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ml.chartshapes+xml"/>
  <Override PartName="/xl/charts/chart3.xml" ContentType="application/vnd.openxmlformats-officedocument.drawingml.chart+xml"/>
  <Override PartName="/xl/drawings/drawing13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jtabaresm\"/>
    </mc:Choice>
  </mc:AlternateContent>
  <xr:revisionPtr revIDLastSave="0" documentId="13_ncr:1_{BE0134F8-1F76-4132-8E27-E759675816AF}" xr6:coauthVersionLast="36" xr6:coauthVersionMax="36" xr10:uidLastSave="{00000000-0000-0000-0000-000000000000}"/>
  <bookViews>
    <workbookView xWindow="-120" yWindow="-120" windowWidth="20736" windowHeight="11160" xr2:uid="{00000000-000D-0000-FFFF-FFFF00000000}"/>
  </bookViews>
  <sheets>
    <sheet name="VALLE DE ABURRA" sheetId="1" r:id="rId1"/>
    <sheet name="URABA " sheetId="2" r:id="rId2"/>
    <sheet name="NORTE " sheetId="3" r:id="rId3"/>
    <sheet name="OCCIDENTE " sheetId="4" r:id="rId4"/>
    <sheet name="MAGDALENA MEDIO " sheetId="7" r:id="rId5"/>
    <sheet name="SUROESTE " sheetId="5" r:id="rId6"/>
    <sheet name="ORIENTE" sheetId="9" r:id="rId7"/>
    <sheet name="BAJO CAUCA " sheetId="6" r:id="rId8"/>
    <sheet name="NORDESTE" sheetId="8" r:id="rId9"/>
    <sheet name="CONSOLIDADO-ACUEDUCTOSRURALES1" sheetId="10" r:id="rId10"/>
    <sheet name="CONSOLIDADO-ACUEDUCTOSRURALES2" sheetId="11" r:id="rId11"/>
  </sheets>
  <definedNames>
    <definedName name="_xlnm._FilterDatabase" localSheetId="7" hidden="1">'BAJO CAUCA '!$A$10:$W$51</definedName>
    <definedName name="_xlnm._FilterDatabase" localSheetId="4" hidden="1">'MAGDALENA MEDIO '!$A$10:$BR$77</definedName>
    <definedName name="_xlnm._FilterDatabase" localSheetId="8" hidden="1">NORDESTE!$A$9:$S$115</definedName>
    <definedName name="_xlnm._FilterDatabase" localSheetId="2" hidden="1">'NORTE '!$A$10:$W$263</definedName>
    <definedName name="_xlnm._FilterDatabase" localSheetId="3" hidden="1">'OCCIDENTE '!$A$10:$W$449</definedName>
    <definedName name="_xlnm._FilterDatabase" localSheetId="6" hidden="1">ORIENTE!$A$11:$W$580</definedName>
    <definedName name="_xlnm._FilterDatabase" localSheetId="5" hidden="1">'SUROESTE '!$9:$521</definedName>
    <definedName name="_xlnm._FilterDatabase" localSheetId="1" hidden="1">'URABA '!$A$10:$W$98</definedName>
    <definedName name="_xlnm._FilterDatabase" localSheetId="0" hidden="1">'VALLE DE ABURRA'!$A$8:$S$208</definedName>
    <definedName name="solver_typ" localSheetId="7" hidden="1">2</definedName>
    <definedName name="solver_typ" localSheetId="4" hidden="1">2</definedName>
    <definedName name="solver_typ" localSheetId="8" hidden="1">2</definedName>
    <definedName name="solver_typ" localSheetId="2" hidden="1">2</definedName>
    <definedName name="solver_typ" localSheetId="3" hidden="1">2</definedName>
    <definedName name="solver_typ" localSheetId="6" hidden="1">2</definedName>
    <definedName name="solver_typ" localSheetId="5" hidden="1">2</definedName>
    <definedName name="solver_typ" localSheetId="1" hidden="1">2</definedName>
    <definedName name="solver_typ" localSheetId="0" hidden="1">2</definedName>
    <definedName name="solver_ver" localSheetId="7" hidden="1">17</definedName>
    <definedName name="solver_ver" localSheetId="4" hidden="1">17</definedName>
    <definedName name="solver_ver" localSheetId="8" hidden="1">17</definedName>
    <definedName name="solver_ver" localSheetId="2" hidden="1">17</definedName>
    <definedName name="solver_ver" localSheetId="3" hidden="1">17</definedName>
    <definedName name="solver_ver" localSheetId="6" hidden="1">17</definedName>
    <definedName name="solver_ver" localSheetId="5" hidden="1">17</definedName>
    <definedName name="solver_ver" localSheetId="1" hidden="1">17</definedName>
    <definedName name="solver_ver" localSheetId="0" hidden="1">17</definedName>
    <definedName name="_xlnm.Print_Titles" localSheetId="7">'BAJO CAUCA '!#REF!</definedName>
    <definedName name="_xlnm.Print_Titles" localSheetId="4">'MAGDALENA MEDIO '!$7:$7</definedName>
    <definedName name="_xlnm.Print_Titles" localSheetId="8">NORDESTE!#REF!</definedName>
    <definedName name="_xlnm.Print_Titles" localSheetId="2">'NORTE '!#REF!</definedName>
    <definedName name="_xlnm.Print_Titles" localSheetId="3">'OCCIDENTE '!#REF!</definedName>
    <definedName name="_xlnm.Print_Titles" localSheetId="6">ORIENTE!#REF!</definedName>
    <definedName name="_xlnm.Print_Titles" localSheetId="5">'SUROESTE '!#REF!</definedName>
    <definedName name="_xlnm.Print_Titles" localSheetId="1">'URABA '!#REF!</definedName>
    <definedName name="_xlnm.Print_Titles" localSheetId="0">'VALLE DE ABURRA'!#REF!</definedName>
    <definedName name="Z_0BC005E4_882D_482B_A17C_09999F9F8307_.wvu.FilterData" localSheetId="5" hidden="1">'SUROESTE '!$A$11:$W$109</definedName>
    <definedName name="Z_240BA642_90B5_4126_A4A9_99E737AC13D0_.wvu.FilterData" localSheetId="7" hidden="1">'BAJO CAUCA '!$A$10:$W$51</definedName>
    <definedName name="Z_240BA642_90B5_4126_A4A9_99E737AC13D0_.wvu.FilterData" localSheetId="4" hidden="1">'MAGDALENA MEDIO '!$A$10:$BR$76</definedName>
    <definedName name="Z_240BA642_90B5_4126_A4A9_99E737AC13D0_.wvu.FilterData" localSheetId="8" hidden="1">NORDESTE!$A$11:$W$114</definedName>
    <definedName name="Z_240BA642_90B5_4126_A4A9_99E737AC13D0_.wvu.FilterData" localSheetId="3" hidden="1">'OCCIDENTE '!$A$10:$W$449</definedName>
    <definedName name="Z_240BA642_90B5_4126_A4A9_99E737AC13D0_.wvu.FilterData" localSheetId="6" hidden="1">ORIENTE!$A$11:$W$573</definedName>
    <definedName name="Z_240BA642_90B5_4126_A4A9_99E737AC13D0_.wvu.FilterData" localSheetId="5" hidden="1">'SUROESTE '!$A$10:$IV$521</definedName>
    <definedName name="Z_240BA642_90B5_4126_A4A9_99E737AC13D0_.wvu.FilterData" localSheetId="0" hidden="1">'VALLE DE ABURRA'!$A$10:$W$207</definedName>
    <definedName name="Z_45AE7309_DF76_40FF_9BC6_30C0FE705437_.wvu.FilterData" localSheetId="5" hidden="1">'SUROESTE '!$A$11:$W$109</definedName>
    <definedName name="Z_45C8AF51_29EC_46A5_AB7F_1F0634E55D82_.wvu.Cols" localSheetId="7" hidden="1">'BAJO CAUCA '!$T:$XFD</definedName>
    <definedName name="Z_45C8AF51_29EC_46A5_AB7F_1F0634E55D82_.wvu.Cols" localSheetId="8" hidden="1">NORDESTE!$T:$XFD</definedName>
    <definedName name="Z_45C8AF51_29EC_46A5_AB7F_1F0634E55D82_.wvu.Cols" localSheetId="2" hidden="1">'NORTE '!$T:$XFD</definedName>
    <definedName name="Z_45C8AF51_29EC_46A5_AB7F_1F0634E55D82_.wvu.Cols" localSheetId="3" hidden="1">'OCCIDENTE '!$T:$XFD</definedName>
    <definedName name="Z_45C8AF51_29EC_46A5_AB7F_1F0634E55D82_.wvu.Cols" localSheetId="6" hidden="1">ORIENTE!$T:$XFD</definedName>
    <definedName name="Z_45C8AF51_29EC_46A5_AB7F_1F0634E55D82_.wvu.Cols" localSheetId="5" hidden="1">'SUROESTE '!$T:$XFD</definedName>
    <definedName name="Z_45C8AF51_29EC_46A5_AB7F_1F0634E55D82_.wvu.Cols" localSheetId="1" hidden="1">'URABA '!$T:$XFD</definedName>
    <definedName name="Z_45C8AF51_29EC_46A5_AB7F_1F0634E55D82_.wvu.Cols" localSheetId="0" hidden="1">'VALLE DE ABURRA'!$T:$XFD</definedName>
    <definedName name="Z_45C8AF51_29EC_46A5_AB7F_1F0634E55D82_.wvu.FilterData" localSheetId="7" hidden="1">'BAJO CAUCA '!$A$10:$W$51</definedName>
    <definedName name="Z_45C8AF51_29EC_46A5_AB7F_1F0634E55D82_.wvu.FilterData" localSheetId="4" hidden="1">'MAGDALENA MEDIO '!$A$10:$BR$76</definedName>
    <definedName name="Z_45C8AF51_29EC_46A5_AB7F_1F0634E55D82_.wvu.FilterData" localSheetId="8" hidden="1">NORDESTE!$A$11:$W$115</definedName>
    <definedName name="Z_45C8AF51_29EC_46A5_AB7F_1F0634E55D82_.wvu.FilterData" localSheetId="2" hidden="1">'NORTE '!$A$8:$S$262</definedName>
    <definedName name="Z_45C8AF51_29EC_46A5_AB7F_1F0634E55D82_.wvu.FilterData" localSheetId="3" hidden="1">'OCCIDENTE '!$A$10:$W$449</definedName>
    <definedName name="Z_45C8AF51_29EC_46A5_AB7F_1F0634E55D82_.wvu.FilterData" localSheetId="6" hidden="1">ORIENTE!$A$11:$W$573</definedName>
    <definedName name="Z_45C8AF51_29EC_46A5_AB7F_1F0634E55D82_.wvu.FilterData" localSheetId="5" hidden="1">'SUROESTE '!$A$10:$IV$521</definedName>
    <definedName name="Z_45C8AF51_29EC_46A5_AB7F_1F0634E55D82_.wvu.FilterData" localSheetId="1" hidden="1">'URABA '!$A$10:$W$93</definedName>
    <definedName name="Z_45C8AF51_29EC_46A5_AB7F_1F0634E55D82_.wvu.FilterData" localSheetId="0" hidden="1">'VALLE DE ABURRA'!$A$10:$W$207</definedName>
    <definedName name="Z_45C8AF51_29EC_46A5_AB7F_1F0634E55D82_.wvu.PrintTitles" localSheetId="4" hidden="1">'MAGDALENA MEDIO '!$7:$7</definedName>
    <definedName name="Z_45C8AF51_29EC_46A5_AB7F_1F0634E55D82_.wvu.Rows" localSheetId="7" hidden="1">'BAJO CAUCA '!$703:$1048576,'BAJO CAUCA '!$630:$677,'BAJO CAUCA '!$681:$702</definedName>
    <definedName name="Z_45C8AF51_29EC_46A5_AB7F_1F0634E55D82_.wvu.Rows" localSheetId="8" hidden="1">NORDESTE!$333:$1048576,NORDESTE!$318:$332</definedName>
    <definedName name="Z_45C8AF51_29EC_46A5_AB7F_1F0634E55D82_.wvu.Rows" localSheetId="2" hidden="1">'NORTE '!$731:$1048576,'NORTE '!$325:$478</definedName>
    <definedName name="Z_45C8AF51_29EC_46A5_AB7F_1F0634E55D82_.wvu.Rows" localSheetId="3" hidden="1">'OCCIDENTE '!$676:$1048576</definedName>
    <definedName name="Z_45C8AF51_29EC_46A5_AB7F_1F0634E55D82_.wvu.Rows" localSheetId="6" hidden="1">ORIENTE!$732:$1048576</definedName>
    <definedName name="Z_45C8AF51_29EC_46A5_AB7F_1F0634E55D82_.wvu.Rows" localSheetId="5" hidden="1">'SUROESTE '!$764:$1048576,'SUROESTE '!$605:$605,'SUROESTE '!$756:$757,'SUROESTE '!$759:$763</definedName>
    <definedName name="Z_45C8AF51_29EC_46A5_AB7F_1F0634E55D82_.wvu.Rows" localSheetId="1" hidden="1">'URABA '!$461:$1048576,'URABA '!$249:$404,'URABA '!$454:$459</definedName>
    <definedName name="Z_517032D9_A4B9_4DF6_AF6F_013B4C18FEE6_.wvu.FilterData" localSheetId="0" hidden="1">'VALLE DE ABURRA'!$A$10:$W$222</definedName>
    <definedName name="Z_64E98953_D9FC_418E_8635_8B1C17E32257_.wvu.FilterData" localSheetId="5" hidden="1">'SUROESTE '!$A$11:$W$109</definedName>
    <definedName name="Z_75DD7674_E7DE_4BB1_A36D_76AA33452CB3_.wvu.Cols" localSheetId="7" hidden="1">'BAJO CAUCA '!$T:$XFD</definedName>
    <definedName name="Z_75DD7674_E7DE_4BB1_A36D_76AA33452CB3_.wvu.Cols" localSheetId="8" hidden="1">NORDESTE!$T:$XFD</definedName>
    <definedName name="Z_75DD7674_E7DE_4BB1_A36D_76AA33452CB3_.wvu.Cols" localSheetId="2" hidden="1">'NORTE '!$T:$XFD</definedName>
    <definedName name="Z_75DD7674_E7DE_4BB1_A36D_76AA33452CB3_.wvu.Cols" localSheetId="3" hidden="1">'OCCIDENTE '!$T:$XFD</definedName>
    <definedName name="Z_75DD7674_E7DE_4BB1_A36D_76AA33452CB3_.wvu.Cols" localSheetId="6" hidden="1">ORIENTE!$T:$XFD</definedName>
    <definedName name="Z_75DD7674_E7DE_4BB1_A36D_76AA33452CB3_.wvu.Cols" localSheetId="5" hidden="1">'SUROESTE '!$T:$XFD</definedName>
    <definedName name="Z_75DD7674_E7DE_4BB1_A36D_76AA33452CB3_.wvu.Cols" localSheetId="1" hidden="1">'URABA '!$T:$XFD</definedName>
    <definedName name="Z_75DD7674_E7DE_4BB1_A36D_76AA33452CB3_.wvu.Cols" localSheetId="0" hidden="1">'VALLE DE ABURRA'!$T:$XFD</definedName>
    <definedName name="Z_75DD7674_E7DE_4BB1_A36D_76AA33452CB3_.wvu.FilterData" localSheetId="7" hidden="1">'BAJO CAUCA '!$A$10:$W$51</definedName>
    <definedName name="Z_75DD7674_E7DE_4BB1_A36D_76AA33452CB3_.wvu.FilterData" localSheetId="4" hidden="1">'MAGDALENA MEDIO '!$A$10:$BR$76</definedName>
    <definedName name="Z_75DD7674_E7DE_4BB1_A36D_76AA33452CB3_.wvu.FilterData" localSheetId="8" hidden="1">NORDESTE!$A$11:$W$115</definedName>
    <definedName name="Z_75DD7674_E7DE_4BB1_A36D_76AA33452CB3_.wvu.FilterData" localSheetId="2" hidden="1">'NORTE '!$A$10:$W$262</definedName>
    <definedName name="Z_75DD7674_E7DE_4BB1_A36D_76AA33452CB3_.wvu.FilterData" localSheetId="3" hidden="1">'OCCIDENTE '!$A$10:$W$449</definedName>
    <definedName name="Z_75DD7674_E7DE_4BB1_A36D_76AA33452CB3_.wvu.FilterData" localSheetId="6" hidden="1">ORIENTE!$A$11:$W$573</definedName>
    <definedName name="Z_75DD7674_E7DE_4BB1_A36D_76AA33452CB3_.wvu.FilterData" localSheetId="5" hidden="1">'SUROESTE '!$A$10:$IV$521</definedName>
    <definedName name="Z_75DD7674_E7DE_4BB1_A36D_76AA33452CB3_.wvu.FilterData" localSheetId="1" hidden="1">'URABA '!$A$10:$W$93</definedName>
    <definedName name="Z_75DD7674_E7DE_4BB1_A36D_76AA33452CB3_.wvu.FilterData" localSheetId="0" hidden="1">'VALLE DE ABURRA'!$A$10:$W$207</definedName>
    <definedName name="Z_75DD7674_E7DE_4BB1_A36D_76AA33452CB3_.wvu.PrintTitles" localSheetId="4" hidden="1">'MAGDALENA MEDIO '!$7:$7</definedName>
    <definedName name="Z_75DD7674_E7DE_4BB1_A36D_76AA33452CB3_.wvu.Rows" localSheetId="7" hidden="1">'BAJO CAUCA '!$703:$1048576,'BAJO CAUCA '!$678:$680</definedName>
    <definedName name="Z_75DD7674_E7DE_4BB1_A36D_76AA33452CB3_.wvu.Rows" localSheetId="8" hidden="1">NORDESTE!$333:$1048576,NORDESTE!$318:$332</definedName>
    <definedName name="Z_75DD7674_E7DE_4BB1_A36D_76AA33452CB3_.wvu.Rows" localSheetId="2" hidden="1">'NORTE '!$731:$1048576,'NORTE '!$325:$478,'NORTE '!$584:$730</definedName>
    <definedName name="Z_75DD7674_E7DE_4BB1_A36D_76AA33452CB3_.wvu.Rows" localSheetId="3" hidden="1">'OCCIDENTE '!$676:$1048576</definedName>
    <definedName name="Z_75DD7674_E7DE_4BB1_A36D_76AA33452CB3_.wvu.Rows" localSheetId="6" hidden="1">ORIENTE!$732:$1048576</definedName>
    <definedName name="Z_75DD7674_E7DE_4BB1_A36D_76AA33452CB3_.wvu.Rows" localSheetId="5" hidden="1">'SUROESTE '!$764:$1048576,'SUROESTE '!$605:$605,'SUROESTE '!$756:$763</definedName>
    <definedName name="Z_75DD7674_E7DE_4BB1_A36D_76AA33452CB3_.wvu.Rows" localSheetId="1" hidden="1">'URABA '!$461:$1048576,'URABA '!$249:$404,'URABA '!$454:$460</definedName>
    <definedName name="Z_A1AE07FC_EB65_433F_821D_BE06E92AB2D3_.wvu.FilterData" localSheetId="5" hidden="1">'SUROESTE '!$A$11:$W$109</definedName>
    <definedName name="Z_AEDE1BDB_8710_4CDA_8488_31F49D423ACE_.wvu.Cols" localSheetId="7" hidden="1">'BAJO CAUCA '!$T:$XFD</definedName>
    <definedName name="Z_AEDE1BDB_8710_4CDA_8488_31F49D423ACE_.wvu.Cols" localSheetId="8" hidden="1">NORDESTE!$T:$XFD</definedName>
    <definedName name="Z_AEDE1BDB_8710_4CDA_8488_31F49D423ACE_.wvu.Cols" localSheetId="2" hidden="1">'NORTE '!$T:$XFD</definedName>
    <definedName name="Z_AEDE1BDB_8710_4CDA_8488_31F49D423ACE_.wvu.Cols" localSheetId="5" hidden="1">'SUROESTE '!$T:$XFD</definedName>
    <definedName name="Z_AEDE1BDB_8710_4CDA_8488_31F49D423ACE_.wvu.Cols" localSheetId="1" hidden="1">'URABA '!$T:$XFD</definedName>
    <definedName name="Z_AEDE1BDB_8710_4CDA_8488_31F49D423ACE_.wvu.FilterData" localSheetId="7" hidden="1">'BAJO CAUCA '!$A$10:$W$22</definedName>
    <definedName name="Z_AEDE1BDB_8710_4CDA_8488_31F49D423ACE_.wvu.FilterData" localSheetId="4" hidden="1">'MAGDALENA MEDIO '!$A$8:$W$13</definedName>
    <definedName name="Z_AEDE1BDB_8710_4CDA_8488_31F49D423ACE_.wvu.FilterData" localSheetId="6" hidden="1">ORIENTE!$A$11:$W$573</definedName>
    <definedName name="Z_AEDE1BDB_8710_4CDA_8488_31F49D423ACE_.wvu.FilterData" localSheetId="5" hidden="1">'SUROESTE '!$A$11:$W$109</definedName>
    <definedName name="Z_AEDE1BDB_8710_4CDA_8488_31F49D423ACE_.wvu.FilterData" localSheetId="1" hidden="1">'URABA '!$A$10:$W$93</definedName>
    <definedName name="Z_AEDE1BDB_8710_4CDA_8488_31F49D423ACE_.wvu.FilterData" localSheetId="0" hidden="1">'VALLE DE ABURRA'!$A$10:$W$222</definedName>
    <definedName name="Z_AEDE1BDB_8710_4CDA_8488_31F49D423ACE_.wvu.PrintTitles" localSheetId="4" hidden="1">'MAGDALENA MEDIO '!$7:$7</definedName>
    <definedName name="Z_AEDE1BDB_8710_4CDA_8488_31F49D423ACE_.wvu.Rows" localSheetId="7" hidden="1">'BAJO CAUCA '!$630:$1048576</definedName>
    <definedName name="Z_AEDE1BDB_8710_4CDA_8488_31F49D423ACE_.wvu.Rows" localSheetId="8" hidden="1">NORDESTE!$318:$1048576</definedName>
    <definedName name="Z_AEDE1BDB_8710_4CDA_8488_31F49D423ACE_.wvu.Rows" localSheetId="2" hidden="1">'NORTE '!$584:$1048576,'NORTE '!$325:$478</definedName>
    <definedName name="Z_AEDE1BDB_8710_4CDA_8488_31F49D423ACE_.wvu.Rows" localSheetId="3" hidden="1">'OCCIDENTE '!$676:$1048576</definedName>
    <definedName name="Z_AEDE1BDB_8710_4CDA_8488_31F49D423ACE_.wvu.Rows" localSheetId="6" hidden="1">ORIENTE!$732:$1048576</definedName>
    <definedName name="Z_AEDE1BDB_8710_4CDA_8488_31F49D423ACE_.wvu.Rows" localSheetId="5" hidden="1">'SUROESTE '!$758:$1048576,'SUROESTE '!$605:$605,'SUROESTE '!$756:$757</definedName>
    <definedName name="Z_AEDE1BDB_8710_4CDA_8488_31F49D423ACE_.wvu.Rows" localSheetId="1" hidden="1">'URABA '!$460:$1048576,'URABA '!$249:$404,'URABA '!$454:$459</definedName>
    <definedName name="Z_BEFDC7EA_264B_417F_8BFF_45DAD338E7E1_.wvu.FilterData" localSheetId="5" hidden="1">'SUROESTE '!$A$11:$W$109</definedName>
    <definedName name="Z_C57B382E_2C58_4CC4_82F5_E09F3EEAA329_.wvu.FilterData" localSheetId="6" hidden="1">ORIENTE!$A$11:$W$573</definedName>
    <definedName name="Z_C57B382E_2C58_4CC4_82F5_E09F3EEAA329_.wvu.FilterData" localSheetId="5" hidden="1">'SUROESTE '!$A$11:$W$109</definedName>
    <definedName name="Z_F5D399BA_45A7_4E12_9AE4_6C6852B41446_.wvu.FilterData" localSheetId="2" hidden="1">'NORTE '!$A$10:$W$262</definedName>
    <definedName name="Z_FCC3B493_4306_43B2_9C73_76324485DD47_.wvu.Cols" localSheetId="7" hidden="1">'BAJO CAUCA '!$T:$XFD</definedName>
    <definedName name="Z_FCC3B493_4306_43B2_9C73_76324485DD47_.wvu.Cols" localSheetId="8" hidden="1">NORDESTE!$T:$XFD</definedName>
    <definedName name="Z_FCC3B493_4306_43B2_9C73_76324485DD47_.wvu.Cols" localSheetId="2" hidden="1">'NORTE '!$T:$XFD</definedName>
    <definedName name="Z_FCC3B493_4306_43B2_9C73_76324485DD47_.wvu.Cols" localSheetId="3" hidden="1">'OCCIDENTE '!$T:$XFD</definedName>
    <definedName name="Z_FCC3B493_4306_43B2_9C73_76324485DD47_.wvu.Cols" localSheetId="6" hidden="1">ORIENTE!$T:$XFD</definedName>
    <definedName name="Z_FCC3B493_4306_43B2_9C73_76324485DD47_.wvu.Cols" localSheetId="5" hidden="1">'SUROESTE '!$T:$XFD</definedName>
    <definedName name="Z_FCC3B493_4306_43B2_9C73_76324485DD47_.wvu.Cols" localSheetId="1" hidden="1">'URABA '!$T:$XFD</definedName>
    <definedName name="Z_FCC3B493_4306_43B2_9C73_76324485DD47_.wvu.Cols" localSheetId="0" hidden="1">'VALLE DE ABURRA'!$T:$XFD</definedName>
    <definedName name="Z_FCC3B493_4306_43B2_9C73_76324485DD47_.wvu.FilterData" localSheetId="7" hidden="1">'BAJO CAUCA '!$10:$51</definedName>
    <definedName name="Z_FCC3B493_4306_43B2_9C73_76324485DD47_.wvu.FilterData" localSheetId="4" hidden="1">'MAGDALENA MEDIO '!$A$10:$BR$76</definedName>
    <definedName name="Z_FCC3B493_4306_43B2_9C73_76324485DD47_.wvu.FilterData" localSheetId="8" hidden="1">NORDESTE!$A$11:$W$115</definedName>
    <definedName name="Z_FCC3B493_4306_43B2_9C73_76324485DD47_.wvu.FilterData" localSheetId="2" hidden="1">'NORTE '!$A$8:$S$262</definedName>
    <definedName name="Z_FCC3B493_4306_43B2_9C73_76324485DD47_.wvu.FilterData" localSheetId="3" hidden="1">'OCCIDENTE '!$A$10:$W$449</definedName>
    <definedName name="Z_FCC3B493_4306_43B2_9C73_76324485DD47_.wvu.FilterData" localSheetId="6" hidden="1">ORIENTE!$A$11:$W$573</definedName>
    <definedName name="Z_FCC3B493_4306_43B2_9C73_76324485DD47_.wvu.FilterData" localSheetId="5" hidden="1">'SUROESTE '!$A$10:$IV$521</definedName>
    <definedName name="Z_FCC3B493_4306_43B2_9C73_76324485DD47_.wvu.FilterData" localSheetId="1" hidden="1">'URABA '!$A$10:$W$93</definedName>
    <definedName name="Z_FCC3B493_4306_43B2_9C73_76324485DD47_.wvu.FilterData" localSheetId="0" hidden="1">'VALLE DE ABURRA'!$A$10:$W$207</definedName>
    <definedName name="Z_FCC3B493_4306_43B2_9C73_76324485DD47_.wvu.PrintTitles" localSheetId="4" hidden="1">'MAGDALENA MEDIO '!$7:$7</definedName>
    <definedName name="Z_FCC3B493_4306_43B2_9C73_76324485DD47_.wvu.Rows" localSheetId="7" hidden="1">'BAJO CAUCA '!$703:$1048576,'BAJO CAUCA '!$630:$702</definedName>
    <definedName name="Z_FCC3B493_4306_43B2_9C73_76324485DD47_.wvu.Rows" localSheetId="8" hidden="1">NORDESTE!$333:$1048576</definedName>
    <definedName name="Z_FCC3B493_4306_43B2_9C73_76324485DD47_.wvu.Rows" localSheetId="2" hidden="1">'NORTE '!$731:$1048576,'NORTE '!$325:$478,'NORTE '!$584:$730</definedName>
    <definedName name="Z_FCC3B493_4306_43B2_9C73_76324485DD47_.wvu.Rows" localSheetId="3" hidden="1">'OCCIDENTE '!$676:$1048576</definedName>
    <definedName name="Z_FCC3B493_4306_43B2_9C73_76324485DD47_.wvu.Rows" localSheetId="6" hidden="1">ORIENTE!$732:$1048576</definedName>
    <definedName name="Z_FCC3B493_4306_43B2_9C73_76324485DD47_.wvu.Rows" localSheetId="5" hidden="1">'SUROESTE '!$764:$1048576,'SUROESTE '!$605:$605,'SUROESTE '!$756:$758</definedName>
    <definedName name="Z_FCC3B493_4306_43B2_9C73_76324485DD47_.wvu.Rows" localSheetId="1" hidden="1">'URABA '!$461:$1048576,'URABA '!$249:$404,'URABA '!$454:$460</definedName>
  </definedNames>
  <calcPr calcId="191029"/>
  <customWorkbookViews>
    <customWorkbookView name="JHON WILLIAM TABARES MORALES - Vista personalizada" guid="{75DD7674-E7DE-4BB1-A36D-76AA33452CB3}" mergeInterval="0" personalView="1" maximized="1" windowWidth="1596" windowHeight="609" tabRatio="686" activeSheetId="9"/>
    <customWorkbookView name="ERIKA MAYA CORTES - Vista personalizada" guid="{AEDE1BDB-8710-4CDA-8488-31F49D423ACE}" mergeInterval="0" personalView="1" maximized="1" windowWidth="1596" windowHeight="675" tabRatio="690" activeSheetId="11"/>
    <customWorkbookView name="JOHN FERNANDO DIAZ HURTADO - Vista personalizada" guid="{FCC3B493-4306-43B2-9C73-76324485DD47}" mergeInterval="0" personalView="1" maximized="1" windowWidth="1436" windowHeight="675" tabRatio="690" activeSheetId="2"/>
    <customWorkbookView name="ROGELIO DE JESUS LOPEZ - Vista personalizada" guid="{45C8AF51-29EC-46A5-AB7F-1F0634E55D82}" mergeInterval="0" personalView="1" maximized="1" xWindow="-8" yWindow="-8" windowWidth="1616" windowHeight="876" tabRatio="690" activeSheetId="4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" i="6" l="1"/>
  <c r="S13" i="3" l="1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11" i="3"/>
  <c r="S12" i="3"/>
  <c r="S52" i="2"/>
  <c r="S99" i="2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11" i="1"/>
  <c r="Q28" i="8" l="1"/>
  <c r="R28" i="8" s="1"/>
  <c r="Q29" i="8"/>
  <c r="R29" i="8" s="1"/>
  <c r="Q215" i="9"/>
  <c r="R215" i="9" s="1"/>
  <c r="Q216" i="9"/>
  <c r="R216" i="9" s="1"/>
  <c r="Q217" i="9"/>
  <c r="R217" i="9" s="1"/>
  <c r="Q218" i="9"/>
  <c r="R218" i="9" s="1"/>
  <c r="Q219" i="9"/>
  <c r="R219" i="9" s="1"/>
  <c r="Q220" i="9"/>
  <c r="R220" i="9" s="1"/>
  <c r="S220" i="9"/>
  <c r="Q221" i="9"/>
  <c r="R221" i="9" s="1"/>
  <c r="Q222" i="9"/>
  <c r="R222" i="9" s="1"/>
  <c r="Q223" i="9"/>
  <c r="S223" i="9" s="1"/>
  <c r="Q224" i="9"/>
  <c r="S224" i="9" s="1"/>
  <c r="Q17" i="4"/>
  <c r="S17" i="4" s="1"/>
  <c r="Q171" i="1"/>
  <c r="R171" i="1" s="1"/>
  <c r="Q172" i="1"/>
  <c r="R172" i="1" s="1"/>
  <c r="Q173" i="1"/>
  <c r="R173" i="1" s="1"/>
  <c r="Q174" i="1"/>
  <c r="Q175" i="1"/>
  <c r="Q176" i="1"/>
  <c r="R176" i="1" s="1"/>
  <c r="Q177" i="1"/>
  <c r="R177" i="1" s="1"/>
  <c r="Q178" i="1"/>
  <c r="Q200" i="1"/>
  <c r="R200" i="1" s="1"/>
  <c r="Q201" i="1"/>
  <c r="R201" i="1" s="1"/>
  <c r="Q170" i="1"/>
  <c r="Q99" i="1"/>
  <c r="Q100" i="1"/>
  <c r="Q101" i="1"/>
  <c r="Q102" i="1"/>
  <c r="Q103" i="1"/>
  <c r="Q104" i="1"/>
  <c r="Q11" i="1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344" i="4"/>
  <c r="Q345" i="4"/>
  <c r="Q341" i="4"/>
  <c r="Q342" i="4"/>
  <c r="Q343" i="4"/>
  <c r="Q304" i="4"/>
  <c r="S304" i="4" s="1"/>
  <c r="Q305" i="4"/>
  <c r="S305" i="4" s="1"/>
  <c r="Q435" i="5"/>
  <c r="Q434" i="5"/>
  <c r="Q433" i="5"/>
  <c r="Q432" i="5"/>
  <c r="Q431" i="5"/>
  <c r="Q430" i="5"/>
  <c r="Q428" i="5"/>
  <c r="Q427" i="5"/>
  <c r="Q426" i="5"/>
  <c r="Q425" i="5"/>
  <c r="Q424" i="5"/>
  <c r="Q423" i="5"/>
  <c r="Q422" i="5"/>
  <c r="Q421" i="5"/>
  <c r="Q420" i="5"/>
  <c r="Q419" i="5"/>
  <c r="Q418" i="5"/>
  <c r="Q417" i="5"/>
  <c r="Q416" i="5"/>
  <c r="Q415" i="5"/>
  <c r="Q414" i="5"/>
  <c r="Q413" i="5"/>
  <c r="Q412" i="5"/>
  <c r="Q411" i="5"/>
  <c r="Q410" i="5"/>
  <c r="Q409" i="5"/>
  <c r="Q408" i="5"/>
  <c r="Q407" i="5"/>
  <c r="Q406" i="5"/>
  <c r="Q39" i="7"/>
  <c r="S39" i="7" s="1"/>
  <c r="Q38" i="7"/>
  <c r="S38" i="7" s="1"/>
  <c r="Q37" i="7"/>
  <c r="S37" i="7" s="1"/>
  <c r="Q36" i="7"/>
  <c r="S36" i="7" s="1"/>
  <c r="Q35" i="7"/>
  <c r="S35" i="7" s="1"/>
  <c r="Q34" i="7"/>
  <c r="S34" i="7" s="1"/>
  <c r="Q33" i="7"/>
  <c r="S33" i="7" s="1"/>
  <c r="Q32" i="7"/>
  <c r="S32" i="7" s="1"/>
  <c r="Q31" i="7"/>
  <c r="S31" i="7" s="1"/>
  <c r="Q30" i="7"/>
  <c r="S30" i="7" s="1"/>
  <c r="Q29" i="7"/>
  <c r="S29" i="7" s="1"/>
  <c r="Q28" i="7"/>
  <c r="S28" i="7" s="1"/>
  <c r="Q27" i="7"/>
  <c r="S27" i="7" s="1"/>
  <c r="Q26" i="7"/>
  <c r="S26" i="7" s="1"/>
  <c r="Q55" i="7"/>
  <c r="S55" i="7" s="1"/>
  <c r="Q54" i="7"/>
  <c r="S54" i="7" s="1"/>
  <c r="Q53" i="7"/>
  <c r="S53" i="7" s="1"/>
  <c r="Q52" i="7"/>
  <c r="S52" i="7" s="1"/>
  <c r="Q51" i="7"/>
  <c r="S51" i="7" s="1"/>
  <c r="Q50" i="7"/>
  <c r="S50" i="7" s="1"/>
  <c r="Q49" i="7"/>
  <c r="S49" i="7" s="1"/>
  <c r="Q48" i="7"/>
  <c r="S48" i="7" s="1"/>
  <c r="Q47" i="7"/>
  <c r="S47" i="7" s="1"/>
  <c r="Q46" i="7"/>
  <c r="S46" i="7" s="1"/>
  <c r="Q138" i="4"/>
  <c r="S138" i="4" s="1"/>
  <c r="Q139" i="4"/>
  <c r="S139" i="4" s="1"/>
  <c r="Q140" i="4"/>
  <c r="S140" i="4" s="1"/>
  <c r="Q45" i="7"/>
  <c r="S45" i="7" s="1"/>
  <c r="Q44" i="7"/>
  <c r="S44" i="7" s="1"/>
  <c r="Q43" i="7"/>
  <c r="S43" i="7" s="1"/>
  <c r="Q42" i="7"/>
  <c r="S42" i="7" s="1"/>
  <c r="Q41" i="7"/>
  <c r="S41" i="7" s="1"/>
  <c r="Q40" i="7"/>
  <c r="S40" i="7" s="1"/>
  <c r="Q25" i="7"/>
  <c r="S25" i="7" s="1"/>
  <c r="Q24" i="7"/>
  <c r="S24" i="7" s="1"/>
  <c r="Q23" i="7"/>
  <c r="S23" i="7" s="1"/>
  <c r="Q22" i="7"/>
  <c r="S22" i="7" s="1"/>
  <c r="Q21" i="7"/>
  <c r="S21" i="7" s="1"/>
  <c r="Q20" i="7"/>
  <c r="S20" i="7" s="1"/>
  <c r="Q19" i="7"/>
  <c r="S19" i="7" s="1"/>
  <c r="Q11" i="4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53" i="6"/>
  <c r="S53" i="6" s="1"/>
  <c r="Q52" i="6"/>
  <c r="S52" i="6" s="1"/>
  <c r="Q51" i="6"/>
  <c r="S51" i="6" s="1"/>
  <c r="Q45" i="6"/>
  <c r="Q46" i="6"/>
  <c r="Q47" i="6"/>
  <c r="Q48" i="6"/>
  <c r="S48" i="6" s="1"/>
  <c r="Q49" i="6"/>
  <c r="S49" i="6"/>
  <c r="Q50" i="6"/>
  <c r="S50" i="6"/>
  <c r="Q182" i="3"/>
  <c r="R182" i="3" s="1"/>
  <c r="Q181" i="3"/>
  <c r="R181" i="3"/>
  <c r="Q179" i="3"/>
  <c r="Q180" i="3"/>
  <c r="R180" i="3"/>
  <c r="Q176" i="3"/>
  <c r="Q177" i="3"/>
  <c r="R177" i="3" s="1"/>
  <c r="Q178" i="3"/>
  <c r="R178" i="3" s="1"/>
  <c r="Q173" i="3"/>
  <c r="R173" i="3" s="1"/>
  <c r="Q174" i="3"/>
  <c r="R174" i="3" s="1"/>
  <c r="Q175" i="3"/>
  <c r="R175" i="3" s="1"/>
  <c r="Q170" i="3"/>
  <c r="Q171" i="3"/>
  <c r="R171" i="3" s="1"/>
  <c r="Q172" i="3"/>
  <c r="Q167" i="3"/>
  <c r="R167" i="3" s="1"/>
  <c r="Q168" i="3"/>
  <c r="R168" i="3" s="1"/>
  <c r="Q169" i="3"/>
  <c r="R169" i="3" s="1"/>
  <c r="Q163" i="3"/>
  <c r="R163" i="3" s="1"/>
  <c r="Q164" i="3"/>
  <c r="R164" i="3" s="1"/>
  <c r="Q165" i="3"/>
  <c r="Q166" i="3"/>
  <c r="R166" i="3" s="1"/>
  <c r="Q59" i="2"/>
  <c r="S59" i="2" s="1"/>
  <c r="Q58" i="2"/>
  <c r="Q57" i="2"/>
  <c r="Q56" i="2"/>
  <c r="Q55" i="2"/>
  <c r="Q54" i="2"/>
  <c r="Q53" i="2"/>
  <c r="Q85" i="3"/>
  <c r="R85" i="3" s="1"/>
  <c r="Q86" i="3"/>
  <c r="R86" i="3" s="1"/>
  <c r="Q87" i="3"/>
  <c r="R87" i="3" s="1"/>
  <c r="Q88" i="3"/>
  <c r="R88" i="3"/>
  <c r="Q89" i="3"/>
  <c r="R89" i="3"/>
  <c r="Q90" i="3"/>
  <c r="R90" i="3"/>
  <c r="Q91" i="3"/>
  <c r="Q92" i="3"/>
  <c r="R92" i="3" s="1"/>
  <c r="Q93" i="3"/>
  <c r="R93" i="3" s="1"/>
  <c r="Q94" i="3"/>
  <c r="R94" i="3" s="1"/>
  <c r="Q95" i="3"/>
  <c r="R95" i="3" s="1"/>
  <c r="Q98" i="2"/>
  <c r="S98" i="2" s="1"/>
  <c r="Q97" i="2"/>
  <c r="S97" i="2" s="1"/>
  <c r="Q96" i="2"/>
  <c r="Q95" i="2"/>
  <c r="Q94" i="2"/>
  <c r="Q93" i="2"/>
  <c r="S93" i="2" s="1"/>
  <c r="Q92" i="2"/>
  <c r="S92" i="2" s="1"/>
  <c r="Q91" i="2"/>
  <c r="S91" i="2" s="1"/>
  <c r="Q90" i="2"/>
  <c r="S90" i="2" s="1"/>
  <c r="Q89" i="2"/>
  <c r="S89" i="2" s="1"/>
  <c r="Q88" i="2"/>
  <c r="S88" i="2" s="1"/>
  <c r="Q87" i="2"/>
  <c r="S87" i="2" s="1"/>
  <c r="Q86" i="2"/>
  <c r="S86" i="2" s="1"/>
  <c r="Q85" i="2"/>
  <c r="S85" i="2" s="1"/>
  <c r="Q84" i="2"/>
  <c r="S84" i="2" s="1"/>
  <c r="Q83" i="2"/>
  <c r="S83" i="2" s="1"/>
  <c r="Q82" i="2"/>
  <c r="S82" i="2" s="1"/>
  <c r="Q81" i="2"/>
  <c r="S81" i="2" s="1"/>
  <c r="Q79" i="2"/>
  <c r="S79" i="2" s="1"/>
  <c r="Q78" i="2"/>
  <c r="S78" i="2" s="1"/>
  <c r="Q77" i="2"/>
  <c r="S77" i="2" s="1"/>
  <c r="Q76" i="2"/>
  <c r="S76" i="2" s="1"/>
  <c r="Q75" i="2"/>
  <c r="S75" i="2" s="1"/>
  <c r="Q74" i="2"/>
  <c r="S74" i="2" s="1"/>
  <c r="Q73" i="2"/>
  <c r="S73" i="2" s="1"/>
  <c r="Q72" i="2"/>
  <c r="S72" i="2" s="1"/>
  <c r="Q71" i="2"/>
  <c r="S71" i="2" s="1"/>
  <c r="Q70" i="2"/>
  <c r="S70" i="2" s="1"/>
  <c r="Q69" i="2"/>
  <c r="S69" i="2" s="1"/>
  <c r="Q68" i="2"/>
  <c r="S68" i="2" s="1"/>
  <c r="Q67" i="2"/>
  <c r="S67" i="2" s="1"/>
  <c r="Q66" i="2"/>
  <c r="S66" i="2" s="1"/>
  <c r="Q65" i="2"/>
  <c r="S65" i="2" s="1"/>
  <c r="Q64" i="2"/>
  <c r="S64" i="2" s="1"/>
  <c r="Q63" i="2"/>
  <c r="S63" i="2" s="1"/>
  <c r="Q62" i="2"/>
  <c r="S62" i="2" s="1"/>
  <c r="Q61" i="2"/>
  <c r="S61" i="2" s="1"/>
  <c r="Q60" i="2"/>
  <c r="S60" i="2" s="1"/>
  <c r="Q51" i="2"/>
  <c r="S51" i="2" s="1"/>
  <c r="Q50" i="2"/>
  <c r="S50" i="2" s="1"/>
  <c r="Q49" i="2"/>
  <c r="S49" i="2" s="1"/>
  <c r="Q48" i="2"/>
  <c r="S48" i="2" s="1"/>
  <c r="Q47" i="2"/>
  <c r="S47" i="2" s="1"/>
  <c r="Q46" i="2"/>
  <c r="S46" i="2" s="1"/>
  <c r="Q45" i="2"/>
  <c r="S45" i="2" s="1"/>
  <c r="Q44" i="2"/>
  <c r="S44" i="2" s="1"/>
  <c r="Q43" i="2"/>
  <c r="S43" i="2" s="1"/>
  <c r="Q42" i="2"/>
  <c r="S42" i="2" s="1"/>
  <c r="Q41" i="2"/>
  <c r="S41" i="2" s="1"/>
  <c r="Q40" i="2"/>
  <c r="S40" i="2" s="1"/>
  <c r="Q39" i="2"/>
  <c r="S39" i="2" s="1"/>
  <c r="Q38" i="2"/>
  <c r="S38" i="2" s="1"/>
  <c r="Q37" i="2"/>
  <c r="S37" i="2" s="1"/>
  <c r="Q36" i="2"/>
  <c r="S36" i="2" s="1"/>
  <c r="Q35" i="2"/>
  <c r="S35" i="2" s="1"/>
  <c r="Q34" i="2"/>
  <c r="S34" i="2" s="1"/>
  <c r="Q33" i="2"/>
  <c r="S33" i="2" s="1"/>
  <c r="Q32" i="2"/>
  <c r="S32" i="2" s="1"/>
  <c r="Q31" i="2"/>
  <c r="S31" i="2" s="1"/>
  <c r="Q30" i="2"/>
  <c r="S30" i="2" s="1"/>
  <c r="Q29" i="2"/>
  <c r="S29" i="2" s="1"/>
  <c r="Q28" i="2"/>
  <c r="S28" i="2" s="1"/>
  <c r="Q27" i="2"/>
  <c r="S27" i="2" s="1"/>
  <c r="Q26" i="2"/>
  <c r="S26" i="2" s="1"/>
  <c r="Q25" i="2"/>
  <c r="S25" i="2" s="1"/>
  <c r="Q24" i="2"/>
  <c r="S24" i="2" s="1"/>
  <c r="Q23" i="2"/>
  <c r="S23" i="2" s="1"/>
  <c r="Q22" i="2"/>
  <c r="S22" i="2" s="1"/>
  <c r="Q21" i="2"/>
  <c r="S21" i="2" s="1"/>
  <c r="Q20" i="2"/>
  <c r="S20" i="2" s="1"/>
  <c r="Q44" i="6"/>
  <c r="Q43" i="6"/>
  <c r="Q42" i="6"/>
  <c r="Q41" i="6"/>
  <c r="Q40" i="6"/>
  <c r="Q39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S11" i="6" s="1"/>
  <c r="Q521" i="5"/>
  <c r="Q520" i="5"/>
  <c r="Q519" i="5"/>
  <c r="Q518" i="5"/>
  <c r="Q517" i="5"/>
  <c r="Q516" i="5"/>
  <c r="Q515" i="5"/>
  <c r="Q514" i="5"/>
  <c r="Q513" i="5"/>
  <c r="Q512" i="5"/>
  <c r="Q511" i="5"/>
  <c r="Q510" i="5"/>
  <c r="Q509" i="5"/>
  <c r="Q508" i="5"/>
  <c r="Q507" i="5"/>
  <c r="Q506" i="5"/>
  <c r="Q505" i="5"/>
  <c r="Q504" i="5"/>
  <c r="Q503" i="5"/>
  <c r="Q502" i="5"/>
  <c r="Q501" i="5"/>
  <c r="Q500" i="5"/>
  <c r="Q499" i="5"/>
  <c r="Q498" i="5"/>
  <c r="Q497" i="5"/>
  <c r="Q496" i="5"/>
  <c r="Q495" i="5"/>
  <c r="Q494" i="5"/>
  <c r="Q493" i="5"/>
  <c r="Q492" i="5"/>
  <c r="Q491" i="5"/>
  <c r="Q490" i="5"/>
  <c r="Q489" i="5"/>
  <c r="Q488" i="5"/>
  <c r="Q487" i="5"/>
  <c r="Q486" i="5"/>
  <c r="Q485" i="5"/>
  <c r="Q484" i="5"/>
  <c r="Q483" i="5"/>
  <c r="Q482" i="5"/>
  <c r="Q481" i="5"/>
  <c r="Q480" i="5"/>
  <c r="Q479" i="5"/>
  <c r="Q478" i="5"/>
  <c r="Q477" i="5"/>
  <c r="Q476" i="5"/>
  <c r="Q475" i="5"/>
  <c r="Q474" i="5"/>
  <c r="Q473" i="5"/>
  <c r="Q472" i="5"/>
  <c r="Q471" i="5"/>
  <c r="Q470" i="5"/>
  <c r="Q469" i="5"/>
  <c r="Q468" i="5"/>
  <c r="Q467" i="5"/>
  <c r="Q466" i="5"/>
  <c r="Q465" i="5"/>
  <c r="Q464" i="5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4" i="5"/>
  <c r="Q443" i="5"/>
  <c r="Q442" i="5"/>
  <c r="Q441" i="5"/>
  <c r="Q440" i="5"/>
  <c r="Q439" i="5"/>
  <c r="Q438" i="5"/>
  <c r="Q437" i="5"/>
  <c r="Q436" i="5"/>
  <c r="Q357" i="5"/>
  <c r="Q356" i="5"/>
  <c r="Q355" i="5"/>
  <c r="Q354" i="5"/>
  <c r="Q353" i="5"/>
  <c r="Q352" i="5"/>
  <c r="Q351" i="5"/>
  <c r="Q350" i="5"/>
  <c r="Q349" i="5"/>
  <c r="Q348" i="5"/>
  <c r="Q347" i="5"/>
  <c r="Q346" i="5"/>
  <c r="Q345" i="5"/>
  <c r="Q344" i="5"/>
  <c r="Q343" i="5"/>
  <c r="Q342" i="5"/>
  <c r="Q341" i="5"/>
  <c r="Q340" i="5"/>
  <c r="Q339" i="5"/>
  <c r="Q338" i="5"/>
  <c r="Q337" i="5"/>
  <c r="Q336" i="5"/>
  <c r="Q335" i="5"/>
  <c r="Q334" i="5"/>
  <c r="Q333" i="5"/>
  <c r="Q332" i="5"/>
  <c r="Q331" i="5"/>
  <c r="Q330" i="5"/>
  <c r="Q329" i="5"/>
  <c r="Q328" i="5"/>
  <c r="Q327" i="5"/>
  <c r="Q326" i="5"/>
  <c r="Q325" i="5"/>
  <c r="Q324" i="5"/>
  <c r="Q323" i="5"/>
  <c r="Q322" i="5"/>
  <c r="Q321" i="5"/>
  <c r="Q320" i="5"/>
  <c r="Q319" i="5"/>
  <c r="Q318" i="5"/>
  <c r="Q317" i="5"/>
  <c r="Q316" i="5"/>
  <c r="Q315" i="5"/>
  <c r="Q314" i="5"/>
  <c r="Q313" i="5"/>
  <c r="Q312" i="5"/>
  <c r="Q311" i="5"/>
  <c r="Q310" i="5"/>
  <c r="Q309" i="5"/>
  <c r="Q307" i="5"/>
  <c r="Q306" i="5"/>
  <c r="Q305" i="5"/>
  <c r="Q304" i="5"/>
  <c r="Q303" i="5"/>
  <c r="Q302" i="5"/>
  <c r="Q301" i="5"/>
  <c r="Q300" i="5"/>
  <c r="Q299" i="5"/>
  <c r="Q298" i="5"/>
  <c r="Q297" i="5"/>
  <c r="Q296" i="5"/>
  <c r="Q295" i="5"/>
  <c r="Q294" i="5"/>
  <c r="Q293" i="5"/>
  <c r="Q292" i="5"/>
  <c r="Q291" i="5"/>
  <c r="Q290" i="5"/>
  <c r="Q289" i="5"/>
  <c r="Q288" i="5"/>
  <c r="Q287" i="5"/>
  <c r="Q286" i="5"/>
  <c r="Q285" i="5"/>
  <c r="Q284" i="5"/>
  <c r="Q283" i="5"/>
  <c r="Q282" i="5"/>
  <c r="Q281" i="5"/>
  <c r="Q280" i="5"/>
  <c r="Q279" i="5"/>
  <c r="Q278" i="5"/>
  <c r="Q277" i="5"/>
  <c r="Q276" i="5"/>
  <c r="Q275" i="5"/>
  <c r="Q274" i="5"/>
  <c r="Q273" i="5"/>
  <c r="Q272" i="5"/>
  <c r="Q271" i="5"/>
  <c r="Q270" i="5"/>
  <c r="Q269" i="5"/>
  <c r="Q268" i="5"/>
  <c r="S268" i="5" s="1"/>
  <c r="Q267" i="5"/>
  <c r="Q266" i="5"/>
  <c r="Q265" i="5"/>
  <c r="Q264" i="5"/>
  <c r="Q263" i="5"/>
  <c r="Q262" i="5"/>
  <c r="S262" i="5" s="1"/>
  <c r="Q261" i="5"/>
  <c r="S261" i="5" s="1"/>
  <c r="Q260" i="5"/>
  <c r="Q259" i="5"/>
  <c r="Q258" i="5"/>
  <c r="Q257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4" i="5"/>
  <c r="Q243" i="5"/>
  <c r="Q242" i="5"/>
  <c r="Q241" i="5"/>
  <c r="Q240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5" i="5"/>
  <c r="Q214" i="5"/>
  <c r="Q21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86" i="3"/>
  <c r="Q185" i="3"/>
  <c r="Q184" i="3"/>
  <c r="Q183" i="3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S141" i="5"/>
  <c r="R141" i="5"/>
  <c r="Q140" i="5"/>
  <c r="Q139" i="5"/>
  <c r="Q138" i="5"/>
  <c r="Q137" i="5"/>
  <c r="Q136" i="5"/>
  <c r="Q135" i="5"/>
  <c r="Q134" i="5"/>
  <c r="Q133" i="5"/>
  <c r="Q132" i="5"/>
  <c r="Q131" i="5"/>
  <c r="Q122" i="5"/>
  <c r="Q130" i="5"/>
  <c r="Q129" i="5"/>
  <c r="Q128" i="5"/>
  <c r="Q127" i="5"/>
  <c r="Q126" i="5"/>
  <c r="Q125" i="5"/>
  <c r="Q124" i="5"/>
  <c r="Q123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263" i="3"/>
  <c r="Q262" i="3"/>
  <c r="Q261" i="3"/>
  <c r="Q260" i="3"/>
  <c r="Q259" i="3"/>
  <c r="Q258" i="3"/>
  <c r="Q257" i="3"/>
  <c r="Q256" i="3"/>
  <c r="Q255" i="3"/>
  <c r="Q254" i="3"/>
  <c r="Q253" i="3"/>
  <c r="Q252" i="3"/>
  <c r="Q231" i="3"/>
  <c r="Q230" i="3"/>
  <c r="Q229" i="3"/>
  <c r="Q228" i="3"/>
  <c r="Q227" i="3"/>
  <c r="Q226" i="3"/>
  <c r="Q225" i="3"/>
  <c r="Q224" i="3"/>
  <c r="Q223" i="3"/>
  <c r="Q222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Q188" i="3"/>
  <c r="Q18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84" i="3"/>
  <c r="Q83" i="3"/>
  <c r="R83" i="3" s="1"/>
  <c r="Q82" i="3"/>
  <c r="R82" i="3" s="1"/>
  <c r="Q81" i="3"/>
  <c r="R81" i="3" s="1"/>
  <c r="Q80" i="3"/>
  <c r="R80" i="3" s="1"/>
  <c r="Q79" i="3"/>
  <c r="R79" i="3" s="1"/>
  <c r="Q78" i="3"/>
  <c r="Q77" i="3"/>
  <c r="R77" i="3"/>
  <c r="Q76" i="3"/>
  <c r="Q79" i="8"/>
  <c r="Q75" i="3"/>
  <c r="R75" i="3" s="1"/>
  <c r="Q74" i="3"/>
  <c r="R74" i="3"/>
  <c r="Q73" i="3"/>
  <c r="Q72" i="3"/>
  <c r="R72" i="3" s="1"/>
  <c r="Q71" i="3"/>
  <c r="R71" i="3" s="1"/>
  <c r="Q70" i="3"/>
  <c r="R70" i="3" s="1"/>
  <c r="Q69" i="3"/>
  <c r="R69" i="3"/>
  <c r="Q68" i="3"/>
  <c r="R68" i="3"/>
  <c r="Q67" i="3"/>
  <c r="R67" i="3"/>
  <c r="Q66" i="3"/>
  <c r="R66" i="3"/>
  <c r="Q64" i="3"/>
  <c r="R64" i="3" s="1"/>
  <c r="Q23" i="8"/>
  <c r="Q24" i="8"/>
  <c r="Q25" i="8"/>
  <c r="Q61" i="3"/>
  <c r="R61" i="3" s="1"/>
  <c r="Q60" i="3"/>
  <c r="R60" i="3" s="1"/>
  <c r="Q59" i="3"/>
  <c r="R59" i="3" s="1"/>
  <c r="Q58" i="3"/>
  <c r="Q57" i="3"/>
  <c r="R57" i="3"/>
  <c r="Q56" i="3"/>
  <c r="Q18" i="8"/>
  <c r="Q55" i="3"/>
  <c r="R55" i="3" s="1"/>
  <c r="Q54" i="3"/>
  <c r="R54" i="3"/>
  <c r="Q53" i="3"/>
  <c r="Q52" i="3"/>
  <c r="R52" i="3"/>
  <c r="Q51" i="3"/>
  <c r="R51" i="3"/>
  <c r="Q50" i="3"/>
  <c r="R50" i="3" s="1"/>
  <c r="Q49" i="3"/>
  <c r="R49" i="3" s="1"/>
  <c r="Q48" i="3"/>
  <c r="R48" i="3" s="1"/>
  <c r="Q47" i="3"/>
  <c r="R47" i="3" s="1"/>
  <c r="Q46" i="3"/>
  <c r="R46" i="3"/>
  <c r="Q45" i="3"/>
  <c r="Q44" i="3"/>
  <c r="R44" i="3"/>
  <c r="O43" i="3"/>
  <c r="Q43" i="3" s="1"/>
  <c r="Q42" i="3"/>
  <c r="R42" i="3" s="1"/>
  <c r="Q41" i="3"/>
  <c r="R41" i="3" s="1"/>
  <c r="Q40" i="3"/>
  <c r="Q39" i="3"/>
  <c r="Q38" i="3"/>
  <c r="Q37" i="3"/>
  <c r="Q36" i="3"/>
  <c r="Q35" i="3"/>
  <c r="Q34" i="3"/>
  <c r="Q33" i="3"/>
  <c r="Q32" i="3"/>
  <c r="Q31" i="3"/>
  <c r="Q30" i="3"/>
  <c r="R30" i="3" s="1"/>
  <c r="Q29" i="3"/>
  <c r="R223" i="9" l="1"/>
  <c r="S222" i="9"/>
  <c r="S221" i="9"/>
  <c r="R224" i="9"/>
  <c r="R55" i="2"/>
  <c r="S55" i="2"/>
  <c r="R56" i="2"/>
  <c r="S56" i="2"/>
  <c r="R57" i="2"/>
  <c r="S57" i="2"/>
  <c r="R53" i="2"/>
  <c r="S53" i="2"/>
  <c r="R54" i="2"/>
  <c r="S54" i="2"/>
  <c r="R94" i="2"/>
  <c r="S94" i="2"/>
  <c r="R58" i="2"/>
  <c r="S58" i="2"/>
  <c r="R95" i="2"/>
  <c r="S95" i="2"/>
  <c r="R96" i="2"/>
  <c r="S96" i="2"/>
  <c r="R58" i="3"/>
  <c r="R78" i="3"/>
  <c r="R172" i="3"/>
  <c r="R176" i="3"/>
  <c r="R45" i="3"/>
  <c r="R53" i="3"/>
  <c r="R56" i="3"/>
  <c r="R73" i="3"/>
  <c r="T73" i="3" s="1"/>
  <c r="R76" i="3"/>
  <c r="R84" i="3"/>
  <c r="R91" i="3"/>
  <c r="R179" i="3"/>
  <c r="R165" i="3"/>
  <c r="R170" i="3"/>
  <c r="S218" i="9"/>
  <c r="S215" i="9"/>
  <c r="S217" i="9"/>
  <c r="S29" i="8"/>
  <c r="S219" i="9"/>
  <c r="S216" i="9"/>
  <c r="S28" i="8"/>
  <c r="R17" i="4"/>
  <c r="R305" i="4"/>
  <c r="R138" i="4"/>
  <c r="R304" i="4"/>
  <c r="R140" i="4"/>
  <c r="R139" i="4"/>
  <c r="R174" i="1"/>
  <c r="R175" i="1"/>
  <c r="R178" i="1"/>
  <c r="R59" i="2"/>
  <c r="R170" i="1"/>
  <c r="R102" i="1"/>
  <c r="R104" i="1"/>
  <c r="R103" i="1"/>
  <c r="S433" i="5"/>
  <c r="R433" i="5"/>
  <c r="S434" i="5"/>
  <c r="R434" i="5"/>
  <c r="S435" i="5"/>
  <c r="R435" i="5"/>
  <c r="S426" i="5"/>
  <c r="R426" i="5"/>
  <c r="S427" i="5"/>
  <c r="R427" i="5"/>
  <c r="S428" i="5"/>
  <c r="R428" i="5"/>
  <c r="S430" i="5"/>
  <c r="R430" i="5"/>
  <c r="S431" i="5"/>
  <c r="R431" i="5"/>
  <c r="S432" i="5"/>
  <c r="R432" i="5"/>
  <c r="S422" i="5"/>
  <c r="R422" i="5"/>
  <c r="S423" i="5"/>
  <c r="R423" i="5"/>
  <c r="S424" i="5"/>
  <c r="R424" i="5"/>
  <c r="S425" i="5"/>
  <c r="R425" i="5"/>
  <c r="S418" i="5"/>
  <c r="R418" i="5"/>
  <c r="S419" i="5"/>
  <c r="R419" i="5"/>
  <c r="S420" i="5"/>
  <c r="R420" i="5"/>
  <c r="S421" i="5"/>
  <c r="R421" i="5"/>
  <c r="S413" i="5"/>
  <c r="R413" i="5"/>
  <c r="S414" i="5"/>
  <c r="R414" i="5"/>
  <c r="S415" i="5"/>
  <c r="R415" i="5"/>
  <c r="S416" i="5"/>
  <c r="R416" i="5"/>
  <c r="S417" i="5"/>
  <c r="R417" i="5"/>
  <c r="S406" i="5"/>
  <c r="R406" i="5"/>
  <c r="S407" i="5"/>
  <c r="R407" i="5"/>
  <c r="S408" i="5"/>
  <c r="R408" i="5"/>
  <c r="S409" i="5"/>
  <c r="R409" i="5"/>
  <c r="S410" i="5"/>
  <c r="R410" i="5"/>
  <c r="S411" i="5"/>
  <c r="R411" i="5"/>
  <c r="S412" i="5"/>
  <c r="R412" i="5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6" i="7"/>
  <c r="R47" i="7"/>
  <c r="R48" i="7"/>
  <c r="R49" i="7"/>
  <c r="R50" i="7"/>
  <c r="R51" i="7"/>
  <c r="R52" i="7"/>
  <c r="R53" i="7"/>
  <c r="R54" i="7"/>
  <c r="R55" i="7"/>
  <c r="R40" i="7"/>
  <c r="R41" i="7"/>
  <c r="R42" i="7"/>
  <c r="R43" i="7"/>
  <c r="R44" i="7"/>
  <c r="R45" i="7"/>
  <c r="R19" i="7"/>
  <c r="R20" i="7"/>
  <c r="R21" i="7"/>
  <c r="R22" i="7"/>
  <c r="R23" i="7"/>
  <c r="R24" i="7"/>
  <c r="R25" i="7"/>
  <c r="S193" i="5"/>
  <c r="R193" i="5"/>
  <c r="S194" i="5"/>
  <c r="R194" i="5"/>
  <c r="S195" i="5"/>
  <c r="R195" i="5"/>
  <c r="S196" i="5"/>
  <c r="R196" i="5"/>
  <c r="S197" i="5"/>
  <c r="R197" i="5"/>
  <c r="S198" i="5"/>
  <c r="R198" i="5"/>
  <c r="S199" i="5"/>
  <c r="R199" i="5"/>
  <c r="S200" i="5"/>
  <c r="R200" i="5"/>
  <c r="S201" i="5"/>
  <c r="R201" i="5"/>
  <c r="S202" i="5"/>
  <c r="R202" i="5"/>
  <c r="S203" i="5"/>
  <c r="R203" i="5"/>
  <c r="S204" i="5"/>
  <c r="R204" i="5"/>
  <c r="S205" i="5"/>
  <c r="R205" i="5"/>
  <c r="S206" i="5"/>
  <c r="R206" i="5"/>
  <c r="S207" i="5"/>
  <c r="R207" i="5"/>
  <c r="S208" i="5"/>
  <c r="R208" i="5"/>
  <c r="S209" i="5"/>
  <c r="R209" i="5"/>
  <c r="S210" i="5"/>
  <c r="R210" i="5"/>
  <c r="S211" i="5"/>
  <c r="R211" i="5"/>
  <c r="S212" i="5"/>
  <c r="R212" i="5"/>
  <c r="R97" i="2"/>
  <c r="R98" i="2"/>
  <c r="R91" i="2"/>
  <c r="R92" i="2"/>
  <c r="R93" i="2"/>
  <c r="R90" i="2"/>
  <c r="R81" i="2"/>
  <c r="R82" i="2"/>
  <c r="R83" i="2"/>
  <c r="R84" i="2"/>
  <c r="R85" i="2"/>
  <c r="R86" i="2"/>
  <c r="R87" i="2"/>
  <c r="R88" i="2"/>
  <c r="R89" i="2"/>
  <c r="R79" i="2"/>
  <c r="R75" i="2"/>
  <c r="R76" i="2"/>
  <c r="R77" i="2"/>
  <c r="R78" i="2"/>
  <c r="R72" i="2"/>
  <c r="R73" i="2"/>
  <c r="R74" i="2"/>
  <c r="R69" i="2"/>
  <c r="R70" i="2"/>
  <c r="R71" i="2"/>
  <c r="R67" i="2"/>
  <c r="R68" i="2"/>
  <c r="R61" i="2"/>
  <c r="R62" i="2"/>
  <c r="R63" i="2"/>
  <c r="R64" i="2"/>
  <c r="R65" i="2"/>
  <c r="R66" i="2"/>
  <c r="R60" i="2"/>
  <c r="R48" i="2"/>
  <c r="R49" i="2"/>
  <c r="R50" i="2"/>
  <c r="R51" i="2"/>
  <c r="R46" i="2"/>
  <c r="R47" i="2"/>
  <c r="R44" i="2"/>
  <c r="R45" i="2"/>
  <c r="R32" i="2"/>
  <c r="R33" i="2"/>
  <c r="R34" i="2"/>
  <c r="R35" i="2"/>
  <c r="R36" i="2"/>
  <c r="R37" i="2"/>
  <c r="R38" i="2"/>
  <c r="R39" i="2"/>
  <c r="R40" i="2"/>
  <c r="R41" i="2"/>
  <c r="R42" i="2"/>
  <c r="R43" i="2"/>
  <c r="R20" i="2"/>
  <c r="R21" i="2"/>
  <c r="R22" i="2"/>
  <c r="R23" i="2"/>
  <c r="R24" i="2"/>
  <c r="R25" i="2"/>
  <c r="R26" i="2"/>
  <c r="R27" i="2"/>
  <c r="R28" i="2"/>
  <c r="R29" i="2"/>
  <c r="R30" i="2"/>
  <c r="R31" i="2"/>
  <c r="S39" i="6"/>
  <c r="R39" i="6"/>
  <c r="S40" i="6"/>
  <c r="R40" i="6"/>
  <c r="S41" i="6"/>
  <c r="R41" i="6"/>
  <c r="S42" i="6"/>
  <c r="R42" i="6"/>
  <c r="S43" i="6"/>
  <c r="R43" i="6"/>
  <c r="S44" i="6"/>
  <c r="R44" i="6"/>
  <c r="S35" i="6"/>
  <c r="R35" i="6"/>
  <c r="S36" i="6"/>
  <c r="R36" i="6"/>
  <c r="S33" i="6"/>
  <c r="R33" i="6"/>
  <c r="S34" i="6"/>
  <c r="R34" i="6"/>
  <c r="S18" i="6"/>
  <c r="R18" i="6"/>
  <c r="S19" i="6"/>
  <c r="R19" i="6"/>
  <c r="S20" i="6"/>
  <c r="R20" i="6"/>
  <c r="S21" i="6"/>
  <c r="R21" i="6"/>
  <c r="S22" i="6"/>
  <c r="R22" i="6"/>
  <c r="S23" i="6"/>
  <c r="R23" i="6"/>
  <c r="S24" i="6"/>
  <c r="R24" i="6"/>
  <c r="S25" i="6"/>
  <c r="R25" i="6"/>
  <c r="S26" i="6"/>
  <c r="R26" i="6"/>
  <c r="S27" i="6"/>
  <c r="R27" i="6"/>
  <c r="S28" i="6"/>
  <c r="R28" i="6"/>
  <c r="S29" i="6"/>
  <c r="R29" i="6"/>
  <c r="S30" i="6"/>
  <c r="R30" i="6"/>
  <c r="S31" i="6"/>
  <c r="R31" i="6"/>
  <c r="S32" i="6"/>
  <c r="R32" i="6"/>
  <c r="S17" i="6"/>
  <c r="R17" i="6"/>
  <c r="S16" i="6"/>
  <c r="R16" i="6"/>
  <c r="S15" i="6"/>
  <c r="R15" i="6"/>
  <c r="S14" i="6"/>
  <c r="R14" i="6"/>
  <c r="S13" i="6"/>
  <c r="R13" i="6"/>
  <c r="S12" i="6"/>
  <c r="R12" i="6"/>
  <c r="S511" i="5"/>
  <c r="R511" i="5"/>
  <c r="S512" i="5"/>
  <c r="R512" i="5"/>
  <c r="S513" i="5"/>
  <c r="R513" i="5"/>
  <c r="S514" i="5"/>
  <c r="R514" i="5"/>
  <c r="S515" i="5"/>
  <c r="R515" i="5"/>
  <c r="S516" i="5"/>
  <c r="R516" i="5"/>
  <c r="S517" i="5"/>
  <c r="R517" i="5"/>
  <c r="S518" i="5"/>
  <c r="R518" i="5"/>
  <c r="S519" i="5"/>
  <c r="R519" i="5"/>
  <c r="S520" i="5"/>
  <c r="R520" i="5"/>
  <c r="S521" i="5"/>
  <c r="R521" i="5"/>
  <c r="S497" i="5"/>
  <c r="R497" i="5"/>
  <c r="S498" i="5"/>
  <c r="R498" i="5"/>
  <c r="S499" i="5"/>
  <c r="R499" i="5"/>
  <c r="S500" i="5"/>
  <c r="R500" i="5"/>
  <c r="S501" i="5"/>
  <c r="R501" i="5"/>
  <c r="S502" i="5"/>
  <c r="R502" i="5"/>
  <c r="S503" i="5"/>
  <c r="R503" i="5"/>
  <c r="S504" i="5"/>
  <c r="R504" i="5"/>
  <c r="S505" i="5"/>
  <c r="R505" i="5"/>
  <c r="S506" i="5"/>
  <c r="R506" i="5"/>
  <c r="S507" i="5"/>
  <c r="R507" i="5"/>
  <c r="S508" i="5"/>
  <c r="R508" i="5"/>
  <c r="S509" i="5"/>
  <c r="R509" i="5"/>
  <c r="S510" i="5"/>
  <c r="R510" i="5"/>
  <c r="S495" i="5"/>
  <c r="R495" i="5"/>
  <c r="S496" i="5"/>
  <c r="R496" i="5"/>
  <c r="S468" i="5"/>
  <c r="R468" i="5"/>
  <c r="S469" i="5"/>
  <c r="R469" i="5"/>
  <c r="S470" i="5"/>
  <c r="R470" i="5"/>
  <c r="S471" i="5"/>
  <c r="R471" i="5"/>
  <c r="S472" i="5"/>
  <c r="R472" i="5"/>
  <c r="S473" i="5"/>
  <c r="R473" i="5"/>
  <c r="S474" i="5"/>
  <c r="R474" i="5"/>
  <c r="S475" i="5"/>
  <c r="R475" i="5"/>
  <c r="S476" i="5"/>
  <c r="R476" i="5"/>
  <c r="S477" i="5"/>
  <c r="R477" i="5"/>
  <c r="S478" i="5"/>
  <c r="R478" i="5"/>
  <c r="S479" i="5"/>
  <c r="R479" i="5"/>
  <c r="S480" i="5"/>
  <c r="R480" i="5"/>
  <c r="S481" i="5"/>
  <c r="R481" i="5"/>
  <c r="S482" i="5"/>
  <c r="R482" i="5"/>
  <c r="S483" i="5"/>
  <c r="R483" i="5"/>
  <c r="S484" i="5"/>
  <c r="R484" i="5"/>
  <c r="S485" i="5"/>
  <c r="R485" i="5"/>
  <c r="S486" i="5"/>
  <c r="R486" i="5"/>
  <c r="S487" i="5"/>
  <c r="R487" i="5"/>
  <c r="S488" i="5"/>
  <c r="R488" i="5"/>
  <c r="S489" i="5"/>
  <c r="R489" i="5"/>
  <c r="S490" i="5"/>
  <c r="R490" i="5"/>
  <c r="S491" i="5"/>
  <c r="R491" i="5"/>
  <c r="S492" i="5"/>
  <c r="R492" i="5"/>
  <c r="S493" i="5"/>
  <c r="R493" i="5"/>
  <c r="S494" i="5"/>
  <c r="R494" i="5"/>
  <c r="S445" i="5"/>
  <c r="R445" i="5"/>
  <c r="S446" i="5"/>
  <c r="R446" i="5"/>
  <c r="S447" i="5"/>
  <c r="R447" i="5"/>
  <c r="S448" i="5"/>
  <c r="R448" i="5"/>
  <c r="S449" i="5"/>
  <c r="R449" i="5"/>
  <c r="S450" i="5"/>
  <c r="R450" i="5"/>
  <c r="S451" i="5"/>
  <c r="R451" i="5"/>
  <c r="S452" i="5"/>
  <c r="R452" i="5"/>
  <c r="S453" i="5"/>
  <c r="R453" i="5"/>
  <c r="S454" i="5"/>
  <c r="R454" i="5"/>
  <c r="S455" i="5"/>
  <c r="R455" i="5"/>
  <c r="S456" i="5"/>
  <c r="R456" i="5"/>
  <c r="S457" i="5"/>
  <c r="R457" i="5"/>
  <c r="S458" i="5"/>
  <c r="R458" i="5"/>
  <c r="S459" i="5"/>
  <c r="R459" i="5"/>
  <c r="S460" i="5"/>
  <c r="R460" i="5"/>
  <c r="S461" i="5"/>
  <c r="R461" i="5"/>
  <c r="S462" i="5"/>
  <c r="R462" i="5"/>
  <c r="S463" i="5"/>
  <c r="R463" i="5"/>
  <c r="S464" i="5"/>
  <c r="R464" i="5"/>
  <c r="S465" i="5"/>
  <c r="R465" i="5"/>
  <c r="S466" i="5"/>
  <c r="R466" i="5"/>
  <c r="S467" i="5"/>
  <c r="R467" i="5"/>
  <c r="S436" i="5"/>
  <c r="R436" i="5"/>
  <c r="S437" i="5"/>
  <c r="R437" i="5"/>
  <c r="S438" i="5"/>
  <c r="R438" i="5"/>
  <c r="S439" i="5"/>
  <c r="R439" i="5"/>
  <c r="S440" i="5"/>
  <c r="R440" i="5"/>
  <c r="S441" i="5"/>
  <c r="R441" i="5"/>
  <c r="S442" i="5"/>
  <c r="R442" i="5"/>
  <c r="S443" i="5"/>
  <c r="R443" i="5"/>
  <c r="S444" i="5"/>
  <c r="R444" i="5"/>
  <c r="S355" i="5"/>
  <c r="R355" i="5"/>
  <c r="S356" i="5"/>
  <c r="R356" i="5"/>
  <c r="S357" i="5"/>
  <c r="R357" i="5"/>
  <c r="S349" i="5"/>
  <c r="R349" i="5"/>
  <c r="S350" i="5"/>
  <c r="R350" i="5"/>
  <c r="S351" i="5"/>
  <c r="R351" i="5"/>
  <c r="S352" i="5"/>
  <c r="R352" i="5"/>
  <c r="S353" i="5"/>
  <c r="R353" i="5"/>
  <c r="S354" i="5"/>
  <c r="R354" i="5"/>
  <c r="S337" i="5"/>
  <c r="R337" i="5"/>
  <c r="S338" i="5"/>
  <c r="R338" i="5"/>
  <c r="S339" i="5"/>
  <c r="R339" i="5"/>
  <c r="S340" i="5"/>
  <c r="R340" i="5"/>
  <c r="S341" i="5"/>
  <c r="R341" i="5"/>
  <c r="S342" i="5"/>
  <c r="R342" i="5"/>
  <c r="S343" i="5"/>
  <c r="R343" i="5"/>
  <c r="S344" i="5"/>
  <c r="R344" i="5"/>
  <c r="S345" i="5"/>
  <c r="R345" i="5"/>
  <c r="S346" i="5"/>
  <c r="R346" i="5"/>
  <c r="S347" i="5"/>
  <c r="R347" i="5"/>
  <c r="S348" i="5"/>
  <c r="R348" i="5"/>
  <c r="S336" i="5"/>
  <c r="R336" i="5"/>
  <c r="S334" i="5"/>
  <c r="R334" i="5"/>
  <c r="S335" i="5"/>
  <c r="R335" i="5"/>
  <c r="S323" i="5"/>
  <c r="R323" i="5"/>
  <c r="S324" i="5"/>
  <c r="R324" i="5"/>
  <c r="S325" i="5"/>
  <c r="R325" i="5"/>
  <c r="S326" i="5"/>
  <c r="R326" i="5"/>
  <c r="S327" i="5"/>
  <c r="R327" i="5"/>
  <c r="S328" i="5"/>
  <c r="R328" i="5"/>
  <c r="S329" i="5"/>
  <c r="R329" i="5"/>
  <c r="S330" i="5"/>
  <c r="R330" i="5"/>
  <c r="S331" i="5"/>
  <c r="R331" i="5"/>
  <c r="S332" i="5"/>
  <c r="R332" i="5"/>
  <c r="S333" i="5"/>
  <c r="R333" i="5"/>
  <c r="S314" i="5"/>
  <c r="R314" i="5"/>
  <c r="S315" i="5"/>
  <c r="R315" i="5"/>
  <c r="S316" i="5"/>
  <c r="R316" i="5"/>
  <c r="S317" i="5"/>
  <c r="R317" i="5"/>
  <c r="S318" i="5"/>
  <c r="R318" i="5"/>
  <c r="S319" i="5"/>
  <c r="R319" i="5"/>
  <c r="S320" i="5"/>
  <c r="R320" i="5"/>
  <c r="S321" i="5"/>
  <c r="R321" i="5"/>
  <c r="S322" i="5"/>
  <c r="R322" i="5"/>
  <c r="S311" i="5"/>
  <c r="R311" i="5"/>
  <c r="S312" i="5"/>
  <c r="R312" i="5"/>
  <c r="S313" i="5"/>
  <c r="R313" i="5"/>
  <c r="S310" i="5"/>
  <c r="R310" i="5"/>
  <c r="S309" i="5"/>
  <c r="R309" i="5"/>
  <c r="S283" i="5"/>
  <c r="R283" i="5"/>
  <c r="S284" i="5"/>
  <c r="R284" i="5"/>
  <c r="S285" i="5"/>
  <c r="R285" i="5"/>
  <c r="S286" i="5"/>
  <c r="R286" i="5"/>
  <c r="S287" i="5"/>
  <c r="R287" i="5"/>
  <c r="S288" i="5"/>
  <c r="R288" i="5"/>
  <c r="S289" i="5"/>
  <c r="R289" i="5"/>
  <c r="S290" i="5"/>
  <c r="R290" i="5"/>
  <c r="S291" i="5"/>
  <c r="R291" i="5"/>
  <c r="S292" i="5"/>
  <c r="R292" i="5"/>
  <c r="S293" i="5"/>
  <c r="R293" i="5"/>
  <c r="S294" i="5"/>
  <c r="R294" i="5"/>
  <c r="S295" i="5"/>
  <c r="R295" i="5"/>
  <c r="S296" i="5"/>
  <c r="R296" i="5"/>
  <c r="S297" i="5"/>
  <c r="R297" i="5"/>
  <c r="S298" i="5"/>
  <c r="R298" i="5"/>
  <c r="S299" i="5"/>
  <c r="R299" i="5"/>
  <c r="S300" i="5"/>
  <c r="R300" i="5"/>
  <c r="S301" i="5"/>
  <c r="R301" i="5"/>
  <c r="S302" i="5"/>
  <c r="R302" i="5"/>
  <c r="S303" i="5"/>
  <c r="R303" i="5"/>
  <c r="S304" i="5"/>
  <c r="R304" i="5"/>
  <c r="S305" i="5"/>
  <c r="R305" i="5"/>
  <c r="S306" i="5"/>
  <c r="R306" i="5"/>
  <c r="S307" i="5"/>
  <c r="R307" i="5"/>
  <c r="S260" i="5"/>
  <c r="R260" i="5"/>
  <c r="S263" i="5"/>
  <c r="R263" i="5"/>
  <c r="S264" i="5"/>
  <c r="R264" i="5"/>
  <c r="S265" i="5"/>
  <c r="R265" i="5"/>
  <c r="S266" i="5"/>
  <c r="R266" i="5"/>
  <c r="S267" i="5"/>
  <c r="R267" i="5"/>
  <c r="S269" i="5"/>
  <c r="R269" i="5"/>
  <c r="S270" i="5"/>
  <c r="R270" i="5"/>
  <c r="S271" i="5"/>
  <c r="R271" i="5"/>
  <c r="S272" i="5"/>
  <c r="R272" i="5"/>
  <c r="S273" i="5"/>
  <c r="R273" i="5"/>
  <c r="S274" i="5"/>
  <c r="R274" i="5"/>
  <c r="S275" i="5"/>
  <c r="R275" i="5"/>
  <c r="S276" i="5"/>
  <c r="R276" i="5"/>
  <c r="S277" i="5"/>
  <c r="R277" i="5"/>
  <c r="S278" i="5"/>
  <c r="R278" i="5"/>
  <c r="S279" i="5"/>
  <c r="R279" i="5"/>
  <c r="S280" i="5"/>
  <c r="R280" i="5"/>
  <c r="S281" i="5"/>
  <c r="R281" i="5"/>
  <c r="S282" i="5"/>
  <c r="R282" i="5"/>
  <c r="S251" i="5"/>
  <c r="R251" i="5"/>
  <c r="S252" i="5"/>
  <c r="R252" i="5"/>
  <c r="S253" i="5"/>
  <c r="R253" i="5"/>
  <c r="S254" i="5"/>
  <c r="R254" i="5"/>
  <c r="S255" i="5"/>
  <c r="R255" i="5"/>
  <c r="S256" i="5"/>
  <c r="R256" i="5"/>
  <c r="S257" i="5"/>
  <c r="R257" i="5"/>
  <c r="S258" i="5"/>
  <c r="R258" i="5"/>
  <c r="S259" i="5"/>
  <c r="R259" i="5"/>
  <c r="S249" i="5"/>
  <c r="R249" i="5"/>
  <c r="S250" i="5"/>
  <c r="R250" i="5"/>
  <c r="S240" i="5"/>
  <c r="R240" i="5"/>
  <c r="S241" i="5"/>
  <c r="R241" i="5"/>
  <c r="S242" i="5"/>
  <c r="R242" i="5"/>
  <c r="S243" i="5"/>
  <c r="R243" i="5"/>
  <c r="S244" i="5"/>
  <c r="R244" i="5"/>
  <c r="S245" i="5"/>
  <c r="R245" i="5"/>
  <c r="S246" i="5"/>
  <c r="R246" i="5"/>
  <c r="S247" i="5"/>
  <c r="R247" i="5"/>
  <c r="S248" i="5"/>
  <c r="R248" i="5"/>
  <c r="S233" i="5"/>
  <c r="R233" i="5"/>
  <c r="S234" i="5"/>
  <c r="R234" i="5"/>
  <c r="S235" i="5"/>
  <c r="R235" i="5"/>
  <c r="S236" i="5"/>
  <c r="R236" i="5"/>
  <c r="S237" i="5"/>
  <c r="R237" i="5"/>
  <c r="S238" i="5"/>
  <c r="R238" i="5"/>
  <c r="S227" i="5"/>
  <c r="R227" i="5"/>
  <c r="S228" i="5"/>
  <c r="R228" i="5"/>
  <c r="S229" i="5"/>
  <c r="R229" i="5"/>
  <c r="S230" i="5"/>
  <c r="R230" i="5"/>
  <c r="S231" i="5"/>
  <c r="R231" i="5"/>
  <c r="S232" i="5"/>
  <c r="R232" i="5"/>
  <c r="S219" i="5"/>
  <c r="R219" i="5"/>
  <c r="S220" i="5"/>
  <c r="R220" i="5"/>
  <c r="S221" i="5"/>
  <c r="R221" i="5"/>
  <c r="S222" i="5"/>
  <c r="R222" i="5"/>
  <c r="S223" i="5"/>
  <c r="R223" i="5"/>
  <c r="S224" i="5"/>
  <c r="R224" i="5"/>
  <c r="S225" i="5"/>
  <c r="R225" i="5"/>
  <c r="S226" i="5"/>
  <c r="R226" i="5"/>
  <c r="S213" i="5"/>
  <c r="R213" i="5"/>
  <c r="S214" i="5"/>
  <c r="R214" i="5"/>
  <c r="S215" i="5"/>
  <c r="R215" i="5"/>
  <c r="S216" i="5"/>
  <c r="R216" i="5"/>
  <c r="S217" i="5"/>
  <c r="R217" i="5"/>
  <c r="S218" i="5"/>
  <c r="R218" i="5"/>
  <c r="S176" i="5"/>
  <c r="R176" i="5"/>
  <c r="S177" i="5"/>
  <c r="R177" i="5"/>
  <c r="S178" i="5"/>
  <c r="R178" i="5"/>
  <c r="S179" i="5"/>
  <c r="R179" i="5"/>
  <c r="S180" i="5"/>
  <c r="R180" i="5"/>
  <c r="S181" i="5"/>
  <c r="R181" i="5"/>
  <c r="S182" i="5"/>
  <c r="R182" i="5"/>
  <c r="S183" i="5"/>
  <c r="R183" i="5"/>
  <c r="S184" i="5"/>
  <c r="R184" i="5"/>
  <c r="S185" i="5"/>
  <c r="R185" i="5"/>
  <c r="S186" i="5"/>
  <c r="R186" i="5"/>
  <c r="S187" i="5"/>
  <c r="R187" i="5"/>
  <c r="S188" i="5"/>
  <c r="R188" i="5"/>
  <c r="S189" i="5"/>
  <c r="R189" i="5"/>
  <c r="S190" i="5"/>
  <c r="R190" i="5"/>
  <c r="S191" i="5"/>
  <c r="R191" i="5"/>
  <c r="S192" i="5"/>
  <c r="R192" i="5"/>
  <c r="S160" i="5"/>
  <c r="R160" i="5"/>
  <c r="S161" i="5"/>
  <c r="R161" i="5"/>
  <c r="S162" i="5"/>
  <c r="R162" i="5"/>
  <c r="S163" i="5"/>
  <c r="R163" i="5"/>
  <c r="S164" i="5"/>
  <c r="R164" i="5"/>
  <c r="S165" i="5"/>
  <c r="R165" i="5"/>
  <c r="S166" i="5"/>
  <c r="R166" i="5"/>
  <c r="S167" i="5"/>
  <c r="R167" i="5"/>
  <c r="S168" i="5"/>
  <c r="R168" i="5"/>
  <c r="S169" i="5"/>
  <c r="R169" i="5"/>
  <c r="S170" i="5"/>
  <c r="R170" i="5"/>
  <c r="S171" i="5"/>
  <c r="R171" i="5"/>
  <c r="S172" i="5"/>
  <c r="R172" i="5"/>
  <c r="S173" i="5"/>
  <c r="R173" i="5"/>
  <c r="S174" i="5"/>
  <c r="R174" i="5"/>
  <c r="S175" i="5"/>
  <c r="R175" i="5"/>
  <c r="R183" i="3"/>
  <c r="R184" i="3"/>
  <c r="R185" i="3"/>
  <c r="R186" i="3"/>
  <c r="S146" i="5"/>
  <c r="R146" i="5"/>
  <c r="S147" i="5"/>
  <c r="R147" i="5"/>
  <c r="S148" i="5"/>
  <c r="R148" i="5"/>
  <c r="S149" i="5"/>
  <c r="R149" i="5"/>
  <c r="S150" i="5"/>
  <c r="R150" i="5"/>
  <c r="S151" i="5"/>
  <c r="R151" i="5"/>
  <c r="S152" i="5"/>
  <c r="R152" i="5"/>
  <c r="S153" i="5"/>
  <c r="R153" i="5"/>
  <c r="S154" i="5"/>
  <c r="R154" i="5"/>
  <c r="S155" i="5"/>
  <c r="R155" i="5"/>
  <c r="S156" i="5"/>
  <c r="R156" i="5"/>
  <c r="S157" i="5"/>
  <c r="R157" i="5"/>
  <c r="S158" i="5"/>
  <c r="R158" i="5"/>
  <c r="S159" i="5"/>
  <c r="R159" i="5"/>
  <c r="S131" i="5"/>
  <c r="R131" i="5"/>
  <c r="S132" i="5"/>
  <c r="R132" i="5"/>
  <c r="S133" i="5"/>
  <c r="R133" i="5"/>
  <c r="S134" i="5"/>
  <c r="R134" i="5"/>
  <c r="S135" i="5"/>
  <c r="R135" i="5"/>
  <c r="S136" i="5"/>
  <c r="R136" i="5"/>
  <c r="S137" i="5"/>
  <c r="R137" i="5"/>
  <c r="S138" i="5"/>
  <c r="R138" i="5"/>
  <c r="S139" i="5"/>
  <c r="R139" i="5"/>
  <c r="S140" i="5"/>
  <c r="R140" i="5"/>
  <c r="S142" i="5"/>
  <c r="R142" i="5"/>
  <c r="S143" i="5"/>
  <c r="R143" i="5"/>
  <c r="S144" i="5"/>
  <c r="R144" i="5"/>
  <c r="S145" i="5"/>
  <c r="R145" i="5"/>
  <c r="S122" i="5"/>
  <c r="R122" i="5"/>
  <c r="S123" i="5"/>
  <c r="R123" i="5"/>
  <c r="S124" i="5"/>
  <c r="R124" i="5"/>
  <c r="S125" i="5"/>
  <c r="R125" i="5"/>
  <c r="S126" i="5"/>
  <c r="R126" i="5"/>
  <c r="S127" i="5"/>
  <c r="R127" i="5"/>
  <c r="S128" i="5"/>
  <c r="R128" i="5"/>
  <c r="S129" i="5"/>
  <c r="R129" i="5"/>
  <c r="S130" i="5"/>
  <c r="R130" i="5"/>
  <c r="S118" i="5"/>
  <c r="R118" i="5"/>
  <c r="S119" i="5"/>
  <c r="R119" i="5"/>
  <c r="S120" i="5"/>
  <c r="R120" i="5"/>
  <c r="S121" i="5"/>
  <c r="R121" i="5"/>
  <c r="S111" i="5"/>
  <c r="R111" i="5"/>
  <c r="S112" i="5"/>
  <c r="R112" i="5"/>
  <c r="S113" i="5"/>
  <c r="R113" i="5"/>
  <c r="S114" i="5"/>
  <c r="R114" i="5"/>
  <c r="S115" i="5"/>
  <c r="R115" i="5"/>
  <c r="S116" i="5"/>
  <c r="R116" i="5"/>
  <c r="S117" i="5"/>
  <c r="R117" i="5"/>
  <c r="S99" i="5"/>
  <c r="R99" i="5"/>
  <c r="S100" i="5"/>
  <c r="R100" i="5"/>
  <c r="S101" i="5"/>
  <c r="R101" i="5"/>
  <c r="S102" i="5"/>
  <c r="R102" i="5"/>
  <c r="S103" i="5"/>
  <c r="R103" i="5"/>
  <c r="S104" i="5"/>
  <c r="R104" i="5"/>
  <c r="S105" i="5"/>
  <c r="R105" i="5"/>
  <c r="S106" i="5"/>
  <c r="R106" i="5"/>
  <c r="S107" i="5"/>
  <c r="R107" i="5"/>
  <c r="S108" i="5"/>
  <c r="R108" i="5"/>
  <c r="S109" i="5"/>
  <c r="R109" i="5"/>
  <c r="S110" i="5"/>
  <c r="R110" i="5"/>
  <c r="S90" i="5"/>
  <c r="R90" i="5"/>
  <c r="S76" i="5"/>
  <c r="R76" i="5"/>
  <c r="S77" i="5"/>
  <c r="R77" i="5"/>
  <c r="S78" i="5"/>
  <c r="R78" i="5"/>
  <c r="S79" i="5"/>
  <c r="R79" i="5"/>
  <c r="S80" i="5"/>
  <c r="R80" i="5"/>
  <c r="S81" i="5"/>
  <c r="R81" i="5"/>
  <c r="S82" i="5"/>
  <c r="R82" i="5"/>
  <c r="S83" i="5"/>
  <c r="R83" i="5"/>
  <c r="S84" i="5"/>
  <c r="R84" i="5"/>
  <c r="S85" i="5"/>
  <c r="R85" i="5"/>
  <c r="S86" i="5"/>
  <c r="R86" i="5"/>
  <c r="S87" i="5"/>
  <c r="R87" i="5"/>
  <c r="S88" i="5"/>
  <c r="R88" i="5"/>
  <c r="S89" i="5"/>
  <c r="R89" i="5"/>
  <c r="S67" i="5"/>
  <c r="R67" i="5"/>
  <c r="S68" i="5"/>
  <c r="R68" i="5"/>
  <c r="S69" i="5"/>
  <c r="R69" i="5"/>
  <c r="S70" i="5"/>
  <c r="R70" i="5"/>
  <c r="S71" i="5"/>
  <c r="R71" i="5"/>
  <c r="S72" i="5"/>
  <c r="R72" i="5"/>
  <c r="S73" i="5"/>
  <c r="R73" i="5"/>
  <c r="S74" i="5"/>
  <c r="R74" i="5"/>
  <c r="S75" i="5"/>
  <c r="R75" i="5"/>
  <c r="S58" i="5"/>
  <c r="R58" i="5"/>
  <c r="S59" i="5"/>
  <c r="R59" i="5"/>
  <c r="S60" i="5"/>
  <c r="R60" i="5"/>
  <c r="S61" i="5"/>
  <c r="R61" i="5"/>
  <c r="S62" i="5"/>
  <c r="R62" i="5"/>
  <c r="S63" i="5"/>
  <c r="R63" i="5"/>
  <c r="S64" i="5"/>
  <c r="R64" i="5"/>
  <c r="S65" i="5"/>
  <c r="R65" i="5"/>
  <c r="S66" i="5"/>
  <c r="R66" i="5"/>
  <c r="S51" i="5"/>
  <c r="R51" i="5"/>
  <c r="S52" i="5"/>
  <c r="R52" i="5"/>
  <c r="S53" i="5"/>
  <c r="R53" i="5"/>
  <c r="S54" i="5"/>
  <c r="R54" i="5"/>
  <c r="S55" i="5"/>
  <c r="R55" i="5"/>
  <c r="S56" i="5"/>
  <c r="R56" i="5"/>
  <c r="S57" i="5"/>
  <c r="R57" i="5"/>
  <c r="S25" i="5"/>
  <c r="R25" i="5"/>
  <c r="S26" i="5"/>
  <c r="R26" i="5"/>
  <c r="S27" i="5"/>
  <c r="R27" i="5"/>
  <c r="S28" i="5"/>
  <c r="R28" i="5"/>
  <c r="S29" i="5"/>
  <c r="R29" i="5"/>
  <c r="S30" i="5"/>
  <c r="R30" i="5"/>
  <c r="S31" i="5"/>
  <c r="R31" i="5"/>
  <c r="S32" i="5"/>
  <c r="R32" i="5"/>
  <c r="S33" i="5"/>
  <c r="R33" i="5"/>
  <c r="S34" i="5"/>
  <c r="R34" i="5"/>
  <c r="S35" i="5"/>
  <c r="R35" i="5"/>
  <c r="S36" i="5"/>
  <c r="R36" i="5"/>
  <c r="S37" i="5"/>
  <c r="R37" i="5"/>
  <c r="S38" i="5"/>
  <c r="R38" i="5"/>
  <c r="S39" i="5"/>
  <c r="R39" i="5"/>
  <c r="S40" i="5"/>
  <c r="R40" i="5"/>
  <c r="S41" i="5"/>
  <c r="R41" i="5"/>
  <c r="S42" i="5"/>
  <c r="R42" i="5"/>
  <c r="S43" i="5"/>
  <c r="R43" i="5"/>
  <c r="S44" i="5"/>
  <c r="R44" i="5"/>
  <c r="S11" i="5"/>
  <c r="R11" i="5"/>
  <c r="S12" i="5"/>
  <c r="R12" i="5"/>
  <c r="S13" i="5"/>
  <c r="R13" i="5"/>
  <c r="S14" i="5"/>
  <c r="R14" i="5"/>
  <c r="S15" i="5"/>
  <c r="R15" i="5"/>
  <c r="S16" i="5"/>
  <c r="R16" i="5"/>
  <c r="S17" i="5"/>
  <c r="R17" i="5"/>
  <c r="S18" i="5"/>
  <c r="R18" i="5"/>
  <c r="S19" i="5"/>
  <c r="R19" i="5"/>
  <c r="S20" i="5"/>
  <c r="R20" i="5"/>
  <c r="S21" i="5"/>
  <c r="R21" i="5"/>
  <c r="S22" i="5"/>
  <c r="R22" i="5"/>
  <c r="S23" i="5"/>
  <c r="R23" i="5"/>
  <c r="S24" i="5"/>
  <c r="R24" i="5"/>
  <c r="R252" i="3"/>
  <c r="R253" i="3"/>
  <c r="R254" i="3"/>
  <c r="R255" i="3"/>
  <c r="R256" i="3"/>
  <c r="R257" i="3"/>
  <c r="R258" i="3"/>
  <c r="R259" i="3"/>
  <c r="R260" i="3"/>
  <c r="R261" i="3"/>
  <c r="R262" i="3"/>
  <c r="R263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43" i="3"/>
  <c r="R40" i="3"/>
  <c r="R39" i="3"/>
  <c r="R38" i="3"/>
  <c r="R37" i="3"/>
  <c r="R36" i="3"/>
  <c r="R35" i="3"/>
  <c r="R34" i="3"/>
  <c r="R33" i="3"/>
  <c r="R32" i="3"/>
  <c r="R31" i="3"/>
  <c r="S193" i="9"/>
  <c r="R193" i="9"/>
  <c r="Q55" i="9"/>
  <c r="Q60" i="4" l="1"/>
  <c r="S60" i="4" s="1"/>
  <c r="Q61" i="4"/>
  <c r="S61" i="4" s="1"/>
  <c r="R60" i="4" l="1"/>
  <c r="Q56" i="4" l="1"/>
  <c r="S56" i="4" s="1"/>
  <c r="Q57" i="4"/>
  <c r="S57" i="4" s="1"/>
  <c r="R57" i="4" l="1"/>
  <c r="R56" i="4"/>
  <c r="Q78" i="1" l="1"/>
  <c r="Q79" i="1"/>
  <c r="B82" i="7" l="1"/>
  <c r="B81" i="7"/>
  <c r="B80" i="7"/>
  <c r="B457" i="4"/>
  <c r="B452" i="4"/>
  <c r="B108" i="2" l="1"/>
  <c r="B106" i="2"/>
  <c r="B105" i="2"/>
  <c r="B104" i="2"/>
  <c r="B103" i="2"/>
  <c r="B109" i="2" l="1"/>
  <c r="R78" i="1"/>
  <c r="R79" i="1"/>
  <c r="B214" i="1" l="1"/>
  <c r="B213" i="1"/>
  <c r="D8" i="10" l="1"/>
  <c r="B118" i="8"/>
  <c r="B60" i="6"/>
  <c r="B59" i="6"/>
  <c r="B58" i="6"/>
  <c r="B57" i="6"/>
  <c r="B56" i="6"/>
  <c r="B583" i="9"/>
  <c r="B588" i="9"/>
  <c r="B587" i="9"/>
  <c r="B586" i="9"/>
  <c r="B585" i="9"/>
  <c r="B584" i="9"/>
  <c r="B525" i="5"/>
  <c r="B85" i="7"/>
  <c r="B84" i="7"/>
  <c r="B83" i="7"/>
  <c r="B456" i="4"/>
  <c r="B455" i="4"/>
  <c r="B454" i="4"/>
  <c r="B453" i="4"/>
  <c r="B271" i="3"/>
  <c r="B270" i="3"/>
  <c r="B269" i="3"/>
  <c r="B268" i="3"/>
  <c r="B267" i="3"/>
  <c r="B266" i="3"/>
  <c r="B107" i="2"/>
  <c r="B218" i="1"/>
  <c r="B219" i="1" s="1"/>
  <c r="B217" i="1"/>
  <c r="B216" i="1"/>
  <c r="B215" i="1"/>
  <c r="L173" i="11" l="1"/>
  <c r="H148" i="11"/>
  <c r="F98" i="11"/>
  <c r="F84" i="11"/>
  <c r="D84" i="11"/>
  <c r="D68" i="11"/>
  <c r="F59" i="11"/>
  <c r="L49" i="11"/>
  <c r="J49" i="11"/>
  <c r="H49" i="11"/>
  <c r="F49" i="11"/>
  <c r="D49" i="11"/>
  <c r="J48" i="11"/>
  <c r="L44" i="11"/>
  <c r="J44" i="11"/>
  <c r="H44" i="11"/>
  <c r="F44" i="11"/>
  <c r="D44" i="11"/>
  <c r="E141" i="10"/>
  <c r="C141" i="10"/>
  <c r="D140" i="10"/>
  <c r="B194" i="11" s="1"/>
  <c r="D139" i="10"/>
  <c r="B193" i="11" s="1"/>
  <c r="D138" i="10"/>
  <c r="B192" i="11" s="1"/>
  <c r="D137" i="10"/>
  <c r="B191" i="11" s="1"/>
  <c r="D136" i="10"/>
  <c r="B190" i="11" s="1"/>
  <c r="D135" i="10"/>
  <c r="B189" i="11" s="1"/>
  <c r="D134" i="10"/>
  <c r="B188" i="11" s="1"/>
  <c r="D133" i="10"/>
  <c r="B187" i="11" s="1"/>
  <c r="D132" i="10"/>
  <c r="B186" i="11" s="1"/>
  <c r="D131" i="10"/>
  <c r="B185" i="11" s="1"/>
  <c r="D130" i="10"/>
  <c r="B184" i="11" s="1"/>
  <c r="D129" i="10"/>
  <c r="B183" i="11" s="1"/>
  <c r="D128" i="10"/>
  <c r="B182" i="11" s="1"/>
  <c r="D127" i="10"/>
  <c r="B181" i="11" s="1"/>
  <c r="D126" i="10"/>
  <c r="B180" i="11" s="1"/>
  <c r="D125" i="10"/>
  <c r="B179" i="11" s="1"/>
  <c r="D124" i="10"/>
  <c r="B178" i="11" s="1"/>
  <c r="D123" i="10"/>
  <c r="B177" i="11" s="1"/>
  <c r="D122" i="10"/>
  <c r="B176" i="11" s="1"/>
  <c r="D121" i="10"/>
  <c r="B175" i="11" s="1"/>
  <c r="D120" i="10"/>
  <c r="B174" i="11" s="1"/>
  <c r="D119" i="10"/>
  <c r="B173" i="11" s="1"/>
  <c r="D118" i="10"/>
  <c r="B172" i="11" s="1"/>
  <c r="E117" i="10"/>
  <c r="C117" i="10"/>
  <c r="D116" i="10"/>
  <c r="B165" i="11" s="1"/>
  <c r="D115" i="10"/>
  <c r="B164" i="11" s="1"/>
  <c r="D114" i="10"/>
  <c r="B163" i="11" s="1"/>
  <c r="D113" i="10"/>
  <c r="B162" i="11" s="1"/>
  <c r="D112" i="10"/>
  <c r="B161" i="11" s="1"/>
  <c r="D111" i="10"/>
  <c r="B160" i="11" s="1"/>
  <c r="D110" i="10"/>
  <c r="B159" i="11" s="1"/>
  <c r="D109" i="10"/>
  <c r="B158" i="11" s="1"/>
  <c r="D108" i="10"/>
  <c r="B157" i="11" s="1"/>
  <c r="D107" i="10"/>
  <c r="B156" i="11" s="1"/>
  <c r="E106" i="10"/>
  <c r="C106" i="10"/>
  <c r="D105" i="10"/>
  <c r="B149" i="11" s="1"/>
  <c r="D104" i="10"/>
  <c r="B148" i="11" s="1"/>
  <c r="D103" i="10"/>
  <c r="B147" i="11" s="1"/>
  <c r="D102" i="10"/>
  <c r="B146" i="11" s="1"/>
  <c r="D101" i="10"/>
  <c r="B145" i="11" s="1"/>
  <c r="D100" i="10"/>
  <c r="B144" i="11" s="1"/>
  <c r="E99" i="10"/>
  <c r="C99" i="10"/>
  <c r="D98" i="10"/>
  <c r="B138" i="11" s="1"/>
  <c r="D97" i="10"/>
  <c r="B137" i="11" s="1"/>
  <c r="D96" i="10"/>
  <c r="B136" i="11" s="1"/>
  <c r="D95" i="10"/>
  <c r="B135" i="11" s="1"/>
  <c r="D94" i="10"/>
  <c r="B133" i="11" s="1"/>
  <c r="D93" i="10"/>
  <c r="E92" i="10"/>
  <c r="C92" i="10"/>
  <c r="D91" i="10"/>
  <c r="B126" i="11" s="1"/>
  <c r="D90" i="10"/>
  <c r="B125" i="11" s="1"/>
  <c r="D89" i="10"/>
  <c r="B124" i="11" s="1"/>
  <c r="D88" i="10"/>
  <c r="B123" i="11" s="1"/>
  <c r="D87" i="10"/>
  <c r="B122" i="11" s="1"/>
  <c r="D86" i="10"/>
  <c r="B121" i="11" s="1"/>
  <c r="D85" i="10"/>
  <c r="B120" i="11" s="1"/>
  <c r="D84" i="10"/>
  <c r="B119" i="11" s="1"/>
  <c r="D83" i="10"/>
  <c r="B118" i="11" s="1"/>
  <c r="D82" i="10"/>
  <c r="B117" i="11" s="1"/>
  <c r="D81" i="10"/>
  <c r="B116" i="11" s="1"/>
  <c r="D80" i="10"/>
  <c r="B115" i="11" s="1"/>
  <c r="D79" i="10"/>
  <c r="B114" i="11" s="1"/>
  <c r="D78" i="10"/>
  <c r="B113" i="11" s="1"/>
  <c r="D77" i="10"/>
  <c r="B112" i="11" s="1"/>
  <c r="D76" i="10"/>
  <c r="B111" i="11" s="1"/>
  <c r="D75" i="10"/>
  <c r="B110" i="11" s="1"/>
  <c r="D74" i="10"/>
  <c r="B109" i="11" s="1"/>
  <c r="D73" i="10"/>
  <c r="B108" i="11" s="1"/>
  <c r="D72" i="10"/>
  <c r="B107" i="11" s="1"/>
  <c r="D71" i="10"/>
  <c r="B106" i="11" s="1"/>
  <c r="D70" i="10"/>
  <c r="B105" i="11" s="1"/>
  <c r="D69" i="10"/>
  <c r="E68" i="10"/>
  <c r="C68" i="10"/>
  <c r="D67" i="10"/>
  <c r="B98" i="11" s="1"/>
  <c r="D66" i="10"/>
  <c r="B97" i="11" s="1"/>
  <c r="D65" i="10"/>
  <c r="B96" i="11" s="1"/>
  <c r="D64" i="10"/>
  <c r="B95" i="11" s="1"/>
  <c r="D63" i="10"/>
  <c r="B94" i="11" s="1"/>
  <c r="D62" i="10"/>
  <c r="B93" i="11" s="1"/>
  <c r="D61" i="10"/>
  <c r="B92" i="11" s="1"/>
  <c r="D60" i="10"/>
  <c r="B91" i="11" s="1"/>
  <c r="D59" i="10"/>
  <c r="B90" i="11" s="1"/>
  <c r="D58" i="10"/>
  <c r="B89" i="11" s="1"/>
  <c r="D57" i="10"/>
  <c r="B88" i="11" s="1"/>
  <c r="D56" i="10"/>
  <c r="B87" i="11" s="1"/>
  <c r="D55" i="10"/>
  <c r="B86" i="11" s="1"/>
  <c r="D54" i="10"/>
  <c r="B85" i="11" s="1"/>
  <c r="D53" i="10"/>
  <c r="B84" i="11" s="1"/>
  <c r="D52" i="10"/>
  <c r="B83" i="11" s="1"/>
  <c r="D51" i="10"/>
  <c r="B82" i="11" s="1"/>
  <c r="D50" i="10"/>
  <c r="B81" i="11" s="1"/>
  <c r="D49" i="10"/>
  <c r="B80" i="11" s="1"/>
  <c r="E48" i="10"/>
  <c r="C48" i="10"/>
  <c r="D47" i="10"/>
  <c r="B73" i="11" s="1"/>
  <c r="D46" i="10"/>
  <c r="B72" i="11" s="1"/>
  <c r="D45" i="10"/>
  <c r="B71" i="11" s="1"/>
  <c r="D44" i="10"/>
  <c r="B70" i="11" s="1"/>
  <c r="D43" i="10"/>
  <c r="B69" i="11" s="1"/>
  <c r="D42" i="10"/>
  <c r="B68" i="11" s="1"/>
  <c r="D41" i="10"/>
  <c r="B67" i="11" s="1"/>
  <c r="D40" i="10"/>
  <c r="B66" i="11" s="1"/>
  <c r="D39" i="10"/>
  <c r="B65" i="11" s="1"/>
  <c r="D38" i="10"/>
  <c r="B64" i="11" s="1"/>
  <c r="D37" i="10"/>
  <c r="B63" i="11" s="1"/>
  <c r="D36" i="10"/>
  <c r="B62" i="11" s="1"/>
  <c r="D35" i="10"/>
  <c r="B61" i="11" s="1"/>
  <c r="D34" i="10"/>
  <c r="B60" i="11" s="1"/>
  <c r="D33" i="10"/>
  <c r="B59" i="11" s="1"/>
  <c r="D32" i="10"/>
  <c r="B58" i="11" s="1"/>
  <c r="D31" i="10"/>
  <c r="E30" i="10"/>
  <c r="C30" i="10"/>
  <c r="D29" i="10"/>
  <c r="B50" i="11" s="1"/>
  <c r="D28" i="10"/>
  <c r="B49" i="11" s="1"/>
  <c r="D27" i="10"/>
  <c r="B48" i="11" s="1"/>
  <c r="D26" i="10"/>
  <c r="B47" i="11" s="1"/>
  <c r="D25" i="10"/>
  <c r="B46" i="11" s="1"/>
  <c r="D24" i="10"/>
  <c r="B45" i="11" s="1"/>
  <c r="D23" i="10"/>
  <c r="B44" i="11" s="1"/>
  <c r="D22" i="10"/>
  <c r="B43" i="11" s="1"/>
  <c r="D21" i="10"/>
  <c r="B42" i="11" s="1"/>
  <c r="D20" i="10"/>
  <c r="B41" i="11" s="1"/>
  <c r="D19" i="10"/>
  <c r="B40" i="11" s="1"/>
  <c r="E18" i="10"/>
  <c r="C18" i="10"/>
  <c r="D17" i="10"/>
  <c r="B34" i="11" s="1"/>
  <c r="D16" i="10"/>
  <c r="B33" i="11" s="1"/>
  <c r="D15" i="10"/>
  <c r="B32" i="11" s="1"/>
  <c r="D14" i="10"/>
  <c r="B31" i="11" s="1"/>
  <c r="D13" i="10"/>
  <c r="B30" i="11" s="1"/>
  <c r="D12" i="10"/>
  <c r="B29" i="11" s="1"/>
  <c r="D11" i="10"/>
  <c r="B28" i="11" s="1"/>
  <c r="D10" i="10"/>
  <c r="B27" i="11" s="1"/>
  <c r="D9" i="10"/>
  <c r="B26" i="11" s="1"/>
  <c r="B25" i="11"/>
  <c r="B123" i="8"/>
  <c r="B122" i="8"/>
  <c r="L207" i="11" s="1"/>
  <c r="B121" i="8"/>
  <c r="J207" i="11" s="1"/>
  <c r="B120" i="8"/>
  <c r="H207" i="11" s="1"/>
  <c r="B119" i="8"/>
  <c r="F207" i="11" s="1"/>
  <c r="D207" i="11"/>
  <c r="Q115" i="8"/>
  <c r="Q114" i="8"/>
  <c r="S114" i="8" s="1"/>
  <c r="Q113" i="8"/>
  <c r="R113" i="8" s="1"/>
  <c r="Q112" i="8"/>
  <c r="S112" i="8" s="1"/>
  <c r="Q111" i="8"/>
  <c r="S111" i="8" s="1"/>
  <c r="Q110" i="8"/>
  <c r="S110" i="8" s="1"/>
  <c r="Q109" i="8"/>
  <c r="S109" i="8" s="1"/>
  <c r="Q108" i="8"/>
  <c r="R108" i="8" s="1"/>
  <c r="Q107" i="8"/>
  <c r="Q106" i="8"/>
  <c r="S106" i="8" s="1"/>
  <c r="Q105" i="8"/>
  <c r="R105" i="8" s="1"/>
  <c r="Q104" i="8"/>
  <c r="S104" i="8" s="1"/>
  <c r="Q103" i="8"/>
  <c r="S103" i="8" s="1"/>
  <c r="Q102" i="8"/>
  <c r="Q101" i="8"/>
  <c r="R101" i="8" s="1"/>
  <c r="Q100" i="8"/>
  <c r="S100" i="8" s="1"/>
  <c r="Q99" i="8"/>
  <c r="S99" i="8" s="1"/>
  <c r="Q98" i="8"/>
  <c r="R98" i="8" s="1"/>
  <c r="Q97" i="8"/>
  <c r="R97" i="8" s="1"/>
  <c r="Q96" i="8"/>
  <c r="S96" i="8" s="1"/>
  <c r="Q95" i="8"/>
  <c r="S95" i="8" s="1"/>
  <c r="Q94" i="8"/>
  <c r="Q93" i="8"/>
  <c r="S93" i="8" s="1"/>
  <c r="Q92" i="8"/>
  <c r="Q91" i="8"/>
  <c r="S91" i="8" s="1"/>
  <c r="Q90" i="8"/>
  <c r="S90" i="8" s="1"/>
  <c r="Q89" i="8"/>
  <c r="R89" i="8" s="1"/>
  <c r="Q88" i="8"/>
  <c r="R88" i="8" s="1"/>
  <c r="Q87" i="8"/>
  <c r="S87" i="8" s="1"/>
  <c r="Q86" i="8"/>
  <c r="Q85" i="8"/>
  <c r="S85" i="8" s="1"/>
  <c r="Q84" i="8"/>
  <c r="S84" i="8" s="1"/>
  <c r="Q83" i="8"/>
  <c r="R83" i="8" s="1"/>
  <c r="Q82" i="8"/>
  <c r="R82" i="8" s="1"/>
  <c r="Q81" i="8"/>
  <c r="S81" i="8" s="1"/>
  <c r="Q80" i="8"/>
  <c r="S79" i="8"/>
  <c r="Q78" i="8"/>
  <c r="Q77" i="8"/>
  <c r="S77" i="8" s="1"/>
  <c r="Q76" i="8"/>
  <c r="S76" i="8" s="1"/>
  <c r="Q75" i="8"/>
  <c r="R75" i="8" s="1"/>
  <c r="Q74" i="8"/>
  <c r="S74" i="8" s="1"/>
  <c r="Q73" i="8"/>
  <c r="R73" i="8" s="1"/>
  <c r="Q72" i="8"/>
  <c r="Q71" i="8"/>
  <c r="S71" i="8" s="1"/>
  <c r="Q70" i="8"/>
  <c r="S70" i="8" s="1"/>
  <c r="Q69" i="8"/>
  <c r="S69" i="8" s="1"/>
  <c r="Q68" i="8"/>
  <c r="S68" i="8" s="1"/>
  <c r="Q67" i="8"/>
  <c r="R67" i="8" s="1"/>
  <c r="Q66" i="8"/>
  <c r="R66" i="8" s="1"/>
  <c r="Q65" i="8"/>
  <c r="S65" i="8" s="1"/>
  <c r="Q64" i="8"/>
  <c r="Q63" i="8"/>
  <c r="R63" i="8" s="1"/>
  <c r="Q62" i="8"/>
  <c r="S62" i="8" s="1"/>
  <c r="Q61" i="8"/>
  <c r="S61" i="8" s="1"/>
  <c r="Q60" i="8"/>
  <c r="R60" i="8" s="1"/>
  <c r="Q59" i="8"/>
  <c r="R59" i="8" s="1"/>
  <c r="Q58" i="8"/>
  <c r="S58" i="8" s="1"/>
  <c r="Q57" i="8"/>
  <c r="R57" i="8" s="1"/>
  <c r="Q56" i="8"/>
  <c r="Q55" i="8"/>
  <c r="S55" i="8" s="1"/>
  <c r="Q54" i="8"/>
  <c r="R54" i="8" s="1"/>
  <c r="Q53" i="8"/>
  <c r="S53" i="8" s="1"/>
  <c r="Q52" i="8"/>
  <c r="S52" i="8" s="1"/>
  <c r="Q51" i="8"/>
  <c r="R51" i="8" s="1"/>
  <c r="Q50" i="8"/>
  <c r="R50" i="8" s="1"/>
  <c r="Q49" i="8"/>
  <c r="S49" i="8" s="1"/>
  <c r="Q48" i="8"/>
  <c r="Q47" i="8"/>
  <c r="S47" i="8" s="1"/>
  <c r="Q46" i="8"/>
  <c r="S46" i="8" s="1"/>
  <c r="Q45" i="8"/>
  <c r="S45" i="8" s="1"/>
  <c r="Q44" i="8"/>
  <c r="S44" i="8" s="1"/>
  <c r="Q43" i="8"/>
  <c r="R43" i="8" s="1"/>
  <c r="Q42" i="8"/>
  <c r="Q41" i="8"/>
  <c r="S41" i="8" s="1"/>
  <c r="Q40" i="8"/>
  <c r="Q39" i="8"/>
  <c r="S39" i="8" s="1"/>
  <c r="Q38" i="8"/>
  <c r="R38" i="8" s="1"/>
  <c r="Q37" i="8"/>
  <c r="S37" i="8" s="1"/>
  <c r="Q36" i="8"/>
  <c r="S36" i="8" s="1"/>
  <c r="Q35" i="8"/>
  <c r="R35" i="8" s="1"/>
  <c r="Q34" i="8"/>
  <c r="R34" i="8" s="1"/>
  <c r="Q33" i="8"/>
  <c r="S33" i="8" s="1"/>
  <c r="Q32" i="8"/>
  <c r="Q31" i="8"/>
  <c r="S31" i="8" s="1"/>
  <c r="Q30" i="8"/>
  <c r="S30" i="8" s="1"/>
  <c r="Q27" i="8"/>
  <c r="R27" i="8" s="1"/>
  <c r="Q26" i="8"/>
  <c r="R26" i="8" s="1"/>
  <c r="S25" i="8"/>
  <c r="R24" i="8"/>
  <c r="Q22" i="8"/>
  <c r="S22" i="8" s="1"/>
  <c r="Q21" i="8"/>
  <c r="S21" i="8" s="1"/>
  <c r="Q20" i="8"/>
  <c r="S20" i="8" s="1"/>
  <c r="Q19" i="8"/>
  <c r="S19" i="8" s="1"/>
  <c r="R18" i="8"/>
  <c r="Q16" i="8"/>
  <c r="S16" i="8" s="1"/>
  <c r="Q15" i="8"/>
  <c r="Q14" i="8"/>
  <c r="R14" i="8" s="1"/>
  <c r="Q13" i="8"/>
  <c r="S13" i="8" s="1"/>
  <c r="Q12" i="8"/>
  <c r="S12" i="8" s="1"/>
  <c r="B61" i="6"/>
  <c r="L205" i="11"/>
  <c r="J205" i="11"/>
  <c r="H205" i="11"/>
  <c r="F205" i="11"/>
  <c r="D205" i="11"/>
  <c r="S47" i="6"/>
  <c r="S46" i="6"/>
  <c r="S45" i="6"/>
  <c r="Q38" i="6"/>
  <c r="S38" i="6" s="1"/>
  <c r="Q37" i="6"/>
  <c r="S37" i="6" s="1"/>
  <c r="L208" i="11"/>
  <c r="J208" i="11"/>
  <c r="H208" i="11"/>
  <c r="F208" i="11"/>
  <c r="D208" i="11"/>
  <c r="Q580" i="9"/>
  <c r="S580" i="9" s="1"/>
  <c r="Q579" i="9"/>
  <c r="Q578" i="9"/>
  <c r="Q577" i="9"/>
  <c r="R577" i="9" s="1"/>
  <c r="Q576" i="9"/>
  <c r="Q575" i="9"/>
  <c r="S575" i="9" s="1"/>
  <c r="Q574" i="9"/>
  <c r="S574" i="9" s="1"/>
  <c r="Q573" i="9"/>
  <c r="Q572" i="9"/>
  <c r="Q571" i="9"/>
  <c r="Q570" i="9"/>
  <c r="S570" i="9" s="1"/>
  <c r="Q569" i="9"/>
  <c r="Q568" i="9"/>
  <c r="Q567" i="9"/>
  <c r="S567" i="9" s="1"/>
  <c r="Q566" i="9"/>
  <c r="S566" i="9" s="1"/>
  <c r="Q565" i="9"/>
  <c r="Q564" i="9"/>
  <c r="S564" i="9" s="1"/>
  <c r="Q563" i="9"/>
  <c r="R563" i="9" s="1"/>
  <c r="Q562" i="9"/>
  <c r="Q561" i="9"/>
  <c r="R561" i="9" s="1"/>
  <c r="Q560" i="9"/>
  <c r="Q559" i="9"/>
  <c r="S559" i="9" s="1"/>
  <c r="Q558" i="9"/>
  <c r="S558" i="9" s="1"/>
  <c r="Q557" i="9"/>
  <c r="S557" i="9" s="1"/>
  <c r="Q556" i="9"/>
  <c r="R556" i="9" s="1"/>
  <c r="Q555" i="9"/>
  <c r="S555" i="9" s="1"/>
  <c r="Q554" i="9"/>
  <c r="Q553" i="9"/>
  <c r="Q552" i="9"/>
  <c r="Q551" i="9"/>
  <c r="Q550" i="9"/>
  <c r="S550" i="9" s="1"/>
  <c r="Q549" i="9"/>
  <c r="Q548" i="9"/>
  <c r="S548" i="9" s="1"/>
  <c r="Q547" i="9"/>
  <c r="S547" i="9" s="1"/>
  <c r="Q546" i="9"/>
  <c r="S546" i="9" s="1"/>
  <c r="Q545" i="9"/>
  <c r="Q544" i="9"/>
  <c r="S544" i="9" s="1"/>
  <c r="Q543" i="9"/>
  <c r="S543" i="9" s="1"/>
  <c r="Q542" i="9"/>
  <c r="S542" i="9" s="1"/>
  <c r="Q541" i="9"/>
  <c r="S541" i="9" s="1"/>
  <c r="Q540" i="9"/>
  <c r="R540" i="9" s="1"/>
  <c r="Q539" i="9"/>
  <c r="Q538" i="9"/>
  <c r="S538" i="9" s="1"/>
  <c r="Q537" i="9"/>
  <c r="R537" i="9" s="1"/>
  <c r="Q536" i="9"/>
  <c r="Q535" i="9"/>
  <c r="Q534" i="9"/>
  <c r="S534" i="9" s="1"/>
  <c r="Q533" i="9"/>
  <c r="Q532" i="9"/>
  <c r="S532" i="9" s="1"/>
  <c r="Q531" i="9"/>
  <c r="Q530" i="9"/>
  <c r="R530" i="9" s="1"/>
  <c r="Q529" i="9"/>
  <c r="Q528" i="9"/>
  <c r="S528" i="9" s="1"/>
  <c r="Q527" i="9"/>
  <c r="Q526" i="9"/>
  <c r="S526" i="9" s="1"/>
  <c r="Q525" i="9"/>
  <c r="S525" i="9" s="1"/>
  <c r="Q524" i="9"/>
  <c r="S524" i="9" s="1"/>
  <c r="Q523" i="9"/>
  <c r="R523" i="9" s="1"/>
  <c r="Q522" i="9"/>
  <c r="R522" i="9" s="1"/>
  <c r="Q521" i="9"/>
  <c r="Q520" i="9"/>
  <c r="R520" i="9" s="1"/>
  <c r="Q519" i="9"/>
  <c r="S519" i="9" s="1"/>
  <c r="Q518" i="9"/>
  <c r="S518" i="9" s="1"/>
  <c r="Q517" i="9"/>
  <c r="S517" i="9" s="1"/>
  <c r="Q516" i="9"/>
  <c r="Q515" i="9"/>
  <c r="S515" i="9" s="1"/>
  <c r="Q514" i="9"/>
  <c r="Q513" i="9"/>
  <c r="Q512" i="9"/>
  <c r="R512" i="9" s="1"/>
  <c r="Q511" i="9"/>
  <c r="S511" i="9" s="1"/>
  <c r="Q510" i="9"/>
  <c r="Q509" i="9"/>
  <c r="R509" i="9" s="1"/>
  <c r="Q508" i="9"/>
  <c r="Q507" i="9"/>
  <c r="S507" i="9" s="1"/>
  <c r="Q506" i="9"/>
  <c r="R506" i="9" s="1"/>
  <c r="Q505" i="9"/>
  <c r="Q504" i="9"/>
  <c r="S504" i="9" s="1"/>
  <c r="Q503" i="9"/>
  <c r="Q502" i="9"/>
  <c r="Q501" i="9"/>
  <c r="S501" i="9" s="1"/>
  <c r="Q500" i="9"/>
  <c r="S500" i="9" s="1"/>
  <c r="Q499" i="9"/>
  <c r="S499" i="9" s="1"/>
  <c r="Q498" i="9"/>
  <c r="Q497" i="9"/>
  <c r="Q496" i="9"/>
  <c r="S496" i="9" s="1"/>
  <c r="Q495" i="9"/>
  <c r="S495" i="9" s="1"/>
  <c r="Q494" i="9"/>
  <c r="S494" i="9" s="1"/>
  <c r="Q493" i="9"/>
  <c r="Q492" i="9"/>
  <c r="S492" i="9" s="1"/>
  <c r="Q491" i="9"/>
  <c r="R491" i="9" s="1"/>
  <c r="Q490" i="9"/>
  <c r="Q489" i="9"/>
  <c r="S489" i="9" s="1"/>
  <c r="Q488" i="9"/>
  <c r="S488" i="9" s="1"/>
  <c r="Q487" i="9"/>
  <c r="Q486" i="9"/>
  <c r="Q485" i="9"/>
  <c r="R485" i="9" s="1"/>
  <c r="Q484" i="9"/>
  <c r="S484" i="9" s="1"/>
  <c r="Q483" i="9"/>
  <c r="R483" i="9" s="1"/>
  <c r="Q482" i="9"/>
  <c r="R482" i="9" s="1"/>
  <c r="Q481" i="9"/>
  <c r="R481" i="9" s="1"/>
  <c r="Q480" i="9"/>
  <c r="S480" i="9" s="1"/>
  <c r="Q479" i="9"/>
  <c r="S479" i="9" s="1"/>
  <c r="Q478" i="9"/>
  <c r="S478" i="9" s="1"/>
  <c r="Q477" i="9"/>
  <c r="Q476" i="9"/>
  <c r="R476" i="9" s="1"/>
  <c r="Q475" i="9"/>
  <c r="Q474" i="9"/>
  <c r="Q473" i="9"/>
  <c r="S473" i="9" s="1"/>
  <c r="Q472" i="9"/>
  <c r="S472" i="9" s="1"/>
  <c r="Q471" i="9"/>
  <c r="Q470" i="9"/>
  <c r="S470" i="9" s="1"/>
  <c r="Q468" i="9"/>
  <c r="Q467" i="9"/>
  <c r="S467" i="9" s="1"/>
  <c r="Q466" i="9"/>
  <c r="Q465" i="9"/>
  <c r="R465" i="9" s="1"/>
  <c r="Q464" i="9"/>
  <c r="S464" i="9" s="1"/>
  <c r="Q463" i="9"/>
  <c r="S463" i="9" s="1"/>
  <c r="Q462" i="9"/>
  <c r="R462" i="9" s="1"/>
  <c r="Q461" i="9"/>
  <c r="S461" i="9" s="1"/>
  <c r="Q460" i="9"/>
  <c r="Q459" i="9"/>
  <c r="Q458" i="9"/>
  <c r="R458" i="9" s="1"/>
  <c r="Q453" i="9"/>
  <c r="R453" i="9" s="1"/>
  <c r="Q452" i="9"/>
  <c r="S452" i="9" s="1"/>
  <c r="Q451" i="9"/>
  <c r="S451" i="9" s="1"/>
  <c r="Q450" i="9"/>
  <c r="R450" i="9" s="1"/>
  <c r="Q449" i="9"/>
  <c r="S449" i="9" s="1"/>
  <c r="Q448" i="9"/>
  <c r="S448" i="9" s="1"/>
  <c r="Q447" i="9"/>
  <c r="S447" i="9" s="1"/>
  <c r="Q446" i="9"/>
  <c r="Q445" i="9"/>
  <c r="R445" i="9" s="1"/>
  <c r="Q444" i="9"/>
  <c r="Q443" i="9"/>
  <c r="R443" i="9" s="1"/>
  <c r="Q442" i="9"/>
  <c r="Q441" i="9"/>
  <c r="Q440" i="9"/>
  <c r="R440" i="9" s="1"/>
  <c r="Q439" i="9"/>
  <c r="S439" i="9" s="1"/>
  <c r="Q438" i="9"/>
  <c r="Q437" i="9"/>
  <c r="S437" i="9" s="1"/>
  <c r="Q436" i="9"/>
  <c r="R436" i="9" s="1"/>
  <c r="Q435" i="9"/>
  <c r="Q434" i="9"/>
  <c r="Q433" i="9"/>
  <c r="Q432" i="9"/>
  <c r="S432" i="9" s="1"/>
  <c r="Q431" i="9"/>
  <c r="S431" i="9" s="1"/>
  <c r="Q430" i="9"/>
  <c r="S430" i="9" s="1"/>
  <c r="Q429" i="9"/>
  <c r="Q428" i="9"/>
  <c r="S428" i="9" s="1"/>
  <c r="Q427" i="9"/>
  <c r="Q426" i="9"/>
  <c r="R426" i="9" s="1"/>
  <c r="Q425" i="9"/>
  <c r="S425" i="9" s="1"/>
  <c r="Q424" i="9"/>
  <c r="R424" i="9" s="1"/>
  <c r="Q423" i="9"/>
  <c r="S423" i="9" s="1"/>
  <c r="Q422" i="9"/>
  <c r="Q421" i="9"/>
  <c r="R421" i="9" s="1"/>
  <c r="Q420" i="9"/>
  <c r="S420" i="9" s="1"/>
  <c r="Q419" i="9"/>
  <c r="S419" i="9" s="1"/>
  <c r="Q418" i="9"/>
  <c r="R418" i="9" s="1"/>
  <c r="Q417" i="9"/>
  <c r="R417" i="9" s="1"/>
  <c r="Q416" i="9"/>
  <c r="S416" i="9" s="1"/>
  <c r="Q415" i="9"/>
  <c r="Q414" i="9"/>
  <c r="S414" i="9" s="1"/>
  <c r="Q413" i="9"/>
  <c r="S413" i="9" s="1"/>
  <c r="Q412" i="9"/>
  <c r="S412" i="9" s="1"/>
  <c r="Q411" i="9"/>
  <c r="Q410" i="9"/>
  <c r="R410" i="9" s="1"/>
  <c r="Q409" i="9"/>
  <c r="S409" i="9" s="1"/>
  <c r="Q408" i="9"/>
  <c r="S408" i="9" s="1"/>
  <c r="Q407" i="9"/>
  <c r="Q406" i="9"/>
  <c r="Q405" i="9"/>
  <c r="R405" i="9" s="1"/>
  <c r="Q404" i="9"/>
  <c r="S404" i="9" s="1"/>
  <c r="Q403" i="9"/>
  <c r="Q402" i="9"/>
  <c r="R402" i="9" s="1"/>
  <c r="Q401" i="9"/>
  <c r="R401" i="9" s="1"/>
  <c r="Q400" i="9"/>
  <c r="R400" i="9" s="1"/>
  <c r="Q399" i="9"/>
  <c r="Q398" i="9"/>
  <c r="S398" i="9" s="1"/>
  <c r="Q397" i="9"/>
  <c r="Q396" i="9"/>
  <c r="S396" i="9" s="1"/>
  <c r="Q395" i="9"/>
  <c r="Q394" i="9"/>
  <c r="R394" i="9" s="1"/>
  <c r="Q393" i="9"/>
  <c r="S393" i="9" s="1"/>
  <c r="Q392" i="9"/>
  <c r="S392" i="9" s="1"/>
  <c r="Q391" i="9"/>
  <c r="Q390" i="9"/>
  <c r="Q389" i="9"/>
  <c r="Q388" i="9"/>
  <c r="S388" i="9" s="1"/>
  <c r="Q387" i="9"/>
  <c r="Q386" i="9"/>
  <c r="Q385" i="9"/>
  <c r="R385" i="9" s="1"/>
  <c r="Q384" i="9"/>
  <c r="R384" i="9" s="1"/>
  <c r="Q383" i="9"/>
  <c r="Q382" i="9"/>
  <c r="Q381" i="9"/>
  <c r="S381" i="9" s="1"/>
  <c r="Q380" i="9"/>
  <c r="S380" i="9" s="1"/>
  <c r="Q379" i="9"/>
  <c r="S379" i="9" s="1"/>
  <c r="Q378" i="9"/>
  <c r="Q377" i="9"/>
  <c r="S377" i="9" s="1"/>
  <c r="Q376" i="9"/>
  <c r="S376" i="9" s="1"/>
  <c r="Q375" i="9"/>
  <c r="Q374" i="9"/>
  <c r="Q373" i="9"/>
  <c r="S373" i="9" s="1"/>
  <c r="Q372" i="9"/>
  <c r="S372" i="9" s="1"/>
  <c r="Q371" i="9"/>
  <c r="Q370" i="9"/>
  <c r="Q369" i="9"/>
  <c r="R369" i="9" s="1"/>
  <c r="Q368" i="9"/>
  <c r="S368" i="9" s="1"/>
  <c r="Q367" i="9"/>
  <c r="Q366" i="9"/>
  <c r="S366" i="9" s="1"/>
  <c r="Q365" i="9"/>
  <c r="R365" i="9" s="1"/>
  <c r="Q364" i="9"/>
  <c r="S364" i="9" s="1"/>
  <c r="Q363" i="9"/>
  <c r="S363" i="9" s="1"/>
  <c r="Q362" i="9"/>
  <c r="R362" i="9" s="1"/>
  <c r="Q361" i="9"/>
  <c r="S361" i="9" s="1"/>
  <c r="Q360" i="9"/>
  <c r="R360" i="9" s="1"/>
  <c r="Q359" i="9"/>
  <c r="Q358" i="9"/>
  <c r="Q357" i="9"/>
  <c r="S357" i="9" s="1"/>
  <c r="Q356" i="9"/>
  <c r="S356" i="9" s="1"/>
  <c r="Q355" i="9"/>
  <c r="Q354" i="9"/>
  <c r="R354" i="9" s="1"/>
  <c r="Q353" i="9"/>
  <c r="Q352" i="9"/>
  <c r="R352" i="9" s="1"/>
  <c r="Q351" i="9"/>
  <c r="Q350" i="9"/>
  <c r="S350" i="9" s="1"/>
  <c r="Q349" i="9"/>
  <c r="S349" i="9" s="1"/>
  <c r="Q348" i="9"/>
  <c r="S348" i="9" s="1"/>
  <c r="Q347" i="9"/>
  <c r="S347" i="9" s="1"/>
  <c r="Q346" i="9"/>
  <c r="R346" i="9" s="1"/>
  <c r="Q345" i="9"/>
  <c r="S345" i="9" s="1"/>
  <c r="Q344" i="9"/>
  <c r="S344" i="9" s="1"/>
  <c r="Q343" i="9"/>
  <c r="Q342" i="9"/>
  <c r="Q341" i="9"/>
  <c r="R341" i="9" s="1"/>
  <c r="Q338" i="9"/>
  <c r="R338" i="9" s="1"/>
  <c r="Q337" i="9"/>
  <c r="R337" i="9" s="1"/>
  <c r="Q336" i="9"/>
  <c r="Q335" i="9"/>
  <c r="Q334" i="9"/>
  <c r="S334" i="9" s="1"/>
  <c r="Q333" i="9"/>
  <c r="S333" i="9" s="1"/>
  <c r="Q332" i="9"/>
  <c r="S332" i="9" s="1"/>
  <c r="Q331" i="9"/>
  <c r="Q330" i="9"/>
  <c r="R330" i="9" s="1"/>
  <c r="Q329" i="9"/>
  <c r="S329" i="9" s="1"/>
  <c r="Q327" i="9"/>
  <c r="Q326" i="9"/>
  <c r="Q325" i="9"/>
  <c r="R325" i="9" s="1"/>
  <c r="Q324" i="9"/>
  <c r="S324" i="9" s="1"/>
  <c r="Q323" i="9"/>
  <c r="Q322" i="9"/>
  <c r="R322" i="9" s="1"/>
  <c r="Q321" i="9"/>
  <c r="R321" i="9" s="1"/>
  <c r="Q320" i="9"/>
  <c r="Q319" i="9"/>
  <c r="Q318" i="9"/>
  <c r="S318" i="9" s="1"/>
  <c r="Q317" i="9"/>
  <c r="R317" i="9" s="1"/>
  <c r="Q316" i="9"/>
  <c r="Q315" i="9"/>
  <c r="S315" i="9" s="1"/>
  <c r="Q314" i="9"/>
  <c r="R314" i="9" s="1"/>
  <c r="Q313" i="9"/>
  <c r="S313" i="9" s="1"/>
  <c r="Q312" i="9"/>
  <c r="S312" i="9" s="1"/>
  <c r="Q311" i="9"/>
  <c r="Q310" i="9"/>
  <c r="Q309" i="9"/>
  <c r="R309" i="9" s="1"/>
  <c r="Q308" i="9"/>
  <c r="Q307" i="9"/>
  <c r="Q306" i="9"/>
  <c r="R306" i="9" s="1"/>
  <c r="Q305" i="9"/>
  <c r="R305" i="9" s="1"/>
  <c r="Q304" i="9"/>
  <c r="Q303" i="9"/>
  <c r="Q302" i="9"/>
  <c r="S302" i="9" s="1"/>
  <c r="Q301" i="9"/>
  <c r="Q300" i="9"/>
  <c r="S300" i="9" s="1"/>
  <c r="Q299" i="9"/>
  <c r="S299" i="9" s="1"/>
  <c r="Q298" i="9"/>
  <c r="R298" i="9" s="1"/>
  <c r="Q297" i="9"/>
  <c r="S297" i="9" s="1"/>
  <c r="Q296" i="9"/>
  <c r="S296" i="9" s="1"/>
  <c r="Q295" i="9"/>
  <c r="Q294" i="9"/>
  <c r="Q293" i="9"/>
  <c r="R293" i="9" s="1"/>
  <c r="Q292" i="9"/>
  <c r="Q291" i="9"/>
  <c r="Q290" i="9"/>
  <c r="R290" i="9" s="1"/>
  <c r="Q289" i="9"/>
  <c r="R289" i="9" s="1"/>
  <c r="Q288" i="9"/>
  <c r="Q287" i="9"/>
  <c r="Q286" i="9"/>
  <c r="Q285" i="9"/>
  <c r="S285" i="9" s="1"/>
  <c r="Q284" i="9"/>
  <c r="Q283" i="9"/>
  <c r="Q282" i="9"/>
  <c r="S282" i="9" s="1"/>
  <c r="Q281" i="9"/>
  <c r="Q280" i="9"/>
  <c r="Q279" i="9"/>
  <c r="S279" i="9" s="1"/>
  <c r="Q278" i="9"/>
  <c r="Q277" i="9"/>
  <c r="Q276" i="9"/>
  <c r="R276" i="9" s="1"/>
  <c r="Q275" i="9"/>
  <c r="R275" i="9" s="1"/>
  <c r="Q274" i="9"/>
  <c r="Q273" i="9"/>
  <c r="Q272" i="9"/>
  <c r="S272" i="9" s="1"/>
  <c r="Q271" i="9"/>
  <c r="Q270" i="9"/>
  <c r="Q269" i="9"/>
  <c r="R269" i="9" s="1"/>
  <c r="Q268" i="9"/>
  <c r="S268" i="9" s="1"/>
  <c r="Q267" i="9"/>
  <c r="S267" i="9" s="1"/>
  <c r="Q266" i="9"/>
  <c r="Q265" i="9"/>
  <c r="R265" i="9" s="1"/>
  <c r="Q264" i="9"/>
  <c r="S264" i="9" s="1"/>
  <c r="Q263" i="9"/>
  <c r="Q262" i="9"/>
  <c r="S262" i="9" s="1"/>
  <c r="Q261" i="9"/>
  <c r="Q260" i="9"/>
  <c r="Q259" i="9"/>
  <c r="S259" i="9" s="1"/>
  <c r="Q258" i="9"/>
  <c r="Q257" i="9"/>
  <c r="R257" i="9" s="1"/>
  <c r="Q256" i="9"/>
  <c r="R256" i="9" s="1"/>
  <c r="Q255" i="9"/>
  <c r="Q254" i="9"/>
  <c r="S254" i="9" s="1"/>
  <c r="Q253" i="9"/>
  <c r="S253" i="9" s="1"/>
  <c r="Q252" i="9"/>
  <c r="S252" i="9" s="1"/>
  <c r="Q251" i="9"/>
  <c r="R251" i="9" s="1"/>
  <c r="Q250" i="9"/>
  <c r="Q249" i="9"/>
  <c r="R249" i="9" s="1"/>
  <c r="Q248" i="9"/>
  <c r="Q247" i="9"/>
  <c r="Q246" i="9"/>
  <c r="S246" i="9" s="1"/>
  <c r="Q245" i="9"/>
  <c r="S245" i="9" s="1"/>
  <c r="Q244" i="9"/>
  <c r="Q243" i="9"/>
  <c r="R243" i="9" s="1"/>
  <c r="Q242" i="9"/>
  <c r="R242" i="9" s="1"/>
  <c r="Q241" i="9"/>
  <c r="R241" i="9" s="1"/>
  <c r="Q240" i="9"/>
  <c r="R240" i="9" s="1"/>
  <c r="Q239" i="9"/>
  <c r="Q238" i="9"/>
  <c r="S238" i="9" s="1"/>
  <c r="Q237" i="9"/>
  <c r="S237" i="9" s="1"/>
  <c r="Q236" i="9"/>
  <c r="Q235" i="9"/>
  <c r="S235" i="9" s="1"/>
  <c r="Q234" i="9"/>
  <c r="R234" i="9" s="1"/>
  <c r="Q233" i="9"/>
  <c r="Q232" i="9"/>
  <c r="Q231" i="9"/>
  <c r="R231" i="9" s="1"/>
  <c r="Q230" i="9"/>
  <c r="S230" i="9" s="1"/>
  <c r="Q229" i="9"/>
  <c r="Q228" i="9"/>
  <c r="S228" i="9" s="1"/>
  <c r="Q227" i="9"/>
  <c r="R227" i="9" s="1"/>
  <c r="Q226" i="9"/>
  <c r="R226" i="9" s="1"/>
  <c r="Q225" i="9"/>
  <c r="S225" i="9" s="1"/>
  <c r="Q214" i="9"/>
  <c r="R214" i="9" s="1"/>
  <c r="Q213" i="9"/>
  <c r="S213" i="9" s="1"/>
  <c r="Q212" i="9"/>
  <c r="R212" i="9" s="1"/>
  <c r="Q211" i="9"/>
  <c r="Q210" i="9"/>
  <c r="S210" i="9" s="1"/>
  <c r="Q209" i="9"/>
  <c r="S209" i="9" s="1"/>
  <c r="Q208" i="9"/>
  <c r="R208" i="9" s="1"/>
  <c r="Q207" i="9"/>
  <c r="Q206" i="9"/>
  <c r="S206" i="9" s="1"/>
  <c r="Q205" i="9"/>
  <c r="S205" i="9" s="1"/>
  <c r="Q204" i="9"/>
  <c r="R204" i="9" s="1"/>
  <c r="Q203" i="9"/>
  <c r="S203" i="9" s="1"/>
  <c r="Q202" i="9"/>
  <c r="S202" i="9" s="1"/>
  <c r="Q201" i="9"/>
  <c r="S201" i="9" s="1"/>
  <c r="Q200" i="9"/>
  <c r="R200" i="9" s="1"/>
  <c r="Q199" i="9"/>
  <c r="Q198" i="9"/>
  <c r="R198" i="9" s="1"/>
  <c r="Q197" i="9"/>
  <c r="S197" i="9" s="1"/>
  <c r="Q195" i="9"/>
  <c r="R195" i="9" s="1"/>
  <c r="Q194" i="9"/>
  <c r="S194" i="9" s="1"/>
  <c r="Q192" i="9"/>
  <c r="S192" i="9" s="1"/>
  <c r="Q191" i="9"/>
  <c r="S191" i="9" s="1"/>
  <c r="Q190" i="9"/>
  <c r="R190" i="9" s="1"/>
  <c r="Q189" i="9"/>
  <c r="R189" i="9" s="1"/>
  <c r="Q188" i="9"/>
  <c r="S188" i="9" s="1"/>
  <c r="Q187" i="9"/>
  <c r="S187" i="9" s="1"/>
  <c r="Q186" i="9"/>
  <c r="R186" i="9" s="1"/>
  <c r="Q185" i="9"/>
  <c r="R185" i="9" s="1"/>
  <c r="Q184" i="9"/>
  <c r="S184" i="9" s="1"/>
  <c r="Q176" i="9"/>
  <c r="S176" i="9" s="1"/>
  <c r="Q175" i="9"/>
  <c r="S175" i="9" s="1"/>
  <c r="Q174" i="9"/>
  <c r="R174" i="9" s="1"/>
  <c r="Q173" i="9"/>
  <c r="Q172" i="9"/>
  <c r="S172" i="9" s="1"/>
  <c r="Q171" i="9"/>
  <c r="S171" i="9" s="1"/>
  <c r="Q170" i="9"/>
  <c r="R170" i="9" s="1"/>
  <c r="Q169" i="9"/>
  <c r="S169" i="9" s="1"/>
  <c r="Q168" i="9"/>
  <c r="S168" i="9" s="1"/>
  <c r="Q167" i="9"/>
  <c r="S167" i="9" s="1"/>
  <c r="Q166" i="9"/>
  <c r="R166" i="9" s="1"/>
  <c r="Q165" i="9"/>
  <c r="S165" i="9" s="1"/>
  <c r="Q164" i="9"/>
  <c r="Q163" i="9"/>
  <c r="S163" i="9" s="1"/>
  <c r="Q162" i="9"/>
  <c r="R162" i="9" s="1"/>
  <c r="Q161" i="9"/>
  <c r="R161" i="9" s="1"/>
  <c r="Q160" i="9"/>
  <c r="S160" i="9" s="1"/>
  <c r="Q159" i="9"/>
  <c r="S159" i="9" s="1"/>
  <c r="Q158" i="9"/>
  <c r="R158" i="9" s="1"/>
  <c r="Q157" i="9"/>
  <c r="R157" i="9" s="1"/>
  <c r="Q156" i="9"/>
  <c r="S156" i="9" s="1"/>
  <c r="Q155" i="9"/>
  <c r="S155" i="9" s="1"/>
  <c r="Q154" i="9"/>
  <c r="R154" i="9" s="1"/>
  <c r="Q153" i="9"/>
  <c r="S153" i="9" s="1"/>
  <c r="Q152" i="9"/>
  <c r="S152" i="9" s="1"/>
  <c r="Q151" i="9"/>
  <c r="S151" i="9" s="1"/>
  <c r="Q150" i="9"/>
  <c r="R150" i="9" s="1"/>
  <c r="Q149" i="9"/>
  <c r="S149" i="9" s="1"/>
  <c r="Q148" i="9"/>
  <c r="R148" i="9" s="1"/>
  <c r="Q147" i="9"/>
  <c r="S147" i="9" s="1"/>
  <c r="Q146" i="9"/>
  <c r="R146" i="9" s="1"/>
  <c r="Q145" i="9"/>
  <c r="R145" i="9" s="1"/>
  <c r="Q144" i="9"/>
  <c r="S144" i="9" s="1"/>
  <c r="Q142" i="9"/>
  <c r="S142" i="9" s="1"/>
  <c r="Q141" i="9"/>
  <c r="R141" i="9" s="1"/>
  <c r="Q140" i="9"/>
  <c r="S140" i="9" s="1"/>
  <c r="Q139" i="9"/>
  <c r="S139" i="9" s="1"/>
  <c r="Q138" i="9"/>
  <c r="S138" i="9" s="1"/>
  <c r="Q137" i="9"/>
  <c r="R137" i="9" s="1"/>
  <c r="Q136" i="9"/>
  <c r="Q135" i="9"/>
  <c r="S135" i="9" s="1"/>
  <c r="Q134" i="9"/>
  <c r="S134" i="9" s="1"/>
  <c r="Q133" i="9"/>
  <c r="R133" i="9" s="1"/>
  <c r="Q132" i="9"/>
  <c r="R132" i="9" s="1"/>
  <c r="Q131" i="9"/>
  <c r="R131" i="9" s="1"/>
  <c r="Q130" i="9"/>
  <c r="S130" i="9" s="1"/>
  <c r="Q129" i="9"/>
  <c r="R129" i="9" s="1"/>
  <c r="Q128" i="9"/>
  <c r="R128" i="9" s="1"/>
  <c r="Q127" i="9"/>
  <c r="S127" i="9" s="1"/>
  <c r="Q126" i="9"/>
  <c r="S126" i="9" s="1"/>
  <c r="Q125" i="9"/>
  <c r="R125" i="9" s="1"/>
  <c r="Q124" i="9"/>
  <c r="R124" i="9" s="1"/>
  <c r="Q123" i="9"/>
  <c r="S123" i="9" s="1"/>
  <c r="Q122" i="9"/>
  <c r="S122" i="9" s="1"/>
  <c r="Q121" i="9"/>
  <c r="R121" i="9" s="1"/>
  <c r="Q120" i="9"/>
  <c r="Q119" i="9"/>
  <c r="S119" i="9" s="1"/>
  <c r="Q118" i="9"/>
  <c r="S118" i="9" s="1"/>
  <c r="Q117" i="9"/>
  <c r="R117" i="9" s="1"/>
  <c r="Q116" i="9"/>
  <c r="R116" i="9" s="1"/>
  <c r="Q115" i="9"/>
  <c r="R115" i="9" s="1"/>
  <c r="Q114" i="9"/>
  <c r="S114" i="9" s="1"/>
  <c r="Q113" i="9"/>
  <c r="R113" i="9" s="1"/>
  <c r="Q112" i="9"/>
  <c r="R112" i="9" s="1"/>
  <c r="Q111" i="9"/>
  <c r="S111" i="9" s="1"/>
  <c r="Q110" i="9"/>
  <c r="S110" i="9" s="1"/>
  <c r="Q109" i="9"/>
  <c r="R109" i="9" s="1"/>
  <c r="Q108" i="9"/>
  <c r="Q107" i="9"/>
  <c r="S107" i="9" s="1"/>
  <c r="Q106" i="9"/>
  <c r="S106" i="9" s="1"/>
  <c r="Q105" i="9"/>
  <c r="R105" i="9" s="1"/>
  <c r="Q104" i="9"/>
  <c r="S104" i="9" s="1"/>
  <c r="Q103" i="9"/>
  <c r="S103" i="9" s="1"/>
  <c r="Q102" i="9"/>
  <c r="R102" i="9" s="1"/>
  <c r="Q101" i="9"/>
  <c r="S101" i="9" s="1"/>
  <c r="Q100" i="9"/>
  <c r="Q99" i="9"/>
  <c r="S99" i="9" s="1"/>
  <c r="Q98" i="9"/>
  <c r="R98" i="9" s="1"/>
  <c r="Q97" i="9"/>
  <c r="S97" i="9" s="1"/>
  <c r="Q96" i="9"/>
  <c r="S96" i="9" s="1"/>
  <c r="Q95" i="9"/>
  <c r="S95" i="9" s="1"/>
  <c r="Q94" i="9"/>
  <c r="R94" i="9" s="1"/>
  <c r="Q93" i="9"/>
  <c r="S93" i="9" s="1"/>
  <c r="Q92" i="9"/>
  <c r="S92" i="9" s="1"/>
  <c r="Q91" i="9"/>
  <c r="S91" i="9" s="1"/>
  <c r="Q90" i="9"/>
  <c r="R90" i="9" s="1"/>
  <c r="Q89" i="9"/>
  <c r="S89" i="9" s="1"/>
  <c r="Q88" i="9"/>
  <c r="S88" i="9" s="1"/>
  <c r="Q87" i="9"/>
  <c r="S87" i="9" s="1"/>
  <c r="Q86" i="9"/>
  <c r="R86" i="9" s="1"/>
  <c r="Q85" i="9"/>
  <c r="S85" i="9" s="1"/>
  <c r="Q84" i="9"/>
  <c r="R84" i="9" s="1"/>
  <c r="Q83" i="9"/>
  <c r="S83" i="9" s="1"/>
  <c r="Q82" i="9"/>
  <c r="R82" i="9" s="1"/>
  <c r="Q81" i="9"/>
  <c r="S81" i="9" s="1"/>
  <c r="Q80" i="9"/>
  <c r="S80" i="9" s="1"/>
  <c r="Q79" i="9"/>
  <c r="S79" i="9" s="1"/>
  <c r="Q78" i="9"/>
  <c r="R78" i="9" s="1"/>
  <c r="Q77" i="9"/>
  <c r="R77" i="9" s="1"/>
  <c r="Q76" i="9"/>
  <c r="S76" i="9" s="1"/>
  <c r="Q75" i="9"/>
  <c r="S75" i="9" s="1"/>
  <c r="Q74" i="9"/>
  <c r="R74" i="9" s="1"/>
  <c r="Q73" i="9"/>
  <c r="R73" i="9" s="1"/>
  <c r="Q72" i="9"/>
  <c r="S72" i="9" s="1"/>
  <c r="Q71" i="9"/>
  <c r="S71" i="9" s="1"/>
  <c r="Q70" i="9"/>
  <c r="R70" i="9" s="1"/>
  <c r="Q69" i="9"/>
  <c r="Q68" i="9"/>
  <c r="R68" i="9" s="1"/>
  <c r="Q67" i="9"/>
  <c r="S67" i="9" s="1"/>
  <c r="Q66" i="9"/>
  <c r="R66" i="9" s="1"/>
  <c r="Q65" i="9"/>
  <c r="S65" i="9" s="1"/>
  <c r="Q64" i="9"/>
  <c r="S64" i="9" s="1"/>
  <c r="Q63" i="9"/>
  <c r="S63" i="9" s="1"/>
  <c r="Q62" i="9"/>
  <c r="R62" i="9" s="1"/>
  <c r="Q61" i="9"/>
  <c r="S61" i="9" s="1"/>
  <c r="Q60" i="9"/>
  <c r="S60" i="9" s="1"/>
  <c r="Q59" i="9"/>
  <c r="Q58" i="9"/>
  <c r="Q57" i="9"/>
  <c r="S57" i="9" s="1"/>
  <c r="Q56" i="9"/>
  <c r="S56" i="9" s="1"/>
  <c r="S55" i="9"/>
  <c r="Q54" i="9"/>
  <c r="S54" i="9" s="1"/>
  <c r="Q53" i="9"/>
  <c r="S53" i="9" s="1"/>
  <c r="Q52" i="9"/>
  <c r="S52" i="9" s="1"/>
  <c r="Q51" i="9"/>
  <c r="S51" i="9" s="1"/>
  <c r="Q50" i="9"/>
  <c r="Q49" i="9"/>
  <c r="S49" i="9" s="1"/>
  <c r="Q48" i="9"/>
  <c r="S48" i="9" s="1"/>
  <c r="Q47" i="9"/>
  <c r="S47" i="9" s="1"/>
  <c r="Q46" i="9"/>
  <c r="S46" i="9" s="1"/>
  <c r="Q45" i="9"/>
  <c r="S45" i="9" s="1"/>
  <c r="Q44" i="9"/>
  <c r="Q43" i="9"/>
  <c r="S43" i="9" s="1"/>
  <c r="Q42" i="9"/>
  <c r="Q41" i="9"/>
  <c r="R41" i="9" s="1"/>
  <c r="Q40" i="9"/>
  <c r="Q39" i="9"/>
  <c r="S39" i="9" s="1"/>
  <c r="Q38" i="9"/>
  <c r="R38" i="9" s="1"/>
  <c r="Q37" i="9"/>
  <c r="S37" i="9" s="1"/>
  <c r="Q36" i="9"/>
  <c r="S36" i="9" s="1"/>
  <c r="Q35" i="9"/>
  <c r="S35" i="9" s="1"/>
  <c r="Q34" i="9"/>
  <c r="R34" i="9" s="1"/>
  <c r="Q33" i="9"/>
  <c r="S33" i="9" s="1"/>
  <c r="Q32" i="9"/>
  <c r="Q31" i="9"/>
  <c r="S31" i="9" s="1"/>
  <c r="Q30" i="9"/>
  <c r="S30" i="9" s="1"/>
  <c r="Q29" i="9"/>
  <c r="S29" i="9" s="1"/>
  <c r="Q28" i="9"/>
  <c r="S28" i="9" s="1"/>
  <c r="Q27" i="9"/>
  <c r="R27" i="9" s="1"/>
  <c r="Q26" i="9"/>
  <c r="Q25" i="9"/>
  <c r="S25" i="9" s="1"/>
  <c r="Q24" i="9"/>
  <c r="S24" i="9" s="1"/>
  <c r="Q23" i="9"/>
  <c r="S23" i="9" s="1"/>
  <c r="Q22" i="9"/>
  <c r="S22" i="9" s="1"/>
  <c r="Q21" i="9"/>
  <c r="Q20" i="9"/>
  <c r="R20" i="9" s="1"/>
  <c r="Q19" i="9"/>
  <c r="R19" i="9" s="1"/>
  <c r="Q18" i="9"/>
  <c r="S18" i="9" s="1"/>
  <c r="Q17" i="9"/>
  <c r="S17" i="9" s="1"/>
  <c r="Q16" i="9"/>
  <c r="S16" i="9" s="1"/>
  <c r="Q15" i="9"/>
  <c r="S15" i="9" s="1"/>
  <c r="Q14" i="9"/>
  <c r="S14" i="9" s="1"/>
  <c r="Q13" i="9"/>
  <c r="S13" i="9" s="1"/>
  <c r="Q12" i="9"/>
  <c r="R12" i="9" s="1"/>
  <c r="B530" i="5"/>
  <c r="B529" i="5"/>
  <c r="L204" i="11" s="1"/>
  <c r="B528" i="5"/>
  <c r="J204" i="11" s="1"/>
  <c r="B527" i="5"/>
  <c r="H204" i="11" s="1"/>
  <c r="B526" i="5"/>
  <c r="F204" i="11" s="1"/>
  <c r="D204" i="11"/>
  <c r="T476" i="5"/>
  <c r="V476" i="5" s="1"/>
  <c r="X476" i="5" s="1"/>
  <c r="Z476" i="5" s="1"/>
  <c r="AB476" i="5" s="1"/>
  <c r="AD476" i="5" s="1"/>
  <c r="AF476" i="5" s="1"/>
  <c r="AH476" i="5" s="1"/>
  <c r="AJ476" i="5" s="1"/>
  <c r="AL476" i="5" s="1"/>
  <c r="AN476" i="5" s="1"/>
  <c r="AP476" i="5" s="1"/>
  <c r="AR476" i="5" s="1"/>
  <c r="AT476" i="5" s="1"/>
  <c r="AV476" i="5" s="1"/>
  <c r="AX476" i="5" s="1"/>
  <c r="AZ476" i="5" s="1"/>
  <c r="BB476" i="5" s="1"/>
  <c r="BD476" i="5" s="1"/>
  <c r="BF476" i="5" s="1"/>
  <c r="BH476" i="5" s="1"/>
  <c r="BJ476" i="5" s="1"/>
  <c r="BL476" i="5" s="1"/>
  <c r="BN476" i="5" s="1"/>
  <c r="BP476" i="5" s="1"/>
  <c r="BR476" i="5" s="1"/>
  <c r="BT476" i="5" s="1"/>
  <c r="BV476" i="5" s="1"/>
  <c r="BX476" i="5" s="1"/>
  <c r="BZ476" i="5" s="1"/>
  <c r="CB476" i="5" s="1"/>
  <c r="CD476" i="5" s="1"/>
  <c r="CF476" i="5" s="1"/>
  <c r="CH476" i="5" s="1"/>
  <c r="CJ476" i="5" s="1"/>
  <c r="CL476" i="5" s="1"/>
  <c r="CN476" i="5" s="1"/>
  <c r="CP476" i="5" s="1"/>
  <c r="CR476" i="5" s="1"/>
  <c r="CT476" i="5" s="1"/>
  <c r="CV476" i="5" s="1"/>
  <c r="CX476" i="5" s="1"/>
  <c r="CZ476" i="5" s="1"/>
  <c r="DB476" i="5" s="1"/>
  <c r="DD476" i="5" s="1"/>
  <c r="DF476" i="5" s="1"/>
  <c r="DH476" i="5" s="1"/>
  <c r="DJ476" i="5" s="1"/>
  <c r="DL476" i="5" s="1"/>
  <c r="DN476" i="5" s="1"/>
  <c r="DP476" i="5" s="1"/>
  <c r="DR476" i="5" s="1"/>
  <c r="DT476" i="5" s="1"/>
  <c r="DV476" i="5" s="1"/>
  <c r="DX476" i="5" s="1"/>
  <c r="DZ476" i="5" s="1"/>
  <c r="EB476" i="5" s="1"/>
  <c r="ED476" i="5" s="1"/>
  <c r="EF476" i="5" s="1"/>
  <c r="EH476" i="5" s="1"/>
  <c r="EJ476" i="5" s="1"/>
  <c r="EL476" i="5" s="1"/>
  <c r="EN476" i="5" s="1"/>
  <c r="EP476" i="5" s="1"/>
  <c r="ER476" i="5" s="1"/>
  <c r="ET476" i="5" s="1"/>
  <c r="EV476" i="5" s="1"/>
  <c r="EX476" i="5" s="1"/>
  <c r="EZ476" i="5" s="1"/>
  <c r="FB476" i="5" s="1"/>
  <c r="FD476" i="5" s="1"/>
  <c r="FF476" i="5" s="1"/>
  <c r="FH476" i="5" s="1"/>
  <c r="FJ476" i="5" s="1"/>
  <c r="FL476" i="5" s="1"/>
  <c r="FN476" i="5" s="1"/>
  <c r="FP476" i="5" s="1"/>
  <c r="FR476" i="5" s="1"/>
  <c r="FT476" i="5" s="1"/>
  <c r="FV476" i="5" s="1"/>
  <c r="FX476" i="5" s="1"/>
  <c r="FZ476" i="5" s="1"/>
  <c r="GB476" i="5" s="1"/>
  <c r="GD476" i="5" s="1"/>
  <c r="GF476" i="5" s="1"/>
  <c r="GH476" i="5" s="1"/>
  <c r="GJ476" i="5" s="1"/>
  <c r="GL476" i="5" s="1"/>
  <c r="GN476" i="5" s="1"/>
  <c r="GP476" i="5" s="1"/>
  <c r="GR476" i="5" s="1"/>
  <c r="GT476" i="5" s="1"/>
  <c r="GV476" i="5" s="1"/>
  <c r="GX476" i="5" s="1"/>
  <c r="GZ476" i="5" s="1"/>
  <c r="HB476" i="5" s="1"/>
  <c r="HD476" i="5" s="1"/>
  <c r="HF476" i="5" s="1"/>
  <c r="HH476" i="5" s="1"/>
  <c r="HJ476" i="5" s="1"/>
  <c r="HL476" i="5" s="1"/>
  <c r="HN476" i="5" s="1"/>
  <c r="HP476" i="5" s="1"/>
  <c r="HR476" i="5" s="1"/>
  <c r="HT476" i="5" s="1"/>
  <c r="HV476" i="5" s="1"/>
  <c r="HX476" i="5" s="1"/>
  <c r="HZ476" i="5" s="1"/>
  <c r="IB476" i="5" s="1"/>
  <c r="ID476" i="5" s="1"/>
  <c r="IF476" i="5" s="1"/>
  <c r="IH476" i="5" s="1"/>
  <c r="IJ476" i="5" s="1"/>
  <c r="IL476" i="5" s="1"/>
  <c r="IN476" i="5" s="1"/>
  <c r="IP476" i="5" s="1"/>
  <c r="IR476" i="5" s="1"/>
  <c r="IT476" i="5" s="1"/>
  <c r="IV476" i="5" s="1"/>
  <c r="IX476" i="5" s="1"/>
  <c r="IZ476" i="5" s="1"/>
  <c r="JB476" i="5" s="1"/>
  <c r="JD476" i="5" s="1"/>
  <c r="JF476" i="5" s="1"/>
  <c r="JH476" i="5" s="1"/>
  <c r="JJ476" i="5" s="1"/>
  <c r="JL476" i="5" s="1"/>
  <c r="JN476" i="5" s="1"/>
  <c r="JP476" i="5" s="1"/>
  <c r="JR476" i="5" s="1"/>
  <c r="JT476" i="5" s="1"/>
  <c r="JV476" i="5" s="1"/>
  <c r="JX476" i="5" s="1"/>
  <c r="JZ476" i="5" s="1"/>
  <c r="KB476" i="5" s="1"/>
  <c r="KD476" i="5" s="1"/>
  <c r="KF476" i="5" s="1"/>
  <c r="KH476" i="5" s="1"/>
  <c r="KJ476" i="5" s="1"/>
  <c r="KL476" i="5" s="1"/>
  <c r="KN476" i="5" s="1"/>
  <c r="KP476" i="5" s="1"/>
  <c r="KR476" i="5" s="1"/>
  <c r="KT476" i="5" s="1"/>
  <c r="KV476" i="5" s="1"/>
  <c r="KX476" i="5" s="1"/>
  <c r="KZ476" i="5" s="1"/>
  <c r="LB476" i="5" s="1"/>
  <c r="LD476" i="5" s="1"/>
  <c r="LF476" i="5" s="1"/>
  <c r="LH476" i="5" s="1"/>
  <c r="LJ476" i="5" s="1"/>
  <c r="LL476" i="5" s="1"/>
  <c r="LN476" i="5" s="1"/>
  <c r="LP476" i="5" s="1"/>
  <c r="LR476" i="5" s="1"/>
  <c r="LT476" i="5" s="1"/>
  <c r="LV476" i="5" s="1"/>
  <c r="LX476" i="5" s="1"/>
  <c r="LZ476" i="5" s="1"/>
  <c r="MB476" i="5" s="1"/>
  <c r="MD476" i="5" s="1"/>
  <c r="MF476" i="5" s="1"/>
  <c r="MH476" i="5" s="1"/>
  <c r="MJ476" i="5" s="1"/>
  <c r="ML476" i="5" s="1"/>
  <c r="MN476" i="5" s="1"/>
  <c r="MP476" i="5" s="1"/>
  <c r="MR476" i="5" s="1"/>
  <c r="MT476" i="5" s="1"/>
  <c r="MV476" i="5" s="1"/>
  <c r="MX476" i="5" s="1"/>
  <c r="MZ476" i="5" s="1"/>
  <c r="NB476" i="5" s="1"/>
  <c r="ND476" i="5" s="1"/>
  <c r="NF476" i="5" s="1"/>
  <c r="NH476" i="5" s="1"/>
  <c r="NJ476" i="5" s="1"/>
  <c r="NL476" i="5" s="1"/>
  <c r="NN476" i="5" s="1"/>
  <c r="NP476" i="5" s="1"/>
  <c r="NR476" i="5" s="1"/>
  <c r="NT476" i="5" s="1"/>
  <c r="NV476" i="5" s="1"/>
  <c r="NX476" i="5" s="1"/>
  <c r="NZ476" i="5" s="1"/>
  <c r="OB476" i="5" s="1"/>
  <c r="OD476" i="5" s="1"/>
  <c r="OF476" i="5" s="1"/>
  <c r="OH476" i="5" s="1"/>
  <c r="OJ476" i="5" s="1"/>
  <c r="OL476" i="5" s="1"/>
  <c r="ON476" i="5" s="1"/>
  <c r="OP476" i="5" s="1"/>
  <c r="OR476" i="5" s="1"/>
  <c r="OT476" i="5" s="1"/>
  <c r="OV476" i="5" s="1"/>
  <c r="OX476" i="5" s="1"/>
  <c r="OZ476" i="5" s="1"/>
  <c r="PB476" i="5" s="1"/>
  <c r="PD476" i="5" s="1"/>
  <c r="PF476" i="5" s="1"/>
  <c r="PH476" i="5" s="1"/>
  <c r="PJ476" i="5" s="1"/>
  <c r="PL476" i="5" s="1"/>
  <c r="PN476" i="5" s="1"/>
  <c r="PP476" i="5" s="1"/>
  <c r="PR476" i="5" s="1"/>
  <c r="PT476" i="5" s="1"/>
  <c r="PV476" i="5" s="1"/>
  <c r="PX476" i="5" s="1"/>
  <c r="PZ476" i="5" s="1"/>
  <c r="QB476" i="5" s="1"/>
  <c r="QD476" i="5" s="1"/>
  <c r="QF476" i="5" s="1"/>
  <c r="QH476" i="5" s="1"/>
  <c r="QJ476" i="5" s="1"/>
  <c r="QL476" i="5" s="1"/>
  <c r="QN476" i="5" s="1"/>
  <c r="QP476" i="5" s="1"/>
  <c r="QR476" i="5" s="1"/>
  <c r="QT476" i="5" s="1"/>
  <c r="QV476" i="5" s="1"/>
  <c r="QX476" i="5" s="1"/>
  <c r="QZ476" i="5" s="1"/>
  <c r="RB476" i="5" s="1"/>
  <c r="RD476" i="5" s="1"/>
  <c r="RF476" i="5" s="1"/>
  <c r="RH476" i="5" s="1"/>
  <c r="RJ476" i="5" s="1"/>
  <c r="RL476" i="5" s="1"/>
  <c r="RN476" i="5" s="1"/>
  <c r="RP476" i="5" s="1"/>
  <c r="RR476" i="5" s="1"/>
  <c r="RT476" i="5" s="1"/>
  <c r="RV476" i="5" s="1"/>
  <c r="RX476" i="5" s="1"/>
  <c r="RZ476" i="5" s="1"/>
  <c r="SB476" i="5" s="1"/>
  <c r="SD476" i="5" s="1"/>
  <c r="SF476" i="5" s="1"/>
  <c r="SH476" i="5" s="1"/>
  <c r="SJ476" i="5" s="1"/>
  <c r="SL476" i="5" s="1"/>
  <c r="SN476" i="5" s="1"/>
  <c r="SP476" i="5" s="1"/>
  <c r="SR476" i="5" s="1"/>
  <c r="ST476" i="5" s="1"/>
  <c r="SV476" i="5" s="1"/>
  <c r="SX476" i="5" s="1"/>
  <c r="SZ476" i="5" s="1"/>
  <c r="TB476" i="5" s="1"/>
  <c r="TD476" i="5" s="1"/>
  <c r="TF476" i="5" s="1"/>
  <c r="TH476" i="5" s="1"/>
  <c r="TJ476" i="5" s="1"/>
  <c r="TL476" i="5" s="1"/>
  <c r="TN476" i="5" s="1"/>
  <c r="TP476" i="5" s="1"/>
  <c r="TR476" i="5" s="1"/>
  <c r="TT476" i="5" s="1"/>
  <c r="TV476" i="5" s="1"/>
  <c r="TX476" i="5" s="1"/>
  <c r="TZ476" i="5" s="1"/>
  <c r="UB476" i="5" s="1"/>
  <c r="UD476" i="5" s="1"/>
  <c r="UF476" i="5" s="1"/>
  <c r="UH476" i="5" s="1"/>
  <c r="UJ476" i="5" s="1"/>
  <c r="UL476" i="5" s="1"/>
  <c r="UN476" i="5" s="1"/>
  <c r="UP476" i="5" s="1"/>
  <c r="UR476" i="5" s="1"/>
  <c r="UT476" i="5" s="1"/>
  <c r="UV476" i="5" s="1"/>
  <c r="UX476" i="5" s="1"/>
  <c r="UZ476" i="5" s="1"/>
  <c r="VB476" i="5" s="1"/>
  <c r="VD476" i="5" s="1"/>
  <c r="VF476" i="5" s="1"/>
  <c r="VH476" i="5" s="1"/>
  <c r="VJ476" i="5" s="1"/>
  <c r="VL476" i="5" s="1"/>
  <c r="VN476" i="5" s="1"/>
  <c r="VP476" i="5" s="1"/>
  <c r="VR476" i="5" s="1"/>
  <c r="VT476" i="5" s="1"/>
  <c r="VV476" i="5" s="1"/>
  <c r="VX476" i="5" s="1"/>
  <c r="VZ476" i="5" s="1"/>
  <c r="WB476" i="5" s="1"/>
  <c r="WD476" i="5" s="1"/>
  <c r="WF476" i="5" s="1"/>
  <c r="WH476" i="5" s="1"/>
  <c r="WJ476" i="5" s="1"/>
  <c r="WL476" i="5" s="1"/>
  <c r="WN476" i="5" s="1"/>
  <c r="WP476" i="5" s="1"/>
  <c r="WR476" i="5" s="1"/>
  <c r="WT476" i="5" s="1"/>
  <c r="WV476" i="5" s="1"/>
  <c r="WX476" i="5" s="1"/>
  <c r="WZ476" i="5" s="1"/>
  <c r="XB476" i="5" s="1"/>
  <c r="XD476" i="5" s="1"/>
  <c r="XF476" i="5" s="1"/>
  <c r="XH476" i="5" s="1"/>
  <c r="XJ476" i="5" s="1"/>
  <c r="XL476" i="5" s="1"/>
  <c r="XN476" i="5" s="1"/>
  <c r="XP476" i="5" s="1"/>
  <c r="XR476" i="5" s="1"/>
  <c r="XT476" i="5" s="1"/>
  <c r="XV476" i="5" s="1"/>
  <c r="XX476" i="5" s="1"/>
  <c r="XZ476" i="5" s="1"/>
  <c r="YB476" i="5" s="1"/>
  <c r="YD476" i="5" s="1"/>
  <c r="YF476" i="5" s="1"/>
  <c r="YH476" i="5" s="1"/>
  <c r="YJ476" i="5" s="1"/>
  <c r="YL476" i="5" s="1"/>
  <c r="YN476" i="5" s="1"/>
  <c r="YP476" i="5" s="1"/>
  <c r="YR476" i="5" s="1"/>
  <c r="YT476" i="5" s="1"/>
  <c r="YV476" i="5" s="1"/>
  <c r="YX476" i="5" s="1"/>
  <c r="YZ476" i="5" s="1"/>
  <c r="ZB476" i="5" s="1"/>
  <c r="ZD476" i="5" s="1"/>
  <c r="ZF476" i="5" s="1"/>
  <c r="ZH476" i="5" s="1"/>
  <c r="ZJ476" i="5" s="1"/>
  <c r="ZL476" i="5" s="1"/>
  <c r="ZN476" i="5" s="1"/>
  <c r="ZP476" i="5" s="1"/>
  <c r="ZR476" i="5" s="1"/>
  <c r="ZT476" i="5" s="1"/>
  <c r="ZV476" i="5" s="1"/>
  <c r="ZX476" i="5" s="1"/>
  <c r="ZZ476" i="5" s="1"/>
  <c r="AAB476" i="5" s="1"/>
  <c r="AAD476" i="5" s="1"/>
  <c r="AAF476" i="5" s="1"/>
  <c r="AAH476" i="5" s="1"/>
  <c r="AAJ476" i="5" s="1"/>
  <c r="AAL476" i="5" s="1"/>
  <c r="AAN476" i="5" s="1"/>
  <c r="AAP476" i="5" s="1"/>
  <c r="AAR476" i="5" s="1"/>
  <c r="AAT476" i="5" s="1"/>
  <c r="AAV476" i="5" s="1"/>
  <c r="AAX476" i="5" s="1"/>
  <c r="AAZ476" i="5" s="1"/>
  <c r="ABB476" i="5" s="1"/>
  <c r="ABD476" i="5" s="1"/>
  <c r="ABF476" i="5" s="1"/>
  <c r="ABH476" i="5" s="1"/>
  <c r="ABJ476" i="5" s="1"/>
  <c r="ABL476" i="5" s="1"/>
  <c r="ABN476" i="5" s="1"/>
  <c r="ABP476" i="5" s="1"/>
  <c r="ABR476" i="5" s="1"/>
  <c r="ABT476" i="5" s="1"/>
  <c r="ABV476" i="5" s="1"/>
  <c r="ABX476" i="5" s="1"/>
  <c r="ABZ476" i="5" s="1"/>
  <c r="ACB476" i="5" s="1"/>
  <c r="ACD476" i="5" s="1"/>
  <c r="ACF476" i="5" s="1"/>
  <c r="ACH476" i="5" s="1"/>
  <c r="ACJ476" i="5" s="1"/>
  <c r="ACL476" i="5" s="1"/>
  <c r="ACN476" i="5" s="1"/>
  <c r="ACP476" i="5" s="1"/>
  <c r="ACR476" i="5" s="1"/>
  <c r="ACT476" i="5" s="1"/>
  <c r="ACV476" i="5" s="1"/>
  <c r="ACX476" i="5" s="1"/>
  <c r="ACZ476" i="5" s="1"/>
  <c r="ADB476" i="5" s="1"/>
  <c r="ADD476" i="5" s="1"/>
  <c r="ADF476" i="5" s="1"/>
  <c r="ADH476" i="5" s="1"/>
  <c r="ADJ476" i="5" s="1"/>
  <c r="ADL476" i="5" s="1"/>
  <c r="ADN476" i="5" s="1"/>
  <c r="ADP476" i="5" s="1"/>
  <c r="ADR476" i="5" s="1"/>
  <c r="ADT476" i="5" s="1"/>
  <c r="ADV476" i="5" s="1"/>
  <c r="ADX476" i="5" s="1"/>
  <c r="ADZ476" i="5" s="1"/>
  <c r="AEB476" i="5" s="1"/>
  <c r="AED476" i="5" s="1"/>
  <c r="AEF476" i="5" s="1"/>
  <c r="AEH476" i="5" s="1"/>
  <c r="AEJ476" i="5" s="1"/>
  <c r="AEL476" i="5" s="1"/>
  <c r="AEN476" i="5" s="1"/>
  <c r="AEP476" i="5" s="1"/>
  <c r="AER476" i="5" s="1"/>
  <c r="AET476" i="5" s="1"/>
  <c r="AEV476" i="5" s="1"/>
  <c r="AEX476" i="5" s="1"/>
  <c r="AEZ476" i="5" s="1"/>
  <c r="AFB476" i="5" s="1"/>
  <c r="AFD476" i="5" s="1"/>
  <c r="AFF476" i="5" s="1"/>
  <c r="AFH476" i="5" s="1"/>
  <c r="AFJ476" i="5" s="1"/>
  <c r="AFL476" i="5" s="1"/>
  <c r="AFN476" i="5" s="1"/>
  <c r="AFP476" i="5" s="1"/>
  <c r="AFR476" i="5" s="1"/>
  <c r="AFT476" i="5" s="1"/>
  <c r="AFV476" i="5" s="1"/>
  <c r="AFX476" i="5" s="1"/>
  <c r="AFZ476" i="5" s="1"/>
  <c r="AGB476" i="5" s="1"/>
  <c r="AGD476" i="5" s="1"/>
  <c r="AGF476" i="5" s="1"/>
  <c r="AGH476" i="5" s="1"/>
  <c r="AGJ476" i="5" s="1"/>
  <c r="AGL476" i="5" s="1"/>
  <c r="AGN476" i="5" s="1"/>
  <c r="AGP476" i="5" s="1"/>
  <c r="AGR476" i="5" s="1"/>
  <c r="AGT476" i="5" s="1"/>
  <c r="AGV476" i="5" s="1"/>
  <c r="AGX476" i="5" s="1"/>
  <c r="AGZ476" i="5" s="1"/>
  <c r="AHB476" i="5" s="1"/>
  <c r="AHD476" i="5" s="1"/>
  <c r="AHF476" i="5" s="1"/>
  <c r="AHH476" i="5" s="1"/>
  <c r="AHJ476" i="5" s="1"/>
  <c r="AHL476" i="5" s="1"/>
  <c r="AHN476" i="5" s="1"/>
  <c r="AHP476" i="5" s="1"/>
  <c r="AHR476" i="5" s="1"/>
  <c r="AHT476" i="5" s="1"/>
  <c r="AHV476" i="5" s="1"/>
  <c r="AHX476" i="5" s="1"/>
  <c r="AHZ476" i="5" s="1"/>
  <c r="AIB476" i="5" s="1"/>
  <c r="AID476" i="5" s="1"/>
  <c r="AIF476" i="5" s="1"/>
  <c r="AIH476" i="5" s="1"/>
  <c r="AIJ476" i="5" s="1"/>
  <c r="AIL476" i="5" s="1"/>
  <c r="AIN476" i="5" s="1"/>
  <c r="AIP476" i="5" s="1"/>
  <c r="AIR476" i="5" s="1"/>
  <c r="AIT476" i="5" s="1"/>
  <c r="AIV476" i="5" s="1"/>
  <c r="AIX476" i="5" s="1"/>
  <c r="AIZ476" i="5" s="1"/>
  <c r="AJB476" i="5" s="1"/>
  <c r="AJD476" i="5" s="1"/>
  <c r="AJF476" i="5" s="1"/>
  <c r="AJH476" i="5" s="1"/>
  <c r="AJJ476" i="5" s="1"/>
  <c r="AJL476" i="5" s="1"/>
  <c r="AJN476" i="5" s="1"/>
  <c r="AJP476" i="5" s="1"/>
  <c r="AJR476" i="5" s="1"/>
  <c r="AJT476" i="5" s="1"/>
  <c r="AJV476" i="5" s="1"/>
  <c r="AJX476" i="5" s="1"/>
  <c r="AJZ476" i="5" s="1"/>
  <c r="AKB476" i="5" s="1"/>
  <c r="AKD476" i="5" s="1"/>
  <c r="AKF476" i="5" s="1"/>
  <c r="AKH476" i="5" s="1"/>
  <c r="AKJ476" i="5" s="1"/>
  <c r="AKL476" i="5" s="1"/>
  <c r="AKN476" i="5" s="1"/>
  <c r="AKP476" i="5" s="1"/>
  <c r="AKR476" i="5" s="1"/>
  <c r="AKT476" i="5" s="1"/>
  <c r="AKV476" i="5" s="1"/>
  <c r="AKX476" i="5" s="1"/>
  <c r="AKZ476" i="5" s="1"/>
  <c r="ALB476" i="5" s="1"/>
  <c r="ALD476" i="5" s="1"/>
  <c r="ALF476" i="5" s="1"/>
  <c r="ALH476" i="5" s="1"/>
  <c r="ALJ476" i="5" s="1"/>
  <c r="ALL476" i="5" s="1"/>
  <c r="ALN476" i="5" s="1"/>
  <c r="ALP476" i="5" s="1"/>
  <c r="ALR476" i="5" s="1"/>
  <c r="ALT476" i="5" s="1"/>
  <c r="ALV476" i="5" s="1"/>
  <c r="ALX476" i="5" s="1"/>
  <c r="ALZ476" i="5" s="1"/>
  <c r="AMB476" i="5" s="1"/>
  <c r="AMD476" i="5" s="1"/>
  <c r="AMF476" i="5" s="1"/>
  <c r="AMH476" i="5" s="1"/>
  <c r="AMJ476" i="5" s="1"/>
  <c r="AML476" i="5" s="1"/>
  <c r="AMN476" i="5" s="1"/>
  <c r="AMP476" i="5" s="1"/>
  <c r="AMR476" i="5" s="1"/>
  <c r="AMT476" i="5" s="1"/>
  <c r="AMV476" i="5" s="1"/>
  <c r="AMX476" i="5" s="1"/>
  <c r="AMZ476" i="5" s="1"/>
  <c r="ANB476" i="5" s="1"/>
  <c r="AND476" i="5" s="1"/>
  <c r="ANF476" i="5" s="1"/>
  <c r="ANH476" i="5" s="1"/>
  <c r="ANJ476" i="5" s="1"/>
  <c r="ANL476" i="5" s="1"/>
  <c r="ANN476" i="5" s="1"/>
  <c r="ANP476" i="5" s="1"/>
  <c r="ANR476" i="5" s="1"/>
  <c r="ANT476" i="5" s="1"/>
  <c r="ANV476" i="5" s="1"/>
  <c r="ANX476" i="5" s="1"/>
  <c r="ANZ476" i="5" s="1"/>
  <c r="AOB476" i="5" s="1"/>
  <c r="AOD476" i="5" s="1"/>
  <c r="AOF476" i="5" s="1"/>
  <c r="AOH476" i="5" s="1"/>
  <c r="AOJ476" i="5" s="1"/>
  <c r="AOL476" i="5" s="1"/>
  <c r="AON476" i="5" s="1"/>
  <c r="AOP476" i="5" s="1"/>
  <c r="AOR476" i="5" s="1"/>
  <c r="AOT476" i="5" s="1"/>
  <c r="AOV476" i="5" s="1"/>
  <c r="AOX476" i="5" s="1"/>
  <c r="AOZ476" i="5" s="1"/>
  <c r="APB476" i="5" s="1"/>
  <c r="APD476" i="5" s="1"/>
  <c r="APF476" i="5" s="1"/>
  <c r="APH476" i="5" s="1"/>
  <c r="APJ476" i="5" s="1"/>
  <c r="APL476" i="5" s="1"/>
  <c r="APN476" i="5" s="1"/>
  <c r="APP476" i="5" s="1"/>
  <c r="APR476" i="5" s="1"/>
  <c r="APT476" i="5" s="1"/>
  <c r="APV476" i="5" s="1"/>
  <c r="APX476" i="5" s="1"/>
  <c r="APZ476" i="5" s="1"/>
  <c r="AQB476" i="5" s="1"/>
  <c r="AQD476" i="5" s="1"/>
  <c r="AQF476" i="5" s="1"/>
  <c r="AQH476" i="5" s="1"/>
  <c r="AQJ476" i="5" s="1"/>
  <c r="AQL476" i="5" s="1"/>
  <c r="AQN476" i="5" s="1"/>
  <c r="AQP476" i="5" s="1"/>
  <c r="AQR476" i="5" s="1"/>
  <c r="AQT476" i="5" s="1"/>
  <c r="AQV476" i="5" s="1"/>
  <c r="AQX476" i="5" s="1"/>
  <c r="AQZ476" i="5" s="1"/>
  <c r="ARB476" i="5" s="1"/>
  <c r="ARD476" i="5" s="1"/>
  <c r="ARF476" i="5" s="1"/>
  <c r="ARH476" i="5" s="1"/>
  <c r="ARJ476" i="5" s="1"/>
  <c r="ARL476" i="5" s="1"/>
  <c r="ARN476" i="5" s="1"/>
  <c r="ARP476" i="5" s="1"/>
  <c r="ARR476" i="5" s="1"/>
  <c r="ART476" i="5" s="1"/>
  <c r="ARV476" i="5" s="1"/>
  <c r="ARX476" i="5" s="1"/>
  <c r="ARZ476" i="5" s="1"/>
  <c r="ASB476" i="5" s="1"/>
  <c r="ASD476" i="5" s="1"/>
  <c r="ASF476" i="5" s="1"/>
  <c r="ASH476" i="5" s="1"/>
  <c r="ASJ476" i="5" s="1"/>
  <c r="ASL476" i="5" s="1"/>
  <c r="ASN476" i="5" s="1"/>
  <c r="ASP476" i="5" s="1"/>
  <c r="ASR476" i="5" s="1"/>
  <c r="AST476" i="5" s="1"/>
  <c r="ASV476" i="5" s="1"/>
  <c r="ASX476" i="5" s="1"/>
  <c r="ASZ476" i="5" s="1"/>
  <c r="ATB476" i="5" s="1"/>
  <c r="ATD476" i="5" s="1"/>
  <c r="ATF476" i="5" s="1"/>
  <c r="ATH476" i="5" s="1"/>
  <c r="ATJ476" i="5" s="1"/>
  <c r="ATL476" i="5" s="1"/>
  <c r="ATN476" i="5" s="1"/>
  <c r="ATP476" i="5" s="1"/>
  <c r="ATR476" i="5" s="1"/>
  <c r="ATT476" i="5" s="1"/>
  <c r="ATV476" i="5" s="1"/>
  <c r="ATX476" i="5" s="1"/>
  <c r="ATZ476" i="5" s="1"/>
  <c r="AUB476" i="5" s="1"/>
  <c r="AUD476" i="5" s="1"/>
  <c r="AUF476" i="5" s="1"/>
  <c r="AUH476" i="5" s="1"/>
  <c r="AUJ476" i="5" s="1"/>
  <c r="AUL476" i="5" s="1"/>
  <c r="AUN476" i="5" s="1"/>
  <c r="AUP476" i="5" s="1"/>
  <c r="AUR476" i="5" s="1"/>
  <c r="AUT476" i="5" s="1"/>
  <c r="AUV476" i="5" s="1"/>
  <c r="AUX476" i="5" s="1"/>
  <c r="AUZ476" i="5" s="1"/>
  <c r="AVB476" i="5" s="1"/>
  <c r="AVD476" i="5" s="1"/>
  <c r="AVF476" i="5" s="1"/>
  <c r="AVH476" i="5" s="1"/>
  <c r="AVJ476" i="5" s="1"/>
  <c r="AVL476" i="5" s="1"/>
  <c r="AVN476" i="5" s="1"/>
  <c r="AVP476" i="5" s="1"/>
  <c r="AVR476" i="5" s="1"/>
  <c r="AVT476" i="5" s="1"/>
  <c r="AVV476" i="5" s="1"/>
  <c r="AVX476" i="5" s="1"/>
  <c r="AVZ476" i="5" s="1"/>
  <c r="AWB476" i="5" s="1"/>
  <c r="AWD476" i="5" s="1"/>
  <c r="AWF476" i="5" s="1"/>
  <c r="AWH476" i="5" s="1"/>
  <c r="AWJ476" i="5" s="1"/>
  <c r="AWL476" i="5" s="1"/>
  <c r="AWN476" i="5" s="1"/>
  <c r="AWP476" i="5" s="1"/>
  <c r="AWR476" i="5" s="1"/>
  <c r="AWT476" i="5" s="1"/>
  <c r="AWV476" i="5" s="1"/>
  <c r="AWX476" i="5" s="1"/>
  <c r="AWZ476" i="5" s="1"/>
  <c r="AXB476" i="5" s="1"/>
  <c r="AXD476" i="5" s="1"/>
  <c r="AXF476" i="5" s="1"/>
  <c r="AXH476" i="5" s="1"/>
  <c r="AXJ476" i="5" s="1"/>
  <c r="AXL476" i="5" s="1"/>
  <c r="AXN476" i="5" s="1"/>
  <c r="AXP476" i="5" s="1"/>
  <c r="AXR476" i="5" s="1"/>
  <c r="AXT476" i="5" s="1"/>
  <c r="AXV476" i="5" s="1"/>
  <c r="AXX476" i="5" s="1"/>
  <c r="AXZ476" i="5" s="1"/>
  <c r="AYB476" i="5" s="1"/>
  <c r="AYD476" i="5" s="1"/>
  <c r="AYF476" i="5" s="1"/>
  <c r="AYH476" i="5" s="1"/>
  <c r="AYJ476" i="5" s="1"/>
  <c r="AYL476" i="5" s="1"/>
  <c r="AYN476" i="5" s="1"/>
  <c r="AYP476" i="5" s="1"/>
  <c r="AYR476" i="5" s="1"/>
  <c r="AYT476" i="5" s="1"/>
  <c r="AYV476" i="5" s="1"/>
  <c r="AYX476" i="5" s="1"/>
  <c r="AYZ476" i="5" s="1"/>
  <c r="AZB476" i="5" s="1"/>
  <c r="AZD476" i="5" s="1"/>
  <c r="AZF476" i="5" s="1"/>
  <c r="AZH476" i="5" s="1"/>
  <c r="AZJ476" i="5" s="1"/>
  <c r="AZL476" i="5" s="1"/>
  <c r="AZN476" i="5" s="1"/>
  <c r="AZP476" i="5" s="1"/>
  <c r="AZR476" i="5" s="1"/>
  <c r="AZT476" i="5" s="1"/>
  <c r="AZV476" i="5" s="1"/>
  <c r="AZX476" i="5" s="1"/>
  <c r="AZZ476" i="5" s="1"/>
  <c r="BAB476" i="5" s="1"/>
  <c r="BAD476" i="5" s="1"/>
  <c r="BAF476" i="5" s="1"/>
  <c r="BAH476" i="5" s="1"/>
  <c r="BAJ476" i="5" s="1"/>
  <c r="BAL476" i="5" s="1"/>
  <c r="BAN476" i="5" s="1"/>
  <c r="BAP476" i="5" s="1"/>
  <c r="BAR476" i="5" s="1"/>
  <c r="BAT476" i="5" s="1"/>
  <c r="BAV476" i="5" s="1"/>
  <c r="BAX476" i="5" s="1"/>
  <c r="BAZ476" i="5" s="1"/>
  <c r="BBB476" i="5" s="1"/>
  <c r="BBD476" i="5" s="1"/>
  <c r="BBF476" i="5" s="1"/>
  <c r="BBH476" i="5" s="1"/>
  <c r="BBJ476" i="5" s="1"/>
  <c r="BBL476" i="5" s="1"/>
  <c r="BBN476" i="5" s="1"/>
  <c r="BBP476" i="5" s="1"/>
  <c r="BBR476" i="5" s="1"/>
  <c r="BBT476" i="5" s="1"/>
  <c r="BBV476" i="5" s="1"/>
  <c r="BBX476" i="5" s="1"/>
  <c r="BBZ476" i="5" s="1"/>
  <c r="BCB476" i="5" s="1"/>
  <c r="BCD476" i="5" s="1"/>
  <c r="BCF476" i="5" s="1"/>
  <c r="BCH476" i="5" s="1"/>
  <c r="BCJ476" i="5" s="1"/>
  <c r="BCL476" i="5" s="1"/>
  <c r="BCN476" i="5" s="1"/>
  <c r="BCP476" i="5" s="1"/>
  <c r="BCR476" i="5" s="1"/>
  <c r="BCT476" i="5" s="1"/>
  <c r="BCV476" i="5" s="1"/>
  <c r="BCX476" i="5" s="1"/>
  <c r="BCZ476" i="5" s="1"/>
  <c r="BDB476" i="5" s="1"/>
  <c r="BDD476" i="5" s="1"/>
  <c r="BDF476" i="5" s="1"/>
  <c r="BDH476" i="5" s="1"/>
  <c r="BDJ476" i="5" s="1"/>
  <c r="BDL476" i="5" s="1"/>
  <c r="BDN476" i="5" s="1"/>
  <c r="BDP476" i="5" s="1"/>
  <c r="BDR476" i="5" s="1"/>
  <c r="BDT476" i="5" s="1"/>
  <c r="BDV476" i="5" s="1"/>
  <c r="BDX476" i="5" s="1"/>
  <c r="BDZ476" i="5" s="1"/>
  <c r="BEB476" i="5" s="1"/>
  <c r="BED476" i="5" s="1"/>
  <c r="BEF476" i="5" s="1"/>
  <c r="BEH476" i="5" s="1"/>
  <c r="BEJ476" i="5" s="1"/>
  <c r="BEL476" i="5" s="1"/>
  <c r="BEN476" i="5" s="1"/>
  <c r="BEP476" i="5" s="1"/>
  <c r="BER476" i="5" s="1"/>
  <c r="BET476" i="5" s="1"/>
  <c r="BEV476" i="5" s="1"/>
  <c r="BEX476" i="5" s="1"/>
  <c r="BEZ476" i="5" s="1"/>
  <c r="BFB476" i="5" s="1"/>
  <c r="BFD476" i="5" s="1"/>
  <c r="BFF476" i="5" s="1"/>
  <c r="BFH476" i="5" s="1"/>
  <c r="BFJ476" i="5" s="1"/>
  <c r="BFL476" i="5" s="1"/>
  <c r="BFN476" i="5" s="1"/>
  <c r="BFP476" i="5" s="1"/>
  <c r="BFR476" i="5" s="1"/>
  <c r="BFT476" i="5" s="1"/>
  <c r="BFV476" i="5" s="1"/>
  <c r="BFX476" i="5" s="1"/>
  <c r="BFZ476" i="5" s="1"/>
  <c r="BGB476" i="5" s="1"/>
  <c r="BGD476" i="5" s="1"/>
  <c r="BGF476" i="5" s="1"/>
  <c r="BGH476" i="5" s="1"/>
  <c r="BGJ476" i="5" s="1"/>
  <c r="BGL476" i="5" s="1"/>
  <c r="BGN476" i="5" s="1"/>
  <c r="BGP476" i="5" s="1"/>
  <c r="BGR476" i="5" s="1"/>
  <c r="BGT476" i="5" s="1"/>
  <c r="BGV476" i="5" s="1"/>
  <c r="BGX476" i="5" s="1"/>
  <c r="BGZ476" i="5" s="1"/>
  <c r="BHB476" i="5" s="1"/>
  <c r="BHD476" i="5" s="1"/>
  <c r="BHF476" i="5" s="1"/>
  <c r="BHH476" i="5" s="1"/>
  <c r="BHJ476" i="5" s="1"/>
  <c r="BHL476" i="5" s="1"/>
  <c r="BHN476" i="5" s="1"/>
  <c r="BHP476" i="5" s="1"/>
  <c r="BHR476" i="5" s="1"/>
  <c r="BHT476" i="5" s="1"/>
  <c r="BHV476" i="5" s="1"/>
  <c r="BHX476" i="5" s="1"/>
  <c r="BHZ476" i="5" s="1"/>
  <c r="BIB476" i="5" s="1"/>
  <c r="BID476" i="5" s="1"/>
  <c r="BIF476" i="5" s="1"/>
  <c r="BIH476" i="5" s="1"/>
  <c r="BIJ476" i="5" s="1"/>
  <c r="BIL476" i="5" s="1"/>
  <c r="BIN476" i="5" s="1"/>
  <c r="BIP476" i="5" s="1"/>
  <c r="BIR476" i="5" s="1"/>
  <c r="BIT476" i="5" s="1"/>
  <c r="BIV476" i="5" s="1"/>
  <c r="BIX476" i="5" s="1"/>
  <c r="BIZ476" i="5" s="1"/>
  <c r="BJB476" i="5" s="1"/>
  <c r="BJD476" i="5" s="1"/>
  <c r="BJF476" i="5" s="1"/>
  <c r="BJH476" i="5" s="1"/>
  <c r="BJJ476" i="5" s="1"/>
  <c r="BJL476" i="5" s="1"/>
  <c r="BJN476" i="5" s="1"/>
  <c r="BJP476" i="5" s="1"/>
  <c r="BJR476" i="5" s="1"/>
  <c r="BJT476" i="5" s="1"/>
  <c r="BJV476" i="5" s="1"/>
  <c r="BJX476" i="5" s="1"/>
  <c r="BJZ476" i="5" s="1"/>
  <c r="BKB476" i="5" s="1"/>
  <c r="BKD476" i="5" s="1"/>
  <c r="BKF476" i="5" s="1"/>
  <c r="BKH476" i="5" s="1"/>
  <c r="BKJ476" i="5" s="1"/>
  <c r="BKL476" i="5" s="1"/>
  <c r="BKN476" i="5" s="1"/>
  <c r="BKP476" i="5" s="1"/>
  <c r="BKR476" i="5" s="1"/>
  <c r="BKT476" i="5" s="1"/>
  <c r="BKV476" i="5" s="1"/>
  <c r="BKX476" i="5" s="1"/>
  <c r="BKZ476" i="5" s="1"/>
  <c r="BLB476" i="5" s="1"/>
  <c r="BLD476" i="5" s="1"/>
  <c r="BLF476" i="5" s="1"/>
  <c r="BLH476" i="5" s="1"/>
  <c r="BLJ476" i="5" s="1"/>
  <c r="BLL476" i="5" s="1"/>
  <c r="BLN476" i="5" s="1"/>
  <c r="BLP476" i="5" s="1"/>
  <c r="BLR476" i="5" s="1"/>
  <c r="BLT476" i="5" s="1"/>
  <c r="BLV476" i="5" s="1"/>
  <c r="BLX476" i="5" s="1"/>
  <c r="BLZ476" i="5" s="1"/>
  <c r="BMB476" i="5" s="1"/>
  <c r="BMD476" i="5" s="1"/>
  <c r="BMF476" i="5" s="1"/>
  <c r="BMH476" i="5" s="1"/>
  <c r="BMJ476" i="5" s="1"/>
  <c r="BML476" i="5" s="1"/>
  <c r="BMN476" i="5" s="1"/>
  <c r="BMP476" i="5" s="1"/>
  <c r="BMR476" i="5" s="1"/>
  <c r="BMT476" i="5" s="1"/>
  <c r="BMV476" i="5" s="1"/>
  <c r="BMX476" i="5" s="1"/>
  <c r="BMZ476" i="5" s="1"/>
  <c r="BNB476" i="5" s="1"/>
  <c r="BND476" i="5" s="1"/>
  <c r="BNF476" i="5" s="1"/>
  <c r="BNH476" i="5" s="1"/>
  <c r="BNJ476" i="5" s="1"/>
  <c r="BNL476" i="5" s="1"/>
  <c r="BNN476" i="5" s="1"/>
  <c r="BNP476" i="5" s="1"/>
  <c r="BNR476" i="5" s="1"/>
  <c r="BNT476" i="5" s="1"/>
  <c r="BNV476" i="5" s="1"/>
  <c r="BNX476" i="5" s="1"/>
  <c r="BNZ476" i="5" s="1"/>
  <c r="BOB476" i="5" s="1"/>
  <c r="BOD476" i="5" s="1"/>
  <c r="BOF476" i="5" s="1"/>
  <c r="BOH476" i="5" s="1"/>
  <c r="BOJ476" i="5" s="1"/>
  <c r="BOL476" i="5" s="1"/>
  <c r="BON476" i="5" s="1"/>
  <c r="BOP476" i="5" s="1"/>
  <c r="BOR476" i="5" s="1"/>
  <c r="BOT476" i="5" s="1"/>
  <c r="BOV476" i="5" s="1"/>
  <c r="BOX476" i="5" s="1"/>
  <c r="BOZ476" i="5" s="1"/>
  <c r="BPB476" i="5" s="1"/>
  <c r="BPD476" i="5" s="1"/>
  <c r="BPF476" i="5" s="1"/>
  <c r="BPH476" i="5" s="1"/>
  <c r="BPJ476" i="5" s="1"/>
  <c r="BPL476" i="5" s="1"/>
  <c r="BPN476" i="5" s="1"/>
  <c r="BPP476" i="5" s="1"/>
  <c r="BPR476" i="5" s="1"/>
  <c r="BPT476" i="5" s="1"/>
  <c r="BPV476" i="5" s="1"/>
  <c r="BPX476" i="5" s="1"/>
  <c r="BPZ476" i="5" s="1"/>
  <c r="BQB476" i="5" s="1"/>
  <c r="BQD476" i="5" s="1"/>
  <c r="BQF476" i="5" s="1"/>
  <c r="BQH476" i="5" s="1"/>
  <c r="BQJ476" i="5" s="1"/>
  <c r="BQL476" i="5" s="1"/>
  <c r="BQN476" i="5" s="1"/>
  <c r="BQP476" i="5" s="1"/>
  <c r="BQR476" i="5" s="1"/>
  <c r="BQT476" i="5" s="1"/>
  <c r="BQV476" i="5" s="1"/>
  <c r="BQX476" i="5" s="1"/>
  <c r="BQZ476" i="5" s="1"/>
  <c r="BRB476" i="5" s="1"/>
  <c r="BRD476" i="5" s="1"/>
  <c r="BRF476" i="5" s="1"/>
  <c r="BRH476" i="5" s="1"/>
  <c r="BRJ476" i="5" s="1"/>
  <c r="BRL476" i="5" s="1"/>
  <c r="BRN476" i="5" s="1"/>
  <c r="BRP476" i="5" s="1"/>
  <c r="BRR476" i="5" s="1"/>
  <c r="BRT476" i="5" s="1"/>
  <c r="BRV476" i="5" s="1"/>
  <c r="BRX476" i="5" s="1"/>
  <c r="BRZ476" i="5" s="1"/>
  <c r="BSB476" i="5" s="1"/>
  <c r="BSD476" i="5" s="1"/>
  <c r="BSF476" i="5" s="1"/>
  <c r="BSH476" i="5" s="1"/>
  <c r="BSJ476" i="5" s="1"/>
  <c r="BSL476" i="5" s="1"/>
  <c r="BSN476" i="5" s="1"/>
  <c r="BSP476" i="5" s="1"/>
  <c r="BSR476" i="5" s="1"/>
  <c r="BST476" i="5" s="1"/>
  <c r="BSV476" i="5" s="1"/>
  <c r="BSX476" i="5" s="1"/>
  <c r="BSZ476" i="5" s="1"/>
  <c r="BTB476" i="5" s="1"/>
  <c r="BTD476" i="5" s="1"/>
  <c r="BTF476" i="5" s="1"/>
  <c r="BTH476" i="5" s="1"/>
  <c r="BTJ476" i="5" s="1"/>
  <c r="BTL476" i="5" s="1"/>
  <c r="BTN476" i="5" s="1"/>
  <c r="BTP476" i="5" s="1"/>
  <c r="BTR476" i="5" s="1"/>
  <c r="BTT476" i="5" s="1"/>
  <c r="BTV476" i="5" s="1"/>
  <c r="BTX476" i="5" s="1"/>
  <c r="BTZ476" i="5" s="1"/>
  <c r="BUB476" i="5" s="1"/>
  <c r="BUD476" i="5" s="1"/>
  <c r="BUF476" i="5" s="1"/>
  <c r="BUH476" i="5" s="1"/>
  <c r="BUJ476" i="5" s="1"/>
  <c r="BUL476" i="5" s="1"/>
  <c r="BUN476" i="5" s="1"/>
  <c r="BUP476" i="5" s="1"/>
  <c r="BUR476" i="5" s="1"/>
  <c r="BUT476" i="5" s="1"/>
  <c r="BUV476" i="5" s="1"/>
  <c r="BUX476" i="5" s="1"/>
  <c r="BUZ476" i="5" s="1"/>
  <c r="BVB476" i="5" s="1"/>
  <c r="BVD476" i="5" s="1"/>
  <c r="BVF476" i="5" s="1"/>
  <c r="BVH476" i="5" s="1"/>
  <c r="BVJ476" i="5" s="1"/>
  <c r="BVL476" i="5" s="1"/>
  <c r="BVN476" i="5" s="1"/>
  <c r="BVP476" i="5" s="1"/>
  <c r="BVR476" i="5" s="1"/>
  <c r="BVT476" i="5" s="1"/>
  <c r="BVV476" i="5" s="1"/>
  <c r="BVX476" i="5" s="1"/>
  <c r="BVZ476" i="5" s="1"/>
  <c r="BWB476" i="5" s="1"/>
  <c r="BWD476" i="5" s="1"/>
  <c r="BWF476" i="5" s="1"/>
  <c r="BWH476" i="5" s="1"/>
  <c r="BWJ476" i="5" s="1"/>
  <c r="BWL476" i="5" s="1"/>
  <c r="BWN476" i="5" s="1"/>
  <c r="BWP476" i="5" s="1"/>
  <c r="BWR476" i="5" s="1"/>
  <c r="BWT476" i="5" s="1"/>
  <c r="BWV476" i="5" s="1"/>
  <c r="BWX476" i="5" s="1"/>
  <c r="BWZ476" i="5" s="1"/>
  <c r="BXB476" i="5" s="1"/>
  <c r="BXD476" i="5" s="1"/>
  <c r="BXF476" i="5" s="1"/>
  <c r="BXH476" i="5" s="1"/>
  <c r="BXJ476" i="5" s="1"/>
  <c r="BXL476" i="5" s="1"/>
  <c r="BXN476" i="5" s="1"/>
  <c r="BXP476" i="5" s="1"/>
  <c r="BXR476" i="5" s="1"/>
  <c r="BXT476" i="5" s="1"/>
  <c r="BXV476" i="5" s="1"/>
  <c r="BXX476" i="5" s="1"/>
  <c r="BXZ476" i="5" s="1"/>
  <c r="BYB476" i="5" s="1"/>
  <c r="BYD476" i="5" s="1"/>
  <c r="BYF476" i="5" s="1"/>
  <c r="BYH476" i="5" s="1"/>
  <c r="BYJ476" i="5" s="1"/>
  <c r="BYL476" i="5" s="1"/>
  <c r="BYN476" i="5" s="1"/>
  <c r="BYP476" i="5" s="1"/>
  <c r="BYR476" i="5" s="1"/>
  <c r="BYT476" i="5" s="1"/>
  <c r="BYV476" i="5" s="1"/>
  <c r="BYX476" i="5" s="1"/>
  <c r="BYZ476" i="5" s="1"/>
  <c r="BZB476" i="5" s="1"/>
  <c r="BZD476" i="5" s="1"/>
  <c r="BZF476" i="5" s="1"/>
  <c r="BZH476" i="5" s="1"/>
  <c r="BZJ476" i="5" s="1"/>
  <c r="BZL476" i="5" s="1"/>
  <c r="BZN476" i="5" s="1"/>
  <c r="BZP476" i="5" s="1"/>
  <c r="BZR476" i="5" s="1"/>
  <c r="BZT476" i="5" s="1"/>
  <c r="BZV476" i="5" s="1"/>
  <c r="BZX476" i="5" s="1"/>
  <c r="BZZ476" i="5" s="1"/>
  <c r="CAB476" i="5" s="1"/>
  <c r="CAD476" i="5" s="1"/>
  <c r="CAF476" i="5" s="1"/>
  <c r="CAH476" i="5" s="1"/>
  <c r="CAJ476" i="5" s="1"/>
  <c r="CAL476" i="5" s="1"/>
  <c r="CAN476" i="5" s="1"/>
  <c r="CAP476" i="5" s="1"/>
  <c r="CAR476" i="5" s="1"/>
  <c r="CAT476" i="5" s="1"/>
  <c r="CAV476" i="5" s="1"/>
  <c r="CAX476" i="5" s="1"/>
  <c r="CAZ476" i="5" s="1"/>
  <c r="CBB476" i="5" s="1"/>
  <c r="CBD476" i="5" s="1"/>
  <c r="CBF476" i="5" s="1"/>
  <c r="CBH476" i="5" s="1"/>
  <c r="CBJ476" i="5" s="1"/>
  <c r="CBL476" i="5" s="1"/>
  <c r="CBN476" i="5" s="1"/>
  <c r="CBP476" i="5" s="1"/>
  <c r="CBR476" i="5" s="1"/>
  <c r="CBT476" i="5" s="1"/>
  <c r="CBV476" i="5" s="1"/>
  <c r="CBX476" i="5" s="1"/>
  <c r="CBZ476" i="5" s="1"/>
  <c r="CCB476" i="5" s="1"/>
  <c r="CCD476" i="5" s="1"/>
  <c r="CCF476" i="5" s="1"/>
  <c r="CCH476" i="5" s="1"/>
  <c r="CCJ476" i="5" s="1"/>
  <c r="CCL476" i="5" s="1"/>
  <c r="CCN476" i="5" s="1"/>
  <c r="CCP476" i="5" s="1"/>
  <c r="CCR476" i="5" s="1"/>
  <c r="CCT476" i="5" s="1"/>
  <c r="CCV476" i="5" s="1"/>
  <c r="CCX476" i="5" s="1"/>
  <c r="CCZ476" i="5" s="1"/>
  <c r="CDB476" i="5" s="1"/>
  <c r="CDD476" i="5" s="1"/>
  <c r="CDF476" i="5" s="1"/>
  <c r="CDH476" i="5" s="1"/>
  <c r="CDJ476" i="5" s="1"/>
  <c r="CDL476" i="5" s="1"/>
  <c r="CDN476" i="5" s="1"/>
  <c r="CDP476" i="5" s="1"/>
  <c r="CDR476" i="5" s="1"/>
  <c r="CDT476" i="5" s="1"/>
  <c r="CDV476" i="5" s="1"/>
  <c r="CDX476" i="5" s="1"/>
  <c r="CDZ476" i="5" s="1"/>
  <c r="CEB476" i="5" s="1"/>
  <c r="CED476" i="5" s="1"/>
  <c r="CEF476" i="5" s="1"/>
  <c r="CEH476" i="5" s="1"/>
  <c r="CEJ476" i="5" s="1"/>
  <c r="CEL476" i="5" s="1"/>
  <c r="CEN476" i="5" s="1"/>
  <c r="CEP476" i="5" s="1"/>
  <c r="CER476" i="5" s="1"/>
  <c r="CET476" i="5" s="1"/>
  <c r="CEV476" i="5" s="1"/>
  <c r="CEX476" i="5" s="1"/>
  <c r="CEZ476" i="5" s="1"/>
  <c r="CFB476" i="5" s="1"/>
  <c r="CFD476" i="5" s="1"/>
  <c r="CFF476" i="5" s="1"/>
  <c r="CFH476" i="5" s="1"/>
  <c r="CFJ476" i="5" s="1"/>
  <c r="CFL476" i="5" s="1"/>
  <c r="CFN476" i="5" s="1"/>
  <c r="CFP476" i="5" s="1"/>
  <c r="CFR476" i="5" s="1"/>
  <c r="CFT476" i="5" s="1"/>
  <c r="CFV476" i="5" s="1"/>
  <c r="CFX476" i="5" s="1"/>
  <c r="CFZ476" i="5" s="1"/>
  <c r="CGB476" i="5" s="1"/>
  <c r="CGD476" i="5" s="1"/>
  <c r="CGF476" i="5" s="1"/>
  <c r="CGH476" i="5" s="1"/>
  <c r="CGJ476" i="5" s="1"/>
  <c r="CGL476" i="5" s="1"/>
  <c r="CGN476" i="5" s="1"/>
  <c r="CGP476" i="5" s="1"/>
  <c r="CGR476" i="5" s="1"/>
  <c r="CGT476" i="5" s="1"/>
  <c r="CGV476" i="5" s="1"/>
  <c r="CGX476" i="5" s="1"/>
  <c r="CGZ476" i="5" s="1"/>
  <c r="CHB476" i="5" s="1"/>
  <c r="CHD476" i="5" s="1"/>
  <c r="CHF476" i="5" s="1"/>
  <c r="CHH476" i="5" s="1"/>
  <c r="CHJ476" i="5" s="1"/>
  <c r="CHL476" i="5" s="1"/>
  <c r="CHN476" i="5" s="1"/>
  <c r="CHP476" i="5" s="1"/>
  <c r="CHR476" i="5" s="1"/>
  <c r="CHT476" i="5" s="1"/>
  <c r="CHV476" i="5" s="1"/>
  <c r="CHX476" i="5" s="1"/>
  <c r="CHZ476" i="5" s="1"/>
  <c r="CIB476" i="5" s="1"/>
  <c r="CID476" i="5" s="1"/>
  <c r="CIF476" i="5" s="1"/>
  <c r="CIH476" i="5" s="1"/>
  <c r="CIJ476" i="5" s="1"/>
  <c r="CIL476" i="5" s="1"/>
  <c r="CIN476" i="5" s="1"/>
  <c r="CIP476" i="5" s="1"/>
  <c r="CIR476" i="5" s="1"/>
  <c r="CIT476" i="5" s="1"/>
  <c r="CIV476" i="5" s="1"/>
  <c r="CIX476" i="5" s="1"/>
  <c r="CIZ476" i="5" s="1"/>
  <c r="CJB476" i="5" s="1"/>
  <c r="CJD476" i="5" s="1"/>
  <c r="CJF476" i="5" s="1"/>
  <c r="CJH476" i="5" s="1"/>
  <c r="CJJ476" i="5" s="1"/>
  <c r="CJL476" i="5" s="1"/>
  <c r="CJN476" i="5" s="1"/>
  <c r="CJP476" i="5" s="1"/>
  <c r="CJR476" i="5" s="1"/>
  <c r="CJT476" i="5" s="1"/>
  <c r="CJV476" i="5" s="1"/>
  <c r="CJX476" i="5" s="1"/>
  <c r="CJZ476" i="5" s="1"/>
  <c r="CKB476" i="5" s="1"/>
  <c r="CKD476" i="5" s="1"/>
  <c r="CKF476" i="5" s="1"/>
  <c r="CKH476" i="5" s="1"/>
  <c r="CKJ476" i="5" s="1"/>
  <c r="CKL476" i="5" s="1"/>
  <c r="CKN476" i="5" s="1"/>
  <c r="CKP476" i="5" s="1"/>
  <c r="CKR476" i="5" s="1"/>
  <c r="CKT476" i="5" s="1"/>
  <c r="CKV476" i="5" s="1"/>
  <c r="CKX476" i="5" s="1"/>
  <c r="CKZ476" i="5" s="1"/>
  <c r="CLB476" i="5" s="1"/>
  <c r="CLD476" i="5" s="1"/>
  <c r="CLF476" i="5" s="1"/>
  <c r="CLH476" i="5" s="1"/>
  <c r="CLJ476" i="5" s="1"/>
  <c r="CLL476" i="5" s="1"/>
  <c r="CLN476" i="5" s="1"/>
  <c r="CLP476" i="5" s="1"/>
  <c r="CLR476" i="5" s="1"/>
  <c r="CLT476" i="5" s="1"/>
  <c r="CLV476" i="5" s="1"/>
  <c r="CLX476" i="5" s="1"/>
  <c r="CLZ476" i="5" s="1"/>
  <c r="CMB476" i="5" s="1"/>
  <c r="CMD476" i="5" s="1"/>
  <c r="CMF476" i="5" s="1"/>
  <c r="CMH476" i="5" s="1"/>
  <c r="CMJ476" i="5" s="1"/>
  <c r="CML476" i="5" s="1"/>
  <c r="CMN476" i="5" s="1"/>
  <c r="CMP476" i="5" s="1"/>
  <c r="CMR476" i="5" s="1"/>
  <c r="CMT476" i="5" s="1"/>
  <c r="CMV476" i="5" s="1"/>
  <c r="CMX476" i="5" s="1"/>
  <c r="CMZ476" i="5" s="1"/>
  <c r="CNB476" i="5" s="1"/>
  <c r="CND476" i="5" s="1"/>
  <c r="CNF476" i="5" s="1"/>
  <c r="CNH476" i="5" s="1"/>
  <c r="CNJ476" i="5" s="1"/>
  <c r="CNL476" i="5" s="1"/>
  <c r="CNN476" i="5" s="1"/>
  <c r="CNP476" i="5" s="1"/>
  <c r="CNR476" i="5" s="1"/>
  <c r="CNT476" i="5" s="1"/>
  <c r="CNV476" i="5" s="1"/>
  <c r="CNX476" i="5" s="1"/>
  <c r="CNZ476" i="5" s="1"/>
  <c r="COB476" i="5" s="1"/>
  <c r="COD476" i="5" s="1"/>
  <c r="COF476" i="5" s="1"/>
  <c r="COH476" i="5" s="1"/>
  <c r="COJ476" i="5" s="1"/>
  <c r="COL476" i="5" s="1"/>
  <c r="CON476" i="5" s="1"/>
  <c r="COP476" i="5" s="1"/>
  <c r="COR476" i="5" s="1"/>
  <c r="COT476" i="5" s="1"/>
  <c r="COV476" i="5" s="1"/>
  <c r="COX476" i="5" s="1"/>
  <c r="COZ476" i="5" s="1"/>
  <c r="CPB476" i="5" s="1"/>
  <c r="CPD476" i="5" s="1"/>
  <c r="CPF476" i="5" s="1"/>
  <c r="CPH476" i="5" s="1"/>
  <c r="CPJ476" i="5" s="1"/>
  <c r="CPL476" i="5" s="1"/>
  <c r="CPN476" i="5" s="1"/>
  <c r="CPP476" i="5" s="1"/>
  <c r="CPR476" i="5" s="1"/>
  <c r="CPT476" i="5" s="1"/>
  <c r="CPV476" i="5" s="1"/>
  <c r="CPX476" i="5" s="1"/>
  <c r="CPZ476" i="5" s="1"/>
  <c r="CQB476" i="5" s="1"/>
  <c r="CQD476" i="5" s="1"/>
  <c r="CQF476" i="5" s="1"/>
  <c r="CQH476" i="5" s="1"/>
  <c r="CQJ476" i="5" s="1"/>
  <c r="CQL476" i="5" s="1"/>
  <c r="CQN476" i="5" s="1"/>
  <c r="CQP476" i="5" s="1"/>
  <c r="CQR476" i="5" s="1"/>
  <c r="CQT476" i="5" s="1"/>
  <c r="CQV476" i="5" s="1"/>
  <c r="CQX476" i="5" s="1"/>
  <c r="CQZ476" i="5" s="1"/>
  <c r="CRB476" i="5" s="1"/>
  <c r="CRD476" i="5" s="1"/>
  <c r="CRF476" i="5" s="1"/>
  <c r="CRH476" i="5" s="1"/>
  <c r="CRJ476" i="5" s="1"/>
  <c r="CRL476" i="5" s="1"/>
  <c r="CRN476" i="5" s="1"/>
  <c r="CRP476" i="5" s="1"/>
  <c r="CRR476" i="5" s="1"/>
  <c r="CRT476" i="5" s="1"/>
  <c r="CRV476" i="5" s="1"/>
  <c r="CRX476" i="5" s="1"/>
  <c r="CRZ476" i="5" s="1"/>
  <c r="CSB476" i="5" s="1"/>
  <c r="CSD476" i="5" s="1"/>
  <c r="CSF476" i="5" s="1"/>
  <c r="CSH476" i="5" s="1"/>
  <c r="CSJ476" i="5" s="1"/>
  <c r="CSL476" i="5" s="1"/>
  <c r="CSN476" i="5" s="1"/>
  <c r="CSP476" i="5" s="1"/>
  <c r="CSR476" i="5" s="1"/>
  <c r="CST476" i="5" s="1"/>
  <c r="CSV476" i="5" s="1"/>
  <c r="CSX476" i="5" s="1"/>
  <c r="CSZ476" i="5" s="1"/>
  <c r="CTB476" i="5" s="1"/>
  <c r="CTD476" i="5" s="1"/>
  <c r="CTF476" i="5" s="1"/>
  <c r="CTH476" i="5" s="1"/>
  <c r="CTJ476" i="5" s="1"/>
  <c r="CTL476" i="5" s="1"/>
  <c r="CTN476" i="5" s="1"/>
  <c r="CTP476" i="5" s="1"/>
  <c r="CTR476" i="5" s="1"/>
  <c r="CTT476" i="5" s="1"/>
  <c r="CTV476" i="5" s="1"/>
  <c r="CTX476" i="5" s="1"/>
  <c r="CTZ476" i="5" s="1"/>
  <c r="CUB476" i="5" s="1"/>
  <c r="CUD476" i="5" s="1"/>
  <c r="CUF476" i="5" s="1"/>
  <c r="CUH476" i="5" s="1"/>
  <c r="CUJ476" i="5" s="1"/>
  <c r="CUL476" i="5" s="1"/>
  <c r="CUN476" i="5" s="1"/>
  <c r="CUP476" i="5" s="1"/>
  <c r="CUR476" i="5" s="1"/>
  <c r="CUT476" i="5" s="1"/>
  <c r="CUV476" i="5" s="1"/>
  <c r="CUX476" i="5" s="1"/>
  <c r="CUZ476" i="5" s="1"/>
  <c r="CVB476" i="5" s="1"/>
  <c r="CVD476" i="5" s="1"/>
  <c r="CVF476" i="5" s="1"/>
  <c r="CVH476" i="5" s="1"/>
  <c r="CVJ476" i="5" s="1"/>
  <c r="CVL476" i="5" s="1"/>
  <c r="CVN476" i="5" s="1"/>
  <c r="CVP476" i="5" s="1"/>
  <c r="CVR476" i="5" s="1"/>
  <c r="CVT476" i="5" s="1"/>
  <c r="CVV476" i="5" s="1"/>
  <c r="CVX476" i="5" s="1"/>
  <c r="CVZ476" i="5" s="1"/>
  <c r="CWB476" i="5" s="1"/>
  <c r="CWD476" i="5" s="1"/>
  <c r="CWF476" i="5" s="1"/>
  <c r="CWH476" i="5" s="1"/>
  <c r="CWJ476" i="5" s="1"/>
  <c r="CWL476" i="5" s="1"/>
  <c r="CWN476" i="5" s="1"/>
  <c r="CWP476" i="5" s="1"/>
  <c r="CWR476" i="5" s="1"/>
  <c r="CWT476" i="5" s="1"/>
  <c r="CWV476" i="5" s="1"/>
  <c r="CWX476" i="5" s="1"/>
  <c r="CWZ476" i="5" s="1"/>
  <c r="CXB476" i="5" s="1"/>
  <c r="CXD476" i="5" s="1"/>
  <c r="CXF476" i="5" s="1"/>
  <c r="CXH476" i="5" s="1"/>
  <c r="CXJ476" i="5" s="1"/>
  <c r="CXL476" i="5" s="1"/>
  <c r="CXN476" i="5" s="1"/>
  <c r="CXP476" i="5" s="1"/>
  <c r="CXR476" i="5" s="1"/>
  <c r="CXT476" i="5" s="1"/>
  <c r="CXV476" i="5" s="1"/>
  <c r="CXX476" i="5" s="1"/>
  <c r="CXZ476" i="5" s="1"/>
  <c r="CYB476" i="5" s="1"/>
  <c r="CYD476" i="5" s="1"/>
  <c r="CYF476" i="5" s="1"/>
  <c r="CYH476" i="5" s="1"/>
  <c r="CYJ476" i="5" s="1"/>
  <c r="CYL476" i="5" s="1"/>
  <c r="CYN476" i="5" s="1"/>
  <c r="CYP476" i="5" s="1"/>
  <c r="CYR476" i="5" s="1"/>
  <c r="CYT476" i="5" s="1"/>
  <c r="CYV476" i="5" s="1"/>
  <c r="CYX476" i="5" s="1"/>
  <c r="CYZ476" i="5" s="1"/>
  <c r="CZB476" i="5" s="1"/>
  <c r="CZD476" i="5" s="1"/>
  <c r="CZF476" i="5" s="1"/>
  <c r="CZH476" i="5" s="1"/>
  <c r="CZJ476" i="5" s="1"/>
  <c r="CZL476" i="5" s="1"/>
  <c r="CZN476" i="5" s="1"/>
  <c r="CZP476" i="5" s="1"/>
  <c r="CZR476" i="5" s="1"/>
  <c r="CZT476" i="5" s="1"/>
  <c r="CZV476" i="5" s="1"/>
  <c r="CZX476" i="5" s="1"/>
  <c r="CZZ476" i="5" s="1"/>
  <c r="DAB476" i="5" s="1"/>
  <c r="DAD476" i="5" s="1"/>
  <c r="DAF476" i="5" s="1"/>
  <c r="DAH476" i="5" s="1"/>
  <c r="DAJ476" i="5" s="1"/>
  <c r="DAL476" i="5" s="1"/>
  <c r="DAN476" i="5" s="1"/>
  <c r="DAP476" i="5" s="1"/>
  <c r="DAR476" i="5" s="1"/>
  <c r="DAT476" i="5" s="1"/>
  <c r="DAV476" i="5" s="1"/>
  <c r="DAX476" i="5" s="1"/>
  <c r="DAZ476" i="5" s="1"/>
  <c r="DBB476" i="5" s="1"/>
  <c r="DBD476" i="5" s="1"/>
  <c r="DBF476" i="5" s="1"/>
  <c r="DBH476" i="5" s="1"/>
  <c r="DBJ476" i="5" s="1"/>
  <c r="DBL476" i="5" s="1"/>
  <c r="DBN476" i="5" s="1"/>
  <c r="DBP476" i="5" s="1"/>
  <c r="DBR476" i="5" s="1"/>
  <c r="DBT476" i="5" s="1"/>
  <c r="DBV476" i="5" s="1"/>
  <c r="DBX476" i="5" s="1"/>
  <c r="DBZ476" i="5" s="1"/>
  <c r="DCB476" i="5" s="1"/>
  <c r="DCD476" i="5" s="1"/>
  <c r="DCF476" i="5" s="1"/>
  <c r="DCH476" i="5" s="1"/>
  <c r="DCJ476" i="5" s="1"/>
  <c r="DCL476" i="5" s="1"/>
  <c r="DCN476" i="5" s="1"/>
  <c r="DCP476" i="5" s="1"/>
  <c r="DCR476" i="5" s="1"/>
  <c r="DCT476" i="5" s="1"/>
  <c r="DCV476" i="5" s="1"/>
  <c r="DCX476" i="5" s="1"/>
  <c r="DCZ476" i="5" s="1"/>
  <c r="DDB476" i="5" s="1"/>
  <c r="DDD476" i="5" s="1"/>
  <c r="DDF476" i="5" s="1"/>
  <c r="DDH476" i="5" s="1"/>
  <c r="DDJ476" i="5" s="1"/>
  <c r="DDL476" i="5" s="1"/>
  <c r="DDN476" i="5" s="1"/>
  <c r="DDP476" i="5" s="1"/>
  <c r="DDR476" i="5" s="1"/>
  <c r="DDT476" i="5" s="1"/>
  <c r="DDV476" i="5" s="1"/>
  <c r="DDX476" i="5" s="1"/>
  <c r="DDZ476" i="5" s="1"/>
  <c r="DEB476" i="5" s="1"/>
  <c r="DED476" i="5" s="1"/>
  <c r="DEF476" i="5" s="1"/>
  <c r="DEH476" i="5" s="1"/>
  <c r="DEJ476" i="5" s="1"/>
  <c r="DEL476" i="5" s="1"/>
  <c r="DEN476" i="5" s="1"/>
  <c r="DEP476" i="5" s="1"/>
  <c r="DER476" i="5" s="1"/>
  <c r="DET476" i="5" s="1"/>
  <c r="DEV476" i="5" s="1"/>
  <c r="DEX476" i="5" s="1"/>
  <c r="DEZ476" i="5" s="1"/>
  <c r="DFB476" i="5" s="1"/>
  <c r="DFD476" i="5" s="1"/>
  <c r="DFF476" i="5" s="1"/>
  <c r="DFH476" i="5" s="1"/>
  <c r="DFJ476" i="5" s="1"/>
  <c r="DFL476" i="5" s="1"/>
  <c r="DFN476" i="5" s="1"/>
  <c r="DFP476" i="5" s="1"/>
  <c r="DFR476" i="5" s="1"/>
  <c r="DFT476" i="5" s="1"/>
  <c r="DFV476" i="5" s="1"/>
  <c r="DFX476" i="5" s="1"/>
  <c r="DFZ476" i="5" s="1"/>
  <c r="DGB476" i="5" s="1"/>
  <c r="DGD476" i="5" s="1"/>
  <c r="DGF476" i="5" s="1"/>
  <c r="DGH476" i="5" s="1"/>
  <c r="DGJ476" i="5" s="1"/>
  <c r="DGL476" i="5" s="1"/>
  <c r="DGN476" i="5" s="1"/>
  <c r="DGP476" i="5" s="1"/>
  <c r="DGR476" i="5" s="1"/>
  <c r="DGT476" i="5" s="1"/>
  <c r="DGV476" i="5" s="1"/>
  <c r="DGX476" i="5" s="1"/>
  <c r="DGZ476" i="5" s="1"/>
  <c r="DHB476" i="5" s="1"/>
  <c r="DHD476" i="5" s="1"/>
  <c r="DHF476" i="5" s="1"/>
  <c r="DHH476" i="5" s="1"/>
  <c r="DHJ476" i="5" s="1"/>
  <c r="DHL476" i="5" s="1"/>
  <c r="DHN476" i="5" s="1"/>
  <c r="DHP476" i="5" s="1"/>
  <c r="DHR476" i="5" s="1"/>
  <c r="DHT476" i="5" s="1"/>
  <c r="DHV476" i="5" s="1"/>
  <c r="DHX476" i="5" s="1"/>
  <c r="DHZ476" i="5" s="1"/>
  <c r="DIB476" i="5" s="1"/>
  <c r="DID476" i="5" s="1"/>
  <c r="DIF476" i="5" s="1"/>
  <c r="DIH476" i="5" s="1"/>
  <c r="DIJ476" i="5" s="1"/>
  <c r="DIL476" i="5" s="1"/>
  <c r="DIN476" i="5" s="1"/>
  <c r="DIP476" i="5" s="1"/>
  <c r="DIR476" i="5" s="1"/>
  <c r="DIT476" i="5" s="1"/>
  <c r="DIV476" i="5" s="1"/>
  <c r="DIX476" i="5" s="1"/>
  <c r="DIZ476" i="5" s="1"/>
  <c r="DJB476" i="5" s="1"/>
  <c r="DJD476" i="5" s="1"/>
  <c r="DJF476" i="5" s="1"/>
  <c r="DJH476" i="5" s="1"/>
  <c r="DJJ476" i="5" s="1"/>
  <c r="DJL476" i="5" s="1"/>
  <c r="DJN476" i="5" s="1"/>
  <c r="DJP476" i="5" s="1"/>
  <c r="DJR476" i="5" s="1"/>
  <c r="DJT476" i="5" s="1"/>
  <c r="DJV476" i="5" s="1"/>
  <c r="DJX476" i="5" s="1"/>
  <c r="DJZ476" i="5" s="1"/>
  <c r="DKB476" i="5" s="1"/>
  <c r="DKD476" i="5" s="1"/>
  <c r="DKF476" i="5" s="1"/>
  <c r="DKH476" i="5" s="1"/>
  <c r="DKJ476" i="5" s="1"/>
  <c r="DKL476" i="5" s="1"/>
  <c r="DKN476" i="5" s="1"/>
  <c r="DKP476" i="5" s="1"/>
  <c r="DKR476" i="5" s="1"/>
  <c r="DKT476" i="5" s="1"/>
  <c r="DKV476" i="5" s="1"/>
  <c r="DKX476" i="5" s="1"/>
  <c r="DKZ476" i="5" s="1"/>
  <c r="DLB476" i="5" s="1"/>
  <c r="DLD476" i="5" s="1"/>
  <c r="DLF476" i="5" s="1"/>
  <c r="DLH476" i="5" s="1"/>
  <c r="DLJ476" i="5" s="1"/>
  <c r="DLL476" i="5" s="1"/>
  <c r="DLN476" i="5" s="1"/>
  <c r="DLP476" i="5" s="1"/>
  <c r="DLR476" i="5" s="1"/>
  <c r="DLT476" i="5" s="1"/>
  <c r="DLV476" i="5" s="1"/>
  <c r="DLX476" i="5" s="1"/>
  <c r="DLZ476" i="5" s="1"/>
  <c r="DMB476" i="5" s="1"/>
  <c r="DMD476" i="5" s="1"/>
  <c r="DMF476" i="5" s="1"/>
  <c r="DMH476" i="5" s="1"/>
  <c r="DMJ476" i="5" s="1"/>
  <c r="DML476" i="5" s="1"/>
  <c r="DMN476" i="5" s="1"/>
  <c r="DMP476" i="5" s="1"/>
  <c r="DMR476" i="5" s="1"/>
  <c r="DMT476" i="5" s="1"/>
  <c r="DMV476" i="5" s="1"/>
  <c r="DMX476" i="5" s="1"/>
  <c r="DMZ476" i="5" s="1"/>
  <c r="DNB476" i="5" s="1"/>
  <c r="DND476" i="5" s="1"/>
  <c r="DNF476" i="5" s="1"/>
  <c r="DNH476" i="5" s="1"/>
  <c r="DNJ476" i="5" s="1"/>
  <c r="DNL476" i="5" s="1"/>
  <c r="DNN476" i="5" s="1"/>
  <c r="DNP476" i="5" s="1"/>
  <c r="DNR476" i="5" s="1"/>
  <c r="DNT476" i="5" s="1"/>
  <c r="DNV476" i="5" s="1"/>
  <c r="DNX476" i="5" s="1"/>
  <c r="DNZ476" i="5" s="1"/>
  <c r="DOB476" i="5" s="1"/>
  <c r="DOD476" i="5" s="1"/>
  <c r="DOF476" i="5" s="1"/>
  <c r="DOH476" i="5" s="1"/>
  <c r="DOJ476" i="5" s="1"/>
  <c r="DOL476" i="5" s="1"/>
  <c r="DON476" i="5" s="1"/>
  <c r="DOP476" i="5" s="1"/>
  <c r="DOR476" i="5" s="1"/>
  <c r="DOT476" i="5" s="1"/>
  <c r="DOV476" i="5" s="1"/>
  <c r="DOX476" i="5" s="1"/>
  <c r="DOZ476" i="5" s="1"/>
  <c r="DPB476" i="5" s="1"/>
  <c r="DPD476" i="5" s="1"/>
  <c r="DPF476" i="5" s="1"/>
  <c r="DPH476" i="5" s="1"/>
  <c r="DPJ476" i="5" s="1"/>
  <c r="DPL476" i="5" s="1"/>
  <c r="DPN476" i="5" s="1"/>
  <c r="DPP476" i="5" s="1"/>
  <c r="DPR476" i="5" s="1"/>
  <c r="DPT476" i="5" s="1"/>
  <c r="DPV476" i="5" s="1"/>
  <c r="DPX476" i="5" s="1"/>
  <c r="DPZ476" i="5" s="1"/>
  <c r="DQB476" i="5" s="1"/>
  <c r="DQD476" i="5" s="1"/>
  <c r="DQF476" i="5" s="1"/>
  <c r="DQH476" i="5" s="1"/>
  <c r="DQJ476" i="5" s="1"/>
  <c r="DQL476" i="5" s="1"/>
  <c r="DQN476" i="5" s="1"/>
  <c r="DQP476" i="5" s="1"/>
  <c r="DQR476" i="5" s="1"/>
  <c r="DQT476" i="5" s="1"/>
  <c r="DQV476" i="5" s="1"/>
  <c r="DQX476" i="5" s="1"/>
  <c r="DQZ476" i="5" s="1"/>
  <c r="DRB476" i="5" s="1"/>
  <c r="DRD476" i="5" s="1"/>
  <c r="DRF476" i="5" s="1"/>
  <c r="DRH476" i="5" s="1"/>
  <c r="DRJ476" i="5" s="1"/>
  <c r="DRL476" i="5" s="1"/>
  <c r="DRN476" i="5" s="1"/>
  <c r="DRP476" i="5" s="1"/>
  <c r="DRR476" i="5" s="1"/>
  <c r="DRT476" i="5" s="1"/>
  <c r="DRV476" i="5" s="1"/>
  <c r="DRX476" i="5" s="1"/>
  <c r="DRZ476" i="5" s="1"/>
  <c r="DSB476" i="5" s="1"/>
  <c r="DSD476" i="5" s="1"/>
  <c r="DSF476" i="5" s="1"/>
  <c r="DSH476" i="5" s="1"/>
  <c r="DSJ476" i="5" s="1"/>
  <c r="DSL476" i="5" s="1"/>
  <c r="DSN476" i="5" s="1"/>
  <c r="DSP476" i="5" s="1"/>
  <c r="DSR476" i="5" s="1"/>
  <c r="DST476" i="5" s="1"/>
  <c r="DSV476" i="5" s="1"/>
  <c r="DSX476" i="5" s="1"/>
  <c r="DSZ476" i="5" s="1"/>
  <c r="DTB476" i="5" s="1"/>
  <c r="DTD476" i="5" s="1"/>
  <c r="DTF476" i="5" s="1"/>
  <c r="DTH476" i="5" s="1"/>
  <c r="DTJ476" i="5" s="1"/>
  <c r="DTL476" i="5" s="1"/>
  <c r="DTN476" i="5" s="1"/>
  <c r="DTP476" i="5" s="1"/>
  <c r="DTR476" i="5" s="1"/>
  <c r="DTT476" i="5" s="1"/>
  <c r="DTV476" i="5" s="1"/>
  <c r="DTX476" i="5" s="1"/>
  <c r="DTZ476" i="5" s="1"/>
  <c r="DUB476" i="5" s="1"/>
  <c r="DUD476" i="5" s="1"/>
  <c r="DUF476" i="5" s="1"/>
  <c r="DUH476" i="5" s="1"/>
  <c r="DUJ476" i="5" s="1"/>
  <c r="DUL476" i="5" s="1"/>
  <c r="DUN476" i="5" s="1"/>
  <c r="DUP476" i="5" s="1"/>
  <c r="DUR476" i="5" s="1"/>
  <c r="DUT476" i="5" s="1"/>
  <c r="DUV476" i="5" s="1"/>
  <c r="DUX476" i="5" s="1"/>
  <c r="DUZ476" i="5" s="1"/>
  <c r="DVB476" i="5" s="1"/>
  <c r="DVD476" i="5" s="1"/>
  <c r="DVF476" i="5" s="1"/>
  <c r="DVH476" i="5" s="1"/>
  <c r="DVJ476" i="5" s="1"/>
  <c r="DVL476" i="5" s="1"/>
  <c r="DVN476" i="5" s="1"/>
  <c r="DVP476" i="5" s="1"/>
  <c r="DVR476" i="5" s="1"/>
  <c r="DVT476" i="5" s="1"/>
  <c r="DVV476" i="5" s="1"/>
  <c r="DVX476" i="5" s="1"/>
  <c r="DVZ476" i="5" s="1"/>
  <c r="DWB476" i="5" s="1"/>
  <c r="DWD476" i="5" s="1"/>
  <c r="DWF476" i="5" s="1"/>
  <c r="DWH476" i="5" s="1"/>
  <c r="DWJ476" i="5" s="1"/>
  <c r="DWL476" i="5" s="1"/>
  <c r="DWN476" i="5" s="1"/>
  <c r="DWP476" i="5" s="1"/>
  <c r="DWR476" i="5" s="1"/>
  <c r="DWT476" i="5" s="1"/>
  <c r="DWV476" i="5" s="1"/>
  <c r="DWX476" i="5" s="1"/>
  <c r="DWZ476" i="5" s="1"/>
  <c r="DXB476" i="5" s="1"/>
  <c r="DXD476" i="5" s="1"/>
  <c r="DXF476" i="5" s="1"/>
  <c r="DXH476" i="5" s="1"/>
  <c r="DXJ476" i="5" s="1"/>
  <c r="DXL476" i="5" s="1"/>
  <c r="DXN476" i="5" s="1"/>
  <c r="DXP476" i="5" s="1"/>
  <c r="DXR476" i="5" s="1"/>
  <c r="DXT476" i="5" s="1"/>
  <c r="DXV476" i="5" s="1"/>
  <c r="DXX476" i="5" s="1"/>
  <c r="DXZ476" i="5" s="1"/>
  <c r="DYB476" i="5" s="1"/>
  <c r="DYD476" i="5" s="1"/>
  <c r="DYF476" i="5" s="1"/>
  <c r="DYH476" i="5" s="1"/>
  <c r="DYJ476" i="5" s="1"/>
  <c r="DYL476" i="5" s="1"/>
  <c r="DYN476" i="5" s="1"/>
  <c r="DYP476" i="5" s="1"/>
  <c r="DYR476" i="5" s="1"/>
  <c r="DYT476" i="5" s="1"/>
  <c r="DYV476" i="5" s="1"/>
  <c r="DYX476" i="5" s="1"/>
  <c r="DYZ476" i="5" s="1"/>
  <c r="DZB476" i="5" s="1"/>
  <c r="DZD476" i="5" s="1"/>
  <c r="DZF476" i="5" s="1"/>
  <c r="DZH476" i="5" s="1"/>
  <c r="DZJ476" i="5" s="1"/>
  <c r="DZL476" i="5" s="1"/>
  <c r="DZN476" i="5" s="1"/>
  <c r="DZP476" i="5" s="1"/>
  <c r="DZR476" i="5" s="1"/>
  <c r="DZT476" i="5" s="1"/>
  <c r="DZV476" i="5" s="1"/>
  <c r="DZX476" i="5" s="1"/>
  <c r="DZZ476" i="5" s="1"/>
  <c r="EAB476" i="5" s="1"/>
  <c r="EAD476" i="5" s="1"/>
  <c r="EAF476" i="5" s="1"/>
  <c r="EAH476" i="5" s="1"/>
  <c r="EAJ476" i="5" s="1"/>
  <c r="EAL476" i="5" s="1"/>
  <c r="EAN476" i="5" s="1"/>
  <c r="EAP476" i="5" s="1"/>
  <c r="EAR476" i="5" s="1"/>
  <c r="EAT476" i="5" s="1"/>
  <c r="EAV476" i="5" s="1"/>
  <c r="EAX476" i="5" s="1"/>
  <c r="EAZ476" i="5" s="1"/>
  <c r="EBB476" i="5" s="1"/>
  <c r="EBD476" i="5" s="1"/>
  <c r="EBF476" i="5" s="1"/>
  <c r="EBH476" i="5" s="1"/>
  <c r="EBJ476" i="5" s="1"/>
  <c r="EBL476" i="5" s="1"/>
  <c r="EBN476" i="5" s="1"/>
  <c r="EBP476" i="5" s="1"/>
  <c r="EBR476" i="5" s="1"/>
  <c r="EBT476" i="5" s="1"/>
  <c r="EBV476" i="5" s="1"/>
  <c r="EBX476" i="5" s="1"/>
  <c r="EBZ476" i="5" s="1"/>
  <c r="ECB476" i="5" s="1"/>
  <c r="ECD476" i="5" s="1"/>
  <c r="ECF476" i="5" s="1"/>
  <c r="ECH476" i="5" s="1"/>
  <c r="ECJ476" i="5" s="1"/>
  <c r="ECL476" i="5" s="1"/>
  <c r="ECN476" i="5" s="1"/>
  <c r="ECP476" i="5" s="1"/>
  <c r="ECR476" i="5" s="1"/>
  <c r="ECT476" i="5" s="1"/>
  <c r="ECV476" i="5" s="1"/>
  <c r="ECX476" i="5" s="1"/>
  <c r="ECZ476" i="5" s="1"/>
  <c r="EDB476" i="5" s="1"/>
  <c r="EDD476" i="5" s="1"/>
  <c r="EDF476" i="5" s="1"/>
  <c r="EDH476" i="5" s="1"/>
  <c r="EDJ476" i="5" s="1"/>
  <c r="EDL476" i="5" s="1"/>
  <c r="EDN476" i="5" s="1"/>
  <c r="EDP476" i="5" s="1"/>
  <c r="EDR476" i="5" s="1"/>
  <c r="EDT476" i="5" s="1"/>
  <c r="EDV476" i="5" s="1"/>
  <c r="EDX476" i="5" s="1"/>
  <c r="EDZ476" i="5" s="1"/>
  <c r="EEB476" i="5" s="1"/>
  <c r="EED476" i="5" s="1"/>
  <c r="EEF476" i="5" s="1"/>
  <c r="EEH476" i="5" s="1"/>
  <c r="EEJ476" i="5" s="1"/>
  <c r="EEL476" i="5" s="1"/>
  <c r="EEN476" i="5" s="1"/>
  <c r="EEP476" i="5" s="1"/>
  <c r="EER476" i="5" s="1"/>
  <c r="EET476" i="5" s="1"/>
  <c r="EEV476" i="5" s="1"/>
  <c r="EEX476" i="5" s="1"/>
  <c r="EEZ476" i="5" s="1"/>
  <c r="EFB476" i="5" s="1"/>
  <c r="EFD476" i="5" s="1"/>
  <c r="EFF476" i="5" s="1"/>
  <c r="EFH476" i="5" s="1"/>
  <c r="EFJ476" i="5" s="1"/>
  <c r="EFL476" i="5" s="1"/>
  <c r="EFN476" i="5" s="1"/>
  <c r="EFP476" i="5" s="1"/>
  <c r="EFR476" i="5" s="1"/>
  <c r="EFT476" i="5" s="1"/>
  <c r="EFV476" i="5" s="1"/>
  <c r="EFX476" i="5" s="1"/>
  <c r="EFZ476" i="5" s="1"/>
  <c r="EGB476" i="5" s="1"/>
  <c r="EGD476" i="5" s="1"/>
  <c r="EGF476" i="5" s="1"/>
  <c r="EGH476" i="5" s="1"/>
  <c r="EGJ476" i="5" s="1"/>
  <c r="EGL476" i="5" s="1"/>
  <c r="EGN476" i="5" s="1"/>
  <c r="EGP476" i="5" s="1"/>
  <c r="EGR476" i="5" s="1"/>
  <c r="EGT476" i="5" s="1"/>
  <c r="EGV476" i="5" s="1"/>
  <c r="EGX476" i="5" s="1"/>
  <c r="EGZ476" i="5" s="1"/>
  <c r="EHB476" i="5" s="1"/>
  <c r="EHD476" i="5" s="1"/>
  <c r="EHF476" i="5" s="1"/>
  <c r="EHH476" i="5" s="1"/>
  <c r="EHJ476" i="5" s="1"/>
  <c r="EHL476" i="5" s="1"/>
  <c r="EHN476" i="5" s="1"/>
  <c r="EHP476" i="5" s="1"/>
  <c r="EHR476" i="5" s="1"/>
  <c r="EHT476" i="5" s="1"/>
  <c r="EHV476" i="5" s="1"/>
  <c r="EHX476" i="5" s="1"/>
  <c r="EHZ476" i="5" s="1"/>
  <c r="EIB476" i="5" s="1"/>
  <c r="EID476" i="5" s="1"/>
  <c r="EIF476" i="5" s="1"/>
  <c r="EIH476" i="5" s="1"/>
  <c r="EIJ476" i="5" s="1"/>
  <c r="EIL476" i="5" s="1"/>
  <c r="EIN476" i="5" s="1"/>
  <c r="EIP476" i="5" s="1"/>
  <c r="EIR476" i="5" s="1"/>
  <c r="EIT476" i="5" s="1"/>
  <c r="EIV476" i="5" s="1"/>
  <c r="EIX476" i="5" s="1"/>
  <c r="EIZ476" i="5" s="1"/>
  <c r="EJB476" i="5" s="1"/>
  <c r="EJD476" i="5" s="1"/>
  <c r="EJF476" i="5" s="1"/>
  <c r="EJH476" i="5" s="1"/>
  <c r="EJJ476" i="5" s="1"/>
  <c r="EJL476" i="5" s="1"/>
  <c r="EJN476" i="5" s="1"/>
  <c r="EJP476" i="5" s="1"/>
  <c r="EJR476" i="5" s="1"/>
  <c r="EJT476" i="5" s="1"/>
  <c r="EJV476" i="5" s="1"/>
  <c r="EJX476" i="5" s="1"/>
  <c r="EJZ476" i="5" s="1"/>
  <c r="EKB476" i="5" s="1"/>
  <c r="EKD476" i="5" s="1"/>
  <c r="EKF476" i="5" s="1"/>
  <c r="EKH476" i="5" s="1"/>
  <c r="EKJ476" i="5" s="1"/>
  <c r="EKL476" i="5" s="1"/>
  <c r="EKN476" i="5" s="1"/>
  <c r="EKP476" i="5" s="1"/>
  <c r="EKR476" i="5" s="1"/>
  <c r="EKT476" i="5" s="1"/>
  <c r="EKV476" i="5" s="1"/>
  <c r="EKX476" i="5" s="1"/>
  <c r="EKZ476" i="5" s="1"/>
  <c r="ELB476" i="5" s="1"/>
  <c r="ELD476" i="5" s="1"/>
  <c r="ELF476" i="5" s="1"/>
  <c r="ELH476" i="5" s="1"/>
  <c r="ELJ476" i="5" s="1"/>
  <c r="ELL476" i="5" s="1"/>
  <c r="ELN476" i="5" s="1"/>
  <c r="ELP476" i="5" s="1"/>
  <c r="ELR476" i="5" s="1"/>
  <c r="ELT476" i="5" s="1"/>
  <c r="ELV476" i="5" s="1"/>
  <c r="ELX476" i="5" s="1"/>
  <c r="ELZ476" i="5" s="1"/>
  <c r="EMB476" i="5" s="1"/>
  <c r="EMD476" i="5" s="1"/>
  <c r="EMF476" i="5" s="1"/>
  <c r="EMH476" i="5" s="1"/>
  <c r="EMJ476" i="5" s="1"/>
  <c r="EML476" i="5" s="1"/>
  <c r="EMN476" i="5" s="1"/>
  <c r="EMP476" i="5" s="1"/>
  <c r="EMR476" i="5" s="1"/>
  <c r="EMT476" i="5" s="1"/>
  <c r="EMV476" i="5" s="1"/>
  <c r="EMX476" i="5" s="1"/>
  <c r="EMZ476" i="5" s="1"/>
  <c r="ENB476" i="5" s="1"/>
  <c r="END476" i="5" s="1"/>
  <c r="ENF476" i="5" s="1"/>
  <c r="ENH476" i="5" s="1"/>
  <c r="ENJ476" i="5" s="1"/>
  <c r="ENL476" i="5" s="1"/>
  <c r="ENN476" i="5" s="1"/>
  <c r="ENP476" i="5" s="1"/>
  <c r="ENR476" i="5" s="1"/>
  <c r="ENT476" i="5" s="1"/>
  <c r="ENV476" i="5" s="1"/>
  <c r="ENX476" i="5" s="1"/>
  <c r="ENZ476" i="5" s="1"/>
  <c r="EOB476" i="5" s="1"/>
  <c r="EOD476" i="5" s="1"/>
  <c r="EOF476" i="5" s="1"/>
  <c r="EOH476" i="5" s="1"/>
  <c r="EOJ476" i="5" s="1"/>
  <c r="EOL476" i="5" s="1"/>
  <c r="EON476" i="5" s="1"/>
  <c r="EOP476" i="5" s="1"/>
  <c r="EOR476" i="5" s="1"/>
  <c r="EOT476" i="5" s="1"/>
  <c r="EOV476" i="5" s="1"/>
  <c r="EOX476" i="5" s="1"/>
  <c r="EOZ476" i="5" s="1"/>
  <c r="EPB476" i="5" s="1"/>
  <c r="EPD476" i="5" s="1"/>
  <c r="EPF476" i="5" s="1"/>
  <c r="EPH476" i="5" s="1"/>
  <c r="EPJ476" i="5" s="1"/>
  <c r="EPL476" i="5" s="1"/>
  <c r="EPN476" i="5" s="1"/>
  <c r="EPP476" i="5" s="1"/>
  <c r="EPR476" i="5" s="1"/>
  <c r="EPT476" i="5" s="1"/>
  <c r="EPV476" i="5" s="1"/>
  <c r="EPX476" i="5" s="1"/>
  <c r="EPZ476" i="5" s="1"/>
  <c r="EQB476" i="5" s="1"/>
  <c r="EQD476" i="5" s="1"/>
  <c r="EQF476" i="5" s="1"/>
  <c r="EQH476" i="5" s="1"/>
  <c r="EQJ476" i="5" s="1"/>
  <c r="EQL476" i="5" s="1"/>
  <c r="EQN476" i="5" s="1"/>
  <c r="EQP476" i="5" s="1"/>
  <c r="EQR476" i="5" s="1"/>
  <c r="EQT476" i="5" s="1"/>
  <c r="EQV476" i="5" s="1"/>
  <c r="EQX476" i="5" s="1"/>
  <c r="EQZ476" i="5" s="1"/>
  <c r="ERB476" i="5" s="1"/>
  <c r="ERD476" i="5" s="1"/>
  <c r="ERF476" i="5" s="1"/>
  <c r="ERH476" i="5" s="1"/>
  <c r="ERJ476" i="5" s="1"/>
  <c r="ERL476" i="5" s="1"/>
  <c r="ERN476" i="5" s="1"/>
  <c r="ERP476" i="5" s="1"/>
  <c r="ERR476" i="5" s="1"/>
  <c r="ERT476" i="5" s="1"/>
  <c r="ERV476" i="5" s="1"/>
  <c r="ERX476" i="5" s="1"/>
  <c r="ERZ476" i="5" s="1"/>
  <c r="ESB476" i="5" s="1"/>
  <c r="ESD476" i="5" s="1"/>
  <c r="ESF476" i="5" s="1"/>
  <c r="ESH476" i="5" s="1"/>
  <c r="ESJ476" i="5" s="1"/>
  <c r="ESL476" i="5" s="1"/>
  <c r="ESN476" i="5" s="1"/>
  <c r="ESP476" i="5" s="1"/>
  <c r="ESR476" i="5" s="1"/>
  <c r="EST476" i="5" s="1"/>
  <c r="ESV476" i="5" s="1"/>
  <c r="ESX476" i="5" s="1"/>
  <c r="ESZ476" i="5" s="1"/>
  <c r="ETB476" i="5" s="1"/>
  <c r="ETD476" i="5" s="1"/>
  <c r="ETF476" i="5" s="1"/>
  <c r="ETH476" i="5" s="1"/>
  <c r="ETJ476" i="5" s="1"/>
  <c r="ETL476" i="5" s="1"/>
  <c r="ETN476" i="5" s="1"/>
  <c r="ETP476" i="5" s="1"/>
  <c r="ETR476" i="5" s="1"/>
  <c r="ETT476" i="5" s="1"/>
  <c r="ETV476" i="5" s="1"/>
  <c r="ETX476" i="5" s="1"/>
  <c r="ETZ476" i="5" s="1"/>
  <c r="EUB476" i="5" s="1"/>
  <c r="EUD476" i="5" s="1"/>
  <c r="EUF476" i="5" s="1"/>
  <c r="EUH476" i="5" s="1"/>
  <c r="EUJ476" i="5" s="1"/>
  <c r="EUL476" i="5" s="1"/>
  <c r="EUN476" i="5" s="1"/>
  <c r="EUP476" i="5" s="1"/>
  <c r="EUR476" i="5" s="1"/>
  <c r="EUT476" i="5" s="1"/>
  <c r="EUV476" i="5" s="1"/>
  <c r="EUX476" i="5" s="1"/>
  <c r="EUZ476" i="5" s="1"/>
  <c r="EVB476" i="5" s="1"/>
  <c r="EVD476" i="5" s="1"/>
  <c r="EVF476" i="5" s="1"/>
  <c r="EVH476" i="5" s="1"/>
  <c r="EVJ476" i="5" s="1"/>
  <c r="EVL476" i="5" s="1"/>
  <c r="EVN476" i="5" s="1"/>
  <c r="EVP476" i="5" s="1"/>
  <c r="EVR476" i="5" s="1"/>
  <c r="EVT476" i="5" s="1"/>
  <c r="EVV476" i="5" s="1"/>
  <c r="EVX476" i="5" s="1"/>
  <c r="EVZ476" i="5" s="1"/>
  <c r="EWB476" i="5" s="1"/>
  <c r="EWD476" i="5" s="1"/>
  <c r="EWF476" i="5" s="1"/>
  <c r="EWH476" i="5" s="1"/>
  <c r="EWJ476" i="5" s="1"/>
  <c r="EWL476" i="5" s="1"/>
  <c r="EWN476" i="5" s="1"/>
  <c r="EWP476" i="5" s="1"/>
  <c r="EWR476" i="5" s="1"/>
  <c r="EWT476" i="5" s="1"/>
  <c r="EWV476" i="5" s="1"/>
  <c r="EWX476" i="5" s="1"/>
  <c r="EWZ476" i="5" s="1"/>
  <c r="EXB476" i="5" s="1"/>
  <c r="EXD476" i="5" s="1"/>
  <c r="EXF476" i="5" s="1"/>
  <c r="EXH476" i="5" s="1"/>
  <c r="EXJ476" i="5" s="1"/>
  <c r="EXL476" i="5" s="1"/>
  <c r="EXN476" i="5" s="1"/>
  <c r="EXP476" i="5" s="1"/>
  <c r="EXR476" i="5" s="1"/>
  <c r="EXT476" i="5" s="1"/>
  <c r="EXV476" i="5" s="1"/>
  <c r="EXX476" i="5" s="1"/>
  <c r="EXZ476" i="5" s="1"/>
  <c r="EYB476" i="5" s="1"/>
  <c r="EYD476" i="5" s="1"/>
  <c r="EYF476" i="5" s="1"/>
  <c r="EYH476" i="5" s="1"/>
  <c r="EYJ476" i="5" s="1"/>
  <c r="EYL476" i="5" s="1"/>
  <c r="EYN476" i="5" s="1"/>
  <c r="EYP476" i="5" s="1"/>
  <c r="EYR476" i="5" s="1"/>
  <c r="EYT476" i="5" s="1"/>
  <c r="EYV476" i="5" s="1"/>
  <c r="EYX476" i="5" s="1"/>
  <c r="EYZ476" i="5" s="1"/>
  <c r="EZB476" i="5" s="1"/>
  <c r="EZD476" i="5" s="1"/>
  <c r="EZF476" i="5" s="1"/>
  <c r="EZH476" i="5" s="1"/>
  <c r="EZJ476" i="5" s="1"/>
  <c r="EZL476" i="5" s="1"/>
  <c r="EZN476" i="5" s="1"/>
  <c r="EZP476" i="5" s="1"/>
  <c r="EZR476" i="5" s="1"/>
  <c r="EZT476" i="5" s="1"/>
  <c r="EZV476" i="5" s="1"/>
  <c r="EZX476" i="5" s="1"/>
  <c r="EZZ476" i="5" s="1"/>
  <c r="FAB476" i="5" s="1"/>
  <c r="FAD476" i="5" s="1"/>
  <c r="FAF476" i="5" s="1"/>
  <c r="FAH476" i="5" s="1"/>
  <c r="FAJ476" i="5" s="1"/>
  <c r="FAL476" i="5" s="1"/>
  <c r="FAN476" i="5" s="1"/>
  <c r="FAP476" i="5" s="1"/>
  <c r="FAR476" i="5" s="1"/>
  <c r="FAT476" i="5" s="1"/>
  <c r="FAV476" i="5" s="1"/>
  <c r="FAX476" i="5" s="1"/>
  <c r="FAZ476" i="5" s="1"/>
  <c r="FBB476" i="5" s="1"/>
  <c r="FBD476" i="5" s="1"/>
  <c r="FBF476" i="5" s="1"/>
  <c r="FBH476" i="5" s="1"/>
  <c r="FBJ476" i="5" s="1"/>
  <c r="FBL476" i="5" s="1"/>
  <c r="FBN476" i="5" s="1"/>
  <c r="FBP476" i="5" s="1"/>
  <c r="FBR476" i="5" s="1"/>
  <c r="FBT476" i="5" s="1"/>
  <c r="FBV476" i="5" s="1"/>
  <c r="FBX476" i="5" s="1"/>
  <c r="FBZ476" i="5" s="1"/>
  <c r="FCB476" i="5" s="1"/>
  <c r="FCD476" i="5" s="1"/>
  <c r="FCF476" i="5" s="1"/>
  <c r="FCH476" i="5" s="1"/>
  <c r="FCJ476" i="5" s="1"/>
  <c r="FCL476" i="5" s="1"/>
  <c r="FCN476" i="5" s="1"/>
  <c r="FCP476" i="5" s="1"/>
  <c r="FCR476" i="5" s="1"/>
  <c r="FCT476" i="5" s="1"/>
  <c r="FCV476" i="5" s="1"/>
  <c r="FCX476" i="5" s="1"/>
  <c r="FCZ476" i="5" s="1"/>
  <c r="FDB476" i="5" s="1"/>
  <c r="FDD476" i="5" s="1"/>
  <c r="FDF476" i="5" s="1"/>
  <c r="FDH476" i="5" s="1"/>
  <c r="FDJ476" i="5" s="1"/>
  <c r="FDL476" i="5" s="1"/>
  <c r="FDN476" i="5" s="1"/>
  <c r="FDP476" i="5" s="1"/>
  <c r="FDR476" i="5" s="1"/>
  <c r="FDT476" i="5" s="1"/>
  <c r="FDV476" i="5" s="1"/>
  <c r="FDX476" i="5" s="1"/>
  <c r="FDZ476" i="5" s="1"/>
  <c r="FEB476" i="5" s="1"/>
  <c r="FED476" i="5" s="1"/>
  <c r="FEF476" i="5" s="1"/>
  <c r="FEH476" i="5" s="1"/>
  <c r="FEJ476" i="5" s="1"/>
  <c r="FEL476" i="5" s="1"/>
  <c r="FEN476" i="5" s="1"/>
  <c r="FEP476" i="5" s="1"/>
  <c r="FER476" i="5" s="1"/>
  <c r="FET476" i="5" s="1"/>
  <c r="FEV476" i="5" s="1"/>
  <c r="FEX476" i="5" s="1"/>
  <c r="FEZ476" i="5" s="1"/>
  <c r="FFB476" i="5" s="1"/>
  <c r="FFD476" i="5" s="1"/>
  <c r="FFF476" i="5" s="1"/>
  <c r="FFH476" i="5" s="1"/>
  <c r="FFJ476" i="5" s="1"/>
  <c r="FFL476" i="5" s="1"/>
  <c r="FFN476" i="5" s="1"/>
  <c r="FFP476" i="5" s="1"/>
  <c r="FFR476" i="5" s="1"/>
  <c r="FFT476" i="5" s="1"/>
  <c r="FFV476" i="5" s="1"/>
  <c r="FFX476" i="5" s="1"/>
  <c r="FFZ476" i="5" s="1"/>
  <c r="FGB476" i="5" s="1"/>
  <c r="FGD476" i="5" s="1"/>
  <c r="FGF476" i="5" s="1"/>
  <c r="FGH476" i="5" s="1"/>
  <c r="FGJ476" i="5" s="1"/>
  <c r="FGL476" i="5" s="1"/>
  <c r="FGN476" i="5" s="1"/>
  <c r="FGP476" i="5" s="1"/>
  <c r="FGR476" i="5" s="1"/>
  <c r="FGT476" i="5" s="1"/>
  <c r="FGV476" i="5" s="1"/>
  <c r="FGX476" i="5" s="1"/>
  <c r="FGZ476" i="5" s="1"/>
  <c r="FHB476" i="5" s="1"/>
  <c r="FHD476" i="5" s="1"/>
  <c r="FHF476" i="5" s="1"/>
  <c r="FHH476" i="5" s="1"/>
  <c r="FHJ476" i="5" s="1"/>
  <c r="FHL476" i="5" s="1"/>
  <c r="FHN476" i="5" s="1"/>
  <c r="FHP476" i="5" s="1"/>
  <c r="FHR476" i="5" s="1"/>
  <c r="FHT476" i="5" s="1"/>
  <c r="FHV476" i="5" s="1"/>
  <c r="FHX476" i="5" s="1"/>
  <c r="FHZ476" i="5" s="1"/>
  <c r="FIB476" i="5" s="1"/>
  <c r="FID476" i="5" s="1"/>
  <c r="FIF476" i="5" s="1"/>
  <c r="FIH476" i="5" s="1"/>
  <c r="FIJ476" i="5" s="1"/>
  <c r="FIL476" i="5" s="1"/>
  <c r="FIN476" i="5" s="1"/>
  <c r="FIP476" i="5" s="1"/>
  <c r="FIR476" i="5" s="1"/>
  <c r="FIT476" i="5" s="1"/>
  <c r="FIV476" i="5" s="1"/>
  <c r="FIX476" i="5" s="1"/>
  <c r="FIZ476" i="5" s="1"/>
  <c r="FJB476" i="5" s="1"/>
  <c r="FJD476" i="5" s="1"/>
  <c r="FJF476" i="5" s="1"/>
  <c r="FJH476" i="5" s="1"/>
  <c r="FJJ476" i="5" s="1"/>
  <c r="FJL476" i="5" s="1"/>
  <c r="FJN476" i="5" s="1"/>
  <c r="FJP476" i="5" s="1"/>
  <c r="FJR476" i="5" s="1"/>
  <c r="FJT476" i="5" s="1"/>
  <c r="FJV476" i="5" s="1"/>
  <c r="FJX476" i="5" s="1"/>
  <c r="FJZ476" i="5" s="1"/>
  <c r="FKB476" i="5" s="1"/>
  <c r="FKD476" i="5" s="1"/>
  <c r="FKF476" i="5" s="1"/>
  <c r="FKH476" i="5" s="1"/>
  <c r="FKJ476" i="5" s="1"/>
  <c r="FKL476" i="5" s="1"/>
  <c r="FKN476" i="5" s="1"/>
  <c r="FKP476" i="5" s="1"/>
  <c r="FKR476" i="5" s="1"/>
  <c r="FKT476" i="5" s="1"/>
  <c r="FKV476" i="5" s="1"/>
  <c r="FKX476" i="5" s="1"/>
  <c r="FKZ476" i="5" s="1"/>
  <c r="FLB476" i="5" s="1"/>
  <c r="FLD476" i="5" s="1"/>
  <c r="FLF476" i="5" s="1"/>
  <c r="FLH476" i="5" s="1"/>
  <c r="FLJ476" i="5" s="1"/>
  <c r="FLL476" i="5" s="1"/>
  <c r="FLN476" i="5" s="1"/>
  <c r="FLP476" i="5" s="1"/>
  <c r="FLR476" i="5" s="1"/>
  <c r="FLT476" i="5" s="1"/>
  <c r="FLV476" i="5" s="1"/>
  <c r="FLX476" i="5" s="1"/>
  <c r="FLZ476" i="5" s="1"/>
  <c r="FMB476" i="5" s="1"/>
  <c r="FMD476" i="5" s="1"/>
  <c r="FMF476" i="5" s="1"/>
  <c r="FMH476" i="5" s="1"/>
  <c r="FMJ476" i="5" s="1"/>
  <c r="FML476" i="5" s="1"/>
  <c r="FMN476" i="5" s="1"/>
  <c r="FMP476" i="5" s="1"/>
  <c r="FMR476" i="5" s="1"/>
  <c r="FMT476" i="5" s="1"/>
  <c r="FMV476" i="5" s="1"/>
  <c r="FMX476" i="5" s="1"/>
  <c r="FMZ476" i="5" s="1"/>
  <c r="FNB476" i="5" s="1"/>
  <c r="FND476" i="5" s="1"/>
  <c r="FNF476" i="5" s="1"/>
  <c r="FNH476" i="5" s="1"/>
  <c r="FNJ476" i="5" s="1"/>
  <c r="FNL476" i="5" s="1"/>
  <c r="FNN476" i="5" s="1"/>
  <c r="FNP476" i="5" s="1"/>
  <c r="FNR476" i="5" s="1"/>
  <c r="FNT476" i="5" s="1"/>
  <c r="FNV476" i="5" s="1"/>
  <c r="FNX476" i="5" s="1"/>
  <c r="FNZ476" i="5" s="1"/>
  <c r="FOB476" i="5" s="1"/>
  <c r="FOD476" i="5" s="1"/>
  <c r="FOF476" i="5" s="1"/>
  <c r="FOH476" i="5" s="1"/>
  <c r="FOJ476" i="5" s="1"/>
  <c r="FOL476" i="5" s="1"/>
  <c r="FON476" i="5" s="1"/>
  <c r="FOP476" i="5" s="1"/>
  <c r="FOR476" i="5" s="1"/>
  <c r="FOT476" i="5" s="1"/>
  <c r="FOV476" i="5" s="1"/>
  <c r="FOX476" i="5" s="1"/>
  <c r="FOZ476" i="5" s="1"/>
  <c r="FPB476" i="5" s="1"/>
  <c r="FPD476" i="5" s="1"/>
  <c r="FPF476" i="5" s="1"/>
  <c r="FPH476" i="5" s="1"/>
  <c r="FPJ476" i="5" s="1"/>
  <c r="FPL476" i="5" s="1"/>
  <c r="FPN476" i="5" s="1"/>
  <c r="FPP476" i="5" s="1"/>
  <c r="FPR476" i="5" s="1"/>
  <c r="FPT476" i="5" s="1"/>
  <c r="FPV476" i="5" s="1"/>
  <c r="FPX476" i="5" s="1"/>
  <c r="FPZ476" i="5" s="1"/>
  <c r="FQB476" i="5" s="1"/>
  <c r="FQD476" i="5" s="1"/>
  <c r="FQF476" i="5" s="1"/>
  <c r="FQH476" i="5" s="1"/>
  <c r="FQJ476" i="5" s="1"/>
  <c r="FQL476" i="5" s="1"/>
  <c r="FQN476" i="5" s="1"/>
  <c r="FQP476" i="5" s="1"/>
  <c r="FQR476" i="5" s="1"/>
  <c r="FQT476" i="5" s="1"/>
  <c r="FQV476" i="5" s="1"/>
  <c r="FQX476" i="5" s="1"/>
  <c r="FQZ476" i="5" s="1"/>
  <c r="FRB476" i="5" s="1"/>
  <c r="FRD476" i="5" s="1"/>
  <c r="FRF476" i="5" s="1"/>
  <c r="FRH476" i="5" s="1"/>
  <c r="FRJ476" i="5" s="1"/>
  <c r="FRL476" i="5" s="1"/>
  <c r="FRN476" i="5" s="1"/>
  <c r="FRP476" i="5" s="1"/>
  <c r="FRR476" i="5" s="1"/>
  <c r="FRT476" i="5" s="1"/>
  <c r="FRV476" i="5" s="1"/>
  <c r="FRX476" i="5" s="1"/>
  <c r="FRZ476" i="5" s="1"/>
  <c r="FSB476" i="5" s="1"/>
  <c r="FSD476" i="5" s="1"/>
  <c r="FSF476" i="5" s="1"/>
  <c r="FSH476" i="5" s="1"/>
  <c r="FSJ476" i="5" s="1"/>
  <c r="FSL476" i="5" s="1"/>
  <c r="FSN476" i="5" s="1"/>
  <c r="FSP476" i="5" s="1"/>
  <c r="FSR476" i="5" s="1"/>
  <c r="FST476" i="5" s="1"/>
  <c r="FSV476" i="5" s="1"/>
  <c r="FSX476" i="5" s="1"/>
  <c r="FSZ476" i="5" s="1"/>
  <c r="FTB476" i="5" s="1"/>
  <c r="FTD476" i="5" s="1"/>
  <c r="FTF476" i="5" s="1"/>
  <c r="FTH476" i="5" s="1"/>
  <c r="FTJ476" i="5" s="1"/>
  <c r="FTL476" i="5" s="1"/>
  <c r="FTN476" i="5" s="1"/>
  <c r="FTP476" i="5" s="1"/>
  <c r="FTR476" i="5" s="1"/>
  <c r="FTT476" i="5" s="1"/>
  <c r="FTV476" i="5" s="1"/>
  <c r="FTX476" i="5" s="1"/>
  <c r="FTZ476" i="5" s="1"/>
  <c r="FUB476" i="5" s="1"/>
  <c r="FUD476" i="5" s="1"/>
  <c r="FUF476" i="5" s="1"/>
  <c r="FUH476" i="5" s="1"/>
  <c r="FUJ476" i="5" s="1"/>
  <c r="FUL476" i="5" s="1"/>
  <c r="FUN476" i="5" s="1"/>
  <c r="FUP476" i="5" s="1"/>
  <c r="FUR476" i="5" s="1"/>
  <c r="FUT476" i="5" s="1"/>
  <c r="FUV476" i="5" s="1"/>
  <c r="FUX476" i="5" s="1"/>
  <c r="FUZ476" i="5" s="1"/>
  <c r="FVB476" i="5" s="1"/>
  <c r="FVD476" i="5" s="1"/>
  <c r="FVF476" i="5" s="1"/>
  <c r="FVH476" i="5" s="1"/>
  <c r="FVJ476" i="5" s="1"/>
  <c r="FVL476" i="5" s="1"/>
  <c r="FVN476" i="5" s="1"/>
  <c r="FVP476" i="5" s="1"/>
  <c r="FVR476" i="5" s="1"/>
  <c r="FVT476" i="5" s="1"/>
  <c r="FVV476" i="5" s="1"/>
  <c r="FVX476" i="5" s="1"/>
  <c r="FVZ476" i="5" s="1"/>
  <c r="FWB476" i="5" s="1"/>
  <c r="FWD476" i="5" s="1"/>
  <c r="FWF476" i="5" s="1"/>
  <c r="FWH476" i="5" s="1"/>
  <c r="FWJ476" i="5" s="1"/>
  <c r="FWL476" i="5" s="1"/>
  <c r="FWN476" i="5" s="1"/>
  <c r="FWP476" i="5" s="1"/>
  <c r="FWR476" i="5" s="1"/>
  <c r="FWT476" i="5" s="1"/>
  <c r="FWV476" i="5" s="1"/>
  <c r="FWX476" i="5" s="1"/>
  <c r="FWZ476" i="5" s="1"/>
  <c r="FXB476" i="5" s="1"/>
  <c r="FXD476" i="5" s="1"/>
  <c r="FXF476" i="5" s="1"/>
  <c r="FXH476" i="5" s="1"/>
  <c r="FXJ476" i="5" s="1"/>
  <c r="FXL476" i="5" s="1"/>
  <c r="FXN476" i="5" s="1"/>
  <c r="FXP476" i="5" s="1"/>
  <c r="FXR476" i="5" s="1"/>
  <c r="FXT476" i="5" s="1"/>
  <c r="FXV476" i="5" s="1"/>
  <c r="FXX476" i="5" s="1"/>
  <c r="FXZ476" i="5" s="1"/>
  <c r="FYB476" i="5" s="1"/>
  <c r="FYD476" i="5" s="1"/>
  <c r="FYF476" i="5" s="1"/>
  <c r="FYH476" i="5" s="1"/>
  <c r="FYJ476" i="5" s="1"/>
  <c r="FYL476" i="5" s="1"/>
  <c r="FYN476" i="5" s="1"/>
  <c r="FYP476" i="5" s="1"/>
  <c r="FYR476" i="5" s="1"/>
  <c r="FYT476" i="5" s="1"/>
  <c r="FYV476" i="5" s="1"/>
  <c r="FYX476" i="5" s="1"/>
  <c r="FYZ476" i="5" s="1"/>
  <c r="FZB476" i="5" s="1"/>
  <c r="FZD476" i="5" s="1"/>
  <c r="FZF476" i="5" s="1"/>
  <c r="FZH476" i="5" s="1"/>
  <c r="FZJ476" i="5" s="1"/>
  <c r="FZL476" i="5" s="1"/>
  <c r="FZN476" i="5" s="1"/>
  <c r="FZP476" i="5" s="1"/>
  <c r="FZR476" i="5" s="1"/>
  <c r="FZT476" i="5" s="1"/>
  <c r="FZV476" i="5" s="1"/>
  <c r="FZX476" i="5" s="1"/>
  <c r="FZZ476" i="5" s="1"/>
  <c r="GAB476" i="5" s="1"/>
  <c r="GAD476" i="5" s="1"/>
  <c r="GAF476" i="5" s="1"/>
  <c r="GAH476" i="5" s="1"/>
  <c r="GAJ476" i="5" s="1"/>
  <c r="GAL476" i="5" s="1"/>
  <c r="GAN476" i="5" s="1"/>
  <c r="GAP476" i="5" s="1"/>
  <c r="GAR476" i="5" s="1"/>
  <c r="GAT476" i="5" s="1"/>
  <c r="GAV476" i="5" s="1"/>
  <c r="GAX476" i="5" s="1"/>
  <c r="GAZ476" i="5" s="1"/>
  <c r="GBB476" i="5" s="1"/>
  <c r="GBD476" i="5" s="1"/>
  <c r="GBF476" i="5" s="1"/>
  <c r="GBH476" i="5" s="1"/>
  <c r="GBJ476" i="5" s="1"/>
  <c r="GBL476" i="5" s="1"/>
  <c r="GBN476" i="5" s="1"/>
  <c r="GBP476" i="5" s="1"/>
  <c r="GBR476" i="5" s="1"/>
  <c r="GBT476" i="5" s="1"/>
  <c r="GBV476" i="5" s="1"/>
  <c r="GBX476" i="5" s="1"/>
  <c r="GBZ476" i="5" s="1"/>
  <c r="GCB476" i="5" s="1"/>
  <c r="GCD476" i="5" s="1"/>
  <c r="GCF476" i="5" s="1"/>
  <c r="GCH476" i="5" s="1"/>
  <c r="GCJ476" i="5" s="1"/>
  <c r="GCL476" i="5" s="1"/>
  <c r="GCN476" i="5" s="1"/>
  <c r="GCP476" i="5" s="1"/>
  <c r="GCR476" i="5" s="1"/>
  <c r="GCT476" i="5" s="1"/>
  <c r="GCV476" i="5" s="1"/>
  <c r="GCX476" i="5" s="1"/>
  <c r="GCZ476" i="5" s="1"/>
  <c r="GDB476" i="5" s="1"/>
  <c r="GDD476" i="5" s="1"/>
  <c r="GDF476" i="5" s="1"/>
  <c r="GDH476" i="5" s="1"/>
  <c r="GDJ476" i="5" s="1"/>
  <c r="GDL476" i="5" s="1"/>
  <c r="GDN476" i="5" s="1"/>
  <c r="GDP476" i="5" s="1"/>
  <c r="GDR476" i="5" s="1"/>
  <c r="GDT476" i="5" s="1"/>
  <c r="GDV476" i="5" s="1"/>
  <c r="GDX476" i="5" s="1"/>
  <c r="GDZ476" i="5" s="1"/>
  <c r="GEB476" i="5" s="1"/>
  <c r="GED476" i="5" s="1"/>
  <c r="GEF476" i="5" s="1"/>
  <c r="GEH476" i="5" s="1"/>
  <c r="GEJ476" i="5" s="1"/>
  <c r="GEL476" i="5" s="1"/>
  <c r="GEN476" i="5" s="1"/>
  <c r="GEP476" i="5" s="1"/>
  <c r="GER476" i="5" s="1"/>
  <c r="GET476" i="5" s="1"/>
  <c r="GEV476" i="5" s="1"/>
  <c r="GEX476" i="5" s="1"/>
  <c r="GEZ476" i="5" s="1"/>
  <c r="GFB476" i="5" s="1"/>
  <c r="GFD476" i="5" s="1"/>
  <c r="GFF476" i="5" s="1"/>
  <c r="GFH476" i="5" s="1"/>
  <c r="GFJ476" i="5" s="1"/>
  <c r="GFL476" i="5" s="1"/>
  <c r="GFN476" i="5" s="1"/>
  <c r="GFP476" i="5" s="1"/>
  <c r="GFR476" i="5" s="1"/>
  <c r="GFT476" i="5" s="1"/>
  <c r="GFV476" i="5" s="1"/>
  <c r="GFX476" i="5" s="1"/>
  <c r="GFZ476" i="5" s="1"/>
  <c r="GGB476" i="5" s="1"/>
  <c r="GGD476" i="5" s="1"/>
  <c r="GGF476" i="5" s="1"/>
  <c r="GGH476" i="5" s="1"/>
  <c r="GGJ476" i="5" s="1"/>
  <c r="GGL476" i="5" s="1"/>
  <c r="GGN476" i="5" s="1"/>
  <c r="GGP476" i="5" s="1"/>
  <c r="GGR476" i="5" s="1"/>
  <c r="GGT476" i="5" s="1"/>
  <c r="GGV476" i="5" s="1"/>
  <c r="GGX476" i="5" s="1"/>
  <c r="GGZ476" i="5" s="1"/>
  <c r="GHB476" i="5" s="1"/>
  <c r="GHD476" i="5" s="1"/>
  <c r="GHF476" i="5" s="1"/>
  <c r="GHH476" i="5" s="1"/>
  <c r="GHJ476" i="5" s="1"/>
  <c r="GHL476" i="5" s="1"/>
  <c r="GHN476" i="5" s="1"/>
  <c r="GHP476" i="5" s="1"/>
  <c r="GHR476" i="5" s="1"/>
  <c r="GHT476" i="5" s="1"/>
  <c r="GHV476" i="5" s="1"/>
  <c r="GHX476" i="5" s="1"/>
  <c r="GHZ476" i="5" s="1"/>
  <c r="GIB476" i="5" s="1"/>
  <c r="GID476" i="5" s="1"/>
  <c r="GIF476" i="5" s="1"/>
  <c r="GIH476" i="5" s="1"/>
  <c r="GIJ476" i="5" s="1"/>
  <c r="GIL476" i="5" s="1"/>
  <c r="GIN476" i="5" s="1"/>
  <c r="GIP476" i="5" s="1"/>
  <c r="GIR476" i="5" s="1"/>
  <c r="GIT476" i="5" s="1"/>
  <c r="GIV476" i="5" s="1"/>
  <c r="GIX476" i="5" s="1"/>
  <c r="GIZ476" i="5" s="1"/>
  <c r="GJB476" i="5" s="1"/>
  <c r="GJD476" i="5" s="1"/>
  <c r="GJF476" i="5" s="1"/>
  <c r="GJH476" i="5" s="1"/>
  <c r="GJJ476" i="5" s="1"/>
  <c r="GJL476" i="5" s="1"/>
  <c r="GJN476" i="5" s="1"/>
  <c r="GJP476" i="5" s="1"/>
  <c r="GJR476" i="5" s="1"/>
  <c r="GJT476" i="5" s="1"/>
  <c r="GJV476" i="5" s="1"/>
  <c r="GJX476" i="5" s="1"/>
  <c r="GJZ476" i="5" s="1"/>
  <c r="GKB476" i="5" s="1"/>
  <c r="GKD476" i="5" s="1"/>
  <c r="GKF476" i="5" s="1"/>
  <c r="GKH476" i="5" s="1"/>
  <c r="GKJ476" i="5" s="1"/>
  <c r="GKL476" i="5" s="1"/>
  <c r="GKN476" i="5" s="1"/>
  <c r="GKP476" i="5" s="1"/>
  <c r="GKR476" i="5" s="1"/>
  <c r="GKT476" i="5" s="1"/>
  <c r="GKV476" i="5" s="1"/>
  <c r="GKX476" i="5" s="1"/>
  <c r="GKZ476" i="5" s="1"/>
  <c r="GLB476" i="5" s="1"/>
  <c r="GLD476" i="5" s="1"/>
  <c r="GLF476" i="5" s="1"/>
  <c r="GLH476" i="5" s="1"/>
  <c r="GLJ476" i="5" s="1"/>
  <c r="GLL476" i="5" s="1"/>
  <c r="GLN476" i="5" s="1"/>
  <c r="GLP476" i="5" s="1"/>
  <c r="GLR476" i="5" s="1"/>
  <c r="GLT476" i="5" s="1"/>
  <c r="GLV476" i="5" s="1"/>
  <c r="GLX476" i="5" s="1"/>
  <c r="GLZ476" i="5" s="1"/>
  <c r="GMB476" i="5" s="1"/>
  <c r="GMD476" i="5" s="1"/>
  <c r="GMF476" i="5" s="1"/>
  <c r="GMH476" i="5" s="1"/>
  <c r="GMJ476" i="5" s="1"/>
  <c r="GML476" i="5" s="1"/>
  <c r="GMN476" i="5" s="1"/>
  <c r="GMP476" i="5" s="1"/>
  <c r="GMR476" i="5" s="1"/>
  <c r="GMT476" i="5" s="1"/>
  <c r="GMV476" i="5" s="1"/>
  <c r="GMX476" i="5" s="1"/>
  <c r="GMZ476" i="5" s="1"/>
  <c r="GNB476" i="5" s="1"/>
  <c r="GND476" i="5" s="1"/>
  <c r="GNF476" i="5" s="1"/>
  <c r="GNH476" i="5" s="1"/>
  <c r="GNJ476" i="5" s="1"/>
  <c r="GNL476" i="5" s="1"/>
  <c r="GNN476" i="5" s="1"/>
  <c r="GNP476" i="5" s="1"/>
  <c r="GNR476" i="5" s="1"/>
  <c r="GNT476" i="5" s="1"/>
  <c r="GNV476" i="5" s="1"/>
  <c r="GNX476" i="5" s="1"/>
  <c r="GNZ476" i="5" s="1"/>
  <c r="GOB476" i="5" s="1"/>
  <c r="GOD476" i="5" s="1"/>
  <c r="GOF476" i="5" s="1"/>
  <c r="GOH476" i="5" s="1"/>
  <c r="GOJ476" i="5" s="1"/>
  <c r="GOL476" i="5" s="1"/>
  <c r="GON476" i="5" s="1"/>
  <c r="GOP476" i="5" s="1"/>
  <c r="GOR476" i="5" s="1"/>
  <c r="GOT476" i="5" s="1"/>
  <c r="GOV476" i="5" s="1"/>
  <c r="GOX476" i="5" s="1"/>
  <c r="GOZ476" i="5" s="1"/>
  <c r="GPB476" i="5" s="1"/>
  <c r="GPD476" i="5" s="1"/>
  <c r="GPF476" i="5" s="1"/>
  <c r="GPH476" i="5" s="1"/>
  <c r="GPJ476" i="5" s="1"/>
  <c r="GPL476" i="5" s="1"/>
  <c r="GPN476" i="5" s="1"/>
  <c r="GPP476" i="5" s="1"/>
  <c r="GPR476" i="5" s="1"/>
  <c r="GPT476" i="5" s="1"/>
  <c r="GPV476" i="5" s="1"/>
  <c r="GPX476" i="5" s="1"/>
  <c r="GPZ476" i="5" s="1"/>
  <c r="GQB476" i="5" s="1"/>
  <c r="GQD476" i="5" s="1"/>
  <c r="GQF476" i="5" s="1"/>
  <c r="GQH476" i="5" s="1"/>
  <c r="GQJ476" i="5" s="1"/>
  <c r="GQL476" i="5" s="1"/>
  <c r="GQN476" i="5" s="1"/>
  <c r="GQP476" i="5" s="1"/>
  <c r="GQR476" i="5" s="1"/>
  <c r="GQT476" i="5" s="1"/>
  <c r="GQV476" i="5" s="1"/>
  <c r="GQX476" i="5" s="1"/>
  <c r="GQZ476" i="5" s="1"/>
  <c r="GRB476" i="5" s="1"/>
  <c r="GRD476" i="5" s="1"/>
  <c r="GRF476" i="5" s="1"/>
  <c r="GRH476" i="5" s="1"/>
  <c r="GRJ476" i="5" s="1"/>
  <c r="GRL476" i="5" s="1"/>
  <c r="GRN476" i="5" s="1"/>
  <c r="GRP476" i="5" s="1"/>
  <c r="GRR476" i="5" s="1"/>
  <c r="GRT476" i="5" s="1"/>
  <c r="GRV476" i="5" s="1"/>
  <c r="GRX476" i="5" s="1"/>
  <c r="GRZ476" i="5" s="1"/>
  <c r="GSB476" i="5" s="1"/>
  <c r="GSD476" i="5" s="1"/>
  <c r="GSF476" i="5" s="1"/>
  <c r="GSH476" i="5" s="1"/>
  <c r="GSJ476" i="5" s="1"/>
  <c r="GSL476" i="5" s="1"/>
  <c r="GSN476" i="5" s="1"/>
  <c r="GSP476" i="5" s="1"/>
  <c r="GSR476" i="5" s="1"/>
  <c r="GST476" i="5" s="1"/>
  <c r="GSV476" i="5" s="1"/>
  <c r="GSX476" i="5" s="1"/>
  <c r="GSZ476" i="5" s="1"/>
  <c r="GTB476" i="5" s="1"/>
  <c r="GTD476" i="5" s="1"/>
  <c r="GTF476" i="5" s="1"/>
  <c r="GTH476" i="5" s="1"/>
  <c r="GTJ476" i="5" s="1"/>
  <c r="GTL476" i="5" s="1"/>
  <c r="GTN476" i="5" s="1"/>
  <c r="GTP476" i="5" s="1"/>
  <c r="GTR476" i="5" s="1"/>
  <c r="GTT476" i="5" s="1"/>
  <c r="GTV476" i="5" s="1"/>
  <c r="GTX476" i="5" s="1"/>
  <c r="GTZ476" i="5" s="1"/>
  <c r="GUB476" i="5" s="1"/>
  <c r="GUD476" i="5" s="1"/>
  <c r="GUF476" i="5" s="1"/>
  <c r="GUH476" i="5" s="1"/>
  <c r="GUJ476" i="5" s="1"/>
  <c r="GUL476" i="5" s="1"/>
  <c r="GUN476" i="5" s="1"/>
  <c r="GUP476" i="5" s="1"/>
  <c r="GUR476" i="5" s="1"/>
  <c r="GUT476" i="5" s="1"/>
  <c r="GUV476" i="5" s="1"/>
  <c r="GUX476" i="5" s="1"/>
  <c r="GUZ476" i="5" s="1"/>
  <c r="GVB476" i="5" s="1"/>
  <c r="GVD476" i="5" s="1"/>
  <c r="GVF476" i="5" s="1"/>
  <c r="GVH476" i="5" s="1"/>
  <c r="GVJ476" i="5" s="1"/>
  <c r="GVL476" i="5" s="1"/>
  <c r="GVN476" i="5" s="1"/>
  <c r="GVP476" i="5" s="1"/>
  <c r="GVR476" i="5" s="1"/>
  <c r="GVT476" i="5" s="1"/>
  <c r="GVV476" i="5" s="1"/>
  <c r="GVX476" i="5" s="1"/>
  <c r="GVZ476" i="5" s="1"/>
  <c r="GWB476" i="5" s="1"/>
  <c r="GWD476" i="5" s="1"/>
  <c r="GWF476" i="5" s="1"/>
  <c r="GWH476" i="5" s="1"/>
  <c r="GWJ476" i="5" s="1"/>
  <c r="GWL476" i="5" s="1"/>
  <c r="GWN476" i="5" s="1"/>
  <c r="GWP476" i="5" s="1"/>
  <c r="GWR476" i="5" s="1"/>
  <c r="GWT476" i="5" s="1"/>
  <c r="GWV476" i="5" s="1"/>
  <c r="GWX476" i="5" s="1"/>
  <c r="GWZ476" i="5" s="1"/>
  <c r="GXB476" i="5" s="1"/>
  <c r="GXD476" i="5" s="1"/>
  <c r="GXF476" i="5" s="1"/>
  <c r="GXH476" i="5" s="1"/>
  <c r="GXJ476" i="5" s="1"/>
  <c r="GXL476" i="5" s="1"/>
  <c r="GXN476" i="5" s="1"/>
  <c r="GXP476" i="5" s="1"/>
  <c r="GXR476" i="5" s="1"/>
  <c r="GXT476" i="5" s="1"/>
  <c r="GXV476" i="5" s="1"/>
  <c r="GXX476" i="5" s="1"/>
  <c r="GXZ476" i="5" s="1"/>
  <c r="GYB476" i="5" s="1"/>
  <c r="GYD476" i="5" s="1"/>
  <c r="GYF476" i="5" s="1"/>
  <c r="GYH476" i="5" s="1"/>
  <c r="GYJ476" i="5" s="1"/>
  <c r="GYL476" i="5" s="1"/>
  <c r="GYN476" i="5" s="1"/>
  <c r="GYP476" i="5" s="1"/>
  <c r="GYR476" i="5" s="1"/>
  <c r="GYT476" i="5" s="1"/>
  <c r="GYV476" i="5" s="1"/>
  <c r="GYX476" i="5" s="1"/>
  <c r="GYZ476" i="5" s="1"/>
  <c r="GZB476" i="5" s="1"/>
  <c r="GZD476" i="5" s="1"/>
  <c r="GZF476" i="5" s="1"/>
  <c r="GZH476" i="5" s="1"/>
  <c r="GZJ476" i="5" s="1"/>
  <c r="GZL476" i="5" s="1"/>
  <c r="GZN476" i="5" s="1"/>
  <c r="GZP476" i="5" s="1"/>
  <c r="GZR476" i="5" s="1"/>
  <c r="GZT476" i="5" s="1"/>
  <c r="GZV476" i="5" s="1"/>
  <c r="GZX476" i="5" s="1"/>
  <c r="GZZ476" i="5" s="1"/>
  <c r="HAB476" i="5" s="1"/>
  <c r="HAD476" i="5" s="1"/>
  <c r="HAF476" i="5" s="1"/>
  <c r="HAH476" i="5" s="1"/>
  <c r="HAJ476" i="5" s="1"/>
  <c r="HAL476" i="5" s="1"/>
  <c r="HAN476" i="5" s="1"/>
  <c r="HAP476" i="5" s="1"/>
  <c r="HAR476" i="5" s="1"/>
  <c r="HAT476" i="5" s="1"/>
  <c r="HAV476" i="5" s="1"/>
  <c r="HAX476" i="5" s="1"/>
  <c r="HAZ476" i="5" s="1"/>
  <c r="HBB476" i="5" s="1"/>
  <c r="HBD476" i="5" s="1"/>
  <c r="HBF476" i="5" s="1"/>
  <c r="HBH476" i="5" s="1"/>
  <c r="HBJ476" i="5" s="1"/>
  <c r="HBL476" i="5" s="1"/>
  <c r="HBN476" i="5" s="1"/>
  <c r="HBP476" i="5" s="1"/>
  <c r="HBR476" i="5" s="1"/>
  <c r="HBT476" i="5" s="1"/>
  <c r="HBV476" i="5" s="1"/>
  <c r="HBX476" i="5" s="1"/>
  <c r="HBZ476" i="5" s="1"/>
  <c r="HCB476" i="5" s="1"/>
  <c r="HCD476" i="5" s="1"/>
  <c r="HCF476" i="5" s="1"/>
  <c r="HCH476" i="5" s="1"/>
  <c r="HCJ476" i="5" s="1"/>
  <c r="HCL476" i="5" s="1"/>
  <c r="HCN476" i="5" s="1"/>
  <c r="HCP476" i="5" s="1"/>
  <c r="HCR476" i="5" s="1"/>
  <c r="HCT476" i="5" s="1"/>
  <c r="HCV476" i="5" s="1"/>
  <c r="HCX476" i="5" s="1"/>
  <c r="HCZ476" i="5" s="1"/>
  <c r="HDB476" i="5" s="1"/>
  <c r="HDD476" i="5" s="1"/>
  <c r="HDF476" i="5" s="1"/>
  <c r="HDH476" i="5" s="1"/>
  <c r="HDJ476" i="5" s="1"/>
  <c r="HDL476" i="5" s="1"/>
  <c r="HDN476" i="5" s="1"/>
  <c r="HDP476" i="5" s="1"/>
  <c r="HDR476" i="5" s="1"/>
  <c r="HDT476" i="5" s="1"/>
  <c r="HDV476" i="5" s="1"/>
  <c r="HDX476" i="5" s="1"/>
  <c r="HDZ476" i="5" s="1"/>
  <c r="HEB476" i="5" s="1"/>
  <c r="HED476" i="5" s="1"/>
  <c r="HEF476" i="5" s="1"/>
  <c r="HEH476" i="5" s="1"/>
  <c r="HEJ476" i="5" s="1"/>
  <c r="HEL476" i="5" s="1"/>
  <c r="HEN476" i="5" s="1"/>
  <c r="HEP476" i="5" s="1"/>
  <c r="HER476" i="5" s="1"/>
  <c r="HET476" i="5" s="1"/>
  <c r="HEV476" i="5" s="1"/>
  <c r="HEX476" i="5" s="1"/>
  <c r="HEZ476" i="5" s="1"/>
  <c r="HFB476" i="5" s="1"/>
  <c r="HFD476" i="5" s="1"/>
  <c r="HFF476" i="5" s="1"/>
  <c r="HFH476" i="5" s="1"/>
  <c r="HFJ476" i="5" s="1"/>
  <c r="HFL476" i="5" s="1"/>
  <c r="HFN476" i="5" s="1"/>
  <c r="HFP476" i="5" s="1"/>
  <c r="HFR476" i="5" s="1"/>
  <c r="HFT476" i="5" s="1"/>
  <c r="HFV476" i="5" s="1"/>
  <c r="HFX476" i="5" s="1"/>
  <c r="HFZ476" i="5" s="1"/>
  <c r="HGB476" i="5" s="1"/>
  <c r="HGD476" i="5" s="1"/>
  <c r="HGF476" i="5" s="1"/>
  <c r="HGH476" i="5" s="1"/>
  <c r="HGJ476" i="5" s="1"/>
  <c r="HGL476" i="5" s="1"/>
  <c r="HGN476" i="5" s="1"/>
  <c r="HGP476" i="5" s="1"/>
  <c r="HGR476" i="5" s="1"/>
  <c r="HGT476" i="5" s="1"/>
  <c r="HGV476" i="5" s="1"/>
  <c r="HGX476" i="5" s="1"/>
  <c r="HGZ476" i="5" s="1"/>
  <c r="HHB476" i="5" s="1"/>
  <c r="HHD476" i="5" s="1"/>
  <c r="HHF476" i="5" s="1"/>
  <c r="HHH476" i="5" s="1"/>
  <c r="HHJ476" i="5" s="1"/>
  <c r="HHL476" i="5" s="1"/>
  <c r="HHN476" i="5" s="1"/>
  <c r="HHP476" i="5" s="1"/>
  <c r="HHR476" i="5" s="1"/>
  <c r="HHT476" i="5" s="1"/>
  <c r="HHV476" i="5" s="1"/>
  <c r="HHX476" i="5" s="1"/>
  <c r="HHZ476" i="5" s="1"/>
  <c r="HIB476" i="5" s="1"/>
  <c r="HID476" i="5" s="1"/>
  <c r="HIF476" i="5" s="1"/>
  <c r="HIH476" i="5" s="1"/>
  <c r="HIJ476" i="5" s="1"/>
  <c r="HIL476" i="5" s="1"/>
  <c r="HIN476" i="5" s="1"/>
  <c r="HIP476" i="5" s="1"/>
  <c r="HIR476" i="5" s="1"/>
  <c r="HIT476" i="5" s="1"/>
  <c r="HIV476" i="5" s="1"/>
  <c r="HIX476" i="5" s="1"/>
  <c r="HIZ476" i="5" s="1"/>
  <c r="HJB476" i="5" s="1"/>
  <c r="HJD476" i="5" s="1"/>
  <c r="HJF476" i="5" s="1"/>
  <c r="HJH476" i="5" s="1"/>
  <c r="HJJ476" i="5" s="1"/>
  <c r="HJL476" i="5" s="1"/>
  <c r="HJN476" i="5" s="1"/>
  <c r="HJP476" i="5" s="1"/>
  <c r="HJR476" i="5" s="1"/>
  <c r="HJT476" i="5" s="1"/>
  <c r="HJV476" i="5" s="1"/>
  <c r="HJX476" i="5" s="1"/>
  <c r="HJZ476" i="5" s="1"/>
  <c r="HKB476" i="5" s="1"/>
  <c r="HKD476" i="5" s="1"/>
  <c r="HKF476" i="5" s="1"/>
  <c r="HKH476" i="5" s="1"/>
  <c r="HKJ476" i="5" s="1"/>
  <c r="HKL476" i="5" s="1"/>
  <c r="HKN476" i="5" s="1"/>
  <c r="HKP476" i="5" s="1"/>
  <c r="HKR476" i="5" s="1"/>
  <c r="HKT476" i="5" s="1"/>
  <c r="HKV476" i="5" s="1"/>
  <c r="HKX476" i="5" s="1"/>
  <c r="HKZ476" i="5" s="1"/>
  <c r="HLB476" i="5" s="1"/>
  <c r="HLD476" i="5" s="1"/>
  <c r="HLF476" i="5" s="1"/>
  <c r="HLH476" i="5" s="1"/>
  <c r="HLJ476" i="5" s="1"/>
  <c r="HLL476" i="5" s="1"/>
  <c r="HLN476" i="5" s="1"/>
  <c r="HLP476" i="5" s="1"/>
  <c r="HLR476" i="5" s="1"/>
  <c r="HLT476" i="5" s="1"/>
  <c r="HLV476" i="5" s="1"/>
  <c r="HLX476" i="5" s="1"/>
  <c r="HLZ476" i="5" s="1"/>
  <c r="HMB476" i="5" s="1"/>
  <c r="HMD476" i="5" s="1"/>
  <c r="HMF476" i="5" s="1"/>
  <c r="HMH476" i="5" s="1"/>
  <c r="HMJ476" i="5" s="1"/>
  <c r="HML476" i="5" s="1"/>
  <c r="HMN476" i="5" s="1"/>
  <c r="HMP476" i="5" s="1"/>
  <c r="HMR476" i="5" s="1"/>
  <c r="HMT476" i="5" s="1"/>
  <c r="HMV476" i="5" s="1"/>
  <c r="HMX476" i="5" s="1"/>
  <c r="HMZ476" i="5" s="1"/>
  <c r="HNB476" i="5" s="1"/>
  <c r="HND476" i="5" s="1"/>
  <c r="HNF476" i="5" s="1"/>
  <c r="HNH476" i="5" s="1"/>
  <c r="HNJ476" i="5" s="1"/>
  <c r="HNL476" i="5" s="1"/>
  <c r="HNN476" i="5" s="1"/>
  <c r="HNP476" i="5" s="1"/>
  <c r="HNR476" i="5" s="1"/>
  <c r="HNT476" i="5" s="1"/>
  <c r="HNV476" i="5" s="1"/>
  <c r="HNX476" i="5" s="1"/>
  <c r="HNZ476" i="5" s="1"/>
  <c r="HOB476" i="5" s="1"/>
  <c r="HOD476" i="5" s="1"/>
  <c r="HOF476" i="5" s="1"/>
  <c r="HOH476" i="5" s="1"/>
  <c r="HOJ476" i="5" s="1"/>
  <c r="HOL476" i="5" s="1"/>
  <c r="HON476" i="5" s="1"/>
  <c r="HOP476" i="5" s="1"/>
  <c r="HOR476" i="5" s="1"/>
  <c r="HOT476" i="5" s="1"/>
  <c r="HOV476" i="5" s="1"/>
  <c r="HOX476" i="5" s="1"/>
  <c r="HOZ476" i="5" s="1"/>
  <c r="HPB476" i="5" s="1"/>
  <c r="HPD476" i="5" s="1"/>
  <c r="HPF476" i="5" s="1"/>
  <c r="HPH476" i="5" s="1"/>
  <c r="HPJ476" i="5" s="1"/>
  <c r="HPL476" i="5" s="1"/>
  <c r="HPN476" i="5" s="1"/>
  <c r="HPP476" i="5" s="1"/>
  <c r="HPR476" i="5" s="1"/>
  <c r="HPT476" i="5" s="1"/>
  <c r="HPV476" i="5" s="1"/>
  <c r="HPX476" i="5" s="1"/>
  <c r="HPZ476" i="5" s="1"/>
  <c r="HQB476" i="5" s="1"/>
  <c r="HQD476" i="5" s="1"/>
  <c r="HQF476" i="5" s="1"/>
  <c r="HQH476" i="5" s="1"/>
  <c r="HQJ476" i="5" s="1"/>
  <c r="HQL476" i="5" s="1"/>
  <c r="HQN476" i="5" s="1"/>
  <c r="HQP476" i="5" s="1"/>
  <c r="HQR476" i="5" s="1"/>
  <c r="HQT476" i="5" s="1"/>
  <c r="HQV476" i="5" s="1"/>
  <c r="HQX476" i="5" s="1"/>
  <c r="HQZ476" i="5" s="1"/>
  <c r="HRB476" i="5" s="1"/>
  <c r="HRD476" i="5" s="1"/>
  <c r="HRF476" i="5" s="1"/>
  <c r="HRH476" i="5" s="1"/>
  <c r="HRJ476" i="5" s="1"/>
  <c r="HRL476" i="5" s="1"/>
  <c r="HRN476" i="5" s="1"/>
  <c r="HRP476" i="5" s="1"/>
  <c r="HRR476" i="5" s="1"/>
  <c r="HRT476" i="5" s="1"/>
  <c r="HRV476" i="5" s="1"/>
  <c r="HRX476" i="5" s="1"/>
  <c r="HRZ476" i="5" s="1"/>
  <c r="HSB476" i="5" s="1"/>
  <c r="HSD476" i="5" s="1"/>
  <c r="HSF476" i="5" s="1"/>
  <c r="HSH476" i="5" s="1"/>
  <c r="HSJ476" i="5" s="1"/>
  <c r="HSL476" i="5" s="1"/>
  <c r="HSN476" i="5" s="1"/>
  <c r="HSP476" i="5" s="1"/>
  <c r="HSR476" i="5" s="1"/>
  <c r="HST476" i="5" s="1"/>
  <c r="HSV476" i="5" s="1"/>
  <c r="HSX476" i="5" s="1"/>
  <c r="HSZ476" i="5" s="1"/>
  <c r="HTB476" i="5" s="1"/>
  <c r="HTD476" i="5" s="1"/>
  <c r="HTF476" i="5" s="1"/>
  <c r="HTH476" i="5" s="1"/>
  <c r="HTJ476" i="5" s="1"/>
  <c r="HTL476" i="5" s="1"/>
  <c r="HTN476" i="5" s="1"/>
  <c r="HTP476" i="5" s="1"/>
  <c r="HTR476" i="5" s="1"/>
  <c r="HTT476" i="5" s="1"/>
  <c r="HTV476" i="5" s="1"/>
  <c r="HTX476" i="5" s="1"/>
  <c r="HTZ476" i="5" s="1"/>
  <c r="HUB476" i="5" s="1"/>
  <c r="HUD476" i="5" s="1"/>
  <c r="HUF476" i="5" s="1"/>
  <c r="HUH476" i="5" s="1"/>
  <c r="HUJ476" i="5" s="1"/>
  <c r="HUL476" i="5" s="1"/>
  <c r="HUN476" i="5" s="1"/>
  <c r="HUP476" i="5" s="1"/>
  <c r="HUR476" i="5" s="1"/>
  <c r="HUT476" i="5" s="1"/>
  <c r="HUV476" i="5" s="1"/>
  <c r="HUX476" i="5" s="1"/>
  <c r="HUZ476" i="5" s="1"/>
  <c r="HVB476" i="5" s="1"/>
  <c r="HVD476" i="5" s="1"/>
  <c r="HVF476" i="5" s="1"/>
  <c r="HVH476" i="5" s="1"/>
  <c r="HVJ476" i="5" s="1"/>
  <c r="HVL476" i="5" s="1"/>
  <c r="HVN476" i="5" s="1"/>
  <c r="HVP476" i="5" s="1"/>
  <c r="HVR476" i="5" s="1"/>
  <c r="HVT476" i="5" s="1"/>
  <c r="HVV476" i="5" s="1"/>
  <c r="HVX476" i="5" s="1"/>
  <c r="HVZ476" i="5" s="1"/>
  <c r="HWB476" i="5" s="1"/>
  <c r="HWD476" i="5" s="1"/>
  <c r="HWF476" i="5" s="1"/>
  <c r="HWH476" i="5" s="1"/>
  <c r="HWJ476" i="5" s="1"/>
  <c r="HWL476" i="5" s="1"/>
  <c r="HWN476" i="5" s="1"/>
  <c r="HWP476" i="5" s="1"/>
  <c r="HWR476" i="5" s="1"/>
  <c r="HWT476" i="5" s="1"/>
  <c r="HWV476" i="5" s="1"/>
  <c r="HWX476" i="5" s="1"/>
  <c r="HWZ476" i="5" s="1"/>
  <c r="HXB476" i="5" s="1"/>
  <c r="HXD476" i="5" s="1"/>
  <c r="HXF476" i="5" s="1"/>
  <c r="HXH476" i="5" s="1"/>
  <c r="HXJ476" i="5" s="1"/>
  <c r="HXL476" i="5" s="1"/>
  <c r="HXN476" i="5" s="1"/>
  <c r="HXP476" i="5" s="1"/>
  <c r="HXR476" i="5" s="1"/>
  <c r="HXT476" i="5" s="1"/>
  <c r="HXV476" i="5" s="1"/>
  <c r="HXX476" i="5" s="1"/>
  <c r="HXZ476" i="5" s="1"/>
  <c r="HYB476" i="5" s="1"/>
  <c r="HYD476" i="5" s="1"/>
  <c r="HYF476" i="5" s="1"/>
  <c r="HYH476" i="5" s="1"/>
  <c r="HYJ476" i="5" s="1"/>
  <c r="HYL476" i="5" s="1"/>
  <c r="HYN476" i="5" s="1"/>
  <c r="HYP476" i="5" s="1"/>
  <c r="HYR476" i="5" s="1"/>
  <c r="HYT476" i="5" s="1"/>
  <c r="HYV476" i="5" s="1"/>
  <c r="HYX476" i="5" s="1"/>
  <c r="HYZ476" i="5" s="1"/>
  <c r="HZB476" i="5" s="1"/>
  <c r="HZD476" i="5" s="1"/>
  <c r="HZF476" i="5" s="1"/>
  <c r="HZH476" i="5" s="1"/>
  <c r="HZJ476" i="5" s="1"/>
  <c r="HZL476" i="5" s="1"/>
  <c r="HZN476" i="5" s="1"/>
  <c r="HZP476" i="5" s="1"/>
  <c r="HZR476" i="5" s="1"/>
  <c r="HZT476" i="5" s="1"/>
  <c r="HZV476" i="5" s="1"/>
  <c r="HZX476" i="5" s="1"/>
  <c r="HZZ476" i="5" s="1"/>
  <c r="IAB476" i="5" s="1"/>
  <c r="IAD476" i="5" s="1"/>
  <c r="IAF476" i="5" s="1"/>
  <c r="IAH476" i="5" s="1"/>
  <c r="IAJ476" i="5" s="1"/>
  <c r="IAL476" i="5" s="1"/>
  <c r="IAN476" i="5" s="1"/>
  <c r="IAP476" i="5" s="1"/>
  <c r="IAR476" i="5" s="1"/>
  <c r="IAT476" i="5" s="1"/>
  <c r="IAV476" i="5" s="1"/>
  <c r="IAX476" i="5" s="1"/>
  <c r="IAZ476" i="5" s="1"/>
  <c r="IBB476" i="5" s="1"/>
  <c r="IBD476" i="5" s="1"/>
  <c r="IBF476" i="5" s="1"/>
  <c r="IBH476" i="5" s="1"/>
  <c r="IBJ476" i="5" s="1"/>
  <c r="IBL476" i="5" s="1"/>
  <c r="IBN476" i="5" s="1"/>
  <c r="IBP476" i="5" s="1"/>
  <c r="IBR476" i="5" s="1"/>
  <c r="IBT476" i="5" s="1"/>
  <c r="IBV476" i="5" s="1"/>
  <c r="IBX476" i="5" s="1"/>
  <c r="IBZ476" i="5" s="1"/>
  <c r="ICB476" i="5" s="1"/>
  <c r="ICD476" i="5" s="1"/>
  <c r="ICF476" i="5" s="1"/>
  <c r="ICH476" i="5" s="1"/>
  <c r="ICJ476" i="5" s="1"/>
  <c r="ICL476" i="5" s="1"/>
  <c r="ICN476" i="5" s="1"/>
  <c r="ICP476" i="5" s="1"/>
  <c r="ICR476" i="5" s="1"/>
  <c r="ICT476" i="5" s="1"/>
  <c r="ICV476" i="5" s="1"/>
  <c r="ICX476" i="5" s="1"/>
  <c r="ICZ476" i="5" s="1"/>
  <c r="IDB476" i="5" s="1"/>
  <c r="IDD476" i="5" s="1"/>
  <c r="IDF476" i="5" s="1"/>
  <c r="IDH476" i="5" s="1"/>
  <c r="IDJ476" i="5" s="1"/>
  <c r="IDL476" i="5" s="1"/>
  <c r="IDN476" i="5" s="1"/>
  <c r="IDP476" i="5" s="1"/>
  <c r="IDR476" i="5" s="1"/>
  <c r="IDT476" i="5" s="1"/>
  <c r="IDV476" i="5" s="1"/>
  <c r="IDX476" i="5" s="1"/>
  <c r="IDZ476" i="5" s="1"/>
  <c r="IEB476" i="5" s="1"/>
  <c r="IED476" i="5" s="1"/>
  <c r="IEF476" i="5" s="1"/>
  <c r="IEH476" i="5" s="1"/>
  <c r="IEJ476" i="5" s="1"/>
  <c r="IEL476" i="5" s="1"/>
  <c r="IEN476" i="5" s="1"/>
  <c r="IEP476" i="5" s="1"/>
  <c r="IER476" i="5" s="1"/>
  <c r="IET476" i="5" s="1"/>
  <c r="IEV476" i="5" s="1"/>
  <c r="IEX476" i="5" s="1"/>
  <c r="IEZ476" i="5" s="1"/>
  <c r="IFB476" i="5" s="1"/>
  <c r="IFD476" i="5" s="1"/>
  <c r="IFF476" i="5" s="1"/>
  <c r="IFH476" i="5" s="1"/>
  <c r="IFJ476" i="5" s="1"/>
  <c r="IFL476" i="5" s="1"/>
  <c r="IFN476" i="5" s="1"/>
  <c r="IFP476" i="5" s="1"/>
  <c r="IFR476" i="5" s="1"/>
  <c r="IFT476" i="5" s="1"/>
  <c r="IFV476" i="5" s="1"/>
  <c r="IFX476" i="5" s="1"/>
  <c r="IFZ476" i="5" s="1"/>
  <c r="IGB476" i="5" s="1"/>
  <c r="IGD476" i="5" s="1"/>
  <c r="IGF476" i="5" s="1"/>
  <c r="IGH476" i="5" s="1"/>
  <c r="IGJ476" i="5" s="1"/>
  <c r="IGL476" i="5" s="1"/>
  <c r="IGN476" i="5" s="1"/>
  <c r="IGP476" i="5" s="1"/>
  <c r="IGR476" i="5" s="1"/>
  <c r="IGT476" i="5" s="1"/>
  <c r="IGV476" i="5" s="1"/>
  <c r="IGX476" i="5" s="1"/>
  <c r="IGZ476" i="5" s="1"/>
  <c r="IHB476" i="5" s="1"/>
  <c r="IHD476" i="5" s="1"/>
  <c r="IHF476" i="5" s="1"/>
  <c r="IHH476" i="5" s="1"/>
  <c r="IHJ476" i="5" s="1"/>
  <c r="IHL476" i="5" s="1"/>
  <c r="IHN476" i="5" s="1"/>
  <c r="IHP476" i="5" s="1"/>
  <c r="IHR476" i="5" s="1"/>
  <c r="IHT476" i="5" s="1"/>
  <c r="IHV476" i="5" s="1"/>
  <c r="IHX476" i="5" s="1"/>
  <c r="IHZ476" i="5" s="1"/>
  <c r="IIB476" i="5" s="1"/>
  <c r="IID476" i="5" s="1"/>
  <c r="IIF476" i="5" s="1"/>
  <c r="IIH476" i="5" s="1"/>
  <c r="IIJ476" i="5" s="1"/>
  <c r="IIL476" i="5" s="1"/>
  <c r="IIN476" i="5" s="1"/>
  <c r="IIP476" i="5" s="1"/>
  <c r="IIR476" i="5" s="1"/>
  <c r="IIT476" i="5" s="1"/>
  <c r="IIV476" i="5" s="1"/>
  <c r="IIX476" i="5" s="1"/>
  <c r="IIZ476" i="5" s="1"/>
  <c r="IJB476" i="5" s="1"/>
  <c r="IJD476" i="5" s="1"/>
  <c r="IJF476" i="5" s="1"/>
  <c r="IJH476" i="5" s="1"/>
  <c r="IJJ476" i="5" s="1"/>
  <c r="IJL476" i="5" s="1"/>
  <c r="IJN476" i="5" s="1"/>
  <c r="IJP476" i="5" s="1"/>
  <c r="IJR476" i="5" s="1"/>
  <c r="IJT476" i="5" s="1"/>
  <c r="IJV476" i="5" s="1"/>
  <c r="IJX476" i="5" s="1"/>
  <c r="IJZ476" i="5" s="1"/>
  <c r="IKB476" i="5" s="1"/>
  <c r="IKD476" i="5" s="1"/>
  <c r="IKF476" i="5" s="1"/>
  <c r="IKH476" i="5" s="1"/>
  <c r="IKJ476" i="5" s="1"/>
  <c r="IKL476" i="5" s="1"/>
  <c r="IKN476" i="5" s="1"/>
  <c r="IKP476" i="5" s="1"/>
  <c r="IKR476" i="5" s="1"/>
  <c r="IKT476" i="5" s="1"/>
  <c r="IKV476" i="5" s="1"/>
  <c r="IKX476" i="5" s="1"/>
  <c r="IKZ476" i="5" s="1"/>
  <c r="ILB476" i="5" s="1"/>
  <c r="ILD476" i="5" s="1"/>
  <c r="ILF476" i="5" s="1"/>
  <c r="ILH476" i="5" s="1"/>
  <c r="ILJ476" i="5" s="1"/>
  <c r="ILL476" i="5" s="1"/>
  <c r="ILN476" i="5" s="1"/>
  <c r="ILP476" i="5" s="1"/>
  <c r="ILR476" i="5" s="1"/>
  <c r="ILT476" i="5" s="1"/>
  <c r="ILV476" i="5" s="1"/>
  <c r="ILX476" i="5" s="1"/>
  <c r="ILZ476" i="5" s="1"/>
  <c r="IMB476" i="5" s="1"/>
  <c r="IMD476" i="5" s="1"/>
  <c r="IMF476" i="5" s="1"/>
  <c r="IMH476" i="5" s="1"/>
  <c r="IMJ476" i="5" s="1"/>
  <c r="IML476" i="5" s="1"/>
  <c r="IMN476" i="5" s="1"/>
  <c r="IMP476" i="5" s="1"/>
  <c r="IMR476" i="5" s="1"/>
  <c r="IMT476" i="5" s="1"/>
  <c r="IMV476" i="5" s="1"/>
  <c r="IMX476" i="5" s="1"/>
  <c r="IMZ476" i="5" s="1"/>
  <c r="INB476" i="5" s="1"/>
  <c r="IND476" i="5" s="1"/>
  <c r="INF476" i="5" s="1"/>
  <c r="INH476" i="5" s="1"/>
  <c r="INJ476" i="5" s="1"/>
  <c r="INL476" i="5" s="1"/>
  <c r="INN476" i="5" s="1"/>
  <c r="INP476" i="5" s="1"/>
  <c r="INR476" i="5" s="1"/>
  <c r="INT476" i="5" s="1"/>
  <c r="INV476" i="5" s="1"/>
  <c r="INX476" i="5" s="1"/>
  <c r="INZ476" i="5" s="1"/>
  <c r="IOB476" i="5" s="1"/>
  <c r="IOD476" i="5" s="1"/>
  <c r="IOF476" i="5" s="1"/>
  <c r="IOH476" i="5" s="1"/>
  <c r="IOJ476" i="5" s="1"/>
  <c r="IOL476" i="5" s="1"/>
  <c r="ION476" i="5" s="1"/>
  <c r="IOP476" i="5" s="1"/>
  <c r="IOR476" i="5" s="1"/>
  <c r="IOT476" i="5" s="1"/>
  <c r="IOV476" i="5" s="1"/>
  <c r="IOX476" i="5" s="1"/>
  <c r="IOZ476" i="5" s="1"/>
  <c r="IPB476" i="5" s="1"/>
  <c r="IPD476" i="5" s="1"/>
  <c r="IPF476" i="5" s="1"/>
  <c r="IPH476" i="5" s="1"/>
  <c r="IPJ476" i="5" s="1"/>
  <c r="IPL476" i="5" s="1"/>
  <c r="IPN476" i="5" s="1"/>
  <c r="IPP476" i="5" s="1"/>
  <c r="IPR476" i="5" s="1"/>
  <c r="IPT476" i="5" s="1"/>
  <c r="IPV476" i="5" s="1"/>
  <c r="IPX476" i="5" s="1"/>
  <c r="IPZ476" i="5" s="1"/>
  <c r="IQB476" i="5" s="1"/>
  <c r="IQD476" i="5" s="1"/>
  <c r="IQF476" i="5" s="1"/>
  <c r="IQH476" i="5" s="1"/>
  <c r="IQJ476" i="5" s="1"/>
  <c r="IQL476" i="5" s="1"/>
  <c r="IQN476" i="5" s="1"/>
  <c r="IQP476" i="5" s="1"/>
  <c r="IQR476" i="5" s="1"/>
  <c r="IQT476" i="5" s="1"/>
  <c r="IQV476" i="5" s="1"/>
  <c r="IQX476" i="5" s="1"/>
  <c r="IQZ476" i="5" s="1"/>
  <c r="IRB476" i="5" s="1"/>
  <c r="IRD476" i="5" s="1"/>
  <c r="IRF476" i="5" s="1"/>
  <c r="IRH476" i="5" s="1"/>
  <c r="IRJ476" i="5" s="1"/>
  <c r="IRL476" i="5" s="1"/>
  <c r="IRN476" i="5" s="1"/>
  <c r="IRP476" i="5" s="1"/>
  <c r="IRR476" i="5" s="1"/>
  <c r="IRT476" i="5" s="1"/>
  <c r="IRV476" i="5" s="1"/>
  <c r="IRX476" i="5" s="1"/>
  <c r="IRZ476" i="5" s="1"/>
  <c r="ISB476" i="5" s="1"/>
  <c r="ISD476" i="5" s="1"/>
  <c r="ISF476" i="5" s="1"/>
  <c r="ISH476" i="5" s="1"/>
  <c r="ISJ476" i="5" s="1"/>
  <c r="ISL476" i="5" s="1"/>
  <c r="ISN476" i="5" s="1"/>
  <c r="ISP476" i="5" s="1"/>
  <c r="ISR476" i="5" s="1"/>
  <c r="IST476" i="5" s="1"/>
  <c r="ISV476" i="5" s="1"/>
  <c r="ISX476" i="5" s="1"/>
  <c r="ISZ476" i="5" s="1"/>
  <c r="ITB476" i="5" s="1"/>
  <c r="ITD476" i="5" s="1"/>
  <c r="ITF476" i="5" s="1"/>
  <c r="ITH476" i="5" s="1"/>
  <c r="ITJ476" i="5" s="1"/>
  <c r="ITL476" i="5" s="1"/>
  <c r="ITN476" i="5" s="1"/>
  <c r="ITP476" i="5" s="1"/>
  <c r="ITR476" i="5" s="1"/>
  <c r="ITT476" i="5" s="1"/>
  <c r="ITV476" i="5" s="1"/>
  <c r="ITX476" i="5" s="1"/>
  <c r="ITZ476" i="5" s="1"/>
  <c r="IUB476" i="5" s="1"/>
  <c r="IUD476" i="5" s="1"/>
  <c r="IUF476" i="5" s="1"/>
  <c r="IUH476" i="5" s="1"/>
  <c r="IUJ476" i="5" s="1"/>
  <c r="IUL476" i="5" s="1"/>
  <c r="IUN476" i="5" s="1"/>
  <c r="IUP476" i="5" s="1"/>
  <c r="IUR476" i="5" s="1"/>
  <c r="IUT476" i="5" s="1"/>
  <c r="IUV476" i="5" s="1"/>
  <c r="IUX476" i="5" s="1"/>
  <c r="IUZ476" i="5" s="1"/>
  <c r="IVB476" i="5" s="1"/>
  <c r="IVD476" i="5" s="1"/>
  <c r="IVF476" i="5" s="1"/>
  <c r="IVH476" i="5" s="1"/>
  <c r="IVJ476" i="5" s="1"/>
  <c r="IVL476" i="5" s="1"/>
  <c r="IVN476" i="5" s="1"/>
  <c r="IVP476" i="5" s="1"/>
  <c r="IVR476" i="5" s="1"/>
  <c r="IVT476" i="5" s="1"/>
  <c r="IVV476" i="5" s="1"/>
  <c r="IVX476" i="5" s="1"/>
  <c r="IVZ476" i="5" s="1"/>
  <c r="IWB476" i="5" s="1"/>
  <c r="IWD476" i="5" s="1"/>
  <c r="IWF476" i="5" s="1"/>
  <c r="IWH476" i="5" s="1"/>
  <c r="IWJ476" i="5" s="1"/>
  <c r="IWL476" i="5" s="1"/>
  <c r="IWN476" i="5" s="1"/>
  <c r="IWP476" i="5" s="1"/>
  <c r="IWR476" i="5" s="1"/>
  <c r="IWT476" i="5" s="1"/>
  <c r="IWV476" i="5" s="1"/>
  <c r="IWX476" i="5" s="1"/>
  <c r="IWZ476" i="5" s="1"/>
  <c r="IXB476" i="5" s="1"/>
  <c r="IXD476" i="5" s="1"/>
  <c r="IXF476" i="5" s="1"/>
  <c r="IXH476" i="5" s="1"/>
  <c r="IXJ476" i="5" s="1"/>
  <c r="IXL476" i="5" s="1"/>
  <c r="IXN476" i="5" s="1"/>
  <c r="IXP476" i="5" s="1"/>
  <c r="IXR476" i="5" s="1"/>
  <c r="IXT476" i="5" s="1"/>
  <c r="IXV476" i="5" s="1"/>
  <c r="IXX476" i="5" s="1"/>
  <c r="IXZ476" i="5" s="1"/>
  <c r="IYB476" i="5" s="1"/>
  <c r="IYD476" i="5" s="1"/>
  <c r="IYF476" i="5" s="1"/>
  <c r="IYH476" i="5" s="1"/>
  <c r="IYJ476" i="5" s="1"/>
  <c r="IYL476" i="5" s="1"/>
  <c r="IYN476" i="5" s="1"/>
  <c r="IYP476" i="5" s="1"/>
  <c r="IYR476" i="5" s="1"/>
  <c r="IYT476" i="5" s="1"/>
  <c r="IYV476" i="5" s="1"/>
  <c r="IYX476" i="5" s="1"/>
  <c r="IYZ476" i="5" s="1"/>
  <c r="IZB476" i="5" s="1"/>
  <c r="IZD476" i="5" s="1"/>
  <c r="IZF476" i="5" s="1"/>
  <c r="IZH476" i="5" s="1"/>
  <c r="IZJ476" i="5" s="1"/>
  <c r="IZL476" i="5" s="1"/>
  <c r="IZN476" i="5" s="1"/>
  <c r="IZP476" i="5" s="1"/>
  <c r="IZR476" i="5" s="1"/>
  <c r="IZT476" i="5" s="1"/>
  <c r="IZV476" i="5" s="1"/>
  <c r="IZX476" i="5" s="1"/>
  <c r="IZZ476" i="5" s="1"/>
  <c r="JAB476" i="5" s="1"/>
  <c r="JAD476" i="5" s="1"/>
  <c r="JAF476" i="5" s="1"/>
  <c r="JAH476" i="5" s="1"/>
  <c r="JAJ476" i="5" s="1"/>
  <c r="JAL476" i="5" s="1"/>
  <c r="JAN476" i="5" s="1"/>
  <c r="JAP476" i="5" s="1"/>
  <c r="JAR476" i="5" s="1"/>
  <c r="JAT476" i="5" s="1"/>
  <c r="JAV476" i="5" s="1"/>
  <c r="JAX476" i="5" s="1"/>
  <c r="JAZ476" i="5" s="1"/>
  <c r="JBB476" i="5" s="1"/>
  <c r="JBD476" i="5" s="1"/>
  <c r="JBF476" i="5" s="1"/>
  <c r="JBH476" i="5" s="1"/>
  <c r="JBJ476" i="5" s="1"/>
  <c r="JBL476" i="5" s="1"/>
  <c r="JBN476" i="5" s="1"/>
  <c r="JBP476" i="5" s="1"/>
  <c r="JBR476" i="5" s="1"/>
  <c r="JBT476" i="5" s="1"/>
  <c r="JBV476" i="5" s="1"/>
  <c r="JBX476" i="5" s="1"/>
  <c r="JBZ476" i="5" s="1"/>
  <c r="JCB476" i="5" s="1"/>
  <c r="JCD476" i="5" s="1"/>
  <c r="JCF476" i="5" s="1"/>
  <c r="JCH476" i="5" s="1"/>
  <c r="JCJ476" i="5" s="1"/>
  <c r="JCL476" i="5" s="1"/>
  <c r="JCN476" i="5" s="1"/>
  <c r="JCP476" i="5" s="1"/>
  <c r="JCR476" i="5" s="1"/>
  <c r="JCT476" i="5" s="1"/>
  <c r="JCV476" i="5" s="1"/>
  <c r="JCX476" i="5" s="1"/>
  <c r="JCZ476" i="5" s="1"/>
  <c r="JDB476" i="5" s="1"/>
  <c r="JDD476" i="5" s="1"/>
  <c r="JDF476" i="5" s="1"/>
  <c r="JDH476" i="5" s="1"/>
  <c r="JDJ476" i="5" s="1"/>
  <c r="JDL476" i="5" s="1"/>
  <c r="JDN476" i="5" s="1"/>
  <c r="JDP476" i="5" s="1"/>
  <c r="JDR476" i="5" s="1"/>
  <c r="JDT476" i="5" s="1"/>
  <c r="JDV476" i="5" s="1"/>
  <c r="JDX476" i="5" s="1"/>
  <c r="JDZ476" i="5" s="1"/>
  <c r="JEB476" i="5" s="1"/>
  <c r="JED476" i="5" s="1"/>
  <c r="JEF476" i="5" s="1"/>
  <c r="JEH476" i="5" s="1"/>
  <c r="JEJ476" i="5" s="1"/>
  <c r="JEL476" i="5" s="1"/>
  <c r="JEN476" i="5" s="1"/>
  <c r="JEP476" i="5" s="1"/>
  <c r="JER476" i="5" s="1"/>
  <c r="JET476" i="5" s="1"/>
  <c r="JEV476" i="5" s="1"/>
  <c r="JEX476" i="5" s="1"/>
  <c r="JEZ476" i="5" s="1"/>
  <c r="JFB476" i="5" s="1"/>
  <c r="JFD476" i="5" s="1"/>
  <c r="JFF476" i="5" s="1"/>
  <c r="JFH476" i="5" s="1"/>
  <c r="JFJ476" i="5" s="1"/>
  <c r="JFL476" i="5" s="1"/>
  <c r="JFN476" i="5" s="1"/>
  <c r="JFP476" i="5" s="1"/>
  <c r="JFR476" i="5" s="1"/>
  <c r="JFT476" i="5" s="1"/>
  <c r="JFV476" i="5" s="1"/>
  <c r="JFX476" i="5" s="1"/>
  <c r="JFZ476" i="5" s="1"/>
  <c r="JGB476" i="5" s="1"/>
  <c r="JGD476" i="5" s="1"/>
  <c r="JGF476" i="5" s="1"/>
  <c r="JGH476" i="5" s="1"/>
  <c r="JGJ476" i="5" s="1"/>
  <c r="JGL476" i="5" s="1"/>
  <c r="JGN476" i="5" s="1"/>
  <c r="JGP476" i="5" s="1"/>
  <c r="JGR476" i="5" s="1"/>
  <c r="JGT476" i="5" s="1"/>
  <c r="JGV476" i="5" s="1"/>
  <c r="JGX476" i="5" s="1"/>
  <c r="JGZ476" i="5" s="1"/>
  <c r="JHB476" i="5" s="1"/>
  <c r="JHD476" i="5" s="1"/>
  <c r="JHF476" i="5" s="1"/>
  <c r="JHH476" i="5" s="1"/>
  <c r="JHJ476" i="5" s="1"/>
  <c r="JHL476" i="5" s="1"/>
  <c r="JHN476" i="5" s="1"/>
  <c r="JHP476" i="5" s="1"/>
  <c r="JHR476" i="5" s="1"/>
  <c r="JHT476" i="5" s="1"/>
  <c r="JHV476" i="5" s="1"/>
  <c r="JHX476" i="5" s="1"/>
  <c r="JHZ476" i="5" s="1"/>
  <c r="JIB476" i="5" s="1"/>
  <c r="JID476" i="5" s="1"/>
  <c r="JIF476" i="5" s="1"/>
  <c r="JIH476" i="5" s="1"/>
  <c r="JIJ476" i="5" s="1"/>
  <c r="JIL476" i="5" s="1"/>
  <c r="JIN476" i="5" s="1"/>
  <c r="JIP476" i="5" s="1"/>
  <c r="JIR476" i="5" s="1"/>
  <c r="JIT476" i="5" s="1"/>
  <c r="JIV476" i="5" s="1"/>
  <c r="JIX476" i="5" s="1"/>
  <c r="JIZ476" i="5" s="1"/>
  <c r="JJB476" i="5" s="1"/>
  <c r="JJD476" i="5" s="1"/>
  <c r="JJF476" i="5" s="1"/>
  <c r="JJH476" i="5" s="1"/>
  <c r="JJJ476" i="5" s="1"/>
  <c r="JJL476" i="5" s="1"/>
  <c r="JJN476" i="5" s="1"/>
  <c r="JJP476" i="5" s="1"/>
  <c r="JJR476" i="5" s="1"/>
  <c r="JJT476" i="5" s="1"/>
  <c r="JJV476" i="5" s="1"/>
  <c r="JJX476" i="5" s="1"/>
  <c r="JJZ476" i="5" s="1"/>
  <c r="JKB476" i="5" s="1"/>
  <c r="JKD476" i="5" s="1"/>
  <c r="JKF476" i="5" s="1"/>
  <c r="JKH476" i="5" s="1"/>
  <c r="JKJ476" i="5" s="1"/>
  <c r="JKL476" i="5" s="1"/>
  <c r="JKN476" i="5" s="1"/>
  <c r="JKP476" i="5" s="1"/>
  <c r="JKR476" i="5" s="1"/>
  <c r="JKT476" i="5" s="1"/>
  <c r="JKV476" i="5" s="1"/>
  <c r="JKX476" i="5" s="1"/>
  <c r="JKZ476" i="5" s="1"/>
  <c r="JLB476" i="5" s="1"/>
  <c r="JLD476" i="5" s="1"/>
  <c r="JLF476" i="5" s="1"/>
  <c r="JLH476" i="5" s="1"/>
  <c r="JLJ476" i="5" s="1"/>
  <c r="JLL476" i="5" s="1"/>
  <c r="JLN476" i="5" s="1"/>
  <c r="JLP476" i="5" s="1"/>
  <c r="JLR476" i="5" s="1"/>
  <c r="JLT476" i="5" s="1"/>
  <c r="JLV476" i="5" s="1"/>
  <c r="JLX476" i="5" s="1"/>
  <c r="JLZ476" i="5" s="1"/>
  <c r="JMB476" i="5" s="1"/>
  <c r="JMD476" i="5" s="1"/>
  <c r="JMF476" i="5" s="1"/>
  <c r="JMH476" i="5" s="1"/>
  <c r="JMJ476" i="5" s="1"/>
  <c r="JML476" i="5" s="1"/>
  <c r="JMN476" i="5" s="1"/>
  <c r="JMP476" i="5" s="1"/>
  <c r="JMR476" i="5" s="1"/>
  <c r="JMT476" i="5" s="1"/>
  <c r="JMV476" i="5" s="1"/>
  <c r="JMX476" i="5" s="1"/>
  <c r="JMZ476" i="5" s="1"/>
  <c r="JNB476" i="5" s="1"/>
  <c r="JND476" i="5" s="1"/>
  <c r="JNF476" i="5" s="1"/>
  <c r="JNH476" i="5" s="1"/>
  <c r="JNJ476" i="5" s="1"/>
  <c r="JNL476" i="5" s="1"/>
  <c r="JNN476" i="5" s="1"/>
  <c r="JNP476" i="5" s="1"/>
  <c r="JNR476" i="5" s="1"/>
  <c r="JNT476" i="5" s="1"/>
  <c r="JNV476" i="5" s="1"/>
  <c r="JNX476" i="5" s="1"/>
  <c r="JNZ476" i="5" s="1"/>
  <c r="JOB476" i="5" s="1"/>
  <c r="JOD476" i="5" s="1"/>
  <c r="JOF476" i="5" s="1"/>
  <c r="JOH476" i="5" s="1"/>
  <c r="JOJ476" i="5" s="1"/>
  <c r="JOL476" i="5" s="1"/>
  <c r="JON476" i="5" s="1"/>
  <c r="JOP476" i="5" s="1"/>
  <c r="JOR476" i="5" s="1"/>
  <c r="JOT476" i="5" s="1"/>
  <c r="JOV476" i="5" s="1"/>
  <c r="JOX476" i="5" s="1"/>
  <c r="JOZ476" i="5" s="1"/>
  <c r="JPB476" i="5" s="1"/>
  <c r="JPD476" i="5" s="1"/>
  <c r="JPF476" i="5" s="1"/>
  <c r="JPH476" i="5" s="1"/>
  <c r="JPJ476" i="5" s="1"/>
  <c r="JPL476" i="5" s="1"/>
  <c r="JPN476" i="5" s="1"/>
  <c r="JPP476" i="5" s="1"/>
  <c r="JPR476" i="5" s="1"/>
  <c r="JPT476" i="5" s="1"/>
  <c r="JPV476" i="5" s="1"/>
  <c r="JPX476" i="5" s="1"/>
  <c r="JPZ476" i="5" s="1"/>
  <c r="JQB476" i="5" s="1"/>
  <c r="JQD476" i="5" s="1"/>
  <c r="JQF476" i="5" s="1"/>
  <c r="JQH476" i="5" s="1"/>
  <c r="JQJ476" i="5" s="1"/>
  <c r="JQL476" i="5" s="1"/>
  <c r="JQN476" i="5" s="1"/>
  <c r="JQP476" i="5" s="1"/>
  <c r="JQR476" i="5" s="1"/>
  <c r="JQT476" i="5" s="1"/>
  <c r="JQV476" i="5" s="1"/>
  <c r="JQX476" i="5" s="1"/>
  <c r="JQZ476" i="5" s="1"/>
  <c r="JRB476" i="5" s="1"/>
  <c r="JRD476" i="5" s="1"/>
  <c r="JRF476" i="5" s="1"/>
  <c r="JRH476" i="5" s="1"/>
  <c r="JRJ476" i="5" s="1"/>
  <c r="JRL476" i="5" s="1"/>
  <c r="JRN476" i="5" s="1"/>
  <c r="JRP476" i="5" s="1"/>
  <c r="JRR476" i="5" s="1"/>
  <c r="JRT476" i="5" s="1"/>
  <c r="JRV476" i="5" s="1"/>
  <c r="JRX476" i="5" s="1"/>
  <c r="JRZ476" i="5" s="1"/>
  <c r="JSB476" i="5" s="1"/>
  <c r="JSD476" i="5" s="1"/>
  <c r="JSF476" i="5" s="1"/>
  <c r="JSH476" i="5" s="1"/>
  <c r="JSJ476" i="5" s="1"/>
  <c r="JSL476" i="5" s="1"/>
  <c r="JSN476" i="5" s="1"/>
  <c r="JSP476" i="5" s="1"/>
  <c r="JSR476" i="5" s="1"/>
  <c r="JST476" i="5" s="1"/>
  <c r="JSV476" i="5" s="1"/>
  <c r="JSX476" i="5" s="1"/>
  <c r="JSZ476" i="5" s="1"/>
  <c r="JTB476" i="5" s="1"/>
  <c r="JTD476" i="5" s="1"/>
  <c r="JTF476" i="5" s="1"/>
  <c r="JTH476" i="5" s="1"/>
  <c r="JTJ476" i="5" s="1"/>
  <c r="JTL476" i="5" s="1"/>
  <c r="JTN476" i="5" s="1"/>
  <c r="JTP476" i="5" s="1"/>
  <c r="JTR476" i="5" s="1"/>
  <c r="JTT476" i="5" s="1"/>
  <c r="JTV476" i="5" s="1"/>
  <c r="JTX476" i="5" s="1"/>
  <c r="JTZ476" i="5" s="1"/>
  <c r="JUB476" i="5" s="1"/>
  <c r="JUD476" i="5" s="1"/>
  <c r="JUF476" i="5" s="1"/>
  <c r="JUH476" i="5" s="1"/>
  <c r="JUJ476" i="5" s="1"/>
  <c r="JUL476" i="5" s="1"/>
  <c r="JUN476" i="5" s="1"/>
  <c r="JUP476" i="5" s="1"/>
  <c r="JUR476" i="5" s="1"/>
  <c r="JUT476" i="5" s="1"/>
  <c r="JUV476" i="5" s="1"/>
  <c r="JUX476" i="5" s="1"/>
  <c r="JUZ476" i="5" s="1"/>
  <c r="JVB476" i="5" s="1"/>
  <c r="JVD476" i="5" s="1"/>
  <c r="JVF476" i="5" s="1"/>
  <c r="JVH476" i="5" s="1"/>
  <c r="JVJ476" i="5" s="1"/>
  <c r="JVL476" i="5" s="1"/>
  <c r="JVN476" i="5" s="1"/>
  <c r="JVP476" i="5" s="1"/>
  <c r="JVR476" i="5" s="1"/>
  <c r="JVT476" i="5" s="1"/>
  <c r="JVV476" i="5" s="1"/>
  <c r="JVX476" i="5" s="1"/>
  <c r="JVZ476" i="5" s="1"/>
  <c r="JWB476" i="5" s="1"/>
  <c r="JWD476" i="5" s="1"/>
  <c r="JWF476" i="5" s="1"/>
  <c r="JWH476" i="5" s="1"/>
  <c r="JWJ476" i="5" s="1"/>
  <c r="JWL476" i="5" s="1"/>
  <c r="JWN476" i="5" s="1"/>
  <c r="JWP476" i="5" s="1"/>
  <c r="JWR476" i="5" s="1"/>
  <c r="JWT476" i="5" s="1"/>
  <c r="JWV476" i="5" s="1"/>
  <c r="JWX476" i="5" s="1"/>
  <c r="JWZ476" i="5" s="1"/>
  <c r="JXB476" i="5" s="1"/>
  <c r="JXD476" i="5" s="1"/>
  <c r="JXF476" i="5" s="1"/>
  <c r="JXH476" i="5" s="1"/>
  <c r="JXJ476" i="5" s="1"/>
  <c r="JXL476" i="5" s="1"/>
  <c r="JXN476" i="5" s="1"/>
  <c r="JXP476" i="5" s="1"/>
  <c r="JXR476" i="5" s="1"/>
  <c r="JXT476" i="5" s="1"/>
  <c r="JXV476" i="5" s="1"/>
  <c r="JXX476" i="5" s="1"/>
  <c r="JXZ476" i="5" s="1"/>
  <c r="JYB476" i="5" s="1"/>
  <c r="JYD476" i="5" s="1"/>
  <c r="JYF476" i="5" s="1"/>
  <c r="JYH476" i="5" s="1"/>
  <c r="JYJ476" i="5" s="1"/>
  <c r="JYL476" i="5" s="1"/>
  <c r="JYN476" i="5" s="1"/>
  <c r="JYP476" i="5" s="1"/>
  <c r="JYR476" i="5" s="1"/>
  <c r="JYT476" i="5" s="1"/>
  <c r="JYV476" i="5" s="1"/>
  <c r="JYX476" i="5" s="1"/>
  <c r="JYZ476" i="5" s="1"/>
  <c r="JZB476" i="5" s="1"/>
  <c r="JZD476" i="5" s="1"/>
  <c r="JZF476" i="5" s="1"/>
  <c r="JZH476" i="5" s="1"/>
  <c r="JZJ476" i="5" s="1"/>
  <c r="JZL476" i="5" s="1"/>
  <c r="JZN476" i="5" s="1"/>
  <c r="JZP476" i="5" s="1"/>
  <c r="JZR476" i="5" s="1"/>
  <c r="JZT476" i="5" s="1"/>
  <c r="JZV476" i="5" s="1"/>
  <c r="JZX476" i="5" s="1"/>
  <c r="JZZ476" i="5" s="1"/>
  <c r="KAB476" i="5" s="1"/>
  <c r="KAD476" i="5" s="1"/>
  <c r="KAF476" i="5" s="1"/>
  <c r="KAH476" i="5" s="1"/>
  <c r="KAJ476" i="5" s="1"/>
  <c r="KAL476" i="5" s="1"/>
  <c r="KAN476" i="5" s="1"/>
  <c r="KAP476" i="5" s="1"/>
  <c r="KAR476" i="5" s="1"/>
  <c r="KAT476" i="5" s="1"/>
  <c r="KAV476" i="5" s="1"/>
  <c r="KAX476" i="5" s="1"/>
  <c r="KAZ476" i="5" s="1"/>
  <c r="KBB476" i="5" s="1"/>
  <c r="KBD476" i="5" s="1"/>
  <c r="KBF476" i="5" s="1"/>
  <c r="KBH476" i="5" s="1"/>
  <c r="KBJ476" i="5" s="1"/>
  <c r="KBL476" i="5" s="1"/>
  <c r="KBN476" i="5" s="1"/>
  <c r="KBP476" i="5" s="1"/>
  <c r="KBR476" i="5" s="1"/>
  <c r="KBT476" i="5" s="1"/>
  <c r="KBV476" i="5" s="1"/>
  <c r="KBX476" i="5" s="1"/>
  <c r="KBZ476" i="5" s="1"/>
  <c r="KCB476" i="5" s="1"/>
  <c r="KCD476" i="5" s="1"/>
  <c r="KCF476" i="5" s="1"/>
  <c r="KCH476" i="5" s="1"/>
  <c r="KCJ476" i="5" s="1"/>
  <c r="KCL476" i="5" s="1"/>
  <c r="KCN476" i="5" s="1"/>
  <c r="KCP476" i="5" s="1"/>
  <c r="KCR476" i="5" s="1"/>
  <c r="KCT476" i="5" s="1"/>
  <c r="KCV476" i="5" s="1"/>
  <c r="KCX476" i="5" s="1"/>
  <c r="KCZ476" i="5" s="1"/>
  <c r="KDB476" i="5" s="1"/>
  <c r="KDD476" i="5" s="1"/>
  <c r="KDF476" i="5" s="1"/>
  <c r="KDH476" i="5" s="1"/>
  <c r="KDJ476" i="5" s="1"/>
  <c r="KDL476" i="5" s="1"/>
  <c r="KDN476" i="5" s="1"/>
  <c r="KDP476" i="5" s="1"/>
  <c r="KDR476" i="5" s="1"/>
  <c r="KDT476" i="5" s="1"/>
  <c r="KDV476" i="5" s="1"/>
  <c r="KDX476" i="5" s="1"/>
  <c r="KDZ476" i="5" s="1"/>
  <c r="KEB476" i="5" s="1"/>
  <c r="KED476" i="5" s="1"/>
  <c r="KEF476" i="5" s="1"/>
  <c r="KEH476" i="5" s="1"/>
  <c r="KEJ476" i="5" s="1"/>
  <c r="KEL476" i="5" s="1"/>
  <c r="KEN476" i="5" s="1"/>
  <c r="KEP476" i="5" s="1"/>
  <c r="KER476" i="5" s="1"/>
  <c r="KET476" i="5" s="1"/>
  <c r="KEV476" i="5" s="1"/>
  <c r="KEX476" i="5" s="1"/>
  <c r="KEZ476" i="5" s="1"/>
  <c r="KFB476" i="5" s="1"/>
  <c r="KFD476" i="5" s="1"/>
  <c r="KFF476" i="5" s="1"/>
  <c r="KFH476" i="5" s="1"/>
  <c r="KFJ476" i="5" s="1"/>
  <c r="KFL476" i="5" s="1"/>
  <c r="KFN476" i="5" s="1"/>
  <c r="KFP476" i="5" s="1"/>
  <c r="KFR476" i="5" s="1"/>
  <c r="KFT476" i="5" s="1"/>
  <c r="KFV476" i="5" s="1"/>
  <c r="KFX476" i="5" s="1"/>
  <c r="KFZ476" i="5" s="1"/>
  <c r="KGB476" i="5" s="1"/>
  <c r="KGD476" i="5" s="1"/>
  <c r="KGF476" i="5" s="1"/>
  <c r="KGH476" i="5" s="1"/>
  <c r="KGJ476" i="5" s="1"/>
  <c r="KGL476" i="5" s="1"/>
  <c r="KGN476" i="5" s="1"/>
  <c r="KGP476" i="5" s="1"/>
  <c r="KGR476" i="5" s="1"/>
  <c r="KGT476" i="5" s="1"/>
  <c r="KGV476" i="5" s="1"/>
  <c r="KGX476" i="5" s="1"/>
  <c r="KGZ476" i="5" s="1"/>
  <c r="KHB476" i="5" s="1"/>
  <c r="KHD476" i="5" s="1"/>
  <c r="KHF476" i="5" s="1"/>
  <c r="KHH476" i="5" s="1"/>
  <c r="KHJ476" i="5" s="1"/>
  <c r="KHL476" i="5" s="1"/>
  <c r="KHN476" i="5" s="1"/>
  <c r="KHP476" i="5" s="1"/>
  <c r="KHR476" i="5" s="1"/>
  <c r="KHT476" i="5" s="1"/>
  <c r="KHV476" i="5" s="1"/>
  <c r="KHX476" i="5" s="1"/>
  <c r="KHZ476" i="5" s="1"/>
  <c r="KIB476" i="5" s="1"/>
  <c r="KID476" i="5" s="1"/>
  <c r="KIF476" i="5" s="1"/>
  <c r="KIH476" i="5" s="1"/>
  <c r="KIJ476" i="5" s="1"/>
  <c r="KIL476" i="5" s="1"/>
  <c r="KIN476" i="5" s="1"/>
  <c r="KIP476" i="5" s="1"/>
  <c r="KIR476" i="5" s="1"/>
  <c r="KIT476" i="5" s="1"/>
  <c r="KIV476" i="5" s="1"/>
  <c r="KIX476" i="5" s="1"/>
  <c r="KIZ476" i="5" s="1"/>
  <c r="KJB476" i="5" s="1"/>
  <c r="KJD476" i="5" s="1"/>
  <c r="KJF476" i="5" s="1"/>
  <c r="KJH476" i="5" s="1"/>
  <c r="KJJ476" i="5" s="1"/>
  <c r="KJL476" i="5" s="1"/>
  <c r="KJN476" i="5" s="1"/>
  <c r="KJP476" i="5" s="1"/>
  <c r="KJR476" i="5" s="1"/>
  <c r="KJT476" i="5" s="1"/>
  <c r="KJV476" i="5" s="1"/>
  <c r="KJX476" i="5" s="1"/>
  <c r="KJZ476" i="5" s="1"/>
  <c r="KKB476" i="5" s="1"/>
  <c r="KKD476" i="5" s="1"/>
  <c r="KKF476" i="5" s="1"/>
  <c r="KKH476" i="5" s="1"/>
  <c r="KKJ476" i="5" s="1"/>
  <c r="KKL476" i="5" s="1"/>
  <c r="KKN476" i="5" s="1"/>
  <c r="KKP476" i="5" s="1"/>
  <c r="KKR476" i="5" s="1"/>
  <c r="KKT476" i="5" s="1"/>
  <c r="KKV476" i="5" s="1"/>
  <c r="KKX476" i="5" s="1"/>
  <c r="KKZ476" i="5" s="1"/>
  <c r="KLB476" i="5" s="1"/>
  <c r="KLD476" i="5" s="1"/>
  <c r="KLF476" i="5" s="1"/>
  <c r="KLH476" i="5" s="1"/>
  <c r="KLJ476" i="5" s="1"/>
  <c r="KLL476" i="5" s="1"/>
  <c r="KLN476" i="5" s="1"/>
  <c r="KLP476" i="5" s="1"/>
  <c r="KLR476" i="5" s="1"/>
  <c r="KLT476" i="5" s="1"/>
  <c r="KLV476" i="5" s="1"/>
  <c r="KLX476" i="5" s="1"/>
  <c r="KLZ476" i="5" s="1"/>
  <c r="KMB476" i="5" s="1"/>
  <c r="KMD476" i="5" s="1"/>
  <c r="KMF476" i="5" s="1"/>
  <c r="KMH476" i="5" s="1"/>
  <c r="KMJ476" i="5" s="1"/>
  <c r="KML476" i="5" s="1"/>
  <c r="KMN476" i="5" s="1"/>
  <c r="KMP476" i="5" s="1"/>
  <c r="KMR476" i="5" s="1"/>
  <c r="KMT476" i="5" s="1"/>
  <c r="KMV476" i="5" s="1"/>
  <c r="KMX476" i="5" s="1"/>
  <c r="KMZ476" i="5" s="1"/>
  <c r="KNB476" i="5" s="1"/>
  <c r="KND476" i="5" s="1"/>
  <c r="KNF476" i="5" s="1"/>
  <c r="KNH476" i="5" s="1"/>
  <c r="KNJ476" i="5" s="1"/>
  <c r="KNL476" i="5" s="1"/>
  <c r="KNN476" i="5" s="1"/>
  <c r="KNP476" i="5" s="1"/>
  <c r="KNR476" i="5" s="1"/>
  <c r="KNT476" i="5" s="1"/>
  <c r="KNV476" i="5" s="1"/>
  <c r="KNX476" i="5" s="1"/>
  <c r="KNZ476" i="5" s="1"/>
  <c r="KOB476" i="5" s="1"/>
  <c r="KOD476" i="5" s="1"/>
  <c r="KOF476" i="5" s="1"/>
  <c r="KOH476" i="5" s="1"/>
  <c r="KOJ476" i="5" s="1"/>
  <c r="KOL476" i="5" s="1"/>
  <c r="KON476" i="5" s="1"/>
  <c r="KOP476" i="5" s="1"/>
  <c r="KOR476" i="5" s="1"/>
  <c r="KOT476" i="5" s="1"/>
  <c r="KOV476" i="5" s="1"/>
  <c r="KOX476" i="5" s="1"/>
  <c r="KOZ476" i="5" s="1"/>
  <c r="KPB476" i="5" s="1"/>
  <c r="KPD476" i="5" s="1"/>
  <c r="KPF476" i="5" s="1"/>
  <c r="KPH476" i="5" s="1"/>
  <c r="KPJ476" i="5" s="1"/>
  <c r="KPL476" i="5" s="1"/>
  <c r="KPN476" i="5" s="1"/>
  <c r="KPP476" i="5" s="1"/>
  <c r="KPR476" i="5" s="1"/>
  <c r="KPT476" i="5" s="1"/>
  <c r="KPV476" i="5" s="1"/>
  <c r="KPX476" i="5" s="1"/>
  <c r="KPZ476" i="5" s="1"/>
  <c r="KQB476" i="5" s="1"/>
  <c r="KQD476" i="5" s="1"/>
  <c r="KQF476" i="5" s="1"/>
  <c r="KQH476" i="5" s="1"/>
  <c r="KQJ476" i="5" s="1"/>
  <c r="KQL476" i="5" s="1"/>
  <c r="KQN476" i="5" s="1"/>
  <c r="KQP476" i="5" s="1"/>
  <c r="KQR476" i="5" s="1"/>
  <c r="KQT476" i="5" s="1"/>
  <c r="KQV476" i="5" s="1"/>
  <c r="KQX476" i="5" s="1"/>
  <c r="KQZ476" i="5" s="1"/>
  <c r="KRB476" i="5" s="1"/>
  <c r="KRD476" i="5" s="1"/>
  <c r="KRF476" i="5" s="1"/>
  <c r="KRH476" i="5" s="1"/>
  <c r="KRJ476" i="5" s="1"/>
  <c r="KRL476" i="5" s="1"/>
  <c r="KRN476" i="5" s="1"/>
  <c r="KRP476" i="5" s="1"/>
  <c r="KRR476" i="5" s="1"/>
  <c r="KRT476" i="5" s="1"/>
  <c r="KRV476" i="5" s="1"/>
  <c r="KRX476" i="5" s="1"/>
  <c r="KRZ476" i="5" s="1"/>
  <c r="KSB476" i="5" s="1"/>
  <c r="KSD476" i="5" s="1"/>
  <c r="KSF476" i="5" s="1"/>
  <c r="KSH476" i="5" s="1"/>
  <c r="KSJ476" i="5" s="1"/>
  <c r="KSL476" i="5" s="1"/>
  <c r="KSN476" i="5" s="1"/>
  <c r="KSP476" i="5" s="1"/>
  <c r="KSR476" i="5" s="1"/>
  <c r="KST476" i="5" s="1"/>
  <c r="KSV476" i="5" s="1"/>
  <c r="KSX476" i="5" s="1"/>
  <c r="KSZ476" i="5" s="1"/>
  <c r="KTB476" i="5" s="1"/>
  <c r="KTD476" i="5" s="1"/>
  <c r="KTF476" i="5" s="1"/>
  <c r="KTH476" i="5" s="1"/>
  <c r="KTJ476" i="5" s="1"/>
  <c r="KTL476" i="5" s="1"/>
  <c r="KTN476" i="5" s="1"/>
  <c r="KTP476" i="5" s="1"/>
  <c r="KTR476" i="5" s="1"/>
  <c r="KTT476" i="5" s="1"/>
  <c r="KTV476" i="5" s="1"/>
  <c r="KTX476" i="5" s="1"/>
  <c r="KTZ476" i="5" s="1"/>
  <c r="KUB476" i="5" s="1"/>
  <c r="KUD476" i="5" s="1"/>
  <c r="KUF476" i="5" s="1"/>
  <c r="KUH476" i="5" s="1"/>
  <c r="KUJ476" i="5" s="1"/>
  <c r="KUL476" i="5" s="1"/>
  <c r="KUN476" i="5" s="1"/>
  <c r="KUP476" i="5" s="1"/>
  <c r="KUR476" i="5" s="1"/>
  <c r="KUT476" i="5" s="1"/>
  <c r="KUV476" i="5" s="1"/>
  <c r="KUX476" i="5" s="1"/>
  <c r="KUZ476" i="5" s="1"/>
  <c r="KVB476" i="5" s="1"/>
  <c r="KVD476" i="5" s="1"/>
  <c r="KVF476" i="5" s="1"/>
  <c r="KVH476" i="5" s="1"/>
  <c r="KVJ476" i="5" s="1"/>
  <c r="KVL476" i="5" s="1"/>
  <c r="KVN476" i="5" s="1"/>
  <c r="KVP476" i="5" s="1"/>
  <c r="KVR476" i="5" s="1"/>
  <c r="KVT476" i="5" s="1"/>
  <c r="KVV476" i="5" s="1"/>
  <c r="KVX476" i="5" s="1"/>
  <c r="KVZ476" i="5" s="1"/>
  <c r="KWB476" i="5" s="1"/>
  <c r="KWD476" i="5" s="1"/>
  <c r="KWF476" i="5" s="1"/>
  <c r="KWH476" i="5" s="1"/>
  <c r="KWJ476" i="5" s="1"/>
  <c r="KWL476" i="5" s="1"/>
  <c r="KWN476" i="5" s="1"/>
  <c r="KWP476" i="5" s="1"/>
  <c r="KWR476" i="5" s="1"/>
  <c r="KWT476" i="5" s="1"/>
  <c r="KWV476" i="5" s="1"/>
  <c r="KWX476" i="5" s="1"/>
  <c r="KWZ476" i="5" s="1"/>
  <c r="KXB476" i="5" s="1"/>
  <c r="KXD476" i="5" s="1"/>
  <c r="KXF476" i="5" s="1"/>
  <c r="KXH476" i="5" s="1"/>
  <c r="KXJ476" i="5" s="1"/>
  <c r="KXL476" i="5" s="1"/>
  <c r="KXN476" i="5" s="1"/>
  <c r="KXP476" i="5" s="1"/>
  <c r="KXR476" i="5" s="1"/>
  <c r="KXT476" i="5" s="1"/>
  <c r="KXV476" i="5" s="1"/>
  <c r="KXX476" i="5" s="1"/>
  <c r="KXZ476" i="5" s="1"/>
  <c r="KYB476" i="5" s="1"/>
  <c r="KYD476" i="5" s="1"/>
  <c r="KYF476" i="5" s="1"/>
  <c r="KYH476" i="5" s="1"/>
  <c r="KYJ476" i="5" s="1"/>
  <c r="KYL476" i="5" s="1"/>
  <c r="KYN476" i="5" s="1"/>
  <c r="KYP476" i="5" s="1"/>
  <c r="KYR476" i="5" s="1"/>
  <c r="KYT476" i="5" s="1"/>
  <c r="KYV476" i="5" s="1"/>
  <c r="KYX476" i="5" s="1"/>
  <c r="KYZ476" i="5" s="1"/>
  <c r="KZB476" i="5" s="1"/>
  <c r="KZD476" i="5" s="1"/>
  <c r="KZF476" i="5" s="1"/>
  <c r="KZH476" i="5" s="1"/>
  <c r="KZJ476" i="5" s="1"/>
  <c r="KZL476" i="5" s="1"/>
  <c r="KZN476" i="5" s="1"/>
  <c r="KZP476" i="5" s="1"/>
  <c r="KZR476" i="5" s="1"/>
  <c r="KZT476" i="5" s="1"/>
  <c r="KZV476" i="5" s="1"/>
  <c r="KZX476" i="5" s="1"/>
  <c r="KZZ476" i="5" s="1"/>
  <c r="LAB476" i="5" s="1"/>
  <c r="LAD476" i="5" s="1"/>
  <c r="LAF476" i="5" s="1"/>
  <c r="LAH476" i="5" s="1"/>
  <c r="LAJ476" i="5" s="1"/>
  <c r="LAL476" i="5" s="1"/>
  <c r="LAN476" i="5" s="1"/>
  <c r="LAP476" i="5" s="1"/>
  <c r="LAR476" i="5" s="1"/>
  <c r="LAT476" i="5" s="1"/>
  <c r="LAV476" i="5" s="1"/>
  <c r="LAX476" i="5" s="1"/>
  <c r="LAZ476" i="5" s="1"/>
  <c r="LBB476" i="5" s="1"/>
  <c r="LBD476" i="5" s="1"/>
  <c r="LBF476" i="5" s="1"/>
  <c r="LBH476" i="5" s="1"/>
  <c r="LBJ476" i="5" s="1"/>
  <c r="LBL476" i="5" s="1"/>
  <c r="LBN476" i="5" s="1"/>
  <c r="LBP476" i="5" s="1"/>
  <c r="LBR476" i="5" s="1"/>
  <c r="LBT476" i="5" s="1"/>
  <c r="LBV476" i="5" s="1"/>
  <c r="LBX476" i="5" s="1"/>
  <c r="LBZ476" i="5" s="1"/>
  <c r="LCB476" i="5" s="1"/>
  <c r="LCD476" i="5" s="1"/>
  <c r="LCF476" i="5" s="1"/>
  <c r="LCH476" i="5" s="1"/>
  <c r="LCJ476" i="5" s="1"/>
  <c r="LCL476" i="5" s="1"/>
  <c r="LCN476" i="5" s="1"/>
  <c r="LCP476" i="5" s="1"/>
  <c r="LCR476" i="5" s="1"/>
  <c r="LCT476" i="5" s="1"/>
  <c r="LCV476" i="5" s="1"/>
  <c r="LCX476" i="5" s="1"/>
  <c r="LCZ476" i="5" s="1"/>
  <c r="LDB476" i="5" s="1"/>
  <c r="LDD476" i="5" s="1"/>
  <c r="LDF476" i="5" s="1"/>
  <c r="LDH476" i="5" s="1"/>
  <c r="LDJ476" i="5" s="1"/>
  <c r="LDL476" i="5" s="1"/>
  <c r="LDN476" i="5" s="1"/>
  <c r="LDP476" i="5" s="1"/>
  <c r="LDR476" i="5" s="1"/>
  <c r="LDT476" i="5" s="1"/>
  <c r="LDV476" i="5" s="1"/>
  <c r="LDX476" i="5" s="1"/>
  <c r="LDZ476" i="5" s="1"/>
  <c r="LEB476" i="5" s="1"/>
  <c r="LED476" i="5" s="1"/>
  <c r="LEF476" i="5" s="1"/>
  <c r="LEH476" i="5" s="1"/>
  <c r="LEJ476" i="5" s="1"/>
  <c r="LEL476" i="5" s="1"/>
  <c r="LEN476" i="5" s="1"/>
  <c r="LEP476" i="5" s="1"/>
  <c r="LER476" i="5" s="1"/>
  <c r="LET476" i="5" s="1"/>
  <c r="LEV476" i="5" s="1"/>
  <c r="LEX476" i="5" s="1"/>
  <c r="LEZ476" i="5" s="1"/>
  <c r="LFB476" i="5" s="1"/>
  <c r="LFD476" i="5" s="1"/>
  <c r="LFF476" i="5" s="1"/>
  <c r="LFH476" i="5" s="1"/>
  <c r="LFJ476" i="5" s="1"/>
  <c r="LFL476" i="5" s="1"/>
  <c r="LFN476" i="5" s="1"/>
  <c r="LFP476" i="5" s="1"/>
  <c r="LFR476" i="5" s="1"/>
  <c r="LFT476" i="5" s="1"/>
  <c r="LFV476" i="5" s="1"/>
  <c r="LFX476" i="5" s="1"/>
  <c r="LFZ476" i="5" s="1"/>
  <c r="LGB476" i="5" s="1"/>
  <c r="LGD476" i="5" s="1"/>
  <c r="LGF476" i="5" s="1"/>
  <c r="LGH476" i="5" s="1"/>
  <c r="LGJ476" i="5" s="1"/>
  <c r="LGL476" i="5" s="1"/>
  <c r="LGN476" i="5" s="1"/>
  <c r="LGP476" i="5" s="1"/>
  <c r="LGR476" i="5" s="1"/>
  <c r="LGT476" i="5" s="1"/>
  <c r="LGV476" i="5" s="1"/>
  <c r="LGX476" i="5" s="1"/>
  <c r="LGZ476" i="5" s="1"/>
  <c r="LHB476" i="5" s="1"/>
  <c r="LHD476" i="5" s="1"/>
  <c r="LHF476" i="5" s="1"/>
  <c r="LHH476" i="5" s="1"/>
  <c r="LHJ476" i="5" s="1"/>
  <c r="LHL476" i="5" s="1"/>
  <c r="LHN476" i="5" s="1"/>
  <c r="LHP476" i="5" s="1"/>
  <c r="LHR476" i="5" s="1"/>
  <c r="LHT476" i="5" s="1"/>
  <c r="LHV476" i="5" s="1"/>
  <c r="LHX476" i="5" s="1"/>
  <c r="LHZ476" i="5" s="1"/>
  <c r="LIB476" i="5" s="1"/>
  <c r="LID476" i="5" s="1"/>
  <c r="LIF476" i="5" s="1"/>
  <c r="LIH476" i="5" s="1"/>
  <c r="LIJ476" i="5" s="1"/>
  <c r="LIL476" i="5" s="1"/>
  <c r="LIN476" i="5" s="1"/>
  <c r="LIP476" i="5" s="1"/>
  <c r="LIR476" i="5" s="1"/>
  <c r="LIT476" i="5" s="1"/>
  <c r="LIV476" i="5" s="1"/>
  <c r="LIX476" i="5" s="1"/>
  <c r="LIZ476" i="5" s="1"/>
  <c r="LJB476" i="5" s="1"/>
  <c r="LJD476" i="5" s="1"/>
  <c r="LJF476" i="5" s="1"/>
  <c r="LJH476" i="5" s="1"/>
  <c r="LJJ476" i="5" s="1"/>
  <c r="LJL476" i="5" s="1"/>
  <c r="LJN476" i="5" s="1"/>
  <c r="LJP476" i="5" s="1"/>
  <c r="LJR476" i="5" s="1"/>
  <c r="LJT476" i="5" s="1"/>
  <c r="LJV476" i="5" s="1"/>
  <c r="LJX476" i="5" s="1"/>
  <c r="LJZ476" i="5" s="1"/>
  <c r="LKB476" i="5" s="1"/>
  <c r="LKD476" i="5" s="1"/>
  <c r="LKF476" i="5" s="1"/>
  <c r="LKH476" i="5" s="1"/>
  <c r="LKJ476" i="5" s="1"/>
  <c r="LKL476" i="5" s="1"/>
  <c r="LKN476" i="5" s="1"/>
  <c r="LKP476" i="5" s="1"/>
  <c r="LKR476" i="5" s="1"/>
  <c r="LKT476" i="5" s="1"/>
  <c r="LKV476" i="5" s="1"/>
  <c r="LKX476" i="5" s="1"/>
  <c r="LKZ476" i="5" s="1"/>
  <c r="LLB476" i="5" s="1"/>
  <c r="LLD476" i="5" s="1"/>
  <c r="LLF476" i="5" s="1"/>
  <c r="LLH476" i="5" s="1"/>
  <c r="LLJ476" i="5" s="1"/>
  <c r="LLL476" i="5" s="1"/>
  <c r="LLN476" i="5" s="1"/>
  <c r="LLP476" i="5" s="1"/>
  <c r="LLR476" i="5" s="1"/>
  <c r="LLT476" i="5" s="1"/>
  <c r="LLV476" i="5" s="1"/>
  <c r="LLX476" i="5" s="1"/>
  <c r="LLZ476" i="5" s="1"/>
  <c r="LMB476" i="5" s="1"/>
  <c r="LMD476" i="5" s="1"/>
  <c r="LMF476" i="5" s="1"/>
  <c r="LMH476" i="5" s="1"/>
  <c r="LMJ476" i="5" s="1"/>
  <c r="LML476" i="5" s="1"/>
  <c r="LMN476" i="5" s="1"/>
  <c r="LMP476" i="5" s="1"/>
  <c r="LMR476" i="5" s="1"/>
  <c r="LMT476" i="5" s="1"/>
  <c r="LMV476" i="5" s="1"/>
  <c r="LMX476" i="5" s="1"/>
  <c r="LMZ476" i="5" s="1"/>
  <c r="LNB476" i="5" s="1"/>
  <c r="LND476" i="5" s="1"/>
  <c r="LNF476" i="5" s="1"/>
  <c r="LNH476" i="5" s="1"/>
  <c r="LNJ476" i="5" s="1"/>
  <c r="LNL476" i="5" s="1"/>
  <c r="LNN476" i="5" s="1"/>
  <c r="LNP476" i="5" s="1"/>
  <c r="LNR476" i="5" s="1"/>
  <c r="LNT476" i="5" s="1"/>
  <c r="LNV476" i="5" s="1"/>
  <c r="LNX476" i="5" s="1"/>
  <c r="LNZ476" i="5" s="1"/>
  <c r="LOB476" i="5" s="1"/>
  <c r="LOD476" i="5" s="1"/>
  <c r="LOF476" i="5" s="1"/>
  <c r="LOH476" i="5" s="1"/>
  <c r="LOJ476" i="5" s="1"/>
  <c r="LOL476" i="5" s="1"/>
  <c r="LON476" i="5" s="1"/>
  <c r="LOP476" i="5" s="1"/>
  <c r="LOR476" i="5" s="1"/>
  <c r="LOT476" i="5" s="1"/>
  <c r="LOV476" i="5" s="1"/>
  <c r="LOX476" i="5" s="1"/>
  <c r="LOZ476" i="5" s="1"/>
  <c r="LPB476" i="5" s="1"/>
  <c r="LPD476" i="5" s="1"/>
  <c r="LPF476" i="5" s="1"/>
  <c r="LPH476" i="5" s="1"/>
  <c r="LPJ476" i="5" s="1"/>
  <c r="LPL476" i="5" s="1"/>
  <c r="LPN476" i="5" s="1"/>
  <c r="LPP476" i="5" s="1"/>
  <c r="LPR476" i="5" s="1"/>
  <c r="LPT476" i="5" s="1"/>
  <c r="LPV476" i="5" s="1"/>
  <c r="LPX476" i="5" s="1"/>
  <c r="LPZ476" i="5" s="1"/>
  <c r="LQB476" i="5" s="1"/>
  <c r="LQD476" i="5" s="1"/>
  <c r="LQF476" i="5" s="1"/>
  <c r="LQH476" i="5" s="1"/>
  <c r="LQJ476" i="5" s="1"/>
  <c r="LQL476" i="5" s="1"/>
  <c r="LQN476" i="5" s="1"/>
  <c r="LQP476" i="5" s="1"/>
  <c r="LQR476" i="5" s="1"/>
  <c r="LQT476" i="5" s="1"/>
  <c r="LQV476" i="5" s="1"/>
  <c r="LQX476" i="5" s="1"/>
  <c r="LQZ476" i="5" s="1"/>
  <c r="LRB476" i="5" s="1"/>
  <c r="LRD476" i="5" s="1"/>
  <c r="LRF476" i="5" s="1"/>
  <c r="LRH476" i="5" s="1"/>
  <c r="LRJ476" i="5" s="1"/>
  <c r="LRL476" i="5" s="1"/>
  <c r="LRN476" i="5" s="1"/>
  <c r="LRP476" i="5" s="1"/>
  <c r="LRR476" i="5" s="1"/>
  <c r="LRT476" i="5" s="1"/>
  <c r="LRV476" i="5" s="1"/>
  <c r="LRX476" i="5" s="1"/>
  <c r="LRZ476" i="5" s="1"/>
  <c r="LSB476" i="5" s="1"/>
  <c r="LSD476" i="5" s="1"/>
  <c r="LSF476" i="5" s="1"/>
  <c r="LSH476" i="5" s="1"/>
  <c r="LSJ476" i="5" s="1"/>
  <c r="LSL476" i="5" s="1"/>
  <c r="LSN476" i="5" s="1"/>
  <c r="LSP476" i="5" s="1"/>
  <c r="LSR476" i="5" s="1"/>
  <c r="LST476" i="5" s="1"/>
  <c r="LSV476" i="5" s="1"/>
  <c r="LSX476" i="5" s="1"/>
  <c r="LSZ476" i="5" s="1"/>
  <c r="LTB476" i="5" s="1"/>
  <c r="LTD476" i="5" s="1"/>
  <c r="LTF476" i="5" s="1"/>
  <c r="LTH476" i="5" s="1"/>
  <c r="LTJ476" i="5" s="1"/>
  <c r="LTL476" i="5" s="1"/>
  <c r="LTN476" i="5" s="1"/>
  <c r="LTP476" i="5" s="1"/>
  <c r="LTR476" i="5" s="1"/>
  <c r="LTT476" i="5" s="1"/>
  <c r="LTV476" i="5" s="1"/>
  <c r="LTX476" i="5" s="1"/>
  <c r="LTZ476" i="5" s="1"/>
  <c r="LUB476" i="5" s="1"/>
  <c r="LUD476" i="5" s="1"/>
  <c r="LUF476" i="5" s="1"/>
  <c r="LUH476" i="5" s="1"/>
  <c r="LUJ476" i="5" s="1"/>
  <c r="LUL476" i="5" s="1"/>
  <c r="LUN476" i="5" s="1"/>
  <c r="LUP476" i="5" s="1"/>
  <c r="LUR476" i="5" s="1"/>
  <c r="LUT476" i="5" s="1"/>
  <c r="LUV476" i="5" s="1"/>
  <c r="LUX476" i="5" s="1"/>
  <c r="LUZ476" i="5" s="1"/>
  <c r="LVB476" i="5" s="1"/>
  <c r="LVD476" i="5" s="1"/>
  <c r="LVF476" i="5" s="1"/>
  <c r="LVH476" i="5" s="1"/>
  <c r="LVJ476" i="5" s="1"/>
  <c r="LVL476" i="5" s="1"/>
  <c r="LVN476" i="5" s="1"/>
  <c r="LVP476" i="5" s="1"/>
  <c r="LVR476" i="5" s="1"/>
  <c r="LVT476" i="5" s="1"/>
  <c r="LVV476" i="5" s="1"/>
  <c r="LVX476" i="5" s="1"/>
  <c r="LVZ476" i="5" s="1"/>
  <c r="LWB476" i="5" s="1"/>
  <c r="LWD476" i="5" s="1"/>
  <c r="LWF476" i="5" s="1"/>
  <c r="LWH476" i="5" s="1"/>
  <c r="LWJ476" i="5" s="1"/>
  <c r="LWL476" i="5" s="1"/>
  <c r="LWN476" i="5" s="1"/>
  <c r="LWP476" i="5" s="1"/>
  <c r="LWR476" i="5" s="1"/>
  <c r="LWT476" i="5" s="1"/>
  <c r="LWV476" i="5" s="1"/>
  <c r="LWX476" i="5" s="1"/>
  <c r="LWZ476" i="5" s="1"/>
  <c r="LXB476" i="5" s="1"/>
  <c r="LXD476" i="5" s="1"/>
  <c r="LXF476" i="5" s="1"/>
  <c r="LXH476" i="5" s="1"/>
  <c r="LXJ476" i="5" s="1"/>
  <c r="LXL476" i="5" s="1"/>
  <c r="LXN476" i="5" s="1"/>
  <c r="LXP476" i="5" s="1"/>
  <c r="LXR476" i="5" s="1"/>
  <c r="LXT476" i="5" s="1"/>
  <c r="LXV476" i="5" s="1"/>
  <c r="LXX476" i="5" s="1"/>
  <c r="LXZ476" i="5" s="1"/>
  <c r="LYB476" i="5" s="1"/>
  <c r="LYD476" i="5" s="1"/>
  <c r="LYF476" i="5" s="1"/>
  <c r="LYH476" i="5" s="1"/>
  <c r="LYJ476" i="5" s="1"/>
  <c r="LYL476" i="5" s="1"/>
  <c r="LYN476" i="5" s="1"/>
  <c r="LYP476" i="5" s="1"/>
  <c r="LYR476" i="5" s="1"/>
  <c r="LYT476" i="5" s="1"/>
  <c r="LYV476" i="5" s="1"/>
  <c r="LYX476" i="5" s="1"/>
  <c r="LYZ476" i="5" s="1"/>
  <c r="LZB476" i="5" s="1"/>
  <c r="LZD476" i="5" s="1"/>
  <c r="LZF476" i="5" s="1"/>
  <c r="LZH476" i="5" s="1"/>
  <c r="LZJ476" i="5" s="1"/>
  <c r="LZL476" i="5" s="1"/>
  <c r="LZN476" i="5" s="1"/>
  <c r="LZP476" i="5" s="1"/>
  <c r="LZR476" i="5" s="1"/>
  <c r="LZT476" i="5" s="1"/>
  <c r="LZV476" i="5" s="1"/>
  <c r="LZX476" i="5" s="1"/>
  <c r="LZZ476" i="5" s="1"/>
  <c r="MAB476" i="5" s="1"/>
  <c r="MAD476" i="5" s="1"/>
  <c r="MAF476" i="5" s="1"/>
  <c r="MAH476" i="5" s="1"/>
  <c r="MAJ476" i="5" s="1"/>
  <c r="MAL476" i="5" s="1"/>
  <c r="MAN476" i="5" s="1"/>
  <c r="MAP476" i="5" s="1"/>
  <c r="MAR476" i="5" s="1"/>
  <c r="MAT476" i="5" s="1"/>
  <c r="MAV476" i="5" s="1"/>
  <c r="MAX476" i="5" s="1"/>
  <c r="MAZ476" i="5" s="1"/>
  <c r="MBB476" i="5" s="1"/>
  <c r="MBD476" i="5" s="1"/>
  <c r="MBF476" i="5" s="1"/>
  <c r="MBH476" i="5" s="1"/>
  <c r="MBJ476" i="5" s="1"/>
  <c r="MBL476" i="5" s="1"/>
  <c r="MBN476" i="5" s="1"/>
  <c r="MBP476" i="5" s="1"/>
  <c r="MBR476" i="5" s="1"/>
  <c r="MBT476" i="5" s="1"/>
  <c r="MBV476" i="5" s="1"/>
  <c r="MBX476" i="5" s="1"/>
  <c r="MBZ476" i="5" s="1"/>
  <c r="MCB476" i="5" s="1"/>
  <c r="MCD476" i="5" s="1"/>
  <c r="MCF476" i="5" s="1"/>
  <c r="MCH476" i="5" s="1"/>
  <c r="MCJ476" i="5" s="1"/>
  <c r="MCL476" i="5" s="1"/>
  <c r="MCN476" i="5" s="1"/>
  <c r="MCP476" i="5" s="1"/>
  <c r="MCR476" i="5" s="1"/>
  <c r="MCT476" i="5" s="1"/>
  <c r="MCV476" i="5" s="1"/>
  <c r="MCX476" i="5" s="1"/>
  <c r="MCZ476" i="5" s="1"/>
  <c r="MDB476" i="5" s="1"/>
  <c r="MDD476" i="5" s="1"/>
  <c r="MDF476" i="5" s="1"/>
  <c r="MDH476" i="5" s="1"/>
  <c r="MDJ476" i="5" s="1"/>
  <c r="MDL476" i="5" s="1"/>
  <c r="MDN476" i="5" s="1"/>
  <c r="MDP476" i="5" s="1"/>
  <c r="MDR476" i="5" s="1"/>
  <c r="MDT476" i="5" s="1"/>
  <c r="MDV476" i="5" s="1"/>
  <c r="MDX476" i="5" s="1"/>
  <c r="MDZ476" i="5" s="1"/>
  <c r="MEB476" i="5" s="1"/>
  <c r="MED476" i="5" s="1"/>
  <c r="MEF476" i="5" s="1"/>
  <c r="MEH476" i="5" s="1"/>
  <c r="MEJ476" i="5" s="1"/>
  <c r="MEL476" i="5" s="1"/>
  <c r="MEN476" i="5" s="1"/>
  <c r="MEP476" i="5" s="1"/>
  <c r="MER476" i="5" s="1"/>
  <c r="MET476" i="5" s="1"/>
  <c r="MEV476" i="5" s="1"/>
  <c r="MEX476" i="5" s="1"/>
  <c r="MEZ476" i="5" s="1"/>
  <c r="MFB476" i="5" s="1"/>
  <c r="MFD476" i="5" s="1"/>
  <c r="MFF476" i="5" s="1"/>
  <c r="MFH476" i="5" s="1"/>
  <c r="MFJ476" i="5" s="1"/>
  <c r="MFL476" i="5" s="1"/>
  <c r="MFN476" i="5" s="1"/>
  <c r="MFP476" i="5" s="1"/>
  <c r="MFR476" i="5" s="1"/>
  <c r="MFT476" i="5" s="1"/>
  <c r="MFV476" i="5" s="1"/>
  <c r="MFX476" i="5" s="1"/>
  <c r="MFZ476" i="5" s="1"/>
  <c r="MGB476" i="5" s="1"/>
  <c r="MGD476" i="5" s="1"/>
  <c r="MGF476" i="5" s="1"/>
  <c r="MGH476" i="5" s="1"/>
  <c r="MGJ476" i="5" s="1"/>
  <c r="MGL476" i="5" s="1"/>
  <c r="MGN476" i="5" s="1"/>
  <c r="MGP476" i="5" s="1"/>
  <c r="MGR476" i="5" s="1"/>
  <c r="MGT476" i="5" s="1"/>
  <c r="MGV476" i="5" s="1"/>
  <c r="MGX476" i="5" s="1"/>
  <c r="MGZ476" i="5" s="1"/>
  <c r="MHB476" i="5" s="1"/>
  <c r="MHD476" i="5" s="1"/>
  <c r="MHF476" i="5" s="1"/>
  <c r="MHH476" i="5" s="1"/>
  <c r="MHJ476" i="5" s="1"/>
  <c r="MHL476" i="5" s="1"/>
  <c r="MHN476" i="5" s="1"/>
  <c r="MHP476" i="5" s="1"/>
  <c r="MHR476" i="5" s="1"/>
  <c r="MHT476" i="5" s="1"/>
  <c r="MHV476" i="5" s="1"/>
  <c r="MHX476" i="5" s="1"/>
  <c r="MHZ476" i="5" s="1"/>
  <c r="MIB476" i="5" s="1"/>
  <c r="MID476" i="5" s="1"/>
  <c r="MIF476" i="5" s="1"/>
  <c r="MIH476" i="5" s="1"/>
  <c r="MIJ476" i="5" s="1"/>
  <c r="MIL476" i="5" s="1"/>
  <c r="MIN476" i="5" s="1"/>
  <c r="MIP476" i="5" s="1"/>
  <c r="MIR476" i="5" s="1"/>
  <c r="MIT476" i="5" s="1"/>
  <c r="MIV476" i="5" s="1"/>
  <c r="MIX476" i="5" s="1"/>
  <c r="MIZ476" i="5" s="1"/>
  <c r="MJB476" i="5" s="1"/>
  <c r="MJD476" i="5" s="1"/>
  <c r="MJF476" i="5" s="1"/>
  <c r="MJH476" i="5" s="1"/>
  <c r="MJJ476" i="5" s="1"/>
  <c r="MJL476" i="5" s="1"/>
  <c r="MJN476" i="5" s="1"/>
  <c r="MJP476" i="5" s="1"/>
  <c r="MJR476" i="5" s="1"/>
  <c r="MJT476" i="5" s="1"/>
  <c r="MJV476" i="5" s="1"/>
  <c r="MJX476" i="5" s="1"/>
  <c r="MJZ476" i="5" s="1"/>
  <c r="MKB476" i="5" s="1"/>
  <c r="MKD476" i="5" s="1"/>
  <c r="MKF476" i="5" s="1"/>
  <c r="MKH476" i="5" s="1"/>
  <c r="MKJ476" i="5" s="1"/>
  <c r="MKL476" i="5" s="1"/>
  <c r="MKN476" i="5" s="1"/>
  <c r="MKP476" i="5" s="1"/>
  <c r="MKR476" i="5" s="1"/>
  <c r="MKT476" i="5" s="1"/>
  <c r="MKV476" i="5" s="1"/>
  <c r="MKX476" i="5" s="1"/>
  <c r="MKZ476" i="5" s="1"/>
  <c r="MLB476" i="5" s="1"/>
  <c r="MLD476" i="5" s="1"/>
  <c r="MLF476" i="5" s="1"/>
  <c r="MLH476" i="5" s="1"/>
  <c r="MLJ476" i="5" s="1"/>
  <c r="MLL476" i="5" s="1"/>
  <c r="MLN476" i="5" s="1"/>
  <c r="MLP476" i="5" s="1"/>
  <c r="MLR476" i="5" s="1"/>
  <c r="MLT476" i="5" s="1"/>
  <c r="MLV476" i="5" s="1"/>
  <c r="MLX476" i="5" s="1"/>
  <c r="MLZ476" i="5" s="1"/>
  <c r="MMB476" i="5" s="1"/>
  <c r="MMD476" i="5" s="1"/>
  <c r="MMF476" i="5" s="1"/>
  <c r="MMH476" i="5" s="1"/>
  <c r="MMJ476" i="5" s="1"/>
  <c r="MML476" i="5" s="1"/>
  <c r="MMN476" i="5" s="1"/>
  <c r="MMP476" i="5" s="1"/>
  <c r="MMR476" i="5" s="1"/>
  <c r="MMT476" i="5" s="1"/>
  <c r="MMV476" i="5" s="1"/>
  <c r="MMX476" i="5" s="1"/>
  <c r="MMZ476" i="5" s="1"/>
  <c r="MNB476" i="5" s="1"/>
  <c r="MND476" i="5" s="1"/>
  <c r="MNF476" i="5" s="1"/>
  <c r="MNH476" i="5" s="1"/>
  <c r="MNJ476" i="5" s="1"/>
  <c r="MNL476" i="5" s="1"/>
  <c r="MNN476" i="5" s="1"/>
  <c r="MNP476" i="5" s="1"/>
  <c r="MNR476" i="5" s="1"/>
  <c r="MNT476" i="5" s="1"/>
  <c r="MNV476" i="5" s="1"/>
  <c r="MNX476" i="5" s="1"/>
  <c r="MNZ476" i="5" s="1"/>
  <c r="MOB476" i="5" s="1"/>
  <c r="MOD476" i="5" s="1"/>
  <c r="MOF476" i="5" s="1"/>
  <c r="MOH476" i="5" s="1"/>
  <c r="MOJ476" i="5" s="1"/>
  <c r="MOL476" i="5" s="1"/>
  <c r="MON476" i="5" s="1"/>
  <c r="MOP476" i="5" s="1"/>
  <c r="MOR476" i="5" s="1"/>
  <c r="MOT476" i="5" s="1"/>
  <c r="MOV476" i="5" s="1"/>
  <c r="MOX476" i="5" s="1"/>
  <c r="MOZ476" i="5" s="1"/>
  <c r="MPB476" i="5" s="1"/>
  <c r="MPD476" i="5" s="1"/>
  <c r="MPF476" i="5" s="1"/>
  <c r="MPH476" i="5" s="1"/>
  <c r="MPJ476" i="5" s="1"/>
  <c r="MPL476" i="5" s="1"/>
  <c r="MPN476" i="5" s="1"/>
  <c r="MPP476" i="5" s="1"/>
  <c r="MPR476" i="5" s="1"/>
  <c r="MPT476" i="5" s="1"/>
  <c r="MPV476" i="5" s="1"/>
  <c r="MPX476" i="5" s="1"/>
  <c r="MPZ476" i="5" s="1"/>
  <c r="MQB476" i="5" s="1"/>
  <c r="MQD476" i="5" s="1"/>
  <c r="MQF476" i="5" s="1"/>
  <c r="MQH476" i="5" s="1"/>
  <c r="MQJ476" i="5" s="1"/>
  <c r="MQL476" i="5" s="1"/>
  <c r="MQN476" i="5" s="1"/>
  <c r="MQP476" i="5" s="1"/>
  <c r="MQR476" i="5" s="1"/>
  <c r="MQT476" i="5" s="1"/>
  <c r="MQV476" i="5" s="1"/>
  <c r="MQX476" i="5" s="1"/>
  <c r="MQZ476" i="5" s="1"/>
  <c r="MRB476" i="5" s="1"/>
  <c r="MRD476" i="5" s="1"/>
  <c r="MRF476" i="5" s="1"/>
  <c r="MRH476" i="5" s="1"/>
  <c r="MRJ476" i="5" s="1"/>
  <c r="MRL476" i="5" s="1"/>
  <c r="MRN476" i="5" s="1"/>
  <c r="MRP476" i="5" s="1"/>
  <c r="MRR476" i="5" s="1"/>
  <c r="MRT476" i="5" s="1"/>
  <c r="MRV476" i="5" s="1"/>
  <c r="MRX476" i="5" s="1"/>
  <c r="MRZ476" i="5" s="1"/>
  <c r="MSB476" i="5" s="1"/>
  <c r="MSD476" i="5" s="1"/>
  <c r="MSF476" i="5" s="1"/>
  <c r="MSH476" i="5" s="1"/>
  <c r="MSJ476" i="5" s="1"/>
  <c r="MSL476" i="5" s="1"/>
  <c r="MSN476" i="5" s="1"/>
  <c r="MSP476" i="5" s="1"/>
  <c r="MSR476" i="5" s="1"/>
  <c r="MST476" i="5" s="1"/>
  <c r="MSV476" i="5" s="1"/>
  <c r="MSX476" i="5" s="1"/>
  <c r="MSZ476" i="5" s="1"/>
  <c r="MTB476" i="5" s="1"/>
  <c r="MTD476" i="5" s="1"/>
  <c r="MTF476" i="5" s="1"/>
  <c r="MTH476" i="5" s="1"/>
  <c r="MTJ476" i="5" s="1"/>
  <c r="MTL476" i="5" s="1"/>
  <c r="MTN476" i="5" s="1"/>
  <c r="MTP476" i="5" s="1"/>
  <c r="MTR476" i="5" s="1"/>
  <c r="MTT476" i="5" s="1"/>
  <c r="MTV476" i="5" s="1"/>
  <c r="MTX476" i="5" s="1"/>
  <c r="MTZ476" i="5" s="1"/>
  <c r="MUB476" i="5" s="1"/>
  <c r="MUD476" i="5" s="1"/>
  <c r="MUF476" i="5" s="1"/>
  <c r="MUH476" i="5" s="1"/>
  <c r="MUJ476" i="5" s="1"/>
  <c r="MUL476" i="5" s="1"/>
  <c r="MUN476" i="5" s="1"/>
  <c r="MUP476" i="5" s="1"/>
  <c r="MUR476" i="5" s="1"/>
  <c r="MUT476" i="5" s="1"/>
  <c r="MUV476" i="5" s="1"/>
  <c r="MUX476" i="5" s="1"/>
  <c r="MUZ476" i="5" s="1"/>
  <c r="MVB476" i="5" s="1"/>
  <c r="MVD476" i="5" s="1"/>
  <c r="MVF476" i="5" s="1"/>
  <c r="MVH476" i="5" s="1"/>
  <c r="MVJ476" i="5" s="1"/>
  <c r="MVL476" i="5" s="1"/>
  <c r="MVN476" i="5" s="1"/>
  <c r="MVP476" i="5" s="1"/>
  <c r="MVR476" i="5" s="1"/>
  <c r="MVT476" i="5" s="1"/>
  <c r="MVV476" i="5" s="1"/>
  <c r="MVX476" i="5" s="1"/>
  <c r="MVZ476" i="5" s="1"/>
  <c r="MWB476" i="5" s="1"/>
  <c r="MWD476" i="5" s="1"/>
  <c r="MWF476" i="5" s="1"/>
  <c r="MWH476" i="5" s="1"/>
  <c r="MWJ476" i="5" s="1"/>
  <c r="MWL476" i="5" s="1"/>
  <c r="MWN476" i="5" s="1"/>
  <c r="MWP476" i="5" s="1"/>
  <c r="MWR476" i="5" s="1"/>
  <c r="MWT476" i="5" s="1"/>
  <c r="MWV476" i="5" s="1"/>
  <c r="MWX476" i="5" s="1"/>
  <c r="MWZ476" i="5" s="1"/>
  <c r="MXB476" i="5" s="1"/>
  <c r="MXD476" i="5" s="1"/>
  <c r="MXF476" i="5" s="1"/>
  <c r="MXH476" i="5" s="1"/>
  <c r="MXJ476" i="5" s="1"/>
  <c r="MXL476" i="5" s="1"/>
  <c r="MXN476" i="5" s="1"/>
  <c r="MXP476" i="5" s="1"/>
  <c r="MXR476" i="5" s="1"/>
  <c r="MXT476" i="5" s="1"/>
  <c r="MXV476" i="5" s="1"/>
  <c r="MXX476" i="5" s="1"/>
  <c r="MXZ476" i="5" s="1"/>
  <c r="MYB476" i="5" s="1"/>
  <c r="MYD476" i="5" s="1"/>
  <c r="MYF476" i="5" s="1"/>
  <c r="MYH476" i="5" s="1"/>
  <c r="MYJ476" i="5" s="1"/>
  <c r="MYL476" i="5" s="1"/>
  <c r="MYN476" i="5" s="1"/>
  <c r="MYP476" i="5" s="1"/>
  <c r="MYR476" i="5" s="1"/>
  <c r="MYT476" i="5" s="1"/>
  <c r="MYV476" i="5" s="1"/>
  <c r="MYX476" i="5" s="1"/>
  <c r="MYZ476" i="5" s="1"/>
  <c r="MZB476" i="5" s="1"/>
  <c r="MZD476" i="5" s="1"/>
  <c r="MZF476" i="5" s="1"/>
  <c r="MZH476" i="5" s="1"/>
  <c r="MZJ476" i="5" s="1"/>
  <c r="MZL476" i="5" s="1"/>
  <c r="MZN476" i="5" s="1"/>
  <c r="MZP476" i="5" s="1"/>
  <c r="MZR476" i="5" s="1"/>
  <c r="MZT476" i="5" s="1"/>
  <c r="MZV476" i="5" s="1"/>
  <c r="MZX476" i="5" s="1"/>
  <c r="MZZ476" i="5" s="1"/>
  <c r="NAB476" i="5" s="1"/>
  <c r="NAD476" i="5" s="1"/>
  <c r="NAF476" i="5" s="1"/>
  <c r="NAH476" i="5" s="1"/>
  <c r="NAJ476" i="5" s="1"/>
  <c r="NAL476" i="5" s="1"/>
  <c r="NAN476" i="5" s="1"/>
  <c r="NAP476" i="5" s="1"/>
  <c r="NAR476" i="5" s="1"/>
  <c r="NAT476" i="5" s="1"/>
  <c r="NAV476" i="5" s="1"/>
  <c r="NAX476" i="5" s="1"/>
  <c r="NAZ476" i="5" s="1"/>
  <c r="NBB476" i="5" s="1"/>
  <c r="NBD476" i="5" s="1"/>
  <c r="NBF476" i="5" s="1"/>
  <c r="NBH476" i="5" s="1"/>
  <c r="NBJ476" i="5" s="1"/>
  <c r="NBL476" i="5" s="1"/>
  <c r="NBN476" i="5" s="1"/>
  <c r="NBP476" i="5" s="1"/>
  <c r="NBR476" i="5" s="1"/>
  <c r="NBT476" i="5" s="1"/>
  <c r="NBV476" i="5" s="1"/>
  <c r="NBX476" i="5" s="1"/>
  <c r="NBZ476" i="5" s="1"/>
  <c r="NCB476" i="5" s="1"/>
  <c r="NCD476" i="5" s="1"/>
  <c r="NCF476" i="5" s="1"/>
  <c r="NCH476" i="5" s="1"/>
  <c r="NCJ476" i="5" s="1"/>
  <c r="NCL476" i="5" s="1"/>
  <c r="NCN476" i="5" s="1"/>
  <c r="NCP476" i="5" s="1"/>
  <c r="NCR476" i="5" s="1"/>
  <c r="NCT476" i="5" s="1"/>
  <c r="NCV476" i="5" s="1"/>
  <c r="NCX476" i="5" s="1"/>
  <c r="NCZ476" i="5" s="1"/>
  <c r="NDB476" i="5" s="1"/>
  <c r="NDD476" i="5" s="1"/>
  <c r="NDF476" i="5" s="1"/>
  <c r="NDH476" i="5" s="1"/>
  <c r="NDJ476" i="5" s="1"/>
  <c r="NDL476" i="5" s="1"/>
  <c r="NDN476" i="5" s="1"/>
  <c r="NDP476" i="5" s="1"/>
  <c r="NDR476" i="5" s="1"/>
  <c r="NDT476" i="5" s="1"/>
  <c r="NDV476" i="5" s="1"/>
  <c r="NDX476" i="5" s="1"/>
  <c r="NDZ476" i="5" s="1"/>
  <c r="NEB476" i="5" s="1"/>
  <c r="NED476" i="5" s="1"/>
  <c r="NEF476" i="5" s="1"/>
  <c r="NEH476" i="5" s="1"/>
  <c r="NEJ476" i="5" s="1"/>
  <c r="NEL476" i="5" s="1"/>
  <c r="NEN476" i="5" s="1"/>
  <c r="NEP476" i="5" s="1"/>
  <c r="NER476" i="5" s="1"/>
  <c r="NET476" i="5" s="1"/>
  <c r="NEV476" i="5" s="1"/>
  <c r="NEX476" i="5" s="1"/>
  <c r="NEZ476" i="5" s="1"/>
  <c r="NFB476" i="5" s="1"/>
  <c r="NFD476" i="5" s="1"/>
  <c r="NFF476" i="5" s="1"/>
  <c r="NFH476" i="5" s="1"/>
  <c r="NFJ476" i="5" s="1"/>
  <c r="NFL476" i="5" s="1"/>
  <c r="NFN476" i="5" s="1"/>
  <c r="NFP476" i="5" s="1"/>
  <c r="NFR476" i="5" s="1"/>
  <c r="NFT476" i="5" s="1"/>
  <c r="NFV476" i="5" s="1"/>
  <c r="NFX476" i="5" s="1"/>
  <c r="NFZ476" i="5" s="1"/>
  <c r="NGB476" i="5" s="1"/>
  <c r="NGD476" i="5" s="1"/>
  <c r="NGF476" i="5" s="1"/>
  <c r="NGH476" i="5" s="1"/>
  <c r="NGJ476" i="5" s="1"/>
  <c r="NGL476" i="5" s="1"/>
  <c r="NGN476" i="5" s="1"/>
  <c r="NGP476" i="5" s="1"/>
  <c r="NGR476" i="5" s="1"/>
  <c r="NGT476" i="5" s="1"/>
  <c r="NGV476" i="5" s="1"/>
  <c r="NGX476" i="5" s="1"/>
  <c r="NGZ476" i="5" s="1"/>
  <c r="NHB476" i="5" s="1"/>
  <c r="NHD476" i="5" s="1"/>
  <c r="NHF476" i="5" s="1"/>
  <c r="NHH476" i="5" s="1"/>
  <c r="NHJ476" i="5" s="1"/>
  <c r="NHL476" i="5" s="1"/>
  <c r="NHN476" i="5" s="1"/>
  <c r="NHP476" i="5" s="1"/>
  <c r="NHR476" i="5" s="1"/>
  <c r="NHT476" i="5" s="1"/>
  <c r="NHV476" i="5" s="1"/>
  <c r="NHX476" i="5" s="1"/>
  <c r="NHZ476" i="5" s="1"/>
  <c r="NIB476" i="5" s="1"/>
  <c r="NID476" i="5" s="1"/>
  <c r="NIF476" i="5" s="1"/>
  <c r="NIH476" i="5" s="1"/>
  <c r="NIJ476" i="5" s="1"/>
  <c r="NIL476" i="5" s="1"/>
  <c r="NIN476" i="5" s="1"/>
  <c r="NIP476" i="5" s="1"/>
  <c r="NIR476" i="5" s="1"/>
  <c r="NIT476" i="5" s="1"/>
  <c r="NIV476" i="5" s="1"/>
  <c r="NIX476" i="5" s="1"/>
  <c r="NIZ476" i="5" s="1"/>
  <c r="NJB476" i="5" s="1"/>
  <c r="NJD476" i="5" s="1"/>
  <c r="NJF476" i="5" s="1"/>
  <c r="NJH476" i="5" s="1"/>
  <c r="NJJ476" i="5" s="1"/>
  <c r="NJL476" i="5" s="1"/>
  <c r="NJN476" i="5" s="1"/>
  <c r="NJP476" i="5" s="1"/>
  <c r="NJR476" i="5" s="1"/>
  <c r="NJT476" i="5" s="1"/>
  <c r="NJV476" i="5" s="1"/>
  <c r="NJX476" i="5" s="1"/>
  <c r="NJZ476" i="5" s="1"/>
  <c r="NKB476" i="5" s="1"/>
  <c r="NKD476" i="5" s="1"/>
  <c r="NKF476" i="5" s="1"/>
  <c r="NKH476" i="5" s="1"/>
  <c r="NKJ476" i="5" s="1"/>
  <c r="NKL476" i="5" s="1"/>
  <c r="NKN476" i="5" s="1"/>
  <c r="NKP476" i="5" s="1"/>
  <c r="NKR476" i="5" s="1"/>
  <c r="NKT476" i="5" s="1"/>
  <c r="NKV476" i="5" s="1"/>
  <c r="NKX476" i="5" s="1"/>
  <c r="NKZ476" i="5" s="1"/>
  <c r="NLB476" i="5" s="1"/>
  <c r="NLD476" i="5" s="1"/>
  <c r="NLF476" i="5" s="1"/>
  <c r="NLH476" i="5" s="1"/>
  <c r="NLJ476" i="5" s="1"/>
  <c r="NLL476" i="5" s="1"/>
  <c r="NLN476" i="5" s="1"/>
  <c r="NLP476" i="5" s="1"/>
  <c r="NLR476" i="5" s="1"/>
  <c r="NLT476" i="5" s="1"/>
  <c r="NLV476" i="5" s="1"/>
  <c r="NLX476" i="5" s="1"/>
  <c r="NLZ476" i="5" s="1"/>
  <c r="NMB476" i="5" s="1"/>
  <c r="NMD476" i="5" s="1"/>
  <c r="NMF476" i="5" s="1"/>
  <c r="NMH476" i="5" s="1"/>
  <c r="NMJ476" i="5" s="1"/>
  <c r="NML476" i="5" s="1"/>
  <c r="NMN476" i="5" s="1"/>
  <c r="NMP476" i="5" s="1"/>
  <c r="NMR476" i="5" s="1"/>
  <c r="NMT476" i="5" s="1"/>
  <c r="NMV476" i="5" s="1"/>
  <c r="NMX476" i="5" s="1"/>
  <c r="NMZ476" i="5" s="1"/>
  <c r="NNB476" i="5" s="1"/>
  <c r="NND476" i="5" s="1"/>
  <c r="NNF476" i="5" s="1"/>
  <c r="NNH476" i="5" s="1"/>
  <c r="NNJ476" i="5" s="1"/>
  <c r="NNL476" i="5" s="1"/>
  <c r="NNN476" i="5" s="1"/>
  <c r="NNP476" i="5" s="1"/>
  <c r="NNR476" i="5" s="1"/>
  <c r="NNT476" i="5" s="1"/>
  <c r="NNV476" i="5" s="1"/>
  <c r="NNX476" i="5" s="1"/>
  <c r="NNZ476" i="5" s="1"/>
  <c r="NOB476" i="5" s="1"/>
  <c r="NOD476" i="5" s="1"/>
  <c r="NOF476" i="5" s="1"/>
  <c r="NOH476" i="5" s="1"/>
  <c r="NOJ476" i="5" s="1"/>
  <c r="NOL476" i="5" s="1"/>
  <c r="NON476" i="5" s="1"/>
  <c r="NOP476" i="5" s="1"/>
  <c r="NOR476" i="5" s="1"/>
  <c r="NOT476" i="5" s="1"/>
  <c r="NOV476" i="5" s="1"/>
  <c r="NOX476" i="5" s="1"/>
  <c r="NOZ476" i="5" s="1"/>
  <c r="NPB476" i="5" s="1"/>
  <c r="NPD476" i="5" s="1"/>
  <c r="NPF476" i="5" s="1"/>
  <c r="NPH476" i="5" s="1"/>
  <c r="NPJ476" i="5" s="1"/>
  <c r="NPL476" i="5" s="1"/>
  <c r="NPN476" i="5" s="1"/>
  <c r="NPP476" i="5" s="1"/>
  <c r="NPR476" i="5" s="1"/>
  <c r="NPT476" i="5" s="1"/>
  <c r="NPV476" i="5" s="1"/>
  <c r="NPX476" i="5" s="1"/>
  <c r="NPZ476" i="5" s="1"/>
  <c r="NQB476" i="5" s="1"/>
  <c r="NQD476" i="5" s="1"/>
  <c r="NQF476" i="5" s="1"/>
  <c r="NQH476" i="5" s="1"/>
  <c r="NQJ476" i="5" s="1"/>
  <c r="NQL476" i="5" s="1"/>
  <c r="NQN476" i="5" s="1"/>
  <c r="NQP476" i="5" s="1"/>
  <c r="NQR476" i="5" s="1"/>
  <c r="NQT476" i="5" s="1"/>
  <c r="NQV476" i="5" s="1"/>
  <c r="NQX476" i="5" s="1"/>
  <c r="NQZ476" i="5" s="1"/>
  <c r="NRB476" i="5" s="1"/>
  <c r="NRD476" i="5" s="1"/>
  <c r="NRF476" i="5" s="1"/>
  <c r="NRH476" i="5" s="1"/>
  <c r="NRJ476" i="5" s="1"/>
  <c r="NRL476" i="5" s="1"/>
  <c r="NRN476" i="5" s="1"/>
  <c r="NRP476" i="5" s="1"/>
  <c r="NRR476" i="5" s="1"/>
  <c r="NRT476" i="5" s="1"/>
  <c r="NRV476" i="5" s="1"/>
  <c r="NRX476" i="5" s="1"/>
  <c r="NRZ476" i="5" s="1"/>
  <c r="NSB476" i="5" s="1"/>
  <c r="NSD476" i="5" s="1"/>
  <c r="NSF476" i="5" s="1"/>
  <c r="NSH476" i="5" s="1"/>
  <c r="NSJ476" i="5" s="1"/>
  <c r="NSL476" i="5" s="1"/>
  <c r="NSN476" i="5" s="1"/>
  <c r="NSP476" i="5" s="1"/>
  <c r="NSR476" i="5" s="1"/>
  <c r="NST476" i="5" s="1"/>
  <c r="NSV476" i="5" s="1"/>
  <c r="NSX476" i="5" s="1"/>
  <c r="NSZ476" i="5" s="1"/>
  <c r="NTB476" i="5" s="1"/>
  <c r="NTD476" i="5" s="1"/>
  <c r="NTF476" i="5" s="1"/>
  <c r="NTH476" i="5" s="1"/>
  <c r="NTJ476" i="5" s="1"/>
  <c r="NTL476" i="5" s="1"/>
  <c r="NTN476" i="5" s="1"/>
  <c r="NTP476" i="5" s="1"/>
  <c r="NTR476" i="5" s="1"/>
  <c r="NTT476" i="5" s="1"/>
  <c r="NTV476" i="5" s="1"/>
  <c r="NTX476" i="5" s="1"/>
  <c r="NTZ476" i="5" s="1"/>
  <c r="NUB476" i="5" s="1"/>
  <c r="NUD476" i="5" s="1"/>
  <c r="NUF476" i="5" s="1"/>
  <c r="NUH476" i="5" s="1"/>
  <c r="NUJ476" i="5" s="1"/>
  <c r="NUL476" i="5" s="1"/>
  <c r="NUN476" i="5" s="1"/>
  <c r="NUP476" i="5" s="1"/>
  <c r="NUR476" i="5" s="1"/>
  <c r="NUT476" i="5" s="1"/>
  <c r="NUV476" i="5" s="1"/>
  <c r="NUX476" i="5" s="1"/>
  <c r="NUZ476" i="5" s="1"/>
  <c r="NVB476" i="5" s="1"/>
  <c r="NVD476" i="5" s="1"/>
  <c r="NVF476" i="5" s="1"/>
  <c r="NVH476" i="5" s="1"/>
  <c r="NVJ476" i="5" s="1"/>
  <c r="NVL476" i="5" s="1"/>
  <c r="NVN476" i="5" s="1"/>
  <c r="NVP476" i="5" s="1"/>
  <c r="NVR476" i="5" s="1"/>
  <c r="NVT476" i="5" s="1"/>
  <c r="NVV476" i="5" s="1"/>
  <c r="NVX476" i="5" s="1"/>
  <c r="NVZ476" i="5" s="1"/>
  <c r="NWB476" i="5" s="1"/>
  <c r="NWD476" i="5" s="1"/>
  <c r="NWF476" i="5" s="1"/>
  <c r="NWH476" i="5" s="1"/>
  <c r="NWJ476" i="5" s="1"/>
  <c r="NWL476" i="5" s="1"/>
  <c r="NWN476" i="5" s="1"/>
  <c r="NWP476" i="5" s="1"/>
  <c r="NWR476" i="5" s="1"/>
  <c r="NWT476" i="5" s="1"/>
  <c r="NWV476" i="5" s="1"/>
  <c r="NWX476" i="5" s="1"/>
  <c r="NWZ476" i="5" s="1"/>
  <c r="NXB476" i="5" s="1"/>
  <c r="NXD476" i="5" s="1"/>
  <c r="NXF476" i="5" s="1"/>
  <c r="NXH476" i="5" s="1"/>
  <c r="NXJ476" i="5" s="1"/>
  <c r="NXL476" i="5" s="1"/>
  <c r="NXN476" i="5" s="1"/>
  <c r="NXP476" i="5" s="1"/>
  <c r="NXR476" i="5" s="1"/>
  <c r="NXT476" i="5" s="1"/>
  <c r="NXV476" i="5" s="1"/>
  <c r="NXX476" i="5" s="1"/>
  <c r="NXZ476" i="5" s="1"/>
  <c r="NYB476" i="5" s="1"/>
  <c r="NYD476" i="5" s="1"/>
  <c r="NYF476" i="5" s="1"/>
  <c r="NYH476" i="5" s="1"/>
  <c r="NYJ476" i="5" s="1"/>
  <c r="NYL476" i="5" s="1"/>
  <c r="NYN476" i="5" s="1"/>
  <c r="NYP476" i="5" s="1"/>
  <c r="NYR476" i="5" s="1"/>
  <c r="NYT476" i="5" s="1"/>
  <c r="NYV476" i="5" s="1"/>
  <c r="NYX476" i="5" s="1"/>
  <c r="NYZ476" i="5" s="1"/>
  <c r="NZB476" i="5" s="1"/>
  <c r="NZD476" i="5" s="1"/>
  <c r="NZF476" i="5" s="1"/>
  <c r="NZH476" i="5" s="1"/>
  <c r="NZJ476" i="5" s="1"/>
  <c r="NZL476" i="5" s="1"/>
  <c r="NZN476" i="5" s="1"/>
  <c r="NZP476" i="5" s="1"/>
  <c r="NZR476" i="5" s="1"/>
  <c r="NZT476" i="5" s="1"/>
  <c r="NZV476" i="5" s="1"/>
  <c r="NZX476" i="5" s="1"/>
  <c r="NZZ476" i="5" s="1"/>
  <c r="OAB476" i="5" s="1"/>
  <c r="OAD476" i="5" s="1"/>
  <c r="OAF476" i="5" s="1"/>
  <c r="OAH476" i="5" s="1"/>
  <c r="OAJ476" i="5" s="1"/>
  <c r="OAL476" i="5" s="1"/>
  <c r="OAN476" i="5" s="1"/>
  <c r="OAP476" i="5" s="1"/>
  <c r="OAR476" i="5" s="1"/>
  <c r="OAT476" i="5" s="1"/>
  <c r="OAV476" i="5" s="1"/>
  <c r="OAX476" i="5" s="1"/>
  <c r="OAZ476" i="5" s="1"/>
  <c r="OBB476" i="5" s="1"/>
  <c r="OBD476" i="5" s="1"/>
  <c r="OBF476" i="5" s="1"/>
  <c r="OBH476" i="5" s="1"/>
  <c r="OBJ476" i="5" s="1"/>
  <c r="OBL476" i="5" s="1"/>
  <c r="OBN476" i="5" s="1"/>
  <c r="OBP476" i="5" s="1"/>
  <c r="OBR476" i="5" s="1"/>
  <c r="OBT476" i="5" s="1"/>
  <c r="OBV476" i="5" s="1"/>
  <c r="OBX476" i="5" s="1"/>
  <c r="OBZ476" i="5" s="1"/>
  <c r="OCB476" i="5" s="1"/>
  <c r="OCD476" i="5" s="1"/>
  <c r="OCF476" i="5" s="1"/>
  <c r="OCH476" i="5" s="1"/>
  <c r="OCJ476" i="5" s="1"/>
  <c r="OCL476" i="5" s="1"/>
  <c r="OCN476" i="5" s="1"/>
  <c r="OCP476" i="5" s="1"/>
  <c r="OCR476" i="5" s="1"/>
  <c r="OCT476" i="5" s="1"/>
  <c r="OCV476" i="5" s="1"/>
  <c r="OCX476" i="5" s="1"/>
  <c r="OCZ476" i="5" s="1"/>
  <c r="ODB476" i="5" s="1"/>
  <c r="ODD476" i="5" s="1"/>
  <c r="ODF476" i="5" s="1"/>
  <c r="ODH476" i="5" s="1"/>
  <c r="ODJ476" i="5" s="1"/>
  <c r="ODL476" i="5" s="1"/>
  <c r="ODN476" i="5" s="1"/>
  <c r="ODP476" i="5" s="1"/>
  <c r="ODR476" i="5" s="1"/>
  <c r="ODT476" i="5" s="1"/>
  <c r="ODV476" i="5" s="1"/>
  <c r="ODX476" i="5" s="1"/>
  <c r="ODZ476" i="5" s="1"/>
  <c r="OEB476" i="5" s="1"/>
  <c r="OED476" i="5" s="1"/>
  <c r="OEF476" i="5" s="1"/>
  <c r="OEH476" i="5" s="1"/>
  <c r="OEJ476" i="5" s="1"/>
  <c r="OEL476" i="5" s="1"/>
  <c r="OEN476" i="5" s="1"/>
  <c r="OEP476" i="5" s="1"/>
  <c r="OER476" i="5" s="1"/>
  <c r="OET476" i="5" s="1"/>
  <c r="OEV476" i="5" s="1"/>
  <c r="OEX476" i="5" s="1"/>
  <c r="OEZ476" i="5" s="1"/>
  <c r="OFB476" i="5" s="1"/>
  <c r="OFD476" i="5" s="1"/>
  <c r="OFF476" i="5" s="1"/>
  <c r="OFH476" i="5" s="1"/>
  <c r="OFJ476" i="5" s="1"/>
  <c r="OFL476" i="5" s="1"/>
  <c r="OFN476" i="5" s="1"/>
  <c r="OFP476" i="5" s="1"/>
  <c r="OFR476" i="5" s="1"/>
  <c r="OFT476" i="5" s="1"/>
  <c r="OFV476" i="5" s="1"/>
  <c r="OFX476" i="5" s="1"/>
  <c r="OFZ476" i="5" s="1"/>
  <c r="OGB476" i="5" s="1"/>
  <c r="OGD476" i="5" s="1"/>
  <c r="OGF476" i="5" s="1"/>
  <c r="OGH476" i="5" s="1"/>
  <c r="OGJ476" i="5" s="1"/>
  <c r="OGL476" i="5" s="1"/>
  <c r="OGN476" i="5" s="1"/>
  <c r="OGP476" i="5" s="1"/>
  <c r="OGR476" i="5" s="1"/>
  <c r="OGT476" i="5" s="1"/>
  <c r="OGV476" i="5" s="1"/>
  <c r="OGX476" i="5" s="1"/>
  <c r="OGZ476" i="5" s="1"/>
  <c r="OHB476" i="5" s="1"/>
  <c r="OHD476" i="5" s="1"/>
  <c r="OHF476" i="5" s="1"/>
  <c r="OHH476" i="5" s="1"/>
  <c r="OHJ476" i="5" s="1"/>
  <c r="OHL476" i="5" s="1"/>
  <c r="OHN476" i="5" s="1"/>
  <c r="OHP476" i="5" s="1"/>
  <c r="OHR476" i="5" s="1"/>
  <c r="OHT476" i="5" s="1"/>
  <c r="OHV476" i="5" s="1"/>
  <c r="OHX476" i="5" s="1"/>
  <c r="OHZ476" i="5" s="1"/>
  <c r="OIB476" i="5" s="1"/>
  <c r="OID476" i="5" s="1"/>
  <c r="OIF476" i="5" s="1"/>
  <c r="OIH476" i="5" s="1"/>
  <c r="OIJ476" i="5" s="1"/>
  <c r="OIL476" i="5" s="1"/>
  <c r="OIN476" i="5" s="1"/>
  <c r="OIP476" i="5" s="1"/>
  <c r="OIR476" i="5" s="1"/>
  <c r="OIT476" i="5" s="1"/>
  <c r="OIV476" i="5" s="1"/>
  <c r="OIX476" i="5" s="1"/>
  <c r="OIZ476" i="5" s="1"/>
  <c r="OJB476" i="5" s="1"/>
  <c r="OJD476" i="5" s="1"/>
  <c r="OJF476" i="5" s="1"/>
  <c r="OJH476" i="5" s="1"/>
  <c r="OJJ476" i="5" s="1"/>
  <c r="OJL476" i="5" s="1"/>
  <c r="OJN476" i="5" s="1"/>
  <c r="OJP476" i="5" s="1"/>
  <c r="OJR476" i="5" s="1"/>
  <c r="OJT476" i="5" s="1"/>
  <c r="OJV476" i="5" s="1"/>
  <c r="OJX476" i="5" s="1"/>
  <c r="OJZ476" i="5" s="1"/>
  <c r="OKB476" i="5" s="1"/>
  <c r="OKD476" i="5" s="1"/>
  <c r="OKF476" i="5" s="1"/>
  <c r="OKH476" i="5" s="1"/>
  <c r="OKJ476" i="5" s="1"/>
  <c r="OKL476" i="5" s="1"/>
  <c r="OKN476" i="5" s="1"/>
  <c r="OKP476" i="5" s="1"/>
  <c r="OKR476" i="5" s="1"/>
  <c r="OKT476" i="5" s="1"/>
  <c r="OKV476" i="5" s="1"/>
  <c r="OKX476" i="5" s="1"/>
  <c r="OKZ476" i="5" s="1"/>
  <c r="OLB476" i="5" s="1"/>
  <c r="OLD476" i="5" s="1"/>
  <c r="OLF476" i="5" s="1"/>
  <c r="OLH476" i="5" s="1"/>
  <c r="OLJ476" i="5" s="1"/>
  <c r="OLL476" i="5" s="1"/>
  <c r="OLN476" i="5" s="1"/>
  <c r="OLP476" i="5" s="1"/>
  <c r="OLR476" i="5" s="1"/>
  <c r="OLT476" i="5" s="1"/>
  <c r="OLV476" i="5" s="1"/>
  <c r="OLX476" i="5" s="1"/>
  <c r="OLZ476" i="5" s="1"/>
  <c r="OMB476" i="5" s="1"/>
  <c r="OMD476" i="5" s="1"/>
  <c r="OMF476" i="5" s="1"/>
  <c r="OMH476" i="5" s="1"/>
  <c r="OMJ476" i="5" s="1"/>
  <c r="OML476" i="5" s="1"/>
  <c r="OMN476" i="5" s="1"/>
  <c r="OMP476" i="5" s="1"/>
  <c r="OMR476" i="5" s="1"/>
  <c r="OMT476" i="5" s="1"/>
  <c r="OMV476" i="5" s="1"/>
  <c r="OMX476" i="5" s="1"/>
  <c r="OMZ476" i="5" s="1"/>
  <c r="ONB476" i="5" s="1"/>
  <c r="OND476" i="5" s="1"/>
  <c r="ONF476" i="5" s="1"/>
  <c r="ONH476" i="5" s="1"/>
  <c r="ONJ476" i="5" s="1"/>
  <c r="ONL476" i="5" s="1"/>
  <c r="ONN476" i="5" s="1"/>
  <c r="ONP476" i="5" s="1"/>
  <c r="ONR476" i="5" s="1"/>
  <c r="ONT476" i="5" s="1"/>
  <c r="ONV476" i="5" s="1"/>
  <c r="ONX476" i="5" s="1"/>
  <c r="ONZ476" i="5" s="1"/>
  <c r="OOB476" i="5" s="1"/>
  <c r="OOD476" i="5" s="1"/>
  <c r="OOF476" i="5" s="1"/>
  <c r="OOH476" i="5" s="1"/>
  <c r="OOJ476" i="5" s="1"/>
  <c r="OOL476" i="5" s="1"/>
  <c r="OON476" i="5" s="1"/>
  <c r="OOP476" i="5" s="1"/>
  <c r="OOR476" i="5" s="1"/>
  <c r="OOT476" i="5" s="1"/>
  <c r="OOV476" i="5" s="1"/>
  <c r="OOX476" i="5" s="1"/>
  <c r="OOZ476" i="5" s="1"/>
  <c r="OPB476" i="5" s="1"/>
  <c r="OPD476" i="5" s="1"/>
  <c r="OPF476" i="5" s="1"/>
  <c r="OPH476" i="5" s="1"/>
  <c r="OPJ476" i="5" s="1"/>
  <c r="OPL476" i="5" s="1"/>
  <c r="OPN476" i="5" s="1"/>
  <c r="OPP476" i="5" s="1"/>
  <c r="OPR476" i="5" s="1"/>
  <c r="OPT476" i="5" s="1"/>
  <c r="OPV476" i="5" s="1"/>
  <c r="OPX476" i="5" s="1"/>
  <c r="OPZ476" i="5" s="1"/>
  <c r="OQB476" i="5" s="1"/>
  <c r="OQD476" i="5" s="1"/>
  <c r="OQF476" i="5" s="1"/>
  <c r="OQH476" i="5" s="1"/>
  <c r="OQJ476" i="5" s="1"/>
  <c r="OQL476" i="5" s="1"/>
  <c r="OQN476" i="5" s="1"/>
  <c r="OQP476" i="5" s="1"/>
  <c r="OQR476" i="5" s="1"/>
  <c r="OQT476" i="5" s="1"/>
  <c r="OQV476" i="5" s="1"/>
  <c r="OQX476" i="5" s="1"/>
  <c r="OQZ476" i="5" s="1"/>
  <c r="ORB476" i="5" s="1"/>
  <c r="ORD476" i="5" s="1"/>
  <c r="ORF476" i="5" s="1"/>
  <c r="ORH476" i="5" s="1"/>
  <c r="ORJ476" i="5" s="1"/>
  <c r="ORL476" i="5" s="1"/>
  <c r="ORN476" i="5" s="1"/>
  <c r="ORP476" i="5" s="1"/>
  <c r="ORR476" i="5" s="1"/>
  <c r="ORT476" i="5" s="1"/>
  <c r="ORV476" i="5" s="1"/>
  <c r="ORX476" i="5" s="1"/>
  <c r="ORZ476" i="5" s="1"/>
  <c r="OSB476" i="5" s="1"/>
  <c r="OSD476" i="5" s="1"/>
  <c r="OSF476" i="5" s="1"/>
  <c r="OSH476" i="5" s="1"/>
  <c r="OSJ476" i="5" s="1"/>
  <c r="OSL476" i="5" s="1"/>
  <c r="OSN476" i="5" s="1"/>
  <c r="OSP476" i="5" s="1"/>
  <c r="OSR476" i="5" s="1"/>
  <c r="OST476" i="5" s="1"/>
  <c r="OSV476" i="5" s="1"/>
  <c r="OSX476" i="5" s="1"/>
  <c r="OSZ476" i="5" s="1"/>
  <c r="OTB476" i="5" s="1"/>
  <c r="OTD476" i="5" s="1"/>
  <c r="OTF476" i="5" s="1"/>
  <c r="OTH476" i="5" s="1"/>
  <c r="OTJ476" i="5" s="1"/>
  <c r="OTL476" i="5" s="1"/>
  <c r="OTN476" i="5" s="1"/>
  <c r="OTP476" i="5" s="1"/>
  <c r="OTR476" i="5" s="1"/>
  <c r="OTT476" i="5" s="1"/>
  <c r="OTV476" i="5" s="1"/>
  <c r="OTX476" i="5" s="1"/>
  <c r="OTZ476" i="5" s="1"/>
  <c r="OUB476" i="5" s="1"/>
  <c r="OUD476" i="5" s="1"/>
  <c r="OUF476" i="5" s="1"/>
  <c r="OUH476" i="5" s="1"/>
  <c r="OUJ476" i="5" s="1"/>
  <c r="OUL476" i="5" s="1"/>
  <c r="OUN476" i="5" s="1"/>
  <c r="OUP476" i="5" s="1"/>
  <c r="OUR476" i="5" s="1"/>
  <c r="OUT476" i="5" s="1"/>
  <c r="OUV476" i="5" s="1"/>
  <c r="OUX476" i="5" s="1"/>
  <c r="OUZ476" i="5" s="1"/>
  <c r="OVB476" i="5" s="1"/>
  <c r="OVD476" i="5" s="1"/>
  <c r="OVF476" i="5" s="1"/>
  <c r="OVH476" i="5" s="1"/>
  <c r="OVJ476" i="5" s="1"/>
  <c r="OVL476" i="5" s="1"/>
  <c r="OVN476" i="5" s="1"/>
  <c r="OVP476" i="5" s="1"/>
  <c r="OVR476" i="5" s="1"/>
  <c r="OVT476" i="5" s="1"/>
  <c r="OVV476" i="5" s="1"/>
  <c r="OVX476" i="5" s="1"/>
  <c r="OVZ476" i="5" s="1"/>
  <c r="OWB476" i="5" s="1"/>
  <c r="OWD476" i="5" s="1"/>
  <c r="OWF476" i="5" s="1"/>
  <c r="OWH476" i="5" s="1"/>
  <c r="OWJ476" i="5" s="1"/>
  <c r="OWL476" i="5" s="1"/>
  <c r="OWN476" i="5" s="1"/>
  <c r="OWP476" i="5" s="1"/>
  <c r="OWR476" i="5" s="1"/>
  <c r="OWT476" i="5" s="1"/>
  <c r="OWV476" i="5" s="1"/>
  <c r="OWX476" i="5" s="1"/>
  <c r="OWZ476" i="5" s="1"/>
  <c r="OXB476" i="5" s="1"/>
  <c r="OXD476" i="5" s="1"/>
  <c r="OXF476" i="5" s="1"/>
  <c r="OXH476" i="5" s="1"/>
  <c r="OXJ476" i="5" s="1"/>
  <c r="OXL476" i="5" s="1"/>
  <c r="OXN476" i="5" s="1"/>
  <c r="OXP476" i="5" s="1"/>
  <c r="OXR476" i="5" s="1"/>
  <c r="OXT476" i="5" s="1"/>
  <c r="OXV476" i="5" s="1"/>
  <c r="OXX476" i="5" s="1"/>
  <c r="OXZ476" i="5" s="1"/>
  <c r="OYB476" i="5" s="1"/>
  <c r="OYD476" i="5" s="1"/>
  <c r="OYF476" i="5" s="1"/>
  <c r="OYH476" i="5" s="1"/>
  <c r="OYJ476" i="5" s="1"/>
  <c r="OYL476" i="5" s="1"/>
  <c r="OYN476" i="5" s="1"/>
  <c r="OYP476" i="5" s="1"/>
  <c r="OYR476" i="5" s="1"/>
  <c r="OYT476" i="5" s="1"/>
  <c r="OYV476" i="5" s="1"/>
  <c r="OYX476" i="5" s="1"/>
  <c r="OYZ476" i="5" s="1"/>
  <c r="OZB476" i="5" s="1"/>
  <c r="OZD476" i="5" s="1"/>
  <c r="OZF476" i="5" s="1"/>
  <c r="OZH476" i="5" s="1"/>
  <c r="OZJ476" i="5" s="1"/>
  <c r="OZL476" i="5" s="1"/>
  <c r="OZN476" i="5" s="1"/>
  <c r="OZP476" i="5" s="1"/>
  <c r="OZR476" i="5" s="1"/>
  <c r="OZT476" i="5" s="1"/>
  <c r="OZV476" i="5" s="1"/>
  <c r="OZX476" i="5" s="1"/>
  <c r="OZZ476" i="5" s="1"/>
  <c r="PAB476" i="5" s="1"/>
  <c r="PAD476" i="5" s="1"/>
  <c r="PAF476" i="5" s="1"/>
  <c r="PAH476" i="5" s="1"/>
  <c r="PAJ476" i="5" s="1"/>
  <c r="PAL476" i="5" s="1"/>
  <c r="PAN476" i="5" s="1"/>
  <c r="PAP476" i="5" s="1"/>
  <c r="PAR476" i="5" s="1"/>
  <c r="PAT476" i="5" s="1"/>
  <c r="PAV476" i="5" s="1"/>
  <c r="PAX476" i="5" s="1"/>
  <c r="PAZ476" i="5" s="1"/>
  <c r="PBB476" i="5" s="1"/>
  <c r="PBD476" i="5" s="1"/>
  <c r="PBF476" i="5" s="1"/>
  <c r="PBH476" i="5" s="1"/>
  <c r="PBJ476" i="5" s="1"/>
  <c r="PBL476" i="5" s="1"/>
  <c r="PBN476" i="5" s="1"/>
  <c r="PBP476" i="5" s="1"/>
  <c r="PBR476" i="5" s="1"/>
  <c r="PBT476" i="5" s="1"/>
  <c r="PBV476" i="5" s="1"/>
  <c r="PBX476" i="5" s="1"/>
  <c r="PBZ476" i="5" s="1"/>
  <c r="PCB476" i="5" s="1"/>
  <c r="PCD476" i="5" s="1"/>
  <c r="PCF476" i="5" s="1"/>
  <c r="PCH476" i="5" s="1"/>
  <c r="PCJ476" i="5" s="1"/>
  <c r="PCL476" i="5" s="1"/>
  <c r="PCN476" i="5" s="1"/>
  <c r="PCP476" i="5" s="1"/>
  <c r="PCR476" i="5" s="1"/>
  <c r="PCT476" i="5" s="1"/>
  <c r="PCV476" i="5" s="1"/>
  <c r="PCX476" i="5" s="1"/>
  <c r="PCZ476" i="5" s="1"/>
  <c r="PDB476" i="5" s="1"/>
  <c r="PDD476" i="5" s="1"/>
  <c r="PDF476" i="5" s="1"/>
  <c r="PDH476" i="5" s="1"/>
  <c r="PDJ476" i="5" s="1"/>
  <c r="PDL476" i="5" s="1"/>
  <c r="PDN476" i="5" s="1"/>
  <c r="PDP476" i="5" s="1"/>
  <c r="PDR476" i="5" s="1"/>
  <c r="PDT476" i="5" s="1"/>
  <c r="PDV476" i="5" s="1"/>
  <c r="PDX476" i="5" s="1"/>
  <c r="PDZ476" i="5" s="1"/>
  <c r="PEB476" i="5" s="1"/>
  <c r="PED476" i="5" s="1"/>
  <c r="PEF476" i="5" s="1"/>
  <c r="PEH476" i="5" s="1"/>
  <c r="PEJ476" i="5" s="1"/>
  <c r="PEL476" i="5" s="1"/>
  <c r="PEN476" i="5" s="1"/>
  <c r="PEP476" i="5" s="1"/>
  <c r="PER476" i="5" s="1"/>
  <c r="PET476" i="5" s="1"/>
  <c r="PEV476" i="5" s="1"/>
  <c r="PEX476" i="5" s="1"/>
  <c r="PEZ476" i="5" s="1"/>
  <c r="PFB476" i="5" s="1"/>
  <c r="PFD476" i="5" s="1"/>
  <c r="PFF476" i="5" s="1"/>
  <c r="PFH476" i="5" s="1"/>
  <c r="PFJ476" i="5" s="1"/>
  <c r="PFL476" i="5" s="1"/>
  <c r="PFN476" i="5" s="1"/>
  <c r="PFP476" i="5" s="1"/>
  <c r="PFR476" i="5" s="1"/>
  <c r="PFT476" i="5" s="1"/>
  <c r="PFV476" i="5" s="1"/>
  <c r="PFX476" i="5" s="1"/>
  <c r="PFZ476" i="5" s="1"/>
  <c r="PGB476" i="5" s="1"/>
  <c r="PGD476" i="5" s="1"/>
  <c r="PGF476" i="5" s="1"/>
  <c r="PGH476" i="5" s="1"/>
  <c r="PGJ476" i="5" s="1"/>
  <c r="PGL476" i="5" s="1"/>
  <c r="PGN476" i="5" s="1"/>
  <c r="PGP476" i="5" s="1"/>
  <c r="PGR476" i="5" s="1"/>
  <c r="PGT476" i="5" s="1"/>
  <c r="PGV476" i="5" s="1"/>
  <c r="PGX476" i="5" s="1"/>
  <c r="PGZ476" i="5" s="1"/>
  <c r="PHB476" i="5" s="1"/>
  <c r="PHD476" i="5" s="1"/>
  <c r="PHF476" i="5" s="1"/>
  <c r="PHH476" i="5" s="1"/>
  <c r="PHJ476" i="5" s="1"/>
  <c r="PHL476" i="5" s="1"/>
  <c r="PHN476" i="5" s="1"/>
  <c r="PHP476" i="5" s="1"/>
  <c r="PHR476" i="5" s="1"/>
  <c r="PHT476" i="5" s="1"/>
  <c r="PHV476" i="5" s="1"/>
  <c r="PHX476" i="5" s="1"/>
  <c r="PHZ476" i="5" s="1"/>
  <c r="PIB476" i="5" s="1"/>
  <c r="PID476" i="5" s="1"/>
  <c r="PIF476" i="5" s="1"/>
  <c r="PIH476" i="5" s="1"/>
  <c r="PIJ476" i="5" s="1"/>
  <c r="PIL476" i="5" s="1"/>
  <c r="PIN476" i="5" s="1"/>
  <c r="PIP476" i="5" s="1"/>
  <c r="PIR476" i="5" s="1"/>
  <c r="PIT476" i="5" s="1"/>
  <c r="PIV476" i="5" s="1"/>
  <c r="PIX476" i="5" s="1"/>
  <c r="PIZ476" i="5" s="1"/>
  <c r="PJB476" i="5" s="1"/>
  <c r="PJD476" i="5" s="1"/>
  <c r="PJF476" i="5" s="1"/>
  <c r="PJH476" i="5" s="1"/>
  <c r="PJJ476" i="5" s="1"/>
  <c r="PJL476" i="5" s="1"/>
  <c r="PJN476" i="5" s="1"/>
  <c r="PJP476" i="5" s="1"/>
  <c r="PJR476" i="5" s="1"/>
  <c r="PJT476" i="5" s="1"/>
  <c r="PJV476" i="5" s="1"/>
  <c r="PJX476" i="5" s="1"/>
  <c r="PJZ476" i="5" s="1"/>
  <c r="PKB476" i="5" s="1"/>
  <c r="PKD476" i="5" s="1"/>
  <c r="PKF476" i="5" s="1"/>
  <c r="PKH476" i="5" s="1"/>
  <c r="PKJ476" i="5" s="1"/>
  <c r="PKL476" i="5" s="1"/>
  <c r="PKN476" i="5" s="1"/>
  <c r="PKP476" i="5" s="1"/>
  <c r="PKR476" i="5" s="1"/>
  <c r="PKT476" i="5" s="1"/>
  <c r="PKV476" i="5" s="1"/>
  <c r="PKX476" i="5" s="1"/>
  <c r="PKZ476" i="5" s="1"/>
  <c r="PLB476" i="5" s="1"/>
  <c r="PLD476" i="5" s="1"/>
  <c r="PLF476" i="5" s="1"/>
  <c r="PLH476" i="5" s="1"/>
  <c r="PLJ476" i="5" s="1"/>
  <c r="PLL476" i="5" s="1"/>
  <c r="PLN476" i="5" s="1"/>
  <c r="PLP476" i="5" s="1"/>
  <c r="PLR476" i="5" s="1"/>
  <c r="PLT476" i="5" s="1"/>
  <c r="PLV476" i="5" s="1"/>
  <c r="PLX476" i="5" s="1"/>
  <c r="PLZ476" i="5" s="1"/>
  <c r="PMB476" i="5" s="1"/>
  <c r="PMD476" i="5" s="1"/>
  <c r="PMF476" i="5" s="1"/>
  <c r="PMH476" i="5" s="1"/>
  <c r="PMJ476" i="5" s="1"/>
  <c r="PML476" i="5" s="1"/>
  <c r="PMN476" i="5" s="1"/>
  <c r="PMP476" i="5" s="1"/>
  <c r="PMR476" i="5" s="1"/>
  <c r="PMT476" i="5" s="1"/>
  <c r="PMV476" i="5" s="1"/>
  <c r="PMX476" i="5" s="1"/>
  <c r="PMZ476" i="5" s="1"/>
  <c r="PNB476" i="5" s="1"/>
  <c r="PND476" i="5" s="1"/>
  <c r="PNF476" i="5" s="1"/>
  <c r="PNH476" i="5" s="1"/>
  <c r="PNJ476" i="5" s="1"/>
  <c r="PNL476" i="5" s="1"/>
  <c r="PNN476" i="5" s="1"/>
  <c r="PNP476" i="5" s="1"/>
  <c r="PNR476" i="5" s="1"/>
  <c r="PNT476" i="5" s="1"/>
  <c r="PNV476" i="5" s="1"/>
  <c r="PNX476" i="5" s="1"/>
  <c r="PNZ476" i="5" s="1"/>
  <c r="POB476" i="5" s="1"/>
  <c r="POD476" i="5" s="1"/>
  <c r="POF476" i="5" s="1"/>
  <c r="POH476" i="5" s="1"/>
  <c r="POJ476" i="5" s="1"/>
  <c r="POL476" i="5" s="1"/>
  <c r="PON476" i="5" s="1"/>
  <c r="POP476" i="5" s="1"/>
  <c r="POR476" i="5" s="1"/>
  <c r="POT476" i="5" s="1"/>
  <c r="POV476" i="5" s="1"/>
  <c r="POX476" i="5" s="1"/>
  <c r="POZ476" i="5" s="1"/>
  <c r="PPB476" i="5" s="1"/>
  <c r="PPD476" i="5" s="1"/>
  <c r="PPF476" i="5" s="1"/>
  <c r="PPH476" i="5" s="1"/>
  <c r="PPJ476" i="5" s="1"/>
  <c r="PPL476" i="5" s="1"/>
  <c r="PPN476" i="5" s="1"/>
  <c r="PPP476" i="5" s="1"/>
  <c r="PPR476" i="5" s="1"/>
  <c r="PPT476" i="5" s="1"/>
  <c r="PPV476" i="5" s="1"/>
  <c r="PPX476" i="5" s="1"/>
  <c r="PPZ476" i="5" s="1"/>
  <c r="PQB476" i="5" s="1"/>
  <c r="PQD476" i="5" s="1"/>
  <c r="PQF476" i="5" s="1"/>
  <c r="PQH476" i="5" s="1"/>
  <c r="PQJ476" i="5" s="1"/>
  <c r="PQL476" i="5" s="1"/>
  <c r="PQN476" i="5" s="1"/>
  <c r="PQP476" i="5" s="1"/>
  <c r="PQR476" i="5" s="1"/>
  <c r="PQT476" i="5" s="1"/>
  <c r="PQV476" i="5" s="1"/>
  <c r="PQX476" i="5" s="1"/>
  <c r="PQZ476" i="5" s="1"/>
  <c r="PRB476" i="5" s="1"/>
  <c r="PRD476" i="5" s="1"/>
  <c r="PRF476" i="5" s="1"/>
  <c r="PRH476" i="5" s="1"/>
  <c r="PRJ476" i="5" s="1"/>
  <c r="PRL476" i="5" s="1"/>
  <c r="PRN476" i="5" s="1"/>
  <c r="PRP476" i="5" s="1"/>
  <c r="PRR476" i="5" s="1"/>
  <c r="PRT476" i="5" s="1"/>
  <c r="PRV476" i="5" s="1"/>
  <c r="PRX476" i="5" s="1"/>
  <c r="PRZ476" i="5" s="1"/>
  <c r="PSB476" i="5" s="1"/>
  <c r="PSD476" i="5" s="1"/>
  <c r="PSF476" i="5" s="1"/>
  <c r="PSH476" i="5" s="1"/>
  <c r="PSJ476" i="5" s="1"/>
  <c r="PSL476" i="5" s="1"/>
  <c r="PSN476" i="5" s="1"/>
  <c r="PSP476" i="5" s="1"/>
  <c r="PSR476" i="5" s="1"/>
  <c r="PST476" i="5" s="1"/>
  <c r="PSV476" i="5" s="1"/>
  <c r="PSX476" i="5" s="1"/>
  <c r="PSZ476" i="5" s="1"/>
  <c r="PTB476" i="5" s="1"/>
  <c r="PTD476" i="5" s="1"/>
  <c r="PTF476" i="5" s="1"/>
  <c r="PTH476" i="5" s="1"/>
  <c r="PTJ476" i="5" s="1"/>
  <c r="PTL476" i="5" s="1"/>
  <c r="PTN476" i="5" s="1"/>
  <c r="PTP476" i="5" s="1"/>
  <c r="PTR476" i="5" s="1"/>
  <c r="PTT476" i="5" s="1"/>
  <c r="PTV476" i="5" s="1"/>
  <c r="PTX476" i="5" s="1"/>
  <c r="PTZ476" i="5" s="1"/>
  <c r="PUB476" i="5" s="1"/>
  <c r="PUD476" i="5" s="1"/>
  <c r="PUF476" i="5" s="1"/>
  <c r="PUH476" i="5" s="1"/>
  <c r="PUJ476" i="5" s="1"/>
  <c r="PUL476" i="5" s="1"/>
  <c r="PUN476" i="5" s="1"/>
  <c r="PUP476" i="5" s="1"/>
  <c r="PUR476" i="5" s="1"/>
  <c r="PUT476" i="5" s="1"/>
  <c r="PUV476" i="5" s="1"/>
  <c r="PUX476" i="5" s="1"/>
  <c r="PUZ476" i="5" s="1"/>
  <c r="PVB476" i="5" s="1"/>
  <c r="PVD476" i="5" s="1"/>
  <c r="PVF476" i="5" s="1"/>
  <c r="PVH476" i="5" s="1"/>
  <c r="PVJ476" i="5" s="1"/>
  <c r="PVL476" i="5" s="1"/>
  <c r="PVN476" i="5" s="1"/>
  <c r="PVP476" i="5" s="1"/>
  <c r="PVR476" i="5" s="1"/>
  <c r="PVT476" i="5" s="1"/>
  <c r="PVV476" i="5" s="1"/>
  <c r="PVX476" i="5" s="1"/>
  <c r="PVZ476" i="5" s="1"/>
  <c r="PWB476" i="5" s="1"/>
  <c r="PWD476" i="5" s="1"/>
  <c r="PWF476" i="5" s="1"/>
  <c r="PWH476" i="5" s="1"/>
  <c r="PWJ476" i="5" s="1"/>
  <c r="PWL476" i="5" s="1"/>
  <c r="PWN476" i="5" s="1"/>
  <c r="PWP476" i="5" s="1"/>
  <c r="PWR476" i="5" s="1"/>
  <c r="PWT476" i="5" s="1"/>
  <c r="PWV476" i="5" s="1"/>
  <c r="PWX476" i="5" s="1"/>
  <c r="PWZ476" i="5" s="1"/>
  <c r="PXB476" i="5" s="1"/>
  <c r="PXD476" i="5" s="1"/>
  <c r="PXF476" i="5" s="1"/>
  <c r="PXH476" i="5" s="1"/>
  <c r="PXJ476" i="5" s="1"/>
  <c r="PXL476" i="5" s="1"/>
  <c r="PXN476" i="5" s="1"/>
  <c r="PXP476" i="5" s="1"/>
  <c r="PXR476" i="5" s="1"/>
  <c r="PXT476" i="5" s="1"/>
  <c r="PXV476" i="5" s="1"/>
  <c r="PXX476" i="5" s="1"/>
  <c r="PXZ476" i="5" s="1"/>
  <c r="PYB476" i="5" s="1"/>
  <c r="PYD476" i="5" s="1"/>
  <c r="PYF476" i="5" s="1"/>
  <c r="PYH476" i="5" s="1"/>
  <c r="PYJ476" i="5" s="1"/>
  <c r="PYL476" i="5" s="1"/>
  <c r="PYN476" i="5" s="1"/>
  <c r="PYP476" i="5" s="1"/>
  <c r="PYR476" i="5" s="1"/>
  <c r="PYT476" i="5" s="1"/>
  <c r="PYV476" i="5" s="1"/>
  <c r="PYX476" i="5" s="1"/>
  <c r="PYZ476" i="5" s="1"/>
  <c r="PZB476" i="5" s="1"/>
  <c r="PZD476" i="5" s="1"/>
  <c r="PZF476" i="5" s="1"/>
  <c r="PZH476" i="5" s="1"/>
  <c r="PZJ476" i="5" s="1"/>
  <c r="PZL476" i="5" s="1"/>
  <c r="PZN476" i="5" s="1"/>
  <c r="PZP476" i="5" s="1"/>
  <c r="PZR476" i="5" s="1"/>
  <c r="PZT476" i="5" s="1"/>
  <c r="PZV476" i="5" s="1"/>
  <c r="PZX476" i="5" s="1"/>
  <c r="PZZ476" i="5" s="1"/>
  <c r="QAB476" i="5" s="1"/>
  <c r="QAD476" i="5" s="1"/>
  <c r="QAF476" i="5" s="1"/>
  <c r="QAH476" i="5" s="1"/>
  <c r="QAJ476" i="5" s="1"/>
  <c r="QAL476" i="5" s="1"/>
  <c r="QAN476" i="5" s="1"/>
  <c r="QAP476" i="5" s="1"/>
  <c r="QAR476" i="5" s="1"/>
  <c r="QAT476" i="5" s="1"/>
  <c r="QAV476" i="5" s="1"/>
  <c r="QAX476" i="5" s="1"/>
  <c r="QAZ476" i="5" s="1"/>
  <c r="QBB476" i="5" s="1"/>
  <c r="QBD476" i="5" s="1"/>
  <c r="QBF476" i="5" s="1"/>
  <c r="QBH476" i="5" s="1"/>
  <c r="QBJ476" i="5" s="1"/>
  <c r="QBL476" i="5" s="1"/>
  <c r="QBN476" i="5" s="1"/>
  <c r="QBP476" i="5" s="1"/>
  <c r="QBR476" i="5" s="1"/>
  <c r="QBT476" i="5" s="1"/>
  <c r="QBV476" i="5" s="1"/>
  <c r="QBX476" i="5" s="1"/>
  <c r="QBZ476" i="5" s="1"/>
  <c r="QCB476" i="5" s="1"/>
  <c r="QCD476" i="5" s="1"/>
  <c r="QCF476" i="5" s="1"/>
  <c r="QCH476" i="5" s="1"/>
  <c r="QCJ476" i="5" s="1"/>
  <c r="QCL476" i="5" s="1"/>
  <c r="QCN476" i="5" s="1"/>
  <c r="QCP476" i="5" s="1"/>
  <c r="QCR476" i="5" s="1"/>
  <c r="QCT476" i="5" s="1"/>
  <c r="QCV476" i="5" s="1"/>
  <c r="QCX476" i="5" s="1"/>
  <c r="QCZ476" i="5" s="1"/>
  <c r="QDB476" i="5" s="1"/>
  <c r="QDD476" i="5" s="1"/>
  <c r="QDF476" i="5" s="1"/>
  <c r="QDH476" i="5" s="1"/>
  <c r="QDJ476" i="5" s="1"/>
  <c r="QDL476" i="5" s="1"/>
  <c r="QDN476" i="5" s="1"/>
  <c r="QDP476" i="5" s="1"/>
  <c r="QDR476" i="5" s="1"/>
  <c r="QDT476" i="5" s="1"/>
  <c r="QDV476" i="5" s="1"/>
  <c r="QDX476" i="5" s="1"/>
  <c r="QDZ476" i="5" s="1"/>
  <c r="QEB476" i="5" s="1"/>
  <c r="QED476" i="5" s="1"/>
  <c r="QEF476" i="5" s="1"/>
  <c r="QEH476" i="5" s="1"/>
  <c r="QEJ476" i="5" s="1"/>
  <c r="QEL476" i="5" s="1"/>
  <c r="QEN476" i="5" s="1"/>
  <c r="QEP476" i="5" s="1"/>
  <c r="QER476" i="5" s="1"/>
  <c r="QET476" i="5" s="1"/>
  <c r="QEV476" i="5" s="1"/>
  <c r="QEX476" i="5" s="1"/>
  <c r="QEZ476" i="5" s="1"/>
  <c r="QFB476" i="5" s="1"/>
  <c r="QFD476" i="5" s="1"/>
  <c r="QFF476" i="5" s="1"/>
  <c r="QFH476" i="5" s="1"/>
  <c r="QFJ476" i="5" s="1"/>
  <c r="QFL476" i="5" s="1"/>
  <c r="QFN476" i="5" s="1"/>
  <c r="QFP476" i="5" s="1"/>
  <c r="QFR476" i="5" s="1"/>
  <c r="QFT476" i="5" s="1"/>
  <c r="QFV476" i="5" s="1"/>
  <c r="QFX476" i="5" s="1"/>
  <c r="QFZ476" i="5" s="1"/>
  <c r="QGB476" i="5" s="1"/>
  <c r="QGD476" i="5" s="1"/>
  <c r="QGF476" i="5" s="1"/>
  <c r="QGH476" i="5" s="1"/>
  <c r="QGJ476" i="5" s="1"/>
  <c r="QGL476" i="5" s="1"/>
  <c r="QGN476" i="5" s="1"/>
  <c r="QGP476" i="5" s="1"/>
  <c r="QGR476" i="5" s="1"/>
  <c r="QGT476" i="5" s="1"/>
  <c r="QGV476" i="5" s="1"/>
  <c r="QGX476" i="5" s="1"/>
  <c r="QGZ476" i="5" s="1"/>
  <c r="QHB476" i="5" s="1"/>
  <c r="QHD476" i="5" s="1"/>
  <c r="QHF476" i="5" s="1"/>
  <c r="QHH476" i="5" s="1"/>
  <c r="QHJ476" i="5" s="1"/>
  <c r="QHL476" i="5" s="1"/>
  <c r="QHN476" i="5" s="1"/>
  <c r="QHP476" i="5" s="1"/>
  <c r="QHR476" i="5" s="1"/>
  <c r="QHT476" i="5" s="1"/>
  <c r="QHV476" i="5" s="1"/>
  <c r="QHX476" i="5" s="1"/>
  <c r="QHZ476" i="5" s="1"/>
  <c r="QIB476" i="5" s="1"/>
  <c r="QID476" i="5" s="1"/>
  <c r="QIF476" i="5" s="1"/>
  <c r="QIH476" i="5" s="1"/>
  <c r="QIJ476" i="5" s="1"/>
  <c r="QIL476" i="5" s="1"/>
  <c r="QIN476" i="5" s="1"/>
  <c r="QIP476" i="5" s="1"/>
  <c r="QIR476" i="5" s="1"/>
  <c r="QIT476" i="5" s="1"/>
  <c r="QIV476" i="5" s="1"/>
  <c r="QIX476" i="5" s="1"/>
  <c r="QIZ476" i="5" s="1"/>
  <c r="QJB476" i="5" s="1"/>
  <c r="QJD476" i="5" s="1"/>
  <c r="QJF476" i="5" s="1"/>
  <c r="QJH476" i="5" s="1"/>
  <c r="QJJ476" i="5" s="1"/>
  <c r="QJL476" i="5" s="1"/>
  <c r="QJN476" i="5" s="1"/>
  <c r="QJP476" i="5" s="1"/>
  <c r="QJR476" i="5" s="1"/>
  <c r="QJT476" i="5" s="1"/>
  <c r="QJV476" i="5" s="1"/>
  <c r="QJX476" i="5" s="1"/>
  <c r="QJZ476" i="5" s="1"/>
  <c r="QKB476" i="5" s="1"/>
  <c r="QKD476" i="5" s="1"/>
  <c r="QKF476" i="5" s="1"/>
  <c r="QKH476" i="5" s="1"/>
  <c r="QKJ476" i="5" s="1"/>
  <c r="QKL476" i="5" s="1"/>
  <c r="QKN476" i="5" s="1"/>
  <c r="QKP476" i="5" s="1"/>
  <c r="QKR476" i="5" s="1"/>
  <c r="QKT476" i="5" s="1"/>
  <c r="QKV476" i="5" s="1"/>
  <c r="QKX476" i="5" s="1"/>
  <c r="QKZ476" i="5" s="1"/>
  <c r="QLB476" i="5" s="1"/>
  <c r="QLD476" i="5" s="1"/>
  <c r="QLF476" i="5" s="1"/>
  <c r="QLH476" i="5" s="1"/>
  <c r="QLJ476" i="5" s="1"/>
  <c r="QLL476" i="5" s="1"/>
  <c r="QLN476" i="5" s="1"/>
  <c r="QLP476" i="5" s="1"/>
  <c r="QLR476" i="5" s="1"/>
  <c r="QLT476" i="5" s="1"/>
  <c r="QLV476" i="5" s="1"/>
  <c r="QLX476" i="5" s="1"/>
  <c r="QLZ476" i="5" s="1"/>
  <c r="QMB476" i="5" s="1"/>
  <c r="QMD476" i="5" s="1"/>
  <c r="QMF476" i="5" s="1"/>
  <c r="QMH476" i="5" s="1"/>
  <c r="QMJ476" i="5" s="1"/>
  <c r="QML476" i="5" s="1"/>
  <c r="QMN476" i="5" s="1"/>
  <c r="QMP476" i="5" s="1"/>
  <c r="QMR476" i="5" s="1"/>
  <c r="QMT476" i="5" s="1"/>
  <c r="QMV476" i="5" s="1"/>
  <c r="QMX476" i="5" s="1"/>
  <c r="QMZ476" i="5" s="1"/>
  <c r="QNB476" i="5" s="1"/>
  <c r="QND476" i="5" s="1"/>
  <c r="QNF476" i="5" s="1"/>
  <c r="QNH476" i="5" s="1"/>
  <c r="QNJ476" i="5" s="1"/>
  <c r="QNL476" i="5" s="1"/>
  <c r="QNN476" i="5" s="1"/>
  <c r="QNP476" i="5" s="1"/>
  <c r="QNR476" i="5" s="1"/>
  <c r="QNT476" i="5" s="1"/>
  <c r="QNV476" i="5" s="1"/>
  <c r="QNX476" i="5" s="1"/>
  <c r="QNZ476" i="5" s="1"/>
  <c r="QOB476" i="5" s="1"/>
  <c r="QOD476" i="5" s="1"/>
  <c r="QOF476" i="5" s="1"/>
  <c r="QOH476" i="5" s="1"/>
  <c r="QOJ476" i="5" s="1"/>
  <c r="QOL476" i="5" s="1"/>
  <c r="QON476" i="5" s="1"/>
  <c r="QOP476" i="5" s="1"/>
  <c r="QOR476" i="5" s="1"/>
  <c r="QOT476" i="5" s="1"/>
  <c r="QOV476" i="5" s="1"/>
  <c r="QOX476" i="5" s="1"/>
  <c r="QOZ476" i="5" s="1"/>
  <c r="QPB476" i="5" s="1"/>
  <c r="QPD476" i="5" s="1"/>
  <c r="QPF476" i="5" s="1"/>
  <c r="QPH476" i="5" s="1"/>
  <c r="QPJ476" i="5" s="1"/>
  <c r="QPL476" i="5" s="1"/>
  <c r="QPN476" i="5" s="1"/>
  <c r="QPP476" i="5" s="1"/>
  <c r="QPR476" i="5" s="1"/>
  <c r="QPT476" i="5" s="1"/>
  <c r="QPV476" i="5" s="1"/>
  <c r="QPX476" i="5" s="1"/>
  <c r="QPZ476" i="5" s="1"/>
  <c r="QQB476" i="5" s="1"/>
  <c r="QQD476" i="5" s="1"/>
  <c r="QQF476" i="5" s="1"/>
  <c r="QQH476" i="5" s="1"/>
  <c r="QQJ476" i="5" s="1"/>
  <c r="QQL476" i="5" s="1"/>
  <c r="QQN476" i="5" s="1"/>
  <c r="QQP476" i="5" s="1"/>
  <c r="QQR476" i="5" s="1"/>
  <c r="QQT476" i="5" s="1"/>
  <c r="QQV476" i="5" s="1"/>
  <c r="QQX476" i="5" s="1"/>
  <c r="QQZ476" i="5" s="1"/>
  <c r="QRB476" i="5" s="1"/>
  <c r="QRD476" i="5" s="1"/>
  <c r="QRF476" i="5" s="1"/>
  <c r="QRH476" i="5" s="1"/>
  <c r="QRJ476" i="5" s="1"/>
  <c r="QRL476" i="5" s="1"/>
  <c r="QRN476" i="5" s="1"/>
  <c r="QRP476" i="5" s="1"/>
  <c r="QRR476" i="5" s="1"/>
  <c r="QRT476" i="5" s="1"/>
  <c r="QRV476" i="5" s="1"/>
  <c r="QRX476" i="5" s="1"/>
  <c r="QRZ476" i="5" s="1"/>
  <c r="QSB476" i="5" s="1"/>
  <c r="QSD476" i="5" s="1"/>
  <c r="QSF476" i="5" s="1"/>
  <c r="QSH476" i="5" s="1"/>
  <c r="QSJ476" i="5" s="1"/>
  <c r="QSL476" i="5" s="1"/>
  <c r="QSN476" i="5" s="1"/>
  <c r="QSP476" i="5" s="1"/>
  <c r="QSR476" i="5" s="1"/>
  <c r="QST476" i="5" s="1"/>
  <c r="QSV476" i="5" s="1"/>
  <c r="QSX476" i="5" s="1"/>
  <c r="QSZ476" i="5" s="1"/>
  <c r="QTB476" i="5" s="1"/>
  <c r="QTD476" i="5" s="1"/>
  <c r="QTF476" i="5" s="1"/>
  <c r="QTH476" i="5" s="1"/>
  <c r="QTJ476" i="5" s="1"/>
  <c r="QTL476" i="5" s="1"/>
  <c r="QTN476" i="5" s="1"/>
  <c r="QTP476" i="5" s="1"/>
  <c r="QTR476" i="5" s="1"/>
  <c r="QTT476" i="5" s="1"/>
  <c r="QTV476" i="5" s="1"/>
  <c r="QTX476" i="5" s="1"/>
  <c r="QTZ476" i="5" s="1"/>
  <c r="QUB476" i="5" s="1"/>
  <c r="QUD476" i="5" s="1"/>
  <c r="QUF476" i="5" s="1"/>
  <c r="QUH476" i="5" s="1"/>
  <c r="QUJ476" i="5" s="1"/>
  <c r="QUL476" i="5" s="1"/>
  <c r="QUN476" i="5" s="1"/>
  <c r="QUP476" i="5" s="1"/>
  <c r="QUR476" i="5" s="1"/>
  <c r="QUT476" i="5" s="1"/>
  <c r="QUV476" i="5" s="1"/>
  <c r="QUX476" i="5" s="1"/>
  <c r="QUZ476" i="5" s="1"/>
  <c r="QVB476" i="5" s="1"/>
  <c r="QVD476" i="5" s="1"/>
  <c r="QVF476" i="5" s="1"/>
  <c r="QVH476" i="5" s="1"/>
  <c r="QVJ476" i="5" s="1"/>
  <c r="QVL476" i="5" s="1"/>
  <c r="QVN476" i="5" s="1"/>
  <c r="QVP476" i="5" s="1"/>
  <c r="QVR476" i="5" s="1"/>
  <c r="QVT476" i="5" s="1"/>
  <c r="QVV476" i="5" s="1"/>
  <c r="QVX476" i="5" s="1"/>
  <c r="QVZ476" i="5" s="1"/>
  <c r="QWB476" i="5" s="1"/>
  <c r="QWD476" i="5" s="1"/>
  <c r="QWF476" i="5" s="1"/>
  <c r="QWH476" i="5" s="1"/>
  <c r="QWJ476" i="5" s="1"/>
  <c r="QWL476" i="5" s="1"/>
  <c r="QWN476" i="5" s="1"/>
  <c r="QWP476" i="5" s="1"/>
  <c r="QWR476" i="5" s="1"/>
  <c r="QWT476" i="5" s="1"/>
  <c r="QWV476" i="5" s="1"/>
  <c r="QWX476" i="5" s="1"/>
  <c r="QWZ476" i="5" s="1"/>
  <c r="QXB476" i="5" s="1"/>
  <c r="QXD476" i="5" s="1"/>
  <c r="QXF476" i="5" s="1"/>
  <c r="QXH476" i="5" s="1"/>
  <c r="QXJ476" i="5" s="1"/>
  <c r="QXL476" i="5" s="1"/>
  <c r="QXN476" i="5" s="1"/>
  <c r="QXP476" i="5" s="1"/>
  <c r="QXR476" i="5" s="1"/>
  <c r="QXT476" i="5" s="1"/>
  <c r="QXV476" i="5" s="1"/>
  <c r="QXX476" i="5" s="1"/>
  <c r="QXZ476" i="5" s="1"/>
  <c r="QYB476" i="5" s="1"/>
  <c r="QYD476" i="5" s="1"/>
  <c r="QYF476" i="5" s="1"/>
  <c r="QYH476" i="5" s="1"/>
  <c r="QYJ476" i="5" s="1"/>
  <c r="QYL476" i="5" s="1"/>
  <c r="QYN476" i="5" s="1"/>
  <c r="QYP476" i="5" s="1"/>
  <c r="QYR476" i="5" s="1"/>
  <c r="QYT476" i="5" s="1"/>
  <c r="QYV476" i="5" s="1"/>
  <c r="QYX476" i="5" s="1"/>
  <c r="QYZ476" i="5" s="1"/>
  <c r="QZB476" i="5" s="1"/>
  <c r="QZD476" i="5" s="1"/>
  <c r="QZF476" i="5" s="1"/>
  <c r="QZH476" i="5" s="1"/>
  <c r="QZJ476" i="5" s="1"/>
  <c r="QZL476" i="5" s="1"/>
  <c r="QZN476" i="5" s="1"/>
  <c r="QZP476" i="5" s="1"/>
  <c r="QZR476" i="5" s="1"/>
  <c r="QZT476" i="5" s="1"/>
  <c r="QZV476" i="5" s="1"/>
  <c r="QZX476" i="5" s="1"/>
  <c r="QZZ476" i="5" s="1"/>
  <c r="RAB476" i="5" s="1"/>
  <c r="RAD476" i="5" s="1"/>
  <c r="RAF476" i="5" s="1"/>
  <c r="RAH476" i="5" s="1"/>
  <c r="RAJ476" i="5" s="1"/>
  <c r="RAL476" i="5" s="1"/>
  <c r="RAN476" i="5" s="1"/>
  <c r="RAP476" i="5" s="1"/>
  <c r="RAR476" i="5" s="1"/>
  <c r="RAT476" i="5" s="1"/>
  <c r="RAV476" i="5" s="1"/>
  <c r="RAX476" i="5" s="1"/>
  <c r="RAZ476" i="5" s="1"/>
  <c r="RBB476" i="5" s="1"/>
  <c r="RBD476" i="5" s="1"/>
  <c r="RBF476" i="5" s="1"/>
  <c r="RBH476" i="5" s="1"/>
  <c r="RBJ476" i="5" s="1"/>
  <c r="RBL476" i="5" s="1"/>
  <c r="RBN476" i="5" s="1"/>
  <c r="RBP476" i="5" s="1"/>
  <c r="RBR476" i="5" s="1"/>
  <c r="RBT476" i="5" s="1"/>
  <c r="RBV476" i="5" s="1"/>
  <c r="RBX476" i="5" s="1"/>
  <c r="RBZ476" i="5" s="1"/>
  <c r="RCB476" i="5" s="1"/>
  <c r="RCD476" i="5" s="1"/>
  <c r="RCF476" i="5" s="1"/>
  <c r="RCH476" i="5" s="1"/>
  <c r="RCJ476" i="5" s="1"/>
  <c r="RCL476" i="5" s="1"/>
  <c r="RCN476" i="5" s="1"/>
  <c r="RCP476" i="5" s="1"/>
  <c r="RCR476" i="5" s="1"/>
  <c r="RCT476" i="5" s="1"/>
  <c r="RCV476" i="5" s="1"/>
  <c r="RCX476" i="5" s="1"/>
  <c r="RCZ476" i="5" s="1"/>
  <c r="RDB476" i="5" s="1"/>
  <c r="RDD476" i="5" s="1"/>
  <c r="RDF476" i="5" s="1"/>
  <c r="RDH476" i="5" s="1"/>
  <c r="RDJ476" i="5" s="1"/>
  <c r="RDL476" i="5" s="1"/>
  <c r="RDN476" i="5" s="1"/>
  <c r="RDP476" i="5" s="1"/>
  <c r="RDR476" i="5" s="1"/>
  <c r="RDT476" i="5" s="1"/>
  <c r="RDV476" i="5" s="1"/>
  <c r="RDX476" i="5" s="1"/>
  <c r="RDZ476" i="5" s="1"/>
  <c r="REB476" i="5" s="1"/>
  <c r="RED476" i="5" s="1"/>
  <c r="REF476" i="5" s="1"/>
  <c r="REH476" i="5" s="1"/>
  <c r="REJ476" i="5" s="1"/>
  <c r="REL476" i="5" s="1"/>
  <c r="REN476" i="5" s="1"/>
  <c r="REP476" i="5" s="1"/>
  <c r="RER476" i="5" s="1"/>
  <c r="RET476" i="5" s="1"/>
  <c r="REV476" i="5" s="1"/>
  <c r="REX476" i="5" s="1"/>
  <c r="REZ476" i="5" s="1"/>
  <c r="RFB476" i="5" s="1"/>
  <c r="RFD476" i="5" s="1"/>
  <c r="RFF476" i="5" s="1"/>
  <c r="RFH476" i="5" s="1"/>
  <c r="RFJ476" i="5" s="1"/>
  <c r="RFL476" i="5" s="1"/>
  <c r="RFN476" i="5" s="1"/>
  <c r="RFP476" i="5" s="1"/>
  <c r="RFR476" i="5" s="1"/>
  <c r="RFT476" i="5" s="1"/>
  <c r="RFV476" i="5" s="1"/>
  <c r="RFX476" i="5" s="1"/>
  <c r="RFZ476" i="5" s="1"/>
  <c r="RGB476" i="5" s="1"/>
  <c r="RGD476" i="5" s="1"/>
  <c r="RGF476" i="5" s="1"/>
  <c r="RGH476" i="5" s="1"/>
  <c r="RGJ476" i="5" s="1"/>
  <c r="RGL476" i="5" s="1"/>
  <c r="RGN476" i="5" s="1"/>
  <c r="RGP476" i="5" s="1"/>
  <c r="RGR476" i="5" s="1"/>
  <c r="RGT476" i="5" s="1"/>
  <c r="RGV476" i="5" s="1"/>
  <c r="RGX476" i="5" s="1"/>
  <c r="RGZ476" i="5" s="1"/>
  <c r="RHB476" i="5" s="1"/>
  <c r="RHD476" i="5" s="1"/>
  <c r="RHF476" i="5" s="1"/>
  <c r="RHH476" i="5" s="1"/>
  <c r="RHJ476" i="5" s="1"/>
  <c r="RHL476" i="5" s="1"/>
  <c r="RHN476" i="5" s="1"/>
  <c r="RHP476" i="5" s="1"/>
  <c r="RHR476" i="5" s="1"/>
  <c r="RHT476" i="5" s="1"/>
  <c r="RHV476" i="5" s="1"/>
  <c r="RHX476" i="5" s="1"/>
  <c r="RHZ476" i="5" s="1"/>
  <c r="RIB476" i="5" s="1"/>
  <c r="RID476" i="5" s="1"/>
  <c r="RIF476" i="5" s="1"/>
  <c r="RIH476" i="5" s="1"/>
  <c r="RIJ476" i="5" s="1"/>
  <c r="RIL476" i="5" s="1"/>
  <c r="RIN476" i="5" s="1"/>
  <c r="RIP476" i="5" s="1"/>
  <c r="RIR476" i="5" s="1"/>
  <c r="RIT476" i="5" s="1"/>
  <c r="RIV476" i="5" s="1"/>
  <c r="RIX476" i="5" s="1"/>
  <c r="RIZ476" i="5" s="1"/>
  <c r="RJB476" i="5" s="1"/>
  <c r="RJD476" i="5" s="1"/>
  <c r="RJF476" i="5" s="1"/>
  <c r="RJH476" i="5" s="1"/>
  <c r="RJJ476" i="5" s="1"/>
  <c r="RJL476" i="5" s="1"/>
  <c r="RJN476" i="5" s="1"/>
  <c r="RJP476" i="5" s="1"/>
  <c r="RJR476" i="5" s="1"/>
  <c r="RJT476" i="5" s="1"/>
  <c r="RJV476" i="5" s="1"/>
  <c r="RJX476" i="5" s="1"/>
  <c r="RJZ476" i="5" s="1"/>
  <c r="RKB476" i="5" s="1"/>
  <c r="RKD476" i="5" s="1"/>
  <c r="RKF476" i="5" s="1"/>
  <c r="RKH476" i="5" s="1"/>
  <c r="RKJ476" i="5" s="1"/>
  <c r="RKL476" i="5" s="1"/>
  <c r="RKN476" i="5" s="1"/>
  <c r="RKP476" i="5" s="1"/>
  <c r="RKR476" i="5" s="1"/>
  <c r="RKT476" i="5" s="1"/>
  <c r="RKV476" i="5" s="1"/>
  <c r="RKX476" i="5" s="1"/>
  <c r="RKZ476" i="5" s="1"/>
  <c r="RLB476" i="5" s="1"/>
  <c r="RLD476" i="5" s="1"/>
  <c r="RLF476" i="5" s="1"/>
  <c r="RLH476" i="5" s="1"/>
  <c r="RLJ476" i="5" s="1"/>
  <c r="RLL476" i="5" s="1"/>
  <c r="RLN476" i="5" s="1"/>
  <c r="RLP476" i="5" s="1"/>
  <c r="RLR476" i="5" s="1"/>
  <c r="RLT476" i="5" s="1"/>
  <c r="RLV476" i="5" s="1"/>
  <c r="RLX476" i="5" s="1"/>
  <c r="RLZ476" i="5" s="1"/>
  <c r="RMB476" i="5" s="1"/>
  <c r="RMD476" i="5" s="1"/>
  <c r="RMF476" i="5" s="1"/>
  <c r="RMH476" i="5" s="1"/>
  <c r="RMJ476" i="5" s="1"/>
  <c r="RML476" i="5" s="1"/>
  <c r="RMN476" i="5" s="1"/>
  <c r="RMP476" i="5" s="1"/>
  <c r="RMR476" i="5" s="1"/>
  <c r="RMT476" i="5" s="1"/>
  <c r="RMV476" i="5" s="1"/>
  <c r="RMX476" i="5" s="1"/>
  <c r="RMZ476" i="5" s="1"/>
  <c r="RNB476" i="5" s="1"/>
  <c r="RND476" i="5" s="1"/>
  <c r="RNF476" i="5" s="1"/>
  <c r="RNH476" i="5" s="1"/>
  <c r="RNJ476" i="5" s="1"/>
  <c r="RNL476" i="5" s="1"/>
  <c r="RNN476" i="5" s="1"/>
  <c r="RNP476" i="5" s="1"/>
  <c r="RNR476" i="5" s="1"/>
  <c r="RNT476" i="5" s="1"/>
  <c r="RNV476" i="5" s="1"/>
  <c r="RNX476" i="5" s="1"/>
  <c r="RNZ476" i="5" s="1"/>
  <c r="ROB476" i="5" s="1"/>
  <c r="ROD476" i="5" s="1"/>
  <c r="ROF476" i="5" s="1"/>
  <c r="ROH476" i="5" s="1"/>
  <c r="ROJ476" i="5" s="1"/>
  <c r="ROL476" i="5" s="1"/>
  <c r="RON476" i="5" s="1"/>
  <c r="ROP476" i="5" s="1"/>
  <c r="ROR476" i="5" s="1"/>
  <c r="ROT476" i="5" s="1"/>
  <c r="ROV476" i="5" s="1"/>
  <c r="ROX476" i="5" s="1"/>
  <c r="ROZ476" i="5" s="1"/>
  <c r="RPB476" i="5" s="1"/>
  <c r="RPD476" i="5" s="1"/>
  <c r="RPF476" i="5" s="1"/>
  <c r="RPH476" i="5" s="1"/>
  <c r="RPJ476" i="5" s="1"/>
  <c r="RPL476" i="5" s="1"/>
  <c r="RPN476" i="5" s="1"/>
  <c r="RPP476" i="5" s="1"/>
  <c r="RPR476" i="5" s="1"/>
  <c r="RPT476" i="5" s="1"/>
  <c r="RPV476" i="5" s="1"/>
  <c r="RPX476" i="5" s="1"/>
  <c r="RPZ476" i="5" s="1"/>
  <c r="RQB476" i="5" s="1"/>
  <c r="RQD476" i="5" s="1"/>
  <c r="RQF476" i="5" s="1"/>
  <c r="RQH476" i="5" s="1"/>
  <c r="RQJ476" i="5" s="1"/>
  <c r="RQL476" i="5" s="1"/>
  <c r="RQN476" i="5" s="1"/>
  <c r="RQP476" i="5" s="1"/>
  <c r="RQR476" i="5" s="1"/>
  <c r="RQT476" i="5" s="1"/>
  <c r="RQV476" i="5" s="1"/>
  <c r="RQX476" i="5" s="1"/>
  <c r="RQZ476" i="5" s="1"/>
  <c r="RRB476" i="5" s="1"/>
  <c r="RRD476" i="5" s="1"/>
  <c r="RRF476" i="5" s="1"/>
  <c r="RRH476" i="5" s="1"/>
  <c r="RRJ476" i="5" s="1"/>
  <c r="RRL476" i="5" s="1"/>
  <c r="RRN476" i="5" s="1"/>
  <c r="RRP476" i="5" s="1"/>
  <c r="RRR476" i="5" s="1"/>
  <c r="RRT476" i="5" s="1"/>
  <c r="RRV476" i="5" s="1"/>
  <c r="RRX476" i="5" s="1"/>
  <c r="RRZ476" i="5" s="1"/>
  <c r="RSB476" i="5" s="1"/>
  <c r="RSD476" i="5" s="1"/>
  <c r="RSF476" i="5" s="1"/>
  <c r="RSH476" i="5" s="1"/>
  <c r="RSJ476" i="5" s="1"/>
  <c r="RSL476" i="5" s="1"/>
  <c r="RSN476" i="5" s="1"/>
  <c r="RSP476" i="5" s="1"/>
  <c r="RSR476" i="5" s="1"/>
  <c r="RST476" i="5" s="1"/>
  <c r="RSV476" i="5" s="1"/>
  <c r="RSX476" i="5" s="1"/>
  <c r="RSZ476" i="5" s="1"/>
  <c r="RTB476" i="5" s="1"/>
  <c r="RTD476" i="5" s="1"/>
  <c r="RTF476" i="5" s="1"/>
  <c r="RTH476" i="5" s="1"/>
  <c r="RTJ476" i="5" s="1"/>
  <c r="RTL476" i="5" s="1"/>
  <c r="RTN476" i="5" s="1"/>
  <c r="RTP476" i="5" s="1"/>
  <c r="RTR476" i="5" s="1"/>
  <c r="RTT476" i="5" s="1"/>
  <c r="RTV476" i="5" s="1"/>
  <c r="RTX476" i="5" s="1"/>
  <c r="RTZ476" i="5" s="1"/>
  <c r="RUB476" i="5" s="1"/>
  <c r="RUD476" i="5" s="1"/>
  <c r="RUF476" i="5" s="1"/>
  <c r="RUH476" i="5" s="1"/>
  <c r="RUJ476" i="5" s="1"/>
  <c r="RUL476" i="5" s="1"/>
  <c r="RUN476" i="5" s="1"/>
  <c r="RUP476" i="5" s="1"/>
  <c r="RUR476" i="5" s="1"/>
  <c r="RUT476" i="5" s="1"/>
  <c r="RUV476" i="5" s="1"/>
  <c r="RUX476" i="5" s="1"/>
  <c r="RUZ476" i="5" s="1"/>
  <c r="RVB476" i="5" s="1"/>
  <c r="RVD476" i="5" s="1"/>
  <c r="RVF476" i="5" s="1"/>
  <c r="RVH476" i="5" s="1"/>
  <c r="RVJ476" i="5" s="1"/>
  <c r="RVL476" i="5" s="1"/>
  <c r="RVN476" i="5" s="1"/>
  <c r="RVP476" i="5" s="1"/>
  <c r="RVR476" i="5" s="1"/>
  <c r="RVT476" i="5" s="1"/>
  <c r="RVV476" i="5" s="1"/>
  <c r="RVX476" i="5" s="1"/>
  <c r="RVZ476" i="5" s="1"/>
  <c r="RWB476" i="5" s="1"/>
  <c r="RWD476" i="5" s="1"/>
  <c r="RWF476" i="5" s="1"/>
  <c r="RWH476" i="5" s="1"/>
  <c r="RWJ476" i="5" s="1"/>
  <c r="RWL476" i="5" s="1"/>
  <c r="RWN476" i="5" s="1"/>
  <c r="RWP476" i="5" s="1"/>
  <c r="RWR476" i="5" s="1"/>
  <c r="RWT476" i="5" s="1"/>
  <c r="RWV476" i="5" s="1"/>
  <c r="RWX476" i="5" s="1"/>
  <c r="RWZ476" i="5" s="1"/>
  <c r="RXB476" i="5" s="1"/>
  <c r="RXD476" i="5" s="1"/>
  <c r="RXF476" i="5" s="1"/>
  <c r="RXH476" i="5" s="1"/>
  <c r="RXJ476" i="5" s="1"/>
  <c r="RXL476" i="5" s="1"/>
  <c r="RXN476" i="5" s="1"/>
  <c r="RXP476" i="5" s="1"/>
  <c r="RXR476" i="5" s="1"/>
  <c r="RXT476" i="5" s="1"/>
  <c r="RXV476" i="5" s="1"/>
  <c r="RXX476" i="5" s="1"/>
  <c r="RXZ476" i="5" s="1"/>
  <c r="RYB476" i="5" s="1"/>
  <c r="RYD476" i="5" s="1"/>
  <c r="RYF476" i="5" s="1"/>
  <c r="RYH476" i="5" s="1"/>
  <c r="RYJ476" i="5" s="1"/>
  <c r="RYL476" i="5" s="1"/>
  <c r="RYN476" i="5" s="1"/>
  <c r="RYP476" i="5" s="1"/>
  <c r="RYR476" i="5" s="1"/>
  <c r="RYT476" i="5" s="1"/>
  <c r="RYV476" i="5" s="1"/>
  <c r="RYX476" i="5" s="1"/>
  <c r="RYZ476" i="5" s="1"/>
  <c r="RZB476" i="5" s="1"/>
  <c r="RZD476" i="5" s="1"/>
  <c r="RZF476" i="5" s="1"/>
  <c r="RZH476" i="5" s="1"/>
  <c r="RZJ476" i="5" s="1"/>
  <c r="RZL476" i="5" s="1"/>
  <c r="RZN476" i="5" s="1"/>
  <c r="RZP476" i="5" s="1"/>
  <c r="RZR476" i="5" s="1"/>
  <c r="RZT476" i="5" s="1"/>
  <c r="RZV476" i="5" s="1"/>
  <c r="RZX476" i="5" s="1"/>
  <c r="RZZ476" i="5" s="1"/>
  <c r="SAB476" i="5" s="1"/>
  <c r="SAD476" i="5" s="1"/>
  <c r="SAF476" i="5" s="1"/>
  <c r="SAH476" i="5" s="1"/>
  <c r="SAJ476" i="5" s="1"/>
  <c r="SAL476" i="5" s="1"/>
  <c r="SAN476" i="5" s="1"/>
  <c r="SAP476" i="5" s="1"/>
  <c r="SAR476" i="5" s="1"/>
  <c r="SAT476" i="5" s="1"/>
  <c r="SAV476" i="5" s="1"/>
  <c r="SAX476" i="5" s="1"/>
  <c r="SAZ476" i="5" s="1"/>
  <c r="SBB476" i="5" s="1"/>
  <c r="SBD476" i="5" s="1"/>
  <c r="SBF476" i="5" s="1"/>
  <c r="SBH476" i="5" s="1"/>
  <c r="SBJ476" i="5" s="1"/>
  <c r="SBL476" i="5" s="1"/>
  <c r="SBN476" i="5" s="1"/>
  <c r="SBP476" i="5" s="1"/>
  <c r="SBR476" i="5" s="1"/>
  <c r="SBT476" i="5" s="1"/>
  <c r="SBV476" i="5" s="1"/>
  <c r="SBX476" i="5" s="1"/>
  <c r="SBZ476" i="5" s="1"/>
  <c r="SCB476" i="5" s="1"/>
  <c r="SCD476" i="5" s="1"/>
  <c r="SCF476" i="5" s="1"/>
  <c r="SCH476" i="5" s="1"/>
  <c r="SCJ476" i="5" s="1"/>
  <c r="SCL476" i="5" s="1"/>
  <c r="SCN476" i="5" s="1"/>
  <c r="SCP476" i="5" s="1"/>
  <c r="SCR476" i="5" s="1"/>
  <c r="SCT476" i="5" s="1"/>
  <c r="SCV476" i="5" s="1"/>
  <c r="SCX476" i="5" s="1"/>
  <c r="SCZ476" i="5" s="1"/>
  <c r="SDB476" i="5" s="1"/>
  <c r="SDD476" i="5" s="1"/>
  <c r="SDF476" i="5" s="1"/>
  <c r="SDH476" i="5" s="1"/>
  <c r="SDJ476" i="5" s="1"/>
  <c r="SDL476" i="5" s="1"/>
  <c r="SDN476" i="5" s="1"/>
  <c r="SDP476" i="5" s="1"/>
  <c r="SDR476" i="5" s="1"/>
  <c r="SDT476" i="5" s="1"/>
  <c r="SDV476" i="5" s="1"/>
  <c r="SDX476" i="5" s="1"/>
  <c r="SDZ476" i="5" s="1"/>
  <c r="SEB476" i="5" s="1"/>
  <c r="SED476" i="5" s="1"/>
  <c r="SEF476" i="5" s="1"/>
  <c r="SEH476" i="5" s="1"/>
  <c r="SEJ476" i="5" s="1"/>
  <c r="SEL476" i="5" s="1"/>
  <c r="SEN476" i="5" s="1"/>
  <c r="SEP476" i="5" s="1"/>
  <c r="SER476" i="5" s="1"/>
  <c r="SET476" i="5" s="1"/>
  <c r="SEV476" i="5" s="1"/>
  <c r="SEX476" i="5" s="1"/>
  <c r="SEZ476" i="5" s="1"/>
  <c r="SFB476" i="5" s="1"/>
  <c r="SFD476" i="5" s="1"/>
  <c r="SFF476" i="5" s="1"/>
  <c r="SFH476" i="5" s="1"/>
  <c r="SFJ476" i="5" s="1"/>
  <c r="SFL476" i="5" s="1"/>
  <c r="SFN476" i="5" s="1"/>
  <c r="SFP476" i="5" s="1"/>
  <c r="SFR476" i="5" s="1"/>
  <c r="SFT476" i="5" s="1"/>
  <c r="SFV476" i="5" s="1"/>
  <c r="SFX476" i="5" s="1"/>
  <c r="SFZ476" i="5" s="1"/>
  <c r="SGB476" i="5" s="1"/>
  <c r="SGD476" i="5" s="1"/>
  <c r="SGF476" i="5" s="1"/>
  <c r="SGH476" i="5" s="1"/>
  <c r="SGJ476" i="5" s="1"/>
  <c r="SGL476" i="5" s="1"/>
  <c r="SGN476" i="5" s="1"/>
  <c r="SGP476" i="5" s="1"/>
  <c r="SGR476" i="5" s="1"/>
  <c r="SGT476" i="5" s="1"/>
  <c r="SGV476" i="5" s="1"/>
  <c r="SGX476" i="5" s="1"/>
  <c r="SGZ476" i="5" s="1"/>
  <c r="SHB476" i="5" s="1"/>
  <c r="SHD476" i="5" s="1"/>
  <c r="SHF476" i="5" s="1"/>
  <c r="SHH476" i="5" s="1"/>
  <c r="SHJ476" i="5" s="1"/>
  <c r="SHL476" i="5" s="1"/>
  <c r="SHN476" i="5" s="1"/>
  <c r="SHP476" i="5" s="1"/>
  <c r="SHR476" i="5" s="1"/>
  <c r="SHT476" i="5" s="1"/>
  <c r="SHV476" i="5" s="1"/>
  <c r="SHX476" i="5" s="1"/>
  <c r="SHZ476" i="5" s="1"/>
  <c r="SIB476" i="5" s="1"/>
  <c r="SID476" i="5" s="1"/>
  <c r="SIF476" i="5" s="1"/>
  <c r="SIH476" i="5" s="1"/>
  <c r="SIJ476" i="5" s="1"/>
  <c r="SIL476" i="5" s="1"/>
  <c r="SIN476" i="5" s="1"/>
  <c r="SIP476" i="5" s="1"/>
  <c r="SIR476" i="5" s="1"/>
  <c r="SIT476" i="5" s="1"/>
  <c r="SIV476" i="5" s="1"/>
  <c r="SIX476" i="5" s="1"/>
  <c r="SIZ476" i="5" s="1"/>
  <c r="SJB476" i="5" s="1"/>
  <c r="SJD476" i="5" s="1"/>
  <c r="SJF476" i="5" s="1"/>
  <c r="SJH476" i="5" s="1"/>
  <c r="SJJ476" i="5" s="1"/>
  <c r="SJL476" i="5" s="1"/>
  <c r="SJN476" i="5" s="1"/>
  <c r="SJP476" i="5" s="1"/>
  <c r="SJR476" i="5" s="1"/>
  <c r="SJT476" i="5" s="1"/>
  <c r="SJV476" i="5" s="1"/>
  <c r="SJX476" i="5" s="1"/>
  <c r="SJZ476" i="5" s="1"/>
  <c r="SKB476" i="5" s="1"/>
  <c r="SKD476" i="5" s="1"/>
  <c r="SKF476" i="5" s="1"/>
  <c r="SKH476" i="5" s="1"/>
  <c r="SKJ476" i="5" s="1"/>
  <c r="SKL476" i="5" s="1"/>
  <c r="SKN476" i="5" s="1"/>
  <c r="SKP476" i="5" s="1"/>
  <c r="SKR476" i="5" s="1"/>
  <c r="SKT476" i="5" s="1"/>
  <c r="SKV476" i="5" s="1"/>
  <c r="SKX476" i="5" s="1"/>
  <c r="SKZ476" i="5" s="1"/>
  <c r="SLB476" i="5" s="1"/>
  <c r="SLD476" i="5" s="1"/>
  <c r="SLF476" i="5" s="1"/>
  <c r="SLH476" i="5" s="1"/>
  <c r="SLJ476" i="5" s="1"/>
  <c r="SLL476" i="5" s="1"/>
  <c r="SLN476" i="5" s="1"/>
  <c r="SLP476" i="5" s="1"/>
  <c r="SLR476" i="5" s="1"/>
  <c r="SLT476" i="5" s="1"/>
  <c r="SLV476" i="5" s="1"/>
  <c r="SLX476" i="5" s="1"/>
  <c r="SLZ476" i="5" s="1"/>
  <c r="SMB476" i="5" s="1"/>
  <c r="SMD476" i="5" s="1"/>
  <c r="SMF476" i="5" s="1"/>
  <c r="SMH476" i="5" s="1"/>
  <c r="SMJ476" i="5" s="1"/>
  <c r="SML476" i="5" s="1"/>
  <c r="SMN476" i="5" s="1"/>
  <c r="SMP476" i="5" s="1"/>
  <c r="SMR476" i="5" s="1"/>
  <c r="SMT476" i="5" s="1"/>
  <c r="SMV476" i="5" s="1"/>
  <c r="SMX476" i="5" s="1"/>
  <c r="SMZ476" i="5" s="1"/>
  <c r="SNB476" i="5" s="1"/>
  <c r="SND476" i="5" s="1"/>
  <c r="SNF476" i="5" s="1"/>
  <c r="SNH476" i="5" s="1"/>
  <c r="SNJ476" i="5" s="1"/>
  <c r="SNL476" i="5" s="1"/>
  <c r="SNN476" i="5" s="1"/>
  <c r="SNP476" i="5" s="1"/>
  <c r="SNR476" i="5" s="1"/>
  <c r="SNT476" i="5" s="1"/>
  <c r="SNV476" i="5" s="1"/>
  <c r="SNX476" i="5" s="1"/>
  <c r="SNZ476" i="5" s="1"/>
  <c r="SOB476" i="5" s="1"/>
  <c r="SOD476" i="5" s="1"/>
  <c r="SOF476" i="5" s="1"/>
  <c r="SOH476" i="5" s="1"/>
  <c r="SOJ476" i="5" s="1"/>
  <c r="SOL476" i="5" s="1"/>
  <c r="SON476" i="5" s="1"/>
  <c r="SOP476" i="5" s="1"/>
  <c r="SOR476" i="5" s="1"/>
  <c r="SOT476" i="5" s="1"/>
  <c r="SOV476" i="5" s="1"/>
  <c r="SOX476" i="5" s="1"/>
  <c r="SOZ476" i="5" s="1"/>
  <c r="SPB476" i="5" s="1"/>
  <c r="SPD476" i="5" s="1"/>
  <c r="SPF476" i="5" s="1"/>
  <c r="SPH476" i="5" s="1"/>
  <c r="SPJ476" i="5" s="1"/>
  <c r="SPL476" i="5" s="1"/>
  <c r="SPN476" i="5" s="1"/>
  <c r="SPP476" i="5" s="1"/>
  <c r="SPR476" i="5" s="1"/>
  <c r="SPT476" i="5" s="1"/>
  <c r="SPV476" i="5" s="1"/>
  <c r="SPX476" i="5" s="1"/>
  <c r="SPZ476" i="5" s="1"/>
  <c r="SQB476" i="5" s="1"/>
  <c r="SQD476" i="5" s="1"/>
  <c r="SQF476" i="5" s="1"/>
  <c r="SQH476" i="5" s="1"/>
  <c r="SQJ476" i="5" s="1"/>
  <c r="SQL476" i="5" s="1"/>
  <c r="SQN476" i="5" s="1"/>
  <c r="SQP476" i="5" s="1"/>
  <c r="SQR476" i="5" s="1"/>
  <c r="SQT476" i="5" s="1"/>
  <c r="SQV476" i="5" s="1"/>
  <c r="SQX476" i="5" s="1"/>
  <c r="SQZ476" i="5" s="1"/>
  <c r="SRB476" i="5" s="1"/>
  <c r="SRD476" i="5" s="1"/>
  <c r="SRF476" i="5" s="1"/>
  <c r="SRH476" i="5" s="1"/>
  <c r="SRJ476" i="5" s="1"/>
  <c r="SRL476" i="5" s="1"/>
  <c r="SRN476" i="5" s="1"/>
  <c r="SRP476" i="5" s="1"/>
  <c r="SRR476" i="5" s="1"/>
  <c r="SRT476" i="5" s="1"/>
  <c r="SRV476" i="5" s="1"/>
  <c r="SRX476" i="5" s="1"/>
  <c r="SRZ476" i="5" s="1"/>
  <c r="SSB476" i="5" s="1"/>
  <c r="SSD476" i="5" s="1"/>
  <c r="SSF476" i="5" s="1"/>
  <c r="SSH476" i="5" s="1"/>
  <c r="SSJ476" i="5" s="1"/>
  <c r="SSL476" i="5" s="1"/>
  <c r="SSN476" i="5" s="1"/>
  <c r="SSP476" i="5" s="1"/>
  <c r="SSR476" i="5" s="1"/>
  <c r="SST476" i="5" s="1"/>
  <c r="SSV476" i="5" s="1"/>
  <c r="SSX476" i="5" s="1"/>
  <c r="SSZ476" i="5" s="1"/>
  <c r="STB476" i="5" s="1"/>
  <c r="STD476" i="5" s="1"/>
  <c r="STF476" i="5" s="1"/>
  <c r="STH476" i="5" s="1"/>
  <c r="STJ476" i="5" s="1"/>
  <c r="STL476" i="5" s="1"/>
  <c r="STN476" i="5" s="1"/>
  <c r="STP476" i="5" s="1"/>
  <c r="STR476" i="5" s="1"/>
  <c r="STT476" i="5" s="1"/>
  <c r="STV476" i="5" s="1"/>
  <c r="STX476" i="5" s="1"/>
  <c r="STZ476" i="5" s="1"/>
  <c r="SUB476" i="5" s="1"/>
  <c r="SUD476" i="5" s="1"/>
  <c r="SUF476" i="5" s="1"/>
  <c r="SUH476" i="5" s="1"/>
  <c r="SUJ476" i="5" s="1"/>
  <c r="SUL476" i="5" s="1"/>
  <c r="SUN476" i="5" s="1"/>
  <c r="SUP476" i="5" s="1"/>
  <c r="SUR476" i="5" s="1"/>
  <c r="SUT476" i="5" s="1"/>
  <c r="SUV476" i="5" s="1"/>
  <c r="SUX476" i="5" s="1"/>
  <c r="SUZ476" i="5" s="1"/>
  <c r="SVB476" i="5" s="1"/>
  <c r="SVD476" i="5" s="1"/>
  <c r="SVF476" i="5" s="1"/>
  <c r="SVH476" i="5" s="1"/>
  <c r="SVJ476" i="5" s="1"/>
  <c r="SVL476" i="5" s="1"/>
  <c r="SVN476" i="5" s="1"/>
  <c r="SVP476" i="5" s="1"/>
  <c r="SVR476" i="5" s="1"/>
  <c r="SVT476" i="5" s="1"/>
  <c r="SVV476" i="5" s="1"/>
  <c r="SVX476" i="5" s="1"/>
  <c r="SVZ476" i="5" s="1"/>
  <c r="SWB476" i="5" s="1"/>
  <c r="SWD476" i="5" s="1"/>
  <c r="SWF476" i="5" s="1"/>
  <c r="SWH476" i="5" s="1"/>
  <c r="SWJ476" i="5" s="1"/>
  <c r="SWL476" i="5" s="1"/>
  <c r="SWN476" i="5" s="1"/>
  <c r="SWP476" i="5" s="1"/>
  <c r="SWR476" i="5" s="1"/>
  <c r="SWT476" i="5" s="1"/>
  <c r="SWV476" i="5" s="1"/>
  <c r="SWX476" i="5" s="1"/>
  <c r="SWZ476" i="5" s="1"/>
  <c r="SXB476" i="5" s="1"/>
  <c r="SXD476" i="5" s="1"/>
  <c r="SXF476" i="5" s="1"/>
  <c r="SXH476" i="5" s="1"/>
  <c r="SXJ476" i="5" s="1"/>
  <c r="SXL476" i="5" s="1"/>
  <c r="SXN476" i="5" s="1"/>
  <c r="SXP476" i="5" s="1"/>
  <c r="SXR476" i="5" s="1"/>
  <c r="SXT476" i="5" s="1"/>
  <c r="SXV476" i="5" s="1"/>
  <c r="SXX476" i="5" s="1"/>
  <c r="SXZ476" i="5" s="1"/>
  <c r="SYB476" i="5" s="1"/>
  <c r="SYD476" i="5" s="1"/>
  <c r="SYF476" i="5" s="1"/>
  <c r="SYH476" i="5" s="1"/>
  <c r="SYJ476" i="5" s="1"/>
  <c r="SYL476" i="5" s="1"/>
  <c r="SYN476" i="5" s="1"/>
  <c r="SYP476" i="5" s="1"/>
  <c r="SYR476" i="5" s="1"/>
  <c r="SYT476" i="5" s="1"/>
  <c r="SYV476" i="5" s="1"/>
  <c r="SYX476" i="5" s="1"/>
  <c r="SYZ476" i="5" s="1"/>
  <c r="SZB476" i="5" s="1"/>
  <c r="SZD476" i="5" s="1"/>
  <c r="SZF476" i="5" s="1"/>
  <c r="SZH476" i="5" s="1"/>
  <c r="SZJ476" i="5" s="1"/>
  <c r="SZL476" i="5" s="1"/>
  <c r="SZN476" i="5" s="1"/>
  <c r="SZP476" i="5" s="1"/>
  <c r="SZR476" i="5" s="1"/>
  <c r="SZT476" i="5" s="1"/>
  <c r="SZV476" i="5" s="1"/>
  <c r="SZX476" i="5" s="1"/>
  <c r="SZZ476" i="5" s="1"/>
  <c r="TAB476" i="5" s="1"/>
  <c r="TAD476" i="5" s="1"/>
  <c r="TAF476" i="5" s="1"/>
  <c r="TAH476" i="5" s="1"/>
  <c r="TAJ476" i="5" s="1"/>
  <c r="TAL476" i="5" s="1"/>
  <c r="TAN476" i="5" s="1"/>
  <c r="TAP476" i="5" s="1"/>
  <c r="TAR476" i="5" s="1"/>
  <c r="TAT476" i="5" s="1"/>
  <c r="TAV476" i="5" s="1"/>
  <c r="TAX476" i="5" s="1"/>
  <c r="TAZ476" i="5" s="1"/>
  <c r="TBB476" i="5" s="1"/>
  <c r="TBD476" i="5" s="1"/>
  <c r="TBF476" i="5" s="1"/>
  <c r="TBH476" i="5" s="1"/>
  <c r="TBJ476" i="5" s="1"/>
  <c r="TBL476" i="5" s="1"/>
  <c r="TBN476" i="5" s="1"/>
  <c r="TBP476" i="5" s="1"/>
  <c r="TBR476" i="5" s="1"/>
  <c r="TBT476" i="5" s="1"/>
  <c r="TBV476" i="5" s="1"/>
  <c r="TBX476" i="5" s="1"/>
  <c r="TBZ476" i="5" s="1"/>
  <c r="TCB476" i="5" s="1"/>
  <c r="TCD476" i="5" s="1"/>
  <c r="TCF476" i="5" s="1"/>
  <c r="TCH476" i="5" s="1"/>
  <c r="TCJ476" i="5" s="1"/>
  <c r="TCL476" i="5" s="1"/>
  <c r="TCN476" i="5" s="1"/>
  <c r="TCP476" i="5" s="1"/>
  <c r="TCR476" i="5" s="1"/>
  <c r="TCT476" i="5" s="1"/>
  <c r="TCV476" i="5" s="1"/>
  <c r="TCX476" i="5" s="1"/>
  <c r="TCZ476" i="5" s="1"/>
  <c r="TDB476" i="5" s="1"/>
  <c r="TDD476" i="5" s="1"/>
  <c r="TDF476" i="5" s="1"/>
  <c r="TDH476" i="5" s="1"/>
  <c r="TDJ476" i="5" s="1"/>
  <c r="TDL476" i="5" s="1"/>
  <c r="TDN476" i="5" s="1"/>
  <c r="TDP476" i="5" s="1"/>
  <c r="TDR476" i="5" s="1"/>
  <c r="TDT476" i="5" s="1"/>
  <c r="TDV476" i="5" s="1"/>
  <c r="TDX476" i="5" s="1"/>
  <c r="TDZ476" i="5" s="1"/>
  <c r="TEB476" i="5" s="1"/>
  <c r="TED476" i="5" s="1"/>
  <c r="TEF476" i="5" s="1"/>
  <c r="TEH476" i="5" s="1"/>
  <c r="TEJ476" i="5" s="1"/>
  <c r="TEL476" i="5" s="1"/>
  <c r="TEN476" i="5" s="1"/>
  <c r="TEP476" i="5" s="1"/>
  <c r="TER476" i="5" s="1"/>
  <c r="TET476" i="5" s="1"/>
  <c r="TEV476" i="5" s="1"/>
  <c r="TEX476" i="5" s="1"/>
  <c r="TEZ476" i="5" s="1"/>
  <c r="TFB476" i="5" s="1"/>
  <c r="TFD476" i="5" s="1"/>
  <c r="TFF476" i="5" s="1"/>
  <c r="TFH476" i="5" s="1"/>
  <c r="TFJ476" i="5" s="1"/>
  <c r="TFL476" i="5" s="1"/>
  <c r="TFN476" i="5" s="1"/>
  <c r="TFP476" i="5" s="1"/>
  <c r="TFR476" i="5" s="1"/>
  <c r="TFT476" i="5" s="1"/>
  <c r="TFV476" i="5" s="1"/>
  <c r="TFX476" i="5" s="1"/>
  <c r="TFZ476" i="5" s="1"/>
  <c r="TGB476" i="5" s="1"/>
  <c r="TGD476" i="5" s="1"/>
  <c r="TGF476" i="5" s="1"/>
  <c r="TGH476" i="5" s="1"/>
  <c r="TGJ476" i="5" s="1"/>
  <c r="TGL476" i="5" s="1"/>
  <c r="TGN476" i="5" s="1"/>
  <c r="TGP476" i="5" s="1"/>
  <c r="TGR476" i="5" s="1"/>
  <c r="TGT476" i="5" s="1"/>
  <c r="TGV476" i="5" s="1"/>
  <c r="TGX476" i="5" s="1"/>
  <c r="TGZ476" i="5" s="1"/>
  <c r="THB476" i="5" s="1"/>
  <c r="THD476" i="5" s="1"/>
  <c r="THF476" i="5" s="1"/>
  <c r="THH476" i="5" s="1"/>
  <c r="THJ476" i="5" s="1"/>
  <c r="THL476" i="5" s="1"/>
  <c r="THN476" i="5" s="1"/>
  <c r="THP476" i="5" s="1"/>
  <c r="THR476" i="5" s="1"/>
  <c r="THT476" i="5" s="1"/>
  <c r="THV476" i="5" s="1"/>
  <c r="THX476" i="5" s="1"/>
  <c r="THZ476" i="5" s="1"/>
  <c r="TIB476" i="5" s="1"/>
  <c r="TID476" i="5" s="1"/>
  <c r="TIF476" i="5" s="1"/>
  <c r="TIH476" i="5" s="1"/>
  <c r="TIJ476" i="5" s="1"/>
  <c r="TIL476" i="5" s="1"/>
  <c r="TIN476" i="5" s="1"/>
  <c r="TIP476" i="5" s="1"/>
  <c r="TIR476" i="5" s="1"/>
  <c r="TIT476" i="5" s="1"/>
  <c r="TIV476" i="5" s="1"/>
  <c r="TIX476" i="5" s="1"/>
  <c r="TIZ476" i="5" s="1"/>
  <c r="TJB476" i="5" s="1"/>
  <c r="TJD476" i="5" s="1"/>
  <c r="TJF476" i="5" s="1"/>
  <c r="TJH476" i="5" s="1"/>
  <c r="TJJ476" i="5" s="1"/>
  <c r="TJL476" i="5" s="1"/>
  <c r="TJN476" i="5" s="1"/>
  <c r="TJP476" i="5" s="1"/>
  <c r="TJR476" i="5" s="1"/>
  <c r="TJT476" i="5" s="1"/>
  <c r="TJV476" i="5" s="1"/>
  <c r="TJX476" i="5" s="1"/>
  <c r="TJZ476" i="5" s="1"/>
  <c r="TKB476" i="5" s="1"/>
  <c r="TKD476" i="5" s="1"/>
  <c r="TKF476" i="5" s="1"/>
  <c r="TKH476" i="5" s="1"/>
  <c r="TKJ476" i="5" s="1"/>
  <c r="TKL476" i="5" s="1"/>
  <c r="TKN476" i="5" s="1"/>
  <c r="TKP476" i="5" s="1"/>
  <c r="TKR476" i="5" s="1"/>
  <c r="TKT476" i="5" s="1"/>
  <c r="TKV476" i="5" s="1"/>
  <c r="TKX476" i="5" s="1"/>
  <c r="TKZ476" i="5" s="1"/>
  <c r="TLB476" i="5" s="1"/>
  <c r="TLD476" i="5" s="1"/>
  <c r="TLF476" i="5" s="1"/>
  <c r="TLH476" i="5" s="1"/>
  <c r="TLJ476" i="5" s="1"/>
  <c r="TLL476" i="5" s="1"/>
  <c r="TLN476" i="5" s="1"/>
  <c r="TLP476" i="5" s="1"/>
  <c r="TLR476" i="5" s="1"/>
  <c r="TLT476" i="5" s="1"/>
  <c r="TLV476" i="5" s="1"/>
  <c r="TLX476" i="5" s="1"/>
  <c r="TLZ476" i="5" s="1"/>
  <c r="TMB476" i="5" s="1"/>
  <c r="TMD476" i="5" s="1"/>
  <c r="TMF476" i="5" s="1"/>
  <c r="TMH476" i="5" s="1"/>
  <c r="TMJ476" i="5" s="1"/>
  <c r="TML476" i="5" s="1"/>
  <c r="TMN476" i="5" s="1"/>
  <c r="TMP476" i="5" s="1"/>
  <c r="TMR476" i="5" s="1"/>
  <c r="TMT476" i="5" s="1"/>
  <c r="TMV476" i="5" s="1"/>
  <c r="TMX476" i="5" s="1"/>
  <c r="TMZ476" i="5" s="1"/>
  <c r="TNB476" i="5" s="1"/>
  <c r="TND476" i="5" s="1"/>
  <c r="TNF476" i="5" s="1"/>
  <c r="TNH476" i="5" s="1"/>
  <c r="TNJ476" i="5" s="1"/>
  <c r="TNL476" i="5" s="1"/>
  <c r="TNN476" i="5" s="1"/>
  <c r="TNP476" i="5" s="1"/>
  <c r="TNR476" i="5" s="1"/>
  <c r="TNT476" i="5" s="1"/>
  <c r="TNV476" i="5" s="1"/>
  <c r="TNX476" i="5" s="1"/>
  <c r="TNZ476" i="5" s="1"/>
  <c r="TOB476" i="5" s="1"/>
  <c r="TOD476" i="5" s="1"/>
  <c r="TOF476" i="5" s="1"/>
  <c r="TOH476" i="5" s="1"/>
  <c r="TOJ476" i="5" s="1"/>
  <c r="TOL476" i="5" s="1"/>
  <c r="TON476" i="5" s="1"/>
  <c r="TOP476" i="5" s="1"/>
  <c r="TOR476" i="5" s="1"/>
  <c r="TOT476" i="5" s="1"/>
  <c r="TOV476" i="5" s="1"/>
  <c r="TOX476" i="5" s="1"/>
  <c r="TOZ476" i="5" s="1"/>
  <c r="TPB476" i="5" s="1"/>
  <c r="TPD476" i="5" s="1"/>
  <c r="TPF476" i="5" s="1"/>
  <c r="TPH476" i="5" s="1"/>
  <c r="TPJ476" i="5" s="1"/>
  <c r="TPL476" i="5" s="1"/>
  <c r="TPN476" i="5" s="1"/>
  <c r="TPP476" i="5" s="1"/>
  <c r="TPR476" i="5" s="1"/>
  <c r="TPT476" i="5" s="1"/>
  <c r="TPV476" i="5" s="1"/>
  <c r="TPX476" i="5" s="1"/>
  <c r="TPZ476" i="5" s="1"/>
  <c r="TQB476" i="5" s="1"/>
  <c r="TQD476" i="5" s="1"/>
  <c r="TQF476" i="5" s="1"/>
  <c r="TQH476" i="5" s="1"/>
  <c r="TQJ476" i="5" s="1"/>
  <c r="TQL476" i="5" s="1"/>
  <c r="TQN476" i="5" s="1"/>
  <c r="TQP476" i="5" s="1"/>
  <c r="TQR476" i="5" s="1"/>
  <c r="TQT476" i="5" s="1"/>
  <c r="TQV476" i="5" s="1"/>
  <c r="TQX476" i="5" s="1"/>
  <c r="TQZ476" i="5" s="1"/>
  <c r="TRB476" i="5" s="1"/>
  <c r="TRD476" i="5" s="1"/>
  <c r="TRF476" i="5" s="1"/>
  <c r="TRH476" i="5" s="1"/>
  <c r="TRJ476" i="5" s="1"/>
  <c r="TRL476" i="5" s="1"/>
  <c r="TRN476" i="5" s="1"/>
  <c r="TRP476" i="5" s="1"/>
  <c r="TRR476" i="5" s="1"/>
  <c r="TRT476" i="5" s="1"/>
  <c r="TRV476" i="5" s="1"/>
  <c r="TRX476" i="5" s="1"/>
  <c r="TRZ476" i="5" s="1"/>
  <c r="TSB476" i="5" s="1"/>
  <c r="TSD476" i="5" s="1"/>
  <c r="TSF476" i="5" s="1"/>
  <c r="TSH476" i="5" s="1"/>
  <c r="TSJ476" i="5" s="1"/>
  <c r="TSL476" i="5" s="1"/>
  <c r="TSN476" i="5" s="1"/>
  <c r="TSP476" i="5" s="1"/>
  <c r="TSR476" i="5" s="1"/>
  <c r="TST476" i="5" s="1"/>
  <c r="TSV476" i="5" s="1"/>
  <c r="TSX476" i="5" s="1"/>
  <c r="TSZ476" i="5" s="1"/>
  <c r="TTB476" i="5" s="1"/>
  <c r="TTD476" i="5" s="1"/>
  <c r="TTF476" i="5" s="1"/>
  <c r="TTH476" i="5" s="1"/>
  <c r="TTJ476" i="5" s="1"/>
  <c r="TTL476" i="5" s="1"/>
  <c r="TTN476" i="5" s="1"/>
  <c r="TTP476" i="5" s="1"/>
  <c r="TTR476" i="5" s="1"/>
  <c r="TTT476" i="5" s="1"/>
  <c r="TTV476" i="5" s="1"/>
  <c r="TTX476" i="5" s="1"/>
  <c r="TTZ476" i="5" s="1"/>
  <c r="TUB476" i="5" s="1"/>
  <c r="TUD476" i="5" s="1"/>
  <c r="TUF476" i="5" s="1"/>
  <c r="TUH476" i="5" s="1"/>
  <c r="TUJ476" i="5" s="1"/>
  <c r="TUL476" i="5" s="1"/>
  <c r="TUN476" i="5" s="1"/>
  <c r="TUP476" i="5" s="1"/>
  <c r="TUR476" i="5" s="1"/>
  <c r="TUT476" i="5" s="1"/>
  <c r="TUV476" i="5" s="1"/>
  <c r="TUX476" i="5" s="1"/>
  <c r="TUZ476" i="5" s="1"/>
  <c r="TVB476" i="5" s="1"/>
  <c r="TVD476" i="5" s="1"/>
  <c r="TVF476" i="5" s="1"/>
  <c r="TVH476" i="5" s="1"/>
  <c r="TVJ476" i="5" s="1"/>
  <c r="TVL476" i="5" s="1"/>
  <c r="TVN476" i="5" s="1"/>
  <c r="TVP476" i="5" s="1"/>
  <c r="TVR476" i="5" s="1"/>
  <c r="TVT476" i="5" s="1"/>
  <c r="TVV476" i="5" s="1"/>
  <c r="TVX476" i="5" s="1"/>
  <c r="TVZ476" i="5" s="1"/>
  <c r="TWB476" i="5" s="1"/>
  <c r="TWD476" i="5" s="1"/>
  <c r="TWF476" i="5" s="1"/>
  <c r="TWH476" i="5" s="1"/>
  <c r="TWJ476" i="5" s="1"/>
  <c r="TWL476" i="5" s="1"/>
  <c r="TWN476" i="5" s="1"/>
  <c r="TWP476" i="5" s="1"/>
  <c r="TWR476" i="5" s="1"/>
  <c r="TWT476" i="5" s="1"/>
  <c r="TWV476" i="5" s="1"/>
  <c r="TWX476" i="5" s="1"/>
  <c r="TWZ476" i="5" s="1"/>
  <c r="TXB476" i="5" s="1"/>
  <c r="TXD476" i="5" s="1"/>
  <c r="TXF476" i="5" s="1"/>
  <c r="TXH476" i="5" s="1"/>
  <c r="TXJ476" i="5" s="1"/>
  <c r="TXL476" i="5" s="1"/>
  <c r="TXN476" i="5" s="1"/>
  <c r="TXP476" i="5" s="1"/>
  <c r="TXR476" i="5" s="1"/>
  <c r="TXT476" i="5" s="1"/>
  <c r="TXV476" i="5" s="1"/>
  <c r="TXX476" i="5" s="1"/>
  <c r="TXZ476" i="5" s="1"/>
  <c r="TYB476" i="5" s="1"/>
  <c r="TYD476" i="5" s="1"/>
  <c r="TYF476" i="5" s="1"/>
  <c r="TYH476" i="5" s="1"/>
  <c r="TYJ476" i="5" s="1"/>
  <c r="TYL476" i="5" s="1"/>
  <c r="TYN476" i="5" s="1"/>
  <c r="TYP476" i="5" s="1"/>
  <c r="TYR476" i="5" s="1"/>
  <c r="TYT476" i="5" s="1"/>
  <c r="TYV476" i="5" s="1"/>
  <c r="TYX476" i="5" s="1"/>
  <c r="TYZ476" i="5" s="1"/>
  <c r="TZB476" i="5" s="1"/>
  <c r="TZD476" i="5" s="1"/>
  <c r="TZF476" i="5" s="1"/>
  <c r="TZH476" i="5" s="1"/>
  <c r="TZJ476" i="5" s="1"/>
  <c r="TZL476" i="5" s="1"/>
  <c r="TZN476" i="5" s="1"/>
  <c r="TZP476" i="5" s="1"/>
  <c r="TZR476" i="5" s="1"/>
  <c r="TZT476" i="5" s="1"/>
  <c r="TZV476" i="5" s="1"/>
  <c r="TZX476" i="5" s="1"/>
  <c r="TZZ476" i="5" s="1"/>
  <c r="UAB476" i="5" s="1"/>
  <c r="UAD476" i="5" s="1"/>
  <c r="UAF476" i="5" s="1"/>
  <c r="UAH476" i="5" s="1"/>
  <c r="UAJ476" i="5" s="1"/>
  <c r="UAL476" i="5" s="1"/>
  <c r="UAN476" i="5" s="1"/>
  <c r="UAP476" i="5" s="1"/>
  <c r="UAR476" i="5" s="1"/>
  <c r="UAT476" i="5" s="1"/>
  <c r="UAV476" i="5" s="1"/>
  <c r="UAX476" i="5" s="1"/>
  <c r="UAZ476" i="5" s="1"/>
  <c r="UBB476" i="5" s="1"/>
  <c r="UBD476" i="5" s="1"/>
  <c r="UBF476" i="5" s="1"/>
  <c r="UBH476" i="5" s="1"/>
  <c r="UBJ476" i="5" s="1"/>
  <c r="UBL476" i="5" s="1"/>
  <c r="UBN476" i="5" s="1"/>
  <c r="UBP476" i="5" s="1"/>
  <c r="UBR476" i="5" s="1"/>
  <c r="UBT476" i="5" s="1"/>
  <c r="UBV476" i="5" s="1"/>
  <c r="UBX476" i="5" s="1"/>
  <c r="UBZ476" i="5" s="1"/>
  <c r="UCB476" i="5" s="1"/>
  <c r="UCD476" i="5" s="1"/>
  <c r="UCF476" i="5" s="1"/>
  <c r="UCH476" i="5" s="1"/>
  <c r="UCJ476" i="5" s="1"/>
  <c r="UCL476" i="5" s="1"/>
  <c r="UCN476" i="5" s="1"/>
  <c r="UCP476" i="5" s="1"/>
  <c r="UCR476" i="5" s="1"/>
  <c r="UCT476" i="5" s="1"/>
  <c r="UCV476" i="5" s="1"/>
  <c r="UCX476" i="5" s="1"/>
  <c r="UCZ476" i="5" s="1"/>
  <c r="UDB476" i="5" s="1"/>
  <c r="UDD476" i="5" s="1"/>
  <c r="UDF476" i="5" s="1"/>
  <c r="UDH476" i="5" s="1"/>
  <c r="UDJ476" i="5" s="1"/>
  <c r="UDL476" i="5" s="1"/>
  <c r="UDN476" i="5" s="1"/>
  <c r="UDP476" i="5" s="1"/>
  <c r="UDR476" i="5" s="1"/>
  <c r="UDT476" i="5" s="1"/>
  <c r="UDV476" i="5" s="1"/>
  <c r="UDX476" i="5" s="1"/>
  <c r="UDZ476" i="5" s="1"/>
  <c r="UEB476" i="5" s="1"/>
  <c r="UED476" i="5" s="1"/>
  <c r="UEF476" i="5" s="1"/>
  <c r="UEH476" i="5" s="1"/>
  <c r="UEJ476" i="5" s="1"/>
  <c r="UEL476" i="5" s="1"/>
  <c r="UEN476" i="5" s="1"/>
  <c r="UEP476" i="5" s="1"/>
  <c r="UER476" i="5" s="1"/>
  <c r="UET476" i="5" s="1"/>
  <c r="UEV476" i="5" s="1"/>
  <c r="UEX476" i="5" s="1"/>
  <c r="UEZ476" i="5" s="1"/>
  <c r="UFB476" i="5" s="1"/>
  <c r="UFD476" i="5" s="1"/>
  <c r="UFF476" i="5" s="1"/>
  <c r="UFH476" i="5" s="1"/>
  <c r="UFJ476" i="5" s="1"/>
  <c r="UFL476" i="5" s="1"/>
  <c r="UFN476" i="5" s="1"/>
  <c r="UFP476" i="5" s="1"/>
  <c r="UFR476" i="5" s="1"/>
  <c r="UFT476" i="5" s="1"/>
  <c r="UFV476" i="5" s="1"/>
  <c r="UFX476" i="5" s="1"/>
  <c r="UFZ476" i="5" s="1"/>
  <c r="UGB476" i="5" s="1"/>
  <c r="UGD476" i="5" s="1"/>
  <c r="UGF476" i="5" s="1"/>
  <c r="UGH476" i="5" s="1"/>
  <c r="UGJ476" i="5" s="1"/>
  <c r="UGL476" i="5" s="1"/>
  <c r="UGN476" i="5" s="1"/>
  <c r="UGP476" i="5" s="1"/>
  <c r="UGR476" i="5" s="1"/>
  <c r="UGT476" i="5" s="1"/>
  <c r="UGV476" i="5" s="1"/>
  <c r="UGX476" i="5" s="1"/>
  <c r="UGZ476" i="5" s="1"/>
  <c r="UHB476" i="5" s="1"/>
  <c r="UHD476" i="5" s="1"/>
  <c r="UHF476" i="5" s="1"/>
  <c r="UHH476" i="5" s="1"/>
  <c r="UHJ476" i="5" s="1"/>
  <c r="UHL476" i="5" s="1"/>
  <c r="UHN476" i="5" s="1"/>
  <c r="UHP476" i="5" s="1"/>
  <c r="UHR476" i="5" s="1"/>
  <c r="UHT476" i="5" s="1"/>
  <c r="UHV476" i="5" s="1"/>
  <c r="UHX476" i="5" s="1"/>
  <c r="UHZ476" i="5" s="1"/>
  <c r="UIB476" i="5" s="1"/>
  <c r="UID476" i="5" s="1"/>
  <c r="UIF476" i="5" s="1"/>
  <c r="UIH476" i="5" s="1"/>
  <c r="UIJ476" i="5" s="1"/>
  <c r="UIL476" i="5" s="1"/>
  <c r="UIN476" i="5" s="1"/>
  <c r="UIP476" i="5" s="1"/>
  <c r="UIR476" i="5" s="1"/>
  <c r="UIT476" i="5" s="1"/>
  <c r="UIV476" i="5" s="1"/>
  <c r="UIX476" i="5" s="1"/>
  <c r="UIZ476" i="5" s="1"/>
  <c r="UJB476" i="5" s="1"/>
  <c r="UJD476" i="5" s="1"/>
  <c r="UJF476" i="5" s="1"/>
  <c r="UJH476" i="5" s="1"/>
  <c r="UJJ476" i="5" s="1"/>
  <c r="UJL476" i="5" s="1"/>
  <c r="UJN476" i="5" s="1"/>
  <c r="UJP476" i="5" s="1"/>
  <c r="UJR476" i="5" s="1"/>
  <c r="UJT476" i="5" s="1"/>
  <c r="UJV476" i="5" s="1"/>
  <c r="UJX476" i="5" s="1"/>
  <c r="UJZ476" i="5" s="1"/>
  <c r="UKB476" i="5" s="1"/>
  <c r="UKD476" i="5" s="1"/>
  <c r="UKF476" i="5" s="1"/>
  <c r="UKH476" i="5" s="1"/>
  <c r="UKJ476" i="5" s="1"/>
  <c r="UKL476" i="5" s="1"/>
  <c r="UKN476" i="5" s="1"/>
  <c r="UKP476" i="5" s="1"/>
  <c r="UKR476" i="5" s="1"/>
  <c r="UKT476" i="5" s="1"/>
  <c r="UKV476" i="5" s="1"/>
  <c r="UKX476" i="5" s="1"/>
  <c r="UKZ476" i="5" s="1"/>
  <c r="ULB476" i="5" s="1"/>
  <c r="ULD476" i="5" s="1"/>
  <c r="ULF476" i="5" s="1"/>
  <c r="ULH476" i="5" s="1"/>
  <c r="ULJ476" i="5" s="1"/>
  <c r="ULL476" i="5" s="1"/>
  <c r="ULN476" i="5" s="1"/>
  <c r="ULP476" i="5" s="1"/>
  <c r="ULR476" i="5" s="1"/>
  <c r="ULT476" i="5" s="1"/>
  <c r="ULV476" i="5" s="1"/>
  <c r="ULX476" i="5" s="1"/>
  <c r="ULZ476" i="5" s="1"/>
  <c r="UMB476" i="5" s="1"/>
  <c r="UMD476" i="5" s="1"/>
  <c r="UMF476" i="5" s="1"/>
  <c r="UMH476" i="5" s="1"/>
  <c r="UMJ476" i="5" s="1"/>
  <c r="UML476" i="5" s="1"/>
  <c r="UMN476" i="5" s="1"/>
  <c r="UMP476" i="5" s="1"/>
  <c r="UMR476" i="5" s="1"/>
  <c r="UMT476" i="5" s="1"/>
  <c r="UMV476" i="5" s="1"/>
  <c r="UMX476" i="5" s="1"/>
  <c r="UMZ476" i="5" s="1"/>
  <c r="UNB476" i="5" s="1"/>
  <c r="UND476" i="5" s="1"/>
  <c r="UNF476" i="5" s="1"/>
  <c r="UNH476" i="5" s="1"/>
  <c r="UNJ476" i="5" s="1"/>
  <c r="UNL476" i="5" s="1"/>
  <c r="UNN476" i="5" s="1"/>
  <c r="UNP476" i="5" s="1"/>
  <c r="UNR476" i="5" s="1"/>
  <c r="UNT476" i="5" s="1"/>
  <c r="UNV476" i="5" s="1"/>
  <c r="UNX476" i="5" s="1"/>
  <c r="UNZ476" i="5" s="1"/>
  <c r="UOB476" i="5" s="1"/>
  <c r="UOD476" i="5" s="1"/>
  <c r="UOF476" i="5" s="1"/>
  <c r="UOH476" i="5" s="1"/>
  <c r="UOJ476" i="5" s="1"/>
  <c r="UOL476" i="5" s="1"/>
  <c r="UON476" i="5" s="1"/>
  <c r="UOP476" i="5" s="1"/>
  <c r="UOR476" i="5" s="1"/>
  <c r="UOT476" i="5" s="1"/>
  <c r="UOV476" i="5" s="1"/>
  <c r="UOX476" i="5" s="1"/>
  <c r="UOZ476" i="5" s="1"/>
  <c r="UPB476" i="5" s="1"/>
  <c r="UPD476" i="5" s="1"/>
  <c r="UPF476" i="5" s="1"/>
  <c r="UPH476" i="5" s="1"/>
  <c r="UPJ476" i="5" s="1"/>
  <c r="UPL476" i="5" s="1"/>
  <c r="UPN476" i="5" s="1"/>
  <c r="UPP476" i="5" s="1"/>
  <c r="UPR476" i="5" s="1"/>
  <c r="UPT476" i="5" s="1"/>
  <c r="UPV476" i="5" s="1"/>
  <c r="UPX476" i="5" s="1"/>
  <c r="UPZ476" i="5" s="1"/>
  <c r="UQB476" i="5" s="1"/>
  <c r="UQD476" i="5" s="1"/>
  <c r="UQF476" i="5" s="1"/>
  <c r="UQH476" i="5" s="1"/>
  <c r="UQJ476" i="5" s="1"/>
  <c r="UQL476" i="5" s="1"/>
  <c r="UQN476" i="5" s="1"/>
  <c r="UQP476" i="5" s="1"/>
  <c r="UQR476" i="5" s="1"/>
  <c r="UQT476" i="5" s="1"/>
  <c r="UQV476" i="5" s="1"/>
  <c r="UQX476" i="5" s="1"/>
  <c r="UQZ476" i="5" s="1"/>
  <c r="URB476" i="5" s="1"/>
  <c r="URD476" i="5" s="1"/>
  <c r="URF476" i="5" s="1"/>
  <c r="URH476" i="5" s="1"/>
  <c r="URJ476" i="5" s="1"/>
  <c r="URL476" i="5" s="1"/>
  <c r="URN476" i="5" s="1"/>
  <c r="URP476" i="5" s="1"/>
  <c r="URR476" i="5" s="1"/>
  <c r="URT476" i="5" s="1"/>
  <c r="URV476" i="5" s="1"/>
  <c r="URX476" i="5" s="1"/>
  <c r="URZ476" i="5" s="1"/>
  <c r="USB476" i="5" s="1"/>
  <c r="USD476" i="5" s="1"/>
  <c r="USF476" i="5" s="1"/>
  <c r="USH476" i="5" s="1"/>
  <c r="USJ476" i="5" s="1"/>
  <c r="USL476" i="5" s="1"/>
  <c r="USN476" i="5" s="1"/>
  <c r="USP476" i="5" s="1"/>
  <c r="USR476" i="5" s="1"/>
  <c r="UST476" i="5" s="1"/>
  <c r="USV476" i="5" s="1"/>
  <c r="USX476" i="5" s="1"/>
  <c r="USZ476" i="5" s="1"/>
  <c r="UTB476" i="5" s="1"/>
  <c r="UTD476" i="5" s="1"/>
  <c r="UTF476" i="5" s="1"/>
  <c r="UTH476" i="5" s="1"/>
  <c r="UTJ476" i="5" s="1"/>
  <c r="UTL476" i="5" s="1"/>
  <c r="UTN476" i="5" s="1"/>
  <c r="UTP476" i="5" s="1"/>
  <c r="UTR476" i="5" s="1"/>
  <c r="UTT476" i="5" s="1"/>
  <c r="UTV476" i="5" s="1"/>
  <c r="UTX476" i="5" s="1"/>
  <c r="UTZ476" i="5" s="1"/>
  <c r="UUB476" i="5" s="1"/>
  <c r="UUD476" i="5" s="1"/>
  <c r="UUF476" i="5" s="1"/>
  <c r="UUH476" i="5" s="1"/>
  <c r="UUJ476" i="5" s="1"/>
  <c r="UUL476" i="5" s="1"/>
  <c r="UUN476" i="5" s="1"/>
  <c r="UUP476" i="5" s="1"/>
  <c r="UUR476" i="5" s="1"/>
  <c r="UUT476" i="5" s="1"/>
  <c r="UUV476" i="5" s="1"/>
  <c r="UUX476" i="5" s="1"/>
  <c r="UUZ476" i="5" s="1"/>
  <c r="UVB476" i="5" s="1"/>
  <c r="UVD476" i="5" s="1"/>
  <c r="UVF476" i="5" s="1"/>
  <c r="UVH476" i="5" s="1"/>
  <c r="UVJ476" i="5" s="1"/>
  <c r="UVL476" i="5" s="1"/>
  <c r="UVN476" i="5" s="1"/>
  <c r="UVP476" i="5" s="1"/>
  <c r="UVR476" i="5" s="1"/>
  <c r="UVT476" i="5" s="1"/>
  <c r="UVV476" i="5" s="1"/>
  <c r="UVX476" i="5" s="1"/>
  <c r="UVZ476" i="5" s="1"/>
  <c r="UWB476" i="5" s="1"/>
  <c r="UWD476" i="5" s="1"/>
  <c r="UWF476" i="5" s="1"/>
  <c r="UWH476" i="5" s="1"/>
  <c r="UWJ476" i="5" s="1"/>
  <c r="UWL476" i="5" s="1"/>
  <c r="UWN476" i="5" s="1"/>
  <c r="UWP476" i="5" s="1"/>
  <c r="UWR476" i="5" s="1"/>
  <c r="UWT476" i="5" s="1"/>
  <c r="UWV476" i="5" s="1"/>
  <c r="UWX476" i="5" s="1"/>
  <c r="UWZ476" i="5" s="1"/>
  <c r="UXB476" i="5" s="1"/>
  <c r="UXD476" i="5" s="1"/>
  <c r="UXF476" i="5" s="1"/>
  <c r="UXH476" i="5" s="1"/>
  <c r="UXJ476" i="5" s="1"/>
  <c r="UXL476" i="5" s="1"/>
  <c r="UXN476" i="5" s="1"/>
  <c r="UXP476" i="5" s="1"/>
  <c r="UXR476" i="5" s="1"/>
  <c r="UXT476" i="5" s="1"/>
  <c r="UXV476" i="5" s="1"/>
  <c r="UXX476" i="5" s="1"/>
  <c r="UXZ476" i="5" s="1"/>
  <c r="UYB476" i="5" s="1"/>
  <c r="UYD476" i="5" s="1"/>
  <c r="UYF476" i="5" s="1"/>
  <c r="UYH476" i="5" s="1"/>
  <c r="UYJ476" i="5" s="1"/>
  <c r="UYL476" i="5" s="1"/>
  <c r="UYN476" i="5" s="1"/>
  <c r="UYP476" i="5" s="1"/>
  <c r="UYR476" i="5" s="1"/>
  <c r="UYT476" i="5" s="1"/>
  <c r="UYV476" i="5" s="1"/>
  <c r="UYX476" i="5" s="1"/>
  <c r="UYZ476" i="5" s="1"/>
  <c r="UZB476" i="5" s="1"/>
  <c r="UZD476" i="5" s="1"/>
  <c r="UZF476" i="5" s="1"/>
  <c r="UZH476" i="5" s="1"/>
  <c r="UZJ476" i="5" s="1"/>
  <c r="UZL476" i="5" s="1"/>
  <c r="UZN476" i="5" s="1"/>
  <c r="UZP476" i="5" s="1"/>
  <c r="UZR476" i="5" s="1"/>
  <c r="UZT476" i="5" s="1"/>
  <c r="UZV476" i="5" s="1"/>
  <c r="UZX476" i="5" s="1"/>
  <c r="UZZ476" i="5" s="1"/>
  <c r="VAB476" i="5" s="1"/>
  <c r="VAD476" i="5" s="1"/>
  <c r="VAF476" i="5" s="1"/>
  <c r="VAH476" i="5" s="1"/>
  <c r="VAJ476" i="5" s="1"/>
  <c r="VAL476" i="5" s="1"/>
  <c r="VAN476" i="5" s="1"/>
  <c r="VAP476" i="5" s="1"/>
  <c r="VAR476" i="5" s="1"/>
  <c r="VAT476" i="5" s="1"/>
  <c r="VAV476" i="5" s="1"/>
  <c r="VAX476" i="5" s="1"/>
  <c r="VAZ476" i="5" s="1"/>
  <c r="VBB476" i="5" s="1"/>
  <c r="VBD476" i="5" s="1"/>
  <c r="VBF476" i="5" s="1"/>
  <c r="VBH476" i="5" s="1"/>
  <c r="VBJ476" i="5" s="1"/>
  <c r="VBL476" i="5" s="1"/>
  <c r="VBN476" i="5" s="1"/>
  <c r="VBP476" i="5" s="1"/>
  <c r="VBR476" i="5" s="1"/>
  <c r="VBT476" i="5" s="1"/>
  <c r="VBV476" i="5" s="1"/>
  <c r="VBX476" i="5" s="1"/>
  <c r="VBZ476" i="5" s="1"/>
  <c r="VCB476" i="5" s="1"/>
  <c r="VCD476" i="5" s="1"/>
  <c r="VCF476" i="5" s="1"/>
  <c r="VCH476" i="5" s="1"/>
  <c r="VCJ476" i="5" s="1"/>
  <c r="VCL476" i="5" s="1"/>
  <c r="VCN476" i="5" s="1"/>
  <c r="VCP476" i="5" s="1"/>
  <c r="VCR476" i="5" s="1"/>
  <c r="VCT476" i="5" s="1"/>
  <c r="VCV476" i="5" s="1"/>
  <c r="VCX476" i="5" s="1"/>
  <c r="VCZ476" i="5" s="1"/>
  <c r="VDB476" i="5" s="1"/>
  <c r="VDD476" i="5" s="1"/>
  <c r="VDF476" i="5" s="1"/>
  <c r="VDH476" i="5" s="1"/>
  <c r="VDJ476" i="5" s="1"/>
  <c r="VDL476" i="5" s="1"/>
  <c r="VDN476" i="5" s="1"/>
  <c r="VDP476" i="5" s="1"/>
  <c r="VDR476" i="5" s="1"/>
  <c r="VDT476" i="5" s="1"/>
  <c r="VDV476" i="5" s="1"/>
  <c r="VDX476" i="5" s="1"/>
  <c r="VDZ476" i="5" s="1"/>
  <c r="VEB476" i="5" s="1"/>
  <c r="VED476" i="5" s="1"/>
  <c r="VEF476" i="5" s="1"/>
  <c r="VEH476" i="5" s="1"/>
  <c r="VEJ476" i="5" s="1"/>
  <c r="VEL476" i="5" s="1"/>
  <c r="VEN476" i="5" s="1"/>
  <c r="VEP476" i="5" s="1"/>
  <c r="VER476" i="5" s="1"/>
  <c r="VET476" i="5" s="1"/>
  <c r="VEV476" i="5" s="1"/>
  <c r="VEX476" i="5" s="1"/>
  <c r="VEZ476" i="5" s="1"/>
  <c r="VFB476" i="5" s="1"/>
  <c r="VFD476" i="5" s="1"/>
  <c r="VFF476" i="5" s="1"/>
  <c r="VFH476" i="5" s="1"/>
  <c r="VFJ476" i="5" s="1"/>
  <c r="VFL476" i="5" s="1"/>
  <c r="VFN476" i="5" s="1"/>
  <c r="VFP476" i="5" s="1"/>
  <c r="VFR476" i="5" s="1"/>
  <c r="VFT476" i="5" s="1"/>
  <c r="VFV476" i="5" s="1"/>
  <c r="VFX476" i="5" s="1"/>
  <c r="VFZ476" i="5" s="1"/>
  <c r="VGB476" i="5" s="1"/>
  <c r="VGD476" i="5" s="1"/>
  <c r="VGF476" i="5" s="1"/>
  <c r="VGH476" i="5" s="1"/>
  <c r="VGJ476" i="5" s="1"/>
  <c r="VGL476" i="5" s="1"/>
  <c r="VGN476" i="5" s="1"/>
  <c r="VGP476" i="5" s="1"/>
  <c r="VGR476" i="5" s="1"/>
  <c r="VGT476" i="5" s="1"/>
  <c r="VGV476" i="5" s="1"/>
  <c r="VGX476" i="5" s="1"/>
  <c r="VGZ476" i="5" s="1"/>
  <c r="VHB476" i="5" s="1"/>
  <c r="VHD476" i="5" s="1"/>
  <c r="VHF476" i="5" s="1"/>
  <c r="VHH476" i="5" s="1"/>
  <c r="VHJ476" i="5" s="1"/>
  <c r="VHL476" i="5" s="1"/>
  <c r="VHN476" i="5" s="1"/>
  <c r="VHP476" i="5" s="1"/>
  <c r="VHR476" i="5" s="1"/>
  <c r="VHT476" i="5" s="1"/>
  <c r="VHV476" i="5" s="1"/>
  <c r="VHX476" i="5" s="1"/>
  <c r="VHZ476" i="5" s="1"/>
  <c r="VIB476" i="5" s="1"/>
  <c r="VID476" i="5" s="1"/>
  <c r="VIF476" i="5" s="1"/>
  <c r="VIH476" i="5" s="1"/>
  <c r="VIJ476" i="5" s="1"/>
  <c r="VIL476" i="5" s="1"/>
  <c r="VIN476" i="5" s="1"/>
  <c r="VIP476" i="5" s="1"/>
  <c r="VIR476" i="5" s="1"/>
  <c r="VIT476" i="5" s="1"/>
  <c r="VIV476" i="5" s="1"/>
  <c r="VIX476" i="5" s="1"/>
  <c r="VIZ476" i="5" s="1"/>
  <c r="VJB476" i="5" s="1"/>
  <c r="VJD476" i="5" s="1"/>
  <c r="VJF476" i="5" s="1"/>
  <c r="VJH476" i="5" s="1"/>
  <c r="VJJ476" i="5" s="1"/>
  <c r="VJL476" i="5" s="1"/>
  <c r="VJN476" i="5" s="1"/>
  <c r="VJP476" i="5" s="1"/>
  <c r="VJR476" i="5" s="1"/>
  <c r="VJT476" i="5" s="1"/>
  <c r="VJV476" i="5" s="1"/>
  <c r="VJX476" i="5" s="1"/>
  <c r="VJZ476" i="5" s="1"/>
  <c r="VKB476" i="5" s="1"/>
  <c r="VKD476" i="5" s="1"/>
  <c r="VKF476" i="5" s="1"/>
  <c r="VKH476" i="5" s="1"/>
  <c r="VKJ476" i="5" s="1"/>
  <c r="VKL476" i="5" s="1"/>
  <c r="VKN476" i="5" s="1"/>
  <c r="VKP476" i="5" s="1"/>
  <c r="VKR476" i="5" s="1"/>
  <c r="VKT476" i="5" s="1"/>
  <c r="VKV476" i="5" s="1"/>
  <c r="VKX476" i="5" s="1"/>
  <c r="VKZ476" i="5" s="1"/>
  <c r="VLB476" i="5" s="1"/>
  <c r="VLD476" i="5" s="1"/>
  <c r="VLF476" i="5" s="1"/>
  <c r="VLH476" i="5" s="1"/>
  <c r="VLJ476" i="5" s="1"/>
  <c r="VLL476" i="5" s="1"/>
  <c r="VLN476" i="5" s="1"/>
  <c r="VLP476" i="5" s="1"/>
  <c r="VLR476" i="5" s="1"/>
  <c r="VLT476" i="5" s="1"/>
  <c r="VLV476" i="5" s="1"/>
  <c r="VLX476" i="5" s="1"/>
  <c r="VLZ476" i="5" s="1"/>
  <c r="VMB476" i="5" s="1"/>
  <c r="VMD476" i="5" s="1"/>
  <c r="VMF476" i="5" s="1"/>
  <c r="VMH476" i="5" s="1"/>
  <c r="VMJ476" i="5" s="1"/>
  <c r="VML476" i="5" s="1"/>
  <c r="VMN476" i="5" s="1"/>
  <c r="VMP476" i="5" s="1"/>
  <c r="VMR476" i="5" s="1"/>
  <c r="VMT476" i="5" s="1"/>
  <c r="VMV476" i="5" s="1"/>
  <c r="VMX476" i="5" s="1"/>
  <c r="VMZ476" i="5" s="1"/>
  <c r="VNB476" i="5" s="1"/>
  <c r="VND476" i="5" s="1"/>
  <c r="VNF476" i="5" s="1"/>
  <c r="VNH476" i="5" s="1"/>
  <c r="VNJ476" i="5" s="1"/>
  <c r="VNL476" i="5" s="1"/>
  <c r="VNN476" i="5" s="1"/>
  <c r="VNP476" i="5" s="1"/>
  <c r="VNR476" i="5" s="1"/>
  <c r="VNT476" i="5" s="1"/>
  <c r="VNV476" i="5" s="1"/>
  <c r="VNX476" i="5" s="1"/>
  <c r="VNZ476" i="5" s="1"/>
  <c r="VOB476" i="5" s="1"/>
  <c r="VOD476" i="5" s="1"/>
  <c r="VOF476" i="5" s="1"/>
  <c r="VOH476" i="5" s="1"/>
  <c r="VOJ476" i="5" s="1"/>
  <c r="VOL476" i="5" s="1"/>
  <c r="VON476" i="5" s="1"/>
  <c r="VOP476" i="5" s="1"/>
  <c r="VOR476" i="5" s="1"/>
  <c r="VOT476" i="5" s="1"/>
  <c r="VOV476" i="5" s="1"/>
  <c r="VOX476" i="5" s="1"/>
  <c r="VOZ476" i="5" s="1"/>
  <c r="VPB476" i="5" s="1"/>
  <c r="VPD476" i="5" s="1"/>
  <c r="VPF476" i="5" s="1"/>
  <c r="VPH476" i="5" s="1"/>
  <c r="VPJ476" i="5" s="1"/>
  <c r="VPL476" i="5" s="1"/>
  <c r="VPN476" i="5" s="1"/>
  <c r="VPP476" i="5" s="1"/>
  <c r="VPR476" i="5" s="1"/>
  <c r="VPT476" i="5" s="1"/>
  <c r="VPV476" i="5" s="1"/>
  <c r="VPX476" i="5" s="1"/>
  <c r="VPZ476" i="5" s="1"/>
  <c r="VQB476" i="5" s="1"/>
  <c r="VQD476" i="5" s="1"/>
  <c r="VQF476" i="5" s="1"/>
  <c r="VQH476" i="5" s="1"/>
  <c r="VQJ476" i="5" s="1"/>
  <c r="VQL476" i="5" s="1"/>
  <c r="VQN476" i="5" s="1"/>
  <c r="VQP476" i="5" s="1"/>
  <c r="VQR476" i="5" s="1"/>
  <c r="VQT476" i="5" s="1"/>
  <c r="VQV476" i="5" s="1"/>
  <c r="VQX476" i="5" s="1"/>
  <c r="VQZ476" i="5" s="1"/>
  <c r="VRB476" i="5" s="1"/>
  <c r="VRD476" i="5" s="1"/>
  <c r="VRF476" i="5" s="1"/>
  <c r="VRH476" i="5" s="1"/>
  <c r="VRJ476" i="5" s="1"/>
  <c r="VRL476" i="5" s="1"/>
  <c r="VRN476" i="5" s="1"/>
  <c r="VRP476" i="5" s="1"/>
  <c r="VRR476" i="5" s="1"/>
  <c r="VRT476" i="5" s="1"/>
  <c r="VRV476" i="5" s="1"/>
  <c r="VRX476" i="5" s="1"/>
  <c r="VRZ476" i="5" s="1"/>
  <c r="VSB476" i="5" s="1"/>
  <c r="VSD476" i="5" s="1"/>
  <c r="VSF476" i="5" s="1"/>
  <c r="VSH476" i="5" s="1"/>
  <c r="VSJ476" i="5" s="1"/>
  <c r="VSL476" i="5" s="1"/>
  <c r="VSN476" i="5" s="1"/>
  <c r="VSP476" i="5" s="1"/>
  <c r="VSR476" i="5" s="1"/>
  <c r="VST476" i="5" s="1"/>
  <c r="VSV476" i="5" s="1"/>
  <c r="VSX476" i="5" s="1"/>
  <c r="VSZ476" i="5" s="1"/>
  <c r="VTB476" i="5" s="1"/>
  <c r="VTD476" i="5" s="1"/>
  <c r="VTF476" i="5" s="1"/>
  <c r="VTH476" i="5" s="1"/>
  <c r="VTJ476" i="5" s="1"/>
  <c r="VTL476" i="5" s="1"/>
  <c r="VTN476" i="5" s="1"/>
  <c r="VTP476" i="5" s="1"/>
  <c r="VTR476" i="5" s="1"/>
  <c r="VTT476" i="5" s="1"/>
  <c r="VTV476" i="5" s="1"/>
  <c r="VTX476" i="5" s="1"/>
  <c r="VTZ476" i="5" s="1"/>
  <c r="VUB476" i="5" s="1"/>
  <c r="VUD476" i="5" s="1"/>
  <c r="VUF476" i="5" s="1"/>
  <c r="VUH476" i="5" s="1"/>
  <c r="VUJ476" i="5" s="1"/>
  <c r="VUL476" i="5" s="1"/>
  <c r="VUN476" i="5" s="1"/>
  <c r="VUP476" i="5" s="1"/>
  <c r="VUR476" i="5" s="1"/>
  <c r="VUT476" i="5" s="1"/>
  <c r="VUV476" i="5" s="1"/>
  <c r="VUX476" i="5" s="1"/>
  <c r="VUZ476" i="5" s="1"/>
  <c r="VVB476" i="5" s="1"/>
  <c r="VVD476" i="5" s="1"/>
  <c r="VVF476" i="5" s="1"/>
  <c r="VVH476" i="5" s="1"/>
  <c r="VVJ476" i="5" s="1"/>
  <c r="VVL476" i="5" s="1"/>
  <c r="VVN476" i="5" s="1"/>
  <c r="VVP476" i="5" s="1"/>
  <c r="VVR476" i="5" s="1"/>
  <c r="VVT476" i="5" s="1"/>
  <c r="VVV476" i="5" s="1"/>
  <c r="VVX476" i="5" s="1"/>
  <c r="VVZ476" i="5" s="1"/>
  <c r="VWB476" i="5" s="1"/>
  <c r="VWD476" i="5" s="1"/>
  <c r="VWF476" i="5" s="1"/>
  <c r="VWH476" i="5" s="1"/>
  <c r="VWJ476" i="5" s="1"/>
  <c r="VWL476" i="5" s="1"/>
  <c r="VWN476" i="5" s="1"/>
  <c r="VWP476" i="5" s="1"/>
  <c r="VWR476" i="5" s="1"/>
  <c r="VWT476" i="5" s="1"/>
  <c r="VWV476" i="5" s="1"/>
  <c r="VWX476" i="5" s="1"/>
  <c r="VWZ476" i="5" s="1"/>
  <c r="VXB476" i="5" s="1"/>
  <c r="VXD476" i="5" s="1"/>
  <c r="VXF476" i="5" s="1"/>
  <c r="VXH476" i="5" s="1"/>
  <c r="VXJ476" i="5" s="1"/>
  <c r="VXL476" i="5" s="1"/>
  <c r="VXN476" i="5" s="1"/>
  <c r="VXP476" i="5" s="1"/>
  <c r="VXR476" i="5" s="1"/>
  <c r="VXT476" i="5" s="1"/>
  <c r="VXV476" i="5" s="1"/>
  <c r="VXX476" i="5" s="1"/>
  <c r="VXZ476" i="5" s="1"/>
  <c r="VYB476" i="5" s="1"/>
  <c r="VYD476" i="5" s="1"/>
  <c r="VYF476" i="5" s="1"/>
  <c r="VYH476" i="5" s="1"/>
  <c r="VYJ476" i="5" s="1"/>
  <c r="VYL476" i="5" s="1"/>
  <c r="VYN476" i="5" s="1"/>
  <c r="VYP476" i="5" s="1"/>
  <c r="VYR476" i="5" s="1"/>
  <c r="VYT476" i="5" s="1"/>
  <c r="VYV476" i="5" s="1"/>
  <c r="VYX476" i="5" s="1"/>
  <c r="VYZ476" i="5" s="1"/>
  <c r="VZB476" i="5" s="1"/>
  <c r="VZD476" i="5" s="1"/>
  <c r="VZF476" i="5" s="1"/>
  <c r="VZH476" i="5" s="1"/>
  <c r="VZJ476" i="5" s="1"/>
  <c r="VZL476" i="5" s="1"/>
  <c r="VZN476" i="5" s="1"/>
  <c r="VZP476" i="5" s="1"/>
  <c r="VZR476" i="5" s="1"/>
  <c r="VZT476" i="5" s="1"/>
  <c r="VZV476" i="5" s="1"/>
  <c r="VZX476" i="5" s="1"/>
  <c r="VZZ476" i="5" s="1"/>
  <c r="WAB476" i="5" s="1"/>
  <c r="WAD476" i="5" s="1"/>
  <c r="WAF476" i="5" s="1"/>
  <c r="WAH476" i="5" s="1"/>
  <c r="WAJ476" i="5" s="1"/>
  <c r="WAL476" i="5" s="1"/>
  <c r="WAN476" i="5" s="1"/>
  <c r="WAP476" i="5" s="1"/>
  <c r="WAR476" i="5" s="1"/>
  <c r="WAT476" i="5" s="1"/>
  <c r="WAV476" i="5" s="1"/>
  <c r="WAX476" i="5" s="1"/>
  <c r="WAZ476" i="5" s="1"/>
  <c r="WBB476" i="5" s="1"/>
  <c r="WBD476" i="5" s="1"/>
  <c r="WBF476" i="5" s="1"/>
  <c r="WBH476" i="5" s="1"/>
  <c r="WBJ476" i="5" s="1"/>
  <c r="WBL476" i="5" s="1"/>
  <c r="WBN476" i="5" s="1"/>
  <c r="WBP476" i="5" s="1"/>
  <c r="WBR476" i="5" s="1"/>
  <c r="WBT476" i="5" s="1"/>
  <c r="WBV476" i="5" s="1"/>
  <c r="WBX476" i="5" s="1"/>
  <c r="WBZ476" i="5" s="1"/>
  <c r="WCB476" i="5" s="1"/>
  <c r="WCD476" i="5" s="1"/>
  <c r="WCF476" i="5" s="1"/>
  <c r="WCH476" i="5" s="1"/>
  <c r="WCJ476" i="5" s="1"/>
  <c r="WCL476" i="5" s="1"/>
  <c r="WCN476" i="5" s="1"/>
  <c r="WCP476" i="5" s="1"/>
  <c r="WCR476" i="5" s="1"/>
  <c r="WCT476" i="5" s="1"/>
  <c r="WCV476" i="5" s="1"/>
  <c r="WCX476" i="5" s="1"/>
  <c r="WCZ476" i="5" s="1"/>
  <c r="WDB476" i="5" s="1"/>
  <c r="WDD476" i="5" s="1"/>
  <c r="WDF476" i="5" s="1"/>
  <c r="WDH476" i="5" s="1"/>
  <c r="WDJ476" i="5" s="1"/>
  <c r="WDL476" i="5" s="1"/>
  <c r="WDN476" i="5" s="1"/>
  <c r="WDP476" i="5" s="1"/>
  <c r="WDR476" i="5" s="1"/>
  <c r="WDT476" i="5" s="1"/>
  <c r="WDV476" i="5" s="1"/>
  <c r="WDX476" i="5" s="1"/>
  <c r="WDZ476" i="5" s="1"/>
  <c r="WEB476" i="5" s="1"/>
  <c r="WED476" i="5" s="1"/>
  <c r="WEF476" i="5" s="1"/>
  <c r="WEH476" i="5" s="1"/>
  <c r="WEJ476" i="5" s="1"/>
  <c r="WEL476" i="5" s="1"/>
  <c r="WEN476" i="5" s="1"/>
  <c r="WEP476" i="5" s="1"/>
  <c r="WER476" i="5" s="1"/>
  <c r="WET476" i="5" s="1"/>
  <c r="WEV476" i="5" s="1"/>
  <c r="WEX476" i="5" s="1"/>
  <c r="WEZ476" i="5" s="1"/>
  <c r="WFB476" i="5" s="1"/>
  <c r="WFD476" i="5" s="1"/>
  <c r="WFF476" i="5" s="1"/>
  <c r="WFH476" i="5" s="1"/>
  <c r="WFJ476" i="5" s="1"/>
  <c r="WFL476" i="5" s="1"/>
  <c r="WFN476" i="5" s="1"/>
  <c r="WFP476" i="5" s="1"/>
  <c r="WFR476" i="5" s="1"/>
  <c r="WFT476" i="5" s="1"/>
  <c r="WFV476" i="5" s="1"/>
  <c r="WFX476" i="5" s="1"/>
  <c r="WFZ476" i="5" s="1"/>
  <c r="WGB476" i="5" s="1"/>
  <c r="WGD476" i="5" s="1"/>
  <c r="WGF476" i="5" s="1"/>
  <c r="WGH476" i="5" s="1"/>
  <c r="WGJ476" i="5" s="1"/>
  <c r="WGL476" i="5" s="1"/>
  <c r="WGN476" i="5" s="1"/>
  <c r="WGP476" i="5" s="1"/>
  <c r="WGR476" i="5" s="1"/>
  <c r="WGT476" i="5" s="1"/>
  <c r="WGV476" i="5" s="1"/>
  <c r="WGX476" i="5" s="1"/>
  <c r="WGZ476" i="5" s="1"/>
  <c r="WHB476" i="5" s="1"/>
  <c r="WHD476" i="5" s="1"/>
  <c r="WHF476" i="5" s="1"/>
  <c r="WHH476" i="5" s="1"/>
  <c r="WHJ476" i="5" s="1"/>
  <c r="WHL476" i="5" s="1"/>
  <c r="WHN476" i="5" s="1"/>
  <c r="WHP476" i="5" s="1"/>
  <c r="WHR476" i="5" s="1"/>
  <c r="WHT476" i="5" s="1"/>
  <c r="WHV476" i="5" s="1"/>
  <c r="WHX476" i="5" s="1"/>
  <c r="WHZ476" i="5" s="1"/>
  <c r="WIB476" i="5" s="1"/>
  <c r="WID476" i="5" s="1"/>
  <c r="WIF476" i="5" s="1"/>
  <c r="WIH476" i="5" s="1"/>
  <c r="WIJ476" i="5" s="1"/>
  <c r="WIL476" i="5" s="1"/>
  <c r="WIN476" i="5" s="1"/>
  <c r="WIP476" i="5" s="1"/>
  <c r="WIR476" i="5" s="1"/>
  <c r="WIT476" i="5" s="1"/>
  <c r="WIV476" i="5" s="1"/>
  <c r="WIX476" i="5" s="1"/>
  <c r="WIZ476" i="5" s="1"/>
  <c r="WJB476" i="5" s="1"/>
  <c r="WJD476" i="5" s="1"/>
  <c r="WJF476" i="5" s="1"/>
  <c r="WJH476" i="5" s="1"/>
  <c r="WJJ476" i="5" s="1"/>
  <c r="WJL476" i="5" s="1"/>
  <c r="WJN476" i="5" s="1"/>
  <c r="WJP476" i="5" s="1"/>
  <c r="WJR476" i="5" s="1"/>
  <c r="WJT476" i="5" s="1"/>
  <c r="WJV476" i="5" s="1"/>
  <c r="WJX476" i="5" s="1"/>
  <c r="WJZ476" i="5" s="1"/>
  <c r="WKB476" i="5" s="1"/>
  <c r="WKD476" i="5" s="1"/>
  <c r="WKF476" i="5" s="1"/>
  <c r="WKH476" i="5" s="1"/>
  <c r="WKJ476" i="5" s="1"/>
  <c r="WKL476" i="5" s="1"/>
  <c r="WKN476" i="5" s="1"/>
  <c r="WKP476" i="5" s="1"/>
  <c r="WKR476" i="5" s="1"/>
  <c r="WKT476" i="5" s="1"/>
  <c r="WKV476" i="5" s="1"/>
  <c r="WKX476" i="5" s="1"/>
  <c r="WKZ476" i="5" s="1"/>
  <c r="WLB476" i="5" s="1"/>
  <c r="WLD476" i="5" s="1"/>
  <c r="WLF476" i="5" s="1"/>
  <c r="WLH476" i="5" s="1"/>
  <c r="WLJ476" i="5" s="1"/>
  <c r="WLL476" i="5" s="1"/>
  <c r="WLN476" i="5" s="1"/>
  <c r="WLP476" i="5" s="1"/>
  <c r="WLR476" i="5" s="1"/>
  <c r="WLT476" i="5" s="1"/>
  <c r="WLV476" i="5" s="1"/>
  <c r="WLX476" i="5" s="1"/>
  <c r="WLZ476" i="5" s="1"/>
  <c r="WMB476" i="5" s="1"/>
  <c r="WMD476" i="5" s="1"/>
  <c r="WMF476" i="5" s="1"/>
  <c r="WMH476" i="5" s="1"/>
  <c r="WMJ476" i="5" s="1"/>
  <c r="WML476" i="5" s="1"/>
  <c r="WMN476" i="5" s="1"/>
  <c r="WMP476" i="5" s="1"/>
  <c r="WMR476" i="5" s="1"/>
  <c r="WMT476" i="5" s="1"/>
  <c r="WMV476" i="5" s="1"/>
  <c r="WMX476" i="5" s="1"/>
  <c r="WMZ476" i="5" s="1"/>
  <c r="WNB476" i="5" s="1"/>
  <c r="WND476" i="5" s="1"/>
  <c r="WNF476" i="5" s="1"/>
  <c r="WNH476" i="5" s="1"/>
  <c r="WNJ476" i="5" s="1"/>
  <c r="WNL476" i="5" s="1"/>
  <c r="WNN476" i="5" s="1"/>
  <c r="WNP476" i="5" s="1"/>
  <c r="WNR476" i="5" s="1"/>
  <c r="WNT476" i="5" s="1"/>
  <c r="WNV476" i="5" s="1"/>
  <c r="WNX476" i="5" s="1"/>
  <c r="WNZ476" i="5" s="1"/>
  <c r="WOB476" i="5" s="1"/>
  <c r="WOD476" i="5" s="1"/>
  <c r="WOF476" i="5" s="1"/>
  <c r="WOH476" i="5" s="1"/>
  <c r="WOJ476" i="5" s="1"/>
  <c r="WOL476" i="5" s="1"/>
  <c r="WON476" i="5" s="1"/>
  <c r="WOP476" i="5" s="1"/>
  <c r="WOR476" i="5" s="1"/>
  <c r="WOT476" i="5" s="1"/>
  <c r="WOV476" i="5" s="1"/>
  <c r="WOX476" i="5" s="1"/>
  <c r="WOZ476" i="5" s="1"/>
  <c r="WPB476" i="5" s="1"/>
  <c r="WPD476" i="5" s="1"/>
  <c r="WPF476" i="5" s="1"/>
  <c r="WPH476" i="5" s="1"/>
  <c r="WPJ476" i="5" s="1"/>
  <c r="WPL476" i="5" s="1"/>
  <c r="WPN476" i="5" s="1"/>
  <c r="WPP476" i="5" s="1"/>
  <c r="WPR476" i="5" s="1"/>
  <c r="WPT476" i="5" s="1"/>
  <c r="WPV476" i="5" s="1"/>
  <c r="WPX476" i="5" s="1"/>
  <c r="WPZ476" i="5" s="1"/>
  <c r="WQB476" i="5" s="1"/>
  <c r="WQD476" i="5" s="1"/>
  <c r="WQF476" i="5" s="1"/>
  <c r="WQH476" i="5" s="1"/>
  <c r="WQJ476" i="5" s="1"/>
  <c r="WQL476" i="5" s="1"/>
  <c r="WQN476" i="5" s="1"/>
  <c r="WQP476" i="5" s="1"/>
  <c r="WQR476" i="5" s="1"/>
  <c r="WQT476" i="5" s="1"/>
  <c r="WQV476" i="5" s="1"/>
  <c r="WQX476" i="5" s="1"/>
  <c r="WQZ476" i="5" s="1"/>
  <c r="WRB476" i="5" s="1"/>
  <c r="WRD476" i="5" s="1"/>
  <c r="WRF476" i="5" s="1"/>
  <c r="WRH476" i="5" s="1"/>
  <c r="WRJ476" i="5" s="1"/>
  <c r="WRL476" i="5" s="1"/>
  <c r="WRN476" i="5" s="1"/>
  <c r="WRP476" i="5" s="1"/>
  <c r="WRR476" i="5" s="1"/>
  <c r="WRT476" i="5" s="1"/>
  <c r="WRV476" i="5" s="1"/>
  <c r="WRX476" i="5" s="1"/>
  <c r="WRZ476" i="5" s="1"/>
  <c r="WSB476" i="5" s="1"/>
  <c r="WSD476" i="5" s="1"/>
  <c r="WSF476" i="5" s="1"/>
  <c r="WSH476" i="5" s="1"/>
  <c r="WSJ476" i="5" s="1"/>
  <c r="WSL476" i="5" s="1"/>
  <c r="WSN476" i="5" s="1"/>
  <c r="WSP476" i="5" s="1"/>
  <c r="WSR476" i="5" s="1"/>
  <c r="WST476" i="5" s="1"/>
  <c r="WSV476" i="5" s="1"/>
  <c r="WSX476" i="5" s="1"/>
  <c r="WSZ476" i="5" s="1"/>
  <c r="WTB476" i="5" s="1"/>
  <c r="WTD476" i="5" s="1"/>
  <c r="WTF476" i="5" s="1"/>
  <c r="WTH476" i="5" s="1"/>
  <c r="WTJ476" i="5" s="1"/>
  <c r="WTL476" i="5" s="1"/>
  <c r="WTN476" i="5" s="1"/>
  <c r="WTP476" i="5" s="1"/>
  <c r="WTR476" i="5" s="1"/>
  <c r="WTT476" i="5" s="1"/>
  <c r="WTV476" i="5" s="1"/>
  <c r="WTX476" i="5" s="1"/>
  <c r="WTZ476" i="5" s="1"/>
  <c r="WUB476" i="5" s="1"/>
  <c r="WUD476" i="5" s="1"/>
  <c r="WUF476" i="5" s="1"/>
  <c r="WUH476" i="5" s="1"/>
  <c r="WUJ476" i="5" s="1"/>
  <c r="WUL476" i="5" s="1"/>
  <c r="WUN476" i="5" s="1"/>
  <c r="WUP476" i="5" s="1"/>
  <c r="WUR476" i="5" s="1"/>
  <c r="WUT476" i="5" s="1"/>
  <c r="WUV476" i="5" s="1"/>
  <c r="WUX476" i="5" s="1"/>
  <c r="WUZ476" i="5" s="1"/>
  <c r="WVB476" i="5" s="1"/>
  <c r="WVD476" i="5" s="1"/>
  <c r="WVF476" i="5" s="1"/>
  <c r="WVH476" i="5" s="1"/>
  <c r="WVJ476" i="5" s="1"/>
  <c r="WVL476" i="5" s="1"/>
  <c r="WVN476" i="5" s="1"/>
  <c r="WVP476" i="5" s="1"/>
  <c r="WVR476" i="5" s="1"/>
  <c r="WVT476" i="5" s="1"/>
  <c r="WVV476" i="5" s="1"/>
  <c r="WVX476" i="5" s="1"/>
  <c r="WVZ476" i="5" s="1"/>
  <c r="WWB476" i="5" s="1"/>
  <c r="WWD476" i="5" s="1"/>
  <c r="WWF476" i="5" s="1"/>
  <c r="WWH476" i="5" s="1"/>
  <c r="WWJ476" i="5" s="1"/>
  <c r="WWL476" i="5" s="1"/>
  <c r="WWN476" i="5" s="1"/>
  <c r="WWP476" i="5" s="1"/>
  <c r="WWR476" i="5" s="1"/>
  <c r="WWT476" i="5" s="1"/>
  <c r="WWV476" i="5" s="1"/>
  <c r="WWX476" i="5" s="1"/>
  <c r="WWZ476" i="5" s="1"/>
  <c r="WXB476" i="5" s="1"/>
  <c r="WXD476" i="5" s="1"/>
  <c r="WXF476" i="5" s="1"/>
  <c r="WXH476" i="5" s="1"/>
  <c r="WXJ476" i="5" s="1"/>
  <c r="WXL476" i="5" s="1"/>
  <c r="WXN476" i="5" s="1"/>
  <c r="WXP476" i="5" s="1"/>
  <c r="WXR476" i="5" s="1"/>
  <c r="WXT476" i="5" s="1"/>
  <c r="WXV476" i="5" s="1"/>
  <c r="WXX476" i="5" s="1"/>
  <c r="WXZ476" i="5" s="1"/>
  <c r="WYB476" i="5" s="1"/>
  <c r="WYD476" i="5" s="1"/>
  <c r="WYF476" i="5" s="1"/>
  <c r="WYH476" i="5" s="1"/>
  <c r="WYJ476" i="5" s="1"/>
  <c r="WYL476" i="5" s="1"/>
  <c r="WYN476" i="5" s="1"/>
  <c r="WYP476" i="5" s="1"/>
  <c r="WYR476" i="5" s="1"/>
  <c r="WYT476" i="5" s="1"/>
  <c r="WYV476" i="5" s="1"/>
  <c r="WYX476" i="5" s="1"/>
  <c r="WYZ476" i="5" s="1"/>
  <c r="WZB476" i="5" s="1"/>
  <c r="WZD476" i="5" s="1"/>
  <c r="WZF476" i="5" s="1"/>
  <c r="WZH476" i="5" s="1"/>
  <c r="WZJ476" i="5" s="1"/>
  <c r="WZL476" i="5" s="1"/>
  <c r="WZN476" i="5" s="1"/>
  <c r="WZP476" i="5" s="1"/>
  <c r="WZR476" i="5" s="1"/>
  <c r="WZT476" i="5" s="1"/>
  <c r="WZV476" i="5" s="1"/>
  <c r="WZX476" i="5" s="1"/>
  <c r="WZZ476" i="5" s="1"/>
  <c r="XAB476" i="5" s="1"/>
  <c r="XAD476" i="5" s="1"/>
  <c r="XAF476" i="5" s="1"/>
  <c r="XAH476" i="5" s="1"/>
  <c r="XAJ476" i="5" s="1"/>
  <c r="XAL476" i="5" s="1"/>
  <c r="XAN476" i="5" s="1"/>
  <c r="XAP476" i="5" s="1"/>
  <c r="XAR476" i="5" s="1"/>
  <c r="XAT476" i="5" s="1"/>
  <c r="XAV476" i="5" s="1"/>
  <c r="XAX476" i="5" s="1"/>
  <c r="XAZ476" i="5" s="1"/>
  <c r="XBB476" i="5" s="1"/>
  <c r="XBD476" i="5" s="1"/>
  <c r="XBF476" i="5" s="1"/>
  <c r="XBH476" i="5" s="1"/>
  <c r="XBJ476" i="5" s="1"/>
  <c r="XBL476" i="5" s="1"/>
  <c r="XBN476" i="5" s="1"/>
  <c r="XBP476" i="5" s="1"/>
  <c r="XBR476" i="5" s="1"/>
  <c r="XBT476" i="5" s="1"/>
  <c r="XBV476" i="5" s="1"/>
  <c r="XBX476" i="5" s="1"/>
  <c r="XBZ476" i="5" s="1"/>
  <c r="XCB476" i="5" s="1"/>
  <c r="XCD476" i="5" s="1"/>
  <c r="XCF476" i="5" s="1"/>
  <c r="XCH476" i="5" s="1"/>
  <c r="XCJ476" i="5" s="1"/>
  <c r="XCL476" i="5" s="1"/>
  <c r="XCN476" i="5" s="1"/>
  <c r="XCP476" i="5" s="1"/>
  <c r="XCR476" i="5" s="1"/>
  <c r="XCT476" i="5" s="1"/>
  <c r="XCV476" i="5" s="1"/>
  <c r="XCX476" i="5" s="1"/>
  <c r="XCZ476" i="5" s="1"/>
  <c r="XDB476" i="5" s="1"/>
  <c r="XDD476" i="5" s="1"/>
  <c r="XDF476" i="5" s="1"/>
  <c r="XDH476" i="5" s="1"/>
  <c r="XDJ476" i="5" s="1"/>
  <c r="XDL476" i="5" s="1"/>
  <c r="XDN476" i="5" s="1"/>
  <c r="XDP476" i="5" s="1"/>
  <c r="XDR476" i="5" s="1"/>
  <c r="XDT476" i="5" s="1"/>
  <c r="XDV476" i="5" s="1"/>
  <c r="XDX476" i="5" s="1"/>
  <c r="XDZ476" i="5" s="1"/>
  <c r="XEB476" i="5" s="1"/>
  <c r="XED476" i="5" s="1"/>
  <c r="XEF476" i="5" s="1"/>
  <c r="XEH476" i="5" s="1"/>
  <c r="XEJ476" i="5" s="1"/>
  <c r="XEL476" i="5" s="1"/>
  <c r="XEN476" i="5" s="1"/>
  <c r="XEP476" i="5" s="1"/>
  <c r="XER476" i="5" s="1"/>
  <c r="XET476" i="5" s="1"/>
  <c r="XEV476" i="5" s="1"/>
  <c r="XEX476" i="5" s="1"/>
  <c r="XEZ476" i="5" s="1"/>
  <c r="XFB476" i="5" s="1"/>
  <c r="XFD476" i="5" s="1"/>
  <c r="U475" i="5"/>
  <c r="W475" i="5" s="1"/>
  <c r="Y475" i="5" s="1"/>
  <c r="AA475" i="5" s="1"/>
  <c r="AC475" i="5" s="1"/>
  <c r="AE475" i="5" s="1"/>
  <c r="AG475" i="5" s="1"/>
  <c r="AI475" i="5" s="1"/>
  <c r="AK475" i="5" s="1"/>
  <c r="AM475" i="5" s="1"/>
  <c r="AO475" i="5" s="1"/>
  <c r="AQ475" i="5" s="1"/>
  <c r="AS475" i="5" s="1"/>
  <c r="AU475" i="5" s="1"/>
  <c r="AW475" i="5" s="1"/>
  <c r="AY475" i="5" s="1"/>
  <c r="BA475" i="5" s="1"/>
  <c r="BC475" i="5" s="1"/>
  <c r="BE475" i="5" s="1"/>
  <c r="BG475" i="5" s="1"/>
  <c r="BI475" i="5" s="1"/>
  <c r="BK475" i="5" s="1"/>
  <c r="BM475" i="5" s="1"/>
  <c r="BO475" i="5" s="1"/>
  <c r="BQ475" i="5" s="1"/>
  <c r="BS475" i="5" s="1"/>
  <c r="BU475" i="5" s="1"/>
  <c r="BW475" i="5" s="1"/>
  <c r="BY475" i="5" s="1"/>
  <c r="CA475" i="5" s="1"/>
  <c r="CC475" i="5" s="1"/>
  <c r="CE475" i="5" s="1"/>
  <c r="CG475" i="5" s="1"/>
  <c r="CI475" i="5" s="1"/>
  <c r="CK475" i="5" s="1"/>
  <c r="CM475" i="5" s="1"/>
  <c r="CO475" i="5" s="1"/>
  <c r="CQ475" i="5" s="1"/>
  <c r="CS475" i="5" s="1"/>
  <c r="CU475" i="5" s="1"/>
  <c r="CW475" i="5" s="1"/>
  <c r="CY475" i="5" s="1"/>
  <c r="DA475" i="5" s="1"/>
  <c r="DC475" i="5" s="1"/>
  <c r="DE475" i="5" s="1"/>
  <c r="DG475" i="5" s="1"/>
  <c r="DI475" i="5" s="1"/>
  <c r="DK475" i="5" s="1"/>
  <c r="DM475" i="5" s="1"/>
  <c r="DO475" i="5" s="1"/>
  <c r="DQ475" i="5" s="1"/>
  <c r="DS475" i="5" s="1"/>
  <c r="DU475" i="5" s="1"/>
  <c r="DW475" i="5" s="1"/>
  <c r="DY475" i="5" s="1"/>
  <c r="EA475" i="5" s="1"/>
  <c r="EC475" i="5" s="1"/>
  <c r="EE475" i="5" s="1"/>
  <c r="EG475" i="5" s="1"/>
  <c r="EI475" i="5" s="1"/>
  <c r="EK475" i="5" s="1"/>
  <c r="EM475" i="5" s="1"/>
  <c r="EO475" i="5" s="1"/>
  <c r="EQ475" i="5" s="1"/>
  <c r="ES475" i="5" s="1"/>
  <c r="EU475" i="5" s="1"/>
  <c r="EW475" i="5" s="1"/>
  <c r="EY475" i="5" s="1"/>
  <c r="FA475" i="5" s="1"/>
  <c r="FC475" i="5" s="1"/>
  <c r="FE475" i="5" s="1"/>
  <c r="FG475" i="5" s="1"/>
  <c r="FI475" i="5" s="1"/>
  <c r="FK475" i="5" s="1"/>
  <c r="FM475" i="5" s="1"/>
  <c r="FO475" i="5" s="1"/>
  <c r="FQ475" i="5" s="1"/>
  <c r="FS475" i="5" s="1"/>
  <c r="FU475" i="5" s="1"/>
  <c r="FW475" i="5" s="1"/>
  <c r="FY475" i="5" s="1"/>
  <c r="GA475" i="5" s="1"/>
  <c r="GC475" i="5" s="1"/>
  <c r="GE475" i="5" s="1"/>
  <c r="GG475" i="5" s="1"/>
  <c r="GI475" i="5" s="1"/>
  <c r="GK475" i="5" s="1"/>
  <c r="GM475" i="5" s="1"/>
  <c r="GO475" i="5" s="1"/>
  <c r="GQ475" i="5" s="1"/>
  <c r="GS475" i="5" s="1"/>
  <c r="GU475" i="5" s="1"/>
  <c r="GW475" i="5" s="1"/>
  <c r="GY475" i="5" s="1"/>
  <c r="HA475" i="5" s="1"/>
  <c r="HC475" i="5" s="1"/>
  <c r="HE475" i="5" s="1"/>
  <c r="HG475" i="5" s="1"/>
  <c r="HI475" i="5" s="1"/>
  <c r="HK475" i="5" s="1"/>
  <c r="HM475" i="5" s="1"/>
  <c r="HO475" i="5" s="1"/>
  <c r="HQ475" i="5" s="1"/>
  <c r="HS475" i="5" s="1"/>
  <c r="HU475" i="5" s="1"/>
  <c r="HW475" i="5" s="1"/>
  <c r="HY475" i="5" s="1"/>
  <c r="IA475" i="5" s="1"/>
  <c r="IC475" i="5" s="1"/>
  <c r="IE475" i="5" s="1"/>
  <c r="IG475" i="5" s="1"/>
  <c r="II475" i="5" s="1"/>
  <c r="IK475" i="5" s="1"/>
  <c r="IM475" i="5" s="1"/>
  <c r="IO475" i="5" s="1"/>
  <c r="IQ475" i="5" s="1"/>
  <c r="IS475" i="5" s="1"/>
  <c r="IU475" i="5" s="1"/>
  <c r="IW475" i="5" s="1"/>
  <c r="IY475" i="5" s="1"/>
  <c r="JA475" i="5" s="1"/>
  <c r="JC475" i="5" s="1"/>
  <c r="JE475" i="5" s="1"/>
  <c r="JG475" i="5" s="1"/>
  <c r="JI475" i="5" s="1"/>
  <c r="JK475" i="5" s="1"/>
  <c r="JM475" i="5" s="1"/>
  <c r="JO475" i="5" s="1"/>
  <c r="JQ475" i="5" s="1"/>
  <c r="JS475" i="5" s="1"/>
  <c r="JU475" i="5" s="1"/>
  <c r="JW475" i="5" s="1"/>
  <c r="JY475" i="5" s="1"/>
  <c r="KA475" i="5" s="1"/>
  <c r="KC475" i="5" s="1"/>
  <c r="KE475" i="5" s="1"/>
  <c r="KG475" i="5" s="1"/>
  <c r="KI475" i="5" s="1"/>
  <c r="KK475" i="5" s="1"/>
  <c r="KM475" i="5" s="1"/>
  <c r="KO475" i="5" s="1"/>
  <c r="KQ475" i="5" s="1"/>
  <c r="KS475" i="5" s="1"/>
  <c r="KU475" i="5" s="1"/>
  <c r="KW475" i="5" s="1"/>
  <c r="KY475" i="5" s="1"/>
  <c r="LA475" i="5" s="1"/>
  <c r="LC475" i="5" s="1"/>
  <c r="LE475" i="5" s="1"/>
  <c r="LG475" i="5" s="1"/>
  <c r="LI475" i="5" s="1"/>
  <c r="LK475" i="5" s="1"/>
  <c r="LM475" i="5" s="1"/>
  <c r="LO475" i="5" s="1"/>
  <c r="LQ475" i="5" s="1"/>
  <c r="LS475" i="5" s="1"/>
  <c r="LU475" i="5" s="1"/>
  <c r="LW475" i="5" s="1"/>
  <c r="LY475" i="5" s="1"/>
  <c r="MA475" i="5" s="1"/>
  <c r="MC475" i="5" s="1"/>
  <c r="ME475" i="5" s="1"/>
  <c r="MG475" i="5" s="1"/>
  <c r="MI475" i="5" s="1"/>
  <c r="MK475" i="5" s="1"/>
  <c r="MM475" i="5" s="1"/>
  <c r="MO475" i="5" s="1"/>
  <c r="MQ475" i="5" s="1"/>
  <c r="MS475" i="5" s="1"/>
  <c r="MU475" i="5" s="1"/>
  <c r="MW475" i="5" s="1"/>
  <c r="MY475" i="5" s="1"/>
  <c r="NA475" i="5" s="1"/>
  <c r="NC475" i="5" s="1"/>
  <c r="NE475" i="5" s="1"/>
  <c r="NG475" i="5" s="1"/>
  <c r="NI475" i="5" s="1"/>
  <c r="NK475" i="5" s="1"/>
  <c r="NM475" i="5" s="1"/>
  <c r="NO475" i="5" s="1"/>
  <c r="NQ475" i="5" s="1"/>
  <c r="NS475" i="5" s="1"/>
  <c r="NU475" i="5" s="1"/>
  <c r="NW475" i="5" s="1"/>
  <c r="NY475" i="5" s="1"/>
  <c r="OA475" i="5" s="1"/>
  <c r="OC475" i="5" s="1"/>
  <c r="OE475" i="5" s="1"/>
  <c r="OG475" i="5" s="1"/>
  <c r="OI475" i="5" s="1"/>
  <c r="OK475" i="5" s="1"/>
  <c r="OM475" i="5" s="1"/>
  <c r="OO475" i="5" s="1"/>
  <c r="OQ475" i="5" s="1"/>
  <c r="OS475" i="5" s="1"/>
  <c r="OU475" i="5" s="1"/>
  <c r="OW475" i="5" s="1"/>
  <c r="OY475" i="5" s="1"/>
  <c r="PA475" i="5" s="1"/>
  <c r="PC475" i="5" s="1"/>
  <c r="PE475" i="5" s="1"/>
  <c r="PG475" i="5" s="1"/>
  <c r="PI475" i="5" s="1"/>
  <c r="PK475" i="5" s="1"/>
  <c r="PM475" i="5" s="1"/>
  <c r="PO475" i="5" s="1"/>
  <c r="PQ475" i="5" s="1"/>
  <c r="PS475" i="5" s="1"/>
  <c r="PU475" i="5" s="1"/>
  <c r="PW475" i="5" s="1"/>
  <c r="PY475" i="5" s="1"/>
  <c r="QA475" i="5" s="1"/>
  <c r="QC475" i="5" s="1"/>
  <c r="QE475" i="5" s="1"/>
  <c r="QG475" i="5" s="1"/>
  <c r="QI475" i="5" s="1"/>
  <c r="QK475" i="5" s="1"/>
  <c r="QM475" i="5" s="1"/>
  <c r="QO475" i="5" s="1"/>
  <c r="QQ475" i="5" s="1"/>
  <c r="QS475" i="5" s="1"/>
  <c r="QU475" i="5" s="1"/>
  <c r="QW475" i="5" s="1"/>
  <c r="QY475" i="5" s="1"/>
  <c r="RA475" i="5" s="1"/>
  <c r="RC475" i="5" s="1"/>
  <c r="RE475" i="5" s="1"/>
  <c r="RG475" i="5" s="1"/>
  <c r="RI475" i="5" s="1"/>
  <c r="RK475" i="5" s="1"/>
  <c r="RM475" i="5" s="1"/>
  <c r="RO475" i="5" s="1"/>
  <c r="RQ475" i="5" s="1"/>
  <c r="RS475" i="5" s="1"/>
  <c r="RU475" i="5" s="1"/>
  <c r="RW475" i="5" s="1"/>
  <c r="RY475" i="5" s="1"/>
  <c r="SA475" i="5" s="1"/>
  <c r="SC475" i="5" s="1"/>
  <c r="SE475" i="5" s="1"/>
  <c r="SG475" i="5" s="1"/>
  <c r="SI475" i="5" s="1"/>
  <c r="SK475" i="5" s="1"/>
  <c r="SM475" i="5" s="1"/>
  <c r="SO475" i="5" s="1"/>
  <c r="SQ475" i="5" s="1"/>
  <c r="SS475" i="5" s="1"/>
  <c r="SU475" i="5" s="1"/>
  <c r="SW475" i="5" s="1"/>
  <c r="SY475" i="5" s="1"/>
  <c r="TA475" i="5" s="1"/>
  <c r="TC475" i="5" s="1"/>
  <c r="TE475" i="5" s="1"/>
  <c r="TG475" i="5" s="1"/>
  <c r="TI475" i="5" s="1"/>
  <c r="TK475" i="5" s="1"/>
  <c r="TM475" i="5" s="1"/>
  <c r="TO475" i="5" s="1"/>
  <c r="TQ475" i="5" s="1"/>
  <c r="TS475" i="5" s="1"/>
  <c r="TU475" i="5" s="1"/>
  <c r="TW475" i="5" s="1"/>
  <c r="TY475" i="5" s="1"/>
  <c r="UA475" i="5" s="1"/>
  <c r="UC475" i="5" s="1"/>
  <c r="UE475" i="5" s="1"/>
  <c r="UG475" i="5" s="1"/>
  <c r="UI475" i="5" s="1"/>
  <c r="UK475" i="5" s="1"/>
  <c r="UM475" i="5" s="1"/>
  <c r="UO475" i="5" s="1"/>
  <c r="UQ475" i="5" s="1"/>
  <c r="US475" i="5" s="1"/>
  <c r="UU475" i="5" s="1"/>
  <c r="UW475" i="5" s="1"/>
  <c r="UY475" i="5" s="1"/>
  <c r="VA475" i="5" s="1"/>
  <c r="VC475" i="5" s="1"/>
  <c r="VE475" i="5" s="1"/>
  <c r="VG475" i="5" s="1"/>
  <c r="VI475" i="5" s="1"/>
  <c r="VK475" i="5" s="1"/>
  <c r="VM475" i="5" s="1"/>
  <c r="VO475" i="5" s="1"/>
  <c r="VQ475" i="5" s="1"/>
  <c r="VS475" i="5" s="1"/>
  <c r="VU475" i="5" s="1"/>
  <c r="VW475" i="5" s="1"/>
  <c r="VY475" i="5" s="1"/>
  <c r="WA475" i="5" s="1"/>
  <c r="WC475" i="5" s="1"/>
  <c r="WE475" i="5" s="1"/>
  <c r="WG475" i="5" s="1"/>
  <c r="WI475" i="5" s="1"/>
  <c r="WK475" i="5" s="1"/>
  <c r="WM475" i="5" s="1"/>
  <c r="WO475" i="5" s="1"/>
  <c r="WQ475" i="5" s="1"/>
  <c r="WS475" i="5" s="1"/>
  <c r="WU475" i="5" s="1"/>
  <c r="WW475" i="5" s="1"/>
  <c r="WY475" i="5" s="1"/>
  <c r="XA475" i="5" s="1"/>
  <c r="XC475" i="5" s="1"/>
  <c r="XE475" i="5" s="1"/>
  <c r="XG475" i="5" s="1"/>
  <c r="XI475" i="5" s="1"/>
  <c r="XK475" i="5" s="1"/>
  <c r="XM475" i="5" s="1"/>
  <c r="XO475" i="5" s="1"/>
  <c r="XQ475" i="5" s="1"/>
  <c r="XS475" i="5" s="1"/>
  <c r="XU475" i="5" s="1"/>
  <c r="XW475" i="5" s="1"/>
  <c r="XY475" i="5" s="1"/>
  <c r="YA475" i="5" s="1"/>
  <c r="YC475" i="5" s="1"/>
  <c r="YE475" i="5" s="1"/>
  <c r="YG475" i="5" s="1"/>
  <c r="YI475" i="5" s="1"/>
  <c r="YK475" i="5" s="1"/>
  <c r="YM475" i="5" s="1"/>
  <c r="YO475" i="5" s="1"/>
  <c r="YQ475" i="5" s="1"/>
  <c r="YS475" i="5" s="1"/>
  <c r="YU475" i="5" s="1"/>
  <c r="YW475" i="5" s="1"/>
  <c r="YY475" i="5" s="1"/>
  <c r="ZA475" i="5" s="1"/>
  <c r="ZC475" i="5" s="1"/>
  <c r="ZE475" i="5" s="1"/>
  <c r="ZG475" i="5" s="1"/>
  <c r="ZI475" i="5" s="1"/>
  <c r="ZK475" i="5" s="1"/>
  <c r="ZM475" i="5" s="1"/>
  <c r="ZO475" i="5" s="1"/>
  <c r="ZQ475" i="5" s="1"/>
  <c r="ZS475" i="5" s="1"/>
  <c r="ZU475" i="5" s="1"/>
  <c r="ZW475" i="5" s="1"/>
  <c r="ZY475" i="5" s="1"/>
  <c r="AAA475" i="5" s="1"/>
  <c r="AAC475" i="5" s="1"/>
  <c r="AAE475" i="5" s="1"/>
  <c r="AAG475" i="5" s="1"/>
  <c r="AAI475" i="5" s="1"/>
  <c r="AAK475" i="5" s="1"/>
  <c r="AAM475" i="5" s="1"/>
  <c r="AAO475" i="5" s="1"/>
  <c r="AAQ475" i="5" s="1"/>
  <c r="AAS475" i="5" s="1"/>
  <c r="AAU475" i="5" s="1"/>
  <c r="AAW475" i="5" s="1"/>
  <c r="AAY475" i="5" s="1"/>
  <c r="ABA475" i="5" s="1"/>
  <c r="ABC475" i="5" s="1"/>
  <c r="ABE475" i="5" s="1"/>
  <c r="ABG475" i="5" s="1"/>
  <c r="ABI475" i="5" s="1"/>
  <c r="ABK475" i="5" s="1"/>
  <c r="ABM475" i="5" s="1"/>
  <c r="ABO475" i="5" s="1"/>
  <c r="ABQ475" i="5" s="1"/>
  <c r="ABS475" i="5" s="1"/>
  <c r="ABU475" i="5" s="1"/>
  <c r="ABW475" i="5" s="1"/>
  <c r="ABY475" i="5" s="1"/>
  <c r="ACA475" i="5" s="1"/>
  <c r="ACC475" i="5" s="1"/>
  <c r="ACE475" i="5" s="1"/>
  <c r="ACG475" i="5" s="1"/>
  <c r="ACI475" i="5" s="1"/>
  <c r="ACK475" i="5" s="1"/>
  <c r="ACM475" i="5" s="1"/>
  <c r="ACO475" i="5" s="1"/>
  <c r="ACQ475" i="5" s="1"/>
  <c r="ACS475" i="5" s="1"/>
  <c r="ACU475" i="5" s="1"/>
  <c r="ACW475" i="5" s="1"/>
  <c r="ACY475" i="5" s="1"/>
  <c r="ADA475" i="5" s="1"/>
  <c r="ADC475" i="5" s="1"/>
  <c r="ADE475" i="5" s="1"/>
  <c r="ADG475" i="5" s="1"/>
  <c r="ADI475" i="5" s="1"/>
  <c r="ADK475" i="5" s="1"/>
  <c r="ADM475" i="5" s="1"/>
  <c r="ADO475" i="5" s="1"/>
  <c r="ADQ475" i="5" s="1"/>
  <c r="ADS475" i="5" s="1"/>
  <c r="ADU475" i="5" s="1"/>
  <c r="ADW475" i="5" s="1"/>
  <c r="ADY475" i="5" s="1"/>
  <c r="AEA475" i="5" s="1"/>
  <c r="AEC475" i="5" s="1"/>
  <c r="AEE475" i="5" s="1"/>
  <c r="AEG475" i="5" s="1"/>
  <c r="AEI475" i="5" s="1"/>
  <c r="AEK475" i="5" s="1"/>
  <c r="AEM475" i="5" s="1"/>
  <c r="AEO475" i="5" s="1"/>
  <c r="AEQ475" i="5" s="1"/>
  <c r="AES475" i="5" s="1"/>
  <c r="AEU475" i="5" s="1"/>
  <c r="AEW475" i="5" s="1"/>
  <c r="AEY475" i="5" s="1"/>
  <c r="AFA475" i="5" s="1"/>
  <c r="AFC475" i="5" s="1"/>
  <c r="AFE475" i="5" s="1"/>
  <c r="AFG475" i="5" s="1"/>
  <c r="AFI475" i="5" s="1"/>
  <c r="AFK475" i="5" s="1"/>
  <c r="AFM475" i="5" s="1"/>
  <c r="AFO475" i="5" s="1"/>
  <c r="AFQ475" i="5" s="1"/>
  <c r="AFS475" i="5" s="1"/>
  <c r="AFU475" i="5" s="1"/>
  <c r="AFW475" i="5" s="1"/>
  <c r="AFY475" i="5" s="1"/>
  <c r="AGA475" i="5" s="1"/>
  <c r="AGC475" i="5" s="1"/>
  <c r="AGE475" i="5" s="1"/>
  <c r="AGG475" i="5" s="1"/>
  <c r="AGI475" i="5" s="1"/>
  <c r="AGK475" i="5" s="1"/>
  <c r="AGM475" i="5" s="1"/>
  <c r="AGO475" i="5" s="1"/>
  <c r="AGQ475" i="5" s="1"/>
  <c r="AGS475" i="5" s="1"/>
  <c r="AGU475" i="5" s="1"/>
  <c r="AGW475" i="5" s="1"/>
  <c r="AGY475" i="5" s="1"/>
  <c r="AHA475" i="5" s="1"/>
  <c r="AHC475" i="5" s="1"/>
  <c r="AHE475" i="5" s="1"/>
  <c r="AHG475" i="5" s="1"/>
  <c r="AHI475" i="5" s="1"/>
  <c r="AHK475" i="5" s="1"/>
  <c r="AHM475" i="5" s="1"/>
  <c r="AHO475" i="5" s="1"/>
  <c r="AHQ475" i="5" s="1"/>
  <c r="AHS475" i="5" s="1"/>
  <c r="AHU475" i="5" s="1"/>
  <c r="AHW475" i="5" s="1"/>
  <c r="AHY475" i="5" s="1"/>
  <c r="AIA475" i="5" s="1"/>
  <c r="AIC475" i="5" s="1"/>
  <c r="AIE475" i="5" s="1"/>
  <c r="AIG475" i="5" s="1"/>
  <c r="AII475" i="5" s="1"/>
  <c r="AIK475" i="5" s="1"/>
  <c r="AIM475" i="5" s="1"/>
  <c r="AIO475" i="5" s="1"/>
  <c r="AIQ475" i="5" s="1"/>
  <c r="AIS475" i="5" s="1"/>
  <c r="AIU475" i="5" s="1"/>
  <c r="AIW475" i="5" s="1"/>
  <c r="AIY475" i="5" s="1"/>
  <c r="AJA475" i="5" s="1"/>
  <c r="AJC475" i="5" s="1"/>
  <c r="AJE475" i="5" s="1"/>
  <c r="AJG475" i="5" s="1"/>
  <c r="AJI475" i="5" s="1"/>
  <c r="AJK475" i="5" s="1"/>
  <c r="AJM475" i="5" s="1"/>
  <c r="AJO475" i="5" s="1"/>
  <c r="AJQ475" i="5" s="1"/>
  <c r="AJS475" i="5" s="1"/>
  <c r="AJU475" i="5" s="1"/>
  <c r="AJW475" i="5" s="1"/>
  <c r="AJY475" i="5" s="1"/>
  <c r="AKA475" i="5" s="1"/>
  <c r="AKC475" i="5" s="1"/>
  <c r="AKE475" i="5" s="1"/>
  <c r="AKG475" i="5" s="1"/>
  <c r="AKI475" i="5" s="1"/>
  <c r="AKK475" i="5" s="1"/>
  <c r="AKM475" i="5" s="1"/>
  <c r="AKO475" i="5" s="1"/>
  <c r="AKQ475" i="5" s="1"/>
  <c r="AKS475" i="5" s="1"/>
  <c r="AKU475" i="5" s="1"/>
  <c r="AKW475" i="5" s="1"/>
  <c r="AKY475" i="5" s="1"/>
  <c r="ALA475" i="5" s="1"/>
  <c r="ALC475" i="5" s="1"/>
  <c r="ALE475" i="5" s="1"/>
  <c r="ALG475" i="5" s="1"/>
  <c r="ALI475" i="5" s="1"/>
  <c r="ALK475" i="5" s="1"/>
  <c r="ALM475" i="5" s="1"/>
  <c r="ALO475" i="5" s="1"/>
  <c r="ALQ475" i="5" s="1"/>
  <c r="ALS475" i="5" s="1"/>
  <c r="ALU475" i="5" s="1"/>
  <c r="ALW475" i="5" s="1"/>
  <c r="ALY475" i="5" s="1"/>
  <c r="AMA475" i="5" s="1"/>
  <c r="AMC475" i="5" s="1"/>
  <c r="AME475" i="5" s="1"/>
  <c r="AMG475" i="5" s="1"/>
  <c r="AMI475" i="5" s="1"/>
  <c r="AMK475" i="5" s="1"/>
  <c r="AMM475" i="5" s="1"/>
  <c r="AMO475" i="5" s="1"/>
  <c r="AMQ475" i="5" s="1"/>
  <c r="AMS475" i="5" s="1"/>
  <c r="AMU475" i="5" s="1"/>
  <c r="AMW475" i="5" s="1"/>
  <c r="AMY475" i="5" s="1"/>
  <c r="ANA475" i="5" s="1"/>
  <c r="ANC475" i="5" s="1"/>
  <c r="ANE475" i="5" s="1"/>
  <c r="ANG475" i="5" s="1"/>
  <c r="ANI475" i="5" s="1"/>
  <c r="ANK475" i="5" s="1"/>
  <c r="ANM475" i="5" s="1"/>
  <c r="ANO475" i="5" s="1"/>
  <c r="ANQ475" i="5" s="1"/>
  <c r="ANS475" i="5" s="1"/>
  <c r="ANU475" i="5" s="1"/>
  <c r="ANW475" i="5" s="1"/>
  <c r="ANY475" i="5" s="1"/>
  <c r="AOA475" i="5" s="1"/>
  <c r="AOC475" i="5" s="1"/>
  <c r="AOE475" i="5" s="1"/>
  <c r="AOG475" i="5" s="1"/>
  <c r="AOI475" i="5" s="1"/>
  <c r="AOK475" i="5" s="1"/>
  <c r="AOM475" i="5" s="1"/>
  <c r="AOO475" i="5" s="1"/>
  <c r="AOQ475" i="5" s="1"/>
  <c r="AOS475" i="5" s="1"/>
  <c r="AOU475" i="5" s="1"/>
  <c r="AOW475" i="5" s="1"/>
  <c r="AOY475" i="5" s="1"/>
  <c r="APA475" i="5" s="1"/>
  <c r="APC475" i="5" s="1"/>
  <c r="APE475" i="5" s="1"/>
  <c r="APG475" i="5" s="1"/>
  <c r="API475" i="5" s="1"/>
  <c r="APK475" i="5" s="1"/>
  <c r="APM475" i="5" s="1"/>
  <c r="APO475" i="5" s="1"/>
  <c r="APQ475" i="5" s="1"/>
  <c r="APS475" i="5" s="1"/>
  <c r="APU475" i="5" s="1"/>
  <c r="APW475" i="5" s="1"/>
  <c r="APY475" i="5" s="1"/>
  <c r="AQA475" i="5" s="1"/>
  <c r="AQC475" i="5" s="1"/>
  <c r="AQE475" i="5" s="1"/>
  <c r="AQG475" i="5" s="1"/>
  <c r="AQI475" i="5" s="1"/>
  <c r="AQK475" i="5" s="1"/>
  <c r="AQM475" i="5" s="1"/>
  <c r="AQO475" i="5" s="1"/>
  <c r="AQQ475" i="5" s="1"/>
  <c r="AQS475" i="5" s="1"/>
  <c r="AQU475" i="5" s="1"/>
  <c r="AQW475" i="5" s="1"/>
  <c r="AQY475" i="5" s="1"/>
  <c r="ARA475" i="5" s="1"/>
  <c r="ARC475" i="5" s="1"/>
  <c r="ARE475" i="5" s="1"/>
  <c r="ARG475" i="5" s="1"/>
  <c r="ARI475" i="5" s="1"/>
  <c r="ARK475" i="5" s="1"/>
  <c r="ARM475" i="5" s="1"/>
  <c r="ARO475" i="5" s="1"/>
  <c r="ARQ475" i="5" s="1"/>
  <c r="ARS475" i="5" s="1"/>
  <c r="ARU475" i="5" s="1"/>
  <c r="ARW475" i="5" s="1"/>
  <c r="ARY475" i="5" s="1"/>
  <c r="ASA475" i="5" s="1"/>
  <c r="ASC475" i="5" s="1"/>
  <c r="ASE475" i="5" s="1"/>
  <c r="ASG475" i="5" s="1"/>
  <c r="ASI475" i="5" s="1"/>
  <c r="ASK475" i="5" s="1"/>
  <c r="ASM475" i="5" s="1"/>
  <c r="ASO475" i="5" s="1"/>
  <c r="ASQ475" i="5" s="1"/>
  <c r="ASS475" i="5" s="1"/>
  <c r="ASU475" i="5" s="1"/>
  <c r="ASW475" i="5" s="1"/>
  <c r="ASY475" i="5" s="1"/>
  <c r="ATA475" i="5" s="1"/>
  <c r="ATC475" i="5" s="1"/>
  <c r="ATE475" i="5" s="1"/>
  <c r="ATG475" i="5" s="1"/>
  <c r="ATI475" i="5" s="1"/>
  <c r="ATK475" i="5" s="1"/>
  <c r="ATM475" i="5" s="1"/>
  <c r="ATO475" i="5" s="1"/>
  <c r="ATQ475" i="5" s="1"/>
  <c r="ATS475" i="5" s="1"/>
  <c r="ATU475" i="5" s="1"/>
  <c r="ATW475" i="5" s="1"/>
  <c r="ATY475" i="5" s="1"/>
  <c r="AUA475" i="5" s="1"/>
  <c r="AUC475" i="5" s="1"/>
  <c r="AUE475" i="5" s="1"/>
  <c r="AUG475" i="5" s="1"/>
  <c r="AUI475" i="5" s="1"/>
  <c r="AUK475" i="5" s="1"/>
  <c r="AUM475" i="5" s="1"/>
  <c r="AUO475" i="5" s="1"/>
  <c r="AUQ475" i="5" s="1"/>
  <c r="AUS475" i="5" s="1"/>
  <c r="AUU475" i="5" s="1"/>
  <c r="AUW475" i="5" s="1"/>
  <c r="AUY475" i="5" s="1"/>
  <c r="AVA475" i="5" s="1"/>
  <c r="AVC475" i="5" s="1"/>
  <c r="AVE475" i="5" s="1"/>
  <c r="AVG475" i="5" s="1"/>
  <c r="AVI475" i="5" s="1"/>
  <c r="AVK475" i="5" s="1"/>
  <c r="AVM475" i="5" s="1"/>
  <c r="AVO475" i="5" s="1"/>
  <c r="AVQ475" i="5" s="1"/>
  <c r="AVS475" i="5" s="1"/>
  <c r="AVU475" i="5" s="1"/>
  <c r="AVW475" i="5" s="1"/>
  <c r="AVY475" i="5" s="1"/>
  <c r="AWA475" i="5" s="1"/>
  <c r="AWC475" i="5" s="1"/>
  <c r="AWE475" i="5" s="1"/>
  <c r="AWG475" i="5" s="1"/>
  <c r="AWI475" i="5" s="1"/>
  <c r="AWK475" i="5" s="1"/>
  <c r="AWM475" i="5" s="1"/>
  <c r="AWO475" i="5" s="1"/>
  <c r="AWQ475" i="5" s="1"/>
  <c r="AWS475" i="5" s="1"/>
  <c r="AWU475" i="5" s="1"/>
  <c r="AWW475" i="5" s="1"/>
  <c r="AWY475" i="5" s="1"/>
  <c r="AXA475" i="5" s="1"/>
  <c r="AXC475" i="5" s="1"/>
  <c r="AXE475" i="5" s="1"/>
  <c r="AXG475" i="5" s="1"/>
  <c r="AXI475" i="5" s="1"/>
  <c r="AXK475" i="5" s="1"/>
  <c r="AXM475" i="5" s="1"/>
  <c r="AXO475" i="5" s="1"/>
  <c r="AXQ475" i="5" s="1"/>
  <c r="AXS475" i="5" s="1"/>
  <c r="AXU475" i="5" s="1"/>
  <c r="AXW475" i="5" s="1"/>
  <c r="AXY475" i="5" s="1"/>
  <c r="AYA475" i="5" s="1"/>
  <c r="AYC475" i="5" s="1"/>
  <c r="AYE475" i="5" s="1"/>
  <c r="AYG475" i="5" s="1"/>
  <c r="AYI475" i="5" s="1"/>
  <c r="AYK475" i="5" s="1"/>
  <c r="AYM475" i="5" s="1"/>
  <c r="AYO475" i="5" s="1"/>
  <c r="AYQ475" i="5" s="1"/>
  <c r="AYS475" i="5" s="1"/>
  <c r="AYU475" i="5" s="1"/>
  <c r="AYW475" i="5" s="1"/>
  <c r="AYY475" i="5" s="1"/>
  <c r="AZA475" i="5" s="1"/>
  <c r="AZC475" i="5" s="1"/>
  <c r="AZE475" i="5" s="1"/>
  <c r="AZG475" i="5" s="1"/>
  <c r="AZI475" i="5" s="1"/>
  <c r="AZK475" i="5" s="1"/>
  <c r="AZM475" i="5" s="1"/>
  <c r="AZO475" i="5" s="1"/>
  <c r="AZQ475" i="5" s="1"/>
  <c r="AZS475" i="5" s="1"/>
  <c r="AZU475" i="5" s="1"/>
  <c r="AZW475" i="5" s="1"/>
  <c r="AZY475" i="5" s="1"/>
  <c r="BAA475" i="5" s="1"/>
  <c r="BAC475" i="5" s="1"/>
  <c r="BAE475" i="5" s="1"/>
  <c r="BAG475" i="5" s="1"/>
  <c r="BAI475" i="5" s="1"/>
  <c r="BAK475" i="5" s="1"/>
  <c r="BAM475" i="5" s="1"/>
  <c r="BAO475" i="5" s="1"/>
  <c r="BAQ475" i="5" s="1"/>
  <c r="BAS475" i="5" s="1"/>
  <c r="BAU475" i="5" s="1"/>
  <c r="BAW475" i="5" s="1"/>
  <c r="BAY475" i="5" s="1"/>
  <c r="BBA475" i="5" s="1"/>
  <c r="BBC475" i="5" s="1"/>
  <c r="BBE475" i="5" s="1"/>
  <c r="BBG475" i="5" s="1"/>
  <c r="BBI475" i="5" s="1"/>
  <c r="BBK475" i="5" s="1"/>
  <c r="BBM475" i="5" s="1"/>
  <c r="BBO475" i="5" s="1"/>
  <c r="BBQ475" i="5" s="1"/>
  <c r="BBS475" i="5" s="1"/>
  <c r="BBU475" i="5" s="1"/>
  <c r="BBW475" i="5" s="1"/>
  <c r="BBY475" i="5" s="1"/>
  <c r="BCA475" i="5" s="1"/>
  <c r="BCC475" i="5" s="1"/>
  <c r="BCE475" i="5" s="1"/>
  <c r="BCG475" i="5" s="1"/>
  <c r="BCI475" i="5" s="1"/>
  <c r="BCK475" i="5" s="1"/>
  <c r="BCM475" i="5" s="1"/>
  <c r="BCO475" i="5" s="1"/>
  <c r="BCQ475" i="5" s="1"/>
  <c r="BCS475" i="5" s="1"/>
  <c r="BCU475" i="5" s="1"/>
  <c r="BCW475" i="5" s="1"/>
  <c r="BCY475" i="5" s="1"/>
  <c r="BDA475" i="5" s="1"/>
  <c r="BDC475" i="5" s="1"/>
  <c r="BDE475" i="5" s="1"/>
  <c r="BDG475" i="5" s="1"/>
  <c r="BDI475" i="5" s="1"/>
  <c r="BDK475" i="5" s="1"/>
  <c r="BDM475" i="5" s="1"/>
  <c r="BDO475" i="5" s="1"/>
  <c r="BDQ475" i="5" s="1"/>
  <c r="BDS475" i="5" s="1"/>
  <c r="BDU475" i="5" s="1"/>
  <c r="BDW475" i="5" s="1"/>
  <c r="BDY475" i="5" s="1"/>
  <c r="BEA475" i="5" s="1"/>
  <c r="BEC475" i="5" s="1"/>
  <c r="BEE475" i="5" s="1"/>
  <c r="BEG475" i="5" s="1"/>
  <c r="BEI475" i="5" s="1"/>
  <c r="BEK475" i="5" s="1"/>
  <c r="BEM475" i="5" s="1"/>
  <c r="BEO475" i="5" s="1"/>
  <c r="BEQ475" i="5" s="1"/>
  <c r="BES475" i="5" s="1"/>
  <c r="BEU475" i="5" s="1"/>
  <c r="BEW475" i="5" s="1"/>
  <c r="BEY475" i="5" s="1"/>
  <c r="BFA475" i="5" s="1"/>
  <c r="BFC475" i="5" s="1"/>
  <c r="BFE475" i="5" s="1"/>
  <c r="BFG475" i="5" s="1"/>
  <c r="BFI475" i="5" s="1"/>
  <c r="BFK475" i="5" s="1"/>
  <c r="BFM475" i="5" s="1"/>
  <c r="BFO475" i="5" s="1"/>
  <c r="BFQ475" i="5" s="1"/>
  <c r="BFS475" i="5" s="1"/>
  <c r="BFU475" i="5" s="1"/>
  <c r="BFW475" i="5" s="1"/>
  <c r="BFY475" i="5" s="1"/>
  <c r="BGA475" i="5" s="1"/>
  <c r="BGC475" i="5" s="1"/>
  <c r="BGE475" i="5" s="1"/>
  <c r="BGG475" i="5" s="1"/>
  <c r="BGI475" i="5" s="1"/>
  <c r="BGK475" i="5" s="1"/>
  <c r="BGM475" i="5" s="1"/>
  <c r="BGO475" i="5" s="1"/>
  <c r="BGQ475" i="5" s="1"/>
  <c r="BGS475" i="5" s="1"/>
  <c r="BGU475" i="5" s="1"/>
  <c r="BGW475" i="5" s="1"/>
  <c r="BGY475" i="5" s="1"/>
  <c r="BHA475" i="5" s="1"/>
  <c r="BHC475" i="5" s="1"/>
  <c r="BHE475" i="5" s="1"/>
  <c r="BHG475" i="5" s="1"/>
  <c r="BHI475" i="5" s="1"/>
  <c r="BHK475" i="5" s="1"/>
  <c r="BHM475" i="5" s="1"/>
  <c r="BHO475" i="5" s="1"/>
  <c r="BHQ475" i="5" s="1"/>
  <c r="BHS475" i="5" s="1"/>
  <c r="BHU475" i="5" s="1"/>
  <c r="BHW475" i="5" s="1"/>
  <c r="BHY475" i="5" s="1"/>
  <c r="BIA475" i="5" s="1"/>
  <c r="BIC475" i="5" s="1"/>
  <c r="BIE475" i="5" s="1"/>
  <c r="BIG475" i="5" s="1"/>
  <c r="BII475" i="5" s="1"/>
  <c r="BIK475" i="5" s="1"/>
  <c r="BIM475" i="5" s="1"/>
  <c r="BIO475" i="5" s="1"/>
  <c r="BIQ475" i="5" s="1"/>
  <c r="BIS475" i="5" s="1"/>
  <c r="BIU475" i="5" s="1"/>
  <c r="BIW475" i="5" s="1"/>
  <c r="BIY475" i="5" s="1"/>
  <c r="BJA475" i="5" s="1"/>
  <c r="BJC475" i="5" s="1"/>
  <c r="BJE475" i="5" s="1"/>
  <c r="BJG475" i="5" s="1"/>
  <c r="BJI475" i="5" s="1"/>
  <c r="BJK475" i="5" s="1"/>
  <c r="BJM475" i="5" s="1"/>
  <c r="BJO475" i="5" s="1"/>
  <c r="BJQ475" i="5" s="1"/>
  <c r="BJS475" i="5" s="1"/>
  <c r="BJU475" i="5" s="1"/>
  <c r="BJW475" i="5" s="1"/>
  <c r="BJY475" i="5" s="1"/>
  <c r="BKA475" i="5" s="1"/>
  <c r="BKC475" i="5" s="1"/>
  <c r="BKE475" i="5" s="1"/>
  <c r="BKG475" i="5" s="1"/>
  <c r="BKI475" i="5" s="1"/>
  <c r="BKK475" i="5" s="1"/>
  <c r="BKM475" i="5" s="1"/>
  <c r="BKO475" i="5" s="1"/>
  <c r="BKQ475" i="5" s="1"/>
  <c r="BKS475" i="5" s="1"/>
  <c r="BKU475" i="5" s="1"/>
  <c r="BKW475" i="5" s="1"/>
  <c r="BKY475" i="5" s="1"/>
  <c r="BLA475" i="5" s="1"/>
  <c r="BLC475" i="5" s="1"/>
  <c r="BLE475" i="5" s="1"/>
  <c r="BLG475" i="5" s="1"/>
  <c r="BLI475" i="5" s="1"/>
  <c r="BLK475" i="5" s="1"/>
  <c r="BLM475" i="5" s="1"/>
  <c r="BLO475" i="5" s="1"/>
  <c r="BLQ475" i="5" s="1"/>
  <c r="BLS475" i="5" s="1"/>
  <c r="BLU475" i="5" s="1"/>
  <c r="BLW475" i="5" s="1"/>
  <c r="BLY475" i="5" s="1"/>
  <c r="BMA475" i="5" s="1"/>
  <c r="BMC475" i="5" s="1"/>
  <c r="BME475" i="5" s="1"/>
  <c r="BMG475" i="5" s="1"/>
  <c r="BMI475" i="5" s="1"/>
  <c r="BMK475" i="5" s="1"/>
  <c r="BMM475" i="5" s="1"/>
  <c r="BMO475" i="5" s="1"/>
  <c r="BMQ475" i="5" s="1"/>
  <c r="BMS475" i="5" s="1"/>
  <c r="BMU475" i="5" s="1"/>
  <c r="BMW475" i="5" s="1"/>
  <c r="BMY475" i="5" s="1"/>
  <c r="BNA475" i="5" s="1"/>
  <c r="BNC475" i="5" s="1"/>
  <c r="BNE475" i="5" s="1"/>
  <c r="BNG475" i="5" s="1"/>
  <c r="BNI475" i="5" s="1"/>
  <c r="BNK475" i="5" s="1"/>
  <c r="BNM475" i="5" s="1"/>
  <c r="BNO475" i="5" s="1"/>
  <c r="BNQ475" i="5" s="1"/>
  <c r="BNS475" i="5" s="1"/>
  <c r="BNU475" i="5" s="1"/>
  <c r="BNW475" i="5" s="1"/>
  <c r="BNY475" i="5" s="1"/>
  <c r="BOA475" i="5" s="1"/>
  <c r="BOC475" i="5" s="1"/>
  <c r="BOE475" i="5" s="1"/>
  <c r="BOG475" i="5" s="1"/>
  <c r="BOI475" i="5" s="1"/>
  <c r="BOK475" i="5" s="1"/>
  <c r="BOM475" i="5" s="1"/>
  <c r="BOO475" i="5" s="1"/>
  <c r="BOQ475" i="5" s="1"/>
  <c r="BOS475" i="5" s="1"/>
  <c r="BOU475" i="5" s="1"/>
  <c r="BOW475" i="5" s="1"/>
  <c r="BOY475" i="5" s="1"/>
  <c r="BPA475" i="5" s="1"/>
  <c r="BPC475" i="5" s="1"/>
  <c r="BPE475" i="5" s="1"/>
  <c r="BPG475" i="5" s="1"/>
  <c r="BPI475" i="5" s="1"/>
  <c r="BPK475" i="5" s="1"/>
  <c r="BPM475" i="5" s="1"/>
  <c r="BPO475" i="5" s="1"/>
  <c r="BPQ475" i="5" s="1"/>
  <c r="BPS475" i="5" s="1"/>
  <c r="BPU475" i="5" s="1"/>
  <c r="BPW475" i="5" s="1"/>
  <c r="BPY475" i="5" s="1"/>
  <c r="BQA475" i="5" s="1"/>
  <c r="BQC475" i="5" s="1"/>
  <c r="BQE475" i="5" s="1"/>
  <c r="BQG475" i="5" s="1"/>
  <c r="BQI475" i="5" s="1"/>
  <c r="BQK475" i="5" s="1"/>
  <c r="BQM475" i="5" s="1"/>
  <c r="BQO475" i="5" s="1"/>
  <c r="BQQ475" i="5" s="1"/>
  <c r="BQS475" i="5" s="1"/>
  <c r="BQU475" i="5" s="1"/>
  <c r="BQW475" i="5" s="1"/>
  <c r="BQY475" i="5" s="1"/>
  <c r="BRA475" i="5" s="1"/>
  <c r="BRC475" i="5" s="1"/>
  <c r="BRE475" i="5" s="1"/>
  <c r="BRG475" i="5" s="1"/>
  <c r="BRI475" i="5" s="1"/>
  <c r="BRK475" i="5" s="1"/>
  <c r="BRM475" i="5" s="1"/>
  <c r="BRO475" i="5" s="1"/>
  <c r="BRQ475" i="5" s="1"/>
  <c r="BRS475" i="5" s="1"/>
  <c r="BRU475" i="5" s="1"/>
  <c r="BRW475" i="5" s="1"/>
  <c r="BRY475" i="5" s="1"/>
  <c r="BSA475" i="5" s="1"/>
  <c r="BSC475" i="5" s="1"/>
  <c r="BSE475" i="5" s="1"/>
  <c r="BSG475" i="5" s="1"/>
  <c r="BSI475" i="5" s="1"/>
  <c r="BSK475" i="5" s="1"/>
  <c r="BSM475" i="5" s="1"/>
  <c r="BSO475" i="5" s="1"/>
  <c r="BSQ475" i="5" s="1"/>
  <c r="BSS475" i="5" s="1"/>
  <c r="BSU475" i="5" s="1"/>
  <c r="BSW475" i="5" s="1"/>
  <c r="BSY475" i="5" s="1"/>
  <c r="BTA475" i="5" s="1"/>
  <c r="BTC475" i="5" s="1"/>
  <c r="BTE475" i="5" s="1"/>
  <c r="BTG475" i="5" s="1"/>
  <c r="BTI475" i="5" s="1"/>
  <c r="BTK475" i="5" s="1"/>
  <c r="BTM475" i="5" s="1"/>
  <c r="BTO475" i="5" s="1"/>
  <c r="BTQ475" i="5" s="1"/>
  <c r="BTS475" i="5" s="1"/>
  <c r="BTU475" i="5" s="1"/>
  <c r="BTW475" i="5" s="1"/>
  <c r="BTY475" i="5" s="1"/>
  <c r="BUA475" i="5" s="1"/>
  <c r="BUC475" i="5" s="1"/>
  <c r="BUE475" i="5" s="1"/>
  <c r="BUG475" i="5" s="1"/>
  <c r="BUI475" i="5" s="1"/>
  <c r="BUK475" i="5" s="1"/>
  <c r="BUM475" i="5" s="1"/>
  <c r="BUO475" i="5" s="1"/>
  <c r="BUQ475" i="5" s="1"/>
  <c r="BUS475" i="5" s="1"/>
  <c r="BUU475" i="5" s="1"/>
  <c r="BUW475" i="5" s="1"/>
  <c r="BUY475" i="5" s="1"/>
  <c r="BVA475" i="5" s="1"/>
  <c r="BVC475" i="5" s="1"/>
  <c r="BVE475" i="5" s="1"/>
  <c r="BVG475" i="5" s="1"/>
  <c r="BVI475" i="5" s="1"/>
  <c r="BVK475" i="5" s="1"/>
  <c r="BVM475" i="5" s="1"/>
  <c r="BVO475" i="5" s="1"/>
  <c r="BVQ475" i="5" s="1"/>
  <c r="BVS475" i="5" s="1"/>
  <c r="BVU475" i="5" s="1"/>
  <c r="BVW475" i="5" s="1"/>
  <c r="BVY475" i="5" s="1"/>
  <c r="BWA475" i="5" s="1"/>
  <c r="BWC475" i="5" s="1"/>
  <c r="BWE475" i="5" s="1"/>
  <c r="BWG475" i="5" s="1"/>
  <c r="BWI475" i="5" s="1"/>
  <c r="BWK475" i="5" s="1"/>
  <c r="BWM475" i="5" s="1"/>
  <c r="BWO475" i="5" s="1"/>
  <c r="BWQ475" i="5" s="1"/>
  <c r="BWS475" i="5" s="1"/>
  <c r="BWU475" i="5" s="1"/>
  <c r="BWW475" i="5" s="1"/>
  <c r="BWY475" i="5" s="1"/>
  <c r="BXA475" i="5" s="1"/>
  <c r="BXC475" i="5" s="1"/>
  <c r="BXE475" i="5" s="1"/>
  <c r="BXG475" i="5" s="1"/>
  <c r="BXI475" i="5" s="1"/>
  <c r="BXK475" i="5" s="1"/>
  <c r="BXM475" i="5" s="1"/>
  <c r="BXO475" i="5" s="1"/>
  <c r="BXQ475" i="5" s="1"/>
  <c r="BXS475" i="5" s="1"/>
  <c r="BXU475" i="5" s="1"/>
  <c r="BXW475" i="5" s="1"/>
  <c r="BXY475" i="5" s="1"/>
  <c r="BYA475" i="5" s="1"/>
  <c r="BYC475" i="5" s="1"/>
  <c r="BYE475" i="5" s="1"/>
  <c r="BYG475" i="5" s="1"/>
  <c r="BYI475" i="5" s="1"/>
  <c r="BYK475" i="5" s="1"/>
  <c r="BYM475" i="5" s="1"/>
  <c r="BYO475" i="5" s="1"/>
  <c r="BYQ475" i="5" s="1"/>
  <c r="BYS475" i="5" s="1"/>
  <c r="BYU475" i="5" s="1"/>
  <c r="BYW475" i="5" s="1"/>
  <c r="BYY475" i="5" s="1"/>
  <c r="BZA475" i="5" s="1"/>
  <c r="BZC475" i="5" s="1"/>
  <c r="BZE475" i="5" s="1"/>
  <c r="BZG475" i="5" s="1"/>
  <c r="BZI475" i="5" s="1"/>
  <c r="BZK475" i="5" s="1"/>
  <c r="BZM475" i="5" s="1"/>
  <c r="BZO475" i="5" s="1"/>
  <c r="BZQ475" i="5" s="1"/>
  <c r="BZS475" i="5" s="1"/>
  <c r="BZU475" i="5" s="1"/>
  <c r="BZW475" i="5" s="1"/>
  <c r="BZY475" i="5" s="1"/>
  <c r="CAA475" i="5" s="1"/>
  <c r="CAC475" i="5" s="1"/>
  <c r="CAE475" i="5" s="1"/>
  <c r="CAG475" i="5" s="1"/>
  <c r="CAI475" i="5" s="1"/>
  <c r="CAK475" i="5" s="1"/>
  <c r="CAM475" i="5" s="1"/>
  <c r="CAO475" i="5" s="1"/>
  <c r="CAQ475" i="5" s="1"/>
  <c r="CAS475" i="5" s="1"/>
  <c r="CAU475" i="5" s="1"/>
  <c r="CAW475" i="5" s="1"/>
  <c r="CAY475" i="5" s="1"/>
  <c r="CBA475" i="5" s="1"/>
  <c r="CBC475" i="5" s="1"/>
  <c r="CBE475" i="5" s="1"/>
  <c r="CBG475" i="5" s="1"/>
  <c r="CBI475" i="5" s="1"/>
  <c r="CBK475" i="5" s="1"/>
  <c r="CBM475" i="5" s="1"/>
  <c r="CBO475" i="5" s="1"/>
  <c r="CBQ475" i="5" s="1"/>
  <c r="CBS475" i="5" s="1"/>
  <c r="CBU475" i="5" s="1"/>
  <c r="CBW475" i="5" s="1"/>
  <c r="CBY475" i="5" s="1"/>
  <c r="CCA475" i="5" s="1"/>
  <c r="CCC475" i="5" s="1"/>
  <c r="CCE475" i="5" s="1"/>
  <c r="CCG475" i="5" s="1"/>
  <c r="CCI475" i="5" s="1"/>
  <c r="CCK475" i="5" s="1"/>
  <c r="CCM475" i="5" s="1"/>
  <c r="CCO475" i="5" s="1"/>
  <c r="CCQ475" i="5" s="1"/>
  <c r="CCS475" i="5" s="1"/>
  <c r="CCU475" i="5" s="1"/>
  <c r="CCW475" i="5" s="1"/>
  <c r="CCY475" i="5" s="1"/>
  <c r="CDA475" i="5" s="1"/>
  <c r="CDC475" i="5" s="1"/>
  <c r="CDE475" i="5" s="1"/>
  <c r="CDG475" i="5" s="1"/>
  <c r="CDI475" i="5" s="1"/>
  <c r="CDK475" i="5" s="1"/>
  <c r="CDM475" i="5" s="1"/>
  <c r="CDO475" i="5" s="1"/>
  <c r="CDQ475" i="5" s="1"/>
  <c r="CDS475" i="5" s="1"/>
  <c r="CDU475" i="5" s="1"/>
  <c r="CDW475" i="5" s="1"/>
  <c r="CDY475" i="5" s="1"/>
  <c r="CEA475" i="5" s="1"/>
  <c r="CEC475" i="5" s="1"/>
  <c r="CEE475" i="5" s="1"/>
  <c r="CEG475" i="5" s="1"/>
  <c r="CEI475" i="5" s="1"/>
  <c r="CEK475" i="5" s="1"/>
  <c r="CEM475" i="5" s="1"/>
  <c r="CEO475" i="5" s="1"/>
  <c r="CEQ475" i="5" s="1"/>
  <c r="CES475" i="5" s="1"/>
  <c r="CEU475" i="5" s="1"/>
  <c r="CEW475" i="5" s="1"/>
  <c r="CEY475" i="5" s="1"/>
  <c r="CFA475" i="5" s="1"/>
  <c r="CFC475" i="5" s="1"/>
  <c r="CFE475" i="5" s="1"/>
  <c r="CFG475" i="5" s="1"/>
  <c r="CFI475" i="5" s="1"/>
  <c r="CFK475" i="5" s="1"/>
  <c r="CFM475" i="5" s="1"/>
  <c r="CFO475" i="5" s="1"/>
  <c r="CFQ475" i="5" s="1"/>
  <c r="CFS475" i="5" s="1"/>
  <c r="CFU475" i="5" s="1"/>
  <c r="CFW475" i="5" s="1"/>
  <c r="CFY475" i="5" s="1"/>
  <c r="CGA475" i="5" s="1"/>
  <c r="CGC475" i="5" s="1"/>
  <c r="CGE475" i="5" s="1"/>
  <c r="CGG475" i="5" s="1"/>
  <c r="CGI475" i="5" s="1"/>
  <c r="CGK475" i="5" s="1"/>
  <c r="CGM475" i="5" s="1"/>
  <c r="CGO475" i="5" s="1"/>
  <c r="CGQ475" i="5" s="1"/>
  <c r="CGS475" i="5" s="1"/>
  <c r="CGU475" i="5" s="1"/>
  <c r="CGW475" i="5" s="1"/>
  <c r="CGY475" i="5" s="1"/>
  <c r="CHA475" i="5" s="1"/>
  <c r="CHC475" i="5" s="1"/>
  <c r="CHE475" i="5" s="1"/>
  <c r="CHG475" i="5" s="1"/>
  <c r="CHI475" i="5" s="1"/>
  <c r="CHK475" i="5" s="1"/>
  <c r="CHM475" i="5" s="1"/>
  <c r="CHO475" i="5" s="1"/>
  <c r="CHQ475" i="5" s="1"/>
  <c r="CHS475" i="5" s="1"/>
  <c r="CHU475" i="5" s="1"/>
  <c r="CHW475" i="5" s="1"/>
  <c r="CHY475" i="5" s="1"/>
  <c r="CIA475" i="5" s="1"/>
  <c r="CIC475" i="5" s="1"/>
  <c r="CIE475" i="5" s="1"/>
  <c r="CIG475" i="5" s="1"/>
  <c r="CII475" i="5" s="1"/>
  <c r="CIK475" i="5" s="1"/>
  <c r="CIM475" i="5" s="1"/>
  <c r="CIO475" i="5" s="1"/>
  <c r="CIQ475" i="5" s="1"/>
  <c r="CIS475" i="5" s="1"/>
  <c r="CIU475" i="5" s="1"/>
  <c r="CIW475" i="5" s="1"/>
  <c r="CIY475" i="5" s="1"/>
  <c r="CJA475" i="5" s="1"/>
  <c r="CJC475" i="5" s="1"/>
  <c r="CJE475" i="5" s="1"/>
  <c r="CJG475" i="5" s="1"/>
  <c r="CJI475" i="5" s="1"/>
  <c r="CJK475" i="5" s="1"/>
  <c r="CJM475" i="5" s="1"/>
  <c r="CJO475" i="5" s="1"/>
  <c r="CJQ475" i="5" s="1"/>
  <c r="CJS475" i="5" s="1"/>
  <c r="CJU475" i="5" s="1"/>
  <c r="CJW475" i="5" s="1"/>
  <c r="CJY475" i="5" s="1"/>
  <c r="CKA475" i="5" s="1"/>
  <c r="CKC475" i="5" s="1"/>
  <c r="CKE475" i="5" s="1"/>
  <c r="CKG475" i="5" s="1"/>
  <c r="CKI475" i="5" s="1"/>
  <c r="CKK475" i="5" s="1"/>
  <c r="CKM475" i="5" s="1"/>
  <c r="CKO475" i="5" s="1"/>
  <c r="CKQ475" i="5" s="1"/>
  <c r="CKS475" i="5" s="1"/>
  <c r="CKU475" i="5" s="1"/>
  <c r="CKW475" i="5" s="1"/>
  <c r="CKY475" i="5" s="1"/>
  <c r="CLA475" i="5" s="1"/>
  <c r="CLC475" i="5" s="1"/>
  <c r="CLE475" i="5" s="1"/>
  <c r="CLG475" i="5" s="1"/>
  <c r="CLI475" i="5" s="1"/>
  <c r="CLK475" i="5" s="1"/>
  <c r="CLM475" i="5" s="1"/>
  <c r="CLO475" i="5" s="1"/>
  <c r="CLQ475" i="5" s="1"/>
  <c r="CLS475" i="5" s="1"/>
  <c r="CLU475" i="5" s="1"/>
  <c r="CLW475" i="5" s="1"/>
  <c r="CLY475" i="5" s="1"/>
  <c r="CMA475" i="5" s="1"/>
  <c r="CMC475" i="5" s="1"/>
  <c r="CME475" i="5" s="1"/>
  <c r="CMG475" i="5" s="1"/>
  <c r="CMI475" i="5" s="1"/>
  <c r="CMK475" i="5" s="1"/>
  <c r="CMM475" i="5" s="1"/>
  <c r="CMO475" i="5" s="1"/>
  <c r="CMQ475" i="5" s="1"/>
  <c r="CMS475" i="5" s="1"/>
  <c r="CMU475" i="5" s="1"/>
  <c r="CMW475" i="5" s="1"/>
  <c r="CMY475" i="5" s="1"/>
  <c r="CNA475" i="5" s="1"/>
  <c r="CNC475" i="5" s="1"/>
  <c r="CNE475" i="5" s="1"/>
  <c r="CNG475" i="5" s="1"/>
  <c r="CNI475" i="5" s="1"/>
  <c r="CNK475" i="5" s="1"/>
  <c r="CNM475" i="5" s="1"/>
  <c r="CNO475" i="5" s="1"/>
  <c r="CNQ475" i="5" s="1"/>
  <c r="CNS475" i="5" s="1"/>
  <c r="CNU475" i="5" s="1"/>
  <c r="CNW475" i="5" s="1"/>
  <c r="CNY475" i="5" s="1"/>
  <c r="COA475" i="5" s="1"/>
  <c r="COC475" i="5" s="1"/>
  <c r="COE475" i="5" s="1"/>
  <c r="COG475" i="5" s="1"/>
  <c r="COI475" i="5" s="1"/>
  <c r="COK475" i="5" s="1"/>
  <c r="COM475" i="5" s="1"/>
  <c r="COO475" i="5" s="1"/>
  <c r="COQ475" i="5" s="1"/>
  <c r="COS475" i="5" s="1"/>
  <c r="COU475" i="5" s="1"/>
  <c r="COW475" i="5" s="1"/>
  <c r="COY475" i="5" s="1"/>
  <c r="CPA475" i="5" s="1"/>
  <c r="CPC475" i="5" s="1"/>
  <c r="CPE475" i="5" s="1"/>
  <c r="CPG475" i="5" s="1"/>
  <c r="CPI475" i="5" s="1"/>
  <c r="CPK475" i="5" s="1"/>
  <c r="CPM475" i="5" s="1"/>
  <c r="CPO475" i="5" s="1"/>
  <c r="CPQ475" i="5" s="1"/>
  <c r="CPS475" i="5" s="1"/>
  <c r="CPU475" i="5" s="1"/>
  <c r="CPW475" i="5" s="1"/>
  <c r="CPY475" i="5" s="1"/>
  <c r="CQA475" i="5" s="1"/>
  <c r="CQC475" i="5" s="1"/>
  <c r="CQE475" i="5" s="1"/>
  <c r="CQG475" i="5" s="1"/>
  <c r="CQI475" i="5" s="1"/>
  <c r="CQK475" i="5" s="1"/>
  <c r="CQM475" i="5" s="1"/>
  <c r="CQO475" i="5" s="1"/>
  <c r="CQQ475" i="5" s="1"/>
  <c r="CQS475" i="5" s="1"/>
  <c r="CQU475" i="5" s="1"/>
  <c r="CQW475" i="5" s="1"/>
  <c r="CQY475" i="5" s="1"/>
  <c r="CRA475" i="5" s="1"/>
  <c r="CRC475" i="5" s="1"/>
  <c r="CRE475" i="5" s="1"/>
  <c r="CRG475" i="5" s="1"/>
  <c r="CRI475" i="5" s="1"/>
  <c r="CRK475" i="5" s="1"/>
  <c r="CRM475" i="5" s="1"/>
  <c r="CRO475" i="5" s="1"/>
  <c r="CRQ475" i="5" s="1"/>
  <c r="CRS475" i="5" s="1"/>
  <c r="CRU475" i="5" s="1"/>
  <c r="CRW475" i="5" s="1"/>
  <c r="CRY475" i="5" s="1"/>
  <c r="CSA475" i="5" s="1"/>
  <c r="CSC475" i="5" s="1"/>
  <c r="CSE475" i="5" s="1"/>
  <c r="CSG475" i="5" s="1"/>
  <c r="CSI475" i="5" s="1"/>
  <c r="CSK475" i="5" s="1"/>
  <c r="CSM475" i="5" s="1"/>
  <c r="CSO475" i="5" s="1"/>
  <c r="CSQ475" i="5" s="1"/>
  <c r="CSS475" i="5" s="1"/>
  <c r="CSU475" i="5" s="1"/>
  <c r="CSW475" i="5" s="1"/>
  <c r="CSY475" i="5" s="1"/>
  <c r="CTA475" i="5" s="1"/>
  <c r="CTC475" i="5" s="1"/>
  <c r="CTE475" i="5" s="1"/>
  <c r="CTG475" i="5" s="1"/>
  <c r="CTI475" i="5" s="1"/>
  <c r="CTK475" i="5" s="1"/>
  <c r="CTM475" i="5" s="1"/>
  <c r="CTO475" i="5" s="1"/>
  <c r="CTQ475" i="5" s="1"/>
  <c r="CTS475" i="5" s="1"/>
  <c r="CTU475" i="5" s="1"/>
  <c r="CTW475" i="5" s="1"/>
  <c r="CTY475" i="5" s="1"/>
  <c r="CUA475" i="5" s="1"/>
  <c r="CUC475" i="5" s="1"/>
  <c r="CUE475" i="5" s="1"/>
  <c r="CUG475" i="5" s="1"/>
  <c r="CUI475" i="5" s="1"/>
  <c r="CUK475" i="5" s="1"/>
  <c r="CUM475" i="5" s="1"/>
  <c r="CUO475" i="5" s="1"/>
  <c r="CUQ475" i="5" s="1"/>
  <c r="CUS475" i="5" s="1"/>
  <c r="CUU475" i="5" s="1"/>
  <c r="CUW475" i="5" s="1"/>
  <c r="CUY475" i="5" s="1"/>
  <c r="CVA475" i="5" s="1"/>
  <c r="CVC475" i="5" s="1"/>
  <c r="CVE475" i="5" s="1"/>
  <c r="CVG475" i="5" s="1"/>
  <c r="CVI475" i="5" s="1"/>
  <c r="CVK475" i="5" s="1"/>
  <c r="CVM475" i="5" s="1"/>
  <c r="CVO475" i="5" s="1"/>
  <c r="CVQ475" i="5" s="1"/>
  <c r="CVS475" i="5" s="1"/>
  <c r="CVU475" i="5" s="1"/>
  <c r="CVW475" i="5" s="1"/>
  <c r="CVY475" i="5" s="1"/>
  <c r="CWA475" i="5" s="1"/>
  <c r="CWC475" i="5" s="1"/>
  <c r="CWE475" i="5" s="1"/>
  <c r="CWG475" i="5" s="1"/>
  <c r="CWI475" i="5" s="1"/>
  <c r="CWK475" i="5" s="1"/>
  <c r="CWM475" i="5" s="1"/>
  <c r="CWO475" i="5" s="1"/>
  <c r="CWQ475" i="5" s="1"/>
  <c r="CWS475" i="5" s="1"/>
  <c r="CWU475" i="5" s="1"/>
  <c r="CWW475" i="5" s="1"/>
  <c r="CWY475" i="5" s="1"/>
  <c r="CXA475" i="5" s="1"/>
  <c r="CXC475" i="5" s="1"/>
  <c r="CXE475" i="5" s="1"/>
  <c r="CXG475" i="5" s="1"/>
  <c r="CXI475" i="5" s="1"/>
  <c r="CXK475" i="5" s="1"/>
  <c r="CXM475" i="5" s="1"/>
  <c r="CXO475" i="5" s="1"/>
  <c r="CXQ475" i="5" s="1"/>
  <c r="CXS475" i="5" s="1"/>
  <c r="CXU475" i="5" s="1"/>
  <c r="CXW475" i="5" s="1"/>
  <c r="CXY475" i="5" s="1"/>
  <c r="CYA475" i="5" s="1"/>
  <c r="CYC475" i="5" s="1"/>
  <c r="CYE475" i="5" s="1"/>
  <c r="CYG475" i="5" s="1"/>
  <c r="CYI475" i="5" s="1"/>
  <c r="CYK475" i="5" s="1"/>
  <c r="CYM475" i="5" s="1"/>
  <c r="CYO475" i="5" s="1"/>
  <c r="CYQ475" i="5" s="1"/>
  <c r="CYS475" i="5" s="1"/>
  <c r="CYU475" i="5" s="1"/>
  <c r="CYW475" i="5" s="1"/>
  <c r="CYY475" i="5" s="1"/>
  <c r="CZA475" i="5" s="1"/>
  <c r="CZC475" i="5" s="1"/>
  <c r="CZE475" i="5" s="1"/>
  <c r="CZG475" i="5" s="1"/>
  <c r="CZI475" i="5" s="1"/>
  <c r="CZK475" i="5" s="1"/>
  <c r="CZM475" i="5" s="1"/>
  <c r="CZO475" i="5" s="1"/>
  <c r="CZQ475" i="5" s="1"/>
  <c r="CZS475" i="5" s="1"/>
  <c r="CZU475" i="5" s="1"/>
  <c r="CZW475" i="5" s="1"/>
  <c r="CZY475" i="5" s="1"/>
  <c r="DAA475" i="5" s="1"/>
  <c r="DAC475" i="5" s="1"/>
  <c r="DAE475" i="5" s="1"/>
  <c r="DAG475" i="5" s="1"/>
  <c r="DAI475" i="5" s="1"/>
  <c r="DAK475" i="5" s="1"/>
  <c r="DAM475" i="5" s="1"/>
  <c r="DAO475" i="5" s="1"/>
  <c r="DAQ475" i="5" s="1"/>
  <c r="DAS475" i="5" s="1"/>
  <c r="DAU475" i="5" s="1"/>
  <c r="DAW475" i="5" s="1"/>
  <c r="DAY475" i="5" s="1"/>
  <c r="DBA475" i="5" s="1"/>
  <c r="DBC475" i="5" s="1"/>
  <c r="DBE475" i="5" s="1"/>
  <c r="DBG475" i="5" s="1"/>
  <c r="DBI475" i="5" s="1"/>
  <c r="DBK475" i="5" s="1"/>
  <c r="DBM475" i="5" s="1"/>
  <c r="DBO475" i="5" s="1"/>
  <c r="DBQ475" i="5" s="1"/>
  <c r="DBS475" i="5" s="1"/>
  <c r="DBU475" i="5" s="1"/>
  <c r="DBW475" i="5" s="1"/>
  <c r="DBY475" i="5" s="1"/>
  <c r="DCA475" i="5" s="1"/>
  <c r="DCC475" i="5" s="1"/>
  <c r="DCE475" i="5" s="1"/>
  <c r="DCG475" i="5" s="1"/>
  <c r="DCI475" i="5" s="1"/>
  <c r="DCK475" i="5" s="1"/>
  <c r="DCM475" i="5" s="1"/>
  <c r="DCO475" i="5" s="1"/>
  <c r="DCQ475" i="5" s="1"/>
  <c r="DCS475" i="5" s="1"/>
  <c r="DCU475" i="5" s="1"/>
  <c r="DCW475" i="5" s="1"/>
  <c r="DCY475" i="5" s="1"/>
  <c r="DDA475" i="5" s="1"/>
  <c r="DDC475" i="5" s="1"/>
  <c r="DDE475" i="5" s="1"/>
  <c r="DDG475" i="5" s="1"/>
  <c r="DDI475" i="5" s="1"/>
  <c r="DDK475" i="5" s="1"/>
  <c r="DDM475" i="5" s="1"/>
  <c r="DDO475" i="5" s="1"/>
  <c r="DDQ475" i="5" s="1"/>
  <c r="DDS475" i="5" s="1"/>
  <c r="DDU475" i="5" s="1"/>
  <c r="DDW475" i="5" s="1"/>
  <c r="DDY475" i="5" s="1"/>
  <c r="DEA475" i="5" s="1"/>
  <c r="DEC475" i="5" s="1"/>
  <c r="DEE475" i="5" s="1"/>
  <c r="DEG475" i="5" s="1"/>
  <c r="DEI475" i="5" s="1"/>
  <c r="DEK475" i="5" s="1"/>
  <c r="DEM475" i="5" s="1"/>
  <c r="DEO475" i="5" s="1"/>
  <c r="DEQ475" i="5" s="1"/>
  <c r="DES475" i="5" s="1"/>
  <c r="DEU475" i="5" s="1"/>
  <c r="DEW475" i="5" s="1"/>
  <c r="DEY475" i="5" s="1"/>
  <c r="DFA475" i="5" s="1"/>
  <c r="DFC475" i="5" s="1"/>
  <c r="DFE475" i="5" s="1"/>
  <c r="DFG475" i="5" s="1"/>
  <c r="DFI475" i="5" s="1"/>
  <c r="DFK475" i="5" s="1"/>
  <c r="DFM475" i="5" s="1"/>
  <c r="DFO475" i="5" s="1"/>
  <c r="DFQ475" i="5" s="1"/>
  <c r="DFS475" i="5" s="1"/>
  <c r="DFU475" i="5" s="1"/>
  <c r="DFW475" i="5" s="1"/>
  <c r="DFY475" i="5" s="1"/>
  <c r="DGA475" i="5" s="1"/>
  <c r="DGC475" i="5" s="1"/>
  <c r="DGE475" i="5" s="1"/>
  <c r="DGG475" i="5" s="1"/>
  <c r="DGI475" i="5" s="1"/>
  <c r="DGK475" i="5" s="1"/>
  <c r="DGM475" i="5" s="1"/>
  <c r="DGO475" i="5" s="1"/>
  <c r="DGQ475" i="5" s="1"/>
  <c r="DGS475" i="5" s="1"/>
  <c r="DGU475" i="5" s="1"/>
  <c r="DGW475" i="5" s="1"/>
  <c r="DGY475" i="5" s="1"/>
  <c r="DHA475" i="5" s="1"/>
  <c r="DHC475" i="5" s="1"/>
  <c r="DHE475" i="5" s="1"/>
  <c r="DHG475" i="5" s="1"/>
  <c r="DHI475" i="5" s="1"/>
  <c r="DHK475" i="5" s="1"/>
  <c r="DHM475" i="5" s="1"/>
  <c r="DHO475" i="5" s="1"/>
  <c r="DHQ475" i="5" s="1"/>
  <c r="DHS475" i="5" s="1"/>
  <c r="DHU475" i="5" s="1"/>
  <c r="DHW475" i="5" s="1"/>
  <c r="DHY475" i="5" s="1"/>
  <c r="DIA475" i="5" s="1"/>
  <c r="DIC475" i="5" s="1"/>
  <c r="DIE475" i="5" s="1"/>
  <c r="DIG475" i="5" s="1"/>
  <c r="DII475" i="5" s="1"/>
  <c r="DIK475" i="5" s="1"/>
  <c r="DIM475" i="5" s="1"/>
  <c r="DIO475" i="5" s="1"/>
  <c r="DIQ475" i="5" s="1"/>
  <c r="DIS475" i="5" s="1"/>
  <c r="DIU475" i="5" s="1"/>
  <c r="DIW475" i="5" s="1"/>
  <c r="DIY475" i="5" s="1"/>
  <c r="DJA475" i="5" s="1"/>
  <c r="DJC475" i="5" s="1"/>
  <c r="DJE475" i="5" s="1"/>
  <c r="DJG475" i="5" s="1"/>
  <c r="DJI475" i="5" s="1"/>
  <c r="DJK475" i="5" s="1"/>
  <c r="DJM475" i="5" s="1"/>
  <c r="DJO475" i="5" s="1"/>
  <c r="DJQ475" i="5" s="1"/>
  <c r="DJS475" i="5" s="1"/>
  <c r="DJU475" i="5" s="1"/>
  <c r="DJW475" i="5" s="1"/>
  <c r="DJY475" i="5" s="1"/>
  <c r="DKA475" i="5" s="1"/>
  <c r="DKC475" i="5" s="1"/>
  <c r="DKE475" i="5" s="1"/>
  <c r="DKG475" i="5" s="1"/>
  <c r="DKI475" i="5" s="1"/>
  <c r="DKK475" i="5" s="1"/>
  <c r="DKM475" i="5" s="1"/>
  <c r="DKO475" i="5" s="1"/>
  <c r="DKQ475" i="5" s="1"/>
  <c r="DKS475" i="5" s="1"/>
  <c r="DKU475" i="5" s="1"/>
  <c r="DKW475" i="5" s="1"/>
  <c r="DKY475" i="5" s="1"/>
  <c r="DLA475" i="5" s="1"/>
  <c r="DLC475" i="5" s="1"/>
  <c r="DLE475" i="5" s="1"/>
  <c r="DLG475" i="5" s="1"/>
  <c r="DLI475" i="5" s="1"/>
  <c r="DLK475" i="5" s="1"/>
  <c r="DLM475" i="5" s="1"/>
  <c r="DLO475" i="5" s="1"/>
  <c r="DLQ475" i="5" s="1"/>
  <c r="DLS475" i="5" s="1"/>
  <c r="DLU475" i="5" s="1"/>
  <c r="DLW475" i="5" s="1"/>
  <c r="DLY475" i="5" s="1"/>
  <c r="DMA475" i="5" s="1"/>
  <c r="DMC475" i="5" s="1"/>
  <c r="DME475" i="5" s="1"/>
  <c r="DMG475" i="5" s="1"/>
  <c r="DMI475" i="5" s="1"/>
  <c r="DMK475" i="5" s="1"/>
  <c r="DMM475" i="5" s="1"/>
  <c r="DMO475" i="5" s="1"/>
  <c r="DMQ475" i="5" s="1"/>
  <c r="DMS475" i="5" s="1"/>
  <c r="DMU475" i="5" s="1"/>
  <c r="DMW475" i="5" s="1"/>
  <c r="DMY475" i="5" s="1"/>
  <c r="DNA475" i="5" s="1"/>
  <c r="DNC475" i="5" s="1"/>
  <c r="DNE475" i="5" s="1"/>
  <c r="DNG475" i="5" s="1"/>
  <c r="DNI475" i="5" s="1"/>
  <c r="DNK475" i="5" s="1"/>
  <c r="DNM475" i="5" s="1"/>
  <c r="DNO475" i="5" s="1"/>
  <c r="DNQ475" i="5" s="1"/>
  <c r="DNS475" i="5" s="1"/>
  <c r="DNU475" i="5" s="1"/>
  <c r="DNW475" i="5" s="1"/>
  <c r="DNY475" i="5" s="1"/>
  <c r="DOA475" i="5" s="1"/>
  <c r="DOC475" i="5" s="1"/>
  <c r="DOE475" i="5" s="1"/>
  <c r="DOG475" i="5" s="1"/>
  <c r="DOI475" i="5" s="1"/>
  <c r="DOK475" i="5" s="1"/>
  <c r="DOM475" i="5" s="1"/>
  <c r="DOO475" i="5" s="1"/>
  <c r="DOQ475" i="5" s="1"/>
  <c r="DOS475" i="5" s="1"/>
  <c r="DOU475" i="5" s="1"/>
  <c r="DOW475" i="5" s="1"/>
  <c r="DOY475" i="5" s="1"/>
  <c r="DPA475" i="5" s="1"/>
  <c r="DPC475" i="5" s="1"/>
  <c r="DPE475" i="5" s="1"/>
  <c r="DPG475" i="5" s="1"/>
  <c r="DPI475" i="5" s="1"/>
  <c r="DPK475" i="5" s="1"/>
  <c r="DPM475" i="5" s="1"/>
  <c r="DPO475" i="5" s="1"/>
  <c r="DPQ475" i="5" s="1"/>
  <c r="DPS475" i="5" s="1"/>
  <c r="DPU475" i="5" s="1"/>
  <c r="DPW475" i="5" s="1"/>
  <c r="DPY475" i="5" s="1"/>
  <c r="DQA475" i="5" s="1"/>
  <c r="DQC475" i="5" s="1"/>
  <c r="DQE475" i="5" s="1"/>
  <c r="DQG475" i="5" s="1"/>
  <c r="DQI475" i="5" s="1"/>
  <c r="DQK475" i="5" s="1"/>
  <c r="DQM475" i="5" s="1"/>
  <c r="DQO475" i="5" s="1"/>
  <c r="DQQ475" i="5" s="1"/>
  <c r="DQS475" i="5" s="1"/>
  <c r="DQU475" i="5" s="1"/>
  <c r="DQW475" i="5" s="1"/>
  <c r="DQY475" i="5" s="1"/>
  <c r="DRA475" i="5" s="1"/>
  <c r="DRC475" i="5" s="1"/>
  <c r="DRE475" i="5" s="1"/>
  <c r="DRG475" i="5" s="1"/>
  <c r="DRI475" i="5" s="1"/>
  <c r="DRK475" i="5" s="1"/>
  <c r="DRM475" i="5" s="1"/>
  <c r="DRO475" i="5" s="1"/>
  <c r="DRQ475" i="5" s="1"/>
  <c r="DRS475" i="5" s="1"/>
  <c r="DRU475" i="5" s="1"/>
  <c r="DRW475" i="5" s="1"/>
  <c r="DRY475" i="5" s="1"/>
  <c r="DSA475" i="5" s="1"/>
  <c r="DSC475" i="5" s="1"/>
  <c r="DSE475" i="5" s="1"/>
  <c r="DSG475" i="5" s="1"/>
  <c r="DSI475" i="5" s="1"/>
  <c r="DSK475" i="5" s="1"/>
  <c r="DSM475" i="5" s="1"/>
  <c r="DSO475" i="5" s="1"/>
  <c r="DSQ475" i="5" s="1"/>
  <c r="DSS475" i="5" s="1"/>
  <c r="DSU475" i="5" s="1"/>
  <c r="DSW475" i="5" s="1"/>
  <c r="DSY475" i="5" s="1"/>
  <c r="DTA475" i="5" s="1"/>
  <c r="DTC475" i="5" s="1"/>
  <c r="DTE475" i="5" s="1"/>
  <c r="DTG475" i="5" s="1"/>
  <c r="DTI475" i="5" s="1"/>
  <c r="DTK475" i="5" s="1"/>
  <c r="DTM475" i="5" s="1"/>
  <c r="DTO475" i="5" s="1"/>
  <c r="DTQ475" i="5" s="1"/>
  <c r="DTS475" i="5" s="1"/>
  <c r="DTU475" i="5" s="1"/>
  <c r="DTW475" i="5" s="1"/>
  <c r="DTY475" i="5" s="1"/>
  <c r="DUA475" i="5" s="1"/>
  <c r="DUC475" i="5" s="1"/>
  <c r="DUE475" i="5" s="1"/>
  <c r="DUG475" i="5" s="1"/>
  <c r="DUI475" i="5" s="1"/>
  <c r="DUK475" i="5" s="1"/>
  <c r="DUM475" i="5" s="1"/>
  <c r="DUO475" i="5" s="1"/>
  <c r="DUQ475" i="5" s="1"/>
  <c r="DUS475" i="5" s="1"/>
  <c r="DUU475" i="5" s="1"/>
  <c r="DUW475" i="5" s="1"/>
  <c r="DUY475" i="5" s="1"/>
  <c r="DVA475" i="5" s="1"/>
  <c r="DVC475" i="5" s="1"/>
  <c r="DVE475" i="5" s="1"/>
  <c r="DVG475" i="5" s="1"/>
  <c r="DVI475" i="5" s="1"/>
  <c r="DVK475" i="5" s="1"/>
  <c r="DVM475" i="5" s="1"/>
  <c r="DVO475" i="5" s="1"/>
  <c r="DVQ475" i="5" s="1"/>
  <c r="DVS475" i="5" s="1"/>
  <c r="DVU475" i="5" s="1"/>
  <c r="DVW475" i="5" s="1"/>
  <c r="DVY475" i="5" s="1"/>
  <c r="DWA475" i="5" s="1"/>
  <c r="DWC475" i="5" s="1"/>
  <c r="DWE475" i="5" s="1"/>
  <c r="DWG475" i="5" s="1"/>
  <c r="DWI475" i="5" s="1"/>
  <c r="DWK475" i="5" s="1"/>
  <c r="DWM475" i="5" s="1"/>
  <c r="DWO475" i="5" s="1"/>
  <c r="DWQ475" i="5" s="1"/>
  <c r="DWS475" i="5" s="1"/>
  <c r="DWU475" i="5" s="1"/>
  <c r="DWW475" i="5" s="1"/>
  <c r="DWY475" i="5" s="1"/>
  <c r="DXA475" i="5" s="1"/>
  <c r="DXC475" i="5" s="1"/>
  <c r="DXE475" i="5" s="1"/>
  <c r="DXG475" i="5" s="1"/>
  <c r="DXI475" i="5" s="1"/>
  <c r="DXK475" i="5" s="1"/>
  <c r="DXM475" i="5" s="1"/>
  <c r="DXO475" i="5" s="1"/>
  <c r="DXQ475" i="5" s="1"/>
  <c r="DXS475" i="5" s="1"/>
  <c r="DXU475" i="5" s="1"/>
  <c r="DXW475" i="5" s="1"/>
  <c r="DXY475" i="5" s="1"/>
  <c r="DYA475" i="5" s="1"/>
  <c r="DYC475" i="5" s="1"/>
  <c r="DYE475" i="5" s="1"/>
  <c r="DYG475" i="5" s="1"/>
  <c r="DYI475" i="5" s="1"/>
  <c r="DYK475" i="5" s="1"/>
  <c r="DYM475" i="5" s="1"/>
  <c r="DYO475" i="5" s="1"/>
  <c r="DYQ475" i="5" s="1"/>
  <c r="DYS475" i="5" s="1"/>
  <c r="DYU475" i="5" s="1"/>
  <c r="DYW475" i="5" s="1"/>
  <c r="DYY475" i="5" s="1"/>
  <c r="DZA475" i="5" s="1"/>
  <c r="DZC475" i="5" s="1"/>
  <c r="DZE475" i="5" s="1"/>
  <c r="DZG475" i="5" s="1"/>
  <c r="DZI475" i="5" s="1"/>
  <c r="DZK475" i="5" s="1"/>
  <c r="DZM475" i="5" s="1"/>
  <c r="DZO475" i="5" s="1"/>
  <c r="DZQ475" i="5" s="1"/>
  <c r="DZS475" i="5" s="1"/>
  <c r="DZU475" i="5" s="1"/>
  <c r="DZW475" i="5" s="1"/>
  <c r="DZY475" i="5" s="1"/>
  <c r="EAA475" i="5" s="1"/>
  <c r="EAC475" i="5" s="1"/>
  <c r="EAE475" i="5" s="1"/>
  <c r="EAG475" i="5" s="1"/>
  <c r="EAI475" i="5" s="1"/>
  <c r="EAK475" i="5" s="1"/>
  <c r="EAM475" i="5" s="1"/>
  <c r="EAO475" i="5" s="1"/>
  <c r="EAQ475" i="5" s="1"/>
  <c r="EAS475" i="5" s="1"/>
  <c r="EAU475" i="5" s="1"/>
  <c r="EAW475" i="5" s="1"/>
  <c r="EAY475" i="5" s="1"/>
  <c r="EBA475" i="5" s="1"/>
  <c r="EBC475" i="5" s="1"/>
  <c r="EBE475" i="5" s="1"/>
  <c r="EBG475" i="5" s="1"/>
  <c r="EBI475" i="5" s="1"/>
  <c r="EBK475" i="5" s="1"/>
  <c r="EBM475" i="5" s="1"/>
  <c r="EBO475" i="5" s="1"/>
  <c r="EBQ475" i="5" s="1"/>
  <c r="EBS475" i="5" s="1"/>
  <c r="EBU475" i="5" s="1"/>
  <c r="EBW475" i="5" s="1"/>
  <c r="EBY475" i="5" s="1"/>
  <c r="ECA475" i="5" s="1"/>
  <c r="ECC475" i="5" s="1"/>
  <c r="ECE475" i="5" s="1"/>
  <c r="ECG475" i="5" s="1"/>
  <c r="ECI475" i="5" s="1"/>
  <c r="ECK475" i="5" s="1"/>
  <c r="ECM475" i="5" s="1"/>
  <c r="ECO475" i="5" s="1"/>
  <c r="ECQ475" i="5" s="1"/>
  <c r="ECS475" i="5" s="1"/>
  <c r="ECU475" i="5" s="1"/>
  <c r="ECW475" i="5" s="1"/>
  <c r="ECY475" i="5" s="1"/>
  <c r="EDA475" i="5" s="1"/>
  <c r="EDC475" i="5" s="1"/>
  <c r="EDE475" i="5" s="1"/>
  <c r="EDG475" i="5" s="1"/>
  <c r="EDI475" i="5" s="1"/>
  <c r="EDK475" i="5" s="1"/>
  <c r="EDM475" i="5" s="1"/>
  <c r="EDO475" i="5" s="1"/>
  <c r="EDQ475" i="5" s="1"/>
  <c r="EDS475" i="5" s="1"/>
  <c r="EDU475" i="5" s="1"/>
  <c r="EDW475" i="5" s="1"/>
  <c r="EDY475" i="5" s="1"/>
  <c r="EEA475" i="5" s="1"/>
  <c r="EEC475" i="5" s="1"/>
  <c r="EEE475" i="5" s="1"/>
  <c r="EEG475" i="5" s="1"/>
  <c r="EEI475" i="5" s="1"/>
  <c r="EEK475" i="5" s="1"/>
  <c r="EEM475" i="5" s="1"/>
  <c r="EEO475" i="5" s="1"/>
  <c r="EEQ475" i="5" s="1"/>
  <c r="EES475" i="5" s="1"/>
  <c r="EEU475" i="5" s="1"/>
  <c r="EEW475" i="5" s="1"/>
  <c r="EEY475" i="5" s="1"/>
  <c r="EFA475" i="5" s="1"/>
  <c r="EFC475" i="5" s="1"/>
  <c r="EFE475" i="5" s="1"/>
  <c r="EFG475" i="5" s="1"/>
  <c r="EFI475" i="5" s="1"/>
  <c r="EFK475" i="5" s="1"/>
  <c r="EFM475" i="5" s="1"/>
  <c r="EFO475" i="5" s="1"/>
  <c r="EFQ475" i="5" s="1"/>
  <c r="EFS475" i="5" s="1"/>
  <c r="EFU475" i="5" s="1"/>
  <c r="EFW475" i="5" s="1"/>
  <c r="EFY475" i="5" s="1"/>
  <c r="EGA475" i="5" s="1"/>
  <c r="EGC475" i="5" s="1"/>
  <c r="EGE475" i="5" s="1"/>
  <c r="EGG475" i="5" s="1"/>
  <c r="EGI475" i="5" s="1"/>
  <c r="EGK475" i="5" s="1"/>
  <c r="EGM475" i="5" s="1"/>
  <c r="EGO475" i="5" s="1"/>
  <c r="EGQ475" i="5" s="1"/>
  <c r="EGS475" i="5" s="1"/>
  <c r="EGU475" i="5" s="1"/>
  <c r="EGW475" i="5" s="1"/>
  <c r="EGY475" i="5" s="1"/>
  <c r="EHA475" i="5" s="1"/>
  <c r="EHC475" i="5" s="1"/>
  <c r="EHE475" i="5" s="1"/>
  <c r="EHG475" i="5" s="1"/>
  <c r="EHI475" i="5" s="1"/>
  <c r="EHK475" i="5" s="1"/>
  <c r="EHM475" i="5" s="1"/>
  <c r="EHO475" i="5" s="1"/>
  <c r="EHQ475" i="5" s="1"/>
  <c r="EHS475" i="5" s="1"/>
  <c r="EHU475" i="5" s="1"/>
  <c r="EHW475" i="5" s="1"/>
  <c r="EHY475" i="5" s="1"/>
  <c r="EIA475" i="5" s="1"/>
  <c r="EIC475" i="5" s="1"/>
  <c r="EIE475" i="5" s="1"/>
  <c r="EIG475" i="5" s="1"/>
  <c r="EII475" i="5" s="1"/>
  <c r="EIK475" i="5" s="1"/>
  <c r="EIM475" i="5" s="1"/>
  <c r="EIO475" i="5" s="1"/>
  <c r="EIQ475" i="5" s="1"/>
  <c r="EIS475" i="5" s="1"/>
  <c r="EIU475" i="5" s="1"/>
  <c r="EIW475" i="5" s="1"/>
  <c r="EIY475" i="5" s="1"/>
  <c r="EJA475" i="5" s="1"/>
  <c r="EJC475" i="5" s="1"/>
  <c r="EJE475" i="5" s="1"/>
  <c r="EJG475" i="5" s="1"/>
  <c r="EJI475" i="5" s="1"/>
  <c r="EJK475" i="5" s="1"/>
  <c r="EJM475" i="5" s="1"/>
  <c r="EJO475" i="5" s="1"/>
  <c r="EJQ475" i="5" s="1"/>
  <c r="EJS475" i="5" s="1"/>
  <c r="EJU475" i="5" s="1"/>
  <c r="EJW475" i="5" s="1"/>
  <c r="EJY475" i="5" s="1"/>
  <c r="EKA475" i="5" s="1"/>
  <c r="EKC475" i="5" s="1"/>
  <c r="EKE475" i="5" s="1"/>
  <c r="EKG475" i="5" s="1"/>
  <c r="EKI475" i="5" s="1"/>
  <c r="EKK475" i="5" s="1"/>
  <c r="EKM475" i="5" s="1"/>
  <c r="EKO475" i="5" s="1"/>
  <c r="EKQ475" i="5" s="1"/>
  <c r="EKS475" i="5" s="1"/>
  <c r="EKU475" i="5" s="1"/>
  <c r="EKW475" i="5" s="1"/>
  <c r="EKY475" i="5" s="1"/>
  <c r="ELA475" i="5" s="1"/>
  <c r="ELC475" i="5" s="1"/>
  <c r="ELE475" i="5" s="1"/>
  <c r="ELG475" i="5" s="1"/>
  <c r="ELI475" i="5" s="1"/>
  <c r="ELK475" i="5" s="1"/>
  <c r="ELM475" i="5" s="1"/>
  <c r="ELO475" i="5" s="1"/>
  <c r="ELQ475" i="5" s="1"/>
  <c r="ELS475" i="5" s="1"/>
  <c r="ELU475" i="5" s="1"/>
  <c r="ELW475" i="5" s="1"/>
  <c r="ELY475" i="5" s="1"/>
  <c r="EMA475" i="5" s="1"/>
  <c r="EMC475" i="5" s="1"/>
  <c r="EME475" i="5" s="1"/>
  <c r="EMG475" i="5" s="1"/>
  <c r="EMI475" i="5" s="1"/>
  <c r="EMK475" i="5" s="1"/>
  <c r="EMM475" i="5" s="1"/>
  <c r="EMO475" i="5" s="1"/>
  <c r="EMQ475" i="5" s="1"/>
  <c r="EMS475" i="5" s="1"/>
  <c r="EMU475" i="5" s="1"/>
  <c r="EMW475" i="5" s="1"/>
  <c r="EMY475" i="5" s="1"/>
  <c r="ENA475" i="5" s="1"/>
  <c r="ENC475" i="5" s="1"/>
  <c r="ENE475" i="5" s="1"/>
  <c r="ENG475" i="5" s="1"/>
  <c r="ENI475" i="5" s="1"/>
  <c r="ENK475" i="5" s="1"/>
  <c r="ENM475" i="5" s="1"/>
  <c r="ENO475" i="5" s="1"/>
  <c r="ENQ475" i="5" s="1"/>
  <c r="ENS475" i="5" s="1"/>
  <c r="ENU475" i="5" s="1"/>
  <c r="ENW475" i="5" s="1"/>
  <c r="ENY475" i="5" s="1"/>
  <c r="EOA475" i="5" s="1"/>
  <c r="EOC475" i="5" s="1"/>
  <c r="EOE475" i="5" s="1"/>
  <c r="EOG475" i="5" s="1"/>
  <c r="EOI475" i="5" s="1"/>
  <c r="EOK475" i="5" s="1"/>
  <c r="EOM475" i="5" s="1"/>
  <c r="EOO475" i="5" s="1"/>
  <c r="EOQ475" i="5" s="1"/>
  <c r="EOS475" i="5" s="1"/>
  <c r="EOU475" i="5" s="1"/>
  <c r="EOW475" i="5" s="1"/>
  <c r="EOY475" i="5" s="1"/>
  <c r="EPA475" i="5" s="1"/>
  <c r="EPC475" i="5" s="1"/>
  <c r="EPE475" i="5" s="1"/>
  <c r="EPG475" i="5" s="1"/>
  <c r="EPI475" i="5" s="1"/>
  <c r="EPK475" i="5" s="1"/>
  <c r="EPM475" i="5" s="1"/>
  <c r="EPO475" i="5" s="1"/>
  <c r="EPQ475" i="5" s="1"/>
  <c r="EPS475" i="5" s="1"/>
  <c r="EPU475" i="5" s="1"/>
  <c r="EPW475" i="5" s="1"/>
  <c r="EPY475" i="5" s="1"/>
  <c r="EQA475" i="5" s="1"/>
  <c r="EQC475" i="5" s="1"/>
  <c r="EQE475" i="5" s="1"/>
  <c r="EQG475" i="5" s="1"/>
  <c r="EQI475" i="5" s="1"/>
  <c r="EQK475" i="5" s="1"/>
  <c r="EQM475" i="5" s="1"/>
  <c r="EQO475" i="5" s="1"/>
  <c r="EQQ475" i="5" s="1"/>
  <c r="EQS475" i="5" s="1"/>
  <c r="EQU475" i="5" s="1"/>
  <c r="EQW475" i="5" s="1"/>
  <c r="EQY475" i="5" s="1"/>
  <c r="ERA475" i="5" s="1"/>
  <c r="ERC475" i="5" s="1"/>
  <c r="ERE475" i="5" s="1"/>
  <c r="ERG475" i="5" s="1"/>
  <c r="ERI475" i="5" s="1"/>
  <c r="ERK475" i="5" s="1"/>
  <c r="ERM475" i="5" s="1"/>
  <c r="ERO475" i="5" s="1"/>
  <c r="ERQ475" i="5" s="1"/>
  <c r="ERS475" i="5" s="1"/>
  <c r="ERU475" i="5" s="1"/>
  <c r="ERW475" i="5" s="1"/>
  <c r="ERY475" i="5" s="1"/>
  <c r="ESA475" i="5" s="1"/>
  <c r="ESC475" i="5" s="1"/>
  <c r="ESE475" i="5" s="1"/>
  <c r="ESG475" i="5" s="1"/>
  <c r="ESI475" i="5" s="1"/>
  <c r="ESK475" i="5" s="1"/>
  <c r="ESM475" i="5" s="1"/>
  <c r="ESO475" i="5" s="1"/>
  <c r="ESQ475" i="5" s="1"/>
  <c r="ESS475" i="5" s="1"/>
  <c r="ESU475" i="5" s="1"/>
  <c r="ESW475" i="5" s="1"/>
  <c r="ESY475" i="5" s="1"/>
  <c r="ETA475" i="5" s="1"/>
  <c r="ETC475" i="5" s="1"/>
  <c r="ETE475" i="5" s="1"/>
  <c r="ETG475" i="5" s="1"/>
  <c r="ETI475" i="5" s="1"/>
  <c r="ETK475" i="5" s="1"/>
  <c r="ETM475" i="5" s="1"/>
  <c r="ETO475" i="5" s="1"/>
  <c r="ETQ475" i="5" s="1"/>
  <c r="ETS475" i="5" s="1"/>
  <c r="ETU475" i="5" s="1"/>
  <c r="ETW475" i="5" s="1"/>
  <c r="ETY475" i="5" s="1"/>
  <c r="EUA475" i="5" s="1"/>
  <c r="EUC475" i="5" s="1"/>
  <c r="EUE475" i="5" s="1"/>
  <c r="EUG475" i="5" s="1"/>
  <c r="EUI475" i="5" s="1"/>
  <c r="EUK475" i="5" s="1"/>
  <c r="EUM475" i="5" s="1"/>
  <c r="EUO475" i="5" s="1"/>
  <c r="EUQ475" i="5" s="1"/>
  <c r="EUS475" i="5" s="1"/>
  <c r="EUU475" i="5" s="1"/>
  <c r="EUW475" i="5" s="1"/>
  <c r="EUY475" i="5" s="1"/>
  <c r="EVA475" i="5" s="1"/>
  <c r="EVC475" i="5" s="1"/>
  <c r="EVE475" i="5" s="1"/>
  <c r="EVG475" i="5" s="1"/>
  <c r="EVI475" i="5" s="1"/>
  <c r="EVK475" i="5" s="1"/>
  <c r="EVM475" i="5" s="1"/>
  <c r="EVO475" i="5" s="1"/>
  <c r="EVQ475" i="5" s="1"/>
  <c r="EVS475" i="5" s="1"/>
  <c r="EVU475" i="5" s="1"/>
  <c r="EVW475" i="5" s="1"/>
  <c r="EVY475" i="5" s="1"/>
  <c r="EWA475" i="5" s="1"/>
  <c r="EWC475" i="5" s="1"/>
  <c r="EWE475" i="5" s="1"/>
  <c r="EWG475" i="5" s="1"/>
  <c r="EWI475" i="5" s="1"/>
  <c r="EWK475" i="5" s="1"/>
  <c r="EWM475" i="5" s="1"/>
  <c r="EWO475" i="5" s="1"/>
  <c r="EWQ475" i="5" s="1"/>
  <c r="EWS475" i="5" s="1"/>
  <c r="EWU475" i="5" s="1"/>
  <c r="EWW475" i="5" s="1"/>
  <c r="EWY475" i="5" s="1"/>
  <c r="EXA475" i="5" s="1"/>
  <c r="EXC475" i="5" s="1"/>
  <c r="EXE475" i="5" s="1"/>
  <c r="EXG475" i="5" s="1"/>
  <c r="EXI475" i="5" s="1"/>
  <c r="EXK475" i="5" s="1"/>
  <c r="EXM475" i="5" s="1"/>
  <c r="EXO475" i="5" s="1"/>
  <c r="EXQ475" i="5" s="1"/>
  <c r="EXS475" i="5" s="1"/>
  <c r="EXU475" i="5" s="1"/>
  <c r="EXW475" i="5" s="1"/>
  <c r="EXY475" i="5" s="1"/>
  <c r="EYA475" i="5" s="1"/>
  <c r="EYC475" i="5" s="1"/>
  <c r="EYE475" i="5" s="1"/>
  <c r="EYG475" i="5" s="1"/>
  <c r="EYI475" i="5" s="1"/>
  <c r="EYK475" i="5" s="1"/>
  <c r="EYM475" i="5" s="1"/>
  <c r="EYO475" i="5" s="1"/>
  <c r="EYQ475" i="5" s="1"/>
  <c r="EYS475" i="5" s="1"/>
  <c r="EYU475" i="5" s="1"/>
  <c r="EYW475" i="5" s="1"/>
  <c r="EYY475" i="5" s="1"/>
  <c r="EZA475" i="5" s="1"/>
  <c r="EZC475" i="5" s="1"/>
  <c r="EZE475" i="5" s="1"/>
  <c r="EZG475" i="5" s="1"/>
  <c r="EZI475" i="5" s="1"/>
  <c r="EZK475" i="5" s="1"/>
  <c r="EZM475" i="5" s="1"/>
  <c r="EZO475" i="5" s="1"/>
  <c r="EZQ475" i="5" s="1"/>
  <c r="EZS475" i="5" s="1"/>
  <c r="EZU475" i="5" s="1"/>
  <c r="EZW475" i="5" s="1"/>
  <c r="EZY475" i="5" s="1"/>
  <c r="FAA475" i="5" s="1"/>
  <c r="FAC475" i="5" s="1"/>
  <c r="FAE475" i="5" s="1"/>
  <c r="FAG475" i="5" s="1"/>
  <c r="FAI475" i="5" s="1"/>
  <c r="FAK475" i="5" s="1"/>
  <c r="FAM475" i="5" s="1"/>
  <c r="FAO475" i="5" s="1"/>
  <c r="FAQ475" i="5" s="1"/>
  <c r="FAS475" i="5" s="1"/>
  <c r="FAU475" i="5" s="1"/>
  <c r="FAW475" i="5" s="1"/>
  <c r="FAY475" i="5" s="1"/>
  <c r="FBA475" i="5" s="1"/>
  <c r="FBC475" i="5" s="1"/>
  <c r="FBE475" i="5" s="1"/>
  <c r="FBG475" i="5" s="1"/>
  <c r="FBI475" i="5" s="1"/>
  <c r="FBK475" i="5" s="1"/>
  <c r="FBM475" i="5" s="1"/>
  <c r="FBO475" i="5" s="1"/>
  <c r="FBQ475" i="5" s="1"/>
  <c r="FBS475" i="5" s="1"/>
  <c r="FBU475" i="5" s="1"/>
  <c r="FBW475" i="5" s="1"/>
  <c r="FBY475" i="5" s="1"/>
  <c r="FCA475" i="5" s="1"/>
  <c r="FCC475" i="5" s="1"/>
  <c r="FCE475" i="5" s="1"/>
  <c r="FCG475" i="5" s="1"/>
  <c r="FCI475" i="5" s="1"/>
  <c r="FCK475" i="5" s="1"/>
  <c r="FCM475" i="5" s="1"/>
  <c r="FCO475" i="5" s="1"/>
  <c r="FCQ475" i="5" s="1"/>
  <c r="FCS475" i="5" s="1"/>
  <c r="FCU475" i="5" s="1"/>
  <c r="FCW475" i="5" s="1"/>
  <c r="FCY475" i="5" s="1"/>
  <c r="FDA475" i="5" s="1"/>
  <c r="FDC475" i="5" s="1"/>
  <c r="FDE475" i="5" s="1"/>
  <c r="FDG475" i="5" s="1"/>
  <c r="FDI475" i="5" s="1"/>
  <c r="FDK475" i="5" s="1"/>
  <c r="FDM475" i="5" s="1"/>
  <c r="FDO475" i="5" s="1"/>
  <c r="FDQ475" i="5" s="1"/>
  <c r="FDS475" i="5" s="1"/>
  <c r="FDU475" i="5" s="1"/>
  <c r="FDW475" i="5" s="1"/>
  <c r="FDY475" i="5" s="1"/>
  <c r="FEA475" i="5" s="1"/>
  <c r="FEC475" i="5" s="1"/>
  <c r="FEE475" i="5" s="1"/>
  <c r="FEG475" i="5" s="1"/>
  <c r="FEI475" i="5" s="1"/>
  <c r="FEK475" i="5" s="1"/>
  <c r="FEM475" i="5" s="1"/>
  <c r="FEO475" i="5" s="1"/>
  <c r="FEQ475" i="5" s="1"/>
  <c r="FES475" i="5" s="1"/>
  <c r="FEU475" i="5" s="1"/>
  <c r="FEW475" i="5" s="1"/>
  <c r="FEY475" i="5" s="1"/>
  <c r="FFA475" i="5" s="1"/>
  <c r="FFC475" i="5" s="1"/>
  <c r="FFE475" i="5" s="1"/>
  <c r="FFG475" i="5" s="1"/>
  <c r="FFI475" i="5" s="1"/>
  <c r="FFK475" i="5" s="1"/>
  <c r="FFM475" i="5" s="1"/>
  <c r="FFO475" i="5" s="1"/>
  <c r="FFQ475" i="5" s="1"/>
  <c r="FFS475" i="5" s="1"/>
  <c r="FFU475" i="5" s="1"/>
  <c r="FFW475" i="5" s="1"/>
  <c r="FFY475" i="5" s="1"/>
  <c r="FGA475" i="5" s="1"/>
  <c r="FGC475" i="5" s="1"/>
  <c r="FGE475" i="5" s="1"/>
  <c r="FGG475" i="5" s="1"/>
  <c r="FGI475" i="5" s="1"/>
  <c r="FGK475" i="5" s="1"/>
  <c r="FGM475" i="5" s="1"/>
  <c r="FGO475" i="5" s="1"/>
  <c r="FGQ475" i="5" s="1"/>
  <c r="FGS475" i="5" s="1"/>
  <c r="FGU475" i="5" s="1"/>
  <c r="FGW475" i="5" s="1"/>
  <c r="FGY475" i="5" s="1"/>
  <c r="FHA475" i="5" s="1"/>
  <c r="FHC475" i="5" s="1"/>
  <c r="FHE475" i="5" s="1"/>
  <c r="FHG475" i="5" s="1"/>
  <c r="FHI475" i="5" s="1"/>
  <c r="FHK475" i="5" s="1"/>
  <c r="FHM475" i="5" s="1"/>
  <c r="FHO475" i="5" s="1"/>
  <c r="FHQ475" i="5" s="1"/>
  <c r="FHS475" i="5" s="1"/>
  <c r="FHU475" i="5" s="1"/>
  <c r="FHW475" i="5" s="1"/>
  <c r="FHY475" i="5" s="1"/>
  <c r="FIA475" i="5" s="1"/>
  <c r="FIC475" i="5" s="1"/>
  <c r="FIE475" i="5" s="1"/>
  <c r="FIG475" i="5" s="1"/>
  <c r="FII475" i="5" s="1"/>
  <c r="FIK475" i="5" s="1"/>
  <c r="FIM475" i="5" s="1"/>
  <c r="FIO475" i="5" s="1"/>
  <c r="FIQ475" i="5" s="1"/>
  <c r="FIS475" i="5" s="1"/>
  <c r="FIU475" i="5" s="1"/>
  <c r="FIW475" i="5" s="1"/>
  <c r="FIY475" i="5" s="1"/>
  <c r="FJA475" i="5" s="1"/>
  <c r="FJC475" i="5" s="1"/>
  <c r="FJE475" i="5" s="1"/>
  <c r="FJG475" i="5" s="1"/>
  <c r="FJI475" i="5" s="1"/>
  <c r="FJK475" i="5" s="1"/>
  <c r="FJM475" i="5" s="1"/>
  <c r="FJO475" i="5" s="1"/>
  <c r="FJQ475" i="5" s="1"/>
  <c r="FJS475" i="5" s="1"/>
  <c r="FJU475" i="5" s="1"/>
  <c r="FJW475" i="5" s="1"/>
  <c r="FJY475" i="5" s="1"/>
  <c r="FKA475" i="5" s="1"/>
  <c r="FKC475" i="5" s="1"/>
  <c r="FKE475" i="5" s="1"/>
  <c r="FKG475" i="5" s="1"/>
  <c r="FKI475" i="5" s="1"/>
  <c r="FKK475" i="5" s="1"/>
  <c r="FKM475" i="5" s="1"/>
  <c r="FKO475" i="5" s="1"/>
  <c r="FKQ475" i="5" s="1"/>
  <c r="FKS475" i="5" s="1"/>
  <c r="FKU475" i="5" s="1"/>
  <c r="FKW475" i="5" s="1"/>
  <c r="FKY475" i="5" s="1"/>
  <c r="FLA475" i="5" s="1"/>
  <c r="FLC475" i="5" s="1"/>
  <c r="FLE475" i="5" s="1"/>
  <c r="FLG475" i="5" s="1"/>
  <c r="FLI475" i="5" s="1"/>
  <c r="FLK475" i="5" s="1"/>
  <c r="FLM475" i="5" s="1"/>
  <c r="FLO475" i="5" s="1"/>
  <c r="FLQ475" i="5" s="1"/>
  <c r="FLS475" i="5" s="1"/>
  <c r="FLU475" i="5" s="1"/>
  <c r="FLW475" i="5" s="1"/>
  <c r="FLY475" i="5" s="1"/>
  <c r="FMA475" i="5" s="1"/>
  <c r="FMC475" i="5" s="1"/>
  <c r="FME475" i="5" s="1"/>
  <c r="FMG475" i="5" s="1"/>
  <c r="FMI475" i="5" s="1"/>
  <c r="FMK475" i="5" s="1"/>
  <c r="FMM475" i="5" s="1"/>
  <c r="FMO475" i="5" s="1"/>
  <c r="FMQ475" i="5" s="1"/>
  <c r="FMS475" i="5" s="1"/>
  <c r="FMU475" i="5" s="1"/>
  <c r="FMW475" i="5" s="1"/>
  <c r="FMY475" i="5" s="1"/>
  <c r="FNA475" i="5" s="1"/>
  <c r="FNC475" i="5" s="1"/>
  <c r="FNE475" i="5" s="1"/>
  <c r="FNG475" i="5" s="1"/>
  <c r="FNI475" i="5" s="1"/>
  <c r="FNK475" i="5" s="1"/>
  <c r="FNM475" i="5" s="1"/>
  <c r="FNO475" i="5" s="1"/>
  <c r="FNQ475" i="5" s="1"/>
  <c r="FNS475" i="5" s="1"/>
  <c r="FNU475" i="5" s="1"/>
  <c r="FNW475" i="5" s="1"/>
  <c r="FNY475" i="5" s="1"/>
  <c r="FOA475" i="5" s="1"/>
  <c r="FOC475" i="5" s="1"/>
  <c r="FOE475" i="5" s="1"/>
  <c r="FOG475" i="5" s="1"/>
  <c r="FOI475" i="5" s="1"/>
  <c r="FOK475" i="5" s="1"/>
  <c r="FOM475" i="5" s="1"/>
  <c r="FOO475" i="5" s="1"/>
  <c r="FOQ475" i="5" s="1"/>
  <c r="FOS475" i="5" s="1"/>
  <c r="FOU475" i="5" s="1"/>
  <c r="FOW475" i="5" s="1"/>
  <c r="FOY475" i="5" s="1"/>
  <c r="FPA475" i="5" s="1"/>
  <c r="FPC475" i="5" s="1"/>
  <c r="FPE475" i="5" s="1"/>
  <c r="FPG475" i="5" s="1"/>
  <c r="FPI475" i="5" s="1"/>
  <c r="FPK475" i="5" s="1"/>
  <c r="FPM475" i="5" s="1"/>
  <c r="FPO475" i="5" s="1"/>
  <c r="FPQ475" i="5" s="1"/>
  <c r="FPS475" i="5" s="1"/>
  <c r="FPU475" i="5" s="1"/>
  <c r="FPW475" i="5" s="1"/>
  <c r="FPY475" i="5" s="1"/>
  <c r="FQA475" i="5" s="1"/>
  <c r="FQC475" i="5" s="1"/>
  <c r="FQE475" i="5" s="1"/>
  <c r="FQG475" i="5" s="1"/>
  <c r="FQI475" i="5" s="1"/>
  <c r="FQK475" i="5" s="1"/>
  <c r="FQM475" i="5" s="1"/>
  <c r="FQO475" i="5" s="1"/>
  <c r="FQQ475" i="5" s="1"/>
  <c r="FQS475" i="5" s="1"/>
  <c r="FQU475" i="5" s="1"/>
  <c r="FQW475" i="5" s="1"/>
  <c r="FQY475" i="5" s="1"/>
  <c r="FRA475" i="5" s="1"/>
  <c r="FRC475" i="5" s="1"/>
  <c r="FRE475" i="5" s="1"/>
  <c r="FRG475" i="5" s="1"/>
  <c r="FRI475" i="5" s="1"/>
  <c r="FRK475" i="5" s="1"/>
  <c r="FRM475" i="5" s="1"/>
  <c r="FRO475" i="5" s="1"/>
  <c r="FRQ475" i="5" s="1"/>
  <c r="FRS475" i="5" s="1"/>
  <c r="FRU475" i="5" s="1"/>
  <c r="FRW475" i="5" s="1"/>
  <c r="FRY475" i="5" s="1"/>
  <c r="FSA475" i="5" s="1"/>
  <c r="FSC475" i="5" s="1"/>
  <c r="FSE475" i="5" s="1"/>
  <c r="FSG475" i="5" s="1"/>
  <c r="FSI475" i="5" s="1"/>
  <c r="FSK475" i="5" s="1"/>
  <c r="FSM475" i="5" s="1"/>
  <c r="FSO475" i="5" s="1"/>
  <c r="FSQ475" i="5" s="1"/>
  <c r="FSS475" i="5" s="1"/>
  <c r="FSU475" i="5" s="1"/>
  <c r="FSW475" i="5" s="1"/>
  <c r="FSY475" i="5" s="1"/>
  <c r="FTA475" i="5" s="1"/>
  <c r="FTC475" i="5" s="1"/>
  <c r="FTE475" i="5" s="1"/>
  <c r="FTG475" i="5" s="1"/>
  <c r="FTI475" i="5" s="1"/>
  <c r="FTK475" i="5" s="1"/>
  <c r="FTM475" i="5" s="1"/>
  <c r="FTO475" i="5" s="1"/>
  <c r="FTQ475" i="5" s="1"/>
  <c r="FTS475" i="5" s="1"/>
  <c r="FTU475" i="5" s="1"/>
  <c r="FTW475" i="5" s="1"/>
  <c r="FTY475" i="5" s="1"/>
  <c r="FUA475" i="5" s="1"/>
  <c r="FUC475" i="5" s="1"/>
  <c r="FUE475" i="5" s="1"/>
  <c r="FUG475" i="5" s="1"/>
  <c r="FUI475" i="5" s="1"/>
  <c r="FUK475" i="5" s="1"/>
  <c r="FUM475" i="5" s="1"/>
  <c r="FUO475" i="5" s="1"/>
  <c r="FUQ475" i="5" s="1"/>
  <c r="FUS475" i="5" s="1"/>
  <c r="FUU475" i="5" s="1"/>
  <c r="FUW475" i="5" s="1"/>
  <c r="FUY475" i="5" s="1"/>
  <c r="FVA475" i="5" s="1"/>
  <c r="FVC475" i="5" s="1"/>
  <c r="FVE475" i="5" s="1"/>
  <c r="FVG475" i="5" s="1"/>
  <c r="FVI475" i="5" s="1"/>
  <c r="FVK475" i="5" s="1"/>
  <c r="FVM475" i="5" s="1"/>
  <c r="FVO475" i="5" s="1"/>
  <c r="FVQ475" i="5" s="1"/>
  <c r="FVS475" i="5" s="1"/>
  <c r="FVU475" i="5" s="1"/>
  <c r="FVW475" i="5" s="1"/>
  <c r="FVY475" i="5" s="1"/>
  <c r="FWA475" i="5" s="1"/>
  <c r="FWC475" i="5" s="1"/>
  <c r="FWE475" i="5" s="1"/>
  <c r="FWG475" i="5" s="1"/>
  <c r="FWI475" i="5" s="1"/>
  <c r="FWK475" i="5" s="1"/>
  <c r="FWM475" i="5" s="1"/>
  <c r="FWO475" i="5" s="1"/>
  <c r="FWQ475" i="5" s="1"/>
  <c r="FWS475" i="5" s="1"/>
  <c r="FWU475" i="5" s="1"/>
  <c r="FWW475" i="5" s="1"/>
  <c r="FWY475" i="5" s="1"/>
  <c r="FXA475" i="5" s="1"/>
  <c r="FXC475" i="5" s="1"/>
  <c r="FXE475" i="5" s="1"/>
  <c r="FXG475" i="5" s="1"/>
  <c r="FXI475" i="5" s="1"/>
  <c r="FXK475" i="5" s="1"/>
  <c r="FXM475" i="5" s="1"/>
  <c r="FXO475" i="5" s="1"/>
  <c r="FXQ475" i="5" s="1"/>
  <c r="FXS475" i="5" s="1"/>
  <c r="FXU475" i="5" s="1"/>
  <c r="FXW475" i="5" s="1"/>
  <c r="FXY475" i="5" s="1"/>
  <c r="FYA475" i="5" s="1"/>
  <c r="FYC475" i="5" s="1"/>
  <c r="FYE475" i="5" s="1"/>
  <c r="FYG475" i="5" s="1"/>
  <c r="FYI475" i="5" s="1"/>
  <c r="FYK475" i="5" s="1"/>
  <c r="FYM475" i="5" s="1"/>
  <c r="FYO475" i="5" s="1"/>
  <c r="FYQ475" i="5" s="1"/>
  <c r="FYS475" i="5" s="1"/>
  <c r="FYU475" i="5" s="1"/>
  <c r="FYW475" i="5" s="1"/>
  <c r="FYY475" i="5" s="1"/>
  <c r="FZA475" i="5" s="1"/>
  <c r="FZC475" i="5" s="1"/>
  <c r="FZE475" i="5" s="1"/>
  <c r="FZG475" i="5" s="1"/>
  <c r="FZI475" i="5" s="1"/>
  <c r="FZK475" i="5" s="1"/>
  <c r="FZM475" i="5" s="1"/>
  <c r="FZO475" i="5" s="1"/>
  <c r="FZQ475" i="5" s="1"/>
  <c r="FZS475" i="5" s="1"/>
  <c r="FZU475" i="5" s="1"/>
  <c r="FZW475" i="5" s="1"/>
  <c r="FZY475" i="5" s="1"/>
  <c r="GAA475" i="5" s="1"/>
  <c r="GAC475" i="5" s="1"/>
  <c r="GAE475" i="5" s="1"/>
  <c r="GAG475" i="5" s="1"/>
  <c r="GAI475" i="5" s="1"/>
  <c r="GAK475" i="5" s="1"/>
  <c r="GAM475" i="5" s="1"/>
  <c r="GAO475" i="5" s="1"/>
  <c r="GAQ475" i="5" s="1"/>
  <c r="GAS475" i="5" s="1"/>
  <c r="GAU475" i="5" s="1"/>
  <c r="GAW475" i="5" s="1"/>
  <c r="GAY475" i="5" s="1"/>
  <c r="GBA475" i="5" s="1"/>
  <c r="GBC475" i="5" s="1"/>
  <c r="GBE475" i="5" s="1"/>
  <c r="GBG475" i="5" s="1"/>
  <c r="GBI475" i="5" s="1"/>
  <c r="GBK475" i="5" s="1"/>
  <c r="GBM475" i="5" s="1"/>
  <c r="GBO475" i="5" s="1"/>
  <c r="GBQ475" i="5" s="1"/>
  <c r="GBS475" i="5" s="1"/>
  <c r="GBU475" i="5" s="1"/>
  <c r="GBW475" i="5" s="1"/>
  <c r="GBY475" i="5" s="1"/>
  <c r="GCA475" i="5" s="1"/>
  <c r="GCC475" i="5" s="1"/>
  <c r="GCE475" i="5" s="1"/>
  <c r="GCG475" i="5" s="1"/>
  <c r="GCI475" i="5" s="1"/>
  <c r="GCK475" i="5" s="1"/>
  <c r="GCM475" i="5" s="1"/>
  <c r="GCO475" i="5" s="1"/>
  <c r="GCQ475" i="5" s="1"/>
  <c r="GCS475" i="5" s="1"/>
  <c r="GCU475" i="5" s="1"/>
  <c r="GCW475" i="5" s="1"/>
  <c r="GCY475" i="5" s="1"/>
  <c r="GDA475" i="5" s="1"/>
  <c r="GDC475" i="5" s="1"/>
  <c r="GDE475" i="5" s="1"/>
  <c r="GDG475" i="5" s="1"/>
  <c r="GDI475" i="5" s="1"/>
  <c r="GDK475" i="5" s="1"/>
  <c r="GDM475" i="5" s="1"/>
  <c r="GDO475" i="5" s="1"/>
  <c r="GDQ475" i="5" s="1"/>
  <c r="GDS475" i="5" s="1"/>
  <c r="GDU475" i="5" s="1"/>
  <c r="GDW475" i="5" s="1"/>
  <c r="GDY475" i="5" s="1"/>
  <c r="GEA475" i="5" s="1"/>
  <c r="GEC475" i="5" s="1"/>
  <c r="GEE475" i="5" s="1"/>
  <c r="GEG475" i="5" s="1"/>
  <c r="GEI475" i="5" s="1"/>
  <c r="GEK475" i="5" s="1"/>
  <c r="GEM475" i="5" s="1"/>
  <c r="GEO475" i="5" s="1"/>
  <c r="GEQ475" i="5" s="1"/>
  <c r="GES475" i="5" s="1"/>
  <c r="GEU475" i="5" s="1"/>
  <c r="GEW475" i="5" s="1"/>
  <c r="GEY475" i="5" s="1"/>
  <c r="GFA475" i="5" s="1"/>
  <c r="GFC475" i="5" s="1"/>
  <c r="GFE475" i="5" s="1"/>
  <c r="GFG475" i="5" s="1"/>
  <c r="GFI475" i="5" s="1"/>
  <c r="GFK475" i="5" s="1"/>
  <c r="GFM475" i="5" s="1"/>
  <c r="GFO475" i="5" s="1"/>
  <c r="GFQ475" i="5" s="1"/>
  <c r="GFS475" i="5" s="1"/>
  <c r="GFU475" i="5" s="1"/>
  <c r="GFW475" i="5" s="1"/>
  <c r="GFY475" i="5" s="1"/>
  <c r="GGA475" i="5" s="1"/>
  <c r="GGC475" i="5" s="1"/>
  <c r="GGE475" i="5" s="1"/>
  <c r="GGG475" i="5" s="1"/>
  <c r="GGI475" i="5" s="1"/>
  <c r="GGK475" i="5" s="1"/>
  <c r="GGM475" i="5" s="1"/>
  <c r="GGO475" i="5" s="1"/>
  <c r="GGQ475" i="5" s="1"/>
  <c r="GGS475" i="5" s="1"/>
  <c r="GGU475" i="5" s="1"/>
  <c r="GGW475" i="5" s="1"/>
  <c r="GGY475" i="5" s="1"/>
  <c r="GHA475" i="5" s="1"/>
  <c r="GHC475" i="5" s="1"/>
  <c r="GHE475" i="5" s="1"/>
  <c r="GHG475" i="5" s="1"/>
  <c r="GHI475" i="5" s="1"/>
  <c r="GHK475" i="5" s="1"/>
  <c r="GHM475" i="5" s="1"/>
  <c r="GHO475" i="5" s="1"/>
  <c r="GHQ475" i="5" s="1"/>
  <c r="GHS475" i="5" s="1"/>
  <c r="GHU475" i="5" s="1"/>
  <c r="GHW475" i="5" s="1"/>
  <c r="GHY475" i="5" s="1"/>
  <c r="GIA475" i="5" s="1"/>
  <c r="GIC475" i="5" s="1"/>
  <c r="GIE475" i="5" s="1"/>
  <c r="GIG475" i="5" s="1"/>
  <c r="GII475" i="5" s="1"/>
  <c r="GIK475" i="5" s="1"/>
  <c r="GIM475" i="5" s="1"/>
  <c r="GIO475" i="5" s="1"/>
  <c r="GIQ475" i="5" s="1"/>
  <c r="GIS475" i="5" s="1"/>
  <c r="GIU475" i="5" s="1"/>
  <c r="GIW475" i="5" s="1"/>
  <c r="GIY475" i="5" s="1"/>
  <c r="GJA475" i="5" s="1"/>
  <c r="GJC475" i="5" s="1"/>
  <c r="GJE475" i="5" s="1"/>
  <c r="GJG475" i="5" s="1"/>
  <c r="GJI475" i="5" s="1"/>
  <c r="GJK475" i="5" s="1"/>
  <c r="GJM475" i="5" s="1"/>
  <c r="GJO475" i="5" s="1"/>
  <c r="GJQ475" i="5" s="1"/>
  <c r="GJS475" i="5" s="1"/>
  <c r="GJU475" i="5" s="1"/>
  <c r="GJW475" i="5" s="1"/>
  <c r="GJY475" i="5" s="1"/>
  <c r="GKA475" i="5" s="1"/>
  <c r="GKC475" i="5" s="1"/>
  <c r="GKE475" i="5" s="1"/>
  <c r="GKG475" i="5" s="1"/>
  <c r="GKI475" i="5" s="1"/>
  <c r="GKK475" i="5" s="1"/>
  <c r="GKM475" i="5" s="1"/>
  <c r="GKO475" i="5" s="1"/>
  <c r="GKQ475" i="5" s="1"/>
  <c r="GKS475" i="5" s="1"/>
  <c r="GKU475" i="5" s="1"/>
  <c r="GKW475" i="5" s="1"/>
  <c r="GKY475" i="5" s="1"/>
  <c r="GLA475" i="5" s="1"/>
  <c r="GLC475" i="5" s="1"/>
  <c r="GLE475" i="5" s="1"/>
  <c r="GLG475" i="5" s="1"/>
  <c r="GLI475" i="5" s="1"/>
  <c r="GLK475" i="5" s="1"/>
  <c r="GLM475" i="5" s="1"/>
  <c r="GLO475" i="5" s="1"/>
  <c r="GLQ475" i="5" s="1"/>
  <c r="GLS475" i="5" s="1"/>
  <c r="GLU475" i="5" s="1"/>
  <c r="GLW475" i="5" s="1"/>
  <c r="GLY475" i="5" s="1"/>
  <c r="GMA475" i="5" s="1"/>
  <c r="GMC475" i="5" s="1"/>
  <c r="GME475" i="5" s="1"/>
  <c r="GMG475" i="5" s="1"/>
  <c r="GMI475" i="5" s="1"/>
  <c r="GMK475" i="5" s="1"/>
  <c r="GMM475" i="5" s="1"/>
  <c r="GMO475" i="5" s="1"/>
  <c r="GMQ475" i="5" s="1"/>
  <c r="GMS475" i="5" s="1"/>
  <c r="GMU475" i="5" s="1"/>
  <c r="GMW475" i="5" s="1"/>
  <c r="GMY475" i="5" s="1"/>
  <c r="GNA475" i="5" s="1"/>
  <c r="GNC475" i="5" s="1"/>
  <c r="GNE475" i="5" s="1"/>
  <c r="GNG475" i="5" s="1"/>
  <c r="GNI475" i="5" s="1"/>
  <c r="GNK475" i="5" s="1"/>
  <c r="GNM475" i="5" s="1"/>
  <c r="GNO475" i="5" s="1"/>
  <c r="GNQ475" i="5" s="1"/>
  <c r="GNS475" i="5" s="1"/>
  <c r="GNU475" i="5" s="1"/>
  <c r="GNW475" i="5" s="1"/>
  <c r="GNY475" i="5" s="1"/>
  <c r="GOA475" i="5" s="1"/>
  <c r="GOC475" i="5" s="1"/>
  <c r="GOE475" i="5" s="1"/>
  <c r="GOG475" i="5" s="1"/>
  <c r="GOI475" i="5" s="1"/>
  <c r="GOK475" i="5" s="1"/>
  <c r="GOM475" i="5" s="1"/>
  <c r="GOO475" i="5" s="1"/>
  <c r="GOQ475" i="5" s="1"/>
  <c r="GOS475" i="5" s="1"/>
  <c r="GOU475" i="5" s="1"/>
  <c r="GOW475" i="5" s="1"/>
  <c r="GOY475" i="5" s="1"/>
  <c r="GPA475" i="5" s="1"/>
  <c r="GPC475" i="5" s="1"/>
  <c r="GPE475" i="5" s="1"/>
  <c r="GPG475" i="5" s="1"/>
  <c r="GPI475" i="5" s="1"/>
  <c r="GPK475" i="5" s="1"/>
  <c r="GPM475" i="5" s="1"/>
  <c r="GPO475" i="5" s="1"/>
  <c r="GPQ475" i="5" s="1"/>
  <c r="GPS475" i="5" s="1"/>
  <c r="GPU475" i="5" s="1"/>
  <c r="GPW475" i="5" s="1"/>
  <c r="GPY475" i="5" s="1"/>
  <c r="GQA475" i="5" s="1"/>
  <c r="GQC475" i="5" s="1"/>
  <c r="GQE475" i="5" s="1"/>
  <c r="GQG475" i="5" s="1"/>
  <c r="GQI475" i="5" s="1"/>
  <c r="GQK475" i="5" s="1"/>
  <c r="GQM475" i="5" s="1"/>
  <c r="GQO475" i="5" s="1"/>
  <c r="GQQ475" i="5" s="1"/>
  <c r="GQS475" i="5" s="1"/>
  <c r="GQU475" i="5" s="1"/>
  <c r="GQW475" i="5" s="1"/>
  <c r="GQY475" i="5" s="1"/>
  <c r="GRA475" i="5" s="1"/>
  <c r="GRC475" i="5" s="1"/>
  <c r="GRE475" i="5" s="1"/>
  <c r="GRG475" i="5" s="1"/>
  <c r="GRI475" i="5" s="1"/>
  <c r="GRK475" i="5" s="1"/>
  <c r="GRM475" i="5" s="1"/>
  <c r="GRO475" i="5" s="1"/>
  <c r="GRQ475" i="5" s="1"/>
  <c r="GRS475" i="5" s="1"/>
  <c r="GRU475" i="5" s="1"/>
  <c r="GRW475" i="5" s="1"/>
  <c r="GRY475" i="5" s="1"/>
  <c r="GSA475" i="5" s="1"/>
  <c r="GSC475" i="5" s="1"/>
  <c r="GSE475" i="5" s="1"/>
  <c r="GSG475" i="5" s="1"/>
  <c r="GSI475" i="5" s="1"/>
  <c r="GSK475" i="5" s="1"/>
  <c r="GSM475" i="5" s="1"/>
  <c r="GSO475" i="5" s="1"/>
  <c r="GSQ475" i="5" s="1"/>
  <c r="GSS475" i="5" s="1"/>
  <c r="GSU475" i="5" s="1"/>
  <c r="GSW475" i="5" s="1"/>
  <c r="GSY475" i="5" s="1"/>
  <c r="GTA475" i="5" s="1"/>
  <c r="GTC475" i="5" s="1"/>
  <c r="GTE475" i="5" s="1"/>
  <c r="GTG475" i="5" s="1"/>
  <c r="GTI475" i="5" s="1"/>
  <c r="GTK475" i="5" s="1"/>
  <c r="GTM475" i="5" s="1"/>
  <c r="GTO475" i="5" s="1"/>
  <c r="GTQ475" i="5" s="1"/>
  <c r="GTS475" i="5" s="1"/>
  <c r="GTU475" i="5" s="1"/>
  <c r="GTW475" i="5" s="1"/>
  <c r="GTY475" i="5" s="1"/>
  <c r="GUA475" i="5" s="1"/>
  <c r="GUC475" i="5" s="1"/>
  <c r="GUE475" i="5" s="1"/>
  <c r="GUG475" i="5" s="1"/>
  <c r="GUI475" i="5" s="1"/>
  <c r="GUK475" i="5" s="1"/>
  <c r="GUM475" i="5" s="1"/>
  <c r="GUO475" i="5" s="1"/>
  <c r="GUQ475" i="5" s="1"/>
  <c r="GUS475" i="5" s="1"/>
  <c r="GUU475" i="5" s="1"/>
  <c r="GUW475" i="5" s="1"/>
  <c r="GUY475" i="5" s="1"/>
  <c r="GVA475" i="5" s="1"/>
  <c r="GVC475" i="5" s="1"/>
  <c r="GVE475" i="5" s="1"/>
  <c r="GVG475" i="5" s="1"/>
  <c r="GVI475" i="5" s="1"/>
  <c r="GVK475" i="5" s="1"/>
  <c r="GVM475" i="5" s="1"/>
  <c r="GVO475" i="5" s="1"/>
  <c r="GVQ475" i="5" s="1"/>
  <c r="GVS475" i="5" s="1"/>
  <c r="GVU475" i="5" s="1"/>
  <c r="GVW475" i="5" s="1"/>
  <c r="GVY475" i="5" s="1"/>
  <c r="GWA475" i="5" s="1"/>
  <c r="GWC475" i="5" s="1"/>
  <c r="GWE475" i="5" s="1"/>
  <c r="GWG475" i="5" s="1"/>
  <c r="GWI475" i="5" s="1"/>
  <c r="GWK475" i="5" s="1"/>
  <c r="GWM475" i="5" s="1"/>
  <c r="GWO475" i="5" s="1"/>
  <c r="GWQ475" i="5" s="1"/>
  <c r="GWS475" i="5" s="1"/>
  <c r="GWU475" i="5" s="1"/>
  <c r="GWW475" i="5" s="1"/>
  <c r="GWY475" i="5" s="1"/>
  <c r="GXA475" i="5" s="1"/>
  <c r="GXC475" i="5" s="1"/>
  <c r="GXE475" i="5" s="1"/>
  <c r="GXG475" i="5" s="1"/>
  <c r="GXI475" i="5" s="1"/>
  <c r="GXK475" i="5" s="1"/>
  <c r="GXM475" i="5" s="1"/>
  <c r="GXO475" i="5" s="1"/>
  <c r="GXQ475" i="5" s="1"/>
  <c r="GXS475" i="5" s="1"/>
  <c r="GXU475" i="5" s="1"/>
  <c r="GXW475" i="5" s="1"/>
  <c r="GXY475" i="5" s="1"/>
  <c r="GYA475" i="5" s="1"/>
  <c r="GYC475" i="5" s="1"/>
  <c r="GYE475" i="5" s="1"/>
  <c r="GYG475" i="5" s="1"/>
  <c r="GYI475" i="5" s="1"/>
  <c r="GYK475" i="5" s="1"/>
  <c r="GYM475" i="5" s="1"/>
  <c r="GYO475" i="5" s="1"/>
  <c r="GYQ475" i="5" s="1"/>
  <c r="GYS475" i="5" s="1"/>
  <c r="GYU475" i="5" s="1"/>
  <c r="GYW475" i="5" s="1"/>
  <c r="GYY475" i="5" s="1"/>
  <c r="GZA475" i="5" s="1"/>
  <c r="GZC475" i="5" s="1"/>
  <c r="GZE475" i="5" s="1"/>
  <c r="GZG475" i="5" s="1"/>
  <c r="GZI475" i="5" s="1"/>
  <c r="GZK475" i="5" s="1"/>
  <c r="GZM475" i="5" s="1"/>
  <c r="GZO475" i="5" s="1"/>
  <c r="GZQ475" i="5" s="1"/>
  <c r="GZS475" i="5" s="1"/>
  <c r="GZU475" i="5" s="1"/>
  <c r="GZW475" i="5" s="1"/>
  <c r="GZY475" i="5" s="1"/>
  <c r="HAA475" i="5" s="1"/>
  <c r="HAC475" i="5" s="1"/>
  <c r="HAE475" i="5" s="1"/>
  <c r="HAG475" i="5" s="1"/>
  <c r="HAI475" i="5" s="1"/>
  <c r="HAK475" i="5" s="1"/>
  <c r="HAM475" i="5" s="1"/>
  <c r="HAO475" i="5" s="1"/>
  <c r="HAQ475" i="5" s="1"/>
  <c r="HAS475" i="5" s="1"/>
  <c r="HAU475" i="5" s="1"/>
  <c r="HAW475" i="5" s="1"/>
  <c r="HAY475" i="5" s="1"/>
  <c r="HBA475" i="5" s="1"/>
  <c r="HBC475" i="5" s="1"/>
  <c r="HBE475" i="5" s="1"/>
  <c r="HBG475" i="5" s="1"/>
  <c r="HBI475" i="5" s="1"/>
  <c r="HBK475" i="5" s="1"/>
  <c r="HBM475" i="5" s="1"/>
  <c r="HBO475" i="5" s="1"/>
  <c r="HBQ475" i="5" s="1"/>
  <c r="HBS475" i="5" s="1"/>
  <c r="HBU475" i="5" s="1"/>
  <c r="HBW475" i="5" s="1"/>
  <c r="HBY475" i="5" s="1"/>
  <c r="HCA475" i="5" s="1"/>
  <c r="HCC475" i="5" s="1"/>
  <c r="HCE475" i="5" s="1"/>
  <c r="HCG475" i="5" s="1"/>
  <c r="HCI475" i="5" s="1"/>
  <c r="HCK475" i="5" s="1"/>
  <c r="HCM475" i="5" s="1"/>
  <c r="HCO475" i="5" s="1"/>
  <c r="HCQ475" i="5" s="1"/>
  <c r="HCS475" i="5" s="1"/>
  <c r="HCU475" i="5" s="1"/>
  <c r="HCW475" i="5" s="1"/>
  <c r="HCY475" i="5" s="1"/>
  <c r="HDA475" i="5" s="1"/>
  <c r="HDC475" i="5" s="1"/>
  <c r="HDE475" i="5" s="1"/>
  <c r="HDG475" i="5" s="1"/>
  <c r="HDI475" i="5" s="1"/>
  <c r="HDK475" i="5" s="1"/>
  <c r="HDM475" i="5" s="1"/>
  <c r="HDO475" i="5" s="1"/>
  <c r="HDQ475" i="5" s="1"/>
  <c r="HDS475" i="5" s="1"/>
  <c r="HDU475" i="5" s="1"/>
  <c r="HDW475" i="5" s="1"/>
  <c r="HDY475" i="5" s="1"/>
  <c r="HEA475" i="5" s="1"/>
  <c r="HEC475" i="5" s="1"/>
  <c r="HEE475" i="5" s="1"/>
  <c r="HEG475" i="5" s="1"/>
  <c r="HEI475" i="5" s="1"/>
  <c r="HEK475" i="5" s="1"/>
  <c r="HEM475" i="5" s="1"/>
  <c r="HEO475" i="5" s="1"/>
  <c r="HEQ475" i="5" s="1"/>
  <c r="HES475" i="5" s="1"/>
  <c r="HEU475" i="5" s="1"/>
  <c r="HEW475" i="5" s="1"/>
  <c r="HEY475" i="5" s="1"/>
  <c r="HFA475" i="5" s="1"/>
  <c r="HFC475" i="5" s="1"/>
  <c r="HFE475" i="5" s="1"/>
  <c r="HFG475" i="5" s="1"/>
  <c r="HFI475" i="5" s="1"/>
  <c r="HFK475" i="5" s="1"/>
  <c r="HFM475" i="5" s="1"/>
  <c r="HFO475" i="5" s="1"/>
  <c r="HFQ475" i="5" s="1"/>
  <c r="HFS475" i="5" s="1"/>
  <c r="HFU475" i="5" s="1"/>
  <c r="HFW475" i="5" s="1"/>
  <c r="HFY475" i="5" s="1"/>
  <c r="HGA475" i="5" s="1"/>
  <c r="HGC475" i="5" s="1"/>
  <c r="HGE475" i="5" s="1"/>
  <c r="HGG475" i="5" s="1"/>
  <c r="HGI475" i="5" s="1"/>
  <c r="HGK475" i="5" s="1"/>
  <c r="HGM475" i="5" s="1"/>
  <c r="HGO475" i="5" s="1"/>
  <c r="HGQ475" i="5" s="1"/>
  <c r="HGS475" i="5" s="1"/>
  <c r="HGU475" i="5" s="1"/>
  <c r="HGW475" i="5" s="1"/>
  <c r="HGY475" i="5" s="1"/>
  <c r="HHA475" i="5" s="1"/>
  <c r="HHC475" i="5" s="1"/>
  <c r="HHE475" i="5" s="1"/>
  <c r="HHG475" i="5" s="1"/>
  <c r="HHI475" i="5" s="1"/>
  <c r="HHK475" i="5" s="1"/>
  <c r="HHM475" i="5" s="1"/>
  <c r="HHO475" i="5" s="1"/>
  <c r="HHQ475" i="5" s="1"/>
  <c r="HHS475" i="5" s="1"/>
  <c r="HHU475" i="5" s="1"/>
  <c r="HHW475" i="5" s="1"/>
  <c r="HHY475" i="5" s="1"/>
  <c r="HIA475" i="5" s="1"/>
  <c r="HIC475" i="5" s="1"/>
  <c r="HIE475" i="5" s="1"/>
  <c r="HIG475" i="5" s="1"/>
  <c r="HII475" i="5" s="1"/>
  <c r="HIK475" i="5" s="1"/>
  <c r="HIM475" i="5" s="1"/>
  <c r="HIO475" i="5" s="1"/>
  <c r="HIQ475" i="5" s="1"/>
  <c r="HIS475" i="5" s="1"/>
  <c r="HIU475" i="5" s="1"/>
  <c r="HIW475" i="5" s="1"/>
  <c r="HIY475" i="5" s="1"/>
  <c r="HJA475" i="5" s="1"/>
  <c r="HJC475" i="5" s="1"/>
  <c r="HJE475" i="5" s="1"/>
  <c r="HJG475" i="5" s="1"/>
  <c r="HJI475" i="5" s="1"/>
  <c r="HJK475" i="5" s="1"/>
  <c r="HJM475" i="5" s="1"/>
  <c r="HJO475" i="5" s="1"/>
  <c r="HJQ475" i="5" s="1"/>
  <c r="HJS475" i="5" s="1"/>
  <c r="HJU475" i="5" s="1"/>
  <c r="HJW475" i="5" s="1"/>
  <c r="HJY475" i="5" s="1"/>
  <c r="HKA475" i="5" s="1"/>
  <c r="HKC475" i="5" s="1"/>
  <c r="HKE475" i="5" s="1"/>
  <c r="HKG475" i="5" s="1"/>
  <c r="HKI475" i="5" s="1"/>
  <c r="HKK475" i="5" s="1"/>
  <c r="HKM475" i="5" s="1"/>
  <c r="HKO475" i="5" s="1"/>
  <c r="HKQ475" i="5" s="1"/>
  <c r="HKS475" i="5" s="1"/>
  <c r="HKU475" i="5" s="1"/>
  <c r="HKW475" i="5" s="1"/>
  <c r="HKY475" i="5" s="1"/>
  <c r="HLA475" i="5" s="1"/>
  <c r="HLC475" i="5" s="1"/>
  <c r="HLE475" i="5" s="1"/>
  <c r="HLG475" i="5" s="1"/>
  <c r="HLI475" i="5" s="1"/>
  <c r="HLK475" i="5" s="1"/>
  <c r="HLM475" i="5" s="1"/>
  <c r="HLO475" i="5" s="1"/>
  <c r="HLQ475" i="5" s="1"/>
  <c r="HLS475" i="5" s="1"/>
  <c r="HLU475" i="5" s="1"/>
  <c r="HLW475" i="5" s="1"/>
  <c r="HLY475" i="5" s="1"/>
  <c r="HMA475" i="5" s="1"/>
  <c r="HMC475" i="5" s="1"/>
  <c r="HME475" i="5" s="1"/>
  <c r="HMG475" i="5" s="1"/>
  <c r="HMI475" i="5" s="1"/>
  <c r="HMK475" i="5" s="1"/>
  <c r="HMM475" i="5" s="1"/>
  <c r="HMO475" i="5" s="1"/>
  <c r="HMQ475" i="5" s="1"/>
  <c r="HMS475" i="5" s="1"/>
  <c r="HMU475" i="5" s="1"/>
  <c r="HMW475" i="5" s="1"/>
  <c r="HMY475" i="5" s="1"/>
  <c r="HNA475" i="5" s="1"/>
  <c r="HNC475" i="5" s="1"/>
  <c r="HNE475" i="5" s="1"/>
  <c r="HNG475" i="5" s="1"/>
  <c r="HNI475" i="5" s="1"/>
  <c r="HNK475" i="5" s="1"/>
  <c r="HNM475" i="5" s="1"/>
  <c r="HNO475" i="5" s="1"/>
  <c r="HNQ475" i="5" s="1"/>
  <c r="HNS475" i="5" s="1"/>
  <c r="HNU475" i="5" s="1"/>
  <c r="HNW475" i="5" s="1"/>
  <c r="HNY475" i="5" s="1"/>
  <c r="HOA475" i="5" s="1"/>
  <c r="HOC475" i="5" s="1"/>
  <c r="HOE475" i="5" s="1"/>
  <c r="HOG475" i="5" s="1"/>
  <c r="HOI475" i="5" s="1"/>
  <c r="HOK475" i="5" s="1"/>
  <c r="HOM475" i="5" s="1"/>
  <c r="HOO475" i="5" s="1"/>
  <c r="HOQ475" i="5" s="1"/>
  <c r="HOS475" i="5" s="1"/>
  <c r="HOU475" i="5" s="1"/>
  <c r="HOW475" i="5" s="1"/>
  <c r="HOY475" i="5" s="1"/>
  <c r="HPA475" i="5" s="1"/>
  <c r="HPC475" i="5" s="1"/>
  <c r="HPE475" i="5" s="1"/>
  <c r="HPG475" i="5" s="1"/>
  <c r="HPI475" i="5" s="1"/>
  <c r="HPK475" i="5" s="1"/>
  <c r="HPM475" i="5" s="1"/>
  <c r="HPO475" i="5" s="1"/>
  <c r="HPQ475" i="5" s="1"/>
  <c r="HPS475" i="5" s="1"/>
  <c r="HPU475" i="5" s="1"/>
  <c r="HPW475" i="5" s="1"/>
  <c r="HPY475" i="5" s="1"/>
  <c r="HQA475" i="5" s="1"/>
  <c r="HQC475" i="5" s="1"/>
  <c r="HQE475" i="5" s="1"/>
  <c r="HQG475" i="5" s="1"/>
  <c r="HQI475" i="5" s="1"/>
  <c r="HQK475" i="5" s="1"/>
  <c r="HQM475" i="5" s="1"/>
  <c r="HQO475" i="5" s="1"/>
  <c r="HQQ475" i="5" s="1"/>
  <c r="HQS475" i="5" s="1"/>
  <c r="HQU475" i="5" s="1"/>
  <c r="HQW475" i="5" s="1"/>
  <c r="HQY475" i="5" s="1"/>
  <c r="HRA475" i="5" s="1"/>
  <c r="HRC475" i="5" s="1"/>
  <c r="HRE475" i="5" s="1"/>
  <c r="HRG475" i="5" s="1"/>
  <c r="HRI475" i="5" s="1"/>
  <c r="HRK475" i="5" s="1"/>
  <c r="HRM475" i="5" s="1"/>
  <c r="HRO475" i="5" s="1"/>
  <c r="HRQ475" i="5" s="1"/>
  <c r="HRS475" i="5" s="1"/>
  <c r="HRU475" i="5" s="1"/>
  <c r="HRW475" i="5" s="1"/>
  <c r="HRY475" i="5" s="1"/>
  <c r="HSA475" i="5" s="1"/>
  <c r="HSC475" i="5" s="1"/>
  <c r="HSE475" i="5" s="1"/>
  <c r="HSG475" i="5" s="1"/>
  <c r="HSI475" i="5" s="1"/>
  <c r="HSK475" i="5" s="1"/>
  <c r="HSM475" i="5" s="1"/>
  <c r="HSO475" i="5" s="1"/>
  <c r="HSQ475" i="5" s="1"/>
  <c r="HSS475" i="5" s="1"/>
  <c r="HSU475" i="5" s="1"/>
  <c r="HSW475" i="5" s="1"/>
  <c r="HSY475" i="5" s="1"/>
  <c r="HTA475" i="5" s="1"/>
  <c r="HTC475" i="5" s="1"/>
  <c r="HTE475" i="5" s="1"/>
  <c r="HTG475" i="5" s="1"/>
  <c r="HTI475" i="5" s="1"/>
  <c r="HTK475" i="5" s="1"/>
  <c r="HTM475" i="5" s="1"/>
  <c r="HTO475" i="5" s="1"/>
  <c r="HTQ475" i="5" s="1"/>
  <c r="HTS475" i="5" s="1"/>
  <c r="HTU475" i="5" s="1"/>
  <c r="HTW475" i="5" s="1"/>
  <c r="HTY475" i="5" s="1"/>
  <c r="HUA475" i="5" s="1"/>
  <c r="HUC475" i="5" s="1"/>
  <c r="HUE475" i="5" s="1"/>
  <c r="HUG475" i="5" s="1"/>
  <c r="HUI475" i="5" s="1"/>
  <c r="HUK475" i="5" s="1"/>
  <c r="HUM475" i="5" s="1"/>
  <c r="HUO475" i="5" s="1"/>
  <c r="HUQ475" i="5" s="1"/>
  <c r="HUS475" i="5" s="1"/>
  <c r="HUU475" i="5" s="1"/>
  <c r="HUW475" i="5" s="1"/>
  <c r="HUY475" i="5" s="1"/>
  <c r="HVA475" i="5" s="1"/>
  <c r="HVC475" i="5" s="1"/>
  <c r="HVE475" i="5" s="1"/>
  <c r="HVG475" i="5" s="1"/>
  <c r="HVI475" i="5" s="1"/>
  <c r="HVK475" i="5" s="1"/>
  <c r="HVM475" i="5" s="1"/>
  <c r="HVO475" i="5" s="1"/>
  <c r="HVQ475" i="5" s="1"/>
  <c r="HVS475" i="5" s="1"/>
  <c r="HVU475" i="5" s="1"/>
  <c r="HVW475" i="5" s="1"/>
  <c r="HVY475" i="5" s="1"/>
  <c r="HWA475" i="5" s="1"/>
  <c r="HWC475" i="5" s="1"/>
  <c r="HWE475" i="5" s="1"/>
  <c r="HWG475" i="5" s="1"/>
  <c r="HWI475" i="5" s="1"/>
  <c r="HWK475" i="5" s="1"/>
  <c r="HWM475" i="5" s="1"/>
  <c r="HWO475" i="5" s="1"/>
  <c r="HWQ475" i="5" s="1"/>
  <c r="HWS475" i="5" s="1"/>
  <c r="HWU475" i="5" s="1"/>
  <c r="HWW475" i="5" s="1"/>
  <c r="HWY475" i="5" s="1"/>
  <c r="HXA475" i="5" s="1"/>
  <c r="HXC475" i="5" s="1"/>
  <c r="HXE475" i="5" s="1"/>
  <c r="HXG475" i="5" s="1"/>
  <c r="HXI475" i="5" s="1"/>
  <c r="HXK475" i="5" s="1"/>
  <c r="HXM475" i="5" s="1"/>
  <c r="HXO475" i="5" s="1"/>
  <c r="HXQ475" i="5" s="1"/>
  <c r="HXS475" i="5" s="1"/>
  <c r="HXU475" i="5" s="1"/>
  <c r="HXW475" i="5" s="1"/>
  <c r="HXY475" i="5" s="1"/>
  <c r="HYA475" i="5" s="1"/>
  <c r="HYC475" i="5" s="1"/>
  <c r="HYE475" i="5" s="1"/>
  <c r="HYG475" i="5" s="1"/>
  <c r="HYI475" i="5" s="1"/>
  <c r="HYK475" i="5" s="1"/>
  <c r="HYM475" i="5" s="1"/>
  <c r="HYO475" i="5" s="1"/>
  <c r="HYQ475" i="5" s="1"/>
  <c r="HYS475" i="5" s="1"/>
  <c r="HYU475" i="5" s="1"/>
  <c r="HYW475" i="5" s="1"/>
  <c r="HYY475" i="5" s="1"/>
  <c r="HZA475" i="5" s="1"/>
  <c r="HZC475" i="5" s="1"/>
  <c r="HZE475" i="5" s="1"/>
  <c r="HZG475" i="5" s="1"/>
  <c r="HZI475" i="5" s="1"/>
  <c r="HZK475" i="5" s="1"/>
  <c r="HZM475" i="5" s="1"/>
  <c r="HZO475" i="5" s="1"/>
  <c r="HZQ475" i="5" s="1"/>
  <c r="HZS475" i="5" s="1"/>
  <c r="HZU475" i="5" s="1"/>
  <c r="HZW475" i="5" s="1"/>
  <c r="HZY475" i="5" s="1"/>
  <c r="IAA475" i="5" s="1"/>
  <c r="IAC475" i="5" s="1"/>
  <c r="IAE475" i="5" s="1"/>
  <c r="IAG475" i="5" s="1"/>
  <c r="IAI475" i="5" s="1"/>
  <c r="IAK475" i="5" s="1"/>
  <c r="IAM475" i="5" s="1"/>
  <c r="IAO475" i="5" s="1"/>
  <c r="IAQ475" i="5" s="1"/>
  <c r="IAS475" i="5" s="1"/>
  <c r="IAU475" i="5" s="1"/>
  <c r="IAW475" i="5" s="1"/>
  <c r="IAY475" i="5" s="1"/>
  <c r="IBA475" i="5" s="1"/>
  <c r="IBC475" i="5" s="1"/>
  <c r="IBE475" i="5" s="1"/>
  <c r="IBG475" i="5" s="1"/>
  <c r="IBI475" i="5" s="1"/>
  <c r="IBK475" i="5" s="1"/>
  <c r="IBM475" i="5" s="1"/>
  <c r="IBO475" i="5" s="1"/>
  <c r="IBQ475" i="5" s="1"/>
  <c r="IBS475" i="5" s="1"/>
  <c r="IBU475" i="5" s="1"/>
  <c r="IBW475" i="5" s="1"/>
  <c r="IBY475" i="5" s="1"/>
  <c r="ICA475" i="5" s="1"/>
  <c r="ICC475" i="5" s="1"/>
  <c r="ICE475" i="5" s="1"/>
  <c r="ICG475" i="5" s="1"/>
  <c r="ICI475" i="5" s="1"/>
  <c r="ICK475" i="5" s="1"/>
  <c r="ICM475" i="5" s="1"/>
  <c r="ICO475" i="5" s="1"/>
  <c r="ICQ475" i="5" s="1"/>
  <c r="ICS475" i="5" s="1"/>
  <c r="ICU475" i="5" s="1"/>
  <c r="ICW475" i="5" s="1"/>
  <c r="ICY475" i="5" s="1"/>
  <c r="IDA475" i="5" s="1"/>
  <c r="IDC475" i="5" s="1"/>
  <c r="IDE475" i="5" s="1"/>
  <c r="IDG475" i="5" s="1"/>
  <c r="IDI475" i="5" s="1"/>
  <c r="IDK475" i="5" s="1"/>
  <c r="IDM475" i="5" s="1"/>
  <c r="IDO475" i="5" s="1"/>
  <c r="IDQ475" i="5" s="1"/>
  <c r="IDS475" i="5" s="1"/>
  <c r="IDU475" i="5" s="1"/>
  <c r="IDW475" i="5" s="1"/>
  <c r="IDY475" i="5" s="1"/>
  <c r="IEA475" i="5" s="1"/>
  <c r="IEC475" i="5" s="1"/>
  <c r="IEE475" i="5" s="1"/>
  <c r="IEG475" i="5" s="1"/>
  <c r="IEI475" i="5" s="1"/>
  <c r="IEK475" i="5" s="1"/>
  <c r="IEM475" i="5" s="1"/>
  <c r="IEO475" i="5" s="1"/>
  <c r="IEQ475" i="5" s="1"/>
  <c r="IES475" i="5" s="1"/>
  <c r="IEU475" i="5" s="1"/>
  <c r="IEW475" i="5" s="1"/>
  <c r="IEY475" i="5" s="1"/>
  <c r="IFA475" i="5" s="1"/>
  <c r="IFC475" i="5" s="1"/>
  <c r="IFE475" i="5" s="1"/>
  <c r="IFG475" i="5" s="1"/>
  <c r="IFI475" i="5" s="1"/>
  <c r="IFK475" i="5" s="1"/>
  <c r="IFM475" i="5" s="1"/>
  <c r="IFO475" i="5" s="1"/>
  <c r="IFQ475" i="5" s="1"/>
  <c r="IFS475" i="5" s="1"/>
  <c r="IFU475" i="5" s="1"/>
  <c r="IFW475" i="5" s="1"/>
  <c r="IFY475" i="5" s="1"/>
  <c r="IGA475" i="5" s="1"/>
  <c r="IGC475" i="5" s="1"/>
  <c r="IGE475" i="5" s="1"/>
  <c r="IGG475" i="5" s="1"/>
  <c r="IGI475" i="5" s="1"/>
  <c r="IGK475" i="5" s="1"/>
  <c r="IGM475" i="5" s="1"/>
  <c r="IGO475" i="5" s="1"/>
  <c r="IGQ475" i="5" s="1"/>
  <c r="IGS475" i="5" s="1"/>
  <c r="IGU475" i="5" s="1"/>
  <c r="IGW475" i="5" s="1"/>
  <c r="IGY475" i="5" s="1"/>
  <c r="IHA475" i="5" s="1"/>
  <c r="IHC475" i="5" s="1"/>
  <c r="IHE475" i="5" s="1"/>
  <c r="IHG475" i="5" s="1"/>
  <c r="IHI475" i="5" s="1"/>
  <c r="IHK475" i="5" s="1"/>
  <c r="IHM475" i="5" s="1"/>
  <c r="IHO475" i="5" s="1"/>
  <c r="IHQ475" i="5" s="1"/>
  <c r="IHS475" i="5" s="1"/>
  <c r="IHU475" i="5" s="1"/>
  <c r="IHW475" i="5" s="1"/>
  <c r="IHY475" i="5" s="1"/>
  <c r="IIA475" i="5" s="1"/>
  <c r="IIC475" i="5" s="1"/>
  <c r="IIE475" i="5" s="1"/>
  <c r="IIG475" i="5" s="1"/>
  <c r="III475" i="5" s="1"/>
  <c r="IIK475" i="5" s="1"/>
  <c r="IIM475" i="5" s="1"/>
  <c r="IIO475" i="5" s="1"/>
  <c r="IIQ475" i="5" s="1"/>
  <c r="IIS475" i="5" s="1"/>
  <c r="IIU475" i="5" s="1"/>
  <c r="IIW475" i="5" s="1"/>
  <c r="IIY475" i="5" s="1"/>
  <c r="IJA475" i="5" s="1"/>
  <c r="IJC475" i="5" s="1"/>
  <c r="IJE475" i="5" s="1"/>
  <c r="IJG475" i="5" s="1"/>
  <c r="IJI475" i="5" s="1"/>
  <c r="IJK475" i="5" s="1"/>
  <c r="IJM475" i="5" s="1"/>
  <c r="IJO475" i="5" s="1"/>
  <c r="IJQ475" i="5" s="1"/>
  <c r="IJS475" i="5" s="1"/>
  <c r="IJU475" i="5" s="1"/>
  <c r="IJW475" i="5" s="1"/>
  <c r="IJY475" i="5" s="1"/>
  <c r="IKA475" i="5" s="1"/>
  <c r="IKC475" i="5" s="1"/>
  <c r="IKE475" i="5" s="1"/>
  <c r="IKG475" i="5" s="1"/>
  <c r="IKI475" i="5" s="1"/>
  <c r="IKK475" i="5" s="1"/>
  <c r="IKM475" i="5" s="1"/>
  <c r="IKO475" i="5" s="1"/>
  <c r="IKQ475" i="5" s="1"/>
  <c r="IKS475" i="5" s="1"/>
  <c r="IKU475" i="5" s="1"/>
  <c r="IKW475" i="5" s="1"/>
  <c r="IKY475" i="5" s="1"/>
  <c r="ILA475" i="5" s="1"/>
  <c r="ILC475" i="5" s="1"/>
  <c r="ILE475" i="5" s="1"/>
  <c r="ILG475" i="5" s="1"/>
  <c r="ILI475" i="5" s="1"/>
  <c r="ILK475" i="5" s="1"/>
  <c r="ILM475" i="5" s="1"/>
  <c r="ILO475" i="5" s="1"/>
  <c r="ILQ475" i="5" s="1"/>
  <c r="ILS475" i="5" s="1"/>
  <c r="ILU475" i="5" s="1"/>
  <c r="ILW475" i="5" s="1"/>
  <c r="ILY475" i="5" s="1"/>
  <c r="IMA475" i="5" s="1"/>
  <c r="IMC475" i="5" s="1"/>
  <c r="IME475" i="5" s="1"/>
  <c r="IMG475" i="5" s="1"/>
  <c r="IMI475" i="5" s="1"/>
  <c r="IMK475" i="5" s="1"/>
  <c r="IMM475" i="5" s="1"/>
  <c r="IMO475" i="5" s="1"/>
  <c r="IMQ475" i="5" s="1"/>
  <c r="IMS475" i="5" s="1"/>
  <c r="IMU475" i="5" s="1"/>
  <c r="IMW475" i="5" s="1"/>
  <c r="IMY475" i="5" s="1"/>
  <c r="INA475" i="5" s="1"/>
  <c r="INC475" i="5" s="1"/>
  <c r="INE475" i="5" s="1"/>
  <c r="ING475" i="5" s="1"/>
  <c r="INI475" i="5" s="1"/>
  <c r="INK475" i="5" s="1"/>
  <c r="INM475" i="5" s="1"/>
  <c r="INO475" i="5" s="1"/>
  <c r="INQ475" i="5" s="1"/>
  <c r="INS475" i="5" s="1"/>
  <c r="INU475" i="5" s="1"/>
  <c r="INW475" i="5" s="1"/>
  <c r="INY475" i="5" s="1"/>
  <c r="IOA475" i="5" s="1"/>
  <c r="IOC475" i="5" s="1"/>
  <c r="IOE475" i="5" s="1"/>
  <c r="IOG475" i="5" s="1"/>
  <c r="IOI475" i="5" s="1"/>
  <c r="IOK475" i="5" s="1"/>
  <c r="IOM475" i="5" s="1"/>
  <c r="IOO475" i="5" s="1"/>
  <c r="IOQ475" i="5" s="1"/>
  <c r="IOS475" i="5" s="1"/>
  <c r="IOU475" i="5" s="1"/>
  <c r="IOW475" i="5" s="1"/>
  <c r="IOY475" i="5" s="1"/>
  <c r="IPA475" i="5" s="1"/>
  <c r="IPC475" i="5" s="1"/>
  <c r="IPE475" i="5" s="1"/>
  <c r="IPG475" i="5" s="1"/>
  <c r="IPI475" i="5" s="1"/>
  <c r="IPK475" i="5" s="1"/>
  <c r="IPM475" i="5" s="1"/>
  <c r="IPO475" i="5" s="1"/>
  <c r="IPQ475" i="5" s="1"/>
  <c r="IPS475" i="5" s="1"/>
  <c r="IPU475" i="5" s="1"/>
  <c r="IPW475" i="5" s="1"/>
  <c r="IPY475" i="5" s="1"/>
  <c r="IQA475" i="5" s="1"/>
  <c r="IQC475" i="5" s="1"/>
  <c r="IQE475" i="5" s="1"/>
  <c r="IQG475" i="5" s="1"/>
  <c r="IQI475" i="5" s="1"/>
  <c r="IQK475" i="5" s="1"/>
  <c r="IQM475" i="5" s="1"/>
  <c r="IQO475" i="5" s="1"/>
  <c r="IQQ475" i="5" s="1"/>
  <c r="IQS475" i="5" s="1"/>
  <c r="IQU475" i="5" s="1"/>
  <c r="IQW475" i="5" s="1"/>
  <c r="IQY475" i="5" s="1"/>
  <c r="IRA475" i="5" s="1"/>
  <c r="IRC475" i="5" s="1"/>
  <c r="IRE475" i="5" s="1"/>
  <c r="IRG475" i="5" s="1"/>
  <c r="IRI475" i="5" s="1"/>
  <c r="IRK475" i="5" s="1"/>
  <c r="IRM475" i="5" s="1"/>
  <c r="IRO475" i="5" s="1"/>
  <c r="IRQ475" i="5" s="1"/>
  <c r="IRS475" i="5" s="1"/>
  <c r="IRU475" i="5" s="1"/>
  <c r="IRW475" i="5" s="1"/>
  <c r="IRY475" i="5" s="1"/>
  <c r="ISA475" i="5" s="1"/>
  <c r="ISC475" i="5" s="1"/>
  <c r="ISE475" i="5" s="1"/>
  <c r="ISG475" i="5" s="1"/>
  <c r="ISI475" i="5" s="1"/>
  <c r="ISK475" i="5" s="1"/>
  <c r="ISM475" i="5" s="1"/>
  <c r="ISO475" i="5" s="1"/>
  <c r="ISQ475" i="5" s="1"/>
  <c r="ISS475" i="5" s="1"/>
  <c r="ISU475" i="5" s="1"/>
  <c r="ISW475" i="5" s="1"/>
  <c r="ISY475" i="5" s="1"/>
  <c r="ITA475" i="5" s="1"/>
  <c r="ITC475" i="5" s="1"/>
  <c r="ITE475" i="5" s="1"/>
  <c r="ITG475" i="5" s="1"/>
  <c r="ITI475" i="5" s="1"/>
  <c r="ITK475" i="5" s="1"/>
  <c r="ITM475" i="5" s="1"/>
  <c r="ITO475" i="5" s="1"/>
  <c r="ITQ475" i="5" s="1"/>
  <c r="ITS475" i="5" s="1"/>
  <c r="ITU475" i="5" s="1"/>
  <c r="ITW475" i="5" s="1"/>
  <c r="ITY475" i="5" s="1"/>
  <c r="IUA475" i="5" s="1"/>
  <c r="IUC475" i="5" s="1"/>
  <c r="IUE475" i="5" s="1"/>
  <c r="IUG475" i="5" s="1"/>
  <c r="IUI475" i="5" s="1"/>
  <c r="IUK475" i="5" s="1"/>
  <c r="IUM475" i="5" s="1"/>
  <c r="IUO475" i="5" s="1"/>
  <c r="IUQ475" i="5" s="1"/>
  <c r="IUS475" i="5" s="1"/>
  <c r="IUU475" i="5" s="1"/>
  <c r="IUW475" i="5" s="1"/>
  <c r="IUY475" i="5" s="1"/>
  <c r="IVA475" i="5" s="1"/>
  <c r="IVC475" i="5" s="1"/>
  <c r="IVE475" i="5" s="1"/>
  <c r="IVG475" i="5" s="1"/>
  <c r="IVI475" i="5" s="1"/>
  <c r="IVK475" i="5" s="1"/>
  <c r="IVM475" i="5" s="1"/>
  <c r="IVO475" i="5" s="1"/>
  <c r="IVQ475" i="5" s="1"/>
  <c r="IVS475" i="5" s="1"/>
  <c r="IVU475" i="5" s="1"/>
  <c r="IVW475" i="5" s="1"/>
  <c r="IVY475" i="5" s="1"/>
  <c r="IWA475" i="5" s="1"/>
  <c r="IWC475" i="5" s="1"/>
  <c r="IWE475" i="5" s="1"/>
  <c r="IWG475" i="5" s="1"/>
  <c r="IWI475" i="5" s="1"/>
  <c r="IWK475" i="5" s="1"/>
  <c r="IWM475" i="5" s="1"/>
  <c r="IWO475" i="5" s="1"/>
  <c r="IWQ475" i="5" s="1"/>
  <c r="IWS475" i="5" s="1"/>
  <c r="IWU475" i="5" s="1"/>
  <c r="IWW475" i="5" s="1"/>
  <c r="IWY475" i="5" s="1"/>
  <c r="IXA475" i="5" s="1"/>
  <c r="IXC475" i="5" s="1"/>
  <c r="IXE475" i="5" s="1"/>
  <c r="IXG475" i="5" s="1"/>
  <c r="IXI475" i="5" s="1"/>
  <c r="IXK475" i="5" s="1"/>
  <c r="IXM475" i="5" s="1"/>
  <c r="IXO475" i="5" s="1"/>
  <c r="IXQ475" i="5" s="1"/>
  <c r="IXS475" i="5" s="1"/>
  <c r="IXU475" i="5" s="1"/>
  <c r="IXW475" i="5" s="1"/>
  <c r="IXY475" i="5" s="1"/>
  <c r="IYA475" i="5" s="1"/>
  <c r="IYC475" i="5" s="1"/>
  <c r="IYE475" i="5" s="1"/>
  <c r="IYG475" i="5" s="1"/>
  <c r="IYI475" i="5" s="1"/>
  <c r="IYK475" i="5" s="1"/>
  <c r="IYM475" i="5" s="1"/>
  <c r="IYO475" i="5" s="1"/>
  <c r="IYQ475" i="5" s="1"/>
  <c r="IYS475" i="5" s="1"/>
  <c r="IYU475" i="5" s="1"/>
  <c r="IYW475" i="5" s="1"/>
  <c r="IYY475" i="5" s="1"/>
  <c r="IZA475" i="5" s="1"/>
  <c r="IZC475" i="5" s="1"/>
  <c r="IZE475" i="5" s="1"/>
  <c r="IZG475" i="5" s="1"/>
  <c r="IZI475" i="5" s="1"/>
  <c r="IZK475" i="5" s="1"/>
  <c r="IZM475" i="5" s="1"/>
  <c r="IZO475" i="5" s="1"/>
  <c r="IZQ475" i="5" s="1"/>
  <c r="IZS475" i="5" s="1"/>
  <c r="IZU475" i="5" s="1"/>
  <c r="IZW475" i="5" s="1"/>
  <c r="IZY475" i="5" s="1"/>
  <c r="JAA475" i="5" s="1"/>
  <c r="JAC475" i="5" s="1"/>
  <c r="JAE475" i="5" s="1"/>
  <c r="JAG475" i="5" s="1"/>
  <c r="JAI475" i="5" s="1"/>
  <c r="JAK475" i="5" s="1"/>
  <c r="JAM475" i="5" s="1"/>
  <c r="JAO475" i="5" s="1"/>
  <c r="JAQ475" i="5" s="1"/>
  <c r="JAS475" i="5" s="1"/>
  <c r="JAU475" i="5" s="1"/>
  <c r="JAW475" i="5" s="1"/>
  <c r="JAY475" i="5" s="1"/>
  <c r="JBA475" i="5" s="1"/>
  <c r="JBC475" i="5" s="1"/>
  <c r="JBE475" i="5" s="1"/>
  <c r="JBG475" i="5" s="1"/>
  <c r="JBI475" i="5" s="1"/>
  <c r="JBK475" i="5" s="1"/>
  <c r="JBM475" i="5" s="1"/>
  <c r="JBO475" i="5" s="1"/>
  <c r="JBQ475" i="5" s="1"/>
  <c r="JBS475" i="5" s="1"/>
  <c r="JBU475" i="5" s="1"/>
  <c r="JBW475" i="5" s="1"/>
  <c r="JBY475" i="5" s="1"/>
  <c r="JCA475" i="5" s="1"/>
  <c r="JCC475" i="5" s="1"/>
  <c r="JCE475" i="5" s="1"/>
  <c r="JCG475" i="5" s="1"/>
  <c r="JCI475" i="5" s="1"/>
  <c r="JCK475" i="5" s="1"/>
  <c r="JCM475" i="5" s="1"/>
  <c r="JCO475" i="5" s="1"/>
  <c r="JCQ475" i="5" s="1"/>
  <c r="JCS475" i="5" s="1"/>
  <c r="JCU475" i="5" s="1"/>
  <c r="JCW475" i="5" s="1"/>
  <c r="JCY475" i="5" s="1"/>
  <c r="JDA475" i="5" s="1"/>
  <c r="JDC475" i="5" s="1"/>
  <c r="JDE475" i="5" s="1"/>
  <c r="JDG475" i="5" s="1"/>
  <c r="JDI475" i="5" s="1"/>
  <c r="JDK475" i="5" s="1"/>
  <c r="JDM475" i="5" s="1"/>
  <c r="JDO475" i="5" s="1"/>
  <c r="JDQ475" i="5" s="1"/>
  <c r="JDS475" i="5" s="1"/>
  <c r="JDU475" i="5" s="1"/>
  <c r="JDW475" i="5" s="1"/>
  <c r="JDY475" i="5" s="1"/>
  <c r="JEA475" i="5" s="1"/>
  <c r="JEC475" i="5" s="1"/>
  <c r="JEE475" i="5" s="1"/>
  <c r="JEG475" i="5" s="1"/>
  <c r="JEI475" i="5" s="1"/>
  <c r="JEK475" i="5" s="1"/>
  <c r="JEM475" i="5" s="1"/>
  <c r="JEO475" i="5" s="1"/>
  <c r="JEQ475" i="5" s="1"/>
  <c r="JES475" i="5" s="1"/>
  <c r="JEU475" i="5" s="1"/>
  <c r="JEW475" i="5" s="1"/>
  <c r="JEY475" i="5" s="1"/>
  <c r="JFA475" i="5" s="1"/>
  <c r="JFC475" i="5" s="1"/>
  <c r="JFE475" i="5" s="1"/>
  <c r="JFG475" i="5" s="1"/>
  <c r="JFI475" i="5" s="1"/>
  <c r="JFK475" i="5" s="1"/>
  <c r="JFM475" i="5" s="1"/>
  <c r="JFO475" i="5" s="1"/>
  <c r="JFQ475" i="5" s="1"/>
  <c r="JFS475" i="5" s="1"/>
  <c r="JFU475" i="5" s="1"/>
  <c r="JFW475" i="5" s="1"/>
  <c r="JFY475" i="5" s="1"/>
  <c r="JGA475" i="5" s="1"/>
  <c r="JGC475" i="5" s="1"/>
  <c r="JGE475" i="5" s="1"/>
  <c r="JGG475" i="5" s="1"/>
  <c r="JGI475" i="5" s="1"/>
  <c r="JGK475" i="5" s="1"/>
  <c r="JGM475" i="5" s="1"/>
  <c r="JGO475" i="5" s="1"/>
  <c r="JGQ475" i="5" s="1"/>
  <c r="JGS475" i="5" s="1"/>
  <c r="JGU475" i="5" s="1"/>
  <c r="JGW475" i="5" s="1"/>
  <c r="JGY475" i="5" s="1"/>
  <c r="JHA475" i="5" s="1"/>
  <c r="JHC475" i="5" s="1"/>
  <c r="JHE475" i="5" s="1"/>
  <c r="JHG475" i="5" s="1"/>
  <c r="JHI475" i="5" s="1"/>
  <c r="JHK475" i="5" s="1"/>
  <c r="JHM475" i="5" s="1"/>
  <c r="JHO475" i="5" s="1"/>
  <c r="JHQ475" i="5" s="1"/>
  <c r="JHS475" i="5" s="1"/>
  <c r="JHU475" i="5" s="1"/>
  <c r="JHW475" i="5" s="1"/>
  <c r="JHY475" i="5" s="1"/>
  <c r="JIA475" i="5" s="1"/>
  <c r="JIC475" i="5" s="1"/>
  <c r="JIE475" i="5" s="1"/>
  <c r="JIG475" i="5" s="1"/>
  <c r="JII475" i="5" s="1"/>
  <c r="JIK475" i="5" s="1"/>
  <c r="JIM475" i="5" s="1"/>
  <c r="JIO475" i="5" s="1"/>
  <c r="JIQ475" i="5" s="1"/>
  <c r="JIS475" i="5" s="1"/>
  <c r="JIU475" i="5" s="1"/>
  <c r="JIW475" i="5" s="1"/>
  <c r="JIY475" i="5" s="1"/>
  <c r="JJA475" i="5" s="1"/>
  <c r="JJC475" i="5" s="1"/>
  <c r="JJE475" i="5" s="1"/>
  <c r="JJG475" i="5" s="1"/>
  <c r="JJI475" i="5" s="1"/>
  <c r="JJK475" i="5" s="1"/>
  <c r="JJM475" i="5" s="1"/>
  <c r="JJO475" i="5" s="1"/>
  <c r="JJQ475" i="5" s="1"/>
  <c r="JJS475" i="5" s="1"/>
  <c r="JJU475" i="5" s="1"/>
  <c r="JJW475" i="5" s="1"/>
  <c r="JJY475" i="5" s="1"/>
  <c r="JKA475" i="5" s="1"/>
  <c r="JKC475" i="5" s="1"/>
  <c r="JKE475" i="5" s="1"/>
  <c r="JKG475" i="5" s="1"/>
  <c r="JKI475" i="5" s="1"/>
  <c r="JKK475" i="5" s="1"/>
  <c r="JKM475" i="5" s="1"/>
  <c r="JKO475" i="5" s="1"/>
  <c r="JKQ475" i="5" s="1"/>
  <c r="JKS475" i="5" s="1"/>
  <c r="JKU475" i="5" s="1"/>
  <c r="JKW475" i="5" s="1"/>
  <c r="JKY475" i="5" s="1"/>
  <c r="JLA475" i="5" s="1"/>
  <c r="JLC475" i="5" s="1"/>
  <c r="JLE475" i="5" s="1"/>
  <c r="JLG475" i="5" s="1"/>
  <c r="JLI475" i="5" s="1"/>
  <c r="JLK475" i="5" s="1"/>
  <c r="JLM475" i="5" s="1"/>
  <c r="JLO475" i="5" s="1"/>
  <c r="JLQ475" i="5" s="1"/>
  <c r="JLS475" i="5" s="1"/>
  <c r="JLU475" i="5" s="1"/>
  <c r="JLW475" i="5" s="1"/>
  <c r="JLY475" i="5" s="1"/>
  <c r="JMA475" i="5" s="1"/>
  <c r="JMC475" i="5" s="1"/>
  <c r="JME475" i="5" s="1"/>
  <c r="JMG475" i="5" s="1"/>
  <c r="JMI475" i="5" s="1"/>
  <c r="JMK475" i="5" s="1"/>
  <c r="JMM475" i="5" s="1"/>
  <c r="JMO475" i="5" s="1"/>
  <c r="JMQ475" i="5" s="1"/>
  <c r="JMS475" i="5" s="1"/>
  <c r="JMU475" i="5" s="1"/>
  <c r="JMW475" i="5" s="1"/>
  <c r="JMY475" i="5" s="1"/>
  <c r="JNA475" i="5" s="1"/>
  <c r="JNC475" i="5" s="1"/>
  <c r="JNE475" i="5" s="1"/>
  <c r="JNG475" i="5" s="1"/>
  <c r="JNI475" i="5" s="1"/>
  <c r="JNK475" i="5" s="1"/>
  <c r="JNM475" i="5" s="1"/>
  <c r="JNO475" i="5" s="1"/>
  <c r="JNQ475" i="5" s="1"/>
  <c r="JNS475" i="5" s="1"/>
  <c r="JNU475" i="5" s="1"/>
  <c r="JNW475" i="5" s="1"/>
  <c r="JNY475" i="5" s="1"/>
  <c r="JOA475" i="5" s="1"/>
  <c r="JOC475" i="5" s="1"/>
  <c r="JOE475" i="5" s="1"/>
  <c r="JOG475" i="5" s="1"/>
  <c r="JOI475" i="5" s="1"/>
  <c r="JOK475" i="5" s="1"/>
  <c r="JOM475" i="5" s="1"/>
  <c r="JOO475" i="5" s="1"/>
  <c r="JOQ475" i="5" s="1"/>
  <c r="JOS475" i="5" s="1"/>
  <c r="JOU475" i="5" s="1"/>
  <c r="JOW475" i="5" s="1"/>
  <c r="JOY475" i="5" s="1"/>
  <c r="JPA475" i="5" s="1"/>
  <c r="JPC475" i="5" s="1"/>
  <c r="JPE475" i="5" s="1"/>
  <c r="JPG475" i="5" s="1"/>
  <c r="JPI475" i="5" s="1"/>
  <c r="JPK475" i="5" s="1"/>
  <c r="JPM475" i="5" s="1"/>
  <c r="JPO475" i="5" s="1"/>
  <c r="JPQ475" i="5" s="1"/>
  <c r="JPS475" i="5" s="1"/>
  <c r="JPU475" i="5" s="1"/>
  <c r="JPW475" i="5" s="1"/>
  <c r="JPY475" i="5" s="1"/>
  <c r="JQA475" i="5" s="1"/>
  <c r="JQC475" i="5" s="1"/>
  <c r="JQE475" i="5" s="1"/>
  <c r="JQG475" i="5" s="1"/>
  <c r="JQI475" i="5" s="1"/>
  <c r="JQK475" i="5" s="1"/>
  <c r="JQM475" i="5" s="1"/>
  <c r="JQO475" i="5" s="1"/>
  <c r="JQQ475" i="5" s="1"/>
  <c r="JQS475" i="5" s="1"/>
  <c r="JQU475" i="5" s="1"/>
  <c r="JQW475" i="5" s="1"/>
  <c r="JQY475" i="5" s="1"/>
  <c r="JRA475" i="5" s="1"/>
  <c r="JRC475" i="5" s="1"/>
  <c r="JRE475" i="5" s="1"/>
  <c r="JRG475" i="5" s="1"/>
  <c r="JRI475" i="5" s="1"/>
  <c r="JRK475" i="5" s="1"/>
  <c r="JRM475" i="5" s="1"/>
  <c r="JRO475" i="5" s="1"/>
  <c r="JRQ475" i="5" s="1"/>
  <c r="JRS475" i="5" s="1"/>
  <c r="JRU475" i="5" s="1"/>
  <c r="JRW475" i="5" s="1"/>
  <c r="JRY475" i="5" s="1"/>
  <c r="JSA475" i="5" s="1"/>
  <c r="JSC475" i="5" s="1"/>
  <c r="JSE475" i="5" s="1"/>
  <c r="JSG475" i="5" s="1"/>
  <c r="JSI475" i="5" s="1"/>
  <c r="JSK475" i="5" s="1"/>
  <c r="JSM475" i="5" s="1"/>
  <c r="JSO475" i="5" s="1"/>
  <c r="JSQ475" i="5" s="1"/>
  <c r="JSS475" i="5" s="1"/>
  <c r="JSU475" i="5" s="1"/>
  <c r="JSW475" i="5" s="1"/>
  <c r="JSY475" i="5" s="1"/>
  <c r="JTA475" i="5" s="1"/>
  <c r="JTC475" i="5" s="1"/>
  <c r="JTE475" i="5" s="1"/>
  <c r="JTG475" i="5" s="1"/>
  <c r="JTI475" i="5" s="1"/>
  <c r="JTK475" i="5" s="1"/>
  <c r="JTM475" i="5" s="1"/>
  <c r="JTO475" i="5" s="1"/>
  <c r="JTQ475" i="5" s="1"/>
  <c r="JTS475" i="5" s="1"/>
  <c r="JTU475" i="5" s="1"/>
  <c r="JTW475" i="5" s="1"/>
  <c r="JTY475" i="5" s="1"/>
  <c r="JUA475" i="5" s="1"/>
  <c r="JUC475" i="5" s="1"/>
  <c r="JUE475" i="5" s="1"/>
  <c r="JUG475" i="5" s="1"/>
  <c r="JUI475" i="5" s="1"/>
  <c r="JUK475" i="5" s="1"/>
  <c r="JUM475" i="5" s="1"/>
  <c r="JUO475" i="5" s="1"/>
  <c r="JUQ475" i="5" s="1"/>
  <c r="JUS475" i="5" s="1"/>
  <c r="JUU475" i="5" s="1"/>
  <c r="JUW475" i="5" s="1"/>
  <c r="JUY475" i="5" s="1"/>
  <c r="JVA475" i="5" s="1"/>
  <c r="JVC475" i="5" s="1"/>
  <c r="JVE475" i="5" s="1"/>
  <c r="JVG475" i="5" s="1"/>
  <c r="JVI475" i="5" s="1"/>
  <c r="JVK475" i="5" s="1"/>
  <c r="JVM475" i="5" s="1"/>
  <c r="JVO475" i="5" s="1"/>
  <c r="JVQ475" i="5" s="1"/>
  <c r="JVS475" i="5" s="1"/>
  <c r="JVU475" i="5" s="1"/>
  <c r="JVW475" i="5" s="1"/>
  <c r="JVY475" i="5" s="1"/>
  <c r="JWA475" i="5" s="1"/>
  <c r="JWC475" i="5" s="1"/>
  <c r="JWE475" i="5" s="1"/>
  <c r="JWG475" i="5" s="1"/>
  <c r="JWI475" i="5" s="1"/>
  <c r="JWK475" i="5" s="1"/>
  <c r="JWM475" i="5" s="1"/>
  <c r="JWO475" i="5" s="1"/>
  <c r="JWQ475" i="5" s="1"/>
  <c r="JWS475" i="5" s="1"/>
  <c r="JWU475" i="5" s="1"/>
  <c r="JWW475" i="5" s="1"/>
  <c r="JWY475" i="5" s="1"/>
  <c r="JXA475" i="5" s="1"/>
  <c r="JXC475" i="5" s="1"/>
  <c r="JXE475" i="5" s="1"/>
  <c r="JXG475" i="5" s="1"/>
  <c r="JXI475" i="5" s="1"/>
  <c r="JXK475" i="5" s="1"/>
  <c r="JXM475" i="5" s="1"/>
  <c r="JXO475" i="5" s="1"/>
  <c r="JXQ475" i="5" s="1"/>
  <c r="JXS475" i="5" s="1"/>
  <c r="JXU475" i="5" s="1"/>
  <c r="JXW475" i="5" s="1"/>
  <c r="JXY475" i="5" s="1"/>
  <c r="JYA475" i="5" s="1"/>
  <c r="JYC475" i="5" s="1"/>
  <c r="JYE475" i="5" s="1"/>
  <c r="JYG475" i="5" s="1"/>
  <c r="JYI475" i="5" s="1"/>
  <c r="JYK475" i="5" s="1"/>
  <c r="JYM475" i="5" s="1"/>
  <c r="JYO475" i="5" s="1"/>
  <c r="JYQ475" i="5" s="1"/>
  <c r="JYS475" i="5" s="1"/>
  <c r="JYU475" i="5" s="1"/>
  <c r="JYW475" i="5" s="1"/>
  <c r="JYY475" i="5" s="1"/>
  <c r="JZA475" i="5" s="1"/>
  <c r="JZC475" i="5" s="1"/>
  <c r="JZE475" i="5" s="1"/>
  <c r="JZG475" i="5" s="1"/>
  <c r="JZI475" i="5" s="1"/>
  <c r="JZK475" i="5" s="1"/>
  <c r="JZM475" i="5" s="1"/>
  <c r="JZO475" i="5" s="1"/>
  <c r="JZQ475" i="5" s="1"/>
  <c r="JZS475" i="5" s="1"/>
  <c r="JZU475" i="5" s="1"/>
  <c r="JZW475" i="5" s="1"/>
  <c r="JZY475" i="5" s="1"/>
  <c r="KAA475" i="5" s="1"/>
  <c r="KAC475" i="5" s="1"/>
  <c r="KAE475" i="5" s="1"/>
  <c r="KAG475" i="5" s="1"/>
  <c r="KAI475" i="5" s="1"/>
  <c r="KAK475" i="5" s="1"/>
  <c r="KAM475" i="5" s="1"/>
  <c r="KAO475" i="5" s="1"/>
  <c r="KAQ475" i="5" s="1"/>
  <c r="KAS475" i="5" s="1"/>
  <c r="KAU475" i="5" s="1"/>
  <c r="KAW475" i="5" s="1"/>
  <c r="KAY475" i="5" s="1"/>
  <c r="KBA475" i="5" s="1"/>
  <c r="KBC475" i="5" s="1"/>
  <c r="KBE475" i="5" s="1"/>
  <c r="KBG475" i="5" s="1"/>
  <c r="KBI475" i="5" s="1"/>
  <c r="KBK475" i="5" s="1"/>
  <c r="KBM475" i="5" s="1"/>
  <c r="KBO475" i="5" s="1"/>
  <c r="KBQ475" i="5" s="1"/>
  <c r="KBS475" i="5" s="1"/>
  <c r="KBU475" i="5" s="1"/>
  <c r="KBW475" i="5" s="1"/>
  <c r="KBY475" i="5" s="1"/>
  <c r="KCA475" i="5" s="1"/>
  <c r="KCC475" i="5" s="1"/>
  <c r="KCE475" i="5" s="1"/>
  <c r="KCG475" i="5" s="1"/>
  <c r="KCI475" i="5" s="1"/>
  <c r="KCK475" i="5" s="1"/>
  <c r="KCM475" i="5" s="1"/>
  <c r="KCO475" i="5" s="1"/>
  <c r="KCQ475" i="5" s="1"/>
  <c r="KCS475" i="5" s="1"/>
  <c r="KCU475" i="5" s="1"/>
  <c r="KCW475" i="5" s="1"/>
  <c r="KCY475" i="5" s="1"/>
  <c r="KDA475" i="5" s="1"/>
  <c r="KDC475" i="5" s="1"/>
  <c r="KDE475" i="5" s="1"/>
  <c r="KDG475" i="5" s="1"/>
  <c r="KDI475" i="5" s="1"/>
  <c r="KDK475" i="5" s="1"/>
  <c r="KDM475" i="5" s="1"/>
  <c r="KDO475" i="5" s="1"/>
  <c r="KDQ475" i="5" s="1"/>
  <c r="KDS475" i="5" s="1"/>
  <c r="KDU475" i="5" s="1"/>
  <c r="KDW475" i="5" s="1"/>
  <c r="KDY475" i="5" s="1"/>
  <c r="KEA475" i="5" s="1"/>
  <c r="KEC475" i="5" s="1"/>
  <c r="KEE475" i="5" s="1"/>
  <c r="KEG475" i="5" s="1"/>
  <c r="KEI475" i="5" s="1"/>
  <c r="KEK475" i="5" s="1"/>
  <c r="KEM475" i="5" s="1"/>
  <c r="KEO475" i="5" s="1"/>
  <c r="KEQ475" i="5" s="1"/>
  <c r="KES475" i="5" s="1"/>
  <c r="KEU475" i="5" s="1"/>
  <c r="KEW475" i="5" s="1"/>
  <c r="KEY475" i="5" s="1"/>
  <c r="KFA475" i="5" s="1"/>
  <c r="KFC475" i="5" s="1"/>
  <c r="KFE475" i="5" s="1"/>
  <c r="KFG475" i="5" s="1"/>
  <c r="KFI475" i="5" s="1"/>
  <c r="KFK475" i="5" s="1"/>
  <c r="KFM475" i="5" s="1"/>
  <c r="KFO475" i="5" s="1"/>
  <c r="KFQ475" i="5" s="1"/>
  <c r="KFS475" i="5" s="1"/>
  <c r="KFU475" i="5" s="1"/>
  <c r="KFW475" i="5" s="1"/>
  <c r="KFY475" i="5" s="1"/>
  <c r="KGA475" i="5" s="1"/>
  <c r="KGC475" i="5" s="1"/>
  <c r="KGE475" i="5" s="1"/>
  <c r="KGG475" i="5" s="1"/>
  <c r="KGI475" i="5" s="1"/>
  <c r="KGK475" i="5" s="1"/>
  <c r="KGM475" i="5" s="1"/>
  <c r="KGO475" i="5" s="1"/>
  <c r="KGQ475" i="5" s="1"/>
  <c r="KGS475" i="5" s="1"/>
  <c r="KGU475" i="5" s="1"/>
  <c r="KGW475" i="5" s="1"/>
  <c r="KGY475" i="5" s="1"/>
  <c r="KHA475" i="5" s="1"/>
  <c r="KHC475" i="5" s="1"/>
  <c r="KHE475" i="5" s="1"/>
  <c r="KHG475" i="5" s="1"/>
  <c r="KHI475" i="5" s="1"/>
  <c r="KHK475" i="5" s="1"/>
  <c r="KHM475" i="5" s="1"/>
  <c r="KHO475" i="5" s="1"/>
  <c r="KHQ475" i="5" s="1"/>
  <c r="KHS475" i="5" s="1"/>
  <c r="KHU475" i="5" s="1"/>
  <c r="KHW475" i="5" s="1"/>
  <c r="KHY475" i="5" s="1"/>
  <c r="KIA475" i="5" s="1"/>
  <c r="KIC475" i="5" s="1"/>
  <c r="KIE475" i="5" s="1"/>
  <c r="KIG475" i="5" s="1"/>
  <c r="KII475" i="5" s="1"/>
  <c r="KIK475" i="5" s="1"/>
  <c r="KIM475" i="5" s="1"/>
  <c r="KIO475" i="5" s="1"/>
  <c r="KIQ475" i="5" s="1"/>
  <c r="KIS475" i="5" s="1"/>
  <c r="KIU475" i="5" s="1"/>
  <c r="KIW475" i="5" s="1"/>
  <c r="KIY475" i="5" s="1"/>
  <c r="KJA475" i="5" s="1"/>
  <c r="KJC475" i="5" s="1"/>
  <c r="KJE475" i="5" s="1"/>
  <c r="KJG475" i="5" s="1"/>
  <c r="KJI475" i="5" s="1"/>
  <c r="KJK475" i="5" s="1"/>
  <c r="KJM475" i="5" s="1"/>
  <c r="KJO475" i="5" s="1"/>
  <c r="KJQ475" i="5" s="1"/>
  <c r="KJS475" i="5" s="1"/>
  <c r="KJU475" i="5" s="1"/>
  <c r="KJW475" i="5" s="1"/>
  <c r="KJY475" i="5" s="1"/>
  <c r="KKA475" i="5" s="1"/>
  <c r="KKC475" i="5" s="1"/>
  <c r="KKE475" i="5" s="1"/>
  <c r="KKG475" i="5" s="1"/>
  <c r="KKI475" i="5" s="1"/>
  <c r="KKK475" i="5" s="1"/>
  <c r="KKM475" i="5" s="1"/>
  <c r="KKO475" i="5" s="1"/>
  <c r="KKQ475" i="5" s="1"/>
  <c r="KKS475" i="5" s="1"/>
  <c r="KKU475" i="5" s="1"/>
  <c r="KKW475" i="5" s="1"/>
  <c r="KKY475" i="5" s="1"/>
  <c r="KLA475" i="5" s="1"/>
  <c r="KLC475" i="5" s="1"/>
  <c r="KLE475" i="5" s="1"/>
  <c r="KLG475" i="5" s="1"/>
  <c r="KLI475" i="5" s="1"/>
  <c r="KLK475" i="5" s="1"/>
  <c r="KLM475" i="5" s="1"/>
  <c r="KLO475" i="5" s="1"/>
  <c r="KLQ475" i="5" s="1"/>
  <c r="KLS475" i="5" s="1"/>
  <c r="KLU475" i="5" s="1"/>
  <c r="KLW475" i="5" s="1"/>
  <c r="KLY475" i="5" s="1"/>
  <c r="KMA475" i="5" s="1"/>
  <c r="KMC475" i="5" s="1"/>
  <c r="KME475" i="5" s="1"/>
  <c r="KMG475" i="5" s="1"/>
  <c r="KMI475" i="5" s="1"/>
  <c r="KMK475" i="5" s="1"/>
  <c r="KMM475" i="5" s="1"/>
  <c r="KMO475" i="5" s="1"/>
  <c r="KMQ475" i="5" s="1"/>
  <c r="KMS475" i="5" s="1"/>
  <c r="KMU475" i="5" s="1"/>
  <c r="KMW475" i="5" s="1"/>
  <c r="KMY475" i="5" s="1"/>
  <c r="KNA475" i="5" s="1"/>
  <c r="KNC475" i="5" s="1"/>
  <c r="KNE475" i="5" s="1"/>
  <c r="KNG475" i="5" s="1"/>
  <c r="KNI475" i="5" s="1"/>
  <c r="KNK475" i="5" s="1"/>
  <c r="KNM475" i="5" s="1"/>
  <c r="KNO475" i="5" s="1"/>
  <c r="KNQ475" i="5" s="1"/>
  <c r="KNS475" i="5" s="1"/>
  <c r="KNU475" i="5" s="1"/>
  <c r="KNW475" i="5" s="1"/>
  <c r="KNY475" i="5" s="1"/>
  <c r="KOA475" i="5" s="1"/>
  <c r="KOC475" i="5" s="1"/>
  <c r="KOE475" i="5" s="1"/>
  <c r="KOG475" i="5" s="1"/>
  <c r="KOI475" i="5" s="1"/>
  <c r="KOK475" i="5" s="1"/>
  <c r="KOM475" i="5" s="1"/>
  <c r="KOO475" i="5" s="1"/>
  <c r="KOQ475" i="5" s="1"/>
  <c r="KOS475" i="5" s="1"/>
  <c r="KOU475" i="5" s="1"/>
  <c r="KOW475" i="5" s="1"/>
  <c r="KOY475" i="5" s="1"/>
  <c r="KPA475" i="5" s="1"/>
  <c r="KPC475" i="5" s="1"/>
  <c r="KPE475" i="5" s="1"/>
  <c r="KPG475" i="5" s="1"/>
  <c r="KPI475" i="5" s="1"/>
  <c r="KPK475" i="5" s="1"/>
  <c r="KPM475" i="5" s="1"/>
  <c r="KPO475" i="5" s="1"/>
  <c r="KPQ475" i="5" s="1"/>
  <c r="KPS475" i="5" s="1"/>
  <c r="KPU475" i="5" s="1"/>
  <c r="KPW475" i="5" s="1"/>
  <c r="KPY475" i="5" s="1"/>
  <c r="KQA475" i="5" s="1"/>
  <c r="KQC475" i="5" s="1"/>
  <c r="KQE475" i="5" s="1"/>
  <c r="KQG475" i="5" s="1"/>
  <c r="KQI475" i="5" s="1"/>
  <c r="KQK475" i="5" s="1"/>
  <c r="KQM475" i="5" s="1"/>
  <c r="KQO475" i="5" s="1"/>
  <c r="KQQ475" i="5" s="1"/>
  <c r="KQS475" i="5" s="1"/>
  <c r="KQU475" i="5" s="1"/>
  <c r="KQW475" i="5" s="1"/>
  <c r="KQY475" i="5" s="1"/>
  <c r="KRA475" i="5" s="1"/>
  <c r="KRC475" i="5" s="1"/>
  <c r="KRE475" i="5" s="1"/>
  <c r="KRG475" i="5" s="1"/>
  <c r="KRI475" i="5" s="1"/>
  <c r="KRK475" i="5" s="1"/>
  <c r="KRM475" i="5" s="1"/>
  <c r="KRO475" i="5" s="1"/>
  <c r="KRQ475" i="5" s="1"/>
  <c r="KRS475" i="5" s="1"/>
  <c r="KRU475" i="5" s="1"/>
  <c r="KRW475" i="5" s="1"/>
  <c r="KRY475" i="5" s="1"/>
  <c r="KSA475" i="5" s="1"/>
  <c r="KSC475" i="5" s="1"/>
  <c r="KSE475" i="5" s="1"/>
  <c r="KSG475" i="5" s="1"/>
  <c r="KSI475" i="5" s="1"/>
  <c r="KSK475" i="5" s="1"/>
  <c r="KSM475" i="5" s="1"/>
  <c r="KSO475" i="5" s="1"/>
  <c r="KSQ475" i="5" s="1"/>
  <c r="KSS475" i="5" s="1"/>
  <c r="KSU475" i="5" s="1"/>
  <c r="KSW475" i="5" s="1"/>
  <c r="KSY475" i="5" s="1"/>
  <c r="KTA475" i="5" s="1"/>
  <c r="KTC475" i="5" s="1"/>
  <c r="KTE475" i="5" s="1"/>
  <c r="KTG475" i="5" s="1"/>
  <c r="KTI475" i="5" s="1"/>
  <c r="KTK475" i="5" s="1"/>
  <c r="KTM475" i="5" s="1"/>
  <c r="KTO475" i="5" s="1"/>
  <c r="KTQ475" i="5" s="1"/>
  <c r="KTS475" i="5" s="1"/>
  <c r="KTU475" i="5" s="1"/>
  <c r="KTW475" i="5" s="1"/>
  <c r="KTY475" i="5" s="1"/>
  <c r="KUA475" i="5" s="1"/>
  <c r="KUC475" i="5" s="1"/>
  <c r="KUE475" i="5" s="1"/>
  <c r="KUG475" i="5" s="1"/>
  <c r="KUI475" i="5" s="1"/>
  <c r="KUK475" i="5" s="1"/>
  <c r="KUM475" i="5" s="1"/>
  <c r="KUO475" i="5" s="1"/>
  <c r="KUQ475" i="5" s="1"/>
  <c r="KUS475" i="5" s="1"/>
  <c r="KUU475" i="5" s="1"/>
  <c r="KUW475" i="5" s="1"/>
  <c r="KUY475" i="5" s="1"/>
  <c r="KVA475" i="5" s="1"/>
  <c r="KVC475" i="5" s="1"/>
  <c r="KVE475" i="5" s="1"/>
  <c r="KVG475" i="5" s="1"/>
  <c r="KVI475" i="5" s="1"/>
  <c r="KVK475" i="5" s="1"/>
  <c r="KVM475" i="5" s="1"/>
  <c r="KVO475" i="5" s="1"/>
  <c r="KVQ475" i="5" s="1"/>
  <c r="KVS475" i="5" s="1"/>
  <c r="KVU475" i="5" s="1"/>
  <c r="KVW475" i="5" s="1"/>
  <c r="KVY475" i="5" s="1"/>
  <c r="KWA475" i="5" s="1"/>
  <c r="KWC475" i="5" s="1"/>
  <c r="KWE475" i="5" s="1"/>
  <c r="KWG475" i="5" s="1"/>
  <c r="KWI475" i="5" s="1"/>
  <c r="KWK475" i="5" s="1"/>
  <c r="KWM475" i="5" s="1"/>
  <c r="KWO475" i="5" s="1"/>
  <c r="KWQ475" i="5" s="1"/>
  <c r="KWS475" i="5" s="1"/>
  <c r="KWU475" i="5" s="1"/>
  <c r="KWW475" i="5" s="1"/>
  <c r="KWY475" i="5" s="1"/>
  <c r="KXA475" i="5" s="1"/>
  <c r="KXC475" i="5" s="1"/>
  <c r="KXE475" i="5" s="1"/>
  <c r="KXG475" i="5" s="1"/>
  <c r="KXI475" i="5" s="1"/>
  <c r="KXK475" i="5" s="1"/>
  <c r="KXM475" i="5" s="1"/>
  <c r="KXO475" i="5" s="1"/>
  <c r="KXQ475" i="5" s="1"/>
  <c r="KXS475" i="5" s="1"/>
  <c r="KXU475" i="5" s="1"/>
  <c r="KXW475" i="5" s="1"/>
  <c r="KXY475" i="5" s="1"/>
  <c r="KYA475" i="5" s="1"/>
  <c r="KYC475" i="5" s="1"/>
  <c r="KYE475" i="5" s="1"/>
  <c r="KYG475" i="5" s="1"/>
  <c r="KYI475" i="5" s="1"/>
  <c r="KYK475" i="5" s="1"/>
  <c r="KYM475" i="5" s="1"/>
  <c r="KYO475" i="5" s="1"/>
  <c r="KYQ475" i="5" s="1"/>
  <c r="KYS475" i="5" s="1"/>
  <c r="KYU475" i="5" s="1"/>
  <c r="KYW475" i="5" s="1"/>
  <c r="KYY475" i="5" s="1"/>
  <c r="KZA475" i="5" s="1"/>
  <c r="KZC475" i="5" s="1"/>
  <c r="KZE475" i="5" s="1"/>
  <c r="KZG475" i="5" s="1"/>
  <c r="KZI475" i="5" s="1"/>
  <c r="KZK475" i="5" s="1"/>
  <c r="KZM475" i="5" s="1"/>
  <c r="KZO475" i="5" s="1"/>
  <c r="KZQ475" i="5" s="1"/>
  <c r="KZS475" i="5" s="1"/>
  <c r="KZU475" i="5" s="1"/>
  <c r="KZW475" i="5" s="1"/>
  <c r="KZY475" i="5" s="1"/>
  <c r="LAA475" i="5" s="1"/>
  <c r="LAC475" i="5" s="1"/>
  <c r="LAE475" i="5" s="1"/>
  <c r="LAG475" i="5" s="1"/>
  <c r="LAI475" i="5" s="1"/>
  <c r="LAK475" i="5" s="1"/>
  <c r="LAM475" i="5" s="1"/>
  <c r="LAO475" i="5" s="1"/>
  <c r="LAQ475" i="5" s="1"/>
  <c r="LAS475" i="5" s="1"/>
  <c r="LAU475" i="5" s="1"/>
  <c r="LAW475" i="5" s="1"/>
  <c r="LAY475" i="5" s="1"/>
  <c r="LBA475" i="5" s="1"/>
  <c r="LBC475" i="5" s="1"/>
  <c r="LBE475" i="5" s="1"/>
  <c r="LBG475" i="5" s="1"/>
  <c r="LBI475" i="5" s="1"/>
  <c r="LBK475" i="5" s="1"/>
  <c r="LBM475" i="5" s="1"/>
  <c r="LBO475" i="5" s="1"/>
  <c r="LBQ475" i="5" s="1"/>
  <c r="LBS475" i="5" s="1"/>
  <c r="LBU475" i="5" s="1"/>
  <c r="LBW475" i="5" s="1"/>
  <c r="LBY475" i="5" s="1"/>
  <c r="LCA475" i="5" s="1"/>
  <c r="LCC475" i="5" s="1"/>
  <c r="LCE475" i="5" s="1"/>
  <c r="LCG475" i="5" s="1"/>
  <c r="LCI475" i="5" s="1"/>
  <c r="LCK475" i="5" s="1"/>
  <c r="LCM475" i="5" s="1"/>
  <c r="LCO475" i="5" s="1"/>
  <c r="LCQ475" i="5" s="1"/>
  <c r="LCS475" i="5" s="1"/>
  <c r="LCU475" i="5" s="1"/>
  <c r="LCW475" i="5" s="1"/>
  <c r="LCY475" i="5" s="1"/>
  <c r="LDA475" i="5" s="1"/>
  <c r="LDC475" i="5" s="1"/>
  <c r="LDE475" i="5" s="1"/>
  <c r="LDG475" i="5" s="1"/>
  <c r="LDI475" i="5" s="1"/>
  <c r="LDK475" i="5" s="1"/>
  <c r="LDM475" i="5" s="1"/>
  <c r="LDO475" i="5" s="1"/>
  <c r="LDQ475" i="5" s="1"/>
  <c r="LDS475" i="5" s="1"/>
  <c r="LDU475" i="5" s="1"/>
  <c r="LDW475" i="5" s="1"/>
  <c r="LDY475" i="5" s="1"/>
  <c r="LEA475" i="5" s="1"/>
  <c r="LEC475" i="5" s="1"/>
  <c r="LEE475" i="5" s="1"/>
  <c r="LEG475" i="5" s="1"/>
  <c r="LEI475" i="5" s="1"/>
  <c r="LEK475" i="5" s="1"/>
  <c r="LEM475" i="5" s="1"/>
  <c r="LEO475" i="5" s="1"/>
  <c r="LEQ475" i="5" s="1"/>
  <c r="LES475" i="5" s="1"/>
  <c r="LEU475" i="5" s="1"/>
  <c r="LEW475" i="5" s="1"/>
  <c r="LEY475" i="5" s="1"/>
  <c r="LFA475" i="5" s="1"/>
  <c r="LFC475" i="5" s="1"/>
  <c r="LFE475" i="5" s="1"/>
  <c r="LFG475" i="5" s="1"/>
  <c r="LFI475" i="5" s="1"/>
  <c r="LFK475" i="5" s="1"/>
  <c r="LFM475" i="5" s="1"/>
  <c r="LFO475" i="5" s="1"/>
  <c r="LFQ475" i="5" s="1"/>
  <c r="LFS475" i="5" s="1"/>
  <c r="LFU475" i="5" s="1"/>
  <c r="LFW475" i="5" s="1"/>
  <c r="LFY475" i="5" s="1"/>
  <c r="LGA475" i="5" s="1"/>
  <c r="LGC475" i="5" s="1"/>
  <c r="LGE475" i="5" s="1"/>
  <c r="LGG475" i="5" s="1"/>
  <c r="LGI475" i="5" s="1"/>
  <c r="LGK475" i="5" s="1"/>
  <c r="LGM475" i="5" s="1"/>
  <c r="LGO475" i="5" s="1"/>
  <c r="LGQ475" i="5" s="1"/>
  <c r="LGS475" i="5" s="1"/>
  <c r="LGU475" i="5" s="1"/>
  <c r="LGW475" i="5" s="1"/>
  <c r="LGY475" i="5" s="1"/>
  <c r="LHA475" i="5" s="1"/>
  <c r="LHC475" i="5" s="1"/>
  <c r="LHE475" i="5" s="1"/>
  <c r="LHG475" i="5" s="1"/>
  <c r="LHI475" i="5" s="1"/>
  <c r="LHK475" i="5" s="1"/>
  <c r="LHM475" i="5" s="1"/>
  <c r="LHO475" i="5" s="1"/>
  <c r="LHQ475" i="5" s="1"/>
  <c r="LHS475" i="5" s="1"/>
  <c r="LHU475" i="5" s="1"/>
  <c r="LHW475" i="5" s="1"/>
  <c r="LHY475" i="5" s="1"/>
  <c r="LIA475" i="5" s="1"/>
  <c r="LIC475" i="5" s="1"/>
  <c r="LIE475" i="5" s="1"/>
  <c r="LIG475" i="5" s="1"/>
  <c r="LII475" i="5" s="1"/>
  <c r="LIK475" i="5" s="1"/>
  <c r="LIM475" i="5" s="1"/>
  <c r="LIO475" i="5" s="1"/>
  <c r="LIQ475" i="5" s="1"/>
  <c r="LIS475" i="5" s="1"/>
  <c r="LIU475" i="5" s="1"/>
  <c r="LIW475" i="5" s="1"/>
  <c r="LIY475" i="5" s="1"/>
  <c r="LJA475" i="5" s="1"/>
  <c r="LJC475" i="5" s="1"/>
  <c r="LJE475" i="5" s="1"/>
  <c r="LJG475" i="5" s="1"/>
  <c r="LJI475" i="5" s="1"/>
  <c r="LJK475" i="5" s="1"/>
  <c r="LJM475" i="5" s="1"/>
  <c r="LJO475" i="5" s="1"/>
  <c r="LJQ475" i="5" s="1"/>
  <c r="LJS475" i="5" s="1"/>
  <c r="LJU475" i="5" s="1"/>
  <c r="LJW475" i="5" s="1"/>
  <c r="LJY475" i="5" s="1"/>
  <c r="LKA475" i="5" s="1"/>
  <c r="LKC475" i="5" s="1"/>
  <c r="LKE475" i="5" s="1"/>
  <c r="LKG475" i="5" s="1"/>
  <c r="LKI475" i="5" s="1"/>
  <c r="LKK475" i="5" s="1"/>
  <c r="LKM475" i="5" s="1"/>
  <c r="LKO475" i="5" s="1"/>
  <c r="LKQ475" i="5" s="1"/>
  <c r="LKS475" i="5" s="1"/>
  <c r="LKU475" i="5" s="1"/>
  <c r="LKW475" i="5" s="1"/>
  <c r="LKY475" i="5" s="1"/>
  <c r="LLA475" i="5" s="1"/>
  <c r="LLC475" i="5" s="1"/>
  <c r="LLE475" i="5" s="1"/>
  <c r="LLG475" i="5" s="1"/>
  <c r="LLI475" i="5" s="1"/>
  <c r="LLK475" i="5" s="1"/>
  <c r="LLM475" i="5" s="1"/>
  <c r="LLO475" i="5" s="1"/>
  <c r="LLQ475" i="5" s="1"/>
  <c r="LLS475" i="5" s="1"/>
  <c r="LLU475" i="5" s="1"/>
  <c r="LLW475" i="5" s="1"/>
  <c r="LLY475" i="5" s="1"/>
  <c r="LMA475" i="5" s="1"/>
  <c r="LMC475" i="5" s="1"/>
  <c r="LME475" i="5" s="1"/>
  <c r="LMG475" i="5" s="1"/>
  <c r="LMI475" i="5" s="1"/>
  <c r="LMK475" i="5" s="1"/>
  <c r="LMM475" i="5" s="1"/>
  <c r="LMO475" i="5" s="1"/>
  <c r="LMQ475" i="5" s="1"/>
  <c r="LMS475" i="5" s="1"/>
  <c r="LMU475" i="5" s="1"/>
  <c r="LMW475" i="5" s="1"/>
  <c r="LMY475" i="5" s="1"/>
  <c r="LNA475" i="5" s="1"/>
  <c r="LNC475" i="5" s="1"/>
  <c r="LNE475" i="5" s="1"/>
  <c r="LNG475" i="5" s="1"/>
  <c r="LNI475" i="5" s="1"/>
  <c r="LNK475" i="5" s="1"/>
  <c r="LNM475" i="5" s="1"/>
  <c r="LNO475" i="5" s="1"/>
  <c r="LNQ475" i="5" s="1"/>
  <c r="LNS475" i="5" s="1"/>
  <c r="LNU475" i="5" s="1"/>
  <c r="LNW475" i="5" s="1"/>
  <c r="LNY475" i="5" s="1"/>
  <c r="LOA475" i="5" s="1"/>
  <c r="LOC475" i="5" s="1"/>
  <c r="LOE475" i="5" s="1"/>
  <c r="LOG475" i="5" s="1"/>
  <c r="LOI475" i="5" s="1"/>
  <c r="LOK475" i="5" s="1"/>
  <c r="LOM475" i="5" s="1"/>
  <c r="LOO475" i="5" s="1"/>
  <c r="LOQ475" i="5" s="1"/>
  <c r="LOS475" i="5" s="1"/>
  <c r="LOU475" i="5" s="1"/>
  <c r="LOW475" i="5" s="1"/>
  <c r="LOY475" i="5" s="1"/>
  <c r="LPA475" i="5" s="1"/>
  <c r="LPC475" i="5" s="1"/>
  <c r="LPE475" i="5" s="1"/>
  <c r="LPG475" i="5" s="1"/>
  <c r="LPI475" i="5" s="1"/>
  <c r="LPK475" i="5" s="1"/>
  <c r="LPM475" i="5" s="1"/>
  <c r="LPO475" i="5" s="1"/>
  <c r="LPQ475" i="5" s="1"/>
  <c r="LPS475" i="5" s="1"/>
  <c r="LPU475" i="5" s="1"/>
  <c r="LPW475" i="5" s="1"/>
  <c r="LPY475" i="5" s="1"/>
  <c r="LQA475" i="5" s="1"/>
  <c r="LQC475" i="5" s="1"/>
  <c r="LQE475" i="5" s="1"/>
  <c r="LQG475" i="5" s="1"/>
  <c r="LQI475" i="5" s="1"/>
  <c r="LQK475" i="5" s="1"/>
  <c r="LQM475" i="5" s="1"/>
  <c r="LQO475" i="5" s="1"/>
  <c r="LQQ475" i="5" s="1"/>
  <c r="LQS475" i="5" s="1"/>
  <c r="LQU475" i="5" s="1"/>
  <c r="LQW475" i="5" s="1"/>
  <c r="LQY475" i="5" s="1"/>
  <c r="LRA475" i="5" s="1"/>
  <c r="LRC475" i="5" s="1"/>
  <c r="LRE475" i="5" s="1"/>
  <c r="LRG475" i="5" s="1"/>
  <c r="LRI475" i="5" s="1"/>
  <c r="LRK475" i="5" s="1"/>
  <c r="LRM475" i="5" s="1"/>
  <c r="LRO475" i="5" s="1"/>
  <c r="LRQ475" i="5" s="1"/>
  <c r="LRS475" i="5" s="1"/>
  <c r="LRU475" i="5" s="1"/>
  <c r="LRW475" i="5" s="1"/>
  <c r="LRY475" i="5" s="1"/>
  <c r="LSA475" i="5" s="1"/>
  <c r="LSC475" i="5" s="1"/>
  <c r="LSE475" i="5" s="1"/>
  <c r="LSG475" i="5" s="1"/>
  <c r="LSI475" i="5" s="1"/>
  <c r="LSK475" i="5" s="1"/>
  <c r="LSM475" i="5" s="1"/>
  <c r="LSO475" i="5" s="1"/>
  <c r="LSQ475" i="5" s="1"/>
  <c r="LSS475" i="5" s="1"/>
  <c r="LSU475" i="5" s="1"/>
  <c r="LSW475" i="5" s="1"/>
  <c r="LSY475" i="5" s="1"/>
  <c r="LTA475" i="5" s="1"/>
  <c r="LTC475" i="5" s="1"/>
  <c r="LTE475" i="5" s="1"/>
  <c r="LTG475" i="5" s="1"/>
  <c r="LTI475" i="5" s="1"/>
  <c r="LTK475" i="5" s="1"/>
  <c r="LTM475" i="5" s="1"/>
  <c r="LTO475" i="5" s="1"/>
  <c r="LTQ475" i="5" s="1"/>
  <c r="LTS475" i="5" s="1"/>
  <c r="LTU475" i="5" s="1"/>
  <c r="LTW475" i="5" s="1"/>
  <c r="LTY475" i="5" s="1"/>
  <c r="LUA475" i="5" s="1"/>
  <c r="LUC475" i="5" s="1"/>
  <c r="LUE475" i="5" s="1"/>
  <c r="LUG475" i="5" s="1"/>
  <c r="LUI475" i="5" s="1"/>
  <c r="LUK475" i="5" s="1"/>
  <c r="LUM475" i="5" s="1"/>
  <c r="LUO475" i="5" s="1"/>
  <c r="LUQ475" i="5" s="1"/>
  <c r="LUS475" i="5" s="1"/>
  <c r="LUU475" i="5" s="1"/>
  <c r="LUW475" i="5" s="1"/>
  <c r="LUY475" i="5" s="1"/>
  <c r="LVA475" i="5" s="1"/>
  <c r="LVC475" i="5" s="1"/>
  <c r="LVE475" i="5" s="1"/>
  <c r="LVG475" i="5" s="1"/>
  <c r="LVI475" i="5" s="1"/>
  <c r="LVK475" i="5" s="1"/>
  <c r="LVM475" i="5" s="1"/>
  <c r="LVO475" i="5" s="1"/>
  <c r="LVQ475" i="5" s="1"/>
  <c r="LVS475" i="5" s="1"/>
  <c r="LVU475" i="5" s="1"/>
  <c r="LVW475" i="5" s="1"/>
  <c r="LVY475" i="5" s="1"/>
  <c r="LWA475" i="5" s="1"/>
  <c r="LWC475" i="5" s="1"/>
  <c r="LWE475" i="5" s="1"/>
  <c r="LWG475" i="5" s="1"/>
  <c r="LWI475" i="5" s="1"/>
  <c r="LWK475" i="5" s="1"/>
  <c r="LWM475" i="5" s="1"/>
  <c r="LWO475" i="5" s="1"/>
  <c r="LWQ475" i="5" s="1"/>
  <c r="LWS475" i="5" s="1"/>
  <c r="LWU475" i="5" s="1"/>
  <c r="LWW475" i="5" s="1"/>
  <c r="LWY475" i="5" s="1"/>
  <c r="LXA475" i="5" s="1"/>
  <c r="LXC475" i="5" s="1"/>
  <c r="LXE475" i="5" s="1"/>
  <c r="LXG475" i="5" s="1"/>
  <c r="LXI475" i="5" s="1"/>
  <c r="LXK475" i="5" s="1"/>
  <c r="LXM475" i="5" s="1"/>
  <c r="LXO475" i="5" s="1"/>
  <c r="LXQ475" i="5" s="1"/>
  <c r="LXS475" i="5" s="1"/>
  <c r="LXU475" i="5" s="1"/>
  <c r="LXW475" i="5" s="1"/>
  <c r="LXY475" i="5" s="1"/>
  <c r="LYA475" i="5" s="1"/>
  <c r="LYC475" i="5" s="1"/>
  <c r="LYE475" i="5" s="1"/>
  <c r="LYG475" i="5" s="1"/>
  <c r="LYI475" i="5" s="1"/>
  <c r="LYK475" i="5" s="1"/>
  <c r="LYM475" i="5" s="1"/>
  <c r="LYO475" i="5" s="1"/>
  <c r="LYQ475" i="5" s="1"/>
  <c r="LYS475" i="5" s="1"/>
  <c r="LYU475" i="5" s="1"/>
  <c r="LYW475" i="5" s="1"/>
  <c r="LYY475" i="5" s="1"/>
  <c r="LZA475" i="5" s="1"/>
  <c r="LZC475" i="5" s="1"/>
  <c r="LZE475" i="5" s="1"/>
  <c r="LZG475" i="5" s="1"/>
  <c r="LZI475" i="5" s="1"/>
  <c r="LZK475" i="5" s="1"/>
  <c r="LZM475" i="5" s="1"/>
  <c r="LZO475" i="5" s="1"/>
  <c r="LZQ475" i="5" s="1"/>
  <c r="LZS475" i="5" s="1"/>
  <c r="LZU475" i="5" s="1"/>
  <c r="LZW475" i="5" s="1"/>
  <c r="LZY475" i="5" s="1"/>
  <c r="MAA475" i="5" s="1"/>
  <c r="MAC475" i="5" s="1"/>
  <c r="MAE475" i="5" s="1"/>
  <c r="MAG475" i="5" s="1"/>
  <c r="MAI475" i="5" s="1"/>
  <c r="MAK475" i="5" s="1"/>
  <c r="MAM475" i="5" s="1"/>
  <c r="MAO475" i="5" s="1"/>
  <c r="MAQ475" i="5" s="1"/>
  <c r="MAS475" i="5" s="1"/>
  <c r="MAU475" i="5" s="1"/>
  <c r="MAW475" i="5" s="1"/>
  <c r="MAY475" i="5" s="1"/>
  <c r="MBA475" i="5" s="1"/>
  <c r="MBC475" i="5" s="1"/>
  <c r="MBE475" i="5" s="1"/>
  <c r="MBG475" i="5" s="1"/>
  <c r="MBI475" i="5" s="1"/>
  <c r="MBK475" i="5" s="1"/>
  <c r="MBM475" i="5" s="1"/>
  <c r="MBO475" i="5" s="1"/>
  <c r="MBQ475" i="5" s="1"/>
  <c r="MBS475" i="5" s="1"/>
  <c r="MBU475" i="5" s="1"/>
  <c r="MBW475" i="5" s="1"/>
  <c r="MBY475" i="5" s="1"/>
  <c r="MCA475" i="5" s="1"/>
  <c r="MCC475" i="5" s="1"/>
  <c r="MCE475" i="5" s="1"/>
  <c r="MCG475" i="5" s="1"/>
  <c r="MCI475" i="5" s="1"/>
  <c r="MCK475" i="5" s="1"/>
  <c r="MCM475" i="5" s="1"/>
  <c r="MCO475" i="5" s="1"/>
  <c r="MCQ475" i="5" s="1"/>
  <c r="MCS475" i="5" s="1"/>
  <c r="MCU475" i="5" s="1"/>
  <c r="MCW475" i="5" s="1"/>
  <c r="MCY475" i="5" s="1"/>
  <c r="MDA475" i="5" s="1"/>
  <c r="MDC475" i="5" s="1"/>
  <c r="MDE475" i="5" s="1"/>
  <c r="MDG475" i="5" s="1"/>
  <c r="MDI475" i="5" s="1"/>
  <c r="MDK475" i="5" s="1"/>
  <c r="MDM475" i="5" s="1"/>
  <c r="MDO475" i="5" s="1"/>
  <c r="MDQ475" i="5" s="1"/>
  <c r="MDS475" i="5" s="1"/>
  <c r="MDU475" i="5" s="1"/>
  <c r="MDW475" i="5" s="1"/>
  <c r="MDY475" i="5" s="1"/>
  <c r="MEA475" i="5" s="1"/>
  <c r="MEC475" i="5" s="1"/>
  <c r="MEE475" i="5" s="1"/>
  <c r="MEG475" i="5" s="1"/>
  <c r="MEI475" i="5" s="1"/>
  <c r="MEK475" i="5" s="1"/>
  <c r="MEM475" i="5" s="1"/>
  <c r="MEO475" i="5" s="1"/>
  <c r="MEQ475" i="5" s="1"/>
  <c r="MES475" i="5" s="1"/>
  <c r="MEU475" i="5" s="1"/>
  <c r="MEW475" i="5" s="1"/>
  <c r="MEY475" i="5" s="1"/>
  <c r="MFA475" i="5" s="1"/>
  <c r="MFC475" i="5" s="1"/>
  <c r="MFE475" i="5" s="1"/>
  <c r="MFG475" i="5" s="1"/>
  <c r="MFI475" i="5" s="1"/>
  <c r="MFK475" i="5" s="1"/>
  <c r="MFM475" i="5" s="1"/>
  <c r="MFO475" i="5" s="1"/>
  <c r="MFQ475" i="5" s="1"/>
  <c r="MFS475" i="5" s="1"/>
  <c r="MFU475" i="5" s="1"/>
  <c r="MFW475" i="5" s="1"/>
  <c r="MFY475" i="5" s="1"/>
  <c r="MGA475" i="5" s="1"/>
  <c r="MGC475" i="5" s="1"/>
  <c r="MGE475" i="5" s="1"/>
  <c r="MGG475" i="5" s="1"/>
  <c r="MGI475" i="5" s="1"/>
  <c r="MGK475" i="5" s="1"/>
  <c r="MGM475" i="5" s="1"/>
  <c r="MGO475" i="5" s="1"/>
  <c r="MGQ475" i="5" s="1"/>
  <c r="MGS475" i="5" s="1"/>
  <c r="MGU475" i="5" s="1"/>
  <c r="MGW475" i="5" s="1"/>
  <c r="MGY475" i="5" s="1"/>
  <c r="MHA475" i="5" s="1"/>
  <c r="MHC475" i="5" s="1"/>
  <c r="MHE475" i="5" s="1"/>
  <c r="MHG475" i="5" s="1"/>
  <c r="MHI475" i="5" s="1"/>
  <c r="MHK475" i="5" s="1"/>
  <c r="MHM475" i="5" s="1"/>
  <c r="MHO475" i="5" s="1"/>
  <c r="MHQ475" i="5" s="1"/>
  <c r="MHS475" i="5" s="1"/>
  <c r="MHU475" i="5" s="1"/>
  <c r="MHW475" i="5" s="1"/>
  <c r="MHY475" i="5" s="1"/>
  <c r="MIA475" i="5" s="1"/>
  <c r="MIC475" i="5" s="1"/>
  <c r="MIE475" i="5" s="1"/>
  <c r="MIG475" i="5" s="1"/>
  <c r="MII475" i="5" s="1"/>
  <c r="MIK475" i="5" s="1"/>
  <c r="MIM475" i="5" s="1"/>
  <c r="MIO475" i="5" s="1"/>
  <c r="MIQ475" i="5" s="1"/>
  <c r="MIS475" i="5" s="1"/>
  <c r="MIU475" i="5" s="1"/>
  <c r="MIW475" i="5" s="1"/>
  <c r="MIY475" i="5" s="1"/>
  <c r="MJA475" i="5" s="1"/>
  <c r="MJC475" i="5" s="1"/>
  <c r="MJE475" i="5" s="1"/>
  <c r="MJG475" i="5" s="1"/>
  <c r="MJI475" i="5" s="1"/>
  <c r="MJK475" i="5" s="1"/>
  <c r="MJM475" i="5" s="1"/>
  <c r="MJO475" i="5" s="1"/>
  <c r="MJQ475" i="5" s="1"/>
  <c r="MJS475" i="5" s="1"/>
  <c r="MJU475" i="5" s="1"/>
  <c r="MJW475" i="5" s="1"/>
  <c r="MJY475" i="5" s="1"/>
  <c r="MKA475" i="5" s="1"/>
  <c r="MKC475" i="5" s="1"/>
  <c r="MKE475" i="5" s="1"/>
  <c r="MKG475" i="5" s="1"/>
  <c r="MKI475" i="5" s="1"/>
  <c r="MKK475" i="5" s="1"/>
  <c r="MKM475" i="5" s="1"/>
  <c r="MKO475" i="5" s="1"/>
  <c r="MKQ475" i="5" s="1"/>
  <c r="MKS475" i="5" s="1"/>
  <c r="MKU475" i="5" s="1"/>
  <c r="MKW475" i="5" s="1"/>
  <c r="MKY475" i="5" s="1"/>
  <c r="MLA475" i="5" s="1"/>
  <c r="MLC475" i="5" s="1"/>
  <c r="MLE475" i="5" s="1"/>
  <c r="MLG475" i="5" s="1"/>
  <c r="MLI475" i="5" s="1"/>
  <c r="MLK475" i="5" s="1"/>
  <c r="MLM475" i="5" s="1"/>
  <c r="MLO475" i="5" s="1"/>
  <c r="MLQ475" i="5" s="1"/>
  <c r="MLS475" i="5" s="1"/>
  <c r="MLU475" i="5" s="1"/>
  <c r="MLW475" i="5" s="1"/>
  <c r="MLY475" i="5" s="1"/>
  <c r="MMA475" i="5" s="1"/>
  <c r="MMC475" i="5" s="1"/>
  <c r="MME475" i="5" s="1"/>
  <c r="MMG475" i="5" s="1"/>
  <c r="MMI475" i="5" s="1"/>
  <c r="MMK475" i="5" s="1"/>
  <c r="MMM475" i="5" s="1"/>
  <c r="MMO475" i="5" s="1"/>
  <c r="MMQ475" i="5" s="1"/>
  <c r="MMS475" i="5" s="1"/>
  <c r="MMU475" i="5" s="1"/>
  <c r="MMW475" i="5" s="1"/>
  <c r="MMY475" i="5" s="1"/>
  <c r="MNA475" i="5" s="1"/>
  <c r="MNC475" i="5" s="1"/>
  <c r="MNE475" i="5" s="1"/>
  <c r="MNG475" i="5" s="1"/>
  <c r="MNI475" i="5" s="1"/>
  <c r="MNK475" i="5" s="1"/>
  <c r="MNM475" i="5" s="1"/>
  <c r="MNO475" i="5" s="1"/>
  <c r="MNQ475" i="5" s="1"/>
  <c r="MNS475" i="5" s="1"/>
  <c r="MNU475" i="5" s="1"/>
  <c r="MNW475" i="5" s="1"/>
  <c r="MNY475" i="5" s="1"/>
  <c r="MOA475" i="5" s="1"/>
  <c r="MOC475" i="5" s="1"/>
  <c r="MOE475" i="5" s="1"/>
  <c r="MOG475" i="5" s="1"/>
  <c r="MOI475" i="5" s="1"/>
  <c r="MOK475" i="5" s="1"/>
  <c r="MOM475" i="5" s="1"/>
  <c r="MOO475" i="5" s="1"/>
  <c r="MOQ475" i="5" s="1"/>
  <c r="MOS475" i="5" s="1"/>
  <c r="MOU475" i="5" s="1"/>
  <c r="MOW475" i="5" s="1"/>
  <c r="MOY475" i="5" s="1"/>
  <c r="MPA475" i="5" s="1"/>
  <c r="MPC475" i="5" s="1"/>
  <c r="MPE475" i="5" s="1"/>
  <c r="MPG475" i="5" s="1"/>
  <c r="MPI475" i="5" s="1"/>
  <c r="MPK475" i="5" s="1"/>
  <c r="MPM475" i="5" s="1"/>
  <c r="MPO475" i="5" s="1"/>
  <c r="MPQ475" i="5" s="1"/>
  <c r="MPS475" i="5" s="1"/>
  <c r="MPU475" i="5" s="1"/>
  <c r="MPW475" i="5" s="1"/>
  <c r="MPY475" i="5" s="1"/>
  <c r="MQA475" i="5" s="1"/>
  <c r="MQC475" i="5" s="1"/>
  <c r="MQE475" i="5" s="1"/>
  <c r="MQG475" i="5" s="1"/>
  <c r="MQI475" i="5" s="1"/>
  <c r="MQK475" i="5" s="1"/>
  <c r="MQM475" i="5" s="1"/>
  <c r="MQO475" i="5" s="1"/>
  <c r="MQQ475" i="5" s="1"/>
  <c r="MQS475" i="5" s="1"/>
  <c r="MQU475" i="5" s="1"/>
  <c r="MQW475" i="5" s="1"/>
  <c r="MQY475" i="5" s="1"/>
  <c r="MRA475" i="5" s="1"/>
  <c r="MRC475" i="5" s="1"/>
  <c r="MRE475" i="5" s="1"/>
  <c r="MRG475" i="5" s="1"/>
  <c r="MRI475" i="5" s="1"/>
  <c r="MRK475" i="5" s="1"/>
  <c r="MRM475" i="5" s="1"/>
  <c r="MRO475" i="5" s="1"/>
  <c r="MRQ475" i="5" s="1"/>
  <c r="MRS475" i="5" s="1"/>
  <c r="MRU475" i="5" s="1"/>
  <c r="MRW475" i="5" s="1"/>
  <c r="MRY475" i="5" s="1"/>
  <c r="MSA475" i="5" s="1"/>
  <c r="MSC475" i="5" s="1"/>
  <c r="MSE475" i="5" s="1"/>
  <c r="MSG475" i="5" s="1"/>
  <c r="MSI475" i="5" s="1"/>
  <c r="MSK475" i="5" s="1"/>
  <c r="MSM475" i="5" s="1"/>
  <c r="MSO475" i="5" s="1"/>
  <c r="MSQ475" i="5" s="1"/>
  <c r="MSS475" i="5" s="1"/>
  <c r="MSU475" i="5" s="1"/>
  <c r="MSW475" i="5" s="1"/>
  <c r="MSY475" i="5" s="1"/>
  <c r="MTA475" i="5" s="1"/>
  <c r="MTC475" i="5" s="1"/>
  <c r="MTE475" i="5" s="1"/>
  <c r="MTG475" i="5" s="1"/>
  <c r="MTI475" i="5" s="1"/>
  <c r="MTK475" i="5" s="1"/>
  <c r="MTM475" i="5" s="1"/>
  <c r="MTO475" i="5" s="1"/>
  <c r="MTQ475" i="5" s="1"/>
  <c r="MTS475" i="5" s="1"/>
  <c r="MTU475" i="5" s="1"/>
  <c r="MTW475" i="5" s="1"/>
  <c r="MTY475" i="5" s="1"/>
  <c r="MUA475" i="5" s="1"/>
  <c r="MUC475" i="5" s="1"/>
  <c r="MUE475" i="5" s="1"/>
  <c r="MUG475" i="5" s="1"/>
  <c r="MUI475" i="5" s="1"/>
  <c r="MUK475" i="5" s="1"/>
  <c r="MUM475" i="5" s="1"/>
  <c r="MUO475" i="5" s="1"/>
  <c r="MUQ475" i="5" s="1"/>
  <c r="MUS475" i="5" s="1"/>
  <c r="MUU475" i="5" s="1"/>
  <c r="MUW475" i="5" s="1"/>
  <c r="MUY475" i="5" s="1"/>
  <c r="MVA475" i="5" s="1"/>
  <c r="MVC475" i="5" s="1"/>
  <c r="MVE475" i="5" s="1"/>
  <c r="MVG475" i="5" s="1"/>
  <c r="MVI475" i="5" s="1"/>
  <c r="MVK475" i="5" s="1"/>
  <c r="MVM475" i="5" s="1"/>
  <c r="MVO475" i="5" s="1"/>
  <c r="MVQ475" i="5" s="1"/>
  <c r="MVS475" i="5" s="1"/>
  <c r="MVU475" i="5" s="1"/>
  <c r="MVW475" i="5" s="1"/>
  <c r="MVY475" i="5" s="1"/>
  <c r="MWA475" i="5" s="1"/>
  <c r="MWC475" i="5" s="1"/>
  <c r="MWE475" i="5" s="1"/>
  <c r="MWG475" i="5" s="1"/>
  <c r="MWI475" i="5" s="1"/>
  <c r="MWK475" i="5" s="1"/>
  <c r="MWM475" i="5" s="1"/>
  <c r="MWO475" i="5" s="1"/>
  <c r="MWQ475" i="5" s="1"/>
  <c r="MWS475" i="5" s="1"/>
  <c r="MWU475" i="5" s="1"/>
  <c r="MWW475" i="5" s="1"/>
  <c r="MWY475" i="5" s="1"/>
  <c r="MXA475" i="5" s="1"/>
  <c r="MXC475" i="5" s="1"/>
  <c r="MXE475" i="5" s="1"/>
  <c r="MXG475" i="5" s="1"/>
  <c r="MXI475" i="5" s="1"/>
  <c r="MXK475" i="5" s="1"/>
  <c r="MXM475" i="5" s="1"/>
  <c r="MXO475" i="5" s="1"/>
  <c r="MXQ475" i="5" s="1"/>
  <c r="MXS475" i="5" s="1"/>
  <c r="MXU475" i="5" s="1"/>
  <c r="MXW475" i="5" s="1"/>
  <c r="MXY475" i="5" s="1"/>
  <c r="MYA475" i="5" s="1"/>
  <c r="MYC475" i="5" s="1"/>
  <c r="MYE475" i="5" s="1"/>
  <c r="MYG475" i="5" s="1"/>
  <c r="MYI475" i="5" s="1"/>
  <c r="MYK475" i="5" s="1"/>
  <c r="MYM475" i="5" s="1"/>
  <c r="MYO475" i="5" s="1"/>
  <c r="MYQ475" i="5" s="1"/>
  <c r="MYS475" i="5" s="1"/>
  <c r="MYU475" i="5" s="1"/>
  <c r="MYW475" i="5" s="1"/>
  <c r="MYY475" i="5" s="1"/>
  <c r="MZA475" i="5" s="1"/>
  <c r="MZC475" i="5" s="1"/>
  <c r="MZE475" i="5" s="1"/>
  <c r="MZG475" i="5" s="1"/>
  <c r="MZI475" i="5" s="1"/>
  <c r="MZK475" i="5" s="1"/>
  <c r="MZM475" i="5" s="1"/>
  <c r="MZO475" i="5" s="1"/>
  <c r="MZQ475" i="5" s="1"/>
  <c r="MZS475" i="5" s="1"/>
  <c r="MZU475" i="5" s="1"/>
  <c r="MZW475" i="5" s="1"/>
  <c r="MZY475" i="5" s="1"/>
  <c r="NAA475" i="5" s="1"/>
  <c r="NAC475" i="5" s="1"/>
  <c r="NAE475" i="5" s="1"/>
  <c r="NAG475" i="5" s="1"/>
  <c r="NAI475" i="5" s="1"/>
  <c r="NAK475" i="5" s="1"/>
  <c r="NAM475" i="5" s="1"/>
  <c r="NAO475" i="5" s="1"/>
  <c r="NAQ475" i="5" s="1"/>
  <c r="NAS475" i="5" s="1"/>
  <c r="NAU475" i="5" s="1"/>
  <c r="NAW475" i="5" s="1"/>
  <c r="NAY475" i="5" s="1"/>
  <c r="NBA475" i="5" s="1"/>
  <c r="NBC475" i="5" s="1"/>
  <c r="NBE475" i="5" s="1"/>
  <c r="NBG475" i="5" s="1"/>
  <c r="NBI475" i="5" s="1"/>
  <c r="NBK475" i="5" s="1"/>
  <c r="NBM475" i="5" s="1"/>
  <c r="NBO475" i="5" s="1"/>
  <c r="NBQ475" i="5" s="1"/>
  <c r="NBS475" i="5" s="1"/>
  <c r="NBU475" i="5" s="1"/>
  <c r="NBW475" i="5" s="1"/>
  <c r="NBY475" i="5" s="1"/>
  <c r="NCA475" i="5" s="1"/>
  <c r="NCC475" i="5" s="1"/>
  <c r="NCE475" i="5" s="1"/>
  <c r="NCG475" i="5" s="1"/>
  <c r="NCI475" i="5" s="1"/>
  <c r="NCK475" i="5" s="1"/>
  <c r="NCM475" i="5" s="1"/>
  <c r="NCO475" i="5" s="1"/>
  <c r="NCQ475" i="5" s="1"/>
  <c r="NCS475" i="5" s="1"/>
  <c r="NCU475" i="5" s="1"/>
  <c r="NCW475" i="5" s="1"/>
  <c r="NCY475" i="5" s="1"/>
  <c r="NDA475" i="5" s="1"/>
  <c r="NDC475" i="5" s="1"/>
  <c r="NDE475" i="5" s="1"/>
  <c r="NDG475" i="5" s="1"/>
  <c r="NDI475" i="5" s="1"/>
  <c r="NDK475" i="5" s="1"/>
  <c r="NDM475" i="5" s="1"/>
  <c r="NDO475" i="5" s="1"/>
  <c r="NDQ475" i="5" s="1"/>
  <c r="NDS475" i="5" s="1"/>
  <c r="NDU475" i="5" s="1"/>
  <c r="NDW475" i="5" s="1"/>
  <c r="NDY475" i="5" s="1"/>
  <c r="NEA475" i="5" s="1"/>
  <c r="NEC475" i="5" s="1"/>
  <c r="NEE475" i="5" s="1"/>
  <c r="NEG475" i="5" s="1"/>
  <c r="NEI475" i="5" s="1"/>
  <c r="NEK475" i="5" s="1"/>
  <c r="NEM475" i="5" s="1"/>
  <c r="NEO475" i="5" s="1"/>
  <c r="NEQ475" i="5" s="1"/>
  <c r="NES475" i="5" s="1"/>
  <c r="NEU475" i="5" s="1"/>
  <c r="NEW475" i="5" s="1"/>
  <c r="NEY475" i="5" s="1"/>
  <c r="NFA475" i="5" s="1"/>
  <c r="NFC475" i="5" s="1"/>
  <c r="NFE475" i="5" s="1"/>
  <c r="NFG475" i="5" s="1"/>
  <c r="NFI475" i="5" s="1"/>
  <c r="NFK475" i="5" s="1"/>
  <c r="NFM475" i="5" s="1"/>
  <c r="NFO475" i="5" s="1"/>
  <c r="NFQ475" i="5" s="1"/>
  <c r="NFS475" i="5" s="1"/>
  <c r="NFU475" i="5" s="1"/>
  <c r="NFW475" i="5" s="1"/>
  <c r="NFY475" i="5" s="1"/>
  <c r="NGA475" i="5" s="1"/>
  <c r="NGC475" i="5" s="1"/>
  <c r="NGE475" i="5" s="1"/>
  <c r="NGG475" i="5" s="1"/>
  <c r="NGI475" i="5" s="1"/>
  <c r="NGK475" i="5" s="1"/>
  <c r="NGM475" i="5" s="1"/>
  <c r="NGO475" i="5" s="1"/>
  <c r="NGQ475" i="5" s="1"/>
  <c r="NGS475" i="5" s="1"/>
  <c r="NGU475" i="5" s="1"/>
  <c r="NGW475" i="5" s="1"/>
  <c r="NGY475" i="5" s="1"/>
  <c r="NHA475" i="5" s="1"/>
  <c r="NHC475" i="5" s="1"/>
  <c r="NHE475" i="5" s="1"/>
  <c r="NHG475" i="5" s="1"/>
  <c r="NHI475" i="5" s="1"/>
  <c r="NHK475" i="5" s="1"/>
  <c r="NHM475" i="5" s="1"/>
  <c r="NHO475" i="5" s="1"/>
  <c r="NHQ475" i="5" s="1"/>
  <c r="NHS475" i="5" s="1"/>
  <c r="NHU475" i="5" s="1"/>
  <c r="NHW475" i="5" s="1"/>
  <c r="NHY475" i="5" s="1"/>
  <c r="NIA475" i="5" s="1"/>
  <c r="NIC475" i="5" s="1"/>
  <c r="NIE475" i="5" s="1"/>
  <c r="NIG475" i="5" s="1"/>
  <c r="NII475" i="5" s="1"/>
  <c r="NIK475" i="5" s="1"/>
  <c r="NIM475" i="5" s="1"/>
  <c r="NIO475" i="5" s="1"/>
  <c r="NIQ475" i="5" s="1"/>
  <c r="NIS475" i="5" s="1"/>
  <c r="NIU475" i="5" s="1"/>
  <c r="NIW475" i="5" s="1"/>
  <c r="NIY475" i="5" s="1"/>
  <c r="NJA475" i="5" s="1"/>
  <c r="NJC475" i="5" s="1"/>
  <c r="NJE475" i="5" s="1"/>
  <c r="NJG475" i="5" s="1"/>
  <c r="NJI475" i="5" s="1"/>
  <c r="NJK475" i="5" s="1"/>
  <c r="NJM475" i="5" s="1"/>
  <c r="NJO475" i="5" s="1"/>
  <c r="NJQ475" i="5" s="1"/>
  <c r="NJS475" i="5" s="1"/>
  <c r="NJU475" i="5" s="1"/>
  <c r="NJW475" i="5" s="1"/>
  <c r="NJY475" i="5" s="1"/>
  <c r="NKA475" i="5" s="1"/>
  <c r="NKC475" i="5" s="1"/>
  <c r="NKE475" i="5" s="1"/>
  <c r="NKG475" i="5" s="1"/>
  <c r="NKI475" i="5" s="1"/>
  <c r="NKK475" i="5" s="1"/>
  <c r="NKM475" i="5" s="1"/>
  <c r="NKO475" i="5" s="1"/>
  <c r="NKQ475" i="5" s="1"/>
  <c r="NKS475" i="5" s="1"/>
  <c r="NKU475" i="5" s="1"/>
  <c r="NKW475" i="5" s="1"/>
  <c r="NKY475" i="5" s="1"/>
  <c r="NLA475" i="5" s="1"/>
  <c r="NLC475" i="5" s="1"/>
  <c r="NLE475" i="5" s="1"/>
  <c r="NLG475" i="5" s="1"/>
  <c r="NLI475" i="5" s="1"/>
  <c r="NLK475" i="5" s="1"/>
  <c r="NLM475" i="5" s="1"/>
  <c r="NLO475" i="5" s="1"/>
  <c r="NLQ475" i="5" s="1"/>
  <c r="NLS475" i="5" s="1"/>
  <c r="NLU475" i="5" s="1"/>
  <c r="NLW475" i="5" s="1"/>
  <c r="NLY475" i="5" s="1"/>
  <c r="NMA475" i="5" s="1"/>
  <c r="NMC475" i="5" s="1"/>
  <c r="NME475" i="5" s="1"/>
  <c r="NMG475" i="5" s="1"/>
  <c r="NMI475" i="5" s="1"/>
  <c r="NMK475" i="5" s="1"/>
  <c r="NMM475" i="5" s="1"/>
  <c r="NMO475" i="5" s="1"/>
  <c r="NMQ475" i="5" s="1"/>
  <c r="NMS475" i="5" s="1"/>
  <c r="NMU475" i="5" s="1"/>
  <c r="NMW475" i="5" s="1"/>
  <c r="NMY475" i="5" s="1"/>
  <c r="NNA475" i="5" s="1"/>
  <c r="NNC475" i="5" s="1"/>
  <c r="NNE475" i="5" s="1"/>
  <c r="NNG475" i="5" s="1"/>
  <c r="NNI475" i="5" s="1"/>
  <c r="NNK475" i="5" s="1"/>
  <c r="NNM475" i="5" s="1"/>
  <c r="NNO475" i="5" s="1"/>
  <c r="NNQ475" i="5" s="1"/>
  <c r="NNS475" i="5" s="1"/>
  <c r="NNU475" i="5" s="1"/>
  <c r="NNW475" i="5" s="1"/>
  <c r="NNY475" i="5" s="1"/>
  <c r="NOA475" i="5" s="1"/>
  <c r="NOC475" i="5" s="1"/>
  <c r="NOE475" i="5" s="1"/>
  <c r="NOG475" i="5" s="1"/>
  <c r="NOI475" i="5" s="1"/>
  <c r="NOK475" i="5" s="1"/>
  <c r="NOM475" i="5" s="1"/>
  <c r="NOO475" i="5" s="1"/>
  <c r="NOQ475" i="5" s="1"/>
  <c r="NOS475" i="5" s="1"/>
  <c r="NOU475" i="5" s="1"/>
  <c r="NOW475" i="5" s="1"/>
  <c r="NOY475" i="5" s="1"/>
  <c r="NPA475" i="5" s="1"/>
  <c r="NPC475" i="5" s="1"/>
  <c r="NPE475" i="5" s="1"/>
  <c r="NPG475" i="5" s="1"/>
  <c r="NPI475" i="5" s="1"/>
  <c r="NPK475" i="5" s="1"/>
  <c r="NPM475" i="5" s="1"/>
  <c r="NPO475" i="5" s="1"/>
  <c r="NPQ475" i="5" s="1"/>
  <c r="NPS475" i="5" s="1"/>
  <c r="NPU475" i="5" s="1"/>
  <c r="NPW475" i="5" s="1"/>
  <c r="NPY475" i="5" s="1"/>
  <c r="NQA475" i="5" s="1"/>
  <c r="NQC475" i="5" s="1"/>
  <c r="NQE475" i="5" s="1"/>
  <c r="NQG475" i="5" s="1"/>
  <c r="NQI475" i="5" s="1"/>
  <c r="NQK475" i="5" s="1"/>
  <c r="NQM475" i="5" s="1"/>
  <c r="NQO475" i="5" s="1"/>
  <c r="NQQ475" i="5" s="1"/>
  <c r="NQS475" i="5" s="1"/>
  <c r="NQU475" i="5" s="1"/>
  <c r="NQW475" i="5" s="1"/>
  <c r="NQY475" i="5" s="1"/>
  <c r="NRA475" i="5" s="1"/>
  <c r="NRC475" i="5" s="1"/>
  <c r="NRE475" i="5" s="1"/>
  <c r="NRG475" i="5" s="1"/>
  <c r="NRI475" i="5" s="1"/>
  <c r="NRK475" i="5" s="1"/>
  <c r="NRM475" i="5" s="1"/>
  <c r="NRO475" i="5" s="1"/>
  <c r="NRQ475" i="5" s="1"/>
  <c r="NRS475" i="5" s="1"/>
  <c r="NRU475" i="5" s="1"/>
  <c r="NRW475" i="5" s="1"/>
  <c r="NRY475" i="5" s="1"/>
  <c r="NSA475" i="5" s="1"/>
  <c r="NSC475" i="5" s="1"/>
  <c r="NSE475" i="5" s="1"/>
  <c r="NSG475" i="5" s="1"/>
  <c r="NSI475" i="5" s="1"/>
  <c r="NSK475" i="5" s="1"/>
  <c r="NSM475" i="5" s="1"/>
  <c r="NSO475" i="5" s="1"/>
  <c r="NSQ475" i="5" s="1"/>
  <c r="NSS475" i="5" s="1"/>
  <c r="NSU475" i="5" s="1"/>
  <c r="NSW475" i="5" s="1"/>
  <c r="NSY475" i="5" s="1"/>
  <c r="NTA475" i="5" s="1"/>
  <c r="NTC475" i="5" s="1"/>
  <c r="NTE475" i="5" s="1"/>
  <c r="NTG475" i="5" s="1"/>
  <c r="NTI475" i="5" s="1"/>
  <c r="NTK475" i="5" s="1"/>
  <c r="NTM475" i="5" s="1"/>
  <c r="NTO475" i="5" s="1"/>
  <c r="NTQ475" i="5" s="1"/>
  <c r="NTS475" i="5" s="1"/>
  <c r="NTU475" i="5" s="1"/>
  <c r="NTW475" i="5" s="1"/>
  <c r="NTY475" i="5" s="1"/>
  <c r="NUA475" i="5" s="1"/>
  <c r="NUC475" i="5" s="1"/>
  <c r="NUE475" i="5" s="1"/>
  <c r="NUG475" i="5" s="1"/>
  <c r="NUI475" i="5" s="1"/>
  <c r="NUK475" i="5" s="1"/>
  <c r="NUM475" i="5" s="1"/>
  <c r="NUO475" i="5" s="1"/>
  <c r="NUQ475" i="5" s="1"/>
  <c r="NUS475" i="5" s="1"/>
  <c r="NUU475" i="5" s="1"/>
  <c r="NUW475" i="5" s="1"/>
  <c r="NUY475" i="5" s="1"/>
  <c r="NVA475" i="5" s="1"/>
  <c r="NVC475" i="5" s="1"/>
  <c r="NVE475" i="5" s="1"/>
  <c r="NVG475" i="5" s="1"/>
  <c r="NVI475" i="5" s="1"/>
  <c r="NVK475" i="5" s="1"/>
  <c r="NVM475" i="5" s="1"/>
  <c r="NVO475" i="5" s="1"/>
  <c r="NVQ475" i="5" s="1"/>
  <c r="NVS475" i="5" s="1"/>
  <c r="NVU475" i="5" s="1"/>
  <c r="NVW475" i="5" s="1"/>
  <c r="NVY475" i="5" s="1"/>
  <c r="NWA475" i="5" s="1"/>
  <c r="NWC475" i="5" s="1"/>
  <c r="NWE475" i="5" s="1"/>
  <c r="NWG475" i="5" s="1"/>
  <c r="NWI475" i="5" s="1"/>
  <c r="NWK475" i="5" s="1"/>
  <c r="NWM475" i="5" s="1"/>
  <c r="NWO475" i="5" s="1"/>
  <c r="NWQ475" i="5" s="1"/>
  <c r="NWS475" i="5" s="1"/>
  <c r="NWU475" i="5" s="1"/>
  <c r="NWW475" i="5" s="1"/>
  <c r="NWY475" i="5" s="1"/>
  <c r="NXA475" i="5" s="1"/>
  <c r="NXC475" i="5" s="1"/>
  <c r="NXE475" i="5" s="1"/>
  <c r="NXG475" i="5" s="1"/>
  <c r="NXI475" i="5" s="1"/>
  <c r="NXK475" i="5" s="1"/>
  <c r="NXM475" i="5" s="1"/>
  <c r="NXO475" i="5" s="1"/>
  <c r="NXQ475" i="5" s="1"/>
  <c r="NXS475" i="5" s="1"/>
  <c r="NXU475" i="5" s="1"/>
  <c r="NXW475" i="5" s="1"/>
  <c r="NXY475" i="5" s="1"/>
  <c r="NYA475" i="5" s="1"/>
  <c r="NYC475" i="5" s="1"/>
  <c r="NYE475" i="5" s="1"/>
  <c r="NYG475" i="5" s="1"/>
  <c r="NYI475" i="5" s="1"/>
  <c r="NYK475" i="5" s="1"/>
  <c r="NYM475" i="5" s="1"/>
  <c r="NYO475" i="5" s="1"/>
  <c r="NYQ475" i="5" s="1"/>
  <c r="NYS475" i="5" s="1"/>
  <c r="NYU475" i="5" s="1"/>
  <c r="NYW475" i="5" s="1"/>
  <c r="NYY475" i="5" s="1"/>
  <c r="NZA475" i="5" s="1"/>
  <c r="NZC475" i="5" s="1"/>
  <c r="NZE475" i="5" s="1"/>
  <c r="NZG475" i="5" s="1"/>
  <c r="NZI475" i="5" s="1"/>
  <c r="NZK475" i="5" s="1"/>
  <c r="NZM475" i="5" s="1"/>
  <c r="NZO475" i="5" s="1"/>
  <c r="NZQ475" i="5" s="1"/>
  <c r="NZS475" i="5" s="1"/>
  <c r="NZU475" i="5" s="1"/>
  <c r="NZW475" i="5" s="1"/>
  <c r="NZY475" i="5" s="1"/>
  <c r="OAA475" i="5" s="1"/>
  <c r="OAC475" i="5" s="1"/>
  <c r="OAE475" i="5" s="1"/>
  <c r="OAG475" i="5" s="1"/>
  <c r="OAI475" i="5" s="1"/>
  <c r="OAK475" i="5" s="1"/>
  <c r="OAM475" i="5" s="1"/>
  <c r="OAO475" i="5" s="1"/>
  <c r="OAQ475" i="5" s="1"/>
  <c r="OAS475" i="5" s="1"/>
  <c r="OAU475" i="5" s="1"/>
  <c r="OAW475" i="5" s="1"/>
  <c r="OAY475" i="5" s="1"/>
  <c r="OBA475" i="5" s="1"/>
  <c r="OBC475" i="5" s="1"/>
  <c r="OBE475" i="5" s="1"/>
  <c r="OBG475" i="5" s="1"/>
  <c r="OBI475" i="5" s="1"/>
  <c r="OBK475" i="5" s="1"/>
  <c r="OBM475" i="5" s="1"/>
  <c r="OBO475" i="5" s="1"/>
  <c r="OBQ475" i="5" s="1"/>
  <c r="OBS475" i="5" s="1"/>
  <c r="OBU475" i="5" s="1"/>
  <c r="OBW475" i="5" s="1"/>
  <c r="OBY475" i="5" s="1"/>
  <c r="OCA475" i="5" s="1"/>
  <c r="OCC475" i="5" s="1"/>
  <c r="OCE475" i="5" s="1"/>
  <c r="OCG475" i="5" s="1"/>
  <c r="OCI475" i="5" s="1"/>
  <c r="OCK475" i="5" s="1"/>
  <c r="OCM475" i="5" s="1"/>
  <c r="OCO475" i="5" s="1"/>
  <c r="OCQ475" i="5" s="1"/>
  <c r="OCS475" i="5" s="1"/>
  <c r="OCU475" i="5" s="1"/>
  <c r="OCW475" i="5" s="1"/>
  <c r="OCY475" i="5" s="1"/>
  <c r="ODA475" i="5" s="1"/>
  <c r="ODC475" i="5" s="1"/>
  <c r="ODE475" i="5" s="1"/>
  <c r="ODG475" i="5" s="1"/>
  <c r="ODI475" i="5" s="1"/>
  <c r="ODK475" i="5" s="1"/>
  <c r="ODM475" i="5" s="1"/>
  <c r="ODO475" i="5" s="1"/>
  <c r="ODQ475" i="5" s="1"/>
  <c r="ODS475" i="5" s="1"/>
  <c r="ODU475" i="5" s="1"/>
  <c r="ODW475" i="5" s="1"/>
  <c r="ODY475" i="5" s="1"/>
  <c r="OEA475" i="5" s="1"/>
  <c r="OEC475" i="5" s="1"/>
  <c r="OEE475" i="5" s="1"/>
  <c r="OEG475" i="5" s="1"/>
  <c r="OEI475" i="5" s="1"/>
  <c r="OEK475" i="5" s="1"/>
  <c r="OEM475" i="5" s="1"/>
  <c r="OEO475" i="5" s="1"/>
  <c r="OEQ475" i="5" s="1"/>
  <c r="OES475" i="5" s="1"/>
  <c r="OEU475" i="5" s="1"/>
  <c r="OEW475" i="5" s="1"/>
  <c r="OEY475" i="5" s="1"/>
  <c r="OFA475" i="5" s="1"/>
  <c r="OFC475" i="5" s="1"/>
  <c r="OFE475" i="5" s="1"/>
  <c r="OFG475" i="5" s="1"/>
  <c r="OFI475" i="5" s="1"/>
  <c r="OFK475" i="5" s="1"/>
  <c r="OFM475" i="5" s="1"/>
  <c r="OFO475" i="5" s="1"/>
  <c r="OFQ475" i="5" s="1"/>
  <c r="OFS475" i="5" s="1"/>
  <c r="OFU475" i="5" s="1"/>
  <c r="OFW475" i="5" s="1"/>
  <c r="OFY475" i="5" s="1"/>
  <c r="OGA475" i="5" s="1"/>
  <c r="OGC475" i="5" s="1"/>
  <c r="OGE475" i="5" s="1"/>
  <c r="OGG475" i="5" s="1"/>
  <c r="OGI475" i="5" s="1"/>
  <c r="OGK475" i="5" s="1"/>
  <c r="OGM475" i="5" s="1"/>
  <c r="OGO475" i="5" s="1"/>
  <c r="OGQ475" i="5" s="1"/>
  <c r="OGS475" i="5" s="1"/>
  <c r="OGU475" i="5" s="1"/>
  <c r="OGW475" i="5" s="1"/>
  <c r="OGY475" i="5" s="1"/>
  <c r="OHA475" i="5" s="1"/>
  <c r="OHC475" i="5" s="1"/>
  <c r="OHE475" i="5" s="1"/>
  <c r="OHG475" i="5" s="1"/>
  <c r="OHI475" i="5" s="1"/>
  <c r="OHK475" i="5" s="1"/>
  <c r="OHM475" i="5" s="1"/>
  <c r="OHO475" i="5" s="1"/>
  <c r="OHQ475" i="5" s="1"/>
  <c r="OHS475" i="5" s="1"/>
  <c r="OHU475" i="5" s="1"/>
  <c r="OHW475" i="5" s="1"/>
  <c r="OHY475" i="5" s="1"/>
  <c r="OIA475" i="5" s="1"/>
  <c r="OIC475" i="5" s="1"/>
  <c r="OIE475" i="5" s="1"/>
  <c r="OIG475" i="5" s="1"/>
  <c r="OII475" i="5" s="1"/>
  <c r="OIK475" i="5" s="1"/>
  <c r="OIM475" i="5" s="1"/>
  <c r="OIO475" i="5" s="1"/>
  <c r="OIQ475" i="5" s="1"/>
  <c r="OIS475" i="5" s="1"/>
  <c r="OIU475" i="5" s="1"/>
  <c r="OIW475" i="5" s="1"/>
  <c r="OIY475" i="5" s="1"/>
  <c r="OJA475" i="5" s="1"/>
  <c r="OJC475" i="5" s="1"/>
  <c r="OJE475" i="5" s="1"/>
  <c r="OJG475" i="5" s="1"/>
  <c r="OJI475" i="5" s="1"/>
  <c r="OJK475" i="5" s="1"/>
  <c r="OJM475" i="5" s="1"/>
  <c r="OJO475" i="5" s="1"/>
  <c r="OJQ475" i="5" s="1"/>
  <c r="OJS475" i="5" s="1"/>
  <c r="OJU475" i="5" s="1"/>
  <c r="OJW475" i="5" s="1"/>
  <c r="OJY475" i="5" s="1"/>
  <c r="OKA475" i="5" s="1"/>
  <c r="OKC475" i="5" s="1"/>
  <c r="OKE475" i="5" s="1"/>
  <c r="OKG475" i="5" s="1"/>
  <c r="OKI475" i="5" s="1"/>
  <c r="OKK475" i="5" s="1"/>
  <c r="OKM475" i="5" s="1"/>
  <c r="OKO475" i="5" s="1"/>
  <c r="OKQ475" i="5" s="1"/>
  <c r="OKS475" i="5" s="1"/>
  <c r="OKU475" i="5" s="1"/>
  <c r="OKW475" i="5" s="1"/>
  <c r="OKY475" i="5" s="1"/>
  <c r="OLA475" i="5" s="1"/>
  <c r="OLC475" i="5" s="1"/>
  <c r="OLE475" i="5" s="1"/>
  <c r="OLG475" i="5" s="1"/>
  <c r="OLI475" i="5" s="1"/>
  <c r="OLK475" i="5" s="1"/>
  <c r="OLM475" i="5" s="1"/>
  <c r="OLO475" i="5" s="1"/>
  <c r="OLQ475" i="5" s="1"/>
  <c r="OLS475" i="5" s="1"/>
  <c r="OLU475" i="5" s="1"/>
  <c r="OLW475" i="5" s="1"/>
  <c r="OLY475" i="5" s="1"/>
  <c r="OMA475" i="5" s="1"/>
  <c r="OMC475" i="5" s="1"/>
  <c r="OME475" i="5" s="1"/>
  <c r="OMG475" i="5" s="1"/>
  <c r="OMI475" i="5" s="1"/>
  <c r="OMK475" i="5" s="1"/>
  <c r="OMM475" i="5" s="1"/>
  <c r="OMO475" i="5" s="1"/>
  <c r="OMQ475" i="5" s="1"/>
  <c r="OMS475" i="5" s="1"/>
  <c r="OMU475" i="5" s="1"/>
  <c r="OMW475" i="5" s="1"/>
  <c r="OMY475" i="5" s="1"/>
  <c r="ONA475" i="5" s="1"/>
  <c r="ONC475" i="5" s="1"/>
  <c r="ONE475" i="5" s="1"/>
  <c r="ONG475" i="5" s="1"/>
  <c r="ONI475" i="5" s="1"/>
  <c r="ONK475" i="5" s="1"/>
  <c r="ONM475" i="5" s="1"/>
  <c r="ONO475" i="5" s="1"/>
  <c r="ONQ475" i="5" s="1"/>
  <c r="ONS475" i="5" s="1"/>
  <c r="ONU475" i="5" s="1"/>
  <c r="ONW475" i="5" s="1"/>
  <c r="ONY475" i="5" s="1"/>
  <c r="OOA475" i="5" s="1"/>
  <c r="OOC475" i="5" s="1"/>
  <c r="OOE475" i="5" s="1"/>
  <c r="OOG475" i="5" s="1"/>
  <c r="OOI475" i="5" s="1"/>
  <c r="OOK475" i="5" s="1"/>
  <c r="OOM475" i="5" s="1"/>
  <c r="OOO475" i="5" s="1"/>
  <c r="OOQ475" i="5" s="1"/>
  <c r="OOS475" i="5" s="1"/>
  <c r="OOU475" i="5" s="1"/>
  <c r="OOW475" i="5" s="1"/>
  <c r="OOY475" i="5" s="1"/>
  <c r="OPA475" i="5" s="1"/>
  <c r="OPC475" i="5" s="1"/>
  <c r="OPE475" i="5" s="1"/>
  <c r="OPG475" i="5" s="1"/>
  <c r="OPI475" i="5" s="1"/>
  <c r="OPK475" i="5" s="1"/>
  <c r="OPM475" i="5" s="1"/>
  <c r="OPO475" i="5" s="1"/>
  <c r="OPQ475" i="5" s="1"/>
  <c r="OPS475" i="5" s="1"/>
  <c r="OPU475" i="5" s="1"/>
  <c r="OPW475" i="5" s="1"/>
  <c r="OPY475" i="5" s="1"/>
  <c r="OQA475" i="5" s="1"/>
  <c r="OQC475" i="5" s="1"/>
  <c r="OQE475" i="5" s="1"/>
  <c r="OQG475" i="5" s="1"/>
  <c r="OQI475" i="5" s="1"/>
  <c r="OQK475" i="5" s="1"/>
  <c r="OQM475" i="5" s="1"/>
  <c r="OQO475" i="5" s="1"/>
  <c r="OQQ475" i="5" s="1"/>
  <c r="OQS475" i="5" s="1"/>
  <c r="OQU475" i="5" s="1"/>
  <c r="OQW475" i="5" s="1"/>
  <c r="OQY475" i="5" s="1"/>
  <c r="ORA475" i="5" s="1"/>
  <c r="ORC475" i="5" s="1"/>
  <c r="ORE475" i="5" s="1"/>
  <c r="ORG475" i="5" s="1"/>
  <c r="ORI475" i="5" s="1"/>
  <c r="ORK475" i="5" s="1"/>
  <c r="ORM475" i="5" s="1"/>
  <c r="ORO475" i="5" s="1"/>
  <c r="ORQ475" i="5" s="1"/>
  <c r="ORS475" i="5" s="1"/>
  <c r="ORU475" i="5" s="1"/>
  <c r="ORW475" i="5" s="1"/>
  <c r="ORY475" i="5" s="1"/>
  <c r="OSA475" i="5" s="1"/>
  <c r="OSC475" i="5" s="1"/>
  <c r="OSE475" i="5" s="1"/>
  <c r="OSG475" i="5" s="1"/>
  <c r="OSI475" i="5" s="1"/>
  <c r="OSK475" i="5" s="1"/>
  <c r="OSM475" i="5" s="1"/>
  <c r="OSO475" i="5" s="1"/>
  <c r="OSQ475" i="5" s="1"/>
  <c r="OSS475" i="5" s="1"/>
  <c r="OSU475" i="5" s="1"/>
  <c r="OSW475" i="5" s="1"/>
  <c r="OSY475" i="5" s="1"/>
  <c r="OTA475" i="5" s="1"/>
  <c r="OTC475" i="5" s="1"/>
  <c r="OTE475" i="5" s="1"/>
  <c r="OTG475" i="5" s="1"/>
  <c r="OTI475" i="5" s="1"/>
  <c r="OTK475" i="5" s="1"/>
  <c r="OTM475" i="5" s="1"/>
  <c r="OTO475" i="5" s="1"/>
  <c r="OTQ475" i="5" s="1"/>
  <c r="OTS475" i="5" s="1"/>
  <c r="OTU475" i="5" s="1"/>
  <c r="OTW475" i="5" s="1"/>
  <c r="OTY475" i="5" s="1"/>
  <c r="OUA475" i="5" s="1"/>
  <c r="OUC475" i="5" s="1"/>
  <c r="OUE475" i="5" s="1"/>
  <c r="OUG475" i="5" s="1"/>
  <c r="OUI475" i="5" s="1"/>
  <c r="OUK475" i="5" s="1"/>
  <c r="OUM475" i="5" s="1"/>
  <c r="OUO475" i="5" s="1"/>
  <c r="OUQ475" i="5" s="1"/>
  <c r="OUS475" i="5" s="1"/>
  <c r="OUU475" i="5" s="1"/>
  <c r="OUW475" i="5" s="1"/>
  <c r="OUY475" i="5" s="1"/>
  <c r="OVA475" i="5" s="1"/>
  <c r="OVC475" i="5" s="1"/>
  <c r="OVE475" i="5" s="1"/>
  <c r="OVG475" i="5" s="1"/>
  <c r="OVI475" i="5" s="1"/>
  <c r="OVK475" i="5" s="1"/>
  <c r="OVM475" i="5" s="1"/>
  <c r="OVO475" i="5" s="1"/>
  <c r="OVQ475" i="5" s="1"/>
  <c r="OVS475" i="5" s="1"/>
  <c r="OVU475" i="5" s="1"/>
  <c r="OVW475" i="5" s="1"/>
  <c r="OVY475" i="5" s="1"/>
  <c r="OWA475" i="5" s="1"/>
  <c r="OWC475" i="5" s="1"/>
  <c r="OWE475" i="5" s="1"/>
  <c r="OWG475" i="5" s="1"/>
  <c r="OWI475" i="5" s="1"/>
  <c r="OWK475" i="5" s="1"/>
  <c r="OWM475" i="5" s="1"/>
  <c r="OWO475" i="5" s="1"/>
  <c r="OWQ475" i="5" s="1"/>
  <c r="OWS475" i="5" s="1"/>
  <c r="OWU475" i="5" s="1"/>
  <c r="OWW475" i="5" s="1"/>
  <c r="OWY475" i="5" s="1"/>
  <c r="OXA475" i="5" s="1"/>
  <c r="OXC475" i="5" s="1"/>
  <c r="OXE475" i="5" s="1"/>
  <c r="OXG475" i="5" s="1"/>
  <c r="OXI475" i="5" s="1"/>
  <c r="OXK475" i="5" s="1"/>
  <c r="OXM475" i="5" s="1"/>
  <c r="OXO475" i="5" s="1"/>
  <c r="OXQ475" i="5" s="1"/>
  <c r="OXS475" i="5" s="1"/>
  <c r="OXU475" i="5" s="1"/>
  <c r="OXW475" i="5" s="1"/>
  <c r="OXY475" i="5" s="1"/>
  <c r="OYA475" i="5" s="1"/>
  <c r="OYC475" i="5" s="1"/>
  <c r="OYE475" i="5" s="1"/>
  <c r="OYG475" i="5" s="1"/>
  <c r="OYI475" i="5" s="1"/>
  <c r="OYK475" i="5" s="1"/>
  <c r="OYM475" i="5" s="1"/>
  <c r="OYO475" i="5" s="1"/>
  <c r="OYQ475" i="5" s="1"/>
  <c r="OYS475" i="5" s="1"/>
  <c r="OYU475" i="5" s="1"/>
  <c r="OYW475" i="5" s="1"/>
  <c r="OYY475" i="5" s="1"/>
  <c r="OZA475" i="5" s="1"/>
  <c r="OZC475" i="5" s="1"/>
  <c r="OZE475" i="5" s="1"/>
  <c r="OZG475" i="5" s="1"/>
  <c r="OZI475" i="5" s="1"/>
  <c r="OZK475" i="5" s="1"/>
  <c r="OZM475" i="5" s="1"/>
  <c r="OZO475" i="5" s="1"/>
  <c r="OZQ475" i="5" s="1"/>
  <c r="OZS475" i="5" s="1"/>
  <c r="OZU475" i="5" s="1"/>
  <c r="OZW475" i="5" s="1"/>
  <c r="OZY475" i="5" s="1"/>
  <c r="PAA475" i="5" s="1"/>
  <c r="PAC475" i="5" s="1"/>
  <c r="PAE475" i="5" s="1"/>
  <c r="PAG475" i="5" s="1"/>
  <c r="PAI475" i="5" s="1"/>
  <c r="PAK475" i="5" s="1"/>
  <c r="PAM475" i="5" s="1"/>
  <c r="PAO475" i="5" s="1"/>
  <c r="PAQ475" i="5" s="1"/>
  <c r="PAS475" i="5" s="1"/>
  <c r="PAU475" i="5" s="1"/>
  <c r="PAW475" i="5" s="1"/>
  <c r="PAY475" i="5" s="1"/>
  <c r="PBA475" i="5" s="1"/>
  <c r="PBC475" i="5" s="1"/>
  <c r="PBE475" i="5" s="1"/>
  <c r="PBG475" i="5" s="1"/>
  <c r="PBI475" i="5" s="1"/>
  <c r="PBK475" i="5" s="1"/>
  <c r="PBM475" i="5" s="1"/>
  <c r="PBO475" i="5" s="1"/>
  <c r="PBQ475" i="5" s="1"/>
  <c r="PBS475" i="5" s="1"/>
  <c r="PBU475" i="5" s="1"/>
  <c r="PBW475" i="5" s="1"/>
  <c r="PBY475" i="5" s="1"/>
  <c r="PCA475" i="5" s="1"/>
  <c r="PCC475" i="5" s="1"/>
  <c r="PCE475" i="5" s="1"/>
  <c r="PCG475" i="5" s="1"/>
  <c r="PCI475" i="5" s="1"/>
  <c r="PCK475" i="5" s="1"/>
  <c r="PCM475" i="5" s="1"/>
  <c r="PCO475" i="5" s="1"/>
  <c r="PCQ475" i="5" s="1"/>
  <c r="PCS475" i="5" s="1"/>
  <c r="PCU475" i="5" s="1"/>
  <c r="PCW475" i="5" s="1"/>
  <c r="PCY475" i="5" s="1"/>
  <c r="PDA475" i="5" s="1"/>
  <c r="PDC475" i="5" s="1"/>
  <c r="PDE475" i="5" s="1"/>
  <c r="PDG475" i="5" s="1"/>
  <c r="PDI475" i="5" s="1"/>
  <c r="PDK475" i="5" s="1"/>
  <c r="PDM475" i="5" s="1"/>
  <c r="PDO475" i="5" s="1"/>
  <c r="PDQ475" i="5" s="1"/>
  <c r="PDS475" i="5" s="1"/>
  <c r="PDU475" i="5" s="1"/>
  <c r="PDW475" i="5" s="1"/>
  <c r="PDY475" i="5" s="1"/>
  <c r="PEA475" i="5" s="1"/>
  <c r="PEC475" i="5" s="1"/>
  <c r="PEE475" i="5" s="1"/>
  <c r="PEG475" i="5" s="1"/>
  <c r="PEI475" i="5" s="1"/>
  <c r="PEK475" i="5" s="1"/>
  <c r="PEM475" i="5" s="1"/>
  <c r="PEO475" i="5" s="1"/>
  <c r="PEQ475" i="5" s="1"/>
  <c r="PES475" i="5" s="1"/>
  <c r="PEU475" i="5" s="1"/>
  <c r="PEW475" i="5" s="1"/>
  <c r="PEY475" i="5" s="1"/>
  <c r="PFA475" i="5" s="1"/>
  <c r="PFC475" i="5" s="1"/>
  <c r="PFE475" i="5" s="1"/>
  <c r="PFG475" i="5" s="1"/>
  <c r="PFI475" i="5" s="1"/>
  <c r="PFK475" i="5" s="1"/>
  <c r="PFM475" i="5" s="1"/>
  <c r="PFO475" i="5" s="1"/>
  <c r="PFQ475" i="5" s="1"/>
  <c r="PFS475" i="5" s="1"/>
  <c r="PFU475" i="5" s="1"/>
  <c r="PFW475" i="5" s="1"/>
  <c r="PFY475" i="5" s="1"/>
  <c r="PGA475" i="5" s="1"/>
  <c r="PGC475" i="5" s="1"/>
  <c r="PGE475" i="5" s="1"/>
  <c r="PGG475" i="5" s="1"/>
  <c r="PGI475" i="5" s="1"/>
  <c r="PGK475" i="5" s="1"/>
  <c r="PGM475" i="5" s="1"/>
  <c r="PGO475" i="5" s="1"/>
  <c r="PGQ475" i="5" s="1"/>
  <c r="PGS475" i="5" s="1"/>
  <c r="PGU475" i="5" s="1"/>
  <c r="PGW475" i="5" s="1"/>
  <c r="PGY475" i="5" s="1"/>
  <c r="PHA475" i="5" s="1"/>
  <c r="PHC475" i="5" s="1"/>
  <c r="PHE475" i="5" s="1"/>
  <c r="PHG475" i="5" s="1"/>
  <c r="PHI475" i="5" s="1"/>
  <c r="PHK475" i="5" s="1"/>
  <c r="PHM475" i="5" s="1"/>
  <c r="PHO475" i="5" s="1"/>
  <c r="PHQ475" i="5" s="1"/>
  <c r="PHS475" i="5" s="1"/>
  <c r="PHU475" i="5" s="1"/>
  <c r="PHW475" i="5" s="1"/>
  <c r="PHY475" i="5" s="1"/>
  <c r="PIA475" i="5" s="1"/>
  <c r="PIC475" i="5" s="1"/>
  <c r="PIE475" i="5" s="1"/>
  <c r="PIG475" i="5" s="1"/>
  <c r="PII475" i="5" s="1"/>
  <c r="PIK475" i="5" s="1"/>
  <c r="PIM475" i="5" s="1"/>
  <c r="PIO475" i="5" s="1"/>
  <c r="PIQ475" i="5" s="1"/>
  <c r="PIS475" i="5" s="1"/>
  <c r="PIU475" i="5" s="1"/>
  <c r="PIW475" i="5" s="1"/>
  <c r="PIY475" i="5" s="1"/>
  <c r="PJA475" i="5" s="1"/>
  <c r="PJC475" i="5" s="1"/>
  <c r="PJE475" i="5" s="1"/>
  <c r="PJG475" i="5" s="1"/>
  <c r="PJI475" i="5" s="1"/>
  <c r="PJK475" i="5" s="1"/>
  <c r="PJM475" i="5" s="1"/>
  <c r="PJO475" i="5" s="1"/>
  <c r="PJQ475" i="5" s="1"/>
  <c r="PJS475" i="5" s="1"/>
  <c r="PJU475" i="5" s="1"/>
  <c r="PJW475" i="5" s="1"/>
  <c r="PJY475" i="5" s="1"/>
  <c r="PKA475" i="5" s="1"/>
  <c r="PKC475" i="5" s="1"/>
  <c r="PKE475" i="5" s="1"/>
  <c r="PKG475" i="5" s="1"/>
  <c r="PKI475" i="5" s="1"/>
  <c r="PKK475" i="5" s="1"/>
  <c r="PKM475" i="5" s="1"/>
  <c r="PKO475" i="5" s="1"/>
  <c r="PKQ475" i="5" s="1"/>
  <c r="PKS475" i="5" s="1"/>
  <c r="PKU475" i="5" s="1"/>
  <c r="PKW475" i="5" s="1"/>
  <c r="PKY475" i="5" s="1"/>
  <c r="PLA475" i="5" s="1"/>
  <c r="PLC475" i="5" s="1"/>
  <c r="PLE475" i="5" s="1"/>
  <c r="PLG475" i="5" s="1"/>
  <c r="PLI475" i="5" s="1"/>
  <c r="PLK475" i="5" s="1"/>
  <c r="PLM475" i="5" s="1"/>
  <c r="PLO475" i="5" s="1"/>
  <c r="PLQ475" i="5" s="1"/>
  <c r="PLS475" i="5" s="1"/>
  <c r="PLU475" i="5" s="1"/>
  <c r="PLW475" i="5" s="1"/>
  <c r="PLY475" i="5" s="1"/>
  <c r="PMA475" i="5" s="1"/>
  <c r="PMC475" i="5" s="1"/>
  <c r="PME475" i="5" s="1"/>
  <c r="PMG475" i="5" s="1"/>
  <c r="PMI475" i="5" s="1"/>
  <c r="PMK475" i="5" s="1"/>
  <c r="PMM475" i="5" s="1"/>
  <c r="PMO475" i="5" s="1"/>
  <c r="PMQ475" i="5" s="1"/>
  <c r="PMS475" i="5" s="1"/>
  <c r="PMU475" i="5" s="1"/>
  <c r="PMW475" i="5" s="1"/>
  <c r="PMY475" i="5" s="1"/>
  <c r="PNA475" i="5" s="1"/>
  <c r="PNC475" i="5" s="1"/>
  <c r="PNE475" i="5" s="1"/>
  <c r="PNG475" i="5" s="1"/>
  <c r="PNI475" i="5" s="1"/>
  <c r="PNK475" i="5" s="1"/>
  <c r="PNM475" i="5" s="1"/>
  <c r="PNO475" i="5" s="1"/>
  <c r="PNQ475" i="5" s="1"/>
  <c r="PNS475" i="5" s="1"/>
  <c r="PNU475" i="5" s="1"/>
  <c r="PNW475" i="5" s="1"/>
  <c r="PNY475" i="5" s="1"/>
  <c r="POA475" i="5" s="1"/>
  <c r="POC475" i="5" s="1"/>
  <c r="POE475" i="5" s="1"/>
  <c r="POG475" i="5" s="1"/>
  <c r="POI475" i="5" s="1"/>
  <c r="POK475" i="5" s="1"/>
  <c r="POM475" i="5" s="1"/>
  <c r="POO475" i="5" s="1"/>
  <c r="POQ475" i="5" s="1"/>
  <c r="POS475" i="5" s="1"/>
  <c r="POU475" i="5" s="1"/>
  <c r="POW475" i="5" s="1"/>
  <c r="POY475" i="5" s="1"/>
  <c r="PPA475" i="5" s="1"/>
  <c r="PPC475" i="5" s="1"/>
  <c r="PPE475" i="5" s="1"/>
  <c r="PPG475" i="5" s="1"/>
  <c r="PPI475" i="5" s="1"/>
  <c r="PPK475" i="5" s="1"/>
  <c r="PPM475" i="5" s="1"/>
  <c r="PPO475" i="5" s="1"/>
  <c r="PPQ475" i="5" s="1"/>
  <c r="PPS475" i="5" s="1"/>
  <c r="PPU475" i="5" s="1"/>
  <c r="PPW475" i="5" s="1"/>
  <c r="PPY475" i="5" s="1"/>
  <c r="PQA475" i="5" s="1"/>
  <c r="PQC475" i="5" s="1"/>
  <c r="PQE475" i="5" s="1"/>
  <c r="PQG475" i="5" s="1"/>
  <c r="PQI475" i="5" s="1"/>
  <c r="PQK475" i="5" s="1"/>
  <c r="PQM475" i="5" s="1"/>
  <c r="PQO475" i="5" s="1"/>
  <c r="PQQ475" i="5" s="1"/>
  <c r="PQS475" i="5" s="1"/>
  <c r="PQU475" i="5" s="1"/>
  <c r="PQW475" i="5" s="1"/>
  <c r="PQY475" i="5" s="1"/>
  <c r="PRA475" i="5" s="1"/>
  <c r="PRC475" i="5" s="1"/>
  <c r="PRE475" i="5" s="1"/>
  <c r="PRG475" i="5" s="1"/>
  <c r="PRI475" i="5" s="1"/>
  <c r="PRK475" i="5" s="1"/>
  <c r="PRM475" i="5" s="1"/>
  <c r="PRO475" i="5" s="1"/>
  <c r="PRQ475" i="5" s="1"/>
  <c r="PRS475" i="5" s="1"/>
  <c r="PRU475" i="5" s="1"/>
  <c r="PRW475" i="5" s="1"/>
  <c r="PRY475" i="5" s="1"/>
  <c r="PSA475" i="5" s="1"/>
  <c r="PSC475" i="5" s="1"/>
  <c r="PSE475" i="5" s="1"/>
  <c r="PSG475" i="5" s="1"/>
  <c r="PSI475" i="5" s="1"/>
  <c r="PSK475" i="5" s="1"/>
  <c r="PSM475" i="5" s="1"/>
  <c r="PSO475" i="5" s="1"/>
  <c r="PSQ475" i="5" s="1"/>
  <c r="PSS475" i="5" s="1"/>
  <c r="PSU475" i="5" s="1"/>
  <c r="PSW475" i="5" s="1"/>
  <c r="PSY475" i="5" s="1"/>
  <c r="PTA475" i="5" s="1"/>
  <c r="PTC475" i="5" s="1"/>
  <c r="PTE475" i="5" s="1"/>
  <c r="PTG475" i="5" s="1"/>
  <c r="PTI475" i="5" s="1"/>
  <c r="PTK475" i="5" s="1"/>
  <c r="PTM475" i="5" s="1"/>
  <c r="PTO475" i="5" s="1"/>
  <c r="PTQ475" i="5" s="1"/>
  <c r="PTS475" i="5" s="1"/>
  <c r="PTU475" i="5" s="1"/>
  <c r="PTW475" i="5" s="1"/>
  <c r="PTY475" i="5" s="1"/>
  <c r="PUA475" i="5" s="1"/>
  <c r="PUC475" i="5" s="1"/>
  <c r="PUE475" i="5" s="1"/>
  <c r="PUG475" i="5" s="1"/>
  <c r="PUI475" i="5" s="1"/>
  <c r="PUK475" i="5" s="1"/>
  <c r="PUM475" i="5" s="1"/>
  <c r="PUO475" i="5" s="1"/>
  <c r="PUQ475" i="5" s="1"/>
  <c r="PUS475" i="5" s="1"/>
  <c r="PUU475" i="5" s="1"/>
  <c r="PUW475" i="5" s="1"/>
  <c r="PUY475" i="5" s="1"/>
  <c r="PVA475" i="5" s="1"/>
  <c r="PVC475" i="5" s="1"/>
  <c r="PVE475" i="5" s="1"/>
  <c r="PVG475" i="5" s="1"/>
  <c r="PVI475" i="5" s="1"/>
  <c r="PVK475" i="5" s="1"/>
  <c r="PVM475" i="5" s="1"/>
  <c r="PVO475" i="5" s="1"/>
  <c r="PVQ475" i="5" s="1"/>
  <c r="PVS475" i="5" s="1"/>
  <c r="PVU475" i="5" s="1"/>
  <c r="PVW475" i="5" s="1"/>
  <c r="PVY475" i="5" s="1"/>
  <c r="PWA475" i="5" s="1"/>
  <c r="PWC475" i="5" s="1"/>
  <c r="PWE475" i="5" s="1"/>
  <c r="PWG475" i="5" s="1"/>
  <c r="PWI475" i="5" s="1"/>
  <c r="PWK475" i="5" s="1"/>
  <c r="PWM475" i="5" s="1"/>
  <c r="PWO475" i="5" s="1"/>
  <c r="PWQ475" i="5" s="1"/>
  <c r="PWS475" i="5" s="1"/>
  <c r="PWU475" i="5" s="1"/>
  <c r="PWW475" i="5" s="1"/>
  <c r="PWY475" i="5" s="1"/>
  <c r="PXA475" i="5" s="1"/>
  <c r="PXC475" i="5" s="1"/>
  <c r="PXE475" i="5" s="1"/>
  <c r="PXG475" i="5" s="1"/>
  <c r="PXI475" i="5" s="1"/>
  <c r="PXK475" i="5" s="1"/>
  <c r="PXM475" i="5" s="1"/>
  <c r="PXO475" i="5" s="1"/>
  <c r="PXQ475" i="5" s="1"/>
  <c r="PXS475" i="5" s="1"/>
  <c r="PXU475" i="5" s="1"/>
  <c r="PXW475" i="5" s="1"/>
  <c r="PXY475" i="5" s="1"/>
  <c r="PYA475" i="5" s="1"/>
  <c r="PYC475" i="5" s="1"/>
  <c r="PYE475" i="5" s="1"/>
  <c r="PYG475" i="5" s="1"/>
  <c r="PYI475" i="5" s="1"/>
  <c r="PYK475" i="5" s="1"/>
  <c r="PYM475" i="5" s="1"/>
  <c r="PYO475" i="5" s="1"/>
  <c r="PYQ475" i="5" s="1"/>
  <c r="PYS475" i="5" s="1"/>
  <c r="PYU475" i="5" s="1"/>
  <c r="PYW475" i="5" s="1"/>
  <c r="PYY475" i="5" s="1"/>
  <c r="PZA475" i="5" s="1"/>
  <c r="PZC475" i="5" s="1"/>
  <c r="PZE475" i="5" s="1"/>
  <c r="PZG475" i="5" s="1"/>
  <c r="PZI475" i="5" s="1"/>
  <c r="PZK475" i="5" s="1"/>
  <c r="PZM475" i="5" s="1"/>
  <c r="PZO475" i="5" s="1"/>
  <c r="PZQ475" i="5" s="1"/>
  <c r="PZS475" i="5" s="1"/>
  <c r="PZU475" i="5" s="1"/>
  <c r="PZW475" i="5" s="1"/>
  <c r="PZY475" i="5" s="1"/>
  <c r="QAA475" i="5" s="1"/>
  <c r="QAC475" i="5" s="1"/>
  <c r="QAE475" i="5" s="1"/>
  <c r="QAG475" i="5" s="1"/>
  <c r="QAI475" i="5" s="1"/>
  <c r="QAK475" i="5" s="1"/>
  <c r="QAM475" i="5" s="1"/>
  <c r="QAO475" i="5" s="1"/>
  <c r="QAQ475" i="5" s="1"/>
  <c r="QAS475" i="5" s="1"/>
  <c r="QAU475" i="5" s="1"/>
  <c r="QAW475" i="5" s="1"/>
  <c r="QAY475" i="5" s="1"/>
  <c r="QBA475" i="5" s="1"/>
  <c r="QBC475" i="5" s="1"/>
  <c r="QBE475" i="5" s="1"/>
  <c r="QBG475" i="5" s="1"/>
  <c r="QBI475" i="5" s="1"/>
  <c r="QBK475" i="5" s="1"/>
  <c r="QBM475" i="5" s="1"/>
  <c r="QBO475" i="5" s="1"/>
  <c r="QBQ475" i="5" s="1"/>
  <c r="QBS475" i="5" s="1"/>
  <c r="QBU475" i="5" s="1"/>
  <c r="QBW475" i="5" s="1"/>
  <c r="QBY475" i="5" s="1"/>
  <c r="QCA475" i="5" s="1"/>
  <c r="QCC475" i="5" s="1"/>
  <c r="QCE475" i="5" s="1"/>
  <c r="QCG475" i="5" s="1"/>
  <c r="QCI475" i="5" s="1"/>
  <c r="QCK475" i="5" s="1"/>
  <c r="QCM475" i="5" s="1"/>
  <c r="QCO475" i="5" s="1"/>
  <c r="QCQ475" i="5" s="1"/>
  <c r="QCS475" i="5" s="1"/>
  <c r="QCU475" i="5" s="1"/>
  <c r="QCW475" i="5" s="1"/>
  <c r="QCY475" i="5" s="1"/>
  <c r="QDA475" i="5" s="1"/>
  <c r="QDC475" i="5" s="1"/>
  <c r="QDE475" i="5" s="1"/>
  <c r="QDG475" i="5" s="1"/>
  <c r="QDI475" i="5" s="1"/>
  <c r="QDK475" i="5" s="1"/>
  <c r="QDM475" i="5" s="1"/>
  <c r="QDO475" i="5" s="1"/>
  <c r="QDQ475" i="5" s="1"/>
  <c r="QDS475" i="5" s="1"/>
  <c r="QDU475" i="5" s="1"/>
  <c r="QDW475" i="5" s="1"/>
  <c r="QDY475" i="5" s="1"/>
  <c r="QEA475" i="5" s="1"/>
  <c r="QEC475" i="5" s="1"/>
  <c r="QEE475" i="5" s="1"/>
  <c r="QEG475" i="5" s="1"/>
  <c r="QEI475" i="5" s="1"/>
  <c r="QEK475" i="5" s="1"/>
  <c r="QEM475" i="5" s="1"/>
  <c r="QEO475" i="5" s="1"/>
  <c r="QEQ475" i="5" s="1"/>
  <c r="QES475" i="5" s="1"/>
  <c r="QEU475" i="5" s="1"/>
  <c r="QEW475" i="5" s="1"/>
  <c r="QEY475" i="5" s="1"/>
  <c r="QFA475" i="5" s="1"/>
  <c r="QFC475" i="5" s="1"/>
  <c r="QFE475" i="5" s="1"/>
  <c r="QFG475" i="5" s="1"/>
  <c r="QFI475" i="5" s="1"/>
  <c r="QFK475" i="5" s="1"/>
  <c r="QFM475" i="5" s="1"/>
  <c r="QFO475" i="5" s="1"/>
  <c r="QFQ475" i="5" s="1"/>
  <c r="QFS475" i="5" s="1"/>
  <c r="QFU475" i="5" s="1"/>
  <c r="QFW475" i="5" s="1"/>
  <c r="QFY475" i="5" s="1"/>
  <c r="QGA475" i="5" s="1"/>
  <c r="QGC475" i="5" s="1"/>
  <c r="QGE475" i="5" s="1"/>
  <c r="QGG475" i="5" s="1"/>
  <c r="QGI475" i="5" s="1"/>
  <c r="QGK475" i="5" s="1"/>
  <c r="QGM475" i="5" s="1"/>
  <c r="QGO475" i="5" s="1"/>
  <c r="QGQ475" i="5" s="1"/>
  <c r="QGS475" i="5" s="1"/>
  <c r="QGU475" i="5" s="1"/>
  <c r="QGW475" i="5" s="1"/>
  <c r="QGY475" i="5" s="1"/>
  <c r="QHA475" i="5" s="1"/>
  <c r="QHC475" i="5" s="1"/>
  <c r="QHE475" i="5" s="1"/>
  <c r="QHG475" i="5" s="1"/>
  <c r="QHI475" i="5" s="1"/>
  <c r="QHK475" i="5" s="1"/>
  <c r="QHM475" i="5" s="1"/>
  <c r="QHO475" i="5" s="1"/>
  <c r="QHQ475" i="5" s="1"/>
  <c r="QHS475" i="5" s="1"/>
  <c r="QHU475" i="5" s="1"/>
  <c r="QHW475" i="5" s="1"/>
  <c r="QHY475" i="5" s="1"/>
  <c r="QIA475" i="5" s="1"/>
  <c r="QIC475" i="5" s="1"/>
  <c r="QIE475" i="5" s="1"/>
  <c r="QIG475" i="5" s="1"/>
  <c r="QII475" i="5" s="1"/>
  <c r="QIK475" i="5" s="1"/>
  <c r="QIM475" i="5" s="1"/>
  <c r="QIO475" i="5" s="1"/>
  <c r="QIQ475" i="5" s="1"/>
  <c r="QIS475" i="5" s="1"/>
  <c r="QIU475" i="5" s="1"/>
  <c r="QIW475" i="5" s="1"/>
  <c r="QIY475" i="5" s="1"/>
  <c r="QJA475" i="5" s="1"/>
  <c r="QJC475" i="5" s="1"/>
  <c r="QJE475" i="5" s="1"/>
  <c r="QJG475" i="5" s="1"/>
  <c r="QJI475" i="5" s="1"/>
  <c r="QJK475" i="5" s="1"/>
  <c r="QJM475" i="5" s="1"/>
  <c r="QJO475" i="5" s="1"/>
  <c r="QJQ475" i="5" s="1"/>
  <c r="QJS475" i="5" s="1"/>
  <c r="QJU475" i="5" s="1"/>
  <c r="QJW475" i="5" s="1"/>
  <c r="QJY475" i="5" s="1"/>
  <c r="QKA475" i="5" s="1"/>
  <c r="QKC475" i="5" s="1"/>
  <c r="QKE475" i="5" s="1"/>
  <c r="QKG475" i="5" s="1"/>
  <c r="QKI475" i="5" s="1"/>
  <c r="QKK475" i="5" s="1"/>
  <c r="QKM475" i="5" s="1"/>
  <c r="QKO475" i="5" s="1"/>
  <c r="QKQ475" i="5" s="1"/>
  <c r="QKS475" i="5" s="1"/>
  <c r="QKU475" i="5" s="1"/>
  <c r="QKW475" i="5" s="1"/>
  <c r="QKY475" i="5" s="1"/>
  <c r="QLA475" i="5" s="1"/>
  <c r="QLC475" i="5" s="1"/>
  <c r="QLE475" i="5" s="1"/>
  <c r="QLG475" i="5" s="1"/>
  <c r="QLI475" i="5" s="1"/>
  <c r="QLK475" i="5" s="1"/>
  <c r="QLM475" i="5" s="1"/>
  <c r="QLO475" i="5" s="1"/>
  <c r="QLQ475" i="5" s="1"/>
  <c r="QLS475" i="5" s="1"/>
  <c r="QLU475" i="5" s="1"/>
  <c r="QLW475" i="5" s="1"/>
  <c r="QLY475" i="5" s="1"/>
  <c r="QMA475" i="5" s="1"/>
  <c r="QMC475" i="5" s="1"/>
  <c r="QME475" i="5" s="1"/>
  <c r="QMG475" i="5" s="1"/>
  <c r="QMI475" i="5" s="1"/>
  <c r="QMK475" i="5" s="1"/>
  <c r="QMM475" i="5" s="1"/>
  <c r="QMO475" i="5" s="1"/>
  <c r="QMQ475" i="5" s="1"/>
  <c r="QMS475" i="5" s="1"/>
  <c r="QMU475" i="5" s="1"/>
  <c r="QMW475" i="5" s="1"/>
  <c r="QMY475" i="5" s="1"/>
  <c r="QNA475" i="5" s="1"/>
  <c r="QNC475" i="5" s="1"/>
  <c r="QNE475" i="5" s="1"/>
  <c r="QNG475" i="5" s="1"/>
  <c r="QNI475" i="5" s="1"/>
  <c r="QNK475" i="5" s="1"/>
  <c r="QNM475" i="5" s="1"/>
  <c r="QNO475" i="5" s="1"/>
  <c r="QNQ475" i="5" s="1"/>
  <c r="QNS475" i="5" s="1"/>
  <c r="QNU475" i="5" s="1"/>
  <c r="QNW475" i="5" s="1"/>
  <c r="QNY475" i="5" s="1"/>
  <c r="QOA475" i="5" s="1"/>
  <c r="QOC475" i="5" s="1"/>
  <c r="QOE475" i="5" s="1"/>
  <c r="QOG475" i="5" s="1"/>
  <c r="QOI475" i="5" s="1"/>
  <c r="QOK475" i="5" s="1"/>
  <c r="QOM475" i="5" s="1"/>
  <c r="QOO475" i="5" s="1"/>
  <c r="QOQ475" i="5" s="1"/>
  <c r="QOS475" i="5" s="1"/>
  <c r="QOU475" i="5" s="1"/>
  <c r="QOW475" i="5" s="1"/>
  <c r="QOY475" i="5" s="1"/>
  <c r="QPA475" i="5" s="1"/>
  <c r="QPC475" i="5" s="1"/>
  <c r="QPE475" i="5" s="1"/>
  <c r="QPG475" i="5" s="1"/>
  <c r="QPI475" i="5" s="1"/>
  <c r="QPK475" i="5" s="1"/>
  <c r="QPM475" i="5" s="1"/>
  <c r="QPO475" i="5" s="1"/>
  <c r="QPQ475" i="5" s="1"/>
  <c r="QPS475" i="5" s="1"/>
  <c r="QPU475" i="5" s="1"/>
  <c r="QPW475" i="5" s="1"/>
  <c r="QPY475" i="5" s="1"/>
  <c r="QQA475" i="5" s="1"/>
  <c r="QQC475" i="5" s="1"/>
  <c r="QQE475" i="5" s="1"/>
  <c r="QQG475" i="5" s="1"/>
  <c r="QQI475" i="5" s="1"/>
  <c r="QQK475" i="5" s="1"/>
  <c r="QQM475" i="5" s="1"/>
  <c r="QQO475" i="5" s="1"/>
  <c r="QQQ475" i="5" s="1"/>
  <c r="QQS475" i="5" s="1"/>
  <c r="QQU475" i="5" s="1"/>
  <c r="QQW475" i="5" s="1"/>
  <c r="QQY475" i="5" s="1"/>
  <c r="QRA475" i="5" s="1"/>
  <c r="QRC475" i="5" s="1"/>
  <c r="QRE475" i="5" s="1"/>
  <c r="QRG475" i="5" s="1"/>
  <c r="QRI475" i="5" s="1"/>
  <c r="QRK475" i="5" s="1"/>
  <c r="QRM475" i="5" s="1"/>
  <c r="QRO475" i="5" s="1"/>
  <c r="QRQ475" i="5" s="1"/>
  <c r="QRS475" i="5" s="1"/>
  <c r="QRU475" i="5" s="1"/>
  <c r="QRW475" i="5" s="1"/>
  <c r="QRY475" i="5" s="1"/>
  <c r="QSA475" i="5" s="1"/>
  <c r="QSC475" i="5" s="1"/>
  <c r="QSE475" i="5" s="1"/>
  <c r="QSG475" i="5" s="1"/>
  <c r="QSI475" i="5" s="1"/>
  <c r="QSK475" i="5" s="1"/>
  <c r="QSM475" i="5" s="1"/>
  <c r="QSO475" i="5" s="1"/>
  <c r="QSQ475" i="5" s="1"/>
  <c r="QSS475" i="5" s="1"/>
  <c r="QSU475" i="5" s="1"/>
  <c r="QSW475" i="5" s="1"/>
  <c r="QSY475" i="5" s="1"/>
  <c r="QTA475" i="5" s="1"/>
  <c r="QTC475" i="5" s="1"/>
  <c r="QTE475" i="5" s="1"/>
  <c r="QTG475" i="5" s="1"/>
  <c r="QTI475" i="5" s="1"/>
  <c r="QTK475" i="5" s="1"/>
  <c r="QTM475" i="5" s="1"/>
  <c r="QTO475" i="5" s="1"/>
  <c r="QTQ475" i="5" s="1"/>
  <c r="QTS475" i="5" s="1"/>
  <c r="QTU475" i="5" s="1"/>
  <c r="QTW475" i="5" s="1"/>
  <c r="QTY475" i="5" s="1"/>
  <c r="QUA475" i="5" s="1"/>
  <c r="QUC475" i="5" s="1"/>
  <c r="QUE475" i="5" s="1"/>
  <c r="QUG475" i="5" s="1"/>
  <c r="QUI475" i="5" s="1"/>
  <c r="QUK475" i="5" s="1"/>
  <c r="QUM475" i="5" s="1"/>
  <c r="QUO475" i="5" s="1"/>
  <c r="QUQ475" i="5" s="1"/>
  <c r="QUS475" i="5" s="1"/>
  <c r="QUU475" i="5" s="1"/>
  <c r="QUW475" i="5" s="1"/>
  <c r="QUY475" i="5" s="1"/>
  <c r="QVA475" i="5" s="1"/>
  <c r="QVC475" i="5" s="1"/>
  <c r="QVE475" i="5" s="1"/>
  <c r="QVG475" i="5" s="1"/>
  <c r="QVI475" i="5" s="1"/>
  <c r="QVK475" i="5" s="1"/>
  <c r="QVM475" i="5" s="1"/>
  <c r="QVO475" i="5" s="1"/>
  <c r="QVQ475" i="5" s="1"/>
  <c r="QVS475" i="5" s="1"/>
  <c r="QVU475" i="5" s="1"/>
  <c r="QVW475" i="5" s="1"/>
  <c r="QVY475" i="5" s="1"/>
  <c r="QWA475" i="5" s="1"/>
  <c r="QWC475" i="5" s="1"/>
  <c r="QWE475" i="5" s="1"/>
  <c r="QWG475" i="5" s="1"/>
  <c r="QWI475" i="5" s="1"/>
  <c r="QWK475" i="5" s="1"/>
  <c r="QWM475" i="5" s="1"/>
  <c r="QWO475" i="5" s="1"/>
  <c r="QWQ475" i="5" s="1"/>
  <c r="QWS475" i="5" s="1"/>
  <c r="QWU475" i="5" s="1"/>
  <c r="QWW475" i="5" s="1"/>
  <c r="QWY475" i="5" s="1"/>
  <c r="QXA475" i="5" s="1"/>
  <c r="QXC475" i="5" s="1"/>
  <c r="QXE475" i="5" s="1"/>
  <c r="QXG475" i="5" s="1"/>
  <c r="QXI475" i="5" s="1"/>
  <c r="QXK475" i="5" s="1"/>
  <c r="QXM475" i="5" s="1"/>
  <c r="QXO475" i="5" s="1"/>
  <c r="QXQ475" i="5" s="1"/>
  <c r="QXS475" i="5" s="1"/>
  <c r="QXU475" i="5" s="1"/>
  <c r="QXW475" i="5" s="1"/>
  <c r="QXY475" i="5" s="1"/>
  <c r="QYA475" i="5" s="1"/>
  <c r="QYC475" i="5" s="1"/>
  <c r="QYE475" i="5" s="1"/>
  <c r="QYG475" i="5" s="1"/>
  <c r="QYI475" i="5" s="1"/>
  <c r="QYK475" i="5" s="1"/>
  <c r="QYM475" i="5" s="1"/>
  <c r="QYO475" i="5" s="1"/>
  <c r="QYQ475" i="5" s="1"/>
  <c r="QYS475" i="5" s="1"/>
  <c r="QYU475" i="5" s="1"/>
  <c r="QYW475" i="5" s="1"/>
  <c r="QYY475" i="5" s="1"/>
  <c r="QZA475" i="5" s="1"/>
  <c r="QZC475" i="5" s="1"/>
  <c r="QZE475" i="5" s="1"/>
  <c r="QZG475" i="5" s="1"/>
  <c r="QZI475" i="5" s="1"/>
  <c r="QZK475" i="5" s="1"/>
  <c r="QZM475" i="5" s="1"/>
  <c r="QZO475" i="5" s="1"/>
  <c r="QZQ475" i="5" s="1"/>
  <c r="QZS475" i="5" s="1"/>
  <c r="QZU475" i="5" s="1"/>
  <c r="QZW475" i="5" s="1"/>
  <c r="QZY475" i="5" s="1"/>
  <c r="RAA475" i="5" s="1"/>
  <c r="RAC475" i="5" s="1"/>
  <c r="RAE475" i="5" s="1"/>
  <c r="RAG475" i="5" s="1"/>
  <c r="RAI475" i="5" s="1"/>
  <c r="RAK475" i="5" s="1"/>
  <c r="RAM475" i="5" s="1"/>
  <c r="RAO475" i="5" s="1"/>
  <c r="RAQ475" i="5" s="1"/>
  <c r="RAS475" i="5" s="1"/>
  <c r="RAU475" i="5" s="1"/>
  <c r="RAW475" i="5" s="1"/>
  <c r="RAY475" i="5" s="1"/>
  <c r="RBA475" i="5" s="1"/>
  <c r="RBC475" i="5" s="1"/>
  <c r="RBE475" i="5" s="1"/>
  <c r="RBG475" i="5" s="1"/>
  <c r="RBI475" i="5" s="1"/>
  <c r="RBK475" i="5" s="1"/>
  <c r="RBM475" i="5" s="1"/>
  <c r="RBO475" i="5" s="1"/>
  <c r="RBQ475" i="5" s="1"/>
  <c r="RBS475" i="5" s="1"/>
  <c r="RBU475" i="5" s="1"/>
  <c r="RBW475" i="5" s="1"/>
  <c r="RBY475" i="5" s="1"/>
  <c r="RCA475" i="5" s="1"/>
  <c r="RCC475" i="5" s="1"/>
  <c r="RCE475" i="5" s="1"/>
  <c r="RCG475" i="5" s="1"/>
  <c r="RCI475" i="5" s="1"/>
  <c r="RCK475" i="5" s="1"/>
  <c r="RCM475" i="5" s="1"/>
  <c r="RCO475" i="5" s="1"/>
  <c r="RCQ475" i="5" s="1"/>
  <c r="RCS475" i="5" s="1"/>
  <c r="RCU475" i="5" s="1"/>
  <c r="RCW475" i="5" s="1"/>
  <c r="RCY475" i="5" s="1"/>
  <c r="RDA475" i="5" s="1"/>
  <c r="RDC475" i="5" s="1"/>
  <c r="RDE475" i="5" s="1"/>
  <c r="RDG475" i="5" s="1"/>
  <c r="RDI475" i="5" s="1"/>
  <c r="RDK475" i="5" s="1"/>
  <c r="RDM475" i="5" s="1"/>
  <c r="RDO475" i="5" s="1"/>
  <c r="RDQ475" i="5" s="1"/>
  <c r="RDS475" i="5" s="1"/>
  <c r="RDU475" i="5" s="1"/>
  <c r="RDW475" i="5" s="1"/>
  <c r="RDY475" i="5" s="1"/>
  <c r="REA475" i="5" s="1"/>
  <c r="REC475" i="5" s="1"/>
  <c r="REE475" i="5" s="1"/>
  <c r="REG475" i="5" s="1"/>
  <c r="REI475" i="5" s="1"/>
  <c r="REK475" i="5" s="1"/>
  <c r="REM475" i="5" s="1"/>
  <c r="REO475" i="5" s="1"/>
  <c r="REQ475" i="5" s="1"/>
  <c r="RES475" i="5" s="1"/>
  <c r="REU475" i="5" s="1"/>
  <c r="REW475" i="5" s="1"/>
  <c r="REY475" i="5" s="1"/>
  <c r="RFA475" i="5" s="1"/>
  <c r="RFC475" i="5" s="1"/>
  <c r="RFE475" i="5" s="1"/>
  <c r="RFG475" i="5" s="1"/>
  <c r="RFI475" i="5" s="1"/>
  <c r="RFK475" i="5" s="1"/>
  <c r="RFM475" i="5" s="1"/>
  <c r="RFO475" i="5" s="1"/>
  <c r="RFQ475" i="5" s="1"/>
  <c r="RFS475" i="5" s="1"/>
  <c r="RFU475" i="5" s="1"/>
  <c r="RFW475" i="5" s="1"/>
  <c r="RFY475" i="5" s="1"/>
  <c r="RGA475" i="5" s="1"/>
  <c r="RGC475" i="5" s="1"/>
  <c r="RGE475" i="5" s="1"/>
  <c r="RGG475" i="5" s="1"/>
  <c r="RGI475" i="5" s="1"/>
  <c r="RGK475" i="5" s="1"/>
  <c r="RGM475" i="5" s="1"/>
  <c r="RGO475" i="5" s="1"/>
  <c r="RGQ475" i="5" s="1"/>
  <c r="RGS475" i="5" s="1"/>
  <c r="RGU475" i="5" s="1"/>
  <c r="RGW475" i="5" s="1"/>
  <c r="RGY475" i="5" s="1"/>
  <c r="RHA475" i="5" s="1"/>
  <c r="RHC475" i="5" s="1"/>
  <c r="RHE475" i="5" s="1"/>
  <c r="RHG475" i="5" s="1"/>
  <c r="RHI475" i="5" s="1"/>
  <c r="RHK475" i="5" s="1"/>
  <c r="RHM475" i="5" s="1"/>
  <c r="RHO475" i="5" s="1"/>
  <c r="RHQ475" i="5" s="1"/>
  <c r="RHS475" i="5" s="1"/>
  <c r="RHU475" i="5" s="1"/>
  <c r="RHW475" i="5" s="1"/>
  <c r="RHY475" i="5" s="1"/>
  <c r="RIA475" i="5" s="1"/>
  <c r="RIC475" i="5" s="1"/>
  <c r="RIE475" i="5" s="1"/>
  <c r="RIG475" i="5" s="1"/>
  <c r="RII475" i="5" s="1"/>
  <c r="RIK475" i="5" s="1"/>
  <c r="RIM475" i="5" s="1"/>
  <c r="RIO475" i="5" s="1"/>
  <c r="RIQ475" i="5" s="1"/>
  <c r="RIS475" i="5" s="1"/>
  <c r="RIU475" i="5" s="1"/>
  <c r="RIW475" i="5" s="1"/>
  <c r="RIY475" i="5" s="1"/>
  <c r="RJA475" i="5" s="1"/>
  <c r="RJC475" i="5" s="1"/>
  <c r="RJE475" i="5" s="1"/>
  <c r="RJG475" i="5" s="1"/>
  <c r="RJI475" i="5" s="1"/>
  <c r="RJK475" i="5" s="1"/>
  <c r="RJM475" i="5" s="1"/>
  <c r="RJO475" i="5" s="1"/>
  <c r="RJQ475" i="5" s="1"/>
  <c r="RJS475" i="5" s="1"/>
  <c r="RJU475" i="5" s="1"/>
  <c r="RJW475" i="5" s="1"/>
  <c r="RJY475" i="5" s="1"/>
  <c r="RKA475" i="5" s="1"/>
  <c r="RKC475" i="5" s="1"/>
  <c r="RKE475" i="5" s="1"/>
  <c r="RKG475" i="5" s="1"/>
  <c r="RKI475" i="5" s="1"/>
  <c r="RKK475" i="5" s="1"/>
  <c r="RKM475" i="5" s="1"/>
  <c r="RKO475" i="5" s="1"/>
  <c r="RKQ475" i="5" s="1"/>
  <c r="RKS475" i="5" s="1"/>
  <c r="RKU475" i="5" s="1"/>
  <c r="RKW475" i="5" s="1"/>
  <c r="RKY475" i="5" s="1"/>
  <c r="RLA475" i="5" s="1"/>
  <c r="RLC475" i="5" s="1"/>
  <c r="RLE475" i="5" s="1"/>
  <c r="RLG475" i="5" s="1"/>
  <c r="RLI475" i="5" s="1"/>
  <c r="RLK475" i="5" s="1"/>
  <c r="RLM475" i="5" s="1"/>
  <c r="RLO475" i="5" s="1"/>
  <c r="RLQ475" i="5" s="1"/>
  <c r="RLS475" i="5" s="1"/>
  <c r="RLU475" i="5" s="1"/>
  <c r="RLW475" i="5" s="1"/>
  <c r="RLY475" i="5" s="1"/>
  <c r="RMA475" i="5" s="1"/>
  <c r="RMC475" i="5" s="1"/>
  <c r="RME475" i="5" s="1"/>
  <c r="RMG475" i="5" s="1"/>
  <c r="RMI475" i="5" s="1"/>
  <c r="RMK475" i="5" s="1"/>
  <c r="RMM475" i="5" s="1"/>
  <c r="RMO475" i="5" s="1"/>
  <c r="RMQ475" i="5" s="1"/>
  <c r="RMS475" i="5" s="1"/>
  <c r="RMU475" i="5" s="1"/>
  <c r="RMW475" i="5" s="1"/>
  <c r="RMY475" i="5" s="1"/>
  <c r="RNA475" i="5" s="1"/>
  <c r="RNC475" i="5" s="1"/>
  <c r="RNE475" i="5" s="1"/>
  <c r="RNG475" i="5" s="1"/>
  <c r="RNI475" i="5" s="1"/>
  <c r="RNK475" i="5" s="1"/>
  <c r="RNM475" i="5" s="1"/>
  <c r="RNO475" i="5" s="1"/>
  <c r="RNQ475" i="5" s="1"/>
  <c r="RNS475" i="5" s="1"/>
  <c r="RNU475" i="5" s="1"/>
  <c r="RNW475" i="5" s="1"/>
  <c r="RNY475" i="5" s="1"/>
  <c r="ROA475" i="5" s="1"/>
  <c r="ROC475" i="5" s="1"/>
  <c r="ROE475" i="5" s="1"/>
  <c r="ROG475" i="5" s="1"/>
  <c r="ROI475" i="5" s="1"/>
  <c r="ROK475" i="5" s="1"/>
  <c r="ROM475" i="5" s="1"/>
  <c r="ROO475" i="5" s="1"/>
  <c r="ROQ475" i="5" s="1"/>
  <c r="ROS475" i="5" s="1"/>
  <c r="ROU475" i="5" s="1"/>
  <c r="ROW475" i="5" s="1"/>
  <c r="ROY475" i="5" s="1"/>
  <c r="RPA475" i="5" s="1"/>
  <c r="RPC475" i="5" s="1"/>
  <c r="RPE475" i="5" s="1"/>
  <c r="RPG475" i="5" s="1"/>
  <c r="RPI475" i="5" s="1"/>
  <c r="RPK475" i="5" s="1"/>
  <c r="RPM475" i="5" s="1"/>
  <c r="RPO475" i="5" s="1"/>
  <c r="RPQ475" i="5" s="1"/>
  <c r="RPS475" i="5" s="1"/>
  <c r="RPU475" i="5" s="1"/>
  <c r="RPW475" i="5" s="1"/>
  <c r="RPY475" i="5" s="1"/>
  <c r="RQA475" i="5" s="1"/>
  <c r="RQC475" i="5" s="1"/>
  <c r="RQE475" i="5" s="1"/>
  <c r="RQG475" i="5" s="1"/>
  <c r="RQI475" i="5" s="1"/>
  <c r="RQK475" i="5" s="1"/>
  <c r="RQM475" i="5" s="1"/>
  <c r="RQO475" i="5" s="1"/>
  <c r="RQQ475" i="5" s="1"/>
  <c r="RQS475" i="5" s="1"/>
  <c r="RQU475" i="5" s="1"/>
  <c r="RQW475" i="5" s="1"/>
  <c r="RQY475" i="5" s="1"/>
  <c r="RRA475" i="5" s="1"/>
  <c r="RRC475" i="5" s="1"/>
  <c r="RRE475" i="5" s="1"/>
  <c r="RRG475" i="5" s="1"/>
  <c r="RRI475" i="5" s="1"/>
  <c r="RRK475" i="5" s="1"/>
  <c r="RRM475" i="5" s="1"/>
  <c r="RRO475" i="5" s="1"/>
  <c r="RRQ475" i="5" s="1"/>
  <c r="RRS475" i="5" s="1"/>
  <c r="RRU475" i="5" s="1"/>
  <c r="RRW475" i="5" s="1"/>
  <c r="RRY475" i="5" s="1"/>
  <c r="RSA475" i="5" s="1"/>
  <c r="RSC475" i="5" s="1"/>
  <c r="RSE475" i="5" s="1"/>
  <c r="RSG475" i="5" s="1"/>
  <c r="RSI475" i="5" s="1"/>
  <c r="RSK475" i="5" s="1"/>
  <c r="RSM475" i="5" s="1"/>
  <c r="RSO475" i="5" s="1"/>
  <c r="RSQ475" i="5" s="1"/>
  <c r="RSS475" i="5" s="1"/>
  <c r="RSU475" i="5" s="1"/>
  <c r="RSW475" i="5" s="1"/>
  <c r="RSY475" i="5" s="1"/>
  <c r="RTA475" i="5" s="1"/>
  <c r="RTC475" i="5" s="1"/>
  <c r="RTE475" i="5" s="1"/>
  <c r="RTG475" i="5" s="1"/>
  <c r="RTI475" i="5" s="1"/>
  <c r="RTK475" i="5" s="1"/>
  <c r="RTM475" i="5" s="1"/>
  <c r="RTO475" i="5" s="1"/>
  <c r="RTQ475" i="5" s="1"/>
  <c r="RTS475" i="5" s="1"/>
  <c r="RTU475" i="5" s="1"/>
  <c r="RTW475" i="5" s="1"/>
  <c r="RTY475" i="5" s="1"/>
  <c r="RUA475" i="5" s="1"/>
  <c r="RUC475" i="5" s="1"/>
  <c r="RUE475" i="5" s="1"/>
  <c r="RUG475" i="5" s="1"/>
  <c r="RUI475" i="5" s="1"/>
  <c r="RUK475" i="5" s="1"/>
  <c r="RUM475" i="5" s="1"/>
  <c r="RUO475" i="5" s="1"/>
  <c r="RUQ475" i="5" s="1"/>
  <c r="RUS475" i="5" s="1"/>
  <c r="RUU475" i="5" s="1"/>
  <c r="RUW475" i="5" s="1"/>
  <c r="RUY475" i="5" s="1"/>
  <c r="RVA475" i="5" s="1"/>
  <c r="RVC475" i="5" s="1"/>
  <c r="RVE475" i="5" s="1"/>
  <c r="RVG475" i="5" s="1"/>
  <c r="RVI475" i="5" s="1"/>
  <c r="RVK475" i="5" s="1"/>
  <c r="RVM475" i="5" s="1"/>
  <c r="RVO475" i="5" s="1"/>
  <c r="RVQ475" i="5" s="1"/>
  <c r="RVS475" i="5" s="1"/>
  <c r="RVU475" i="5" s="1"/>
  <c r="RVW475" i="5" s="1"/>
  <c r="RVY475" i="5" s="1"/>
  <c r="RWA475" i="5" s="1"/>
  <c r="RWC475" i="5" s="1"/>
  <c r="RWE475" i="5" s="1"/>
  <c r="RWG475" i="5" s="1"/>
  <c r="RWI475" i="5" s="1"/>
  <c r="RWK475" i="5" s="1"/>
  <c r="RWM475" i="5" s="1"/>
  <c r="RWO475" i="5" s="1"/>
  <c r="RWQ475" i="5" s="1"/>
  <c r="RWS475" i="5" s="1"/>
  <c r="RWU475" i="5" s="1"/>
  <c r="RWW475" i="5" s="1"/>
  <c r="RWY475" i="5" s="1"/>
  <c r="RXA475" i="5" s="1"/>
  <c r="RXC475" i="5" s="1"/>
  <c r="RXE475" i="5" s="1"/>
  <c r="RXG475" i="5" s="1"/>
  <c r="RXI475" i="5" s="1"/>
  <c r="RXK475" i="5" s="1"/>
  <c r="RXM475" i="5" s="1"/>
  <c r="RXO475" i="5" s="1"/>
  <c r="RXQ475" i="5" s="1"/>
  <c r="RXS475" i="5" s="1"/>
  <c r="RXU475" i="5" s="1"/>
  <c r="RXW475" i="5" s="1"/>
  <c r="RXY475" i="5" s="1"/>
  <c r="RYA475" i="5" s="1"/>
  <c r="RYC475" i="5" s="1"/>
  <c r="RYE475" i="5" s="1"/>
  <c r="RYG475" i="5" s="1"/>
  <c r="RYI475" i="5" s="1"/>
  <c r="RYK475" i="5" s="1"/>
  <c r="RYM475" i="5" s="1"/>
  <c r="RYO475" i="5" s="1"/>
  <c r="RYQ475" i="5" s="1"/>
  <c r="RYS475" i="5" s="1"/>
  <c r="RYU475" i="5" s="1"/>
  <c r="RYW475" i="5" s="1"/>
  <c r="RYY475" i="5" s="1"/>
  <c r="RZA475" i="5" s="1"/>
  <c r="RZC475" i="5" s="1"/>
  <c r="RZE475" i="5" s="1"/>
  <c r="RZG475" i="5" s="1"/>
  <c r="RZI475" i="5" s="1"/>
  <c r="RZK475" i="5" s="1"/>
  <c r="RZM475" i="5" s="1"/>
  <c r="RZO475" i="5" s="1"/>
  <c r="RZQ475" i="5" s="1"/>
  <c r="RZS475" i="5" s="1"/>
  <c r="RZU475" i="5" s="1"/>
  <c r="RZW475" i="5" s="1"/>
  <c r="RZY475" i="5" s="1"/>
  <c r="SAA475" i="5" s="1"/>
  <c r="SAC475" i="5" s="1"/>
  <c r="SAE475" i="5" s="1"/>
  <c r="SAG475" i="5" s="1"/>
  <c r="SAI475" i="5" s="1"/>
  <c r="SAK475" i="5" s="1"/>
  <c r="SAM475" i="5" s="1"/>
  <c r="SAO475" i="5" s="1"/>
  <c r="SAQ475" i="5" s="1"/>
  <c r="SAS475" i="5" s="1"/>
  <c r="SAU475" i="5" s="1"/>
  <c r="SAW475" i="5" s="1"/>
  <c r="SAY475" i="5" s="1"/>
  <c r="SBA475" i="5" s="1"/>
  <c r="SBC475" i="5" s="1"/>
  <c r="SBE475" i="5" s="1"/>
  <c r="SBG475" i="5" s="1"/>
  <c r="SBI475" i="5" s="1"/>
  <c r="SBK475" i="5" s="1"/>
  <c r="SBM475" i="5" s="1"/>
  <c r="SBO475" i="5" s="1"/>
  <c r="SBQ475" i="5" s="1"/>
  <c r="SBS475" i="5" s="1"/>
  <c r="SBU475" i="5" s="1"/>
  <c r="SBW475" i="5" s="1"/>
  <c r="SBY475" i="5" s="1"/>
  <c r="SCA475" i="5" s="1"/>
  <c r="SCC475" i="5" s="1"/>
  <c r="SCE475" i="5" s="1"/>
  <c r="SCG475" i="5" s="1"/>
  <c r="SCI475" i="5" s="1"/>
  <c r="SCK475" i="5" s="1"/>
  <c r="SCM475" i="5" s="1"/>
  <c r="SCO475" i="5" s="1"/>
  <c r="SCQ475" i="5" s="1"/>
  <c r="SCS475" i="5" s="1"/>
  <c r="SCU475" i="5" s="1"/>
  <c r="SCW475" i="5" s="1"/>
  <c r="SCY475" i="5" s="1"/>
  <c r="SDA475" i="5" s="1"/>
  <c r="SDC475" i="5" s="1"/>
  <c r="SDE475" i="5" s="1"/>
  <c r="SDG475" i="5" s="1"/>
  <c r="SDI475" i="5" s="1"/>
  <c r="SDK475" i="5" s="1"/>
  <c r="SDM475" i="5" s="1"/>
  <c r="SDO475" i="5" s="1"/>
  <c r="SDQ475" i="5" s="1"/>
  <c r="SDS475" i="5" s="1"/>
  <c r="SDU475" i="5" s="1"/>
  <c r="SDW475" i="5" s="1"/>
  <c r="SDY475" i="5" s="1"/>
  <c r="SEA475" i="5" s="1"/>
  <c r="SEC475" i="5" s="1"/>
  <c r="SEE475" i="5" s="1"/>
  <c r="SEG475" i="5" s="1"/>
  <c r="SEI475" i="5" s="1"/>
  <c r="SEK475" i="5" s="1"/>
  <c r="SEM475" i="5" s="1"/>
  <c r="SEO475" i="5" s="1"/>
  <c r="SEQ475" i="5" s="1"/>
  <c r="SES475" i="5" s="1"/>
  <c r="SEU475" i="5" s="1"/>
  <c r="SEW475" i="5" s="1"/>
  <c r="SEY475" i="5" s="1"/>
  <c r="SFA475" i="5" s="1"/>
  <c r="SFC475" i="5" s="1"/>
  <c r="SFE475" i="5" s="1"/>
  <c r="SFG475" i="5" s="1"/>
  <c r="SFI475" i="5" s="1"/>
  <c r="SFK475" i="5" s="1"/>
  <c r="SFM475" i="5" s="1"/>
  <c r="SFO475" i="5" s="1"/>
  <c r="SFQ475" i="5" s="1"/>
  <c r="SFS475" i="5" s="1"/>
  <c r="SFU475" i="5" s="1"/>
  <c r="SFW475" i="5" s="1"/>
  <c r="SFY475" i="5" s="1"/>
  <c r="SGA475" i="5" s="1"/>
  <c r="SGC475" i="5" s="1"/>
  <c r="SGE475" i="5" s="1"/>
  <c r="SGG475" i="5" s="1"/>
  <c r="SGI475" i="5" s="1"/>
  <c r="SGK475" i="5" s="1"/>
  <c r="SGM475" i="5" s="1"/>
  <c r="SGO475" i="5" s="1"/>
  <c r="SGQ475" i="5" s="1"/>
  <c r="SGS475" i="5" s="1"/>
  <c r="SGU475" i="5" s="1"/>
  <c r="SGW475" i="5" s="1"/>
  <c r="SGY475" i="5" s="1"/>
  <c r="SHA475" i="5" s="1"/>
  <c r="SHC475" i="5" s="1"/>
  <c r="SHE475" i="5" s="1"/>
  <c r="SHG475" i="5" s="1"/>
  <c r="SHI475" i="5" s="1"/>
  <c r="SHK475" i="5" s="1"/>
  <c r="SHM475" i="5" s="1"/>
  <c r="SHO475" i="5" s="1"/>
  <c r="SHQ475" i="5" s="1"/>
  <c r="SHS475" i="5" s="1"/>
  <c r="SHU475" i="5" s="1"/>
  <c r="SHW475" i="5" s="1"/>
  <c r="SHY475" i="5" s="1"/>
  <c r="SIA475" i="5" s="1"/>
  <c r="SIC475" i="5" s="1"/>
  <c r="SIE475" i="5" s="1"/>
  <c r="SIG475" i="5" s="1"/>
  <c r="SII475" i="5" s="1"/>
  <c r="SIK475" i="5" s="1"/>
  <c r="SIM475" i="5" s="1"/>
  <c r="SIO475" i="5" s="1"/>
  <c r="SIQ475" i="5" s="1"/>
  <c r="SIS475" i="5" s="1"/>
  <c r="SIU475" i="5" s="1"/>
  <c r="SIW475" i="5" s="1"/>
  <c r="SIY475" i="5" s="1"/>
  <c r="SJA475" i="5" s="1"/>
  <c r="SJC475" i="5" s="1"/>
  <c r="SJE475" i="5" s="1"/>
  <c r="SJG475" i="5" s="1"/>
  <c r="SJI475" i="5" s="1"/>
  <c r="SJK475" i="5" s="1"/>
  <c r="SJM475" i="5" s="1"/>
  <c r="SJO475" i="5" s="1"/>
  <c r="SJQ475" i="5" s="1"/>
  <c r="SJS475" i="5" s="1"/>
  <c r="SJU475" i="5" s="1"/>
  <c r="SJW475" i="5" s="1"/>
  <c r="SJY475" i="5" s="1"/>
  <c r="SKA475" i="5" s="1"/>
  <c r="SKC475" i="5" s="1"/>
  <c r="SKE475" i="5" s="1"/>
  <c r="SKG475" i="5" s="1"/>
  <c r="SKI475" i="5" s="1"/>
  <c r="SKK475" i="5" s="1"/>
  <c r="SKM475" i="5" s="1"/>
  <c r="SKO475" i="5" s="1"/>
  <c r="SKQ475" i="5" s="1"/>
  <c r="SKS475" i="5" s="1"/>
  <c r="SKU475" i="5" s="1"/>
  <c r="SKW475" i="5" s="1"/>
  <c r="SKY475" i="5" s="1"/>
  <c r="SLA475" i="5" s="1"/>
  <c r="SLC475" i="5" s="1"/>
  <c r="SLE475" i="5" s="1"/>
  <c r="SLG475" i="5" s="1"/>
  <c r="SLI475" i="5" s="1"/>
  <c r="SLK475" i="5" s="1"/>
  <c r="SLM475" i="5" s="1"/>
  <c r="SLO475" i="5" s="1"/>
  <c r="SLQ475" i="5" s="1"/>
  <c r="SLS475" i="5" s="1"/>
  <c r="SLU475" i="5" s="1"/>
  <c r="SLW475" i="5" s="1"/>
  <c r="SLY475" i="5" s="1"/>
  <c r="SMA475" i="5" s="1"/>
  <c r="SMC475" i="5" s="1"/>
  <c r="SME475" i="5" s="1"/>
  <c r="SMG475" i="5" s="1"/>
  <c r="SMI475" i="5" s="1"/>
  <c r="SMK475" i="5" s="1"/>
  <c r="SMM475" i="5" s="1"/>
  <c r="SMO475" i="5" s="1"/>
  <c r="SMQ475" i="5" s="1"/>
  <c r="SMS475" i="5" s="1"/>
  <c r="SMU475" i="5" s="1"/>
  <c r="SMW475" i="5" s="1"/>
  <c r="SMY475" i="5" s="1"/>
  <c r="SNA475" i="5" s="1"/>
  <c r="SNC475" i="5" s="1"/>
  <c r="SNE475" i="5" s="1"/>
  <c r="SNG475" i="5" s="1"/>
  <c r="SNI475" i="5" s="1"/>
  <c r="SNK475" i="5" s="1"/>
  <c r="SNM475" i="5" s="1"/>
  <c r="SNO475" i="5" s="1"/>
  <c r="SNQ475" i="5" s="1"/>
  <c r="SNS475" i="5" s="1"/>
  <c r="SNU475" i="5" s="1"/>
  <c r="SNW475" i="5" s="1"/>
  <c r="SNY475" i="5" s="1"/>
  <c r="SOA475" i="5" s="1"/>
  <c r="SOC475" i="5" s="1"/>
  <c r="SOE475" i="5" s="1"/>
  <c r="SOG475" i="5" s="1"/>
  <c r="SOI475" i="5" s="1"/>
  <c r="SOK475" i="5" s="1"/>
  <c r="SOM475" i="5" s="1"/>
  <c r="SOO475" i="5" s="1"/>
  <c r="SOQ475" i="5" s="1"/>
  <c r="SOS475" i="5" s="1"/>
  <c r="SOU475" i="5" s="1"/>
  <c r="SOW475" i="5" s="1"/>
  <c r="SOY475" i="5" s="1"/>
  <c r="SPA475" i="5" s="1"/>
  <c r="SPC475" i="5" s="1"/>
  <c r="SPE475" i="5" s="1"/>
  <c r="SPG475" i="5" s="1"/>
  <c r="SPI475" i="5" s="1"/>
  <c r="SPK475" i="5" s="1"/>
  <c r="SPM475" i="5" s="1"/>
  <c r="SPO475" i="5" s="1"/>
  <c r="SPQ475" i="5" s="1"/>
  <c r="SPS475" i="5" s="1"/>
  <c r="SPU475" i="5" s="1"/>
  <c r="SPW475" i="5" s="1"/>
  <c r="SPY475" i="5" s="1"/>
  <c r="SQA475" i="5" s="1"/>
  <c r="SQC475" i="5" s="1"/>
  <c r="SQE475" i="5" s="1"/>
  <c r="SQG475" i="5" s="1"/>
  <c r="SQI475" i="5" s="1"/>
  <c r="SQK475" i="5" s="1"/>
  <c r="SQM475" i="5" s="1"/>
  <c r="SQO475" i="5" s="1"/>
  <c r="SQQ475" i="5" s="1"/>
  <c r="SQS475" i="5" s="1"/>
  <c r="SQU475" i="5" s="1"/>
  <c r="SQW475" i="5" s="1"/>
  <c r="SQY475" i="5" s="1"/>
  <c r="SRA475" i="5" s="1"/>
  <c r="SRC475" i="5" s="1"/>
  <c r="SRE475" i="5" s="1"/>
  <c r="SRG475" i="5" s="1"/>
  <c r="SRI475" i="5" s="1"/>
  <c r="SRK475" i="5" s="1"/>
  <c r="SRM475" i="5" s="1"/>
  <c r="SRO475" i="5" s="1"/>
  <c r="SRQ475" i="5" s="1"/>
  <c r="SRS475" i="5" s="1"/>
  <c r="SRU475" i="5" s="1"/>
  <c r="SRW475" i="5" s="1"/>
  <c r="SRY475" i="5" s="1"/>
  <c r="SSA475" i="5" s="1"/>
  <c r="SSC475" i="5" s="1"/>
  <c r="SSE475" i="5" s="1"/>
  <c r="SSG475" i="5" s="1"/>
  <c r="SSI475" i="5" s="1"/>
  <c r="SSK475" i="5" s="1"/>
  <c r="SSM475" i="5" s="1"/>
  <c r="SSO475" i="5" s="1"/>
  <c r="SSQ475" i="5" s="1"/>
  <c r="SSS475" i="5" s="1"/>
  <c r="SSU475" i="5" s="1"/>
  <c r="SSW475" i="5" s="1"/>
  <c r="SSY475" i="5" s="1"/>
  <c r="STA475" i="5" s="1"/>
  <c r="STC475" i="5" s="1"/>
  <c r="STE475" i="5" s="1"/>
  <c r="STG475" i="5" s="1"/>
  <c r="STI475" i="5" s="1"/>
  <c r="STK475" i="5" s="1"/>
  <c r="STM475" i="5" s="1"/>
  <c r="STO475" i="5" s="1"/>
  <c r="STQ475" i="5" s="1"/>
  <c r="STS475" i="5" s="1"/>
  <c r="STU475" i="5" s="1"/>
  <c r="STW475" i="5" s="1"/>
  <c r="STY475" i="5" s="1"/>
  <c r="SUA475" i="5" s="1"/>
  <c r="SUC475" i="5" s="1"/>
  <c r="SUE475" i="5" s="1"/>
  <c r="SUG475" i="5" s="1"/>
  <c r="SUI475" i="5" s="1"/>
  <c r="SUK475" i="5" s="1"/>
  <c r="SUM475" i="5" s="1"/>
  <c r="SUO475" i="5" s="1"/>
  <c r="SUQ475" i="5" s="1"/>
  <c r="SUS475" i="5" s="1"/>
  <c r="SUU475" i="5" s="1"/>
  <c r="SUW475" i="5" s="1"/>
  <c r="SUY475" i="5" s="1"/>
  <c r="SVA475" i="5" s="1"/>
  <c r="SVC475" i="5" s="1"/>
  <c r="SVE475" i="5" s="1"/>
  <c r="SVG475" i="5" s="1"/>
  <c r="SVI475" i="5" s="1"/>
  <c r="SVK475" i="5" s="1"/>
  <c r="SVM475" i="5" s="1"/>
  <c r="SVO475" i="5" s="1"/>
  <c r="SVQ475" i="5" s="1"/>
  <c r="SVS475" i="5" s="1"/>
  <c r="SVU475" i="5" s="1"/>
  <c r="SVW475" i="5" s="1"/>
  <c r="SVY475" i="5" s="1"/>
  <c r="SWA475" i="5" s="1"/>
  <c r="SWC475" i="5" s="1"/>
  <c r="SWE475" i="5" s="1"/>
  <c r="SWG475" i="5" s="1"/>
  <c r="SWI475" i="5" s="1"/>
  <c r="SWK475" i="5" s="1"/>
  <c r="SWM475" i="5" s="1"/>
  <c r="SWO475" i="5" s="1"/>
  <c r="SWQ475" i="5" s="1"/>
  <c r="SWS475" i="5" s="1"/>
  <c r="SWU475" i="5" s="1"/>
  <c r="SWW475" i="5" s="1"/>
  <c r="SWY475" i="5" s="1"/>
  <c r="SXA475" i="5" s="1"/>
  <c r="SXC475" i="5" s="1"/>
  <c r="SXE475" i="5" s="1"/>
  <c r="SXG475" i="5" s="1"/>
  <c r="SXI475" i="5" s="1"/>
  <c r="SXK475" i="5" s="1"/>
  <c r="SXM475" i="5" s="1"/>
  <c r="SXO475" i="5" s="1"/>
  <c r="SXQ475" i="5" s="1"/>
  <c r="SXS475" i="5" s="1"/>
  <c r="SXU475" i="5" s="1"/>
  <c r="SXW475" i="5" s="1"/>
  <c r="SXY475" i="5" s="1"/>
  <c r="SYA475" i="5" s="1"/>
  <c r="SYC475" i="5" s="1"/>
  <c r="SYE475" i="5" s="1"/>
  <c r="SYG475" i="5" s="1"/>
  <c r="SYI475" i="5" s="1"/>
  <c r="SYK475" i="5" s="1"/>
  <c r="SYM475" i="5" s="1"/>
  <c r="SYO475" i="5" s="1"/>
  <c r="SYQ475" i="5" s="1"/>
  <c r="SYS475" i="5" s="1"/>
  <c r="SYU475" i="5" s="1"/>
  <c r="SYW475" i="5" s="1"/>
  <c r="SYY475" i="5" s="1"/>
  <c r="SZA475" i="5" s="1"/>
  <c r="SZC475" i="5" s="1"/>
  <c r="SZE475" i="5" s="1"/>
  <c r="SZG475" i="5" s="1"/>
  <c r="SZI475" i="5" s="1"/>
  <c r="SZK475" i="5" s="1"/>
  <c r="SZM475" i="5" s="1"/>
  <c r="SZO475" i="5" s="1"/>
  <c r="SZQ475" i="5" s="1"/>
  <c r="SZS475" i="5" s="1"/>
  <c r="SZU475" i="5" s="1"/>
  <c r="SZW475" i="5" s="1"/>
  <c r="SZY475" i="5" s="1"/>
  <c r="TAA475" i="5" s="1"/>
  <c r="TAC475" i="5" s="1"/>
  <c r="TAE475" i="5" s="1"/>
  <c r="TAG475" i="5" s="1"/>
  <c r="TAI475" i="5" s="1"/>
  <c r="TAK475" i="5" s="1"/>
  <c r="TAM475" i="5" s="1"/>
  <c r="TAO475" i="5" s="1"/>
  <c r="TAQ475" i="5" s="1"/>
  <c r="TAS475" i="5" s="1"/>
  <c r="TAU475" i="5" s="1"/>
  <c r="TAW475" i="5" s="1"/>
  <c r="TAY475" i="5" s="1"/>
  <c r="TBA475" i="5" s="1"/>
  <c r="TBC475" i="5" s="1"/>
  <c r="TBE475" i="5" s="1"/>
  <c r="TBG475" i="5" s="1"/>
  <c r="TBI475" i="5" s="1"/>
  <c r="TBK475" i="5" s="1"/>
  <c r="TBM475" i="5" s="1"/>
  <c r="TBO475" i="5" s="1"/>
  <c r="TBQ475" i="5" s="1"/>
  <c r="TBS475" i="5" s="1"/>
  <c r="TBU475" i="5" s="1"/>
  <c r="TBW475" i="5" s="1"/>
  <c r="TBY475" i="5" s="1"/>
  <c r="TCA475" i="5" s="1"/>
  <c r="TCC475" i="5" s="1"/>
  <c r="TCE475" i="5" s="1"/>
  <c r="TCG475" i="5" s="1"/>
  <c r="TCI475" i="5" s="1"/>
  <c r="TCK475" i="5" s="1"/>
  <c r="TCM475" i="5" s="1"/>
  <c r="TCO475" i="5" s="1"/>
  <c r="TCQ475" i="5" s="1"/>
  <c r="TCS475" i="5" s="1"/>
  <c r="TCU475" i="5" s="1"/>
  <c r="TCW475" i="5" s="1"/>
  <c r="TCY475" i="5" s="1"/>
  <c r="TDA475" i="5" s="1"/>
  <c r="TDC475" i="5" s="1"/>
  <c r="TDE475" i="5" s="1"/>
  <c r="TDG475" i="5" s="1"/>
  <c r="TDI475" i="5" s="1"/>
  <c r="TDK475" i="5" s="1"/>
  <c r="TDM475" i="5" s="1"/>
  <c r="TDO475" i="5" s="1"/>
  <c r="TDQ475" i="5" s="1"/>
  <c r="TDS475" i="5" s="1"/>
  <c r="TDU475" i="5" s="1"/>
  <c r="TDW475" i="5" s="1"/>
  <c r="TDY475" i="5" s="1"/>
  <c r="TEA475" i="5" s="1"/>
  <c r="TEC475" i="5" s="1"/>
  <c r="TEE475" i="5" s="1"/>
  <c r="TEG475" i="5" s="1"/>
  <c r="TEI475" i="5" s="1"/>
  <c r="TEK475" i="5" s="1"/>
  <c r="TEM475" i="5" s="1"/>
  <c r="TEO475" i="5" s="1"/>
  <c r="TEQ475" i="5" s="1"/>
  <c r="TES475" i="5" s="1"/>
  <c r="TEU475" i="5" s="1"/>
  <c r="TEW475" i="5" s="1"/>
  <c r="TEY475" i="5" s="1"/>
  <c r="TFA475" i="5" s="1"/>
  <c r="TFC475" i="5" s="1"/>
  <c r="TFE475" i="5" s="1"/>
  <c r="TFG475" i="5" s="1"/>
  <c r="TFI475" i="5" s="1"/>
  <c r="TFK475" i="5" s="1"/>
  <c r="TFM475" i="5" s="1"/>
  <c r="TFO475" i="5" s="1"/>
  <c r="TFQ475" i="5" s="1"/>
  <c r="TFS475" i="5" s="1"/>
  <c r="TFU475" i="5" s="1"/>
  <c r="TFW475" i="5" s="1"/>
  <c r="TFY475" i="5" s="1"/>
  <c r="TGA475" i="5" s="1"/>
  <c r="TGC475" i="5" s="1"/>
  <c r="TGE475" i="5" s="1"/>
  <c r="TGG475" i="5" s="1"/>
  <c r="TGI475" i="5" s="1"/>
  <c r="TGK475" i="5" s="1"/>
  <c r="TGM475" i="5" s="1"/>
  <c r="TGO475" i="5" s="1"/>
  <c r="TGQ475" i="5" s="1"/>
  <c r="TGS475" i="5" s="1"/>
  <c r="TGU475" i="5" s="1"/>
  <c r="TGW475" i="5" s="1"/>
  <c r="TGY475" i="5" s="1"/>
  <c r="THA475" i="5" s="1"/>
  <c r="THC475" i="5" s="1"/>
  <c r="THE475" i="5" s="1"/>
  <c r="THG475" i="5" s="1"/>
  <c r="THI475" i="5" s="1"/>
  <c r="THK475" i="5" s="1"/>
  <c r="THM475" i="5" s="1"/>
  <c r="THO475" i="5" s="1"/>
  <c r="THQ475" i="5" s="1"/>
  <c r="THS475" i="5" s="1"/>
  <c r="THU475" i="5" s="1"/>
  <c r="THW475" i="5" s="1"/>
  <c r="THY475" i="5" s="1"/>
  <c r="TIA475" i="5" s="1"/>
  <c r="TIC475" i="5" s="1"/>
  <c r="TIE475" i="5" s="1"/>
  <c r="TIG475" i="5" s="1"/>
  <c r="TII475" i="5" s="1"/>
  <c r="TIK475" i="5" s="1"/>
  <c r="TIM475" i="5" s="1"/>
  <c r="TIO475" i="5" s="1"/>
  <c r="TIQ475" i="5" s="1"/>
  <c r="TIS475" i="5" s="1"/>
  <c r="TIU475" i="5" s="1"/>
  <c r="TIW475" i="5" s="1"/>
  <c r="TIY475" i="5" s="1"/>
  <c r="TJA475" i="5" s="1"/>
  <c r="TJC475" i="5" s="1"/>
  <c r="TJE475" i="5" s="1"/>
  <c r="TJG475" i="5" s="1"/>
  <c r="TJI475" i="5" s="1"/>
  <c r="TJK475" i="5" s="1"/>
  <c r="TJM475" i="5" s="1"/>
  <c r="TJO475" i="5" s="1"/>
  <c r="TJQ475" i="5" s="1"/>
  <c r="TJS475" i="5" s="1"/>
  <c r="TJU475" i="5" s="1"/>
  <c r="TJW475" i="5" s="1"/>
  <c r="TJY475" i="5" s="1"/>
  <c r="TKA475" i="5" s="1"/>
  <c r="TKC475" i="5" s="1"/>
  <c r="TKE475" i="5" s="1"/>
  <c r="TKG475" i="5" s="1"/>
  <c r="TKI475" i="5" s="1"/>
  <c r="TKK475" i="5" s="1"/>
  <c r="TKM475" i="5" s="1"/>
  <c r="TKO475" i="5" s="1"/>
  <c r="TKQ475" i="5" s="1"/>
  <c r="TKS475" i="5" s="1"/>
  <c r="TKU475" i="5" s="1"/>
  <c r="TKW475" i="5" s="1"/>
  <c r="TKY475" i="5" s="1"/>
  <c r="TLA475" i="5" s="1"/>
  <c r="TLC475" i="5" s="1"/>
  <c r="TLE475" i="5" s="1"/>
  <c r="TLG475" i="5" s="1"/>
  <c r="TLI475" i="5" s="1"/>
  <c r="TLK475" i="5" s="1"/>
  <c r="TLM475" i="5" s="1"/>
  <c r="TLO475" i="5" s="1"/>
  <c r="TLQ475" i="5" s="1"/>
  <c r="TLS475" i="5" s="1"/>
  <c r="TLU475" i="5" s="1"/>
  <c r="TLW475" i="5" s="1"/>
  <c r="TLY475" i="5" s="1"/>
  <c r="TMA475" i="5" s="1"/>
  <c r="TMC475" i="5" s="1"/>
  <c r="TME475" i="5" s="1"/>
  <c r="TMG475" i="5" s="1"/>
  <c r="TMI475" i="5" s="1"/>
  <c r="TMK475" i="5" s="1"/>
  <c r="TMM475" i="5" s="1"/>
  <c r="TMO475" i="5" s="1"/>
  <c r="TMQ475" i="5" s="1"/>
  <c r="TMS475" i="5" s="1"/>
  <c r="TMU475" i="5" s="1"/>
  <c r="TMW475" i="5" s="1"/>
  <c r="TMY475" i="5" s="1"/>
  <c r="TNA475" i="5" s="1"/>
  <c r="TNC475" i="5" s="1"/>
  <c r="TNE475" i="5" s="1"/>
  <c r="TNG475" i="5" s="1"/>
  <c r="TNI475" i="5" s="1"/>
  <c r="TNK475" i="5" s="1"/>
  <c r="TNM475" i="5" s="1"/>
  <c r="TNO475" i="5" s="1"/>
  <c r="TNQ475" i="5" s="1"/>
  <c r="TNS475" i="5" s="1"/>
  <c r="TNU475" i="5" s="1"/>
  <c r="TNW475" i="5" s="1"/>
  <c r="TNY475" i="5" s="1"/>
  <c r="TOA475" i="5" s="1"/>
  <c r="TOC475" i="5" s="1"/>
  <c r="TOE475" i="5" s="1"/>
  <c r="TOG475" i="5" s="1"/>
  <c r="TOI475" i="5" s="1"/>
  <c r="TOK475" i="5" s="1"/>
  <c r="TOM475" i="5" s="1"/>
  <c r="TOO475" i="5" s="1"/>
  <c r="TOQ475" i="5" s="1"/>
  <c r="TOS475" i="5" s="1"/>
  <c r="TOU475" i="5" s="1"/>
  <c r="TOW475" i="5" s="1"/>
  <c r="TOY475" i="5" s="1"/>
  <c r="TPA475" i="5" s="1"/>
  <c r="TPC475" i="5" s="1"/>
  <c r="TPE475" i="5" s="1"/>
  <c r="TPG475" i="5" s="1"/>
  <c r="TPI475" i="5" s="1"/>
  <c r="TPK475" i="5" s="1"/>
  <c r="TPM475" i="5" s="1"/>
  <c r="TPO475" i="5" s="1"/>
  <c r="TPQ475" i="5" s="1"/>
  <c r="TPS475" i="5" s="1"/>
  <c r="TPU475" i="5" s="1"/>
  <c r="TPW475" i="5" s="1"/>
  <c r="TPY475" i="5" s="1"/>
  <c r="TQA475" i="5" s="1"/>
  <c r="TQC475" i="5" s="1"/>
  <c r="TQE475" i="5" s="1"/>
  <c r="TQG475" i="5" s="1"/>
  <c r="TQI475" i="5" s="1"/>
  <c r="TQK475" i="5" s="1"/>
  <c r="TQM475" i="5" s="1"/>
  <c r="TQO475" i="5" s="1"/>
  <c r="TQQ475" i="5" s="1"/>
  <c r="TQS475" i="5" s="1"/>
  <c r="TQU475" i="5" s="1"/>
  <c r="TQW475" i="5" s="1"/>
  <c r="TQY475" i="5" s="1"/>
  <c r="TRA475" i="5" s="1"/>
  <c r="TRC475" i="5" s="1"/>
  <c r="TRE475" i="5" s="1"/>
  <c r="TRG475" i="5" s="1"/>
  <c r="TRI475" i="5" s="1"/>
  <c r="TRK475" i="5" s="1"/>
  <c r="TRM475" i="5" s="1"/>
  <c r="TRO475" i="5" s="1"/>
  <c r="TRQ475" i="5" s="1"/>
  <c r="TRS475" i="5" s="1"/>
  <c r="TRU475" i="5" s="1"/>
  <c r="TRW475" i="5" s="1"/>
  <c r="TRY475" i="5" s="1"/>
  <c r="TSA475" i="5" s="1"/>
  <c r="TSC475" i="5" s="1"/>
  <c r="TSE475" i="5" s="1"/>
  <c r="TSG475" i="5" s="1"/>
  <c r="TSI475" i="5" s="1"/>
  <c r="TSK475" i="5" s="1"/>
  <c r="TSM475" i="5" s="1"/>
  <c r="TSO475" i="5" s="1"/>
  <c r="TSQ475" i="5" s="1"/>
  <c r="TSS475" i="5" s="1"/>
  <c r="TSU475" i="5" s="1"/>
  <c r="TSW475" i="5" s="1"/>
  <c r="TSY475" i="5" s="1"/>
  <c r="TTA475" i="5" s="1"/>
  <c r="TTC475" i="5" s="1"/>
  <c r="TTE475" i="5" s="1"/>
  <c r="TTG475" i="5" s="1"/>
  <c r="TTI475" i="5" s="1"/>
  <c r="TTK475" i="5" s="1"/>
  <c r="TTM475" i="5" s="1"/>
  <c r="TTO475" i="5" s="1"/>
  <c r="TTQ475" i="5" s="1"/>
  <c r="TTS475" i="5" s="1"/>
  <c r="TTU475" i="5" s="1"/>
  <c r="TTW475" i="5" s="1"/>
  <c r="TTY475" i="5" s="1"/>
  <c r="TUA475" i="5" s="1"/>
  <c r="TUC475" i="5" s="1"/>
  <c r="TUE475" i="5" s="1"/>
  <c r="TUG475" i="5" s="1"/>
  <c r="TUI475" i="5" s="1"/>
  <c r="TUK475" i="5" s="1"/>
  <c r="TUM475" i="5" s="1"/>
  <c r="TUO475" i="5" s="1"/>
  <c r="TUQ475" i="5" s="1"/>
  <c r="TUS475" i="5" s="1"/>
  <c r="TUU475" i="5" s="1"/>
  <c r="TUW475" i="5" s="1"/>
  <c r="TUY475" i="5" s="1"/>
  <c r="TVA475" i="5" s="1"/>
  <c r="TVC475" i="5" s="1"/>
  <c r="TVE475" i="5" s="1"/>
  <c r="TVG475" i="5" s="1"/>
  <c r="TVI475" i="5" s="1"/>
  <c r="TVK475" i="5" s="1"/>
  <c r="TVM475" i="5" s="1"/>
  <c r="TVO475" i="5" s="1"/>
  <c r="TVQ475" i="5" s="1"/>
  <c r="TVS475" i="5" s="1"/>
  <c r="TVU475" i="5" s="1"/>
  <c r="TVW475" i="5" s="1"/>
  <c r="TVY475" i="5" s="1"/>
  <c r="TWA475" i="5" s="1"/>
  <c r="TWC475" i="5" s="1"/>
  <c r="TWE475" i="5" s="1"/>
  <c r="TWG475" i="5" s="1"/>
  <c r="TWI475" i="5" s="1"/>
  <c r="TWK475" i="5" s="1"/>
  <c r="TWM475" i="5" s="1"/>
  <c r="TWO475" i="5" s="1"/>
  <c r="TWQ475" i="5" s="1"/>
  <c r="TWS475" i="5" s="1"/>
  <c r="TWU475" i="5" s="1"/>
  <c r="TWW475" i="5" s="1"/>
  <c r="TWY475" i="5" s="1"/>
  <c r="TXA475" i="5" s="1"/>
  <c r="TXC475" i="5" s="1"/>
  <c r="TXE475" i="5" s="1"/>
  <c r="TXG475" i="5" s="1"/>
  <c r="TXI475" i="5" s="1"/>
  <c r="TXK475" i="5" s="1"/>
  <c r="TXM475" i="5" s="1"/>
  <c r="TXO475" i="5" s="1"/>
  <c r="TXQ475" i="5" s="1"/>
  <c r="TXS475" i="5" s="1"/>
  <c r="TXU475" i="5" s="1"/>
  <c r="TXW475" i="5" s="1"/>
  <c r="TXY475" i="5" s="1"/>
  <c r="TYA475" i="5" s="1"/>
  <c r="TYC475" i="5" s="1"/>
  <c r="TYE475" i="5" s="1"/>
  <c r="TYG475" i="5" s="1"/>
  <c r="TYI475" i="5" s="1"/>
  <c r="TYK475" i="5" s="1"/>
  <c r="TYM475" i="5" s="1"/>
  <c r="TYO475" i="5" s="1"/>
  <c r="TYQ475" i="5" s="1"/>
  <c r="TYS475" i="5" s="1"/>
  <c r="TYU475" i="5" s="1"/>
  <c r="TYW475" i="5" s="1"/>
  <c r="TYY475" i="5" s="1"/>
  <c r="TZA475" i="5" s="1"/>
  <c r="TZC475" i="5" s="1"/>
  <c r="TZE475" i="5" s="1"/>
  <c r="TZG475" i="5" s="1"/>
  <c r="TZI475" i="5" s="1"/>
  <c r="TZK475" i="5" s="1"/>
  <c r="TZM475" i="5" s="1"/>
  <c r="TZO475" i="5" s="1"/>
  <c r="TZQ475" i="5" s="1"/>
  <c r="TZS475" i="5" s="1"/>
  <c r="TZU475" i="5" s="1"/>
  <c r="TZW475" i="5" s="1"/>
  <c r="TZY475" i="5" s="1"/>
  <c r="UAA475" i="5" s="1"/>
  <c r="UAC475" i="5" s="1"/>
  <c r="UAE475" i="5" s="1"/>
  <c r="UAG475" i="5" s="1"/>
  <c r="UAI475" i="5" s="1"/>
  <c r="UAK475" i="5" s="1"/>
  <c r="UAM475" i="5" s="1"/>
  <c r="UAO475" i="5" s="1"/>
  <c r="UAQ475" i="5" s="1"/>
  <c r="UAS475" i="5" s="1"/>
  <c r="UAU475" i="5" s="1"/>
  <c r="UAW475" i="5" s="1"/>
  <c r="UAY475" i="5" s="1"/>
  <c r="UBA475" i="5" s="1"/>
  <c r="UBC475" i="5" s="1"/>
  <c r="UBE475" i="5" s="1"/>
  <c r="UBG475" i="5" s="1"/>
  <c r="UBI475" i="5" s="1"/>
  <c r="UBK475" i="5" s="1"/>
  <c r="UBM475" i="5" s="1"/>
  <c r="UBO475" i="5" s="1"/>
  <c r="UBQ475" i="5" s="1"/>
  <c r="UBS475" i="5" s="1"/>
  <c r="UBU475" i="5" s="1"/>
  <c r="UBW475" i="5" s="1"/>
  <c r="UBY475" i="5" s="1"/>
  <c r="UCA475" i="5" s="1"/>
  <c r="UCC475" i="5" s="1"/>
  <c r="UCE475" i="5" s="1"/>
  <c r="UCG475" i="5" s="1"/>
  <c r="UCI475" i="5" s="1"/>
  <c r="UCK475" i="5" s="1"/>
  <c r="UCM475" i="5" s="1"/>
  <c r="UCO475" i="5" s="1"/>
  <c r="UCQ475" i="5" s="1"/>
  <c r="UCS475" i="5" s="1"/>
  <c r="UCU475" i="5" s="1"/>
  <c r="UCW475" i="5" s="1"/>
  <c r="UCY475" i="5" s="1"/>
  <c r="UDA475" i="5" s="1"/>
  <c r="UDC475" i="5" s="1"/>
  <c r="UDE475" i="5" s="1"/>
  <c r="UDG475" i="5" s="1"/>
  <c r="UDI475" i="5" s="1"/>
  <c r="UDK475" i="5" s="1"/>
  <c r="UDM475" i="5" s="1"/>
  <c r="UDO475" i="5" s="1"/>
  <c r="UDQ475" i="5" s="1"/>
  <c r="UDS475" i="5" s="1"/>
  <c r="UDU475" i="5" s="1"/>
  <c r="UDW475" i="5" s="1"/>
  <c r="UDY475" i="5" s="1"/>
  <c r="UEA475" i="5" s="1"/>
  <c r="UEC475" i="5" s="1"/>
  <c r="UEE475" i="5" s="1"/>
  <c r="UEG475" i="5" s="1"/>
  <c r="UEI475" i="5" s="1"/>
  <c r="UEK475" i="5" s="1"/>
  <c r="UEM475" i="5" s="1"/>
  <c r="UEO475" i="5" s="1"/>
  <c r="UEQ475" i="5" s="1"/>
  <c r="UES475" i="5" s="1"/>
  <c r="UEU475" i="5" s="1"/>
  <c r="UEW475" i="5" s="1"/>
  <c r="UEY475" i="5" s="1"/>
  <c r="UFA475" i="5" s="1"/>
  <c r="UFC475" i="5" s="1"/>
  <c r="UFE475" i="5" s="1"/>
  <c r="UFG475" i="5" s="1"/>
  <c r="UFI475" i="5" s="1"/>
  <c r="UFK475" i="5" s="1"/>
  <c r="UFM475" i="5" s="1"/>
  <c r="UFO475" i="5" s="1"/>
  <c r="UFQ475" i="5" s="1"/>
  <c r="UFS475" i="5" s="1"/>
  <c r="UFU475" i="5" s="1"/>
  <c r="UFW475" i="5" s="1"/>
  <c r="UFY475" i="5" s="1"/>
  <c r="UGA475" i="5" s="1"/>
  <c r="UGC475" i="5" s="1"/>
  <c r="UGE475" i="5" s="1"/>
  <c r="UGG475" i="5" s="1"/>
  <c r="UGI475" i="5" s="1"/>
  <c r="UGK475" i="5" s="1"/>
  <c r="UGM475" i="5" s="1"/>
  <c r="UGO475" i="5" s="1"/>
  <c r="UGQ475" i="5" s="1"/>
  <c r="UGS475" i="5" s="1"/>
  <c r="UGU475" i="5" s="1"/>
  <c r="UGW475" i="5" s="1"/>
  <c r="UGY475" i="5" s="1"/>
  <c r="UHA475" i="5" s="1"/>
  <c r="UHC475" i="5" s="1"/>
  <c r="UHE475" i="5" s="1"/>
  <c r="UHG475" i="5" s="1"/>
  <c r="UHI475" i="5" s="1"/>
  <c r="UHK475" i="5" s="1"/>
  <c r="UHM475" i="5" s="1"/>
  <c r="UHO475" i="5" s="1"/>
  <c r="UHQ475" i="5" s="1"/>
  <c r="UHS475" i="5" s="1"/>
  <c r="UHU475" i="5" s="1"/>
  <c r="UHW475" i="5" s="1"/>
  <c r="UHY475" i="5" s="1"/>
  <c r="UIA475" i="5" s="1"/>
  <c r="UIC475" i="5" s="1"/>
  <c r="UIE475" i="5" s="1"/>
  <c r="UIG475" i="5" s="1"/>
  <c r="UII475" i="5" s="1"/>
  <c r="UIK475" i="5" s="1"/>
  <c r="UIM475" i="5" s="1"/>
  <c r="UIO475" i="5" s="1"/>
  <c r="UIQ475" i="5" s="1"/>
  <c r="UIS475" i="5" s="1"/>
  <c r="UIU475" i="5" s="1"/>
  <c r="UIW475" i="5" s="1"/>
  <c r="UIY475" i="5" s="1"/>
  <c r="UJA475" i="5" s="1"/>
  <c r="UJC475" i="5" s="1"/>
  <c r="UJE475" i="5" s="1"/>
  <c r="UJG475" i="5" s="1"/>
  <c r="UJI475" i="5" s="1"/>
  <c r="UJK475" i="5" s="1"/>
  <c r="UJM475" i="5" s="1"/>
  <c r="UJO475" i="5" s="1"/>
  <c r="UJQ475" i="5" s="1"/>
  <c r="UJS475" i="5" s="1"/>
  <c r="UJU475" i="5" s="1"/>
  <c r="UJW475" i="5" s="1"/>
  <c r="UJY475" i="5" s="1"/>
  <c r="UKA475" i="5" s="1"/>
  <c r="UKC475" i="5" s="1"/>
  <c r="UKE475" i="5" s="1"/>
  <c r="UKG475" i="5" s="1"/>
  <c r="UKI475" i="5" s="1"/>
  <c r="UKK475" i="5" s="1"/>
  <c r="UKM475" i="5" s="1"/>
  <c r="UKO475" i="5" s="1"/>
  <c r="UKQ475" i="5" s="1"/>
  <c r="UKS475" i="5" s="1"/>
  <c r="UKU475" i="5" s="1"/>
  <c r="UKW475" i="5" s="1"/>
  <c r="UKY475" i="5" s="1"/>
  <c r="ULA475" i="5" s="1"/>
  <c r="ULC475" i="5" s="1"/>
  <c r="ULE475" i="5" s="1"/>
  <c r="ULG475" i="5" s="1"/>
  <c r="ULI475" i="5" s="1"/>
  <c r="ULK475" i="5" s="1"/>
  <c r="ULM475" i="5" s="1"/>
  <c r="ULO475" i="5" s="1"/>
  <c r="ULQ475" i="5" s="1"/>
  <c r="ULS475" i="5" s="1"/>
  <c r="ULU475" i="5" s="1"/>
  <c r="ULW475" i="5" s="1"/>
  <c r="ULY475" i="5" s="1"/>
  <c r="UMA475" i="5" s="1"/>
  <c r="UMC475" i="5" s="1"/>
  <c r="UME475" i="5" s="1"/>
  <c r="UMG475" i="5" s="1"/>
  <c r="UMI475" i="5" s="1"/>
  <c r="UMK475" i="5" s="1"/>
  <c r="UMM475" i="5" s="1"/>
  <c r="UMO475" i="5" s="1"/>
  <c r="UMQ475" i="5" s="1"/>
  <c r="UMS475" i="5" s="1"/>
  <c r="UMU475" i="5" s="1"/>
  <c r="UMW475" i="5" s="1"/>
  <c r="UMY475" i="5" s="1"/>
  <c r="UNA475" i="5" s="1"/>
  <c r="UNC475" i="5" s="1"/>
  <c r="UNE475" i="5" s="1"/>
  <c r="UNG475" i="5" s="1"/>
  <c r="UNI475" i="5" s="1"/>
  <c r="UNK475" i="5" s="1"/>
  <c r="UNM475" i="5" s="1"/>
  <c r="UNO475" i="5" s="1"/>
  <c r="UNQ475" i="5" s="1"/>
  <c r="UNS475" i="5" s="1"/>
  <c r="UNU475" i="5" s="1"/>
  <c r="UNW475" i="5" s="1"/>
  <c r="UNY475" i="5" s="1"/>
  <c r="UOA475" i="5" s="1"/>
  <c r="UOC475" i="5" s="1"/>
  <c r="UOE475" i="5" s="1"/>
  <c r="UOG475" i="5" s="1"/>
  <c r="UOI475" i="5" s="1"/>
  <c r="UOK475" i="5" s="1"/>
  <c r="UOM475" i="5" s="1"/>
  <c r="UOO475" i="5" s="1"/>
  <c r="UOQ475" i="5" s="1"/>
  <c r="UOS475" i="5" s="1"/>
  <c r="UOU475" i="5" s="1"/>
  <c r="UOW475" i="5" s="1"/>
  <c r="UOY475" i="5" s="1"/>
  <c r="UPA475" i="5" s="1"/>
  <c r="UPC475" i="5" s="1"/>
  <c r="UPE475" i="5" s="1"/>
  <c r="UPG475" i="5" s="1"/>
  <c r="UPI475" i="5" s="1"/>
  <c r="UPK475" i="5" s="1"/>
  <c r="UPM475" i="5" s="1"/>
  <c r="UPO475" i="5" s="1"/>
  <c r="UPQ475" i="5" s="1"/>
  <c r="UPS475" i="5" s="1"/>
  <c r="UPU475" i="5" s="1"/>
  <c r="UPW475" i="5" s="1"/>
  <c r="UPY475" i="5" s="1"/>
  <c r="UQA475" i="5" s="1"/>
  <c r="UQC475" i="5" s="1"/>
  <c r="UQE475" i="5" s="1"/>
  <c r="UQG475" i="5" s="1"/>
  <c r="UQI475" i="5" s="1"/>
  <c r="UQK475" i="5" s="1"/>
  <c r="UQM475" i="5" s="1"/>
  <c r="UQO475" i="5" s="1"/>
  <c r="UQQ475" i="5" s="1"/>
  <c r="UQS475" i="5" s="1"/>
  <c r="UQU475" i="5" s="1"/>
  <c r="UQW475" i="5" s="1"/>
  <c r="UQY475" i="5" s="1"/>
  <c r="URA475" i="5" s="1"/>
  <c r="URC475" i="5" s="1"/>
  <c r="URE475" i="5" s="1"/>
  <c r="URG475" i="5" s="1"/>
  <c r="URI475" i="5" s="1"/>
  <c r="URK475" i="5" s="1"/>
  <c r="URM475" i="5" s="1"/>
  <c r="URO475" i="5" s="1"/>
  <c r="URQ475" i="5" s="1"/>
  <c r="URS475" i="5" s="1"/>
  <c r="URU475" i="5" s="1"/>
  <c r="URW475" i="5" s="1"/>
  <c r="URY475" i="5" s="1"/>
  <c r="USA475" i="5" s="1"/>
  <c r="USC475" i="5" s="1"/>
  <c r="USE475" i="5" s="1"/>
  <c r="USG475" i="5" s="1"/>
  <c r="USI475" i="5" s="1"/>
  <c r="USK475" i="5" s="1"/>
  <c r="USM475" i="5" s="1"/>
  <c r="USO475" i="5" s="1"/>
  <c r="USQ475" i="5" s="1"/>
  <c r="USS475" i="5" s="1"/>
  <c r="USU475" i="5" s="1"/>
  <c r="USW475" i="5" s="1"/>
  <c r="USY475" i="5" s="1"/>
  <c r="UTA475" i="5" s="1"/>
  <c r="UTC475" i="5" s="1"/>
  <c r="UTE475" i="5" s="1"/>
  <c r="UTG475" i="5" s="1"/>
  <c r="UTI475" i="5" s="1"/>
  <c r="UTK475" i="5" s="1"/>
  <c r="UTM475" i="5" s="1"/>
  <c r="UTO475" i="5" s="1"/>
  <c r="UTQ475" i="5" s="1"/>
  <c r="UTS475" i="5" s="1"/>
  <c r="UTU475" i="5" s="1"/>
  <c r="UTW475" i="5" s="1"/>
  <c r="UTY475" i="5" s="1"/>
  <c r="UUA475" i="5" s="1"/>
  <c r="UUC475" i="5" s="1"/>
  <c r="UUE475" i="5" s="1"/>
  <c r="UUG475" i="5" s="1"/>
  <c r="UUI475" i="5" s="1"/>
  <c r="UUK475" i="5" s="1"/>
  <c r="UUM475" i="5" s="1"/>
  <c r="UUO475" i="5" s="1"/>
  <c r="UUQ475" i="5" s="1"/>
  <c r="UUS475" i="5" s="1"/>
  <c r="UUU475" i="5" s="1"/>
  <c r="UUW475" i="5" s="1"/>
  <c r="UUY475" i="5" s="1"/>
  <c r="UVA475" i="5" s="1"/>
  <c r="UVC475" i="5" s="1"/>
  <c r="UVE475" i="5" s="1"/>
  <c r="UVG475" i="5" s="1"/>
  <c r="UVI475" i="5" s="1"/>
  <c r="UVK475" i="5" s="1"/>
  <c r="UVM475" i="5" s="1"/>
  <c r="UVO475" i="5" s="1"/>
  <c r="UVQ475" i="5" s="1"/>
  <c r="UVS475" i="5" s="1"/>
  <c r="UVU475" i="5" s="1"/>
  <c r="UVW475" i="5" s="1"/>
  <c r="UVY475" i="5" s="1"/>
  <c r="UWA475" i="5" s="1"/>
  <c r="UWC475" i="5" s="1"/>
  <c r="UWE475" i="5" s="1"/>
  <c r="UWG475" i="5" s="1"/>
  <c r="UWI475" i="5" s="1"/>
  <c r="UWK475" i="5" s="1"/>
  <c r="UWM475" i="5" s="1"/>
  <c r="UWO475" i="5" s="1"/>
  <c r="UWQ475" i="5" s="1"/>
  <c r="UWS475" i="5" s="1"/>
  <c r="UWU475" i="5" s="1"/>
  <c r="UWW475" i="5" s="1"/>
  <c r="UWY475" i="5" s="1"/>
  <c r="UXA475" i="5" s="1"/>
  <c r="UXC475" i="5" s="1"/>
  <c r="UXE475" i="5" s="1"/>
  <c r="UXG475" i="5" s="1"/>
  <c r="UXI475" i="5" s="1"/>
  <c r="UXK475" i="5" s="1"/>
  <c r="UXM475" i="5" s="1"/>
  <c r="UXO475" i="5" s="1"/>
  <c r="UXQ475" i="5" s="1"/>
  <c r="UXS475" i="5" s="1"/>
  <c r="UXU475" i="5" s="1"/>
  <c r="UXW475" i="5" s="1"/>
  <c r="UXY475" i="5" s="1"/>
  <c r="UYA475" i="5" s="1"/>
  <c r="UYC475" i="5" s="1"/>
  <c r="UYE475" i="5" s="1"/>
  <c r="UYG475" i="5" s="1"/>
  <c r="UYI475" i="5" s="1"/>
  <c r="UYK475" i="5" s="1"/>
  <c r="UYM475" i="5" s="1"/>
  <c r="UYO475" i="5" s="1"/>
  <c r="UYQ475" i="5" s="1"/>
  <c r="UYS475" i="5" s="1"/>
  <c r="UYU475" i="5" s="1"/>
  <c r="UYW475" i="5" s="1"/>
  <c r="UYY475" i="5" s="1"/>
  <c r="UZA475" i="5" s="1"/>
  <c r="UZC475" i="5" s="1"/>
  <c r="UZE475" i="5" s="1"/>
  <c r="UZG475" i="5" s="1"/>
  <c r="UZI475" i="5" s="1"/>
  <c r="UZK475" i="5" s="1"/>
  <c r="UZM475" i="5" s="1"/>
  <c r="UZO475" i="5" s="1"/>
  <c r="UZQ475" i="5" s="1"/>
  <c r="UZS475" i="5" s="1"/>
  <c r="UZU475" i="5" s="1"/>
  <c r="UZW475" i="5" s="1"/>
  <c r="UZY475" i="5" s="1"/>
  <c r="VAA475" i="5" s="1"/>
  <c r="VAC475" i="5" s="1"/>
  <c r="VAE475" i="5" s="1"/>
  <c r="VAG475" i="5" s="1"/>
  <c r="VAI475" i="5" s="1"/>
  <c r="VAK475" i="5" s="1"/>
  <c r="VAM475" i="5" s="1"/>
  <c r="VAO475" i="5" s="1"/>
  <c r="VAQ475" i="5" s="1"/>
  <c r="VAS475" i="5" s="1"/>
  <c r="VAU475" i="5" s="1"/>
  <c r="VAW475" i="5" s="1"/>
  <c r="VAY475" i="5" s="1"/>
  <c r="VBA475" i="5" s="1"/>
  <c r="VBC475" i="5" s="1"/>
  <c r="VBE475" i="5" s="1"/>
  <c r="VBG475" i="5" s="1"/>
  <c r="VBI475" i="5" s="1"/>
  <c r="VBK475" i="5" s="1"/>
  <c r="VBM475" i="5" s="1"/>
  <c r="VBO475" i="5" s="1"/>
  <c r="VBQ475" i="5" s="1"/>
  <c r="VBS475" i="5" s="1"/>
  <c r="VBU475" i="5" s="1"/>
  <c r="VBW475" i="5" s="1"/>
  <c r="VBY475" i="5" s="1"/>
  <c r="VCA475" i="5" s="1"/>
  <c r="VCC475" i="5" s="1"/>
  <c r="VCE475" i="5" s="1"/>
  <c r="VCG475" i="5" s="1"/>
  <c r="VCI475" i="5" s="1"/>
  <c r="VCK475" i="5" s="1"/>
  <c r="VCM475" i="5" s="1"/>
  <c r="VCO475" i="5" s="1"/>
  <c r="VCQ475" i="5" s="1"/>
  <c r="VCS475" i="5" s="1"/>
  <c r="VCU475" i="5" s="1"/>
  <c r="VCW475" i="5" s="1"/>
  <c r="VCY475" i="5" s="1"/>
  <c r="VDA475" i="5" s="1"/>
  <c r="VDC475" i="5" s="1"/>
  <c r="VDE475" i="5" s="1"/>
  <c r="VDG475" i="5" s="1"/>
  <c r="VDI475" i="5" s="1"/>
  <c r="VDK475" i="5" s="1"/>
  <c r="VDM475" i="5" s="1"/>
  <c r="VDO475" i="5" s="1"/>
  <c r="VDQ475" i="5" s="1"/>
  <c r="VDS475" i="5" s="1"/>
  <c r="VDU475" i="5" s="1"/>
  <c r="VDW475" i="5" s="1"/>
  <c r="VDY475" i="5" s="1"/>
  <c r="VEA475" i="5" s="1"/>
  <c r="VEC475" i="5" s="1"/>
  <c r="VEE475" i="5" s="1"/>
  <c r="VEG475" i="5" s="1"/>
  <c r="VEI475" i="5" s="1"/>
  <c r="VEK475" i="5" s="1"/>
  <c r="VEM475" i="5" s="1"/>
  <c r="VEO475" i="5" s="1"/>
  <c r="VEQ475" i="5" s="1"/>
  <c r="VES475" i="5" s="1"/>
  <c r="VEU475" i="5" s="1"/>
  <c r="VEW475" i="5" s="1"/>
  <c r="VEY475" i="5" s="1"/>
  <c r="VFA475" i="5" s="1"/>
  <c r="VFC475" i="5" s="1"/>
  <c r="VFE475" i="5" s="1"/>
  <c r="VFG475" i="5" s="1"/>
  <c r="VFI475" i="5" s="1"/>
  <c r="VFK475" i="5" s="1"/>
  <c r="VFM475" i="5" s="1"/>
  <c r="VFO475" i="5" s="1"/>
  <c r="VFQ475" i="5" s="1"/>
  <c r="VFS475" i="5" s="1"/>
  <c r="VFU475" i="5" s="1"/>
  <c r="VFW475" i="5" s="1"/>
  <c r="VFY475" i="5" s="1"/>
  <c r="VGA475" i="5" s="1"/>
  <c r="VGC475" i="5" s="1"/>
  <c r="VGE475" i="5" s="1"/>
  <c r="VGG475" i="5" s="1"/>
  <c r="VGI475" i="5" s="1"/>
  <c r="VGK475" i="5" s="1"/>
  <c r="VGM475" i="5" s="1"/>
  <c r="VGO475" i="5" s="1"/>
  <c r="VGQ475" i="5" s="1"/>
  <c r="VGS475" i="5" s="1"/>
  <c r="VGU475" i="5" s="1"/>
  <c r="VGW475" i="5" s="1"/>
  <c r="VGY475" i="5" s="1"/>
  <c r="VHA475" i="5" s="1"/>
  <c r="VHC475" i="5" s="1"/>
  <c r="VHE475" i="5" s="1"/>
  <c r="VHG475" i="5" s="1"/>
  <c r="VHI475" i="5" s="1"/>
  <c r="VHK475" i="5" s="1"/>
  <c r="VHM475" i="5" s="1"/>
  <c r="VHO475" i="5" s="1"/>
  <c r="VHQ475" i="5" s="1"/>
  <c r="VHS475" i="5" s="1"/>
  <c r="VHU475" i="5" s="1"/>
  <c r="VHW475" i="5" s="1"/>
  <c r="VHY475" i="5" s="1"/>
  <c r="VIA475" i="5" s="1"/>
  <c r="VIC475" i="5" s="1"/>
  <c r="VIE475" i="5" s="1"/>
  <c r="VIG475" i="5" s="1"/>
  <c r="VII475" i="5" s="1"/>
  <c r="VIK475" i="5" s="1"/>
  <c r="VIM475" i="5" s="1"/>
  <c r="VIO475" i="5" s="1"/>
  <c r="VIQ475" i="5" s="1"/>
  <c r="VIS475" i="5" s="1"/>
  <c r="VIU475" i="5" s="1"/>
  <c r="VIW475" i="5" s="1"/>
  <c r="VIY475" i="5" s="1"/>
  <c r="VJA475" i="5" s="1"/>
  <c r="VJC475" i="5" s="1"/>
  <c r="VJE475" i="5" s="1"/>
  <c r="VJG475" i="5" s="1"/>
  <c r="VJI475" i="5" s="1"/>
  <c r="VJK475" i="5" s="1"/>
  <c r="VJM475" i="5" s="1"/>
  <c r="VJO475" i="5" s="1"/>
  <c r="VJQ475" i="5" s="1"/>
  <c r="VJS475" i="5" s="1"/>
  <c r="VJU475" i="5" s="1"/>
  <c r="VJW475" i="5" s="1"/>
  <c r="VJY475" i="5" s="1"/>
  <c r="VKA475" i="5" s="1"/>
  <c r="VKC475" i="5" s="1"/>
  <c r="VKE475" i="5" s="1"/>
  <c r="VKG475" i="5" s="1"/>
  <c r="VKI475" i="5" s="1"/>
  <c r="VKK475" i="5" s="1"/>
  <c r="VKM475" i="5" s="1"/>
  <c r="VKO475" i="5" s="1"/>
  <c r="VKQ475" i="5" s="1"/>
  <c r="VKS475" i="5" s="1"/>
  <c r="VKU475" i="5" s="1"/>
  <c r="VKW475" i="5" s="1"/>
  <c r="VKY475" i="5" s="1"/>
  <c r="VLA475" i="5" s="1"/>
  <c r="VLC475" i="5" s="1"/>
  <c r="VLE475" i="5" s="1"/>
  <c r="VLG475" i="5" s="1"/>
  <c r="VLI475" i="5" s="1"/>
  <c r="VLK475" i="5" s="1"/>
  <c r="VLM475" i="5" s="1"/>
  <c r="VLO475" i="5" s="1"/>
  <c r="VLQ475" i="5" s="1"/>
  <c r="VLS475" i="5" s="1"/>
  <c r="VLU475" i="5" s="1"/>
  <c r="VLW475" i="5" s="1"/>
  <c r="VLY475" i="5" s="1"/>
  <c r="VMA475" i="5" s="1"/>
  <c r="VMC475" i="5" s="1"/>
  <c r="VME475" i="5" s="1"/>
  <c r="VMG475" i="5" s="1"/>
  <c r="VMI475" i="5" s="1"/>
  <c r="VMK475" i="5" s="1"/>
  <c r="VMM475" i="5" s="1"/>
  <c r="VMO475" i="5" s="1"/>
  <c r="VMQ475" i="5" s="1"/>
  <c r="VMS475" i="5" s="1"/>
  <c r="VMU475" i="5" s="1"/>
  <c r="VMW475" i="5" s="1"/>
  <c r="VMY475" i="5" s="1"/>
  <c r="VNA475" i="5" s="1"/>
  <c r="VNC475" i="5" s="1"/>
  <c r="VNE475" i="5" s="1"/>
  <c r="VNG475" i="5" s="1"/>
  <c r="VNI475" i="5" s="1"/>
  <c r="VNK475" i="5" s="1"/>
  <c r="VNM475" i="5" s="1"/>
  <c r="VNO475" i="5" s="1"/>
  <c r="VNQ475" i="5" s="1"/>
  <c r="VNS475" i="5" s="1"/>
  <c r="VNU475" i="5" s="1"/>
  <c r="VNW475" i="5" s="1"/>
  <c r="VNY475" i="5" s="1"/>
  <c r="VOA475" i="5" s="1"/>
  <c r="VOC475" i="5" s="1"/>
  <c r="VOE475" i="5" s="1"/>
  <c r="VOG475" i="5" s="1"/>
  <c r="VOI475" i="5" s="1"/>
  <c r="VOK475" i="5" s="1"/>
  <c r="VOM475" i="5" s="1"/>
  <c r="VOO475" i="5" s="1"/>
  <c r="VOQ475" i="5" s="1"/>
  <c r="VOS475" i="5" s="1"/>
  <c r="VOU475" i="5" s="1"/>
  <c r="VOW475" i="5" s="1"/>
  <c r="VOY475" i="5" s="1"/>
  <c r="VPA475" i="5" s="1"/>
  <c r="VPC475" i="5" s="1"/>
  <c r="VPE475" i="5" s="1"/>
  <c r="VPG475" i="5" s="1"/>
  <c r="VPI475" i="5" s="1"/>
  <c r="VPK475" i="5" s="1"/>
  <c r="VPM475" i="5" s="1"/>
  <c r="VPO475" i="5" s="1"/>
  <c r="VPQ475" i="5" s="1"/>
  <c r="VPS475" i="5" s="1"/>
  <c r="VPU475" i="5" s="1"/>
  <c r="VPW475" i="5" s="1"/>
  <c r="VPY475" i="5" s="1"/>
  <c r="VQA475" i="5" s="1"/>
  <c r="VQC475" i="5" s="1"/>
  <c r="VQE475" i="5" s="1"/>
  <c r="VQG475" i="5" s="1"/>
  <c r="VQI475" i="5" s="1"/>
  <c r="VQK475" i="5" s="1"/>
  <c r="VQM475" i="5" s="1"/>
  <c r="VQO475" i="5" s="1"/>
  <c r="VQQ475" i="5" s="1"/>
  <c r="VQS475" i="5" s="1"/>
  <c r="VQU475" i="5" s="1"/>
  <c r="VQW475" i="5" s="1"/>
  <c r="VQY475" i="5" s="1"/>
  <c r="VRA475" i="5" s="1"/>
  <c r="VRC475" i="5" s="1"/>
  <c r="VRE475" i="5" s="1"/>
  <c r="VRG475" i="5" s="1"/>
  <c r="VRI475" i="5" s="1"/>
  <c r="VRK475" i="5" s="1"/>
  <c r="VRM475" i="5" s="1"/>
  <c r="VRO475" i="5" s="1"/>
  <c r="VRQ475" i="5" s="1"/>
  <c r="VRS475" i="5" s="1"/>
  <c r="VRU475" i="5" s="1"/>
  <c r="VRW475" i="5" s="1"/>
  <c r="VRY475" i="5" s="1"/>
  <c r="VSA475" i="5" s="1"/>
  <c r="VSC475" i="5" s="1"/>
  <c r="VSE475" i="5" s="1"/>
  <c r="VSG475" i="5" s="1"/>
  <c r="VSI475" i="5" s="1"/>
  <c r="VSK475" i="5" s="1"/>
  <c r="VSM475" i="5" s="1"/>
  <c r="VSO475" i="5" s="1"/>
  <c r="VSQ475" i="5" s="1"/>
  <c r="VSS475" i="5" s="1"/>
  <c r="VSU475" i="5" s="1"/>
  <c r="VSW475" i="5" s="1"/>
  <c r="VSY475" i="5" s="1"/>
  <c r="VTA475" i="5" s="1"/>
  <c r="VTC475" i="5" s="1"/>
  <c r="VTE475" i="5" s="1"/>
  <c r="VTG475" i="5" s="1"/>
  <c r="VTI475" i="5" s="1"/>
  <c r="VTK475" i="5" s="1"/>
  <c r="VTM475" i="5" s="1"/>
  <c r="VTO475" i="5" s="1"/>
  <c r="VTQ475" i="5" s="1"/>
  <c r="VTS475" i="5" s="1"/>
  <c r="VTU475" i="5" s="1"/>
  <c r="VTW475" i="5" s="1"/>
  <c r="VTY475" i="5" s="1"/>
  <c r="VUA475" i="5" s="1"/>
  <c r="VUC475" i="5" s="1"/>
  <c r="VUE475" i="5" s="1"/>
  <c r="VUG475" i="5" s="1"/>
  <c r="VUI475" i="5" s="1"/>
  <c r="VUK475" i="5" s="1"/>
  <c r="VUM475" i="5" s="1"/>
  <c r="VUO475" i="5" s="1"/>
  <c r="VUQ475" i="5" s="1"/>
  <c r="VUS475" i="5" s="1"/>
  <c r="VUU475" i="5" s="1"/>
  <c r="VUW475" i="5" s="1"/>
  <c r="VUY475" i="5" s="1"/>
  <c r="VVA475" i="5" s="1"/>
  <c r="VVC475" i="5" s="1"/>
  <c r="VVE475" i="5" s="1"/>
  <c r="VVG475" i="5" s="1"/>
  <c r="VVI475" i="5" s="1"/>
  <c r="VVK475" i="5" s="1"/>
  <c r="VVM475" i="5" s="1"/>
  <c r="VVO475" i="5" s="1"/>
  <c r="VVQ475" i="5" s="1"/>
  <c r="VVS475" i="5" s="1"/>
  <c r="VVU475" i="5" s="1"/>
  <c r="VVW475" i="5" s="1"/>
  <c r="VVY475" i="5" s="1"/>
  <c r="VWA475" i="5" s="1"/>
  <c r="VWC475" i="5" s="1"/>
  <c r="VWE475" i="5" s="1"/>
  <c r="VWG475" i="5" s="1"/>
  <c r="VWI475" i="5" s="1"/>
  <c r="VWK475" i="5" s="1"/>
  <c r="VWM475" i="5" s="1"/>
  <c r="VWO475" i="5" s="1"/>
  <c r="VWQ475" i="5" s="1"/>
  <c r="VWS475" i="5" s="1"/>
  <c r="VWU475" i="5" s="1"/>
  <c r="VWW475" i="5" s="1"/>
  <c r="VWY475" i="5" s="1"/>
  <c r="VXA475" i="5" s="1"/>
  <c r="VXC475" i="5" s="1"/>
  <c r="VXE475" i="5" s="1"/>
  <c r="VXG475" i="5" s="1"/>
  <c r="VXI475" i="5" s="1"/>
  <c r="VXK475" i="5" s="1"/>
  <c r="VXM475" i="5" s="1"/>
  <c r="VXO475" i="5" s="1"/>
  <c r="VXQ475" i="5" s="1"/>
  <c r="VXS475" i="5" s="1"/>
  <c r="VXU475" i="5" s="1"/>
  <c r="VXW475" i="5" s="1"/>
  <c r="VXY475" i="5" s="1"/>
  <c r="VYA475" i="5" s="1"/>
  <c r="VYC475" i="5" s="1"/>
  <c r="VYE475" i="5" s="1"/>
  <c r="VYG475" i="5" s="1"/>
  <c r="VYI475" i="5" s="1"/>
  <c r="VYK475" i="5" s="1"/>
  <c r="VYM475" i="5" s="1"/>
  <c r="VYO475" i="5" s="1"/>
  <c r="VYQ475" i="5" s="1"/>
  <c r="VYS475" i="5" s="1"/>
  <c r="VYU475" i="5" s="1"/>
  <c r="VYW475" i="5" s="1"/>
  <c r="VYY475" i="5" s="1"/>
  <c r="VZA475" i="5" s="1"/>
  <c r="VZC475" i="5" s="1"/>
  <c r="VZE475" i="5" s="1"/>
  <c r="VZG475" i="5" s="1"/>
  <c r="VZI475" i="5" s="1"/>
  <c r="VZK475" i="5" s="1"/>
  <c r="VZM475" i="5" s="1"/>
  <c r="VZO475" i="5" s="1"/>
  <c r="VZQ475" i="5" s="1"/>
  <c r="VZS475" i="5" s="1"/>
  <c r="VZU475" i="5" s="1"/>
  <c r="VZW475" i="5" s="1"/>
  <c r="VZY475" i="5" s="1"/>
  <c r="WAA475" i="5" s="1"/>
  <c r="WAC475" i="5" s="1"/>
  <c r="WAE475" i="5" s="1"/>
  <c r="WAG475" i="5" s="1"/>
  <c r="WAI475" i="5" s="1"/>
  <c r="WAK475" i="5" s="1"/>
  <c r="WAM475" i="5" s="1"/>
  <c r="WAO475" i="5" s="1"/>
  <c r="WAQ475" i="5" s="1"/>
  <c r="WAS475" i="5" s="1"/>
  <c r="WAU475" i="5" s="1"/>
  <c r="WAW475" i="5" s="1"/>
  <c r="WAY475" i="5" s="1"/>
  <c r="WBA475" i="5" s="1"/>
  <c r="WBC475" i="5" s="1"/>
  <c r="WBE475" i="5" s="1"/>
  <c r="WBG475" i="5" s="1"/>
  <c r="WBI475" i="5" s="1"/>
  <c r="WBK475" i="5" s="1"/>
  <c r="WBM475" i="5" s="1"/>
  <c r="WBO475" i="5" s="1"/>
  <c r="WBQ475" i="5" s="1"/>
  <c r="WBS475" i="5" s="1"/>
  <c r="WBU475" i="5" s="1"/>
  <c r="WBW475" i="5" s="1"/>
  <c r="WBY475" i="5" s="1"/>
  <c r="WCA475" i="5" s="1"/>
  <c r="WCC475" i="5" s="1"/>
  <c r="WCE475" i="5" s="1"/>
  <c r="WCG475" i="5" s="1"/>
  <c r="WCI475" i="5" s="1"/>
  <c r="WCK475" i="5" s="1"/>
  <c r="WCM475" i="5" s="1"/>
  <c r="WCO475" i="5" s="1"/>
  <c r="WCQ475" i="5" s="1"/>
  <c r="WCS475" i="5" s="1"/>
  <c r="WCU475" i="5" s="1"/>
  <c r="WCW475" i="5" s="1"/>
  <c r="WCY475" i="5" s="1"/>
  <c r="WDA475" i="5" s="1"/>
  <c r="WDC475" i="5" s="1"/>
  <c r="WDE475" i="5" s="1"/>
  <c r="WDG475" i="5" s="1"/>
  <c r="WDI475" i="5" s="1"/>
  <c r="WDK475" i="5" s="1"/>
  <c r="WDM475" i="5" s="1"/>
  <c r="WDO475" i="5" s="1"/>
  <c r="WDQ475" i="5" s="1"/>
  <c r="WDS475" i="5" s="1"/>
  <c r="WDU475" i="5" s="1"/>
  <c r="WDW475" i="5" s="1"/>
  <c r="WDY475" i="5" s="1"/>
  <c r="WEA475" i="5" s="1"/>
  <c r="WEC475" i="5" s="1"/>
  <c r="WEE475" i="5" s="1"/>
  <c r="WEG475" i="5" s="1"/>
  <c r="WEI475" i="5" s="1"/>
  <c r="WEK475" i="5" s="1"/>
  <c r="WEM475" i="5" s="1"/>
  <c r="WEO475" i="5" s="1"/>
  <c r="WEQ475" i="5" s="1"/>
  <c r="WES475" i="5" s="1"/>
  <c r="WEU475" i="5" s="1"/>
  <c r="WEW475" i="5" s="1"/>
  <c r="WEY475" i="5" s="1"/>
  <c r="WFA475" i="5" s="1"/>
  <c r="WFC475" i="5" s="1"/>
  <c r="WFE475" i="5" s="1"/>
  <c r="WFG475" i="5" s="1"/>
  <c r="WFI475" i="5" s="1"/>
  <c r="WFK475" i="5" s="1"/>
  <c r="WFM475" i="5" s="1"/>
  <c r="WFO475" i="5" s="1"/>
  <c r="WFQ475" i="5" s="1"/>
  <c r="WFS475" i="5" s="1"/>
  <c r="WFU475" i="5" s="1"/>
  <c r="WFW475" i="5" s="1"/>
  <c r="WFY475" i="5" s="1"/>
  <c r="WGA475" i="5" s="1"/>
  <c r="WGC475" i="5" s="1"/>
  <c r="WGE475" i="5" s="1"/>
  <c r="WGG475" i="5" s="1"/>
  <c r="WGI475" i="5" s="1"/>
  <c r="WGK475" i="5" s="1"/>
  <c r="WGM475" i="5" s="1"/>
  <c r="WGO475" i="5" s="1"/>
  <c r="WGQ475" i="5" s="1"/>
  <c r="WGS475" i="5" s="1"/>
  <c r="WGU475" i="5" s="1"/>
  <c r="WGW475" i="5" s="1"/>
  <c r="WGY475" i="5" s="1"/>
  <c r="WHA475" i="5" s="1"/>
  <c r="WHC475" i="5" s="1"/>
  <c r="WHE475" i="5" s="1"/>
  <c r="WHG475" i="5" s="1"/>
  <c r="WHI475" i="5" s="1"/>
  <c r="WHK475" i="5" s="1"/>
  <c r="WHM475" i="5" s="1"/>
  <c r="WHO475" i="5" s="1"/>
  <c r="WHQ475" i="5" s="1"/>
  <c r="WHS475" i="5" s="1"/>
  <c r="WHU475" i="5" s="1"/>
  <c r="WHW475" i="5" s="1"/>
  <c r="WHY475" i="5" s="1"/>
  <c r="WIA475" i="5" s="1"/>
  <c r="WIC475" i="5" s="1"/>
  <c r="WIE475" i="5" s="1"/>
  <c r="WIG475" i="5" s="1"/>
  <c r="WII475" i="5" s="1"/>
  <c r="WIK475" i="5" s="1"/>
  <c r="WIM475" i="5" s="1"/>
  <c r="WIO475" i="5" s="1"/>
  <c r="WIQ475" i="5" s="1"/>
  <c r="WIS475" i="5" s="1"/>
  <c r="WIU475" i="5" s="1"/>
  <c r="WIW475" i="5" s="1"/>
  <c r="WIY475" i="5" s="1"/>
  <c r="WJA475" i="5" s="1"/>
  <c r="WJC475" i="5" s="1"/>
  <c r="WJE475" i="5" s="1"/>
  <c r="WJG475" i="5" s="1"/>
  <c r="WJI475" i="5" s="1"/>
  <c r="WJK475" i="5" s="1"/>
  <c r="WJM475" i="5" s="1"/>
  <c r="WJO475" i="5" s="1"/>
  <c r="WJQ475" i="5" s="1"/>
  <c r="WJS475" i="5" s="1"/>
  <c r="WJU475" i="5" s="1"/>
  <c r="WJW475" i="5" s="1"/>
  <c r="WJY475" i="5" s="1"/>
  <c r="WKA475" i="5" s="1"/>
  <c r="WKC475" i="5" s="1"/>
  <c r="WKE475" i="5" s="1"/>
  <c r="WKG475" i="5" s="1"/>
  <c r="WKI475" i="5" s="1"/>
  <c r="WKK475" i="5" s="1"/>
  <c r="WKM475" i="5" s="1"/>
  <c r="WKO475" i="5" s="1"/>
  <c r="WKQ475" i="5" s="1"/>
  <c r="WKS475" i="5" s="1"/>
  <c r="WKU475" i="5" s="1"/>
  <c r="WKW475" i="5" s="1"/>
  <c r="WKY475" i="5" s="1"/>
  <c r="WLA475" i="5" s="1"/>
  <c r="WLC475" i="5" s="1"/>
  <c r="WLE475" i="5" s="1"/>
  <c r="WLG475" i="5" s="1"/>
  <c r="WLI475" i="5" s="1"/>
  <c r="WLK475" i="5" s="1"/>
  <c r="WLM475" i="5" s="1"/>
  <c r="WLO475" i="5" s="1"/>
  <c r="WLQ475" i="5" s="1"/>
  <c r="WLS475" i="5" s="1"/>
  <c r="WLU475" i="5" s="1"/>
  <c r="WLW475" i="5" s="1"/>
  <c r="WLY475" i="5" s="1"/>
  <c r="WMA475" i="5" s="1"/>
  <c r="WMC475" i="5" s="1"/>
  <c r="WME475" i="5" s="1"/>
  <c r="WMG475" i="5" s="1"/>
  <c r="WMI475" i="5" s="1"/>
  <c r="WMK475" i="5" s="1"/>
  <c r="WMM475" i="5" s="1"/>
  <c r="WMO475" i="5" s="1"/>
  <c r="WMQ475" i="5" s="1"/>
  <c r="WMS475" i="5" s="1"/>
  <c r="WMU475" i="5" s="1"/>
  <c r="WMW475" i="5" s="1"/>
  <c r="WMY475" i="5" s="1"/>
  <c r="WNA475" i="5" s="1"/>
  <c r="WNC475" i="5" s="1"/>
  <c r="WNE475" i="5" s="1"/>
  <c r="WNG475" i="5" s="1"/>
  <c r="WNI475" i="5" s="1"/>
  <c r="WNK475" i="5" s="1"/>
  <c r="WNM475" i="5" s="1"/>
  <c r="WNO475" i="5" s="1"/>
  <c r="WNQ475" i="5" s="1"/>
  <c r="WNS475" i="5" s="1"/>
  <c r="WNU475" i="5" s="1"/>
  <c r="WNW475" i="5" s="1"/>
  <c r="WNY475" i="5" s="1"/>
  <c r="WOA475" i="5" s="1"/>
  <c r="WOC475" i="5" s="1"/>
  <c r="WOE475" i="5" s="1"/>
  <c r="WOG475" i="5" s="1"/>
  <c r="WOI475" i="5" s="1"/>
  <c r="WOK475" i="5" s="1"/>
  <c r="WOM475" i="5" s="1"/>
  <c r="WOO475" i="5" s="1"/>
  <c r="WOQ475" i="5" s="1"/>
  <c r="WOS475" i="5" s="1"/>
  <c r="WOU475" i="5" s="1"/>
  <c r="WOW475" i="5" s="1"/>
  <c r="WOY475" i="5" s="1"/>
  <c r="WPA475" i="5" s="1"/>
  <c r="WPC475" i="5" s="1"/>
  <c r="WPE475" i="5" s="1"/>
  <c r="WPG475" i="5" s="1"/>
  <c r="WPI475" i="5" s="1"/>
  <c r="WPK475" i="5" s="1"/>
  <c r="WPM475" i="5" s="1"/>
  <c r="WPO475" i="5" s="1"/>
  <c r="WPQ475" i="5" s="1"/>
  <c r="WPS475" i="5" s="1"/>
  <c r="WPU475" i="5" s="1"/>
  <c r="WPW475" i="5" s="1"/>
  <c r="WPY475" i="5" s="1"/>
  <c r="WQA475" i="5" s="1"/>
  <c r="WQC475" i="5" s="1"/>
  <c r="WQE475" i="5" s="1"/>
  <c r="WQG475" i="5" s="1"/>
  <c r="WQI475" i="5" s="1"/>
  <c r="WQK475" i="5" s="1"/>
  <c r="WQM475" i="5" s="1"/>
  <c r="WQO475" i="5" s="1"/>
  <c r="WQQ475" i="5" s="1"/>
  <c r="WQS475" i="5" s="1"/>
  <c r="WQU475" i="5" s="1"/>
  <c r="WQW475" i="5" s="1"/>
  <c r="WQY475" i="5" s="1"/>
  <c r="WRA475" i="5" s="1"/>
  <c r="WRC475" i="5" s="1"/>
  <c r="WRE475" i="5" s="1"/>
  <c r="WRG475" i="5" s="1"/>
  <c r="WRI475" i="5" s="1"/>
  <c r="WRK475" i="5" s="1"/>
  <c r="WRM475" i="5" s="1"/>
  <c r="WRO475" i="5" s="1"/>
  <c r="WRQ475" i="5" s="1"/>
  <c r="WRS475" i="5" s="1"/>
  <c r="WRU475" i="5" s="1"/>
  <c r="WRW475" i="5" s="1"/>
  <c r="WRY475" i="5" s="1"/>
  <c r="WSA475" i="5" s="1"/>
  <c r="WSC475" i="5" s="1"/>
  <c r="WSE475" i="5" s="1"/>
  <c r="WSG475" i="5" s="1"/>
  <c r="WSI475" i="5" s="1"/>
  <c r="WSK475" i="5" s="1"/>
  <c r="WSM475" i="5" s="1"/>
  <c r="WSO475" i="5" s="1"/>
  <c r="WSQ475" i="5" s="1"/>
  <c r="WSS475" i="5" s="1"/>
  <c r="WSU475" i="5" s="1"/>
  <c r="WSW475" i="5" s="1"/>
  <c r="WSY475" i="5" s="1"/>
  <c r="WTA475" i="5" s="1"/>
  <c r="WTC475" i="5" s="1"/>
  <c r="WTE475" i="5" s="1"/>
  <c r="WTG475" i="5" s="1"/>
  <c r="WTI475" i="5" s="1"/>
  <c r="WTK475" i="5" s="1"/>
  <c r="WTM475" i="5" s="1"/>
  <c r="WTO475" i="5" s="1"/>
  <c r="WTQ475" i="5" s="1"/>
  <c r="WTS475" i="5" s="1"/>
  <c r="WTU475" i="5" s="1"/>
  <c r="WTW475" i="5" s="1"/>
  <c r="WTY475" i="5" s="1"/>
  <c r="WUA475" i="5" s="1"/>
  <c r="WUC475" i="5" s="1"/>
  <c r="WUE475" i="5" s="1"/>
  <c r="WUG475" i="5" s="1"/>
  <c r="WUI475" i="5" s="1"/>
  <c r="WUK475" i="5" s="1"/>
  <c r="WUM475" i="5" s="1"/>
  <c r="WUO475" i="5" s="1"/>
  <c r="WUQ475" i="5" s="1"/>
  <c r="WUS475" i="5" s="1"/>
  <c r="WUU475" i="5" s="1"/>
  <c r="WUW475" i="5" s="1"/>
  <c r="WUY475" i="5" s="1"/>
  <c r="WVA475" i="5" s="1"/>
  <c r="WVC475" i="5" s="1"/>
  <c r="WVE475" i="5" s="1"/>
  <c r="WVG475" i="5" s="1"/>
  <c r="WVI475" i="5" s="1"/>
  <c r="WVK475" i="5" s="1"/>
  <c r="WVM475" i="5" s="1"/>
  <c r="WVO475" i="5" s="1"/>
  <c r="WVQ475" i="5" s="1"/>
  <c r="WVS475" i="5" s="1"/>
  <c r="WVU475" i="5" s="1"/>
  <c r="WVW475" i="5" s="1"/>
  <c r="WVY475" i="5" s="1"/>
  <c r="WWA475" i="5" s="1"/>
  <c r="WWC475" i="5" s="1"/>
  <c r="WWE475" i="5" s="1"/>
  <c r="WWG475" i="5" s="1"/>
  <c r="WWI475" i="5" s="1"/>
  <c r="WWK475" i="5" s="1"/>
  <c r="WWM475" i="5" s="1"/>
  <c r="WWO475" i="5" s="1"/>
  <c r="WWQ475" i="5" s="1"/>
  <c r="WWS475" i="5" s="1"/>
  <c r="WWU475" i="5" s="1"/>
  <c r="WWW475" i="5" s="1"/>
  <c r="WWY475" i="5" s="1"/>
  <c r="WXA475" i="5" s="1"/>
  <c r="WXC475" i="5" s="1"/>
  <c r="WXE475" i="5" s="1"/>
  <c r="WXG475" i="5" s="1"/>
  <c r="WXI475" i="5" s="1"/>
  <c r="WXK475" i="5" s="1"/>
  <c r="WXM475" i="5" s="1"/>
  <c r="WXO475" i="5" s="1"/>
  <c r="WXQ475" i="5" s="1"/>
  <c r="WXS475" i="5" s="1"/>
  <c r="WXU475" i="5" s="1"/>
  <c r="WXW475" i="5" s="1"/>
  <c r="WXY475" i="5" s="1"/>
  <c r="WYA475" i="5" s="1"/>
  <c r="WYC475" i="5" s="1"/>
  <c r="WYE475" i="5" s="1"/>
  <c r="WYG475" i="5" s="1"/>
  <c r="WYI475" i="5" s="1"/>
  <c r="WYK475" i="5" s="1"/>
  <c r="WYM475" i="5" s="1"/>
  <c r="WYO475" i="5" s="1"/>
  <c r="WYQ475" i="5" s="1"/>
  <c r="WYS475" i="5" s="1"/>
  <c r="WYU475" i="5" s="1"/>
  <c r="WYW475" i="5" s="1"/>
  <c r="WYY475" i="5" s="1"/>
  <c r="WZA475" i="5" s="1"/>
  <c r="WZC475" i="5" s="1"/>
  <c r="WZE475" i="5" s="1"/>
  <c r="WZG475" i="5" s="1"/>
  <c r="WZI475" i="5" s="1"/>
  <c r="WZK475" i="5" s="1"/>
  <c r="WZM475" i="5" s="1"/>
  <c r="WZO475" i="5" s="1"/>
  <c r="WZQ475" i="5" s="1"/>
  <c r="WZS475" i="5" s="1"/>
  <c r="WZU475" i="5" s="1"/>
  <c r="WZW475" i="5" s="1"/>
  <c r="WZY475" i="5" s="1"/>
  <c r="XAA475" i="5" s="1"/>
  <c r="XAC475" i="5" s="1"/>
  <c r="XAE475" i="5" s="1"/>
  <c r="XAG475" i="5" s="1"/>
  <c r="XAI475" i="5" s="1"/>
  <c r="XAK475" i="5" s="1"/>
  <c r="XAM475" i="5" s="1"/>
  <c r="XAO475" i="5" s="1"/>
  <c r="XAQ475" i="5" s="1"/>
  <c r="XAS475" i="5" s="1"/>
  <c r="XAU475" i="5" s="1"/>
  <c r="XAW475" i="5" s="1"/>
  <c r="XAY475" i="5" s="1"/>
  <c r="XBA475" i="5" s="1"/>
  <c r="XBC475" i="5" s="1"/>
  <c r="XBE475" i="5" s="1"/>
  <c r="XBG475" i="5" s="1"/>
  <c r="XBI475" i="5" s="1"/>
  <c r="XBK475" i="5" s="1"/>
  <c r="XBM475" i="5" s="1"/>
  <c r="XBO475" i="5" s="1"/>
  <c r="XBQ475" i="5" s="1"/>
  <c r="XBS475" i="5" s="1"/>
  <c r="XBU475" i="5" s="1"/>
  <c r="XBW475" i="5" s="1"/>
  <c r="XBY475" i="5" s="1"/>
  <c r="XCA475" i="5" s="1"/>
  <c r="XCC475" i="5" s="1"/>
  <c r="XCE475" i="5" s="1"/>
  <c r="XCG475" i="5" s="1"/>
  <c r="XCI475" i="5" s="1"/>
  <c r="XCK475" i="5" s="1"/>
  <c r="XCM475" i="5" s="1"/>
  <c r="XCO475" i="5" s="1"/>
  <c r="XCQ475" i="5" s="1"/>
  <c r="XCS475" i="5" s="1"/>
  <c r="XCU475" i="5" s="1"/>
  <c r="XCW475" i="5" s="1"/>
  <c r="XCY475" i="5" s="1"/>
  <c r="XDA475" i="5" s="1"/>
  <c r="XDC475" i="5" s="1"/>
  <c r="XDE475" i="5" s="1"/>
  <c r="XDG475" i="5" s="1"/>
  <c r="XDI475" i="5" s="1"/>
  <c r="XDK475" i="5" s="1"/>
  <c r="XDM475" i="5" s="1"/>
  <c r="XDO475" i="5" s="1"/>
  <c r="XDQ475" i="5" s="1"/>
  <c r="XDS475" i="5" s="1"/>
  <c r="XDU475" i="5" s="1"/>
  <c r="XDW475" i="5" s="1"/>
  <c r="XDY475" i="5" s="1"/>
  <c r="XEA475" i="5" s="1"/>
  <c r="XEC475" i="5" s="1"/>
  <c r="XEE475" i="5" s="1"/>
  <c r="XEG475" i="5" s="1"/>
  <c r="XEI475" i="5" s="1"/>
  <c r="XEK475" i="5" s="1"/>
  <c r="XEM475" i="5" s="1"/>
  <c r="XEO475" i="5" s="1"/>
  <c r="XEQ475" i="5" s="1"/>
  <c r="XES475" i="5" s="1"/>
  <c r="XEU475" i="5" s="1"/>
  <c r="XEW475" i="5" s="1"/>
  <c r="XEY475" i="5" s="1"/>
  <c r="XFA475" i="5" s="1"/>
  <c r="XFC475" i="5" s="1"/>
  <c r="U474" i="5"/>
  <c r="W474" i="5" s="1"/>
  <c r="Y474" i="5" s="1"/>
  <c r="AA474" i="5" s="1"/>
  <c r="AC474" i="5" s="1"/>
  <c r="AE474" i="5" s="1"/>
  <c r="AG474" i="5" s="1"/>
  <c r="AI474" i="5" s="1"/>
  <c r="AK474" i="5" s="1"/>
  <c r="AM474" i="5" s="1"/>
  <c r="AO474" i="5" s="1"/>
  <c r="AQ474" i="5" s="1"/>
  <c r="AS474" i="5" s="1"/>
  <c r="AU474" i="5" s="1"/>
  <c r="AW474" i="5" s="1"/>
  <c r="AY474" i="5" s="1"/>
  <c r="BA474" i="5" s="1"/>
  <c r="BC474" i="5" s="1"/>
  <c r="BE474" i="5" s="1"/>
  <c r="BG474" i="5" s="1"/>
  <c r="BI474" i="5" s="1"/>
  <c r="BK474" i="5" s="1"/>
  <c r="BM474" i="5" s="1"/>
  <c r="BO474" i="5" s="1"/>
  <c r="BQ474" i="5" s="1"/>
  <c r="BS474" i="5" s="1"/>
  <c r="BU474" i="5" s="1"/>
  <c r="BW474" i="5" s="1"/>
  <c r="BY474" i="5" s="1"/>
  <c r="CA474" i="5" s="1"/>
  <c r="CC474" i="5" s="1"/>
  <c r="CE474" i="5" s="1"/>
  <c r="CG474" i="5" s="1"/>
  <c r="CI474" i="5" s="1"/>
  <c r="CK474" i="5" s="1"/>
  <c r="CM474" i="5" s="1"/>
  <c r="CO474" i="5" s="1"/>
  <c r="CQ474" i="5" s="1"/>
  <c r="CS474" i="5" s="1"/>
  <c r="CU474" i="5" s="1"/>
  <c r="CW474" i="5" s="1"/>
  <c r="CY474" i="5" s="1"/>
  <c r="DA474" i="5" s="1"/>
  <c r="DC474" i="5" s="1"/>
  <c r="DE474" i="5" s="1"/>
  <c r="DG474" i="5" s="1"/>
  <c r="DI474" i="5" s="1"/>
  <c r="DK474" i="5" s="1"/>
  <c r="DM474" i="5" s="1"/>
  <c r="DO474" i="5" s="1"/>
  <c r="DQ474" i="5" s="1"/>
  <c r="DS474" i="5" s="1"/>
  <c r="DU474" i="5" s="1"/>
  <c r="DW474" i="5" s="1"/>
  <c r="DY474" i="5" s="1"/>
  <c r="EA474" i="5" s="1"/>
  <c r="EC474" i="5" s="1"/>
  <c r="EE474" i="5" s="1"/>
  <c r="EG474" i="5" s="1"/>
  <c r="EI474" i="5" s="1"/>
  <c r="EK474" i="5" s="1"/>
  <c r="EM474" i="5" s="1"/>
  <c r="EO474" i="5" s="1"/>
  <c r="EQ474" i="5" s="1"/>
  <c r="ES474" i="5" s="1"/>
  <c r="EU474" i="5" s="1"/>
  <c r="EW474" i="5" s="1"/>
  <c r="EY474" i="5" s="1"/>
  <c r="FA474" i="5" s="1"/>
  <c r="FC474" i="5" s="1"/>
  <c r="FE474" i="5" s="1"/>
  <c r="FG474" i="5" s="1"/>
  <c r="FI474" i="5" s="1"/>
  <c r="FK474" i="5" s="1"/>
  <c r="FM474" i="5" s="1"/>
  <c r="FO474" i="5" s="1"/>
  <c r="FQ474" i="5" s="1"/>
  <c r="FS474" i="5" s="1"/>
  <c r="FU474" i="5" s="1"/>
  <c r="FW474" i="5" s="1"/>
  <c r="FY474" i="5" s="1"/>
  <c r="GA474" i="5" s="1"/>
  <c r="GC474" i="5" s="1"/>
  <c r="GE474" i="5" s="1"/>
  <c r="GG474" i="5" s="1"/>
  <c r="GI474" i="5" s="1"/>
  <c r="GK474" i="5" s="1"/>
  <c r="GM474" i="5" s="1"/>
  <c r="GO474" i="5" s="1"/>
  <c r="GQ474" i="5" s="1"/>
  <c r="GS474" i="5" s="1"/>
  <c r="GU474" i="5" s="1"/>
  <c r="GW474" i="5" s="1"/>
  <c r="GY474" i="5" s="1"/>
  <c r="HA474" i="5" s="1"/>
  <c r="HC474" i="5" s="1"/>
  <c r="HE474" i="5" s="1"/>
  <c r="HG474" i="5" s="1"/>
  <c r="HI474" i="5" s="1"/>
  <c r="HK474" i="5" s="1"/>
  <c r="HM474" i="5" s="1"/>
  <c r="HO474" i="5" s="1"/>
  <c r="HQ474" i="5" s="1"/>
  <c r="HS474" i="5" s="1"/>
  <c r="HU474" i="5" s="1"/>
  <c r="HW474" i="5" s="1"/>
  <c r="HY474" i="5" s="1"/>
  <c r="IA474" i="5" s="1"/>
  <c r="IC474" i="5" s="1"/>
  <c r="IE474" i="5" s="1"/>
  <c r="IG474" i="5" s="1"/>
  <c r="II474" i="5" s="1"/>
  <c r="IK474" i="5" s="1"/>
  <c r="IM474" i="5" s="1"/>
  <c r="IO474" i="5" s="1"/>
  <c r="IQ474" i="5" s="1"/>
  <c r="IS474" i="5" s="1"/>
  <c r="IU474" i="5" s="1"/>
  <c r="IW474" i="5" s="1"/>
  <c r="IY474" i="5" s="1"/>
  <c r="JA474" i="5" s="1"/>
  <c r="JC474" i="5" s="1"/>
  <c r="JE474" i="5" s="1"/>
  <c r="JG474" i="5" s="1"/>
  <c r="JI474" i="5" s="1"/>
  <c r="JK474" i="5" s="1"/>
  <c r="JM474" i="5" s="1"/>
  <c r="JO474" i="5" s="1"/>
  <c r="JQ474" i="5" s="1"/>
  <c r="JS474" i="5" s="1"/>
  <c r="JU474" i="5" s="1"/>
  <c r="JW474" i="5" s="1"/>
  <c r="JY474" i="5" s="1"/>
  <c r="KA474" i="5" s="1"/>
  <c r="KC474" i="5" s="1"/>
  <c r="KE474" i="5" s="1"/>
  <c r="KG474" i="5" s="1"/>
  <c r="KI474" i="5" s="1"/>
  <c r="KK474" i="5" s="1"/>
  <c r="KM474" i="5" s="1"/>
  <c r="KO474" i="5" s="1"/>
  <c r="KQ474" i="5" s="1"/>
  <c r="KS474" i="5" s="1"/>
  <c r="KU474" i="5" s="1"/>
  <c r="KW474" i="5" s="1"/>
  <c r="KY474" i="5" s="1"/>
  <c r="LA474" i="5" s="1"/>
  <c r="LC474" i="5" s="1"/>
  <c r="LE474" i="5" s="1"/>
  <c r="LG474" i="5" s="1"/>
  <c r="LI474" i="5" s="1"/>
  <c r="LK474" i="5" s="1"/>
  <c r="LM474" i="5" s="1"/>
  <c r="LO474" i="5" s="1"/>
  <c r="LQ474" i="5" s="1"/>
  <c r="LS474" i="5" s="1"/>
  <c r="LU474" i="5" s="1"/>
  <c r="LW474" i="5" s="1"/>
  <c r="LY474" i="5" s="1"/>
  <c r="MA474" i="5" s="1"/>
  <c r="MC474" i="5" s="1"/>
  <c r="ME474" i="5" s="1"/>
  <c r="MG474" i="5" s="1"/>
  <c r="MI474" i="5" s="1"/>
  <c r="MK474" i="5" s="1"/>
  <c r="MM474" i="5" s="1"/>
  <c r="MO474" i="5" s="1"/>
  <c r="MQ474" i="5" s="1"/>
  <c r="MS474" i="5" s="1"/>
  <c r="MU474" i="5" s="1"/>
  <c r="MW474" i="5" s="1"/>
  <c r="MY474" i="5" s="1"/>
  <c r="NA474" i="5" s="1"/>
  <c r="NC474" i="5" s="1"/>
  <c r="NE474" i="5" s="1"/>
  <c r="NG474" i="5" s="1"/>
  <c r="NI474" i="5" s="1"/>
  <c r="NK474" i="5" s="1"/>
  <c r="NM474" i="5" s="1"/>
  <c r="NO474" i="5" s="1"/>
  <c r="NQ474" i="5" s="1"/>
  <c r="NS474" i="5" s="1"/>
  <c r="NU474" i="5" s="1"/>
  <c r="NW474" i="5" s="1"/>
  <c r="NY474" i="5" s="1"/>
  <c r="OA474" i="5" s="1"/>
  <c r="OC474" i="5" s="1"/>
  <c r="OE474" i="5" s="1"/>
  <c r="OG474" i="5" s="1"/>
  <c r="OI474" i="5" s="1"/>
  <c r="OK474" i="5" s="1"/>
  <c r="OM474" i="5" s="1"/>
  <c r="OO474" i="5" s="1"/>
  <c r="OQ474" i="5" s="1"/>
  <c r="OS474" i="5" s="1"/>
  <c r="OU474" i="5" s="1"/>
  <c r="OW474" i="5" s="1"/>
  <c r="OY474" i="5" s="1"/>
  <c r="PA474" i="5" s="1"/>
  <c r="PC474" i="5" s="1"/>
  <c r="PE474" i="5" s="1"/>
  <c r="PG474" i="5" s="1"/>
  <c r="PI474" i="5" s="1"/>
  <c r="PK474" i="5" s="1"/>
  <c r="PM474" i="5" s="1"/>
  <c r="PO474" i="5" s="1"/>
  <c r="PQ474" i="5" s="1"/>
  <c r="PS474" i="5" s="1"/>
  <c r="PU474" i="5" s="1"/>
  <c r="PW474" i="5" s="1"/>
  <c r="PY474" i="5" s="1"/>
  <c r="QA474" i="5" s="1"/>
  <c r="QC474" i="5" s="1"/>
  <c r="QE474" i="5" s="1"/>
  <c r="QG474" i="5" s="1"/>
  <c r="QI474" i="5" s="1"/>
  <c r="QK474" i="5" s="1"/>
  <c r="QM474" i="5" s="1"/>
  <c r="QO474" i="5" s="1"/>
  <c r="QQ474" i="5" s="1"/>
  <c r="QS474" i="5" s="1"/>
  <c r="QU474" i="5" s="1"/>
  <c r="QW474" i="5" s="1"/>
  <c r="QY474" i="5" s="1"/>
  <c r="RA474" i="5" s="1"/>
  <c r="RC474" i="5" s="1"/>
  <c r="RE474" i="5" s="1"/>
  <c r="RG474" i="5" s="1"/>
  <c r="RI474" i="5" s="1"/>
  <c r="RK474" i="5" s="1"/>
  <c r="RM474" i="5" s="1"/>
  <c r="RO474" i="5" s="1"/>
  <c r="RQ474" i="5" s="1"/>
  <c r="RS474" i="5" s="1"/>
  <c r="RU474" i="5" s="1"/>
  <c r="RW474" i="5" s="1"/>
  <c r="RY474" i="5" s="1"/>
  <c r="SA474" i="5" s="1"/>
  <c r="SC474" i="5" s="1"/>
  <c r="SE474" i="5" s="1"/>
  <c r="SG474" i="5" s="1"/>
  <c r="SI474" i="5" s="1"/>
  <c r="SK474" i="5" s="1"/>
  <c r="SM474" i="5" s="1"/>
  <c r="SO474" i="5" s="1"/>
  <c r="SQ474" i="5" s="1"/>
  <c r="SS474" i="5" s="1"/>
  <c r="SU474" i="5" s="1"/>
  <c r="SW474" i="5" s="1"/>
  <c r="SY474" i="5" s="1"/>
  <c r="TA474" i="5" s="1"/>
  <c r="TC474" i="5" s="1"/>
  <c r="TE474" i="5" s="1"/>
  <c r="TG474" i="5" s="1"/>
  <c r="TI474" i="5" s="1"/>
  <c r="TK474" i="5" s="1"/>
  <c r="TM474" i="5" s="1"/>
  <c r="TO474" i="5" s="1"/>
  <c r="TQ474" i="5" s="1"/>
  <c r="TS474" i="5" s="1"/>
  <c r="TU474" i="5" s="1"/>
  <c r="TW474" i="5" s="1"/>
  <c r="TY474" i="5" s="1"/>
  <c r="UA474" i="5" s="1"/>
  <c r="UC474" i="5" s="1"/>
  <c r="UE474" i="5" s="1"/>
  <c r="UG474" i="5" s="1"/>
  <c r="UI474" i="5" s="1"/>
  <c r="UK474" i="5" s="1"/>
  <c r="UM474" i="5" s="1"/>
  <c r="UO474" i="5" s="1"/>
  <c r="UQ474" i="5" s="1"/>
  <c r="US474" i="5" s="1"/>
  <c r="UU474" i="5" s="1"/>
  <c r="UW474" i="5" s="1"/>
  <c r="UY474" i="5" s="1"/>
  <c r="VA474" i="5" s="1"/>
  <c r="VC474" i="5" s="1"/>
  <c r="VE474" i="5" s="1"/>
  <c r="VG474" i="5" s="1"/>
  <c r="VI474" i="5" s="1"/>
  <c r="VK474" i="5" s="1"/>
  <c r="VM474" i="5" s="1"/>
  <c r="VO474" i="5" s="1"/>
  <c r="VQ474" i="5" s="1"/>
  <c r="VS474" i="5" s="1"/>
  <c r="VU474" i="5" s="1"/>
  <c r="VW474" i="5" s="1"/>
  <c r="VY474" i="5" s="1"/>
  <c r="WA474" i="5" s="1"/>
  <c r="WC474" i="5" s="1"/>
  <c r="WE474" i="5" s="1"/>
  <c r="WG474" i="5" s="1"/>
  <c r="WI474" i="5" s="1"/>
  <c r="WK474" i="5" s="1"/>
  <c r="WM474" i="5" s="1"/>
  <c r="WO474" i="5" s="1"/>
  <c r="WQ474" i="5" s="1"/>
  <c r="WS474" i="5" s="1"/>
  <c r="WU474" i="5" s="1"/>
  <c r="WW474" i="5" s="1"/>
  <c r="WY474" i="5" s="1"/>
  <c r="XA474" i="5" s="1"/>
  <c r="XC474" i="5" s="1"/>
  <c r="XE474" i="5" s="1"/>
  <c r="XG474" i="5" s="1"/>
  <c r="XI474" i="5" s="1"/>
  <c r="XK474" i="5" s="1"/>
  <c r="XM474" i="5" s="1"/>
  <c r="XO474" i="5" s="1"/>
  <c r="XQ474" i="5" s="1"/>
  <c r="XS474" i="5" s="1"/>
  <c r="XU474" i="5" s="1"/>
  <c r="XW474" i="5" s="1"/>
  <c r="XY474" i="5" s="1"/>
  <c r="YA474" i="5" s="1"/>
  <c r="YC474" i="5" s="1"/>
  <c r="YE474" i="5" s="1"/>
  <c r="YG474" i="5" s="1"/>
  <c r="YI474" i="5" s="1"/>
  <c r="YK474" i="5" s="1"/>
  <c r="YM474" i="5" s="1"/>
  <c r="YO474" i="5" s="1"/>
  <c r="YQ474" i="5" s="1"/>
  <c r="YS474" i="5" s="1"/>
  <c r="YU474" i="5" s="1"/>
  <c r="YW474" i="5" s="1"/>
  <c r="YY474" i="5" s="1"/>
  <c r="ZA474" i="5" s="1"/>
  <c r="ZC474" i="5" s="1"/>
  <c r="ZE474" i="5" s="1"/>
  <c r="ZG474" i="5" s="1"/>
  <c r="ZI474" i="5" s="1"/>
  <c r="ZK474" i="5" s="1"/>
  <c r="ZM474" i="5" s="1"/>
  <c r="ZO474" i="5" s="1"/>
  <c r="ZQ474" i="5" s="1"/>
  <c r="ZS474" i="5" s="1"/>
  <c r="ZU474" i="5" s="1"/>
  <c r="ZW474" i="5" s="1"/>
  <c r="ZY474" i="5" s="1"/>
  <c r="AAA474" i="5" s="1"/>
  <c r="AAC474" i="5" s="1"/>
  <c r="AAE474" i="5" s="1"/>
  <c r="AAG474" i="5" s="1"/>
  <c r="AAI474" i="5" s="1"/>
  <c r="AAK474" i="5" s="1"/>
  <c r="AAM474" i="5" s="1"/>
  <c r="AAO474" i="5" s="1"/>
  <c r="AAQ474" i="5" s="1"/>
  <c r="AAS474" i="5" s="1"/>
  <c r="AAU474" i="5" s="1"/>
  <c r="AAW474" i="5" s="1"/>
  <c r="AAY474" i="5" s="1"/>
  <c r="ABA474" i="5" s="1"/>
  <c r="ABC474" i="5" s="1"/>
  <c r="ABE474" i="5" s="1"/>
  <c r="ABG474" i="5" s="1"/>
  <c r="ABI474" i="5" s="1"/>
  <c r="ABK474" i="5" s="1"/>
  <c r="ABM474" i="5" s="1"/>
  <c r="ABO474" i="5" s="1"/>
  <c r="ABQ474" i="5" s="1"/>
  <c r="ABS474" i="5" s="1"/>
  <c r="ABU474" i="5" s="1"/>
  <c r="ABW474" i="5" s="1"/>
  <c r="ABY474" i="5" s="1"/>
  <c r="ACA474" i="5" s="1"/>
  <c r="ACC474" i="5" s="1"/>
  <c r="ACE474" i="5" s="1"/>
  <c r="ACG474" i="5" s="1"/>
  <c r="ACI474" i="5" s="1"/>
  <c r="ACK474" i="5" s="1"/>
  <c r="ACM474" i="5" s="1"/>
  <c r="ACO474" i="5" s="1"/>
  <c r="ACQ474" i="5" s="1"/>
  <c r="ACS474" i="5" s="1"/>
  <c r="ACU474" i="5" s="1"/>
  <c r="ACW474" i="5" s="1"/>
  <c r="ACY474" i="5" s="1"/>
  <c r="ADA474" i="5" s="1"/>
  <c r="ADC474" i="5" s="1"/>
  <c r="ADE474" i="5" s="1"/>
  <c r="ADG474" i="5" s="1"/>
  <c r="ADI474" i="5" s="1"/>
  <c r="ADK474" i="5" s="1"/>
  <c r="ADM474" i="5" s="1"/>
  <c r="ADO474" i="5" s="1"/>
  <c r="ADQ474" i="5" s="1"/>
  <c r="ADS474" i="5" s="1"/>
  <c r="ADU474" i="5" s="1"/>
  <c r="ADW474" i="5" s="1"/>
  <c r="ADY474" i="5" s="1"/>
  <c r="AEA474" i="5" s="1"/>
  <c r="AEC474" i="5" s="1"/>
  <c r="AEE474" i="5" s="1"/>
  <c r="AEG474" i="5" s="1"/>
  <c r="AEI474" i="5" s="1"/>
  <c r="AEK474" i="5" s="1"/>
  <c r="AEM474" i="5" s="1"/>
  <c r="AEO474" i="5" s="1"/>
  <c r="AEQ474" i="5" s="1"/>
  <c r="AES474" i="5" s="1"/>
  <c r="AEU474" i="5" s="1"/>
  <c r="AEW474" i="5" s="1"/>
  <c r="AEY474" i="5" s="1"/>
  <c r="AFA474" i="5" s="1"/>
  <c r="AFC474" i="5" s="1"/>
  <c r="AFE474" i="5" s="1"/>
  <c r="AFG474" i="5" s="1"/>
  <c r="AFI474" i="5" s="1"/>
  <c r="AFK474" i="5" s="1"/>
  <c r="AFM474" i="5" s="1"/>
  <c r="AFO474" i="5" s="1"/>
  <c r="AFQ474" i="5" s="1"/>
  <c r="AFS474" i="5" s="1"/>
  <c r="AFU474" i="5" s="1"/>
  <c r="AFW474" i="5" s="1"/>
  <c r="AFY474" i="5" s="1"/>
  <c r="AGA474" i="5" s="1"/>
  <c r="AGC474" i="5" s="1"/>
  <c r="AGE474" i="5" s="1"/>
  <c r="AGG474" i="5" s="1"/>
  <c r="AGI474" i="5" s="1"/>
  <c r="AGK474" i="5" s="1"/>
  <c r="AGM474" i="5" s="1"/>
  <c r="AGO474" i="5" s="1"/>
  <c r="AGQ474" i="5" s="1"/>
  <c r="AGS474" i="5" s="1"/>
  <c r="AGU474" i="5" s="1"/>
  <c r="AGW474" i="5" s="1"/>
  <c r="AGY474" i="5" s="1"/>
  <c r="AHA474" i="5" s="1"/>
  <c r="AHC474" i="5" s="1"/>
  <c r="AHE474" i="5" s="1"/>
  <c r="AHG474" i="5" s="1"/>
  <c r="AHI474" i="5" s="1"/>
  <c r="AHK474" i="5" s="1"/>
  <c r="AHM474" i="5" s="1"/>
  <c r="AHO474" i="5" s="1"/>
  <c r="AHQ474" i="5" s="1"/>
  <c r="AHS474" i="5" s="1"/>
  <c r="AHU474" i="5" s="1"/>
  <c r="AHW474" i="5" s="1"/>
  <c r="AHY474" i="5" s="1"/>
  <c r="AIA474" i="5" s="1"/>
  <c r="AIC474" i="5" s="1"/>
  <c r="AIE474" i="5" s="1"/>
  <c r="AIG474" i="5" s="1"/>
  <c r="AII474" i="5" s="1"/>
  <c r="AIK474" i="5" s="1"/>
  <c r="AIM474" i="5" s="1"/>
  <c r="AIO474" i="5" s="1"/>
  <c r="AIQ474" i="5" s="1"/>
  <c r="AIS474" i="5" s="1"/>
  <c r="AIU474" i="5" s="1"/>
  <c r="AIW474" i="5" s="1"/>
  <c r="AIY474" i="5" s="1"/>
  <c r="AJA474" i="5" s="1"/>
  <c r="AJC474" i="5" s="1"/>
  <c r="AJE474" i="5" s="1"/>
  <c r="AJG474" i="5" s="1"/>
  <c r="AJI474" i="5" s="1"/>
  <c r="AJK474" i="5" s="1"/>
  <c r="AJM474" i="5" s="1"/>
  <c r="AJO474" i="5" s="1"/>
  <c r="AJQ474" i="5" s="1"/>
  <c r="AJS474" i="5" s="1"/>
  <c r="AJU474" i="5" s="1"/>
  <c r="AJW474" i="5" s="1"/>
  <c r="AJY474" i="5" s="1"/>
  <c r="AKA474" i="5" s="1"/>
  <c r="AKC474" i="5" s="1"/>
  <c r="AKE474" i="5" s="1"/>
  <c r="AKG474" i="5" s="1"/>
  <c r="AKI474" i="5" s="1"/>
  <c r="AKK474" i="5" s="1"/>
  <c r="AKM474" i="5" s="1"/>
  <c r="AKO474" i="5" s="1"/>
  <c r="AKQ474" i="5" s="1"/>
  <c r="AKS474" i="5" s="1"/>
  <c r="AKU474" i="5" s="1"/>
  <c r="AKW474" i="5" s="1"/>
  <c r="AKY474" i="5" s="1"/>
  <c r="ALA474" i="5" s="1"/>
  <c r="ALC474" i="5" s="1"/>
  <c r="ALE474" i="5" s="1"/>
  <c r="ALG474" i="5" s="1"/>
  <c r="ALI474" i="5" s="1"/>
  <c r="ALK474" i="5" s="1"/>
  <c r="ALM474" i="5" s="1"/>
  <c r="ALO474" i="5" s="1"/>
  <c r="ALQ474" i="5" s="1"/>
  <c r="ALS474" i="5" s="1"/>
  <c r="ALU474" i="5" s="1"/>
  <c r="ALW474" i="5" s="1"/>
  <c r="ALY474" i="5" s="1"/>
  <c r="AMA474" i="5" s="1"/>
  <c r="AMC474" i="5" s="1"/>
  <c r="AME474" i="5" s="1"/>
  <c r="AMG474" i="5" s="1"/>
  <c r="AMI474" i="5" s="1"/>
  <c r="AMK474" i="5" s="1"/>
  <c r="AMM474" i="5" s="1"/>
  <c r="AMO474" i="5" s="1"/>
  <c r="AMQ474" i="5" s="1"/>
  <c r="AMS474" i="5" s="1"/>
  <c r="AMU474" i="5" s="1"/>
  <c r="AMW474" i="5" s="1"/>
  <c r="AMY474" i="5" s="1"/>
  <c r="ANA474" i="5" s="1"/>
  <c r="ANC474" i="5" s="1"/>
  <c r="ANE474" i="5" s="1"/>
  <c r="ANG474" i="5" s="1"/>
  <c r="ANI474" i="5" s="1"/>
  <c r="ANK474" i="5" s="1"/>
  <c r="ANM474" i="5" s="1"/>
  <c r="ANO474" i="5" s="1"/>
  <c r="ANQ474" i="5" s="1"/>
  <c r="ANS474" i="5" s="1"/>
  <c r="ANU474" i="5" s="1"/>
  <c r="ANW474" i="5" s="1"/>
  <c r="ANY474" i="5" s="1"/>
  <c r="AOA474" i="5" s="1"/>
  <c r="AOC474" i="5" s="1"/>
  <c r="AOE474" i="5" s="1"/>
  <c r="AOG474" i="5" s="1"/>
  <c r="AOI474" i="5" s="1"/>
  <c r="AOK474" i="5" s="1"/>
  <c r="AOM474" i="5" s="1"/>
  <c r="AOO474" i="5" s="1"/>
  <c r="AOQ474" i="5" s="1"/>
  <c r="AOS474" i="5" s="1"/>
  <c r="AOU474" i="5" s="1"/>
  <c r="AOW474" i="5" s="1"/>
  <c r="AOY474" i="5" s="1"/>
  <c r="APA474" i="5" s="1"/>
  <c r="APC474" i="5" s="1"/>
  <c r="APE474" i="5" s="1"/>
  <c r="APG474" i="5" s="1"/>
  <c r="API474" i="5" s="1"/>
  <c r="APK474" i="5" s="1"/>
  <c r="APM474" i="5" s="1"/>
  <c r="APO474" i="5" s="1"/>
  <c r="APQ474" i="5" s="1"/>
  <c r="APS474" i="5" s="1"/>
  <c r="APU474" i="5" s="1"/>
  <c r="APW474" i="5" s="1"/>
  <c r="APY474" i="5" s="1"/>
  <c r="AQA474" i="5" s="1"/>
  <c r="AQC474" i="5" s="1"/>
  <c r="AQE474" i="5" s="1"/>
  <c r="AQG474" i="5" s="1"/>
  <c r="AQI474" i="5" s="1"/>
  <c r="AQK474" i="5" s="1"/>
  <c r="AQM474" i="5" s="1"/>
  <c r="AQO474" i="5" s="1"/>
  <c r="AQQ474" i="5" s="1"/>
  <c r="AQS474" i="5" s="1"/>
  <c r="AQU474" i="5" s="1"/>
  <c r="AQW474" i="5" s="1"/>
  <c r="AQY474" i="5" s="1"/>
  <c r="ARA474" i="5" s="1"/>
  <c r="ARC474" i="5" s="1"/>
  <c r="ARE474" i="5" s="1"/>
  <c r="ARG474" i="5" s="1"/>
  <c r="ARI474" i="5" s="1"/>
  <c r="ARK474" i="5" s="1"/>
  <c r="ARM474" i="5" s="1"/>
  <c r="ARO474" i="5" s="1"/>
  <c r="ARQ474" i="5" s="1"/>
  <c r="ARS474" i="5" s="1"/>
  <c r="ARU474" i="5" s="1"/>
  <c r="ARW474" i="5" s="1"/>
  <c r="ARY474" i="5" s="1"/>
  <c r="ASA474" i="5" s="1"/>
  <c r="ASC474" i="5" s="1"/>
  <c r="ASE474" i="5" s="1"/>
  <c r="ASG474" i="5" s="1"/>
  <c r="ASI474" i="5" s="1"/>
  <c r="ASK474" i="5" s="1"/>
  <c r="ASM474" i="5" s="1"/>
  <c r="ASO474" i="5" s="1"/>
  <c r="ASQ474" i="5" s="1"/>
  <c r="ASS474" i="5" s="1"/>
  <c r="ASU474" i="5" s="1"/>
  <c r="ASW474" i="5" s="1"/>
  <c r="ASY474" i="5" s="1"/>
  <c r="ATA474" i="5" s="1"/>
  <c r="ATC474" i="5" s="1"/>
  <c r="ATE474" i="5" s="1"/>
  <c r="ATG474" i="5" s="1"/>
  <c r="ATI474" i="5" s="1"/>
  <c r="ATK474" i="5" s="1"/>
  <c r="ATM474" i="5" s="1"/>
  <c r="ATO474" i="5" s="1"/>
  <c r="ATQ474" i="5" s="1"/>
  <c r="ATS474" i="5" s="1"/>
  <c r="ATU474" i="5" s="1"/>
  <c r="ATW474" i="5" s="1"/>
  <c r="ATY474" i="5" s="1"/>
  <c r="AUA474" i="5" s="1"/>
  <c r="AUC474" i="5" s="1"/>
  <c r="AUE474" i="5" s="1"/>
  <c r="AUG474" i="5" s="1"/>
  <c r="AUI474" i="5" s="1"/>
  <c r="AUK474" i="5" s="1"/>
  <c r="AUM474" i="5" s="1"/>
  <c r="AUO474" i="5" s="1"/>
  <c r="AUQ474" i="5" s="1"/>
  <c r="AUS474" i="5" s="1"/>
  <c r="AUU474" i="5" s="1"/>
  <c r="AUW474" i="5" s="1"/>
  <c r="AUY474" i="5" s="1"/>
  <c r="AVA474" i="5" s="1"/>
  <c r="AVC474" i="5" s="1"/>
  <c r="AVE474" i="5" s="1"/>
  <c r="AVG474" i="5" s="1"/>
  <c r="AVI474" i="5" s="1"/>
  <c r="AVK474" i="5" s="1"/>
  <c r="AVM474" i="5" s="1"/>
  <c r="AVO474" i="5" s="1"/>
  <c r="AVQ474" i="5" s="1"/>
  <c r="AVS474" i="5" s="1"/>
  <c r="AVU474" i="5" s="1"/>
  <c r="AVW474" i="5" s="1"/>
  <c r="AVY474" i="5" s="1"/>
  <c r="AWA474" i="5" s="1"/>
  <c r="AWC474" i="5" s="1"/>
  <c r="AWE474" i="5" s="1"/>
  <c r="AWG474" i="5" s="1"/>
  <c r="AWI474" i="5" s="1"/>
  <c r="AWK474" i="5" s="1"/>
  <c r="AWM474" i="5" s="1"/>
  <c r="AWO474" i="5" s="1"/>
  <c r="AWQ474" i="5" s="1"/>
  <c r="AWS474" i="5" s="1"/>
  <c r="AWU474" i="5" s="1"/>
  <c r="AWW474" i="5" s="1"/>
  <c r="AWY474" i="5" s="1"/>
  <c r="AXA474" i="5" s="1"/>
  <c r="AXC474" i="5" s="1"/>
  <c r="AXE474" i="5" s="1"/>
  <c r="AXG474" i="5" s="1"/>
  <c r="AXI474" i="5" s="1"/>
  <c r="AXK474" i="5" s="1"/>
  <c r="AXM474" i="5" s="1"/>
  <c r="AXO474" i="5" s="1"/>
  <c r="AXQ474" i="5" s="1"/>
  <c r="AXS474" i="5" s="1"/>
  <c r="AXU474" i="5" s="1"/>
  <c r="AXW474" i="5" s="1"/>
  <c r="AXY474" i="5" s="1"/>
  <c r="AYA474" i="5" s="1"/>
  <c r="AYC474" i="5" s="1"/>
  <c r="AYE474" i="5" s="1"/>
  <c r="AYG474" i="5" s="1"/>
  <c r="AYI474" i="5" s="1"/>
  <c r="AYK474" i="5" s="1"/>
  <c r="AYM474" i="5" s="1"/>
  <c r="AYO474" i="5" s="1"/>
  <c r="AYQ474" i="5" s="1"/>
  <c r="AYS474" i="5" s="1"/>
  <c r="AYU474" i="5" s="1"/>
  <c r="AYW474" i="5" s="1"/>
  <c r="AYY474" i="5" s="1"/>
  <c r="AZA474" i="5" s="1"/>
  <c r="AZC474" i="5" s="1"/>
  <c r="AZE474" i="5" s="1"/>
  <c r="AZG474" i="5" s="1"/>
  <c r="AZI474" i="5" s="1"/>
  <c r="AZK474" i="5" s="1"/>
  <c r="AZM474" i="5" s="1"/>
  <c r="AZO474" i="5" s="1"/>
  <c r="AZQ474" i="5" s="1"/>
  <c r="AZS474" i="5" s="1"/>
  <c r="AZU474" i="5" s="1"/>
  <c r="AZW474" i="5" s="1"/>
  <c r="AZY474" i="5" s="1"/>
  <c r="BAA474" i="5" s="1"/>
  <c r="BAC474" i="5" s="1"/>
  <c r="BAE474" i="5" s="1"/>
  <c r="BAG474" i="5" s="1"/>
  <c r="BAI474" i="5" s="1"/>
  <c r="BAK474" i="5" s="1"/>
  <c r="BAM474" i="5" s="1"/>
  <c r="BAO474" i="5" s="1"/>
  <c r="BAQ474" i="5" s="1"/>
  <c r="BAS474" i="5" s="1"/>
  <c r="BAU474" i="5" s="1"/>
  <c r="BAW474" i="5" s="1"/>
  <c r="BAY474" i="5" s="1"/>
  <c r="BBA474" i="5" s="1"/>
  <c r="BBC474" i="5" s="1"/>
  <c r="BBE474" i="5" s="1"/>
  <c r="BBG474" i="5" s="1"/>
  <c r="BBI474" i="5" s="1"/>
  <c r="BBK474" i="5" s="1"/>
  <c r="BBM474" i="5" s="1"/>
  <c r="BBO474" i="5" s="1"/>
  <c r="BBQ474" i="5" s="1"/>
  <c r="BBS474" i="5" s="1"/>
  <c r="BBU474" i="5" s="1"/>
  <c r="BBW474" i="5" s="1"/>
  <c r="BBY474" i="5" s="1"/>
  <c r="BCA474" i="5" s="1"/>
  <c r="BCC474" i="5" s="1"/>
  <c r="BCE474" i="5" s="1"/>
  <c r="BCG474" i="5" s="1"/>
  <c r="BCI474" i="5" s="1"/>
  <c r="BCK474" i="5" s="1"/>
  <c r="BCM474" i="5" s="1"/>
  <c r="BCO474" i="5" s="1"/>
  <c r="BCQ474" i="5" s="1"/>
  <c r="BCS474" i="5" s="1"/>
  <c r="BCU474" i="5" s="1"/>
  <c r="BCW474" i="5" s="1"/>
  <c r="BCY474" i="5" s="1"/>
  <c r="BDA474" i="5" s="1"/>
  <c r="BDC474" i="5" s="1"/>
  <c r="BDE474" i="5" s="1"/>
  <c r="BDG474" i="5" s="1"/>
  <c r="BDI474" i="5" s="1"/>
  <c r="BDK474" i="5" s="1"/>
  <c r="BDM474" i="5" s="1"/>
  <c r="BDO474" i="5" s="1"/>
  <c r="BDQ474" i="5" s="1"/>
  <c r="BDS474" i="5" s="1"/>
  <c r="BDU474" i="5" s="1"/>
  <c r="BDW474" i="5" s="1"/>
  <c r="BDY474" i="5" s="1"/>
  <c r="BEA474" i="5" s="1"/>
  <c r="BEC474" i="5" s="1"/>
  <c r="BEE474" i="5" s="1"/>
  <c r="BEG474" i="5" s="1"/>
  <c r="BEI474" i="5" s="1"/>
  <c r="BEK474" i="5" s="1"/>
  <c r="BEM474" i="5" s="1"/>
  <c r="BEO474" i="5" s="1"/>
  <c r="BEQ474" i="5" s="1"/>
  <c r="BES474" i="5" s="1"/>
  <c r="BEU474" i="5" s="1"/>
  <c r="BEW474" i="5" s="1"/>
  <c r="BEY474" i="5" s="1"/>
  <c r="BFA474" i="5" s="1"/>
  <c r="BFC474" i="5" s="1"/>
  <c r="BFE474" i="5" s="1"/>
  <c r="BFG474" i="5" s="1"/>
  <c r="BFI474" i="5" s="1"/>
  <c r="BFK474" i="5" s="1"/>
  <c r="BFM474" i="5" s="1"/>
  <c r="BFO474" i="5" s="1"/>
  <c r="BFQ474" i="5" s="1"/>
  <c r="BFS474" i="5" s="1"/>
  <c r="BFU474" i="5" s="1"/>
  <c r="BFW474" i="5" s="1"/>
  <c r="BFY474" i="5" s="1"/>
  <c r="BGA474" i="5" s="1"/>
  <c r="BGC474" i="5" s="1"/>
  <c r="BGE474" i="5" s="1"/>
  <c r="BGG474" i="5" s="1"/>
  <c r="BGI474" i="5" s="1"/>
  <c r="BGK474" i="5" s="1"/>
  <c r="BGM474" i="5" s="1"/>
  <c r="BGO474" i="5" s="1"/>
  <c r="BGQ474" i="5" s="1"/>
  <c r="BGS474" i="5" s="1"/>
  <c r="BGU474" i="5" s="1"/>
  <c r="BGW474" i="5" s="1"/>
  <c r="BGY474" i="5" s="1"/>
  <c r="BHA474" i="5" s="1"/>
  <c r="BHC474" i="5" s="1"/>
  <c r="BHE474" i="5" s="1"/>
  <c r="BHG474" i="5" s="1"/>
  <c r="BHI474" i="5" s="1"/>
  <c r="BHK474" i="5" s="1"/>
  <c r="BHM474" i="5" s="1"/>
  <c r="BHO474" i="5" s="1"/>
  <c r="BHQ474" i="5" s="1"/>
  <c r="BHS474" i="5" s="1"/>
  <c r="BHU474" i="5" s="1"/>
  <c r="BHW474" i="5" s="1"/>
  <c r="BHY474" i="5" s="1"/>
  <c r="BIA474" i="5" s="1"/>
  <c r="BIC474" i="5" s="1"/>
  <c r="BIE474" i="5" s="1"/>
  <c r="BIG474" i="5" s="1"/>
  <c r="BII474" i="5" s="1"/>
  <c r="BIK474" i="5" s="1"/>
  <c r="BIM474" i="5" s="1"/>
  <c r="BIO474" i="5" s="1"/>
  <c r="BIQ474" i="5" s="1"/>
  <c r="BIS474" i="5" s="1"/>
  <c r="BIU474" i="5" s="1"/>
  <c r="BIW474" i="5" s="1"/>
  <c r="BIY474" i="5" s="1"/>
  <c r="BJA474" i="5" s="1"/>
  <c r="BJC474" i="5" s="1"/>
  <c r="BJE474" i="5" s="1"/>
  <c r="BJG474" i="5" s="1"/>
  <c r="BJI474" i="5" s="1"/>
  <c r="BJK474" i="5" s="1"/>
  <c r="BJM474" i="5" s="1"/>
  <c r="BJO474" i="5" s="1"/>
  <c r="BJQ474" i="5" s="1"/>
  <c r="BJS474" i="5" s="1"/>
  <c r="BJU474" i="5" s="1"/>
  <c r="BJW474" i="5" s="1"/>
  <c r="BJY474" i="5" s="1"/>
  <c r="BKA474" i="5" s="1"/>
  <c r="BKC474" i="5" s="1"/>
  <c r="BKE474" i="5" s="1"/>
  <c r="BKG474" i="5" s="1"/>
  <c r="BKI474" i="5" s="1"/>
  <c r="BKK474" i="5" s="1"/>
  <c r="BKM474" i="5" s="1"/>
  <c r="BKO474" i="5" s="1"/>
  <c r="BKQ474" i="5" s="1"/>
  <c r="BKS474" i="5" s="1"/>
  <c r="BKU474" i="5" s="1"/>
  <c r="BKW474" i="5" s="1"/>
  <c r="BKY474" i="5" s="1"/>
  <c r="BLA474" i="5" s="1"/>
  <c r="BLC474" i="5" s="1"/>
  <c r="BLE474" i="5" s="1"/>
  <c r="BLG474" i="5" s="1"/>
  <c r="BLI474" i="5" s="1"/>
  <c r="BLK474" i="5" s="1"/>
  <c r="BLM474" i="5" s="1"/>
  <c r="BLO474" i="5" s="1"/>
  <c r="BLQ474" i="5" s="1"/>
  <c r="BLS474" i="5" s="1"/>
  <c r="BLU474" i="5" s="1"/>
  <c r="BLW474" i="5" s="1"/>
  <c r="BLY474" i="5" s="1"/>
  <c r="BMA474" i="5" s="1"/>
  <c r="BMC474" i="5" s="1"/>
  <c r="BME474" i="5" s="1"/>
  <c r="BMG474" i="5" s="1"/>
  <c r="BMI474" i="5" s="1"/>
  <c r="BMK474" i="5" s="1"/>
  <c r="BMM474" i="5" s="1"/>
  <c r="BMO474" i="5" s="1"/>
  <c r="BMQ474" i="5" s="1"/>
  <c r="BMS474" i="5" s="1"/>
  <c r="BMU474" i="5" s="1"/>
  <c r="BMW474" i="5" s="1"/>
  <c r="BMY474" i="5" s="1"/>
  <c r="BNA474" i="5" s="1"/>
  <c r="BNC474" i="5" s="1"/>
  <c r="BNE474" i="5" s="1"/>
  <c r="BNG474" i="5" s="1"/>
  <c r="BNI474" i="5" s="1"/>
  <c r="BNK474" i="5" s="1"/>
  <c r="BNM474" i="5" s="1"/>
  <c r="BNO474" i="5" s="1"/>
  <c r="BNQ474" i="5" s="1"/>
  <c r="BNS474" i="5" s="1"/>
  <c r="BNU474" i="5" s="1"/>
  <c r="BNW474" i="5" s="1"/>
  <c r="BNY474" i="5" s="1"/>
  <c r="BOA474" i="5" s="1"/>
  <c r="BOC474" i="5" s="1"/>
  <c r="BOE474" i="5" s="1"/>
  <c r="BOG474" i="5" s="1"/>
  <c r="BOI474" i="5" s="1"/>
  <c r="BOK474" i="5" s="1"/>
  <c r="BOM474" i="5" s="1"/>
  <c r="BOO474" i="5" s="1"/>
  <c r="BOQ474" i="5" s="1"/>
  <c r="BOS474" i="5" s="1"/>
  <c r="BOU474" i="5" s="1"/>
  <c r="BOW474" i="5" s="1"/>
  <c r="BOY474" i="5" s="1"/>
  <c r="BPA474" i="5" s="1"/>
  <c r="BPC474" i="5" s="1"/>
  <c r="BPE474" i="5" s="1"/>
  <c r="BPG474" i="5" s="1"/>
  <c r="BPI474" i="5" s="1"/>
  <c r="BPK474" i="5" s="1"/>
  <c r="BPM474" i="5" s="1"/>
  <c r="BPO474" i="5" s="1"/>
  <c r="BPQ474" i="5" s="1"/>
  <c r="BPS474" i="5" s="1"/>
  <c r="BPU474" i="5" s="1"/>
  <c r="BPW474" i="5" s="1"/>
  <c r="BPY474" i="5" s="1"/>
  <c r="BQA474" i="5" s="1"/>
  <c r="BQC474" i="5" s="1"/>
  <c r="BQE474" i="5" s="1"/>
  <c r="BQG474" i="5" s="1"/>
  <c r="BQI474" i="5" s="1"/>
  <c r="BQK474" i="5" s="1"/>
  <c r="BQM474" i="5" s="1"/>
  <c r="BQO474" i="5" s="1"/>
  <c r="BQQ474" i="5" s="1"/>
  <c r="BQS474" i="5" s="1"/>
  <c r="BQU474" i="5" s="1"/>
  <c r="BQW474" i="5" s="1"/>
  <c r="BQY474" i="5" s="1"/>
  <c r="BRA474" i="5" s="1"/>
  <c r="BRC474" i="5" s="1"/>
  <c r="BRE474" i="5" s="1"/>
  <c r="BRG474" i="5" s="1"/>
  <c r="BRI474" i="5" s="1"/>
  <c r="BRK474" i="5" s="1"/>
  <c r="BRM474" i="5" s="1"/>
  <c r="BRO474" i="5" s="1"/>
  <c r="BRQ474" i="5" s="1"/>
  <c r="BRS474" i="5" s="1"/>
  <c r="BRU474" i="5" s="1"/>
  <c r="BRW474" i="5" s="1"/>
  <c r="BRY474" i="5" s="1"/>
  <c r="BSA474" i="5" s="1"/>
  <c r="BSC474" i="5" s="1"/>
  <c r="BSE474" i="5" s="1"/>
  <c r="BSG474" i="5" s="1"/>
  <c r="BSI474" i="5" s="1"/>
  <c r="BSK474" i="5" s="1"/>
  <c r="BSM474" i="5" s="1"/>
  <c r="BSO474" i="5" s="1"/>
  <c r="BSQ474" i="5" s="1"/>
  <c r="BSS474" i="5" s="1"/>
  <c r="BSU474" i="5" s="1"/>
  <c r="BSW474" i="5" s="1"/>
  <c r="BSY474" i="5" s="1"/>
  <c r="BTA474" i="5" s="1"/>
  <c r="BTC474" i="5" s="1"/>
  <c r="BTE474" i="5" s="1"/>
  <c r="BTG474" i="5" s="1"/>
  <c r="BTI474" i="5" s="1"/>
  <c r="BTK474" i="5" s="1"/>
  <c r="BTM474" i="5" s="1"/>
  <c r="BTO474" i="5" s="1"/>
  <c r="BTQ474" i="5" s="1"/>
  <c r="BTS474" i="5" s="1"/>
  <c r="BTU474" i="5" s="1"/>
  <c r="BTW474" i="5" s="1"/>
  <c r="BTY474" i="5" s="1"/>
  <c r="BUA474" i="5" s="1"/>
  <c r="BUC474" i="5" s="1"/>
  <c r="BUE474" i="5" s="1"/>
  <c r="BUG474" i="5" s="1"/>
  <c r="BUI474" i="5" s="1"/>
  <c r="BUK474" i="5" s="1"/>
  <c r="BUM474" i="5" s="1"/>
  <c r="BUO474" i="5" s="1"/>
  <c r="BUQ474" i="5" s="1"/>
  <c r="BUS474" i="5" s="1"/>
  <c r="BUU474" i="5" s="1"/>
  <c r="BUW474" i="5" s="1"/>
  <c r="BUY474" i="5" s="1"/>
  <c r="BVA474" i="5" s="1"/>
  <c r="BVC474" i="5" s="1"/>
  <c r="BVE474" i="5" s="1"/>
  <c r="BVG474" i="5" s="1"/>
  <c r="BVI474" i="5" s="1"/>
  <c r="BVK474" i="5" s="1"/>
  <c r="BVM474" i="5" s="1"/>
  <c r="BVO474" i="5" s="1"/>
  <c r="BVQ474" i="5" s="1"/>
  <c r="BVS474" i="5" s="1"/>
  <c r="BVU474" i="5" s="1"/>
  <c r="BVW474" i="5" s="1"/>
  <c r="BVY474" i="5" s="1"/>
  <c r="BWA474" i="5" s="1"/>
  <c r="BWC474" i="5" s="1"/>
  <c r="BWE474" i="5" s="1"/>
  <c r="BWG474" i="5" s="1"/>
  <c r="BWI474" i="5" s="1"/>
  <c r="BWK474" i="5" s="1"/>
  <c r="BWM474" i="5" s="1"/>
  <c r="BWO474" i="5" s="1"/>
  <c r="BWQ474" i="5" s="1"/>
  <c r="BWS474" i="5" s="1"/>
  <c r="BWU474" i="5" s="1"/>
  <c r="BWW474" i="5" s="1"/>
  <c r="BWY474" i="5" s="1"/>
  <c r="BXA474" i="5" s="1"/>
  <c r="BXC474" i="5" s="1"/>
  <c r="BXE474" i="5" s="1"/>
  <c r="BXG474" i="5" s="1"/>
  <c r="BXI474" i="5" s="1"/>
  <c r="BXK474" i="5" s="1"/>
  <c r="BXM474" i="5" s="1"/>
  <c r="BXO474" i="5" s="1"/>
  <c r="BXQ474" i="5" s="1"/>
  <c r="BXS474" i="5" s="1"/>
  <c r="BXU474" i="5" s="1"/>
  <c r="BXW474" i="5" s="1"/>
  <c r="BXY474" i="5" s="1"/>
  <c r="BYA474" i="5" s="1"/>
  <c r="BYC474" i="5" s="1"/>
  <c r="BYE474" i="5" s="1"/>
  <c r="BYG474" i="5" s="1"/>
  <c r="BYI474" i="5" s="1"/>
  <c r="BYK474" i="5" s="1"/>
  <c r="BYM474" i="5" s="1"/>
  <c r="BYO474" i="5" s="1"/>
  <c r="BYQ474" i="5" s="1"/>
  <c r="BYS474" i="5" s="1"/>
  <c r="BYU474" i="5" s="1"/>
  <c r="BYW474" i="5" s="1"/>
  <c r="BYY474" i="5" s="1"/>
  <c r="BZA474" i="5" s="1"/>
  <c r="BZC474" i="5" s="1"/>
  <c r="BZE474" i="5" s="1"/>
  <c r="BZG474" i="5" s="1"/>
  <c r="BZI474" i="5" s="1"/>
  <c r="BZK474" i="5" s="1"/>
  <c r="BZM474" i="5" s="1"/>
  <c r="BZO474" i="5" s="1"/>
  <c r="BZQ474" i="5" s="1"/>
  <c r="BZS474" i="5" s="1"/>
  <c r="BZU474" i="5" s="1"/>
  <c r="BZW474" i="5" s="1"/>
  <c r="BZY474" i="5" s="1"/>
  <c r="CAA474" i="5" s="1"/>
  <c r="CAC474" i="5" s="1"/>
  <c r="CAE474" i="5" s="1"/>
  <c r="CAG474" i="5" s="1"/>
  <c r="CAI474" i="5" s="1"/>
  <c r="CAK474" i="5" s="1"/>
  <c r="CAM474" i="5" s="1"/>
  <c r="CAO474" i="5" s="1"/>
  <c r="CAQ474" i="5" s="1"/>
  <c r="CAS474" i="5" s="1"/>
  <c r="CAU474" i="5" s="1"/>
  <c r="CAW474" i="5" s="1"/>
  <c r="CAY474" i="5" s="1"/>
  <c r="CBA474" i="5" s="1"/>
  <c r="CBC474" i="5" s="1"/>
  <c r="CBE474" i="5" s="1"/>
  <c r="CBG474" i="5" s="1"/>
  <c r="CBI474" i="5" s="1"/>
  <c r="CBK474" i="5" s="1"/>
  <c r="CBM474" i="5" s="1"/>
  <c r="CBO474" i="5" s="1"/>
  <c r="CBQ474" i="5" s="1"/>
  <c r="CBS474" i="5" s="1"/>
  <c r="CBU474" i="5" s="1"/>
  <c r="CBW474" i="5" s="1"/>
  <c r="CBY474" i="5" s="1"/>
  <c r="CCA474" i="5" s="1"/>
  <c r="CCC474" i="5" s="1"/>
  <c r="CCE474" i="5" s="1"/>
  <c r="CCG474" i="5" s="1"/>
  <c r="CCI474" i="5" s="1"/>
  <c r="CCK474" i="5" s="1"/>
  <c r="CCM474" i="5" s="1"/>
  <c r="CCO474" i="5" s="1"/>
  <c r="CCQ474" i="5" s="1"/>
  <c r="CCS474" i="5" s="1"/>
  <c r="CCU474" i="5" s="1"/>
  <c r="CCW474" i="5" s="1"/>
  <c r="CCY474" i="5" s="1"/>
  <c r="CDA474" i="5" s="1"/>
  <c r="CDC474" i="5" s="1"/>
  <c r="CDE474" i="5" s="1"/>
  <c r="CDG474" i="5" s="1"/>
  <c r="CDI474" i="5" s="1"/>
  <c r="CDK474" i="5" s="1"/>
  <c r="CDM474" i="5" s="1"/>
  <c r="CDO474" i="5" s="1"/>
  <c r="CDQ474" i="5" s="1"/>
  <c r="CDS474" i="5" s="1"/>
  <c r="CDU474" i="5" s="1"/>
  <c r="CDW474" i="5" s="1"/>
  <c r="CDY474" i="5" s="1"/>
  <c r="CEA474" i="5" s="1"/>
  <c r="CEC474" i="5" s="1"/>
  <c r="CEE474" i="5" s="1"/>
  <c r="CEG474" i="5" s="1"/>
  <c r="CEI474" i="5" s="1"/>
  <c r="CEK474" i="5" s="1"/>
  <c r="CEM474" i="5" s="1"/>
  <c r="CEO474" i="5" s="1"/>
  <c r="CEQ474" i="5" s="1"/>
  <c r="CES474" i="5" s="1"/>
  <c r="CEU474" i="5" s="1"/>
  <c r="CEW474" i="5" s="1"/>
  <c r="CEY474" i="5" s="1"/>
  <c r="CFA474" i="5" s="1"/>
  <c r="CFC474" i="5" s="1"/>
  <c r="CFE474" i="5" s="1"/>
  <c r="CFG474" i="5" s="1"/>
  <c r="CFI474" i="5" s="1"/>
  <c r="CFK474" i="5" s="1"/>
  <c r="CFM474" i="5" s="1"/>
  <c r="CFO474" i="5" s="1"/>
  <c r="CFQ474" i="5" s="1"/>
  <c r="CFS474" i="5" s="1"/>
  <c r="CFU474" i="5" s="1"/>
  <c r="CFW474" i="5" s="1"/>
  <c r="CFY474" i="5" s="1"/>
  <c r="CGA474" i="5" s="1"/>
  <c r="CGC474" i="5" s="1"/>
  <c r="CGE474" i="5" s="1"/>
  <c r="CGG474" i="5" s="1"/>
  <c r="CGI474" i="5" s="1"/>
  <c r="CGK474" i="5" s="1"/>
  <c r="CGM474" i="5" s="1"/>
  <c r="CGO474" i="5" s="1"/>
  <c r="CGQ474" i="5" s="1"/>
  <c r="CGS474" i="5" s="1"/>
  <c r="CGU474" i="5" s="1"/>
  <c r="CGW474" i="5" s="1"/>
  <c r="CGY474" i="5" s="1"/>
  <c r="CHA474" i="5" s="1"/>
  <c r="CHC474" i="5" s="1"/>
  <c r="CHE474" i="5" s="1"/>
  <c r="CHG474" i="5" s="1"/>
  <c r="CHI474" i="5" s="1"/>
  <c r="CHK474" i="5" s="1"/>
  <c r="CHM474" i="5" s="1"/>
  <c r="CHO474" i="5" s="1"/>
  <c r="CHQ474" i="5" s="1"/>
  <c r="CHS474" i="5" s="1"/>
  <c r="CHU474" i="5" s="1"/>
  <c r="CHW474" i="5" s="1"/>
  <c r="CHY474" i="5" s="1"/>
  <c r="CIA474" i="5" s="1"/>
  <c r="CIC474" i="5" s="1"/>
  <c r="CIE474" i="5" s="1"/>
  <c r="CIG474" i="5" s="1"/>
  <c r="CII474" i="5" s="1"/>
  <c r="CIK474" i="5" s="1"/>
  <c r="CIM474" i="5" s="1"/>
  <c r="CIO474" i="5" s="1"/>
  <c r="CIQ474" i="5" s="1"/>
  <c r="CIS474" i="5" s="1"/>
  <c r="CIU474" i="5" s="1"/>
  <c r="CIW474" i="5" s="1"/>
  <c r="CIY474" i="5" s="1"/>
  <c r="CJA474" i="5" s="1"/>
  <c r="CJC474" i="5" s="1"/>
  <c r="CJE474" i="5" s="1"/>
  <c r="CJG474" i="5" s="1"/>
  <c r="CJI474" i="5" s="1"/>
  <c r="CJK474" i="5" s="1"/>
  <c r="CJM474" i="5" s="1"/>
  <c r="CJO474" i="5" s="1"/>
  <c r="CJQ474" i="5" s="1"/>
  <c r="CJS474" i="5" s="1"/>
  <c r="CJU474" i="5" s="1"/>
  <c r="CJW474" i="5" s="1"/>
  <c r="CJY474" i="5" s="1"/>
  <c r="CKA474" i="5" s="1"/>
  <c r="CKC474" i="5" s="1"/>
  <c r="CKE474" i="5" s="1"/>
  <c r="CKG474" i="5" s="1"/>
  <c r="CKI474" i="5" s="1"/>
  <c r="CKK474" i="5" s="1"/>
  <c r="CKM474" i="5" s="1"/>
  <c r="CKO474" i="5" s="1"/>
  <c r="CKQ474" i="5" s="1"/>
  <c r="CKS474" i="5" s="1"/>
  <c r="CKU474" i="5" s="1"/>
  <c r="CKW474" i="5" s="1"/>
  <c r="CKY474" i="5" s="1"/>
  <c r="CLA474" i="5" s="1"/>
  <c r="CLC474" i="5" s="1"/>
  <c r="CLE474" i="5" s="1"/>
  <c r="CLG474" i="5" s="1"/>
  <c r="CLI474" i="5" s="1"/>
  <c r="CLK474" i="5" s="1"/>
  <c r="CLM474" i="5" s="1"/>
  <c r="CLO474" i="5" s="1"/>
  <c r="CLQ474" i="5" s="1"/>
  <c r="CLS474" i="5" s="1"/>
  <c r="CLU474" i="5" s="1"/>
  <c r="CLW474" i="5" s="1"/>
  <c r="CLY474" i="5" s="1"/>
  <c r="CMA474" i="5" s="1"/>
  <c r="CMC474" i="5" s="1"/>
  <c r="CME474" i="5" s="1"/>
  <c r="CMG474" i="5" s="1"/>
  <c r="CMI474" i="5" s="1"/>
  <c r="CMK474" i="5" s="1"/>
  <c r="CMM474" i="5" s="1"/>
  <c r="CMO474" i="5" s="1"/>
  <c r="CMQ474" i="5" s="1"/>
  <c r="CMS474" i="5" s="1"/>
  <c r="CMU474" i="5" s="1"/>
  <c r="CMW474" i="5" s="1"/>
  <c r="CMY474" i="5" s="1"/>
  <c r="CNA474" i="5" s="1"/>
  <c r="CNC474" i="5" s="1"/>
  <c r="CNE474" i="5" s="1"/>
  <c r="CNG474" i="5" s="1"/>
  <c r="CNI474" i="5" s="1"/>
  <c r="CNK474" i="5" s="1"/>
  <c r="CNM474" i="5" s="1"/>
  <c r="CNO474" i="5" s="1"/>
  <c r="CNQ474" i="5" s="1"/>
  <c r="CNS474" i="5" s="1"/>
  <c r="CNU474" i="5" s="1"/>
  <c r="CNW474" i="5" s="1"/>
  <c r="CNY474" i="5" s="1"/>
  <c r="COA474" i="5" s="1"/>
  <c r="COC474" i="5" s="1"/>
  <c r="COE474" i="5" s="1"/>
  <c r="COG474" i="5" s="1"/>
  <c r="COI474" i="5" s="1"/>
  <c r="COK474" i="5" s="1"/>
  <c r="COM474" i="5" s="1"/>
  <c r="COO474" i="5" s="1"/>
  <c r="COQ474" i="5" s="1"/>
  <c r="COS474" i="5" s="1"/>
  <c r="COU474" i="5" s="1"/>
  <c r="COW474" i="5" s="1"/>
  <c r="COY474" i="5" s="1"/>
  <c r="CPA474" i="5" s="1"/>
  <c r="CPC474" i="5" s="1"/>
  <c r="CPE474" i="5" s="1"/>
  <c r="CPG474" i="5" s="1"/>
  <c r="CPI474" i="5" s="1"/>
  <c r="CPK474" i="5" s="1"/>
  <c r="CPM474" i="5" s="1"/>
  <c r="CPO474" i="5" s="1"/>
  <c r="CPQ474" i="5" s="1"/>
  <c r="CPS474" i="5" s="1"/>
  <c r="CPU474" i="5" s="1"/>
  <c r="CPW474" i="5" s="1"/>
  <c r="CPY474" i="5" s="1"/>
  <c r="CQA474" i="5" s="1"/>
  <c r="CQC474" i="5" s="1"/>
  <c r="CQE474" i="5" s="1"/>
  <c r="CQG474" i="5" s="1"/>
  <c r="CQI474" i="5" s="1"/>
  <c r="CQK474" i="5" s="1"/>
  <c r="CQM474" i="5" s="1"/>
  <c r="CQO474" i="5" s="1"/>
  <c r="CQQ474" i="5" s="1"/>
  <c r="CQS474" i="5" s="1"/>
  <c r="CQU474" i="5" s="1"/>
  <c r="CQW474" i="5" s="1"/>
  <c r="CQY474" i="5" s="1"/>
  <c r="CRA474" i="5" s="1"/>
  <c r="CRC474" i="5" s="1"/>
  <c r="CRE474" i="5" s="1"/>
  <c r="CRG474" i="5" s="1"/>
  <c r="CRI474" i="5" s="1"/>
  <c r="CRK474" i="5" s="1"/>
  <c r="CRM474" i="5" s="1"/>
  <c r="CRO474" i="5" s="1"/>
  <c r="CRQ474" i="5" s="1"/>
  <c r="CRS474" i="5" s="1"/>
  <c r="CRU474" i="5" s="1"/>
  <c r="CRW474" i="5" s="1"/>
  <c r="CRY474" i="5" s="1"/>
  <c r="CSA474" i="5" s="1"/>
  <c r="CSC474" i="5" s="1"/>
  <c r="CSE474" i="5" s="1"/>
  <c r="CSG474" i="5" s="1"/>
  <c r="CSI474" i="5" s="1"/>
  <c r="CSK474" i="5" s="1"/>
  <c r="CSM474" i="5" s="1"/>
  <c r="CSO474" i="5" s="1"/>
  <c r="CSQ474" i="5" s="1"/>
  <c r="CSS474" i="5" s="1"/>
  <c r="CSU474" i="5" s="1"/>
  <c r="CSW474" i="5" s="1"/>
  <c r="CSY474" i="5" s="1"/>
  <c r="CTA474" i="5" s="1"/>
  <c r="CTC474" i="5" s="1"/>
  <c r="CTE474" i="5" s="1"/>
  <c r="CTG474" i="5" s="1"/>
  <c r="CTI474" i="5" s="1"/>
  <c r="CTK474" i="5" s="1"/>
  <c r="CTM474" i="5" s="1"/>
  <c r="CTO474" i="5" s="1"/>
  <c r="CTQ474" i="5" s="1"/>
  <c r="CTS474" i="5" s="1"/>
  <c r="CTU474" i="5" s="1"/>
  <c r="CTW474" i="5" s="1"/>
  <c r="CTY474" i="5" s="1"/>
  <c r="CUA474" i="5" s="1"/>
  <c r="CUC474" i="5" s="1"/>
  <c r="CUE474" i="5" s="1"/>
  <c r="CUG474" i="5" s="1"/>
  <c r="CUI474" i="5" s="1"/>
  <c r="CUK474" i="5" s="1"/>
  <c r="CUM474" i="5" s="1"/>
  <c r="CUO474" i="5" s="1"/>
  <c r="CUQ474" i="5" s="1"/>
  <c r="CUS474" i="5" s="1"/>
  <c r="CUU474" i="5" s="1"/>
  <c r="CUW474" i="5" s="1"/>
  <c r="CUY474" i="5" s="1"/>
  <c r="CVA474" i="5" s="1"/>
  <c r="CVC474" i="5" s="1"/>
  <c r="CVE474" i="5" s="1"/>
  <c r="CVG474" i="5" s="1"/>
  <c r="CVI474" i="5" s="1"/>
  <c r="CVK474" i="5" s="1"/>
  <c r="CVM474" i="5" s="1"/>
  <c r="CVO474" i="5" s="1"/>
  <c r="CVQ474" i="5" s="1"/>
  <c r="CVS474" i="5" s="1"/>
  <c r="CVU474" i="5" s="1"/>
  <c r="CVW474" i="5" s="1"/>
  <c r="CVY474" i="5" s="1"/>
  <c r="CWA474" i="5" s="1"/>
  <c r="CWC474" i="5" s="1"/>
  <c r="CWE474" i="5" s="1"/>
  <c r="CWG474" i="5" s="1"/>
  <c r="CWI474" i="5" s="1"/>
  <c r="CWK474" i="5" s="1"/>
  <c r="CWM474" i="5" s="1"/>
  <c r="CWO474" i="5" s="1"/>
  <c r="CWQ474" i="5" s="1"/>
  <c r="CWS474" i="5" s="1"/>
  <c r="CWU474" i="5" s="1"/>
  <c r="CWW474" i="5" s="1"/>
  <c r="CWY474" i="5" s="1"/>
  <c r="CXA474" i="5" s="1"/>
  <c r="CXC474" i="5" s="1"/>
  <c r="CXE474" i="5" s="1"/>
  <c r="CXG474" i="5" s="1"/>
  <c r="CXI474" i="5" s="1"/>
  <c r="CXK474" i="5" s="1"/>
  <c r="CXM474" i="5" s="1"/>
  <c r="CXO474" i="5" s="1"/>
  <c r="CXQ474" i="5" s="1"/>
  <c r="CXS474" i="5" s="1"/>
  <c r="CXU474" i="5" s="1"/>
  <c r="CXW474" i="5" s="1"/>
  <c r="CXY474" i="5" s="1"/>
  <c r="CYA474" i="5" s="1"/>
  <c r="CYC474" i="5" s="1"/>
  <c r="CYE474" i="5" s="1"/>
  <c r="CYG474" i="5" s="1"/>
  <c r="CYI474" i="5" s="1"/>
  <c r="CYK474" i="5" s="1"/>
  <c r="CYM474" i="5" s="1"/>
  <c r="CYO474" i="5" s="1"/>
  <c r="CYQ474" i="5" s="1"/>
  <c r="CYS474" i="5" s="1"/>
  <c r="CYU474" i="5" s="1"/>
  <c r="CYW474" i="5" s="1"/>
  <c r="CYY474" i="5" s="1"/>
  <c r="CZA474" i="5" s="1"/>
  <c r="CZC474" i="5" s="1"/>
  <c r="CZE474" i="5" s="1"/>
  <c r="CZG474" i="5" s="1"/>
  <c r="CZI474" i="5" s="1"/>
  <c r="CZK474" i="5" s="1"/>
  <c r="CZM474" i="5" s="1"/>
  <c r="CZO474" i="5" s="1"/>
  <c r="CZQ474" i="5" s="1"/>
  <c r="CZS474" i="5" s="1"/>
  <c r="CZU474" i="5" s="1"/>
  <c r="CZW474" i="5" s="1"/>
  <c r="CZY474" i="5" s="1"/>
  <c r="DAA474" i="5" s="1"/>
  <c r="DAC474" i="5" s="1"/>
  <c r="DAE474" i="5" s="1"/>
  <c r="DAG474" i="5" s="1"/>
  <c r="DAI474" i="5" s="1"/>
  <c r="DAK474" i="5" s="1"/>
  <c r="DAM474" i="5" s="1"/>
  <c r="DAO474" i="5" s="1"/>
  <c r="DAQ474" i="5" s="1"/>
  <c r="DAS474" i="5" s="1"/>
  <c r="DAU474" i="5" s="1"/>
  <c r="DAW474" i="5" s="1"/>
  <c r="DAY474" i="5" s="1"/>
  <c r="DBA474" i="5" s="1"/>
  <c r="DBC474" i="5" s="1"/>
  <c r="DBE474" i="5" s="1"/>
  <c r="DBG474" i="5" s="1"/>
  <c r="DBI474" i="5" s="1"/>
  <c r="DBK474" i="5" s="1"/>
  <c r="DBM474" i="5" s="1"/>
  <c r="DBO474" i="5" s="1"/>
  <c r="DBQ474" i="5" s="1"/>
  <c r="DBS474" i="5" s="1"/>
  <c r="DBU474" i="5" s="1"/>
  <c r="DBW474" i="5" s="1"/>
  <c r="DBY474" i="5" s="1"/>
  <c r="DCA474" i="5" s="1"/>
  <c r="DCC474" i="5" s="1"/>
  <c r="DCE474" i="5" s="1"/>
  <c r="DCG474" i="5" s="1"/>
  <c r="DCI474" i="5" s="1"/>
  <c r="DCK474" i="5" s="1"/>
  <c r="DCM474" i="5" s="1"/>
  <c r="DCO474" i="5" s="1"/>
  <c r="DCQ474" i="5" s="1"/>
  <c r="DCS474" i="5" s="1"/>
  <c r="DCU474" i="5" s="1"/>
  <c r="DCW474" i="5" s="1"/>
  <c r="DCY474" i="5" s="1"/>
  <c r="DDA474" i="5" s="1"/>
  <c r="DDC474" i="5" s="1"/>
  <c r="DDE474" i="5" s="1"/>
  <c r="DDG474" i="5" s="1"/>
  <c r="DDI474" i="5" s="1"/>
  <c r="DDK474" i="5" s="1"/>
  <c r="DDM474" i="5" s="1"/>
  <c r="DDO474" i="5" s="1"/>
  <c r="DDQ474" i="5" s="1"/>
  <c r="DDS474" i="5" s="1"/>
  <c r="DDU474" i="5" s="1"/>
  <c r="DDW474" i="5" s="1"/>
  <c r="DDY474" i="5" s="1"/>
  <c r="DEA474" i="5" s="1"/>
  <c r="DEC474" i="5" s="1"/>
  <c r="DEE474" i="5" s="1"/>
  <c r="DEG474" i="5" s="1"/>
  <c r="DEI474" i="5" s="1"/>
  <c r="DEK474" i="5" s="1"/>
  <c r="DEM474" i="5" s="1"/>
  <c r="DEO474" i="5" s="1"/>
  <c r="DEQ474" i="5" s="1"/>
  <c r="DES474" i="5" s="1"/>
  <c r="DEU474" i="5" s="1"/>
  <c r="DEW474" i="5" s="1"/>
  <c r="DEY474" i="5" s="1"/>
  <c r="DFA474" i="5" s="1"/>
  <c r="DFC474" i="5" s="1"/>
  <c r="DFE474" i="5" s="1"/>
  <c r="DFG474" i="5" s="1"/>
  <c r="DFI474" i="5" s="1"/>
  <c r="DFK474" i="5" s="1"/>
  <c r="DFM474" i="5" s="1"/>
  <c r="DFO474" i="5" s="1"/>
  <c r="DFQ474" i="5" s="1"/>
  <c r="DFS474" i="5" s="1"/>
  <c r="DFU474" i="5" s="1"/>
  <c r="DFW474" i="5" s="1"/>
  <c r="DFY474" i="5" s="1"/>
  <c r="DGA474" i="5" s="1"/>
  <c r="DGC474" i="5" s="1"/>
  <c r="DGE474" i="5" s="1"/>
  <c r="DGG474" i="5" s="1"/>
  <c r="DGI474" i="5" s="1"/>
  <c r="DGK474" i="5" s="1"/>
  <c r="DGM474" i="5" s="1"/>
  <c r="DGO474" i="5" s="1"/>
  <c r="DGQ474" i="5" s="1"/>
  <c r="DGS474" i="5" s="1"/>
  <c r="DGU474" i="5" s="1"/>
  <c r="DGW474" i="5" s="1"/>
  <c r="DGY474" i="5" s="1"/>
  <c r="DHA474" i="5" s="1"/>
  <c r="DHC474" i="5" s="1"/>
  <c r="DHE474" i="5" s="1"/>
  <c r="DHG474" i="5" s="1"/>
  <c r="DHI474" i="5" s="1"/>
  <c r="DHK474" i="5" s="1"/>
  <c r="DHM474" i="5" s="1"/>
  <c r="DHO474" i="5" s="1"/>
  <c r="DHQ474" i="5" s="1"/>
  <c r="DHS474" i="5" s="1"/>
  <c r="DHU474" i="5" s="1"/>
  <c r="DHW474" i="5" s="1"/>
  <c r="DHY474" i="5" s="1"/>
  <c r="DIA474" i="5" s="1"/>
  <c r="DIC474" i="5" s="1"/>
  <c r="DIE474" i="5" s="1"/>
  <c r="DIG474" i="5" s="1"/>
  <c r="DII474" i="5" s="1"/>
  <c r="DIK474" i="5" s="1"/>
  <c r="DIM474" i="5" s="1"/>
  <c r="DIO474" i="5" s="1"/>
  <c r="DIQ474" i="5" s="1"/>
  <c r="DIS474" i="5" s="1"/>
  <c r="DIU474" i="5" s="1"/>
  <c r="DIW474" i="5" s="1"/>
  <c r="DIY474" i="5" s="1"/>
  <c r="DJA474" i="5" s="1"/>
  <c r="DJC474" i="5" s="1"/>
  <c r="DJE474" i="5" s="1"/>
  <c r="DJG474" i="5" s="1"/>
  <c r="DJI474" i="5" s="1"/>
  <c r="DJK474" i="5" s="1"/>
  <c r="DJM474" i="5" s="1"/>
  <c r="DJO474" i="5" s="1"/>
  <c r="DJQ474" i="5" s="1"/>
  <c r="DJS474" i="5" s="1"/>
  <c r="DJU474" i="5" s="1"/>
  <c r="DJW474" i="5" s="1"/>
  <c r="DJY474" i="5" s="1"/>
  <c r="DKA474" i="5" s="1"/>
  <c r="DKC474" i="5" s="1"/>
  <c r="DKE474" i="5" s="1"/>
  <c r="DKG474" i="5" s="1"/>
  <c r="DKI474" i="5" s="1"/>
  <c r="DKK474" i="5" s="1"/>
  <c r="DKM474" i="5" s="1"/>
  <c r="DKO474" i="5" s="1"/>
  <c r="DKQ474" i="5" s="1"/>
  <c r="DKS474" i="5" s="1"/>
  <c r="DKU474" i="5" s="1"/>
  <c r="DKW474" i="5" s="1"/>
  <c r="DKY474" i="5" s="1"/>
  <c r="DLA474" i="5" s="1"/>
  <c r="DLC474" i="5" s="1"/>
  <c r="DLE474" i="5" s="1"/>
  <c r="DLG474" i="5" s="1"/>
  <c r="DLI474" i="5" s="1"/>
  <c r="DLK474" i="5" s="1"/>
  <c r="DLM474" i="5" s="1"/>
  <c r="DLO474" i="5" s="1"/>
  <c r="DLQ474" i="5" s="1"/>
  <c r="DLS474" i="5" s="1"/>
  <c r="DLU474" i="5" s="1"/>
  <c r="DLW474" i="5" s="1"/>
  <c r="DLY474" i="5" s="1"/>
  <c r="DMA474" i="5" s="1"/>
  <c r="DMC474" i="5" s="1"/>
  <c r="DME474" i="5" s="1"/>
  <c r="DMG474" i="5" s="1"/>
  <c r="DMI474" i="5" s="1"/>
  <c r="DMK474" i="5" s="1"/>
  <c r="DMM474" i="5" s="1"/>
  <c r="DMO474" i="5" s="1"/>
  <c r="DMQ474" i="5" s="1"/>
  <c r="DMS474" i="5" s="1"/>
  <c r="DMU474" i="5" s="1"/>
  <c r="DMW474" i="5" s="1"/>
  <c r="DMY474" i="5" s="1"/>
  <c r="DNA474" i="5" s="1"/>
  <c r="DNC474" i="5" s="1"/>
  <c r="DNE474" i="5" s="1"/>
  <c r="DNG474" i="5" s="1"/>
  <c r="DNI474" i="5" s="1"/>
  <c r="DNK474" i="5" s="1"/>
  <c r="DNM474" i="5" s="1"/>
  <c r="DNO474" i="5" s="1"/>
  <c r="DNQ474" i="5" s="1"/>
  <c r="DNS474" i="5" s="1"/>
  <c r="DNU474" i="5" s="1"/>
  <c r="DNW474" i="5" s="1"/>
  <c r="DNY474" i="5" s="1"/>
  <c r="DOA474" i="5" s="1"/>
  <c r="DOC474" i="5" s="1"/>
  <c r="DOE474" i="5" s="1"/>
  <c r="DOG474" i="5" s="1"/>
  <c r="DOI474" i="5" s="1"/>
  <c r="DOK474" i="5" s="1"/>
  <c r="DOM474" i="5" s="1"/>
  <c r="DOO474" i="5" s="1"/>
  <c r="DOQ474" i="5" s="1"/>
  <c r="DOS474" i="5" s="1"/>
  <c r="DOU474" i="5" s="1"/>
  <c r="DOW474" i="5" s="1"/>
  <c r="DOY474" i="5" s="1"/>
  <c r="DPA474" i="5" s="1"/>
  <c r="DPC474" i="5" s="1"/>
  <c r="DPE474" i="5" s="1"/>
  <c r="DPG474" i="5" s="1"/>
  <c r="DPI474" i="5" s="1"/>
  <c r="DPK474" i="5" s="1"/>
  <c r="DPM474" i="5" s="1"/>
  <c r="DPO474" i="5" s="1"/>
  <c r="DPQ474" i="5" s="1"/>
  <c r="DPS474" i="5" s="1"/>
  <c r="DPU474" i="5" s="1"/>
  <c r="DPW474" i="5" s="1"/>
  <c r="DPY474" i="5" s="1"/>
  <c r="DQA474" i="5" s="1"/>
  <c r="DQC474" i="5" s="1"/>
  <c r="DQE474" i="5" s="1"/>
  <c r="DQG474" i="5" s="1"/>
  <c r="DQI474" i="5" s="1"/>
  <c r="DQK474" i="5" s="1"/>
  <c r="DQM474" i="5" s="1"/>
  <c r="DQO474" i="5" s="1"/>
  <c r="DQQ474" i="5" s="1"/>
  <c r="DQS474" i="5" s="1"/>
  <c r="DQU474" i="5" s="1"/>
  <c r="DQW474" i="5" s="1"/>
  <c r="DQY474" i="5" s="1"/>
  <c r="DRA474" i="5" s="1"/>
  <c r="DRC474" i="5" s="1"/>
  <c r="DRE474" i="5" s="1"/>
  <c r="DRG474" i="5" s="1"/>
  <c r="DRI474" i="5" s="1"/>
  <c r="DRK474" i="5" s="1"/>
  <c r="DRM474" i="5" s="1"/>
  <c r="DRO474" i="5" s="1"/>
  <c r="DRQ474" i="5" s="1"/>
  <c r="DRS474" i="5" s="1"/>
  <c r="DRU474" i="5" s="1"/>
  <c r="DRW474" i="5" s="1"/>
  <c r="DRY474" i="5" s="1"/>
  <c r="DSA474" i="5" s="1"/>
  <c r="DSC474" i="5" s="1"/>
  <c r="DSE474" i="5" s="1"/>
  <c r="DSG474" i="5" s="1"/>
  <c r="DSI474" i="5" s="1"/>
  <c r="DSK474" i="5" s="1"/>
  <c r="DSM474" i="5" s="1"/>
  <c r="DSO474" i="5" s="1"/>
  <c r="DSQ474" i="5" s="1"/>
  <c r="DSS474" i="5" s="1"/>
  <c r="DSU474" i="5" s="1"/>
  <c r="DSW474" i="5" s="1"/>
  <c r="DSY474" i="5" s="1"/>
  <c r="DTA474" i="5" s="1"/>
  <c r="DTC474" i="5" s="1"/>
  <c r="DTE474" i="5" s="1"/>
  <c r="DTG474" i="5" s="1"/>
  <c r="DTI474" i="5" s="1"/>
  <c r="DTK474" i="5" s="1"/>
  <c r="DTM474" i="5" s="1"/>
  <c r="DTO474" i="5" s="1"/>
  <c r="DTQ474" i="5" s="1"/>
  <c r="DTS474" i="5" s="1"/>
  <c r="DTU474" i="5" s="1"/>
  <c r="DTW474" i="5" s="1"/>
  <c r="DTY474" i="5" s="1"/>
  <c r="DUA474" i="5" s="1"/>
  <c r="DUC474" i="5" s="1"/>
  <c r="DUE474" i="5" s="1"/>
  <c r="DUG474" i="5" s="1"/>
  <c r="DUI474" i="5" s="1"/>
  <c r="DUK474" i="5" s="1"/>
  <c r="DUM474" i="5" s="1"/>
  <c r="DUO474" i="5" s="1"/>
  <c r="DUQ474" i="5" s="1"/>
  <c r="DUS474" i="5" s="1"/>
  <c r="DUU474" i="5" s="1"/>
  <c r="DUW474" i="5" s="1"/>
  <c r="DUY474" i="5" s="1"/>
  <c r="DVA474" i="5" s="1"/>
  <c r="DVC474" i="5" s="1"/>
  <c r="DVE474" i="5" s="1"/>
  <c r="DVG474" i="5" s="1"/>
  <c r="DVI474" i="5" s="1"/>
  <c r="DVK474" i="5" s="1"/>
  <c r="DVM474" i="5" s="1"/>
  <c r="DVO474" i="5" s="1"/>
  <c r="DVQ474" i="5" s="1"/>
  <c r="DVS474" i="5" s="1"/>
  <c r="DVU474" i="5" s="1"/>
  <c r="DVW474" i="5" s="1"/>
  <c r="DVY474" i="5" s="1"/>
  <c r="DWA474" i="5" s="1"/>
  <c r="DWC474" i="5" s="1"/>
  <c r="DWE474" i="5" s="1"/>
  <c r="DWG474" i="5" s="1"/>
  <c r="DWI474" i="5" s="1"/>
  <c r="DWK474" i="5" s="1"/>
  <c r="DWM474" i="5" s="1"/>
  <c r="DWO474" i="5" s="1"/>
  <c r="DWQ474" i="5" s="1"/>
  <c r="DWS474" i="5" s="1"/>
  <c r="DWU474" i="5" s="1"/>
  <c r="DWW474" i="5" s="1"/>
  <c r="DWY474" i="5" s="1"/>
  <c r="DXA474" i="5" s="1"/>
  <c r="DXC474" i="5" s="1"/>
  <c r="DXE474" i="5" s="1"/>
  <c r="DXG474" i="5" s="1"/>
  <c r="DXI474" i="5" s="1"/>
  <c r="DXK474" i="5" s="1"/>
  <c r="DXM474" i="5" s="1"/>
  <c r="DXO474" i="5" s="1"/>
  <c r="DXQ474" i="5" s="1"/>
  <c r="DXS474" i="5" s="1"/>
  <c r="DXU474" i="5" s="1"/>
  <c r="DXW474" i="5" s="1"/>
  <c r="DXY474" i="5" s="1"/>
  <c r="DYA474" i="5" s="1"/>
  <c r="DYC474" i="5" s="1"/>
  <c r="DYE474" i="5" s="1"/>
  <c r="DYG474" i="5" s="1"/>
  <c r="DYI474" i="5" s="1"/>
  <c r="DYK474" i="5" s="1"/>
  <c r="DYM474" i="5" s="1"/>
  <c r="DYO474" i="5" s="1"/>
  <c r="DYQ474" i="5" s="1"/>
  <c r="DYS474" i="5" s="1"/>
  <c r="DYU474" i="5" s="1"/>
  <c r="DYW474" i="5" s="1"/>
  <c r="DYY474" i="5" s="1"/>
  <c r="DZA474" i="5" s="1"/>
  <c r="DZC474" i="5" s="1"/>
  <c r="DZE474" i="5" s="1"/>
  <c r="DZG474" i="5" s="1"/>
  <c r="DZI474" i="5" s="1"/>
  <c r="DZK474" i="5" s="1"/>
  <c r="DZM474" i="5" s="1"/>
  <c r="DZO474" i="5" s="1"/>
  <c r="DZQ474" i="5" s="1"/>
  <c r="DZS474" i="5" s="1"/>
  <c r="DZU474" i="5" s="1"/>
  <c r="DZW474" i="5" s="1"/>
  <c r="DZY474" i="5" s="1"/>
  <c r="EAA474" i="5" s="1"/>
  <c r="EAC474" i="5" s="1"/>
  <c r="EAE474" i="5" s="1"/>
  <c r="EAG474" i="5" s="1"/>
  <c r="EAI474" i="5" s="1"/>
  <c r="EAK474" i="5" s="1"/>
  <c r="EAM474" i="5" s="1"/>
  <c r="EAO474" i="5" s="1"/>
  <c r="EAQ474" i="5" s="1"/>
  <c r="EAS474" i="5" s="1"/>
  <c r="EAU474" i="5" s="1"/>
  <c r="EAW474" i="5" s="1"/>
  <c r="EAY474" i="5" s="1"/>
  <c r="EBA474" i="5" s="1"/>
  <c r="EBC474" i="5" s="1"/>
  <c r="EBE474" i="5" s="1"/>
  <c r="EBG474" i="5" s="1"/>
  <c r="EBI474" i="5" s="1"/>
  <c r="EBK474" i="5" s="1"/>
  <c r="EBM474" i="5" s="1"/>
  <c r="EBO474" i="5" s="1"/>
  <c r="EBQ474" i="5" s="1"/>
  <c r="EBS474" i="5" s="1"/>
  <c r="EBU474" i="5" s="1"/>
  <c r="EBW474" i="5" s="1"/>
  <c r="EBY474" i="5" s="1"/>
  <c r="ECA474" i="5" s="1"/>
  <c r="ECC474" i="5" s="1"/>
  <c r="ECE474" i="5" s="1"/>
  <c r="ECG474" i="5" s="1"/>
  <c r="ECI474" i="5" s="1"/>
  <c r="ECK474" i="5" s="1"/>
  <c r="ECM474" i="5" s="1"/>
  <c r="ECO474" i="5" s="1"/>
  <c r="ECQ474" i="5" s="1"/>
  <c r="ECS474" i="5" s="1"/>
  <c r="ECU474" i="5" s="1"/>
  <c r="ECW474" i="5" s="1"/>
  <c r="ECY474" i="5" s="1"/>
  <c r="EDA474" i="5" s="1"/>
  <c r="EDC474" i="5" s="1"/>
  <c r="EDE474" i="5" s="1"/>
  <c r="EDG474" i="5" s="1"/>
  <c r="EDI474" i="5" s="1"/>
  <c r="EDK474" i="5" s="1"/>
  <c r="EDM474" i="5" s="1"/>
  <c r="EDO474" i="5" s="1"/>
  <c r="EDQ474" i="5" s="1"/>
  <c r="EDS474" i="5" s="1"/>
  <c r="EDU474" i="5" s="1"/>
  <c r="EDW474" i="5" s="1"/>
  <c r="EDY474" i="5" s="1"/>
  <c r="EEA474" i="5" s="1"/>
  <c r="EEC474" i="5" s="1"/>
  <c r="EEE474" i="5" s="1"/>
  <c r="EEG474" i="5" s="1"/>
  <c r="EEI474" i="5" s="1"/>
  <c r="EEK474" i="5" s="1"/>
  <c r="EEM474" i="5" s="1"/>
  <c r="EEO474" i="5" s="1"/>
  <c r="EEQ474" i="5" s="1"/>
  <c r="EES474" i="5" s="1"/>
  <c r="EEU474" i="5" s="1"/>
  <c r="EEW474" i="5" s="1"/>
  <c r="EEY474" i="5" s="1"/>
  <c r="EFA474" i="5" s="1"/>
  <c r="EFC474" i="5" s="1"/>
  <c r="EFE474" i="5" s="1"/>
  <c r="EFG474" i="5" s="1"/>
  <c r="EFI474" i="5" s="1"/>
  <c r="EFK474" i="5" s="1"/>
  <c r="EFM474" i="5" s="1"/>
  <c r="EFO474" i="5" s="1"/>
  <c r="EFQ474" i="5" s="1"/>
  <c r="EFS474" i="5" s="1"/>
  <c r="EFU474" i="5" s="1"/>
  <c r="EFW474" i="5" s="1"/>
  <c r="EFY474" i="5" s="1"/>
  <c r="EGA474" i="5" s="1"/>
  <c r="EGC474" i="5" s="1"/>
  <c r="EGE474" i="5" s="1"/>
  <c r="EGG474" i="5" s="1"/>
  <c r="EGI474" i="5" s="1"/>
  <c r="EGK474" i="5" s="1"/>
  <c r="EGM474" i="5" s="1"/>
  <c r="EGO474" i="5" s="1"/>
  <c r="EGQ474" i="5" s="1"/>
  <c r="EGS474" i="5" s="1"/>
  <c r="EGU474" i="5" s="1"/>
  <c r="EGW474" i="5" s="1"/>
  <c r="EGY474" i="5" s="1"/>
  <c r="EHA474" i="5" s="1"/>
  <c r="EHC474" i="5" s="1"/>
  <c r="EHE474" i="5" s="1"/>
  <c r="EHG474" i="5" s="1"/>
  <c r="EHI474" i="5" s="1"/>
  <c r="EHK474" i="5" s="1"/>
  <c r="EHM474" i="5" s="1"/>
  <c r="EHO474" i="5" s="1"/>
  <c r="EHQ474" i="5" s="1"/>
  <c r="EHS474" i="5" s="1"/>
  <c r="EHU474" i="5" s="1"/>
  <c r="EHW474" i="5" s="1"/>
  <c r="EHY474" i="5" s="1"/>
  <c r="EIA474" i="5" s="1"/>
  <c r="EIC474" i="5" s="1"/>
  <c r="EIE474" i="5" s="1"/>
  <c r="EIG474" i="5" s="1"/>
  <c r="EII474" i="5" s="1"/>
  <c r="EIK474" i="5" s="1"/>
  <c r="EIM474" i="5" s="1"/>
  <c r="EIO474" i="5" s="1"/>
  <c r="EIQ474" i="5" s="1"/>
  <c r="EIS474" i="5" s="1"/>
  <c r="EIU474" i="5" s="1"/>
  <c r="EIW474" i="5" s="1"/>
  <c r="EIY474" i="5" s="1"/>
  <c r="EJA474" i="5" s="1"/>
  <c r="EJC474" i="5" s="1"/>
  <c r="EJE474" i="5" s="1"/>
  <c r="EJG474" i="5" s="1"/>
  <c r="EJI474" i="5" s="1"/>
  <c r="EJK474" i="5" s="1"/>
  <c r="EJM474" i="5" s="1"/>
  <c r="EJO474" i="5" s="1"/>
  <c r="EJQ474" i="5" s="1"/>
  <c r="EJS474" i="5" s="1"/>
  <c r="EJU474" i="5" s="1"/>
  <c r="EJW474" i="5" s="1"/>
  <c r="EJY474" i="5" s="1"/>
  <c r="EKA474" i="5" s="1"/>
  <c r="EKC474" i="5" s="1"/>
  <c r="EKE474" i="5" s="1"/>
  <c r="EKG474" i="5" s="1"/>
  <c r="EKI474" i="5" s="1"/>
  <c r="EKK474" i="5" s="1"/>
  <c r="EKM474" i="5" s="1"/>
  <c r="EKO474" i="5" s="1"/>
  <c r="EKQ474" i="5" s="1"/>
  <c r="EKS474" i="5" s="1"/>
  <c r="EKU474" i="5" s="1"/>
  <c r="EKW474" i="5" s="1"/>
  <c r="EKY474" i="5" s="1"/>
  <c r="ELA474" i="5" s="1"/>
  <c r="ELC474" i="5" s="1"/>
  <c r="ELE474" i="5" s="1"/>
  <c r="ELG474" i="5" s="1"/>
  <c r="ELI474" i="5" s="1"/>
  <c r="ELK474" i="5" s="1"/>
  <c r="ELM474" i="5" s="1"/>
  <c r="ELO474" i="5" s="1"/>
  <c r="ELQ474" i="5" s="1"/>
  <c r="ELS474" i="5" s="1"/>
  <c r="ELU474" i="5" s="1"/>
  <c r="ELW474" i="5" s="1"/>
  <c r="ELY474" i="5" s="1"/>
  <c r="EMA474" i="5" s="1"/>
  <c r="EMC474" i="5" s="1"/>
  <c r="EME474" i="5" s="1"/>
  <c r="EMG474" i="5" s="1"/>
  <c r="EMI474" i="5" s="1"/>
  <c r="EMK474" i="5" s="1"/>
  <c r="EMM474" i="5" s="1"/>
  <c r="EMO474" i="5" s="1"/>
  <c r="EMQ474" i="5" s="1"/>
  <c r="EMS474" i="5" s="1"/>
  <c r="EMU474" i="5" s="1"/>
  <c r="EMW474" i="5" s="1"/>
  <c r="EMY474" i="5" s="1"/>
  <c r="ENA474" i="5" s="1"/>
  <c r="ENC474" i="5" s="1"/>
  <c r="ENE474" i="5" s="1"/>
  <c r="ENG474" i="5" s="1"/>
  <c r="ENI474" i="5" s="1"/>
  <c r="ENK474" i="5" s="1"/>
  <c r="ENM474" i="5" s="1"/>
  <c r="ENO474" i="5" s="1"/>
  <c r="ENQ474" i="5" s="1"/>
  <c r="ENS474" i="5" s="1"/>
  <c r="ENU474" i="5" s="1"/>
  <c r="ENW474" i="5" s="1"/>
  <c r="ENY474" i="5" s="1"/>
  <c r="EOA474" i="5" s="1"/>
  <c r="EOC474" i="5" s="1"/>
  <c r="EOE474" i="5" s="1"/>
  <c r="EOG474" i="5" s="1"/>
  <c r="EOI474" i="5" s="1"/>
  <c r="EOK474" i="5" s="1"/>
  <c r="EOM474" i="5" s="1"/>
  <c r="EOO474" i="5" s="1"/>
  <c r="EOQ474" i="5" s="1"/>
  <c r="EOS474" i="5" s="1"/>
  <c r="EOU474" i="5" s="1"/>
  <c r="EOW474" i="5" s="1"/>
  <c r="EOY474" i="5" s="1"/>
  <c r="EPA474" i="5" s="1"/>
  <c r="EPC474" i="5" s="1"/>
  <c r="EPE474" i="5" s="1"/>
  <c r="EPG474" i="5" s="1"/>
  <c r="EPI474" i="5" s="1"/>
  <c r="EPK474" i="5" s="1"/>
  <c r="EPM474" i="5" s="1"/>
  <c r="EPO474" i="5" s="1"/>
  <c r="EPQ474" i="5" s="1"/>
  <c r="EPS474" i="5" s="1"/>
  <c r="EPU474" i="5" s="1"/>
  <c r="EPW474" i="5" s="1"/>
  <c r="EPY474" i="5" s="1"/>
  <c r="EQA474" i="5" s="1"/>
  <c r="EQC474" i="5" s="1"/>
  <c r="EQE474" i="5" s="1"/>
  <c r="EQG474" i="5" s="1"/>
  <c r="EQI474" i="5" s="1"/>
  <c r="EQK474" i="5" s="1"/>
  <c r="EQM474" i="5" s="1"/>
  <c r="EQO474" i="5" s="1"/>
  <c r="EQQ474" i="5" s="1"/>
  <c r="EQS474" i="5" s="1"/>
  <c r="EQU474" i="5" s="1"/>
  <c r="EQW474" i="5" s="1"/>
  <c r="EQY474" i="5" s="1"/>
  <c r="ERA474" i="5" s="1"/>
  <c r="ERC474" i="5" s="1"/>
  <c r="ERE474" i="5" s="1"/>
  <c r="ERG474" i="5" s="1"/>
  <c r="ERI474" i="5" s="1"/>
  <c r="ERK474" i="5" s="1"/>
  <c r="ERM474" i="5" s="1"/>
  <c r="ERO474" i="5" s="1"/>
  <c r="ERQ474" i="5" s="1"/>
  <c r="ERS474" i="5" s="1"/>
  <c r="ERU474" i="5" s="1"/>
  <c r="ERW474" i="5" s="1"/>
  <c r="ERY474" i="5" s="1"/>
  <c r="ESA474" i="5" s="1"/>
  <c r="ESC474" i="5" s="1"/>
  <c r="ESE474" i="5" s="1"/>
  <c r="ESG474" i="5" s="1"/>
  <c r="ESI474" i="5" s="1"/>
  <c r="ESK474" i="5" s="1"/>
  <c r="ESM474" i="5" s="1"/>
  <c r="ESO474" i="5" s="1"/>
  <c r="ESQ474" i="5" s="1"/>
  <c r="ESS474" i="5" s="1"/>
  <c r="ESU474" i="5" s="1"/>
  <c r="ESW474" i="5" s="1"/>
  <c r="ESY474" i="5" s="1"/>
  <c r="ETA474" i="5" s="1"/>
  <c r="ETC474" i="5" s="1"/>
  <c r="ETE474" i="5" s="1"/>
  <c r="ETG474" i="5" s="1"/>
  <c r="ETI474" i="5" s="1"/>
  <c r="ETK474" i="5" s="1"/>
  <c r="ETM474" i="5" s="1"/>
  <c r="ETO474" i="5" s="1"/>
  <c r="ETQ474" i="5" s="1"/>
  <c r="ETS474" i="5" s="1"/>
  <c r="ETU474" i="5" s="1"/>
  <c r="ETW474" i="5" s="1"/>
  <c r="ETY474" i="5" s="1"/>
  <c r="EUA474" i="5" s="1"/>
  <c r="EUC474" i="5" s="1"/>
  <c r="EUE474" i="5" s="1"/>
  <c r="EUG474" i="5" s="1"/>
  <c r="EUI474" i="5" s="1"/>
  <c r="EUK474" i="5" s="1"/>
  <c r="EUM474" i="5" s="1"/>
  <c r="EUO474" i="5" s="1"/>
  <c r="EUQ474" i="5" s="1"/>
  <c r="EUS474" i="5" s="1"/>
  <c r="EUU474" i="5" s="1"/>
  <c r="EUW474" i="5" s="1"/>
  <c r="EUY474" i="5" s="1"/>
  <c r="EVA474" i="5" s="1"/>
  <c r="EVC474" i="5" s="1"/>
  <c r="EVE474" i="5" s="1"/>
  <c r="EVG474" i="5" s="1"/>
  <c r="EVI474" i="5" s="1"/>
  <c r="EVK474" i="5" s="1"/>
  <c r="EVM474" i="5" s="1"/>
  <c r="EVO474" i="5" s="1"/>
  <c r="EVQ474" i="5" s="1"/>
  <c r="EVS474" i="5" s="1"/>
  <c r="EVU474" i="5" s="1"/>
  <c r="EVW474" i="5" s="1"/>
  <c r="EVY474" i="5" s="1"/>
  <c r="EWA474" i="5" s="1"/>
  <c r="EWC474" i="5" s="1"/>
  <c r="EWE474" i="5" s="1"/>
  <c r="EWG474" i="5" s="1"/>
  <c r="EWI474" i="5" s="1"/>
  <c r="EWK474" i="5" s="1"/>
  <c r="EWM474" i="5" s="1"/>
  <c r="EWO474" i="5" s="1"/>
  <c r="EWQ474" i="5" s="1"/>
  <c r="EWS474" i="5" s="1"/>
  <c r="EWU474" i="5" s="1"/>
  <c r="EWW474" i="5" s="1"/>
  <c r="EWY474" i="5" s="1"/>
  <c r="EXA474" i="5" s="1"/>
  <c r="EXC474" i="5" s="1"/>
  <c r="EXE474" i="5" s="1"/>
  <c r="EXG474" i="5" s="1"/>
  <c r="EXI474" i="5" s="1"/>
  <c r="EXK474" i="5" s="1"/>
  <c r="EXM474" i="5" s="1"/>
  <c r="EXO474" i="5" s="1"/>
  <c r="EXQ474" i="5" s="1"/>
  <c r="EXS474" i="5" s="1"/>
  <c r="EXU474" i="5" s="1"/>
  <c r="EXW474" i="5" s="1"/>
  <c r="EXY474" i="5" s="1"/>
  <c r="EYA474" i="5" s="1"/>
  <c r="EYC474" i="5" s="1"/>
  <c r="EYE474" i="5" s="1"/>
  <c r="EYG474" i="5" s="1"/>
  <c r="EYI474" i="5" s="1"/>
  <c r="EYK474" i="5" s="1"/>
  <c r="EYM474" i="5" s="1"/>
  <c r="EYO474" i="5" s="1"/>
  <c r="EYQ474" i="5" s="1"/>
  <c r="EYS474" i="5" s="1"/>
  <c r="EYU474" i="5" s="1"/>
  <c r="EYW474" i="5" s="1"/>
  <c r="EYY474" i="5" s="1"/>
  <c r="EZA474" i="5" s="1"/>
  <c r="EZC474" i="5" s="1"/>
  <c r="EZE474" i="5" s="1"/>
  <c r="EZG474" i="5" s="1"/>
  <c r="EZI474" i="5" s="1"/>
  <c r="EZK474" i="5" s="1"/>
  <c r="EZM474" i="5" s="1"/>
  <c r="EZO474" i="5" s="1"/>
  <c r="EZQ474" i="5" s="1"/>
  <c r="EZS474" i="5" s="1"/>
  <c r="EZU474" i="5" s="1"/>
  <c r="EZW474" i="5" s="1"/>
  <c r="EZY474" i="5" s="1"/>
  <c r="FAA474" i="5" s="1"/>
  <c r="FAC474" i="5" s="1"/>
  <c r="FAE474" i="5" s="1"/>
  <c r="FAG474" i="5" s="1"/>
  <c r="FAI474" i="5" s="1"/>
  <c r="FAK474" i="5" s="1"/>
  <c r="FAM474" i="5" s="1"/>
  <c r="FAO474" i="5" s="1"/>
  <c r="FAQ474" i="5" s="1"/>
  <c r="FAS474" i="5" s="1"/>
  <c r="FAU474" i="5" s="1"/>
  <c r="FAW474" i="5" s="1"/>
  <c r="FAY474" i="5" s="1"/>
  <c r="FBA474" i="5" s="1"/>
  <c r="FBC474" i="5" s="1"/>
  <c r="FBE474" i="5" s="1"/>
  <c r="FBG474" i="5" s="1"/>
  <c r="FBI474" i="5" s="1"/>
  <c r="FBK474" i="5" s="1"/>
  <c r="FBM474" i="5" s="1"/>
  <c r="FBO474" i="5" s="1"/>
  <c r="FBQ474" i="5" s="1"/>
  <c r="FBS474" i="5" s="1"/>
  <c r="FBU474" i="5" s="1"/>
  <c r="FBW474" i="5" s="1"/>
  <c r="FBY474" i="5" s="1"/>
  <c r="FCA474" i="5" s="1"/>
  <c r="FCC474" i="5" s="1"/>
  <c r="FCE474" i="5" s="1"/>
  <c r="FCG474" i="5" s="1"/>
  <c r="FCI474" i="5" s="1"/>
  <c r="FCK474" i="5" s="1"/>
  <c r="FCM474" i="5" s="1"/>
  <c r="FCO474" i="5" s="1"/>
  <c r="FCQ474" i="5" s="1"/>
  <c r="FCS474" i="5" s="1"/>
  <c r="FCU474" i="5" s="1"/>
  <c r="FCW474" i="5" s="1"/>
  <c r="FCY474" i="5" s="1"/>
  <c r="FDA474" i="5" s="1"/>
  <c r="FDC474" i="5" s="1"/>
  <c r="FDE474" i="5" s="1"/>
  <c r="FDG474" i="5" s="1"/>
  <c r="FDI474" i="5" s="1"/>
  <c r="FDK474" i="5" s="1"/>
  <c r="FDM474" i="5" s="1"/>
  <c r="FDO474" i="5" s="1"/>
  <c r="FDQ474" i="5" s="1"/>
  <c r="FDS474" i="5" s="1"/>
  <c r="FDU474" i="5" s="1"/>
  <c r="FDW474" i="5" s="1"/>
  <c r="FDY474" i="5" s="1"/>
  <c r="FEA474" i="5" s="1"/>
  <c r="FEC474" i="5" s="1"/>
  <c r="FEE474" i="5" s="1"/>
  <c r="FEG474" i="5" s="1"/>
  <c r="FEI474" i="5" s="1"/>
  <c r="FEK474" i="5" s="1"/>
  <c r="FEM474" i="5" s="1"/>
  <c r="FEO474" i="5" s="1"/>
  <c r="FEQ474" i="5" s="1"/>
  <c r="FES474" i="5" s="1"/>
  <c r="FEU474" i="5" s="1"/>
  <c r="FEW474" i="5" s="1"/>
  <c r="FEY474" i="5" s="1"/>
  <c r="FFA474" i="5" s="1"/>
  <c r="FFC474" i="5" s="1"/>
  <c r="FFE474" i="5" s="1"/>
  <c r="FFG474" i="5" s="1"/>
  <c r="FFI474" i="5" s="1"/>
  <c r="FFK474" i="5" s="1"/>
  <c r="FFM474" i="5" s="1"/>
  <c r="FFO474" i="5" s="1"/>
  <c r="FFQ474" i="5" s="1"/>
  <c r="FFS474" i="5" s="1"/>
  <c r="FFU474" i="5" s="1"/>
  <c r="FFW474" i="5" s="1"/>
  <c r="FFY474" i="5" s="1"/>
  <c r="FGA474" i="5" s="1"/>
  <c r="FGC474" i="5" s="1"/>
  <c r="FGE474" i="5" s="1"/>
  <c r="FGG474" i="5" s="1"/>
  <c r="FGI474" i="5" s="1"/>
  <c r="FGK474" i="5" s="1"/>
  <c r="FGM474" i="5" s="1"/>
  <c r="FGO474" i="5" s="1"/>
  <c r="FGQ474" i="5" s="1"/>
  <c r="FGS474" i="5" s="1"/>
  <c r="FGU474" i="5" s="1"/>
  <c r="FGW474" i="5" s="1"/>
  <c r="FGY474" i="5" s="1"/>
  <c r="FHA474" i="5" s="1"/>
  <c r="FHC474" i="5" s="1"/>
  <c r="FHE474" i="5" s="1"/>
  <c r="FHG474" i="5" s="1"/>
  <c r="FHI474" i="5" s="1"/>
  <c r="FHK474" i="5" s="1"/>
  <c r="FHM474" i="5" s="1"/>
  <c r="FHO474" i="5" s="1"/>
  <c r="FHQ474" i="5" s="1"/>
  <c r="FHS474" i="5" s="1"/>
  <c r="FHU474" i="5" s="1"/>
  <c r="FHW474" i="5" s="1"/>
  <c r="FHY474" i="5" s="1"/>
  <c r="FIA474" i="5" s="1"/>
  <c r="FIC474" i="5" s="1"/>
  <c r="FIE474" i="5" s="1"/>
  <c r="FIG474" i="5" s="1"/>
  <c r="FII474" i="5" s="1"/>
  <c r="FIK474" i="5" s="1"/>
  <c r="FIM474" i="5" s="1"/>
  <c r="FIO474" i="5" s="1"/>
  <c r="FIQ474" i="5" s="1"/>
  <c r="FIS474" i="5" s="1"/>
  <c r="FIU474" i="5" s="1"/>
  <c r="FIW474" i="5" s="1"/>
  <c r="FIY474" i="5" s="1"/>
  <c r="FJA474" i="5" s="1"/>
  <c r="FJC474" i="5" s="1"/>
  <c r="FJE474" i="5" s="1"/>
  <c r="FJG474" i="5" s="1"/>
  <c r="FJI474" i="5" s="1"/>
  <c r="FJK474" i="5" s="1"/>
  <c r="FJM474" i="5" s="1"/>
  <c r="FJO474" i="5" s="1"/>
  <c r="FJQ474" i="5" s="1"/>
  <c r="FJS474" i="5" s="1"/>
  <c r="FJU474" i="5" s="1"/>
  <c r="FJW474" i="5" s="1"/>
  <c r="FJY474" i="5" s="1"/>
  <c r="FKA474" i="5" s="1"/>
  <c r="FKC474" i="5" s="1"/>
  <c r="FKE474" i="5" s="1"/>
  <c r="FKG474" i="5" s="1"/>
  <c r="FKI474" i="5" s="1"/>
  <c r="FKK474" i="5" s="1"/>
  <c r="FKM474" i="5" s="1"/>
  <c r="FKO474" i="5" s="1"/>
  <c r="FKQ474" i="5" s="1"/>
  <c r="FKS474" i="5" s="1"/>
  <c r="FKU474" i="5" s="1"/>
  <c r="FKW474" i="5" s="1"/>
  <c r="FKY474" i="5" s="1"/>
  <c r="FLA474" i="5" s="1"/>
  <c r="FLC474" i="5" s="1"/>
  <c r="FLE474" i="5" s="1"/>
  <c r="FLG474" i="5" s="1"/>
  <c r="FLI474" i="5" s="1"/>
  <c r="FLK474" i="5" s="1"/>
  <c r="FLM474" i="5" s="1"/>
  <c r="FLO474" i="5" s="1"/>
  <c r="FLQ474" i="5" s="1"/>
  <c r="FLS474" i="5" s="1"/>
  <c r="FLU474" i="5" s="1"/>
  <c r="FLW474" i="5" s="1"/>
  <c r="FLY474" i="5" s="1"/>
  <c r="FMA474" i="5" s="1"/>
  <c r="FMC474" i="5" s="1"/>
  <c r="FME474" i="5" s="1"/>
  <c r="FMG474" i="5" s="1"/>
  <c r="FMI474" i="5" s="1"/>
  <c r="FMK474" i="5" s="1"/>
  <c r="FMM474" i="5" s="1"/>
  <c r="FMO474" i="5" s="1"/>
  <c r="FMQ474" i="5" s="1"/>
  <c r="FMS474" i="5" s="1"/>
  <c r="FMU474" i="5" s="1"/>
  <c r="FMW474" i="5" s="1"/>
  <c r="FMY474" i="5" s="1"/>
  <c r="FNA474" i="5" s="1"/>
  <c r="FNC474" i="5" s="1"/>
  <c r="FNE474" i="5" s="1"/>
  <c r="FNG474" i="5" s="1"/>
  <c r="FNI474" i="5" s="1"/>
  <c r="FNK474" i="5" s="1"/>
  <c r="FNM474" i="5" s="1"/>
  <c r="FNO474" i="5" s="1"/>
  <c r="FNQ474" i="5" s="1"/>
  <c r="FNS474" i="5" s="1"/>
  <c r="FNU474" i="5" s="1"/>
  <c r="FNW474" i="5" s="1"/>
  <c r="FNY474" i="5" s="1"/>
  <c r="FOA474" i="5" s="1"/>
  <c r="FOC474" i="5" s="1"/>
  <c r="FOE474" i="5" s="1"/>
  <c r="FOG474" i="5" s="1"/>
  <c r="FOI474" i="5" s="1"/>
  <c r="FOK474" i="5" s="1"/>
  <c r="FOM474" i="5" s="1"/>
  <c r="FOO474" i="5" s="1"/>
  <c r="FOQ474" i="5" s="1"/>
  <c r="FOS474" i="5" s="1"/>
  <c r="FOU474" i="5" s="1"/>
  <c r="FOW474" i="5" s="1"/>
  <c r="FOY474" i="5" s="1"/>
  <c r="FPA474" i="5" s="1"/>
  <c r="FPC474" i="5" s="1"/>
  <c r="FPE474" i="5" s="1"/>
  <c r="FPG474" i="5" s="1"/>
  <c r="FPI474" i="5" s="1"/>
  <c r="FPK474" i="5" s="1"/>
  <c r="FPM474" i="5" s="1"/>
  <c r="FPO474" i="5" s="1"/>
  <c r="FPQ474" i="5" s="1"/>
  <c r="FPS474" i="5" s="1"/>
  <c r="FPU474" i="5" s="1"/>
  <c r="FPW474" i="5" s="1"/>
  <c r="FPY474" i="5" s="1"/>
  <c r="FQA474" i="5" s="1"/>
  <c r="FQC474" i="5" s="1"/>
  <c r="FQE474" i="5" s="1"/>
  <c r="FQG474" i="5" s="1"/>
  <c r="FQI474" i="5" s="1"/>
  <c r="FQK474" i="5" s="1"/>
  <c r="FQM474" i="5" s="1"/>
  <c r="FQO474" i="5" s="1"/>
  <c r="FQQ474" i="5" s="1"/>
  <c r="FQS474" i="5" s="1"/>
  <c r="FQU474" i="5" s="1"/>
  <c r="FQW474" i="5" s="1"/>
  <c r="FQY474" i="5" s="1"/>
  <c r="FRA474" i="5" s="1"/>
  <c r="FRC474" i="5" s="1"/>
  <c r="FRE474" i="5" s="1"/>
  <c r="FRG474" i="5" s="1"/>
  <c r="FRI474" i="5" s="1"/>
  <c r="FRK474" i="5" s="1"/>
  <c r="FRM474" i="5" s="1"/>
  <c r="FRO474" i="5" s="1"/>
  <c r="FRQ474" i="5" s="1"/>
  <c r="FRS474" i="5" s="1"/>
  <c r="FRU474" i="5" s="1"/>
  <c r="FRW474" i="5" s="1"/>
  <c r="FRY474" i="5" s="1"/>
  <c r="FSA474" i="5" s="1"/>
  <c r="FSC474" i="5" s="1"/>
  <c r="FSE474" i="5" s="1"/>
  <c r="FSG474" i="5" s="1"/>
  <c r="FSI474" i="5" s="1"/>
  <c r="FSK474" i="5" s="1"/>
  <c r="FSM474" i="5" s="1"/>
  <c r="FSO474" i="5" s="1"/>
  <c r="FSQ474" i="5" s="1"/>
  <c r="FSS474" i="5" s="1"/>
  <c r="FSU474" i="5" s="1"/>
  <c r="FSW474" i="5" s="1"/>
  <c r="FSY474" i="5" s="1"/>
  <c r="FTA474" i="5" s="1"/>
  <c r="FTC474" i="5" s="1"/>
  <c r="FTE474" i="5" s="1"/>
  <c r="FTG474" i="5" s="1"/>
  <c r="FTI474" i="5" s="1"/>
  <c r="FTK474" i="5" s="1"/>
  <c r="FTM474" i="5" s="1"/>
  <c r="FTO474" i="5" s="1"/>
  <c r="FTQ474" i="5" s="1"/>
  <c r="FTS474" i="5" s="1"/>
  <c r="FTU474" i="5" s="1"/>
  <c r="FTW474" i="5" s="1"/>
  <c r="FTY474" i="5" s="1"/>
  <c r="FUA474" i="5" s="1"/>
  <c r="FUC474" i="5" s="1"/>
  <c r="FUE474" i="5" s="1"/>
  <c r="FUG474" i="5" s="1"/>
  <c r="FUI474" i="5" s="1"/>
  <c r="FUK474" i="5" s="1"/>
  <c r="FUM474" i="5" s="1"/>
  <c r="FUO474" i="5" s="1"/>
  <c r="FUQ474" i="5" s="1"/>
  <c r="FUS474" i="5" s="1"/>
  <c r="FUU474" i="5" s="1"/>
  <c r="FUW474" i="5" s="1"/>
  <c r="FUY474" i="5" s="1"/>
  <c r="FVA474" i="5" s="1"/>
  <c r="FVC474" i="5" s="1"/>
  <c r="FVE474" i="5" s="1"/>
  <c r="FVG474" i="5" s="1"/>
  <c r="FVI474" i="5" s="1"/>
  <c r="FVK474" i="5" s="1"/>
  <c r="FVM474" i="5" s="1"/>
  <c r="FVO474" i="5" s="1"/>
  <c r="FVQ474" i="5" s="1"/>
  <c r="FVS474" i="5" s="1"/>
  <c r="FVU474" i="5" s="1"/>
  <c r="FVW474" i="5" s="1"/>
  <c r="FVY474" i="5" s="1"/>
  <c r="FWA474" i="5" s="1"/>
  <c r="FWC474" i="5" s="1"/>
  <c r="FWE474" i="5" s="1"/>
  <c r="FWG474" i="5" s="1"/>
  <c r="FWI474" i="5" s="1"/>
  <c r="FWK474" i="5" s="1"/>
  <c r="FWM474" i="5" s="1"/>
  <c r="FWO474" i="5" s="1"/>
  <c r="FWQ474" i="5" s="1"/>
  <c r="FWS474" i="5" s="1"/>
  <c r="FWU474" i="5" s="1"/>
  <c r="FWW474" i="5" s="1"/>
  <c r="FWY474" i="5" s="1"/>
  <c r="FXA474" i="5" s="1"/>
  <c r="FXC474" i="5" s="1"/>
  <c r="FXE474" i="5" s="1"/>
  <c r="FXG474" i="5" s="1"/>
  <c r="FXI474" i="5" s="1"/>
  <c r="FXK474" i="5" s="1"/>
  <c r="FXM474" i="5" s="1"/>
  <c r="FXO474" i="5" s="1"/>
  <c r="FXQ474" i="5" s="1"/>
  <c r="FXS474" i="5" s="1"/>
  <c r="FXU474" i="5" s="1"/>
  <c r="FXW474" i="5" s="1"/>
  <c r="FXY474" i="5" s="1"/>
  <c r="FYA474" i="5" s="1"/>
  <c r="FYC474" i="5" s="1"/>
  <c r="FYE474" i="5" s="1"/>
  <c r="FYG474" i="5" s="1"/>
  <c r="FYI474" i="5" s="1"/>
  <c r="FYK474" i="5" s="1"/>
  <c r="FYM474" i="5" s="1"/>
  <c r="FYO474" i="5" s="1"/>
  <c r="FYQ474" i="5" s="1"/>
  <c r="FYS474" i="5" s="1"/>
  <c r="FYU474" i="5" s="1"/>
  <c r="FYW474" i="5" s="1"/>
  <c r="FYY474" i="5" s="1"/>
  <c r="FZA474" i="5" s="1"/>
  <c r="FZC474" i="5" s="1"/>
  <c r="FZE474" i="5" s="1"/>
  <c r="FZG474" i="5" s="1"/>
  <c r="FZI474" i="5" s="1"/>
  <c r="FZK474" i="5" s="1"/>
  <c r="FZM474" i="5" s="1"/>
  <c r="FZO474" i="5" s="1"/>
  <c r="FZQ474" i="5" s="1"/>
  <c r="FZS474" i="5" s="1"/>
  <c r="FZU474" i="5" s="1"/>
  <c r="FZW474" i="5" s="1"/>
  <c r="FZY474" i="5" s="1"/>
  <c r="GAA474" i="5" s="1"/>
  <c r="GAC474" i="5" s="1"/>
  <c r="GAE474" i="5" s="1"/>
  <c r="GAG474" i="5" s="1"/>
  <c r="GAI474" i="5" s="1"/>
  <c r="GAK474" i="5" s="1"/>
  <c r="GAM474" i="5" s="1"/>
  <c r="GAO474" i="5" s="1"/>
  <c r="GAQ474" i="5" s="1"/>
  <c r="GAS474" i="5" s="1"/>
  <c r="GAU474" i="5" s="1"/>
  <c r="GAW474" i="5" s="1"/>
  <c r="GAY474" i="5" s="1"/>
  <c r="GBA474" i="5" s="1"/>
  <c r="GBC474" i="5" s="1"/>
  <c r="GBE474" i="5" s="1"/>
  <c r="GBG474" i="5" s="1"/>
  <c r="GBI474" i="5" s="1"/>
  <c r="GBK474" i="5" s="1"/>
  <c r="GBM474" i="5" s="1"/>
  <c r="GBO474" i="5" s="1"/>
  <c r="GBQ474" i="5" s="1"/>
  <c r="GBS474" i="5" s="1"/>
  <c r="GBU474" i="5" s="1"/>
  <c r="GBW474" i="5" s="1"/>
  <c r="GBY474" i="5" s="1"/>
  <c r="GCA474" i="5" s="1"/>
  <c r="GCC474" i="5" s="1"/>
  <c r="GCE474" i="5" s="1"/>
  <c r="GCG474" i="5" s="1"/>
  <c r="GCI474" i="5" s="1"/>
  <c r="GCK474" i="5" s="1"/>
  <c r="GCM474" i="5" s="1"/>
  <c r="GCO474" i="5" s="1"/>
  <c r="GCQ474" i="5" s="1"/>
  <c r="GCS474" i="5" s="1"/>
  <c r="GCU474" i="5" s="1"/>
  <c r="GCW474" i="5" s="1"/>
  <c r="GCY474" i="5" s="1"/>
  <c r="GDA474" i="5" s="1"/>
  <c r="GDC474" i="5" s="1"/>
  <c r="GDE474" i="5" s="1"/>
  <c r="GDG474" i="5" s="1"/>
  <c r="GDI474" i="5" s="1"/>
  <c r="GDK474" i="5" s="1"/>
  <c r="GDM474" i="5" s="1"/>
  <c r="GDO474" i="5" s="1"/>
  <c r="GDQ474" i="5" s="1"/>
  <c r="GDS474" i="5" s="1"/>
  <c r="GDU474" i="5" s="1"/>
  <c r="GDW474" i="5" s="1"/>
  <c r="GDY474" i="5" s="1"/>
  <c r="GEA474" i="5" s="1"/>
  <c r="GEC474" i="5" s="1"/>
  <c r="GEE474" i="5" s="1"/>
  <c r="GEG474" i="5" s="1"/>
  <c r="GEI474" i="5" s="1"/>
  <c r="GEK474" i="5" s="1"/>
  <c r="GEM474" i="5" s="1"/>
  <c r="GEO474" i="5" s="1"/>
  <c r="GEQ474" i="5" s="1"/>
  <c r="GES474" i="5" s="1"/>
  <c r="GEU474" i="5" s="1"/>
  <c r="GEW474" i="5" s="1"/>
  <c r="GEY474" i="5" s="1"/>
  <c r="GFA474" i="5" s="1"/>
  <c r="GFC474" i="5" s="1"/>
  <c r="GFE474" i="5" s="1"/>
  <c r="GFG474" i="5" s="1"/>
  <c r="GFI474" i="5" s="1"/>
  <c r="GFK474" i="5" s="1"/>
  <c r="GFM474" i="5" s="1"/>
  <c r="GFO474" i="5" s="1"/>
  <c r="GFQ474" i="5" s="1"/>
  <c r="GFS474" i="5" s="1"/>
  <c r="GFU474" i="5" s="1"/>
  <c r="GFW474" i="5" s="1"/>
  <c r="GFY474" i="5" s="1"/>
  <c r="GGA474" i="5" s="1"/>
  <c r="GGC474" i="5" s="1"/>
  <c r="GGE474" i="5" s="1"/>
  <c r="GGG474" i="5" s="1"/>
  <c r="GGI474" i="5" s="1"/>
  <c r="GGK474" i="5" s="1"/>
  <c r="GGM474" i="5" s="1"/>
  <c r="GGO474" i="5" s="1"/>
  <c r="GGQ474" i="5" s="1"/>
  <c r="GGS474" i="5" s="1"/>
  <c r="GGU474" i="5" s="1"/>
  <c r="GGW474" i="5" s="1"/>
  <c r="GGY474" i="5" s="1"/>
  <c r="GHA474" i="5" s="1"/>
  <c r="GHC474" i="5" s="1"/>
  <c r="GHE474" i="5" s="1"/>
  <c r="GHG474" i="5" s="1"/>
  <c r="GHI474" i="5" s="1"/>
  <c r="GHK474" i="5" s="1"/>
  <c r="GHM474" i="5" s="1"/>
  <c r="GHO474" i="5" s="1"/>
  <c r="GHQ474" i="5" s="1"/>
  <c r="GHS474" i="5" s="1"/>
  <c r="GHU474" i="5" s="1"/>
  <c r="GHW474" i="5" s="1"/>
  <c r="GHY474" i="5" s="1"/>
  <c r="GIA474" i="5" s="1"/>
  <c r="GIC474" i="5" s="1"/>
  <c r="GIE474" i="5" s="1"/>
  <c r="GIG474" i="5" s="1"/>
  <c r="GII474" i="5" s="1"/>
  <c r="GIK474" i="5" s="1"/>
  <c r="GIM474" i="5" s="1"/>
  <c r="GIO474" i="5" s="1"/>
  <c r="GIQ474" i="5" s="1"/>
  <c r="GIS474" i="5" s="1"/>
  <c r="GIU474" i="5" s="1"/>
  <c r="GIW474" i="5" s="1"/>
  <c r="GIY474" i="5" s="1"/>
  <c r="GJA474" i="5" s="1"/>
  <c r="GJC474" i="5" s="1"/>
  <c r="GJE474" i="5" s="1"/>
  <c r="GJG474" i="5" s="1"/>
  <c r="GJI474" i="5" s="1"/>
  <c r="GJK474" i="5" s="1"/>
  <c r="GJM474" i="5" s="1"/>
  <c r="GJO474" i="5" s="1"/>
  <c r="GJQ474" i="5" s="1"/>
  <c r="GJS474" i="5" s="1"/>
  <c r="GJU474" i="5" s="1"/>
  <c r="GJW474" i="5" s="1"/>
  <c r="GJY474" i="5" s="1"/>
  <c r="GKA474" i="5" s="1"/>
  <c r="GKC474" i="5" s="1"/>
  <c r="GKE474" i="5" s="1"/>
  <c r="GKG474" i="5" s="1"/>
  <c r="GKI474" i="5" s="1"/>
  <c r="GKK474" i="5" s="1"/>
  <c r="GKM474" i="5" s="1"/>
  <c r="GKO474" i="5" s="1"/>
  <c r="GKQ474" i="5" s="1"/>
  <c r="GKS474" i="5" s="1"/>
  <c r="GKU474" i="5" s="1"/>
  <c r="GKW474" i="5" s="1"/>
  <c r="GKY474" i="5" s="1"/>
  <c r="GLA474" i="5" s="1"/>
  <c r="GLC474" i="5" s="1"/>
  <c r="GLE474" i="5" s="1"/>
  <c r="GLG474" i="5" s="1"/>
  <c r="GLI474" i="5" s="1"/>
  <c r="GLK474" i="5" s="1"/>
  <c r="GLM474" i="5" s="1"/>
  <c r="GLO474" i="5" s="1"/>
  <c r="GLQ474" i="5" s="1"/>
  <c r="GLS474" i="5" s="1"/>
  <c r="GLU474" i="5" s="1"/>
  <c r="GLW474" i="5" s="1"/>
  <c r="GLY474" i="5" s="1"/>
  <c r="GMA474" i="5" s="1"/>
  <c r="GMC474" i="5" s="1"/>
  <c r="GME474" i="5" s="1"/>
  <c r="GMG474" i="5" s="1"/>
  <c r="GMI474" i="5" s="1"/>
  <c r="GMK474" i="5" s="1"/>
  <c r="GMM474" i="5" s="1"/>
  <c r="GMO474" i="5" s="1"/>
  <c r="GMQ474" i="5" s="1"/>
  <c r="GMS474" i="5" s="1"/>
  <c r="GMU474" i="5" s="1"/>
  <c r="GMW474" i="5" s="1"/>
  <c r="GMY474" i="5" s="1"/>
  <c r="GNA474" i="5" s="1"/>
  <c r="GNC474" i="5" s="1"/>
  <c r="GNE474" i="5" s="1"/>
  <c r="GNG474" i="5" s="1"/>
  <c r="GNI474" i="5" s="1"/>
  <c r="GNK474" i="5" s="1"/>
  <c r="GNM474" i="5" s="1"/>
  <c r="GNO474" i="5" s="1"/>
  <c r="GNQ474" i="5" s="1"/>
  <c r="GNS474" i="5" s="1"/>
  <c r="GNU474" i="5" s="1"/>
  <c r="GNW474" i="5" s="1"/>
  <c r="GNY474" i="5" s="1"/>
  <c r="GOA474" i="5" s="1"/>
  <c r="GOC474" i="5" s="1"/>
  <c r="GOE474" i="5" s="1"/>
  <c r="GOG474" i="5" s="1"/>
  <c r="GOI474" i="5" s="1"/>
  <c r="GOK474" i="5" s="1"/>
  <c r="GOM474" i="5" s="1"/>
  <c r="GOO474" i="5" s="1"/>
  <c r="GOQ474" i="5" s="1"/>
  <c r="GOS474" i="5" s="1"/>
  <c r="GOU474" i="5" s="1"/>
  <c r="GOW474" i="5" s="1"/>
  <c r="GOY474" i="5" s="1"/>
  <c r="GPA474" i="5" s="1"/>
  <c r="GPC474" i="5" s="1"/>
  <c r="GPE474" i="5" s="1"/>
  <c r="GPG474" i="5" s="1"/>
  <c r="GPI474" i="5" s="1"/>
  <c r="GPK474" i="5" s="1"/>
  <c r="GPM474" i="5" s="1"/>
  <c r="GPO474" i="5" s="1"/>
  <c r="GPQ474" i="5" s="1"/>
  <c r="GPS474" i="5" s="1"/>
  <c r="GPU474" i="5" s="1"/>
  <c r="GPW474" i="5" s="1"/>
  <c r="GPY474" i="5" s="1"/>
  <c r="GQA474" i="5" s="1"/>
  <c r="GQC474" i="5" s="1"/>
  <c r="GQE474" i="5" s="1"/>
  <c r="GQG474" i="5" s="1"/>
  <c r="GQI474" i="5" s="1"/>
  <c r="GQK474" i="5" s="1"/>
  <c r="GQM474" i="5" s="1"/>
  <c r="GQO474" i="5" s="1"/>
  <c r="GQQ474" i="5" s="1"/>
  <c r="GQS474" i="5" s="1"/>
  <c r="GQU474" i="5" s="1"/>
  <c r="GQW474" i="5" s="1"/>
  <c r="GQY474" i="5" s="1"/>
  <c r="GRA474" i="5" s="1"/>
  <c r="GRC474" i="5" s="1"/>
  <c r="GRE474" i="5" s="1"/>
  <c r="GRG474" i="5" s="1"/>
  <c r="GRI474" i="5" s="1"/>
  <c r="GRK474" i="5" s="1"/>
  <c r="GRM474" i="5" s="1"/>
  <c r="GRO474" i="5" s="1"/>
  <c r="GRQ474" i="5" s="1"/>
  <c r="GRS474" i="5" s="1"/>
  <c r="GRU474" i="5" s="1"/>
  <c r="GRW474" i="5" s="1"/>
  <c r="GRY474" i="5" s="1"/>
  <c r="GSA474" i="5" s="1"/>
  <c r="GSC474" i="5" s="1"/>
  <c r="GSE474" i="5" s="1"/>
  <c r="GSG474" i="5" s="1"/>
  <c r="GSI474" i="5" s="1"/>
  <c r="GSK474" i="5" s="1"/>
  <c r="GSM474" i="5" s="1"/>
  <c r="GSO474" i="5" s="1"/>
  <c r="GSQ474" i="5" s="1"/>
  <c r="GSS474" i="5" s="1"/>
  <c r="GSU474" i="5" s="1"/>
  <c r="GSW474" i="5" s="1"/>
  <c r="GSY474" i="5" s="1"/>
  <c r="GTA474" i="5" s="1"/>
  <c r="GTC474" i="5" s="1"/>
  <c r="GTE474" i="5" s="1"/>
  <c r="GTG474" i="5" s="1"/>
  <c r="GTI474" i="5" s="1"/>
  <c r="GTK474" i="5" s="1"/>
  <c r="GTM474" i="5" s="1"/>
  <c r="GTO474" i="5" s="1"/>
  <c r="GTQ474" i="5" s="1"/>
  <c r="GTS474" i="5" s="1"/>
  <c r="GTU474" i="5" s="1"/>
  <c r="GTW474" i="5" s="1"/>
  <c r="GTY474" i="5" s="1"/>
  <c r="GUA474" i="5" s="1"/>
  <c r="GUC474" i="5" s="1"/>
  <c r="GUE474" i="5" s="1"/>
  <c r="GUG474" i="5" s="1"/>
  <c r="GUI474" i="5" s="1"/>
  <c r="GUK474" i="5" s="1"/>
  <c r="GUM474" i="5" s="1"/>
  <c r="GUO474" i="5" s="1"/>
  <c r="GUQ474" i="5" s="1"/>
  <c r="GUS474" i="5" s="1"/>
  <c r="GUU474" i="5" s="1"/>
  <c r="GUW474" i="5" s="1"/>
  <c r="GUY474" i="5" s="1"/>
  <c r="GVA474" i="5" s="1"/>
  <c r="GVC474" i="5" s="1"/>
  <c r="GVE474" i="5" s="1"/>
  <c r="GVG474" i="5" s="1"/>
  <c r="GVI474" i="5" s="1"/>
  <c r="GVK474" i="5" s="1"/>
  <c r="GVM474" i="5" s="1"/>
  <c r="GVO474" i="5" s="1"/>
  <c r="GVQ474" i="5" s="1"/>
  <c r="GVS474" i="5" s="1"/>
  <c r="GVU474" i="5" s="1"/>
  <c r="GVW474" i="5" s="1"/>
  <c r="GVY474" i="5" s="1"/>
  <c r="GWA474" i="5" s="1"/>
  <c r="GWC474" i="5" s="1"/>
  <c r="GWE474" i="5" s="1"/>
  <c r="GWG474" i="5" s="1"/>
  <c r="GWI474" i="5" s="1"/>
  <c r="GWK474" i="5" s="1"/>
  <c r="GWM474" i="5" s="1"/>
  <c r="GWO474" i="5" s="1"/>
  <c r="GWQ474" i="5" s="1"/>
  <c r="GWS474" i="5" s="1"/>
  <c r="GWU474" i="5" s="1"/>
  <c r="GWW474" i="5" s="1"/>
  <c r="GWY474" i="5" s="1"/>
  <c r="GXA474" i="5" s="1"/>
  <c r="GXC474" i="5" s="1"/>
  <c r="GXE474" i="5" s="1"/>
  <c r="GXG474" i="5" s="1"/>
  <c r="GXI474" i="5" s="1"/>
  <c r="GXK474" i="5" s="1"/>
  <c r="GXM474" i="5" s="1"/>
  <c r="GXO474" i="5" s="1"/>
  <c r="GXQ474" i="5" s="1"/>
  <c r="GXS474" i="5" s="1"/>
  <c r="GXU474" i="5" s="1"/>
  <c r="GXW474" i="5" s="1"/>
  <c r="GXY474" i="5" s="1"/>
  <c r="GYA474" i="5" s="1"/>
  <c r="GYC474" i="5" s="1"/>
  <c r="GYE474" i="5" s="1"/>
  <c r="GYG474" i="5" s="1"/>
  <c r="GYI474" i="5" s="1"/>
  <c r="GYK474" i="5" s="1"/>
  <c r="GYM474" i="5" s="1"/>
  <c r="GYO474" i="5" s="1"/>
  <c r="GYQ474" i="5" s="1"/>
  <c r="GYS474" i="5" s="1"/>
  <c r="GYU474" i="5" s="1"/>
  <c r="GYW474" i="5" s="1"/>
  <c r="GYY474" i="5" s="1"/>
  <c r="GZA474" i="5" s="1"/>
  <c r="GZC474" i="5" s="1"/>
  <c r="GZE474" i="5" s="1"/>
  <c r="GZG474" i="5" s="1"/>
  <c r="GZI474" i="5" s="1"/>
  <c r="GZK474" i="5" s="1"/>
  <c r="GZM474" i="5" s="1"/>
  <c r="GZO474" i="5" s="1"/>
  <c r="GZQ474" i="5" s="1"/>
  <c r="GZS474" i="5" s="1"/>
  <c r="GZU474" i="5" s="1"/>
  <c r="GZW474" i="5" s="1"/>
  <c r="GZY474" i="5" s="1"/>
  <c r="HAA474" i="5" s="1"/>
  <c r="HAC474" i="5" s="1"/>
  <c r="HAE474" i="5" s="1"/>
  <c r="HAG474" i="5" s="1"/>
  <c r="HAI474" i="5" s="1"/>
  <c r="HAK474" i="5" s="1"/>
  <c r="HAM474" i="5" s="1"/>
  <c r="HAO474" i="5" s="1"/>
  <c r="HAQ474" i="5" s="1"/>
  <c r="HAS474" i="5" s="1"/>
  <c r="HAU474" i="5" s="1"/>
  <c r="HAW474" i="5" s="1"/>
  <c r="HAY474" i="5" s="1"/>
  <c r="HBA474" i="5" s="1"/>
  <c r="HBC474" i="5" s="1"/>
  <c r="HBE474" i="5" s="1"/>
  <c r="HBG474" i="5" s="1"/>
  <c r="HBI474" i="5" s="1"/>
  <c r="HBK474" i="5" s="1"/>
  <c r="HBM474" i="5" s="1"/>
  <c r="HBO474" i="5" s="1"/>
  <c r="HBQ474" i="5" s="1"/>
  <c r="HBS474" i="5" s="1"/>
  <c r="HBU474" i="5" s="1"/>
  <c r="HBW474" i="5" s="1"/>
  <c r="HBY474" i="5" s="1"/>
  <c r="HCA474" i="5" s="1"/>
  <c r="HCC474" i="5" s="1"/>
  <c r="HCE474" i="5" s="1"/>
  <c r="HCG474" i="5" s="1"/>
  <c r="HCI474" i="5" s="1"/>
  <c r="HCK474" i="5" s="1"/>
  <c r="HCM474" i="5" s="1"/>
  <c r="HCO474" i="5" s="1"/>
  <c r="HCQ474" i="5" s="1"/>
  <c r="HCS474" i="5" s="1"/>
  <c r="HCU474" i="5" s="1"/>
  <c r="HCW474" i="5" s="1"/>
  <c r="HCY474" i="5" s="1"/>
  <c r="HDA474" i="5" s="1"/>
  <c r="HDC474" i="5" s="1"/>
  <c r="HDE474" i="5" s="1"/>
  <c r="HDG474" i="5" s="1"/>
  <c r="HDI474" i="5" s="1"/>
  <c r="HDK474" i="5" s="1"/>
  <c r="HDM474" i="5" s="1"/>
  <c r="HDO474" i="5" s="1"/>
  <c r="HDQ474" i="5" s="1"/>
  <c r="HDS474" i="5" s="1"/>
  <c r="HDU474" i="5" s="1"/>
  <c r="HDW474" i="5" s="1"/>
  <c r="HDY474" i="5" s="1"/>
  <c r="HEA474" i="5" s="1"/>
  <c r="HEC474" i="5" s="1"/>
  <c r="HEE474" i="5" s="1"/>
  <c r="HEG474" i="5" s="1"/>
  <c r="HEI474" i="5" s="1"/>
  <c r="HEK474" i="5" s="1"/>
  <c r="HEM474" i="5" s="1"/>
  <c r="HEO474" i="5" s="1"/>
  <c r="HEQ474" i="5" s="1"/>
  <c r="HES474" i="5" s="1"/>
  <c r="HEU474" i="5" s="1"/>
  <c r="HEW474" i="5" s="1"/>
  <c r="HEY474" i="5" s="1"/>
  <c r="HFA474" i="5" s="1"/>
  <c r="HFC474" i="5" s="1"/>
  <c r="HFE474" i="5" s="1"/>
  <c r="HFG474" i="5" s="1"/>
  <c r="HFI474" i="5" s="1"/>
  <c r="HFK474" i="5" s="1"/>
  <c r="HFM474" i="5" s="1"/>
  <c r="HFO474" i="5" s="1"/>
  <c r="HFQ474" i="5" s="1"/>
  <c r="HFS474" i="5" s="1"/>
  <c r="HFU474" i="5" s="1"/>
  <c r="HFW474" i="5" s="1"/>
  <c r="HFY474" i="5" s="1"/>
  <c r="HGA474" i="5" s="1"/>
  <c r="HGC474" i="5" s="1"/>
  <c r="HGE474" i="5" s="1"/>
  <c r="HGG474" i="5" s="1"/>
  <c r="HGI474" i="5" s="1"/>
  <c r="HGK474" i="5" s="1"/>
  <c r="HGM474" i="5" s="1"/>
  <c r="HGO474" i="5" s="1"/>
  <c r="HGQ474" i="5" s="1"/>
  <c r="HGS474" i="5" s="1"/>
  <c r="HGU474" i="5" s="1"/>
  <c r="HGW474" i="5" s="1"/>
  <c r="HGY474" i="5" s="1"/>
  <c r="HHA474" i="5" s="1"/>
  <c r="HHC474" i="5" s="1"/>
  <c r="HHE474" i="5" s="1"/>
  <c r="HHG474" i="5" s="1"/>
  <c r="HHI474" i="5" s="1"/>
  <c r="HHK474" i="5" s="1"/>
  <c r="HHM474" i="5" s="1"/>
  <c r="HHO474" i="5" s="1"/>
  <c r="HHQ474" i="5" s="1"/>
  <c r="HHS474" i="5" s="1"/>
  <c r="HHU474" i="5" s="1"/>
  <c r="HHW474" i="5" s="1"/>
  <c r="HHY474" i="5" s="1"/>
  <c r="HIA474" i="5" s="1"/>
  <c r="HIC474" i="5" s="1"/>
  <c r="HIE474" i="5" s="1"/>
  <c r="HIG474" i="5" s="1"/>
  <c r="HII474" i="5" s="1"/>
  <c r="HIK474" i="5" s="1"/>
  <c r="HIM474" i="5" s="1"/>
  <c r="HIO474" i="5" s="1"/>
  <c r="HIQ474" i="5" s="1"/>
  <c r="HIS474" i="5" s="1"/>
  <c r="HIU474" i="5" s="1"/>
  <c r="HIW474" i="5" s="1"/>
  <c r="HIY474" i="5" s="1"/>
  <c r="HJA474" i="5" s="1"/>
  <c r="HJC474" i="5" s="1"/>
  <c r="HJE474" i="5" s="1"/>
  <c r="HJG474" i="5" s="1"/>
  <c r="HJI474" i="5" s="1"/>
  <c r="HJK474" i="5" s="1"/>
  <c r="HJM474" i="5" s="1"/>
  <c r="HJO474" i="5" s="1"/>
  <c r="HJQ474" i="5" s="1"/>
  <c r="HJS474" i="5" s="1"/>
  <c r="HJU474" i="5" s="1"/>
  <c r="HJW474" i="5" s="1"/>
  <c r="HJY474" i="5" s="1"/>
  <c r="HKA474" i="5" s="1"/>
  <c r="HKC474" i="5" s="1"/>
  <c r="HKE474" i="5" s="1"/>
  <c r="HKG474" i="5" s="1"/>
  <c r="HKI474" i="5" s="1"/>
  <c r="HKK474" i="5" s="1"/>
  <c r="HKM474" i="5" s="1"/>
  <c r="HKO474" i="5" s="1"/>
  <c r="HKQ474" i="5" s="1"/>
  <c r="HKS474" i="5" s="1"/>
  <c r="HKU474" i="5" s="1"/>
  <c r="HKW474" i="5" s="1"/>
  <c r="HKY474" i="5" s="1"/>
  <c r="HLA474" i="5" s="1"/>
  <c r="HLC474" i="5" s="1"/>
  <c r="HLE474" i="5" s="1"/>
  <c r="HLG474" i="5" s="1"/>
  <c r="HLI474" i="5" s="1"/>
  <c r="HLK474" i="5" s="1"/>
  <c r="HLM474" i="5" s="1"/>
  <c r="HLO474" i="5" s="1"/>
  <c r="HLQ474" i="5" s="1"/>
  <c r="HLS474" i="5" s="1"/>
  <c r="HLU474" i="5" s="1"/>
  <c r="HLW474" i="5" s="1"/>
  <c r="HLY474" i="5" s="1"/>
  <c r="HMA474" i="5" s="1"/>
  <c r="HMC474" i="5" s="1"/>
  <c r="HME474" i="5" s="1"/>
  <c r="HMG474" i="5" s="1"/>
  <c r="HMI474" i="5" s="1"/>
  <c r="HMK474" i="5" s="1"/>
  <c r="HMM474" i="5" s="1"/>
  <c r="HMO474" i="5" s="1"/>
  <c r="HMQ474" i="5" s="1"/>
  <c r="HMS474" i="5" s="1"/>
  <c r="HMU474" i="5" s="1"/>
  <c r="HMW474" i="5" s="1"/>
  <c r="HMY474" i="5" s="1"/>
  <c r="HNA474" i="5" s="1"/>
  <c r="HNC474" i="5" s="1"/>
  <c r="HNE474" i="5" s="1"/>
  <c r="HNG474" i="5" s="1"/>
  <c r="HNI474" i="5" s="1"/>
  <c r="HNK474" i="5" s="1"/>
  <c r="HNM474" i="5" s="1"/>
  <c r="HNO474" i="5" s="1"/>
  <c r="HNQ474" i="5" s="1"/>
  <c r="HNS474" i="5" s="1"/>
  <c r="HNU474" i="5" s="1"/>
  <c r="HNW474" i="5" s="1"/>
  <c r="HNY474" i="5" s="1"/>
  <c r="HOA474" i="5" s="1"/>
  <c r="HOC474" i="5" s="1"/>
  <c r="HOE474" i="5" s="1"/>
  <c r="HOG474" i="5" s="1"/>
  <c r="HOI474" i="5" s="1"/>
  <c r="HOK474" i="5" s="1"/>
  <c r="HOM474" i="5" s="1"/>
  <c r="HOO474" i="5" s="1"/>
  <c r="HOQ474" i="5" s="1"/>
  <c r="HOS474" i="5" s="1"/>
  <c r="HOU474" i="5" s="1"/>
  <c r="HOW474" i="5" s="1"/>
  <c r="HOY474" i="5" s="1"/>
  <c r="HPA474" i="5" s="1"/>
  <c r="HPC474" i="5" s="1"/>
  <c r="HPE474" i="5" s="1"/>
  <c r="HPG474" i="5" s="1"/>
  <c r="HPI474" i="5" s="1"/>
  <c r="HPK474" i="5" s="1"/>
  <c r="HPM474" i="5" s="1"/>
  <c r="HPO474" i="5" s="1"/>
  <c r="HPQ474" i="5" s="1"/>
  <c r="HPS474" i="5" s="1"/>
  <c r="HPU474" i="5" s="1"/>
  <c r="HPW474" i="5" s="1"/>
  <c r="HPY474" i="5" s="1"/>
  <c r="HQA474" i="5" s="1"/>
  <c r="HQC474" i="5" s="1"/>
  <c r="HQE474" i="5" s="1"/>
  <c r="HQG474" i="5" s="1"/>
  <c r="HQI474" i="5" s="1"/>
  <c r="HQK474" i="5" s="1"/>
  <c r="HQM474" i="5" s="1"/>
  <c r="HQO474" i="5" s="1"/>
  <c r="HQQ474" i="5" s="1"/>
  <c r="HQS474" i="5" s="1"/>
  <c r="HQU474" i="5" s="1"/>
  <c r="HQW474" i="5" s="1"/>
  <c r="HQY474" i="5" s="1"/>
  <c r="HRA474" i="5" s="1"/>
  <c r="HRC474" i="5" s="1"/>
  <c r="HRE474" i="5" s="1"/>
  <c r="HRG474" i="5" s="1"/>
  <c r="HRI474" i="5" s="1"/>
  <c r="HRK474" i="5" s="1"/>
  <c r="HRM474" i="5" s="1"/>
  <c r="HRO474" i="5" s="1"/>
  <c r="HRQ474" i="5" s="1"/>
  <c r="HRS474" i="5" s="1"/>
  <c r="HRU474" i="5" s="1"/>
  <c r="HRW474" i="5" s="1"/>
  <c r="HRY474" i="5" s="1"/>
  <c r="HSA474" i="5" s="1"/>
  <c r="HSC474" i="5" s="1"/>
  <c r="HSE474" i="5" s="1"/>
  <c r="HSG474" i="5" s="1"/>
  <c r="HSI474" i="5" s="1"/>
  <c r="HSK474" i="5" s="1"/>
  <c r="HSM474" i="5" s="1"/>
  <c r="HSO474" i="5" s="1"/>
  <c r="HSQ474" i="5" s="1"/>
  <c r="HSS474" i="5" s="1"/>
  <c r="HSU474" i="5" s="1"/>
  <c r="HSW474" i="5" s="1"/>
  <c r="HSY474" i="5" s="1"/>
  <c r="HTA474" i="5" s="1"/>
  <c r="HTC474" i="5" s="1"/>
  <c r="HTE474" i="5" s="1"/>
  <c r="HTG474" i="5" s="1"/>
  <c r="HTI474" i="5" s="1"/>
  <c r="HTK474" i="5" s="1"/>
  <c r="HTM474" i="5" s="1"/>
  <c r="HTO474" i="5" s="1"/>
  <c r="HTQ474" i="5" s="1"/>
  <c r="HTS474" i="5" s="1"/>
  <c r="HTU474" i="5" s="1"/>
  <c r="HTW474" i="5" s="1"/>
  <c r="HTY474" i="5" s="1"/>
  <c r="HUA474" i="5" s="1"/>
  <c r="HUC474" i="5" s="1"/>
  <c r="HUE474" i="5" s="1"/>
  <c r="HUG474" i="5" s="1"/>
  <c r="HUI474" i="5" s="1"/>
  <c r="HUK474" i="5" s="1"/>
  <c r="HUM474" i="5" s="1"/>
  <c r="HUO474" i="5" s="1"/>
  <c r="HUQ474" i="5" s="1"/>
  <c r="HUS474" i="5" s="1"/>
  <c r="HUU474" i="5" s="1"/>
  <c r="HUW474" i="5" s="1"/>
  <c r="HUY474" i="5" s="1"/>
  <c r="HVA474" i="5" s="1"/>
  <c r="HVC474" i="5" s="1"/>
  <c r="HVE474" i="5" s="1"/>
  <c r="HVG474" i="5" s="1"/>
  <c r="HVI474" i="5" s="1"/>
  <c r="HVK474" i="5" s="1"/>
  <c r="HVM474" i="5" s="1"/>
  <c r="HVO474" i="5" s="1"/>
  <c r="HVQ474" i="5" s="1"/>
  <c r="HVS474" i="5" s="1"/>
  <c r="HVU474" i="5" s="1"/>
  <c r="HVW474" i="5" s="1"/>
  <c r="HVY474" i="5" s="1"/>
  <c r="HWA474" i="5" s="1"/>
  <c r="HWC474" i="5" s="1"/>
  <c r="HWE474" i="5" s="1"/>
  <c r="HWG474" i="5" s="1"/>
  <c r="HWI474" i="5" s="1"/>
  <c r="HWK474" i="5" s="1"/>
  <c r="HWM474" i="5" s="1"/>
  <c r="HWO474" i="5" s="1"/>
  <c r="HWQ474" i="5" s="1"/>
  <c r="HWS474" i="5" s="1"/>
  <c r="HWU474" i="5" s="1"/>
  <c r="HWW474" i="5" s="1"/>
  <c r="HWY474" i="5" s="1"/>
  <c r="HXA474" i="5" s="1"/>
  <c r="HXC474" i="5" s="1"/>
  <c r="HXE474" i="5" s="1"/>
  <c r="HXG474" i="5" s="1"/>
  <c r="HXI474" i="5" s="1"/>
  <c r="HXK474" i="5" s="1"/>
  <c r="HXM474" i="5" s="1"/>
  <c r="HXO474" i="5" s="1"/>
  <c r="HXQ474" i="5" s="1"/>
  <c r="HXS474" i="5" s="1"/>
  <c r="HXU474" i="5" s="1"/>
  <c r="HXW474" i="5" s="1"/>
  <c r="HXY474" i="5" s="1"/>
  <c r="HYA474" i="5" s="1"/>
  <c r="HYC474" i="5" s="1"/>
  <c r="HYE474" i="5" s="1"/>
  <c r="HYG474" i="5" s="1"/>
  <c r="HYI474" i="5" s="1"/>
  <c r="HYK474" i="5" s="1"/>
  <c r="HYM474" i="5" s="1"/>
  <c r="HYO474" i="5" s="1"/>
  <c r="HYQ474" i="5" s="1"/>
  <c r="HYS474" i="5" s="1"/>
  <c r="HYU474" i="5" s="1"/>
  <c r="HYW474" i="5" s="1"/>
  <c r="HYY474" i="5" s="1"/>
  <c r="HZA474" i="5" s="1"/>
  <c r="HZC474" i="5" s="1"/>
  <c r="HZE474" i="5" s="1"/>
  <c r="HZG474" i="5" s="1"/>
  <c r="HZI474" i="5" s="1"/>
  <c r="HZK474" i="5" s="1"/>
  <c r="HZM474" i="5" s="1"/>
  <c r="HZO474" i="5" s="1"/>
  <c r="HZQ474" i="5" s="1"/>
  <c r="HZS474" i="5" s="1"/>
  <c r="HZU474" i="5" s="1"/>
  <c r="HZW474" i="5" s="1"/>
  <c r="HZY474" i="5" s="1"/>
  <c r="IAA474" i="5" s="1"/>
  <c r="IAC474" i="5" s="1"/>
  <c r="IAE474" i="5" s="1"/>
  <c r="IAG474" i="5" s="1"/>
  <c r="IAI474" i="5" s="1"/>
  <c r="IAK474" i="5" s="1"/>
  <c r="IAM474" i="5" s="1"/>
  <c r="IAO474" i="5" s="1"/>
  <c r="IAQ474" i="5" s="1"/>
  <c r="IAS474" i="5" s="1"/>
  <c r="IAU474" i="5" s="1"/>
  <c r="IAW474" i="5" s="1"/>
  <c r="IAY474" i="5" s="1"/>
  <c r="IBA474" i="5" s="1"/>
  <c r="IBC474" i="5" s="1"/>
  <c r="IBE474" i="5" s="1"/>
  <c r="IBG474" i="5" s="1"/>
  <c r="IBI474" i="5" s="1"/>
  <c r="IBK474" i="5" s="1"/>
  <c r="IBM474" i="5" s="1"/>
  <c r="IBO474" i="5" s="1"/>
  <c r="IBQ474" i="5" s="1"/>
  <c r="IBS474" i="5" s="1"/>
  <c r="IBU474" i="5" s="1"/>
  <c r="IBW474" i="5" s="1"/>
  <c r="IBY474" i="5" s="1"/>
  <c r="ICA474" i="5" s="1"/>
  <c r="ICC474" i="5" s="1"/>
  <c r="ICE474" i="5" s="1"/>
  <c r="ICG474" i="5" s="1"/>
  <c r="ICI474" i="5" s="1"/>
  <c r="ICK474" i="5" s="1"/>
  <c r="ICM474" i="5" s="1"/>
  <c r="ICO474" i="5" s="1"/>
  <c r="ICQ474" i="5" s="1"/>
  <c r="ICS474" i="5" s="1"/>
  <c r="ICU474" i="5" s="1"/>
  <c r="ICW474" i="5" s="1"/>
  <c r="ICY474" i="5" s="1"/>
  <c r="IDA474" i="5" s="1"/>
  <c r="IDC474" i="5" s="1"/>
  <c r="IDE474" i="5" s="1"/>
  <c r="IDG474" i="5" s="1"/>
  <c r="IDI474" i="5" s="1"/>
  <c r="IDK474" i="5" s="1"/>
  <c r="IDM474" i="5" s="1"/>
  <c r="IDO474" i="5" s="1"/>
  <c r="IDQ474" i="5" s="1"/>
  <c r="IDS474" i="5" s="1"/>
  <c r="IDU474" i="5" s="1"/>
  <c r="IDW474" i="5" s="1"/>
  <c r="IDY474" i="5" s="1"/>
  <c r="IEA474" i="5" s="1"/>
  <c r="IEC474" i="5" s="1"/>
  <c r="IEE474" i="5" s="1"/>
  <c r="IEG474" i="5" s="1"/>
  <c r="IEI474" i="5" s="1"/>
  <c r="IEK474" i="5" s="1"/>
  <c r="IEM474" i="5" s="1"/>
  <c r="IEO474" i="5" s="1"/>
  <c r="IEQ474" i="5" s="1"/>
  <c r="IES474" i="5" s="1"/>
  <c r="IEU474" i="5" s="1"/>
  <c r="IEW474" i="5" s="1"/>
  <c r="IEY474" i="5" s="1"/>
  <c r="IFA474" i="5" s="1"/>
  <c r="IFC474" i="5" s="1"/>
  <c r="IFE474" i="5" s="1"/>
  <c r="IFG474" i="5" s="1"/>
  <c r="IFI474" i="5" s="1"/>
  <c r="IFK474" i="5" s="1"/>
  <c r="IFM474" i="5" s="1"/>
  <c r="IFO474" i="5" s="1"/>
  <c r="IFQ474" i="5" s="1"/>
  <c r="IFS474" i="5" s="1"/>
  <c r="IFU474" i="5" s="1"/>
  <c r="IFW474" i="5" s="1"/>
  <c r="IFY474" i="5" s="1"/>
  <c r="IGA474" i="5" s="1"/>
  <c r="IGC474" i="5" s="1"/>
  <c r="IGE474" i="5" s="1"/>
  <c r="IGG474" i="5" s="1"/>
  <c r="IGI474" i="5" s="1"/>
  <c r="IGK474" i="5" s="1"/>
  <c r="IGM474" i="5" s="1"/>
  <c r="IGO474" i="5" s="1"/>
  <c r="IGQ474" i="5" s="1"/>
  <c r="IGS474" i="5" s="1"/>
  <c r="IGU474" i="5" s="1"/>
  <c r="IGW474" i="5" s="1"/>
  <c r="IGY474" i="5" s="1"/>
  <c r="IHA474" i="5" s="1"/>
  <c r="IHC474" i="5" s="1"/>
  <c r="IHE474" i="5" s="1"/>
  <c r="IHG474" i="5" s="1"/>
  <c r="IHI474" i="5" s="1"/>
  <c r="IHK474" i="5" s="1"/>
  <c r="IHM474" i="5" s="1"/>
  <c r="IHO474" i="5" s="1"/>
  <c r="IHQ474" i="5" s="1"/>
  <c r="IHS474" i="5" s="1"/>
  <c r="IHU474" i="5" s="1"/>
  <c r="IHW474" i="5" s="1"/>
  <c r="IHY474" i="5" s="1"/>
  <c r="IIA474" i="5" s="1"/>
  <c r="IIC474" i="5" s="1"/>
  <c r="IIE474" i="5" s="1"/>
  <c r="IIG474" i="5" s="1"/>
  <c r="III474" i="5" s="1"/>
  <c r="IIK474" i="5" s="1"/>
  <c r="IIM474" i="5" s="1"/>
  <c r="IIO474" i="5" s="1"/>
  <c r="IIQ474" i="5" s="1"/>
  <c r="IIS474" i="5" s="1"/>
  <c r="IIU474" i="5" s="1"/>
  <c r="IIW474" i="5" s="1"/>
  <c r="IIY474" i="5" s="1"/>
  <c r="IJA474" i="5" s="1"/>
  <c r="IJC474" i="5" s="1"/>
  <c r="IJE474" i="5" s="1"/>
  <c r="IJG474" i="5" s="1"/>
  <c r="IJI474" i="5" s="1"/>
  <c r="IJK474" i="5" s="1"/>
  <c r="IJM474" i="5" s="1"/>
  <c r="IJO474" i="5" s="1"/>
  <c r="IJQ474" i="5" s="1"/>
  <c r="IJS474" i="5" s="1"/>
  <c r="IJU474" i="5" s="1"/>
  <c r="IJW474" i="5" s="1"/>
  <c r="IJY474" i="5" s="1"/>
  <c r="IKA474" i="5" s="1"/>
  <c r="IKC474" i="5" s="1"/>
  <c r="IKE474" i="5" s="1"/>
  <c r="IKG474" i="5" s="1"/>
  <c r="IKI474" i="5" s="1"/>
  <c r="IKK474" i="5" s="1"/>
  <c r="IKM474" i="5" s="1"/>
  <c r="IKO474" i="5" s="1"/>
  <c r="IKQ474" i="5" s="1"/>
  <c r="IKS474" i="5" s="1"/>
  <c r="IKU474" i="5" s="1"/>
  <c r="IKW474" i="5" s="1"/>
  <c r="IKY474" i="5" s="1"/>
  <c r="ILA474" i="5" s="1"/>
  <c r="ILC474" i="5" s="1"/>
  <c r="ILE474" i="5" s="1"/>
  <c r="ILG474" i="5" s="1"/>
  <c r="ILI474" i="5" s="1"/>
  <c r="ILK474" i="5" s="1"/>
  <c r="ILM474" i="5" s="1"/>
  <c r="ILO474" i="5" s="1"/>
  <c r="ILQ474" i="5" s="1"/>
  <c r="ILS474" i="5" s="1"/>
  <c r="ILU474" i="5" s="1"/>
  <c r="ILW474" i="5" s="1"/>
  <c r="ILY474" i="5" s="1"/>
  <c r="IMA474" i="5" s="1"/>
  <c r="IMC474" i="5" s="1"/>
  <c r="IME474" i="5" s="1"/>
  <c r="IMG474" i="5" s="1"/>
  <c r="IMI474" i="5" s="1"/>
  <c r="IMK474" i="5" s="1"/>
  <c r="IMM474" i="5" s="1"/>
  <c r="IMO474" i="5" s="1"/>
  <c r="IMQ474" i="5" s="1"/>
  <c r="IMS474" i="5" s="1"/>
  <c r="IMU474" i="5" s="1"/>
  <c r="IMW474" i="5" s="1"/>
  <c r="IMY474" i="5" s="1"/>
  <c r="INA474" i="5" s="1"/>
  <c r="INC474" i="5" s="1"/>
  <c r="INE474" i="5" s="1"/>
  <c r="ING474" i="5" s="1"/>
  <c r="INI474" i="5" s="1"/>
  <c r="INK474" i="5" s="1"/>
  <c r="INM474" i="5" s="1"/>
  <c r="INO474" i="5" s="1"/>
  <c r="INQ474" i="5" s="1"/>
  <c r="INS474" i="5" s="1"/>
  <c r="INU474" i="5" s="1"/>
  <c r="INW474" i="5" s="1"/>
  <c r="INY474" i="5" s="1"/>
  <c r="IOA474" i="5" s="1"/>
  <c r="IOC474" i="5" s="1"/>
  <c r="IOE474" i="5" s="1"/>
  <c r="IOG474" i="5" s="1"/>
  <c r="IOI474" i="5" s="1"/>
  <c r="IOK474" i="5" s="1"/>
  <c r="IOM474" i="5" s="1"/>
  <c r="IOO474" i="5" s="1"/>
  <c r="IOQ474" i="5" s="1"/>
  <c r="IOS474" i="5" s="1"/>
  <c r="IOU474" i="5" s="1"/>
  <c r="IOW474" i="5" s="1"/>
  <c r="IOY474" i="5" s="1"/>
  <c r="IPA474" i="5" s="1"/>
  <c r="IPC474" i="5" s="1"/>
  <c r="IPE474" i="5" s="1"/>
  <c r="IPG474" i="5" s="1"/>
  <c r="IPI474" i="5" s="1"/>
  <c r="IPK474" i="5" s="1"/>
  <c r="IPM474" i="5" s="1"/>
  <c r="IPO474" i="5" s="1"/>
  <c r="IPQ474" i="5" s="1"/>
  <c r="IPS474" i="5" s="1"/>
  <c r="IPU474" i="5" s="1"/>
  <c r="IPW474" i="5" s="1"/>
  <c r="IPY474" i="5" s="1"/>
  <c r="IQA474" i="5" s="1"/>
  <c r="IQC474" i="5" s="1"/>
  <c r="IQE474" i="5" s="1"/>
  <c r="IQG474" i="5" s="1"/>
  <c r="IQI474" i="5" s="1"/>
  <c r="IQK474" i="5" s="1"/>
  <c r="IQM474" i="5" s="1"/>
  <c r="IQO474" i="5" s="1"/>
  <c r="IQQ474" i="5" s="1"/>
  <c r="IQS474" i="5" s="1"/>
  <c r="IQU474" i="5" s="1"/>
  <c r="IQW474" i="5" s="1"/>
  <c r="IQY474" i="5" s="1"/>
  <c r="IRA474" i="5" s="1"/>
  <c r="IRC474" i="5" s="1"/>
  <c r="IRE474" i="5" s="1"/>
  <c r="IRG474" i="5" s="1"/>
  <c r="IRI474" i="5" s="1"/>
  <c r="IRK474" i="5" s="1"/>
  <c r="IRM474" i="5" s="1"/>
  <c r="IRO474" i="5" s="1"/>
  <c r="IRQ474" i="5" s="1"/>
  <c r="IRS474" i="5" s="1"/>
  <c r="IRU474" i="5" s="1"/>
  <c r="IRW474" i="5" s="1"/>
  <c r="IRY474" i="5" s="1"/>
  <c r="ISA474" i="5" s="1"/>
  <c r="ISC474" i="5" s="1"/>
  <c r="ISE474" i="5" s="1"/>
  <c r="ISG474" i="5" s="1"/>
  <c r="ISI474" i="5" s="1"/>
  <c r="ISK474" i="5" s="1"/>
  <c r="ISM474" i="5" s="1"/>
  <c r="ISO474" i="5" s="1"/>
  <c r="ISQ474" i="5" s="1"/>
  <c r="ISS474" i="5" s="1"/>
  <c r="ISU474" i="5" s="1"/>
  <c r="ISW474" i="5" s="1"/>
  <c r="ISY474" i="5" s="1"/>
  <c r="ITA474" i="5" s="1"/>
  <c r="ITC474" i="5" s="1"/>
  <c r="ITE474" i="5" s="1"/>
  <c r="ITG474" i="5" s="1"/>
  <c r="ITI474" i="5" s="1"/>
  <c r="ITK474" i="5" s="1"/>
  <c r="ITM474" i="5" s="1"/>
  <c r="ITO474" i="5" s="1"/>
  <c r="ITQ474" i="5" s="1"/>
  <c r="ITS474" i="5" s="1"/>
  <c r="ITU474" i="5" s="1"/>
  <c r="ITW474" i="5" s="1"/>
  <c r="ITY474" i="5" s="1"/>
  <c r="IUA474" i="5" s="1"/>
  <c r="IUC474" i="5" s="1"/>
  <c r="IUE474" i="5" s="1"/>
  <c r="IUG474" i="5" s="1"/>
  <c r="IUI474" i="5" s="1"/>
  <c r="IUK474" i="5" s="1"/>
  <c r="IUM474" i="5" s="1"/>
  <c r="IUO474" i="5" s="1"/>
  <c r="IUQ474" i="5" s="1"/>
  <c r="IUS474" i="5" s="1"/>
  <c r="IUU474" i="5" s="1"/>
  <c r="IUW474" i="5" s="1"/>
  <c r="IUY474" i="5" s="1"/>
  <c r="IVA474" i="5" s="1"/>
  <c r="IVC474" i="5" s="1"/>
  <c r="IVE474" i="5" s="1"/>
  <c r="IVG474" i="5" s="1"/>
  <c r="IVI474" i="5" s="1"/>
  <c r="IVK474" i="5" s="1"/>
  <c r="IVM474" i="5" s="1"/>
  <c r="IVO474" i="5" s="1"/>
  <c r="IVQ474" i="5" s="1"/>
  <c r="IVS474" i="5" s="1"/>
  <c r="IVU474" i="5" s="1"/>
  <c r="IVW474" i="5" s="1"/>
  <c r="IVY474" i="5" s="1"/>
  <c r="IWA474" i="5" s="1"/>
  <c r="IWC474" i="5" s="1"/>
  <c r="IWE474" i="5" s="1"/>
  <c r="IWG474" i="5" s="1"/>
  <c r="IWI474" i="5" s="1"/>
  <c r="IWK474" i="5" s="1"/>
  <c r="IWM474" i="5" s="1"/>
  <c r="IWO474" i="5" s="1"/>
  <c r="IWQ474" i="5" s="1"/>
  <c r="IWS474" i="5" s="1"/>
  <c r="IWU474" i="5" s="1"/>
  <c r="IWW474" i="5" s="1"/>
  <c r="IWY474" i="5" s="1"/>
  <c r="IXA474" i="5" s="1"/>
  <c r="IXC474" i="5" s="1"/>
  <c r="IXE474" i="5" s="1"/>
  <c r="IXG474" i="5" s="1"/>
  <c r="IXI474" i="5" s="1"/>
  <c r="IXK474" i="5" s="1"/>
  <c r="IXM474" i="5" s="1"/>
  <c r="IXO474" i="5" s="1"/>
  <c r="IXQ474" i="5" s="1"/>
  <c r="IXS474" i="5" s="1"/>
  <c r="IXU474" i="5" s="1"/>
  <c r="IXW474" i="5" s="1"/>
  <c r="IXY474" i="5" s="1"/>
  <c r="IYA474" i="5" s="1"/>
  <c r="IYC474" i="5" s="1"/>
  <c r="IYE474" i="5" s="1"/>
  <c r="IYG474" i="5" s="1"/>
  <c r="IYI474" i="5" s="1"/>
  <c r="IYK474" i="5" s="1"/>
  <c r="IYM474" i="5" s="1"/>
  <c r="IYO474" i="5" s="1"/>
  <c r="IYQ474" i="5" s="1"/>
  <c r="IYS474" i="5" s="1"/>
  <c r="IYU474" i="5" s="1"/>
  <c r="IYW474" i="5" s="1"/>
  <c r="IYY474" i="5" s="1"/>
  <c r="IZA474" i="5" s="1"/>
  <c r="IZC474" i="5" s="1"/>
  <c r="IZE474" i="5" s="1"/>
  <c r="IZG474" i="5" s="1"/>
  <c r="IZI474" i="5" s="1"/>
  <c r="IZK474" i="5" s="1"/>
  <c r="IZM474" i="5" s="1"/>
  <c r="IZO474" i="5" s="1"/>
  <c r="IZQ474" i="5" s="1"/>
  <c r="IZS474" i="5" s="1"/>
  <c r="IZU474" i="5" s="1"/>
  <c r="IZW474" i="5" s="1"/>
  <c r="IZY474" i="5" s="1"/>
  <c r="JAA474" i="5" s="1"/>
  <c r="JAC474" i="5" s="1"/>
  <c r="JAE474" i="5" s="1"/>
  <c r="JAG474" i="5" s="1"/>
  <c r="JAI474" i="5" s="1"/>
  <c r="JAK474" i="5" s="1"/>
  <c r="JAM474" i="5" s="1"/>
  <c r="JAO474" i="5" s="1"/>
  <c r="JAQ474" i="5" s="1"/>
  <c r="JAS474" i="5" s="1"/>
  <c r="JAU474" i="5" s="1"/>
  <c r="JAW474" i="5" s="1"/>
  <c r="JAY474" i="5" s="1"/>
  <c r="JBA474" i="5" s="1"/>
  <c r="JBC474" i="5" s="1"/>
  <c r="JBE474" i="5" s="1"/>
  <c r="JBG474" i="5" s="1"/>
  <c r="JBI474" i="5" s="1"/>
  <c r="JBK474" i="5" s="1"/>
  <c r="JBM474" i="5" s="1"/>
  <c r="JBO474" i="5" s="1"/>
  <c r="JBQ474" i="5" s="1"/>
  <c r="JBS474" i="5" s="1"/>
  <c r="JBU474" i="5" s="1"/>
  <c r="JBW474" i="5" s="1"/>
  <c r="JBY474" i="5" s="1"/>
  <c r="JCA474" i="5" s="1"/>
  <c r="JCC474" i="5" s="1"/>
  <c r="JCE474" i="5" s="1"/>
  <c r="JCG474" i="5" s="1"/>
  <c r="JCI474" i="5" s="1"/>
  <c r="JCK474" i="5" s="1"/>
  <c r="JCM474" i="5" s="1"/>
  <c r="JCO474" i="5" s="1"/>
  <c r="JCQ474" i="5" s="1"/>
  <c r="JCS474" i="5" s="1"/>
  <c r="JCU474" i="5" s="1"/>
  <c r="JCW474" i="5" s="1"/>
  <c r="JCY474" i="5" s="1"/>
  <c r="JDA474" i="5" s="1"/>
  <c r="JDC474" i="5" s="1"/>
  <c r="JDE474" i="5" s="1"/>
  <c r="JDG474" i="5" s="1"/>
  <c r="JDI474" i="5" s="1"/>
  <c r="JDK474" i="5" s="1"/>
  <c r="JDM474" i="5" s="1"/>
  <c r="JDO474" i="5" s="1"/>
  <c r="JDQ474" i="5" s="1"/>
  <c r="JDS474" i="5" s="1"/>
  <c r="JDU474" i="5" s="1"/>
  <c r="JDW474" i="5" s="1"/>
  <c r="JDY474" i="5" s="1"/>
  <c r="JEA474" i="5" s="1"/>
  <c r="JEC474" i="5" s="1"/>
  <c r="JEE474" i="5" s="1"/>
  <c r="JEG474" i="5" s="1"/>
  <c r="JEI474" i="5" s="1"/>
  <c r="JEK474" i="5" s="1"/>
  <c r="JEM474" i="5" s="1"/>
  <c r="JEO474" i="5" s="1"/>
  <c r="JEQ474" i="5" s="1"/>
  <c r="JES474" i="5" s="1"/>
  <c r="JEU474" i="5" s="1"/>
  <c r="JEW474" i="5" s="1"/>
  <c r="JEY474" i="5" s="1"/>
  <c r="JFA474" i="5" s="1"/>
  <c r="JFC474" i="5" s="1"/>
  <c r="JFE474" i="5" s="1"/>
  <c r="JFG474" i="5" s="1"/>
  <c r="JFI474" i="5" s="1"/>
  <c r="JFK474" i="5" s="1"/>
  <c r="JFM474" i="5" s="1"/>
  <c r="JFO474" i="5" s="1"/>
  <c r="JFQ474" i="5" s="1"/>
  <c r="JFS474" i="5" s="1"/>
  <c r="JFU474" i="5" s="1"/>
  <c r="JFW474" i="5" s="1"/>
  <c r="JFY474" i="5" s="1"/>
  <c r="JGA474" i="5" s="1"/>
  <c r="JGC474" i="5" s="1"/>
  <c r="JGE474" i="5" s="1"/>
  <c r="JGG474" i="5" s="1"/>
  <c r="JGI474" i="5" s="1"/>
  <c r="JGK474" i="5" s="1"/>
  <c r="JGM474" i="5" s="1"/>
  <c r="JGO474" i="5" s="1"/>
  <c r="JGQ474" i="5" s="1"/>
  <c r="JGS474" i="5" s="1"/>
  <c r="JGU474" i="5" s="1"/>
  <c r="JGW474" i="5" s="1"/>
  <c r="JGY474" i="5" s="1"/>
  <c r="JHA474" i="5" s="1"/>
  <c r="JHC474" i="5" s="1"/>
  <c r="JHE474" i="5" s="1"/>
  <c r="JHG474" i="5" s="1"/>
  <c r="JHI474" i="5" s="1"/>
  <c r="JHK474" i="5" s="1"/>
  <c r="JHM474" i="5" s="1"/>
  <c r="JHO474" i="5" s="1"/>
  <c r="JHQ474" i="5" s="1"/>
  <c r="JHS474" i="5" s="1"/>
  <c r="JHU474" i="5" s="1"/>
  <c r="JHW474" i="5" s="1"/>
  <c r="JHY474" i="5" s="1"/>
  <c r="JIA474" i="5" s="1"/>
  <c r="JIC474" i="5" s="1"/>
  <c r="JIE474" i="5" s="1"/>
  <c r="JIG474" i="5" s="1"/>
  <c r="JII474" i="5" s="1"/>
  <c r="JIK474" i="5" s="1"/>
  <c r="JIM474" i="5" s="1"/>
  <c r="JIO474" i="5" s="1"/>
  <c r="JIQ474" i="5" s="1"/>
  <c r="JIS474" i="5" s="1"/>
  <c r="JIU474" i="5" s="1"/>
  <c r="JIW474" i="5" s="1"/>
  <c r="JIY474" i="5" s="1"/>
  <c r="JJA474" i="5" s="1"/>
  <c r="JJC474" i="5" s="1"/>
  <c r="JJE474" i="5" s="1"/>
  <c r="JJG474" i="5" s="1"/>
  <c r="JJI474" i="5" s="1"/>
  <c r="JJK474" i="5" s="1"/>
  <c r="JJM474" i="5" s="1"/>
  <c r="JJO474" i="5" s="1"/>
  <c r="JJQ474" i="5" s="1"/>
  <c r="JJS474" i="5" s="1"/>
  <c r="JJU474" i="5" s="1"/>
  <c r="JJW474" i="5" s="1"/>
  <c r="JJY474" i="5" s="1"/>
  <c r="JKA474" i="5" s="1"/>
  <c r="JKC474" i="5" s="1"/>
  <c r="JKE474" i="5" s="1"/>
  <c r="JKG474" i="5" s="1"/>
  <c r="JKI474" i="5" s="1"/>
  <c r="JKK474" i="5" s="1"/>
  <c r="JKM474" i="5" s="1"/>
  <c r="JKO474" i="5" s="1"/>
  <c r="JKQ474" i="5" s="1"/>
  <c r="JKS474" i="5" s="1"/>
  <c r="JKU474" i="5" s="1"/>
  <c r="JKW474" i="5" s="1"/>
  <c r="JKY474" i="5" s="1"/>
  <c r="JLA474" i="5" s="1"/>
  <c r="JLC474" i="5" s="1"/>
  <c r="JLE474" i="5" s="1"/>
  <c r="JLG474" i="5" s="1"/>
  <c r="JLI474" i="5" s="1"/>
  <c r="JLK474" i="5" s="1"/>
  <c r="JLM474" i="5" s="1"/>
  <c r="JLO474" i="5" s="1"/>
  <c r="JLQ474" i="5" s="1"/>
  <c r="JLS474" i="5" s="1"/>
  <c r="JLU474" i="5" s="1"/>
  <c r="JLW474" i="5" s="1"/>
  <c r="JLY474" i="5" s="1"/>
  <c r="JMA474" i="5" s="1"/>
  <c r="JMC474" i="5" s="1"/>
  <c r="JME474" i="5" s="1"/>
  <c r="JMG474" i="5" s="1"/>
  <c r="JMI474" i="5" s="1"/>
  <c r="JMK474" i="5" s="1"/>
  <c r="JMM474" i="5" s="1"/>
  <c r="JMO474" i="5" s="1"/>
  <c r="JMQ474" i="5" s="1"/>
  <c r="JMS474" i="5" s="1"/>
  <c r="JMU474" i="5" s="1"/>
  <c r="JMW474" i="5" s="1"/>
  <c r="JMY474" i="5" s="1"/>
  <c r="JNA474" i="5" s="1"/>
  <c r="JNC474" i="5" s="1"/>
  <c r="JNE474" i="5" s="1"/>
  <c r="JNG474" i="5" s="1"/>
  <c r="JNI474" i="5" s="1"/>
  <c r="JNK474" i="5" s="1"/>
  <c r="JNM474" i="5" s="1"/>
  <c r="JNO474" i="5" s="1"/>
  <c r="JNQ474" i="5" s="1"/>
  <c r="JNS474" i="5" s="1"/>
  <c r="JNU474" i="5" s="1"/>
  <c r="JNW474" i="5" s="1"/>
  <c r="JNY474" i="5" s="1"/>
  <c r="JOA474" i="5" s="1"/>
  <c r="JOC474" i="5" s="1"/>
  <c r="JOE474" i="5" s="1"/>
  <c r="JOG474" i="5" s="1"/>
  <c r="JOI474" i="5" s="1"/>
  <c r="JOK474" i="5" s="1"/>
  <c r="JOM474" i="5" s="1"/>
  <c r="JOO474" i="5" s="1"/>
  <c r="JOQ474" i="5" s="1"/>
  <c r="JOS474" i="5" s="1"/>
  <c r="JOU474" i="5" s="1"/>
  <c r="JOW474" i="5" s="1"/>
  <c r="JOY474" i="5" s="1"/>
  <c r="JPA474" i="5" s="1"/>
  <c r="JPC474" i="5" s="1"/>
  <c r="JPE474" i="5" s="1"/>
  <c r="JPG474" i="5" s="1"/>
  <c r="JPI474" i="5" s="1"/>
  <c r="JPK474" i="5" s="1"/>
  <c r="JPM474" i="5" s="1"/>
  <c r="JPO474" i="5" s="1"/>
  <c r="JPQ474" i="5" s="1"/>
  <c r="JPS474" i="5" s="1"/>
  <c r="JPU474" i="5" s="1"/>
  <c r="JPW474" i="5" s="1"/>
  <c r="JPY474" i="5" s="1"/>
  <c r="JQA474" i="5" s="1"/>
  <c r="JQC474" i="5" s="1"/>
  <c r="JQE474" i="5" s="1"/>
  <c r="JQG474" i="5" s="1"/>
  <c r="JQI474" i="5" s="1"/>
  <c r="JQK474" i="5" s="1"/>
  <c r="JQM474" i="5" s="1"/>
  <c r="JQO474" i="5" s="1"/>
  <c r="JQQ474" i="5" s="1"/>
  <c r="JQS474" i="5" s="1"/>
  <c r="JQU474" i="5" s="1"/>
  <c r="JQW474" i="5" s="1"/>
  <c r="JQY474" i="5" s="1"/>
  <c r="JRA474" i="5" s="1"/>
  <c r="JRC474" i="5" s="1"/>
  <c r="JRE474" i="5" s="1"/>
  <c r="JRG474" i="5" s="1"/>
  <c r="JRI474" i="5" s="1"/>
  <c r="JRK474" i="5" s="1"/>
  <c r="JRM474" i="5" s="1"/>
  <c r="JRO474" i="5" s="1"/>
  <c r="JRQ474" i="5" s="1"/>
  <c r="JRS474" i="5" s="1"/>
  <c r="JRU474" i="5" s="1"/>
  <c r="JRW474" i="5" s="1"/>
  <c r="JRY474" i="5" s="1"/>
  <c r="JSA474" i="5" s="1"/>
  <c r="JSC474" i="5" s="1"/>
  <c r="JSE474" i="5" s="1"/>
  <c r="JSG474" i="5" s="1"/>
  <c r="JSI474" i="5" s="1"/>
  <c r="JSK474" i="5" s="1"/>
  <c r="JSM474" i="5" s="1"/>
  <c r="JSO474" i="5" s="1"/>
  <c r="JSQ474" i="5" s="1"/>
  <c r="JSS474" i="5" s="1"/>
  <c r="JSU474" i="5" s="1"/>
  <c r="JSW474" i="5" s="1"/>
  <c r="JSY474" i="5" s="1"/>
  <c r="JTA474" i="5" s="1"/>
  <c r="JTC474" i="5" s="1"/>
  <c r="JTE474" i="5" s="1"/>
  <c r="JTG474" i="5" s="1"/>
  <c r="JTI474" i="5" s="1"/>
  <c r="JTK474" i="5" s="1"/>
  <c r="JTM474" i="5" s="1"/>
  <c r="JTO474" i="5" s="1"/>
  <c r="JTQ474" i="5" s="1"/>
  <c r="JTS474" i="5" s="1"/>
  <c r="JTU474" i="5" s="1"/>
  <c r="JTW474" i="5" s="1"/>
  <c r="JTY474" i="5" s="1"/>
  <c r="JUA474" i="5" s="1"/>
  <c r="JUC474" i="5" s="1"/>
  <c r="JUE474" i="5" s="1"/>
  <c r="JUG474" i="5" s="1"/>
  <c r="JUI474" i="5" s="1"/>
  <c r="JUK474" i="5" s="1"/>
  <c r="JUM474" i="5" s="1"/>
  <c r="JUO474" i="5" s="1"/>
  <c r="JUQ474" i="5" s="1"/>
  <c r="JUS474" i="5" s="1"/>
  <c r="JUU474" i="5" s="1"/>
  <c r="JUW474" i="5" s="1"/>
  <c r="JUY474" i="5" s="1"/>
  <c r="JVA474" i="5" s="1"/>
  <c r="JVC474" i="5" s="1"/>
  <c r="JVE474" i="5" s="1"/>
  <c r="JVG474" i="5" s="1"/>
  <c r="JVI474" i="5" s="1"/>
  <c r="JVK474" i="5" s="1"/>
  <c r="JVM474" i="5" s="1"/>
  <c r="JVO474" i="5" s="1"/>
  <c r="JVQ474" i="5" s="1"/>
  <c r="JVS474" i="5" s="1"/>
  <c r="JVU474" i="5" s="1"/>
  <c r="JVW474" i="5" s="1"/>
  <c r="JVY474" i="5" s="1"/>
  <c r="JWA474" i="5" s="1"/>
  <c r="JWC474" i="5" s="1"/>
  <c r="JWE474" i="5" s="1"/>
  <c r="JWG474" i="5" s="1"/>
  <c r="JWI474" i="5" s="1"/>
  <c r="JWK474" i="5" s="1"/>
  <c r="JWM474" i="5" s="1"/>
  <c r="JWO474" i="5" s="1"/>
  <c r="JWQ474" i="5" s="1"/>
  <c r="JWS474" i="5" s="1"/>
  <c r="JWU474" i="5" s="1"/>
  <c r="JWW474" i="5" s="1"/>
  <c r="JWY474" i="5" s="1"/>
  <c r="JXA474" i="5" s="1"/>
  <c r="JXC474" i="5" s="1"/>
  <c r="JXE474" i="5" s="1"/>
  <c r="JXG474" i="5" s="1"/>
  <c r="JXI474" i="5" s="1"/>
  <c r="JXK474" i="5" s="1"/>
  <c r="JXM474" i="5" s="1"/>
  <c r="JXO474" i="5" s="1"/>
  <c r="JXQ474" i="5" s="1"/>
  <c r="JXS474" i="5" s="1"/>
  <c r="JXU474" i="5" s="1"/>
  <c r="JXW474" i="5" s="1"/>
  <c r="JXY474" i="5" s="1"/>
  <c r="JYA474" i="5" s="1"/>
  <c r="JYC474" i="5" s="1"/>
  <c r="JYE474" i="5" s="1"/>
  <c r="JYG474" i="5" s="1"/>
  <c r="JYI474" i="5" s="1"/>
  <c r="JYK474" i="5" s="1"/>
  <c r="JYM474" i="5" s="1"/>
  <c r="JYO474" i="5" s="1"/>
  <c r="JYQ474" i="5" s="1"/>
  <c r="JYS474" i="5" s="1"/>
  <c r="JYU474" i="5" s="1"/>
  <c r="JYW474" i="5" s="1"/>
  <c r="JYY474" i="5" s="1"/>
  <c r="JZA474" i="5" s="1"/>
  <c r="JZC474" i="5" s="1"/>
  <c r="JZE474" i="5" s="1"/>
  <c r="JZG474" i="5" s="1"/>
  <c r="JZI474" i="5" s="1"/>
  <c r="JZK474" i="5" s="1"/>
  <c r="JZM474" i="5" s="1"/>
  <c r="JZO474" i="5" s="1"/>
  <c r="JZQ474" i="5" s="1"/>
  <c r="JZS474" i="5" s="1"/>
  <c r="JZU474" i="5" s="1"/>
  <c r="JZW474" i="5" s="1"/>
  <c r="JZY474" i="5" s="1"/>
  <c r="KAA474" i="5" s="1"/>
  <c r="KAC474" i="5" s="1"/>
  <c r="KAE474" i="5" s="1"/>
  <c r="KAG474" i="5" s="1"/>
  <c r="KAI474" i="5" s="1"/>
  <c r="KAK474" i="5" s="1"/>
  <c r="KAM474" i="5" s="1"/>
  <c r="KAO474" i="5" s="1"/>
  <c r="KAQ474" i="5" s="1"/>
  <c r="KAS474" i="5" s="1"/>
  <c r="KAU474" i="5" s="1"/>
  <c r="KAW474" i="5" s="1"/>
  <c r="KAY474" i="5" s="1"/>
  <c r="KBA474" i="5" s="1"/>
  <c r="KBC474" i="5" s="1"/>
  <c r="KBE474" i="5" s="1"/>
  <c r="KBG474" i="5" s="1"/>
  <c r="KBI474" i="5" s="1"/>
  <c r="KBK474" i="5" s="1"/>
  <c r="KBM474" i="5" s="1"/>
  <c r="KBO474" i="5" s="1"/>
  <c r="KBQ474" i="5" s="1"/>
  <c r="KBS474" i="5" s="1"/>
  <c r="KBU474" i="5" s="1"/>
  <c r="KBW474" i="5" s="1"/>
  <c r="KBY474" i="5" s="1"/>
  <c r="KCA474" i="5" s="1"/>
  <c r="KCC474" i="5" s="1"/>
  <c r="KCE474" i="5" s="1"/>
  <c r="KCG474" i="5" s="1"/>
  <c r="KCI474" i="5" s="1"/>
  <c r="KCK474" i="5" s="1"/>
  <c r="KCM474" i="5" s="1"/>
  <c r="KCO474" i="5" s="1"/>
  <c r="KCQ474" i="5" s="1"/>
  <c r="KCS474" i="5" s="1"/>
  <c r="KCU474" i="5" s="1"/>
  <c r="KCW474" i="5" s="1"/>
  <c r="KCY474" i="5" s="1"/>
  <c r="KDA474" i="5" s="1"/>
  <c r="KDC474" i="5" s="1"/>
  <c r="KDE474" i="5" s="1"/>
  <c r="KDG474" i="5" s="1"/>
  <c r="KDI474" i="5" s="1"/>
  <c r="KDK474" i="5" s="1"/>
  <c r="KDM474" i="5" s="1"/>
  <c r="KDO474" i="5" s="1"/>
  <c r="KDQ474" i="5" s="1"/>
  <c r="KDS474" i="5" s="1"/>
  <c r="KDU474" i="5" s="1"/>
  <c r="KDW474" i="5" s="1"/>
  <c r="KDY474" i="5" s="1"/>
  <c r="KEA474" i="5" s="1"/>
  <c r="KEC474" i="5" s="1"/>
  <c r="KEE474" i="5" s="1"/>
  <c r="KEG474" i="5" s="1"/>
  <c r="KEI474" i="5" s="1"/>
  <c r="KEK474" i="5" s="1"/>
  <c r="KEM474" i="5" s="1"/>
  <c r="KEO474" i="5" s="1"/>
  <c r="KEQ474" i="5" s="1"/>
  <c r="KES474" i="5" s="1"/>
  <c r="KEU474" i="5" s="1"/>
  <c r="KEW474" i="5" s="1"/>
  <c r="KEY474" i="5" s="1"/>
  <c r="KFA474" i="5" s="1"/>
  <c r="KFC474" i="5" s="1"/>
  <c r="KFE474" i="5" s="1"/>
  <c r="KFG474" i="5" s="1"/>
  <c r="KFI474" i="5" s="1"/>
  <c r="KFK474" i="5" s="1"/>
  <c r="KFM474" i="5" s="1"/>
  <c r="KFO474" i="5" s="1"/>
  <c r="KFQ474" i="5" s="1"/>
  <c r="KFS474" i="5" s="1"/>
  <c r="KFU474" i="5" s="1"/>
  <c r="KFW474" i="5" s="1"/>
  <c r="KFY474" i="5" s="1"/>
  <c r="KGA474" i="5" s="1"/>
  <c r="KGC474" i="5" s="1"/>
  <c r="KGE474" i="5" s="1"/>
  <c r="KGG474" i="5" s="1"/>
  <c r="KGI474" i="5" s="1"/>
  <c r="KGK474" i="5" s="1"/>
  <c r="KGM474" i="5" s="1"/>
  <c r="KGO474" i="5" s="1"/>
  <c r="KGQ474" i="5" s="1"/>
  <c r="KGS474" i="5" s="1"/>
  <c r="KGU474" i="5" s="1"/>
  <c r="KGW474" i="5" s="1"/>
  <c r="KGY474" i="5" s="1"/>
  <c r="KHA474" i="5" s="1"/>
  <c r="KHC474" i="5" s="1"/>
  <c r="KHE474" i="5" s="1"/>
  <c r="KHG474" i="5" s="1"/>
  <c r="KHI474" i="5" s="1"/>
  <c r="KHK474" i="5" s="1"/>
  <c r="KHM474" i="5" s="1"/>
  <c r="KHO474" i="5" s="1"/>
  <c r="KHQ474" i="5" s="1"/>
  <c r="KHS474" i="5" s="1"/>
  <c r="KHU474" i="5" s="1"/>
  <c r="KHW474" i="5" s="1"/>
  <c r="KHY474" i="5" s="1"/>
  <c r="KIA474" i="5" s="1"/>
  <c r="KIC474" i="5" s="1"/>
  <c r="KIE474" i="5" s="1"/>
  <c r="KIG474" i="5" s="1"/>
  <c r="KII474" i="5" s="1"/>
  <c r="KIK474" i="5" s="1"/>
  <c r="KIM474" i="5" s="1"/>
  <c r="KIO474" i="5" s="1"/>
  <c r="KIQ474" i="5" s="1"/>
  <c r="KIS474" i="5" s="1"/>
  <c r="KIU474" i="5" s="1"/>
  <c r="KIW474" i="5" s="1"/>
  <c r="KIY474" i="5" s="1"/>
  <c r="KJA474" i="5" s="1"/>
  <c r="KJC474" i="5" s="1"/>
  <c r="KJE474" i="5" s="1"/>
  <c r="KJG474" i="5" s="1"/>
  <c r="KJI474" i="5" s="1"/>
  <c r="KJK474" i="5" s="1"/>
  <c r="KJM474" i="5" s="1"/>
  <c r="KJO474" i="5" s="1"/>
  <c r="KJQ474" i="5" s="1"/>
  <c r="KJS474" i="5" s="1"/>
  <c r="KJU474" i="5" s="1"/>
  <c r="KJW474" i="5" s="1"/>
  <c r="KJY474" i="5" s="1"/>
  <c r="KKA474" i="5" s="1"/>
  <c r="KKC474" i="5" s="1"/>
  <c r="KKE474" i="5" s="1"/>
  <c r="KKG474" i="5" s="1"/>
  <c r="KKI474" i="5" s="1"/>
  <c r="KKK474" i="5" s="1"/>
  <c r="KKM474" i="5" s="1"/>
  <c r="KKO474" i="5" s="1"/>
  <c r="KKQ474" i="5" s="1"/>
  <c r="KKS474" i="5" s="1"/>
  <c r="KKU474" i="5" s="1"/>
  <c r="KKW474" i="5" s="1"/>
  <c r="KKY474" i="5" s="1"/>
  <c r="KLA474" i="5" s="1"/>
  <c r="KLC474" i="5" s="1"/>
  <c r="KLE474" i="5" s="1"/>
  <c r="KLG474" i="5" s="1"/>
  <c r="KLI474" i="5" s="1"/>
  <c r="KLK474" i="5" s="1"/>
  <c r="KLM474" i="5" s="1"/>
  <c r="KLO474" i="5" s="1"/>
  <c r="KLQ474" i="5" s="1"/>
  <c r="KLS474" i="5" s="1"/>
  <c r="KLU474" i="5" s="1"/>
  <c r="KLW474" i="5" s="1"/>
  <c r="KLY474" i="5" s="1"/>
  <c r="KMA474" i="5" s="1"/>
  <c r="KMC474" i="5" s="1"/>
  <c r="KME474" i="5" s="1"/>
  <c r="KMG474" i="5" s="1"/>
  <c r="KMI474" i="5" s="1"/>
  <c r="KMK474" i="5" s="1"/>
  <c r="KMM474" i="5" s="1"/>
  <c r="KMO474" i="5" s="1"/>
  <c r="KMQ474" i="5" s="1"/>
  <c r="KMS474" i="5" s="1"/>
  <c r="KMU474" i="5" s="1"/>
  <c r="KMW474" i="5" s="1"/>
  <c r="KMY474" i="5" s="1"/>
  <c r="KNA474" i="5" s="1"/>
  <c r="KNC474" i="5" s="1"/>
  <c r="KNE474" i="5" s="1"/>
  <c r="KNG474" i="5" s="1"/>
  <c r="KNI474" i="5" s="1"/>
  <c r="KNK474" i="5" s="1"/>
  <c r="KNM474" i="5" s="1"/>
  <c r="KNO474" i="5" s="1"/>
  <c r="KNQ474" i="5" s="1"/>
  <c r="KNS474" i="5" s="1"/>
  <c r="KNU474" i="5" s="1"/>
  <c r="KNW474" i="5" s="1"/>
  <c r="KNY474" i="5" s="1"/>
  <c r="KOA474" i="5" s="1"/>
  <c r="KOC474" i="5" s="1"/>
  <c r="KOE474" i="5" s="1"/>
  <c r="KOG474" i="5" s="1"/>
  <c r="KOI474" i="5" s="1"/>
  <c r="KOK474" i="5" s="1"/>
  <c r="KOM474" i="5" s="1"/>
  <c r="KOO474" i="5" s="1"/>
  <c r="KOQ474" i="5" s="1"/>
  <c r="KOS474" i="5" s="1"/>
  <c r="KOU474" i="5" s="1"/>
  <c r="KOW474" i="5" s="1"/>
  <c r="KOY474" i="5" s="1"/>
  <c r="KPA474" i="5" s="1"/>
  <c r="KPC474" i="5" s="1"/>
  <c r="KPE474" i="5" s="1"/>
  <c r="KPG474" i="5" s="1"/>
  <c r="KPI474" i="5" s="1"/>
  <c r="KPK474" i="5" s="1"/>
  <c r="KPM474" i="5" s="1"/>
  <c r="KPO474" i="5" s="1"/>
  <c r="KPQ474" i="5" s="1"/>
  <c r="KPS474" i="5" s="1"/>
  <c r="KPU474" i="5" s="1"/>
  <c r="KPW474" i="5" s="1"/>
  <c r="KPY474" i="5" s="1"/>
  <c r="KQA474" i="5" s="1"/>
  <c r="KQC474" i="5" s="1"/>
  <c r="KQE474" i="5" s="1"/>
  <c r="KQG474" i="5" s="1"/>
  <c r="KQI474" i="5" s="1"/>
  <c r="KQK474" i="5" s="1"/>
  <c r="KQM474" i="5" s="1"/>
  <c r="KQO474" i="5" s="1"/>
  <c r="KQQ474" i="5" s="1"/>
  <c r="KQS474" i="5" s="1"/>
  <c r="KQU474" i="5" s="1"/>
  <c r="KQW474" i="5" s="1"/>
  <c r="KQY474" i="5" s="1"/>
  <c r="KRA474" i="5" s="1"/>
  <c r="KRC474" i="5" s="1"/>
  <c r="KRE474" i="5" s="1"/>
  <c r="KRG474" i="5" s="1"/>
  <c r="KRI474" i="5" s="1"/>
  <c r="KRK474" i="5" s="1"/>
  <c r="KRM474" i="5" s="1"/>
  <c r="KRO474" i="5" s="1"/>
  <c r="KRQ474" i="5" s="1"/>
  <c r="KRS474" i="5" s="1"/>
  <c r="KRU474" i="5" s="1"/>
  <c r="KRW474" i="5" s="1"/>
  <c r="KRY474" i="5" s="1"/>
  <c r="KSA474" i="5" s="1"/>
  <c r="KSC474" i="5" s="1"/>
  <c r="KSE474" i="5" s="1"/>
  <c r="KSG474" i="5" s="1"/>
  <c r="KSI474" i="5" s="1"/>
  <c r="KSK474" i="5" s="1"/>
  <c r="KSM474" i="5" s="1"/>
  <c r="KSO474" i="5" s="1"/>
  <c r="KSQ474" i="5" s="1"/>
  <c r="KSS474" i="5" s="1"/>
  <c r="KSU474" i="5" s="1"/>
  <c r="KSW474" i="5" s="1"/>
  <c r="KSY474" i="5" s="1"/>
  <c r="KTA474" i="5" s="1"/>
  <c r="KTC474" i="5" s="1"/>
  <c r="KTE474" i="5" s="1"/>
  <c r="KTG474" i="5" s="1"/>
  <c r="KTI474" i="5" s="1"/>
  <c r="KTK474" i="5" s="1"/>
  <c r="KTM474" i="5" s="1"/>
  <c r="KTO474" i="5" s="1"/>
  <c r="KTQ474" i="5" s="1"/>
  <c r="KTS474" i="5" s="1"/>
  <c r="KTU474" i="5" s="1"/>
  <c r="KTW474" i="5" s="1"/>
  <c r="KTY474" i="5" s="1"/>
  <c r="KUA474" i="5" s="1"/>
  <c r="KUC474" i="5" s="1"/>
  <c r="KUE474" i="5" s="1"/>
  <c r="KUG474" i="5" s="1"/>
  <c r="KUI474" i="5" s="1"/>
  <c r="KUK474" i="5" s="1"/>
  <c r="KUM474" i="5" s="1"/>
  <c r="KUO474" i="5" s="1"/>
  <c r="KUQ474" i="5" s="1"/>
  <c r="KUS474" i="5" s="1"/>
  <c r="KUU474" i="5" s="1"/>
  <c r="KUW474" i="5" s="1"/>
  <c r="KUY474" i="5" s="1"/>
  <c r="KVA474" i="5" s="1"/>
  <c r="KVC474" i="5" s="1"/>
  <c r="KVE474" i="5" s="1"/>
  <c r="KVG474" i="5" s="1"/>
  <c r="KVI474" i="5" s="1"/>
  <c r="KVK474" i="5" s="1"/>
  <c r="KVM474" i="5" s="1"/>
  <c r="KVO474" i="5" s="1"/>
  <c r="KVQ474" i="5" s="1"/>
  <c r="KVS474" i="5" s="1"/>
  <c r="KVU474" i="5" s="1"/>
  <c r="KVW474" i="5" s="1"/>
  <c r="KVY474" i="5" s="1"/>
  <c r="KWA474" i="5" s="1"/>
  <c r="KWC474" i="5" s="1"/>
  <c r="KWE474" i="5" s="1"/>
  <c r="KWG474" i="5" s="1"/>
  <c r="KWI474" i="5" s="1"/>
  <c r="KWK474" i="5" s="1"/>
  <c r="KWM474" i="5" s="1"/>
  <c r="KWO474" i="5" s="1"/>
  <c r="KWQ474" i="5" s="1"/>
  <c r="KWS474" i="5" s="1"/>
  <c r="KWU474" i="5" s="1"/>
  <c r="KWW474" i="5" s="1"/>
  <c r="KWY474" i="5" s="1"/>
  <c r="KXA474" i="5" s="1"/>
  <c r="KXC474" i="5" s="1"/>
  <c r="KXE474" i="5" s="1"/>
  <c r="KXG474" i="5" s="1"/>
  <c r="KXI474" i="5" s="1"/>
  <c r="KXK474" i="5" s="1"/>
  <c r="KXM474" i="5" s="1"/>
  <c r="KXO474" i="5" s="1"/>
  <c r="KXQ474" i="5" s="1"/>
  <c r="KXS474" i="5" s="1"/>
  <c r="KXU474" i="5" s="1"/>
  <c r="KXW474" i="5" s="1"/>
  <c r="KXY474" i="5" s="1"/>
  <c r="KYA474" i="5" s="1"/>
  <c r="KYC474" i="5" s="1"/>
  <c r="KYE474" i="5" s="1"/>
  <c r="KYG474" i="5" s="1"/>
  <c r="KYI474" i="5" s="1"/>
  <c r="KYK474" i="5" s="1"/>
  <c r="KYM474" i="5" s="1"/>
  <c r="KYO474" i="5" s="1"/>
  <c r="KYQ474" i="5" s="1"/>
  <c r="KYS474" i="5" s="1"/>
  <c r="KYU474" i="5" s="1"/>
  <c r="KYW474" i="5" s="1"/>
  <c r="KYY474" i="5" s="1"/>
  <c r="KZA474" i="5" s="1"/>
  <c r="KZC474" i="5" s="1"/>
  <c r="KZE474" i="5" s="1"/>
  <c r="KZG474" i="5" s="1"/>
  <c r="KZI474" i="5" s="1"/>
  <c r="KZK474" i="5" s="1"/>
  <c r="KZM474" i="5" s="1"/>
  <c r="KZO474" i="5" s="1"/>
  <c r="KZQ474" i="5" s="1"/>
  <c r="KZS474" i="5" s="1"/>
  <c r="KZU474" i="5" s="1"/>
  <c r="KZW474" i="5" s="1"/>
  <c r="KZY474" i="5" s="1"/>
  <c r="LAA474" i="5" s="1"/>
  <c r="LAC474" i="5" s="1"/>
  <c r="LAE474" i="5" s="1"/>
  <c r="LAG474" i="5" s="1"/>
  <c r="LAI474" i="5" s="1"/>
  <c r="LAK474" i="5" s="1"/>
  <c r="LAM474" i="5" s="1"/>
  <c r="LAO474" i="5" s="1"/>
  <c r="LAQ474" i="5" s="1"/>
  <c r="LAS474" i="5" s="1"/>
  <c r="LAU474" i="5" s="1"/>
  <c r="LAW474" i="5" s="1"/>
  <c r="LAY474" i="5" s="1"/>
  <c r="LBA474" i="5" s="1"/>
  <c r="LBC474" i="5" s="1"/>
  <c r="LBE474" i="5" s="1"/>
  <c r="LBG474" i="5" s="1"/>
  <c r="LBI474" i="5" s="1"/>
  <c r="LBK474" i="5" s="1"/>
  <c r="LBM474" i="5" s="1"/>
  <c r="LBO474" i="5" s="1"/>
  <c r="LBQ474" i="5" s="1"/>
  <c r="LBS474" i="5" s="1"/>
  <c r="LBU474" i="5" s="1"/>
  <c r="LBW474" i="5" s="1"/>
  <c r="LBY474" i="5" s="1"/>
  <c r="LCA474" i="5" s="1"/>
  <c r="LCC474" i="5" s="1"/>
  <c r="LCE474" i="5" s="1"/>
  <c r="LCG474" i="5" s="1"/>
  <c r="LCI474" i="5" s="1"/>
  <c r="LCK474" i="5" s="1"/>
  <c r="LCM474" i="5" s="1"/>
  <c r="LCO474" i="5" s="1"/>
  <c r="LCQ474" i="5" s="1"/>
  <c r="LCS474" i="5" s="1"/>
  <c r="LCU474" i="5" s="1"/>
  <c r="LCW474" i="5" s="1"/>
  <c r="LCY474" i="5" s="1"/>
  <c r="LDA474" i="5" s="1"/>
  <c r="LDC474" i="5" s="1"/>
  <c r="LDE474" i="5" s="1"/>
  <c r="LDG474" i="5" s="1"/>
  <c r="LDI474" i="5" s="1"/>
  <c r="LDK474" i="5" s="1"/>
  <c r="LDM474" i="5" s="1"/>
  <c r="LDO474" i="5" s="1"/>
  <c r="LDQ474" i="5" s="1"/>
  <c r="LDS474" i="5" s="1"/>
  <c r="LDU474" i="5" s="1"/>
  <c r="LDW474" i="5" s="1"/>
  <c r="LDY474" i="5" s="1"/>
  <c r="LEA474" i="5" s="1"/>
  <c r="LEC474" i="5" s="1"/>
  <c r="LEE474" i="5" s="1"/>
  <c r="LEG474" i="5" s="1"/>
  <c r="LEI474" i="5" s="1"/>
  <c r="LEK474" i="5" s="1"/>
  <c r="LEM474" i="5" s="1"/>
  <c r="LEO474" i="5" s="1"/>
  <c r="LEQ474" i="5" s="1"/>
  <c r="LES474" i="5" s="1"/>
  <c r="LEU474" i="5" s="1"/>
  <c r="LEW474" i="5" s="1"/>
  <c r="LEY474" i="5" s="1"/>
  <c r="LFA474" i="5" s="1"/>
  <c r="LFC474" i="5" s="1"/>
  <c r="LFE474" i="5" s="1"/>
  <c r="LFG474" i="5" s="1"/>
  <c r="LFI474" i="5" s="1"/>
  <c r="LFK474" i="5" s="1"/>
  <c r="LFM474" i="5" s="1"/>
  <c r="LFO474" i="5" s="1"/>
  <c r="LFQ474" i="5" s="1"/>
  <c r="LFS474" i="5" s="1"/>
  <c r="LFU474" i="5" s="1"/>
  <c r="LFW474" i="5" s="1"/>
  <c r="LFY474" i="5" s="1"/>
  <c r="LGA474" i="5" s="1"/>
  <c r="LGC474" i="5" s="1"/>
  <c r="LGE474" i="5" s="1"/>
  <c r="LGG474" i="5" s="1"/>
  <c r="LGI474" i="5" s="1"/>
  <c r="LGK474" i="5" s="1"/>
  <c r="LGM474" i="5" s="1"/>
  <c r="LGO474" i="5" s="1"/>
  <c r="LGQ474" i="5" s="1"/>
  <c r="LGS474" i="5" s="1"/>
  <c r="LGU474" i="5" s="1"/>
  <c r="LGW474" i="5" s="1"/>
  <c r="LGY474" i="5" s="1"/>
  <c r="LHA474" i="5" s="1"/>
  <c r="LHC474" i="5" s="1"/>
  <c r="LHE474" i="5" s="1"/>
  <c r="LHG474" i="5" s="1"/>
  <c r="LHI474" i="5" s="1"/>
  <c r="LHK474" i="5" s="1"/>
  <c r="LHM474" i="5" s="1"/>
  <c r="LHO474" i="5" s="1"/>
  <c r="LHQ474" i="5" s="1"/>
  <c r="LHS474" i="5" s="1"/>
  <c r="LHU474" i="5" s="1"/>
  <c r="LHW474" i="5" s="1"/>
  <c r="LHY474" i="5" s="1"/>
  <c r="LIA474" i="5" s="1"/>
  <c r="LIC474" i="5" s="1"/>
  <c r="LIE474" i="5" s="1"/>
  <c r="LIG474" i="5" s="1"/>
  <c r="LII474" i="5" s="1"/>
  <c r="LIK474" i="5" s="1"/>
  <c r="LIM474" i="5" s="1"/>
  <c r="LIO474" i="5" s="1"/>
  <c r="LIQ474" i="5" s="1"/>
  <c r="LIS474" i="5" s="1"/>
  <c r="LIU474" i="5" s="1"/>
  <c r="LIW474" i="5" s="1"/>
  <c r="LIY474" i="5" s="1"/>
  <c r="LJA474" i="5" s="1"/>
  <c r="LJC474" i="5" s="1"/>
  <c r="LJE474" i="5" s="1"/>
  <c r="LJG474" i="5" s="1"/>
  <c r="LJI474" i="5" s="1"/>
  <c r="LJK474" i="5" s="1"/>
  <c r="LJM474" i="5" s="1"/>
  <c r="LJO474" i="5" s="1"/>
  <c r="LJQ474" i="5" s="1"/>
  <c r="LJS474" i="5" s="1"/>
  <c r="LJU474" i="5" s="1"/>
  <c r="LJW474" i="5" s="1"/>
  <c r="LJY474" i="5" s="1"/>
  <c r="LKA474" i="5" s="1"/>
  <c r="LKC474" i="5" s="1"/>
  <c r="LKE474" i="5" s="1"/>
  <c r="LKG474" i="5" s="1"/>
  <c r="LKI474" i="5" s="1"/>
  <c r="LKK474" i="5" s="1"/>
  <c r="LKM474" i="5" s="1"/>
  <c r="LKO474" i="5" s="1"/>
  <c r="LKQ474" i="5" s="1"/>
  <c r="LKS474" i="5" s="1"/>
  <c r="LKU474" i="5" s="1"/>
  <c r="LKW474" i="5" s="1"/>
  <c r="LKY474" i="5" s="1"/>
  <c r="LLA474" i="5" s="1"/>
  <c r="LLC474" i="5" s="1"/>
  <c r="LLE474" i="5" s="1"/>
  <c r="LLG474" i="5" s="1"/>
  <c r="LLI474" i="5" s="1"/>
  <c r="LLK474" i="5" s="1"/>
  <c r="LLM474" i="5" s="1"/>
  <c r="LLO474" i="5" s="1"/>
  <c r="LLQ474" i="5" s="1"/>
  <c r="LLS474" i="5" s="1"/>
  <c r="LLU474" i="5" s="1"/>
  <c r="LLW474" i="5" s="1"/>
  <c r="LLY474" i="5" s="1"/>
  <c r="LMA474" i="5" s="1"/>
  <c r="LMC474" i="5" s="1"/>
  <c r="LME474" i="5" s="1"/>
  <c r="LMG474" i="5" s="1"/>
  <c r="LMI474" i="5" s="1"/>
  <c r="LMK474" i="5" s="1"/>
  <c r="LMM474" i="5" s="1"/>
  <c r="LMO474" i="5" s="1"/>
  <c r="LMQ474" i="5" s="1"/>
  <c r="LMS474" i="5" s="1"/>
  <c r="LMU474" i="5" s="1"/>
  <c r="LMW474" i="5" s="1"/>
  <c r="LMY474" i="5" s="1"/>
  <c r="LNA474" i="5" s="1"/>
  <c r="LNC474" i="5" s="1"/>
  <c r="LNE474" i="5" s="1"/>
  <c r="LNG474" i="5" s="1"/>
  <c r="LNI474" i="5" s="1"/>
  <c r="LNK474" i="5" s="1"/>
  <c r="LNM474" i="5" s="1"/>
  <c r="LNO474" i="5" s="1"/>
  <c r="LNQ474" i="5" s="1"/>
  <c r="LNS474" i="5" s="1"/>
  <c r="LNU474" i="5" s="1"/>
  <c r="LNW474" i="5" s="1"/>
  <c r="LNY474" i="5" s="1"/>
  <c r="LOA474" i="5" s="1"/>
  <c r="LOC474" i="5" s="1"/>
  <c r="LOE474" i="5" s="1"/>
  <c r="LOG474" i="5" s="1"/>
  <c r="LOI474" i="5" s="1"/>
  <c r="LOK474" i="5" s="1"/>
  <c r="LOM474" i="5" s="1"/>
  <c r="LOO474" i="5" s="1"/>
  <c r="LOQ474" i="5" s="1"/>
  <c r="LOS474" i="5" s="1"/>
  <c r="LOU474" i="5" s="1"/>
  <c r="LOW474" i="5" s="1"/>
  <c r="LOY474" i="5" s="1"/>
  <c r="LPA474" i="5" s="1"/>
  <c r="LPC474" i="5" s="1"/>
  <c r="LPE474" i="5" s="1"/>
  <c r="LPG474" i="5" s="1"/>
  <c r="LPI474" i="5" s="1"/>
  <c r="LPK474" i="5" s="1"/>
  <c r="LPM474" i="5" s="1"/>
  <c r="LPO474" i="5" s="1"/>
  <c r="LPQ474" i="5" s="1"/>
  <c r="LPS474" i="5" s="1"/>
  <c r="LPU474" i="5" s="1"/>
  <c r="LPW474" i="5" s="1"/>
  <c r="LPY474" i="5" s="1"/>
  <c r="LQA474" i="5" s="1"/>
  <c r="LQC474" i="5" s="1"/>
  <c r="LQE474" i="5" s="1"/>
  <c r="LQG474" i="5" s="1"/>
  <c r="LQI474" i="5" s="1"/>
  <c r="LQK474" i="5" s="1"/>
  <c r="LQM474" i="5" s="1"/>
  <c r="LQO474" i="5" s="1"/>
  <c r="LQQ474" i="5" s="1"/>
  <c r="LQS474" i="5" s="1"/>
  <c r="LQU474" i="5" s="1"/>
  <c r="LQW474" i="5" s="1"/>
  <c r="LQY474" i="5" s="1"/>
  <c r="LRA474" i="5" s="1"/>
  <c r="LRC474" i="5" s="1"/>
  <c r="LRE474" i="5" s="1"/>
  <c r="LRG474" i="5" s="1"/>
  <c r="LRI474" i="5" s="1"/>
  <c r="LRK474" i="5" s="1"/>
  <c r="LRM474" i="5" s="1"/>
  <c r="LRO474" i="5" s="1"/>
  <c r="LRQ474" i="5" s="1"/>
  <c r="LRS474" i="5" s="1"/>
  <c r="LRU474" i="5" s="1"/>
  <c r="LRW474" i="5" s="1"/>
  <c r="LRY474" i="5" s="1"/>
  <c r="LSA474" i="5" s="1"/>
  <c r="LSC474" i="5" s="1"/>
  <c r="LSE474" i="5" s="1"/>
  <c r="LSG474" i="5" s="1"/>
  <c r="LSI474" i="5" s="1"/>
  <c r="LSK474" i="5" s="1"/>
  <c r="LSM474" i="5" s="1"/>
  <c r="LSO474" i="5" s="1"/>
  <c r="LSQ474" i="5" s="1"/>
  <c r="LSS474" i="5" s="1"/>
  <c r="LSU474" i="5" s="1"/>
  <c r="LSW474" i="5" s="1"/>
  <c r="LSY474" i="5" s="1"/>
  <c r="LTA474" i="5" s="1"/>
  <c r="LTC474" i="5" s="1"/>
  <c r="LTE474" i="5" s="1"/>
  <c r="LTG474" i="5" s="1"/>
  <c r="LTI474" i="5" s="1"/>
  <c r="LTK474" i="5" s="1"/>
  <c r="LTM474" i="5" s="1"/>
  <c r="LTO474" i="5" s="1"/>
  <c r="LTQ474" i="5" s="1"/>
  <c r="LTS474" i="5" s="1"/>
  <c r="LTU474" i="5" s="1"/>
  <c r="LTW474" i="5" s="1"/>
  <c r="LTY474" i="5" s="1"/>
  <c r="LUA474" i="5" s="1"/>
  <c r="LUC474" i="5" s="1"/>
  <c r="LUE474" i="5" s="1"/>
  <c r="LUG474" i="5" s="1"/>
  <c r="LUI474" i="5" s="1"/>
  <c r="LUK474" i="5" s="1"/>
  <c r="LUM474" i="5" s="1"/>
  <c r="LUO474" i="5" s="1"/>
  <c r="LUQ474" i="5" s="1"/>
  <c r="LUS474" i="5" s="1"/>
  <c r="LUU474" i="5" s="1"/>
  <c r="LUW474" i="5" s="1"/>
  <c r="LUY474" i="5" s="1"/>
  <c r="LVA474" i="5" s="1"/>
  <c r="LVC474" i="5" s="1"/>
  <c r="LVE474" i="5" s="1"/>
  <c r="LVG474" i="5" s="1"/>
  <c r="LVI474" i="5" s="1"/>
  <c r="LVK474" i="5" s="1"/>
  <c r="LVM474" i="5" s="1"/>
  <c r="LVO474" i="5" s="1"/>
  <c r="LVQ474" i="5" s="1"/>
  <c r="LVS474" i="5" s="1"/>
  <c r="LVU474" i="5" s="1"/>
  <c r="LVW474" i="5" s="1"/>
  <c r="LVY474" i="5" s="1"/>
  <c r="LWA474" i="5" s="1"/>
  <c r="LWC474" i="5" s="1"/>
  <c r="LWE474" i="5" s="1"/>
  <c r="LWG474" i="5" s="1"/>
  <c r="LWI474" i="5" s="1"/>
  <c r="LWK474" i="5" s="1"/>
  <c r="LWM474" i="5" s="1"/>
  <c r="LWO474" i="5" s="1"/>
  <c r="LWQ474" i="5" s="1"/>
  <c r="LWS474" i="5" s="1"/>
  <c r="LWU474" i="5" s="1"/>
  <c r="LWW474" i="5" s="1"/>
  <c r="LWY474" i="5" s="1"/>
  <c r="LXA474" i="5" s="1"/>
  <c r="LXC474" i="5" s="1"/>
  <c r="LXE474" i="5" s="1"/>
  <c r="LXG474" i="5" s="1"/>
  <c r="LXI474" i="5" s="1"/>
  <c r="LXK474" i="5" s="1"/>
  <c r="LXM474" i="5" s="1"/>
  <c r="LXO474" i="5" s="1"/>
  <c r="LXQ474" i="5" s="1"/>
  <c r="LXS474" i="5" s="1"/>
  <c r="LXU474" i="5" s="1"/>
  <c r="LXW474" i="5" s="1"/>
  <c r="LXY474" i="5" s="1"/>
  <c r="LYA474" i="5" s="1"/>
  <c r="LYC474" i="5" s="1"/>
  <c r="LYE474" i="5" s="1"/>
  <c r="LYG474" i="5" s="1"/>
  <c r="LYI474" i="5" s="1"/>
  <c r="LYK474" i="5" s="1"/>
  <c r="LYM474" i="5" s="1"/>
  <c r="LYO474" i="5" s="1"/>
  <c r="LYQ474" i="5" s="1"/>
  <c r="LYS474" i="5" s="1"/>
  <c r="LYU474" i="5" s="1"/>
  <c r="LYW474" i="5" s="1"/>
  <c r="LYY474" i="5" s="1"/>
  <c r="LZA474" i="5" s="1"/>
  <c r="LZC474" i="5" s="1"/>
  <c r="LZE474" i="5" s="1"/>
  <c r="LZG474" i="5" s="1"/>
  <c r="LZI474" i="5" s="1"/>
  <c r="LZK474" i="5" s="1"/>
  <c r="LZM474" i="5" s="1"/>
  <c r="LZO474" i="5" s="1"/>
  <c r="LZQ474" i="5" s="1"/>
  <c r="LZS474" i="5" s="1"/>
  <c r="LZU474" i="5" s="1"/>
  <c r="LZW474" i="5" s="1"/>
  <c r="LZY474" i="5" s="1"/>
  <c r="MAA474" i="5" s="1"/>
  <c r="MAC474" i="5" s="1"/>
  <c r="MAE474" i="5" s="1"/>
  <c r="MAG474" i="5" s="1"/>
  <c r="MAI474" i="5" s="1"/>
  <c r="MAK474" i="5" s="1"/>
  <c r="MAM474" i="5" s="1"/>
  <c r="MAO474" i="5" s="1"/>
  <c r="MAQ474" i="5" s="1"/>
  <c r="MAS474" i="5" s="1"/>
  <c r="MAU474" i="5" s="1"/>
  <c r="MAW474" i="5" s="1"/>
  <c r="MAY474" i="5" s="1"/>
  <c r="MBA474" i="5" s="1"/>
  <c r="MBC474" i="5" s="1"/>
  <c r="MBE474" i="5" s="1"/>
  <c r="MBG474" i="5" s="1"/>
  <c r="MBI474" i="5" s="1"/>
  <c r="MBK474" i="5" s="1"/>
  <c r="MBM474" i="5" s="1"/>
  <c r="MBO474" i="5" s="1"/>
  <c r="MBQ474" i="5" s="1"/>
  <c r="MBS474" i="5" s="1"/>
  <c r="MBU474" i="5" s="1"/>
  <c r="MBW474" i="5" s="1"/>
  <c r="MBY474" i="5" s="1"/>
  <c r="MCA474" i="5" s="1"/>
  <c r="MCC474" i="5" s="1"/>
  <c r="MCE474" i="5" s="1"/>
  <c r="MCG474" i="5" s="1"/>
  <c r="MCI474" i="5" s="1"/>
  <c r="MCK474" i="5" s="1"/>
  <c r="MCM474" i="5" s="1"/>
  <c r="MCO474" i="5" s="1"/>
  <c r="MCQ474" i="5" s="1"/>
  <c r="MCS474" i="5" s="1"/>
  <c r="MCU474" i="5" s="1"/>
  <c r="MCW474" i="5" s="1"/>
  <c r="MCY474" i="5" s="1"/>
  <c r="MDA474" i="5" s="1"/>
  <c r="MDC474" i="5" s="1"/>
  <c r="MDE474" i="5" s="1"/>
  <c r="MDG474" i="5" s="1"/>
  <c r="MDI474" i="5" s="1"/>
  <c r="MDK474" i="5" s="1"/>
  <c r="MDM474" i="5" s="1"/>
  <c r="MDO474" i="5" s="1"/>
  <c r="MDQ474" i="5" s="1"/>
  <c r="MDS474" i="5" s="1"/>
  <c r="MDU474" i="5" s="1"/>
  <c r="MDW474" i="5" s="1"/>
  <c r="MDY474" i="5" s="1"/>
  <c r="MEA474" i="5" s="1"/>
  <c r="MEC474" i="5" s="1"/>
  <c r="MEE474" i="5" s="1"/>
  <c r="MEG474" i="5" s="1"/>
  <c r="MEI474" i="5" s="1"/>
  <c r="MEK474" i="5" s="1"/>
  <c r="MEM474" i="5" s="1"/>
  <c r="MEO474" i="5" s="1"/>
  <c r="MEQ474" i="5" s="1"/>
  <c r="MES474" i="5" s="1"/>
  <c r="MEU474" i="5" s="1"/>
  <c r="MEW474" i="5" s="1"/>
  <c r="MEY474" i="5" s="1"/>
  <c r="MFA474" i="5" s="1"/>
  <c r="MFC474" i="5" s="1"/>
  <c r="MFE474" i="5" s="1"/>
  <c r="MFG474" i="5" s="1"/>
  <c r="MFI474" i="5" s="1"/>
  <c r="MFK474" i="5" s="1"/>
  <c r="MFM474" i="5" s="1"/>
  <c r="MFO474" i="5" s="1"/>
  <c r="MFQ474" i="5" s="1"/>
  <c r="MFS474" i="5" s="1"/>
  <c r="MFU474" i="5" s="1"/>
  <c r="MFW474" i="5" s="1"/>
  <c r="MFY474" i="5" s="1"/>
  <c r="MGA474" i="5" s="1"/>
  <c r="MGC474" i="5" s="1"/>
  <c r="MGE474" i="5" s="1"/>
  <c r="MGG474" i="5" s="1"/>
  <c r="MGI474" i="5" s="1"/>
  <c r="MGK474" i="5" s="1"/>
  <c r="MGM474" i="5" s="1"/>
  <c r="MGO474" i="5" s="1"/>
  <c r="MGQ474" i="5" s="1"/>
  <c r="MGS474" i="5" s="1"/>
  <c r="MGU474" i="5" s="1"/>
  <c r="MGW474" i="5" s="1"/>
  <c r="MGY474" i="5" s="1"/>
  <c r="MHA474" i="5" s="1"/>
  <c r="MHC474" i="5" s="1"/>
  <c r="MHE474" i="5" s="1"/>
  <c r="MHG474" i="5" s="1"/>
  <c r="MHI474" i="5" s="1"/>
  <c r="MHK474" i="5" s="1"/>
  <c r="MHM474" i="5" s="1"/>
  <c r="MHO474" i="5" s="1"/>
  <c r="MHQ474" i="5" s="1"/>
  <c r="MHS474" i="5" s="1"/>
  <c r="MHU474" i="5" s="1"/>
  <c r="MHW474" i="5" s="1"/>
  <c r="MHY474" i="5" s="1"/>
  <c r="MIA474" i="5" s="1"/>
  <c r="MIC474" i="5" s="1"/>
  <c r="MIE474" i="5" s="1"/>
  <c r="MIG474" i="5" s="1"/>
  <c r="MII474" i="5" s="1"/>
  <c r="MIK474" i="5" s="1"/>
  <c r="MIM474" i="5" s="1"/>
  <c r="MIO474" i="5" s="1"/>
  <c r="MIQ474" i="5" s="1"/>
  <c r="MIS474" i="5" s="1"/>
  <c r="MIU474" i="5" s="1"/>
  <c r="MIW474" i="5" s="1"/>
  <c r="MIY474" i="5" s="1"/>
  <c r="MJA474" i="5" s="1"/>
  <c r="MJC474" i="5" s="1"/>
  <c r="MJE474" i="5" s="1"/>
  <c r="MJG474" i="5" s="1"/>
  <c r="MJI474" i="5" s="1"/>
  <c r="MJK474" i="5" s="1"/>
  <c r="MJM474" i="5" s="1"/>
  <c r="MJO474" i="5" s="1"/>
  <c r="MJQ474" i="5" s="1"/>
  <c r="MJS474" i="5" s="1"/>
  <c r="MJU474" i="5" s="1"/>
  <c r="MJW474" i="5" s="1"/>
  <c r="MJY474" i="5" s="1"/>
  <c r="MKA474" i="5" s="1"/>
  <c r="MKC474" i="5" s="1"/>
  <c r="MKE474" i="5" s="1"/>
  <c r="MKG474" i="5" s="1"/>
  <c r="MKI474" i="5" s="1"/>
  <c r="MKK474" i="5" s="1"/>
  <c r="MKM474" i="5" s="1"/>
  <c r="MKO474" i="5" s="1"/>
  <c r="MKQ474" i="5" s="1"/>
  <c r="MKS474" i="5" s="1"/>
  <c r="MKU474" i="5" s="1"/>
  <c r="MKW474" i="5" s="1"/>
  <c r="MKY474" i="5" s="1"/>
  <c r="MLA474" i="5" s="1"/>
  <c r="MLC474" i="5" s="1"/>
  <c r="MLE474" i="5" s="1"/>
  <c r="MLG474" i="5" s="1"/>
  <c r="MLI474" i="5" s="1"/>
  <c r="MLK474" i="5" s="1"/>
  <c r="MLM474" i="5" s="1"/>
  <c r="MLO474" i="5" s="1"/>
  <c r="MLQ474" i="5" s="1"/>
  <c r="MLS474" i="5" s="1"/>
  <c r="MLU474" i="5" s="1"/>
  <c r="MLW474" i="5" s="1"/>
  <c r="MLY474" i="5" s="1"/>
  <c r="MMA474" i="5" s="1"/>
  <c r="MMC474" i="5" s="1"/>
  <c r="MME474" i="5" s="1"/>
  <c r="MMG474" i="5" s="1"/>
  <c r="MMI474" i="5" s="1"/>
  <c r="MMK474" i="5" s="1"/>
  <c r="MMM474" i="5" s="1"/>
  <c r="MMO474" i="5" s="1"/>
  <c r="MMQ474" i="5" s="1"/>
  <c r="MMS474" i="5" s="1"/>
  <c r="MMU474" i="5" s="1"/>
  <c r="MMW474" i="5" s="1"/>
  <c r="MMY474" i="5" s="1"/>
  <c r="MNA474" i="5" s="1"/>
  <c r="MNC474" i="5" s="1"/>
  <c r="MNE474" i="5" s="1"/>
  <c r="MNG474" i="5" s="1"/>
  <c r="MNI474" i="5" s="1"/>
  <c r="MNK474" i="5" s="1"/>
  <c r="MNM474" i="5" s="1"/>
  <c r="MNO474" i="5" s="1"/>
  <c r="MNQ474" i="5" s="1"/>
  <c r="MNS474" i="5" s="1"/>
  <c r="MNU474" i="5" s="1"/>
  <c r="MNW474" i="5" s="1"/>
  <c r="MNY474" i="5" s="1"/>
  <c r="MOA474" i="5" s="1"/>
  <c r="MOC474" i="5" s="1"/>
  <c r="MOE474" i="5" s="1"/>
  <c r="MOG474" i="5" s="1"/>
  <c r="MOI474" i="5" s="1"/>
  <c r="MOK474" i="5" s="1"/>
  <c r="MOM474" i="5" s="1"/>
  <c r="MOO474" i="5" s="1"/>
  <c r="MOQ474" i="5" s="1"/>
  <c r="MOS474" i="5" s="1"/>
  <c r="MOU474" i="5" s="1"/>
  <c r="MOW474" i="5" s="1"/>
  <c r="MOY474" i="5" s="1"/>
  <c r="MPA474" i="5" s="1"/>
  <c r="MPC474" i="5" s="1"/>
  <c r="MPE474" i="5" s="1"/>
  <c r="MPG474" i="5" s="1"/>
  <c r="MPI474" i="5" s="1"/>
  <c r="MPK474" i="5" s="1"/>
  <c r="MPM474" i="5" s="1"/>
  <c r="MPO474" i="5" s="1"/>
  <c r="MPQ474" i="5" s="1"/>
  <c r="MPS474" i="5" s="1"/>
  <c r="MPU474" i="5" s="1"/>
  <c r="MPW474" i="5" s="1"/>
  <c r="MPY474" i="5" s="1"/>
  <c r="MQA474" i="5" s="1"/>
  <c r="MQC474" i="5" s="1"/>
  <c r="MQE474" i="5" s="1"/>
  <c r="MQG474" i="5" s="1"/>
  <c r="MQI474" i="5" s="1"/>
  <c r="MQK474" i="5" s="1"/>
  <c r="MQM474" i="5" s="1"/>
  <c r="MQO474" i="5" s="1"/>
  <c r="MQQ474" i="5" s="1"/>
  <c r="MQS474" i="5" s="1"/>
  <c r="MQU474" i="5" s="1"/>
  <c r="MQW474" i="5" s="1"/>
  <c r="MQY474" i="5" s="1"/>
  <c r="MRA474" i="5" s="1"/>
  <c r="MRC474" i="5" s="1"/>
  <c r="MRE474" i="5" s="1"/>
  <c r="MRG474" i="5" s="1"/>
  <c r="MRI474" i="5" s="1"/>
  <c r="MRK474" i="5" s="1"/>
  <c r="MRM474" i="5" s="1"/>
  <c r="MRO474" i="5" s="1"/>
  <c r="MRQ474" i="5" s="1"/>
  <c r="MRS474" i="5" s="1"/>
  <c r="MRU474" i="5" s="1"/>
  <c r="MRW474" i="5" s="1"/>
  <c r="MRY474" i="5" s="1"/>
  <c r="MSA474" i="5" s="1"/>
  <c r="MSC474" i="5" s="1"/>
  <c r="MSE474" i="5" s="1"/>
  <c r="MSG474" i="5" s="1"/>
  <c r="MSI474" i="5" s="1"/>
  <c r="MSK474" i="5" s="1"/>
  <c r="MSM474" i="5" s="1"/>
  <c r="MSO474" i="5" s="1"/>
  <c r="MSQ474" i="5" s="1"/>
  <c r="MSS474" i="5" s="1"/>
  <c r="MSU474" i="5" s="1"/>
  <c r="MSW474" i="5" s="1"/>
  <c r="MSY474" i="5" s="1"/>
  <c r="MTA474" i="5" s="1"/>
  <c r="MTC474" i="5" s="1"/>
  <c r="MTE474" i="5" s="1"/>
  <c r="MTG474" i="5" s="1"/>
  <c r="MTI474" i="5" s="1"/>
  <c r="MTK474" i="5" s="1"/>
  <c r="MTM474" i="5" s="1"/>
  <c r="MTO474" i="5" s="1"/>
  <c r="MTQ474" i="5" s="1"/>
  <c r="MTS474" i="5" s="1"/>
  <c r="MTU474" i="5" s="1"/>
  <c r="MTW474" i="5" s="1"/>
  <c r="MTY474" i="5" s="1"/>
  <c r="MUA474" i="5" s="1"/>
  <c r="MUC474" i="5" s="1"/>
  <c r="MUE474" i="5" s="1"/>
  <c r="MUG474" i="5" s="1"/>
  <c r="MUI474" i="5" s="1"/>
  <c r="MUK474" i="5" s="1"/>
  <c r="MUM474" i="5" s="1"/>
  <c r="MUO474" i="5" s="1"/>
  <c r="MUQ474" i="5" s="1"/>
  <c r="MUS474" i="5" s="1"/>
  <c r="MUU474" i="5" s="1"/>
  <c r="MUW474" i="5" s="1"/>
  <c r="MUY474" i="5" s="1"/>
  <c r="MVA474" i="5" s="1"/>
  <c r="MVC474" i="5" s="1"/>
  <c r="MVE474" i="5" s="1"/>
  <c r="MVG474" i="5" s="1"/>
  <c r="MVI474" i="5" s="1"/>
  <c r="MVK474" i="5" s="1"/>
  <c r="MVM474" i="5" s="1"/>
  <c r="MVO474" i="5" s="1"/>
  <c r="MVQ474" i="5" s="1"/>
  <c r="MVS474" i="5" s="1"/>
  <c r="MVU474" i="5" s="1"/>
  <c r="MVW474" i="5" s="1"/>
  <c r="MVY474" i="5" s="1"/>
  <c r="MWA474" i="5" s="1"/>
  <c r="MWC474" i="5" s="1"/>
  <c r="MWE474" i="5" s="1"/>
  <c r="MWG474" i="5" s="1"/>
  <c r="MWI474" i="5" s="1"/>
  <c r="MWK474" i="5" s="1"/>
  <c r="MWM474" i="5" s="1"/>
  <c r="MWO474" i="5" s="1"/>
  <c r="MWQ474" i="5" s="1"/>
  <c r="MWS474" i="5" s="1"/>
  <c r="MWU474" i="5" s="1"/>
  <c r="MWW474" i="5" s="1"/>
  <c r="MWY474" i="5" s="1"/>
  <c r="MXA474" i="5" s="1"/>
  <c r="MXC474" i="5" s="1"/>
  <c r="MXE474" i="5" s="1"/>
  <c r="MXG474" i="5" s="1"/>
  <c r="MXI474" i="5" s="1"/>
  <c r="MXK474" i="5" s="1"/>
  <c r="MXM474" i="5" s="1"/>
  <c r="MXO474" i="5" s="1"/>
  <c r="MXQ474" i="5" s="1"/>
  <c r="MXS474" i="5" s="1"/>
  <c r="MXU474" i="5" s="1"/>
  <c r="MXW474" i="5" s="1"/>
  <c r="MXY474" i="5" s="1"/>
  <c r="MYA474" i="5" s="1"/>
  <c r="MYC474" i="5" s="1"/>
  <c r="MYE474" i="5" s="1"/>
  <c r="MYG474" i="5" s="1"/>
  <c r="MYI474" i="5" s="1"/>
  <c r="MYK474" i="5" s="1"/>
  <c r="MYM474" i="5" s="1"/>
  <c r="MYO474" i="5" s="1"/>
  <c r="MYQ474" i="5" s="1"/>
  <c r="MYS474" i="5" s="1"/>
  <c r="MYU474" i="5" s="1"/>
  <c r="MYW474" i="5" s="1"/>
  <c r="MYY474" i="5" s="1"/>
  <c r="MZA474" i="5" s="1"/>
  <c r="MZC474" i="5" s="1"/>
  <c r="MZE474" i="5" s="1"/>
  <c r="MZG474" i="5" s="1"/>
  <c r="MZI474" i="5" s="1"/>
  <c r="MZK474" i="5" s="1"/>
  <c r="MZM474" i="5" s="1"/>
  <c r="MZO474" i="5" s="1"/>
  <c r="MZQ474" i="5" s="1"/>
  <c r="MZS474" i="5" s="1"/>
  <c r="MZU474" i="5" s="1"/>
  <c r="MZW474" i="5" s="1"/>
  <c r="MZY474" i="5" s="1"/>
  <c r="NAA474" i="5" s="1"/>
  <c r="NAC474" i="5" s="1"/>
  <c r="NAE474" i="5" s="1"/>
  <c r="NAG474" i="5" s="1"/>
  <c r="NAI474" i="5" s="1"/>
  <c r="NAK474" i="5" s="1"/>
  <c r="NAM474" i="5" s="1"/>
  <c r="NAO474" i="5" s="1"/>
  <c r="NAQ474" i="5" s="1"/>
  <c r="NAS474" i="5" s="1"/>
  <c r="NAU474" i="5" s="1"/>
  <c r="NAW474" i="5" s="1"/>
  <c r="NAY474" i="5" s="1"/>
  <c r="NBA474" i="5" s="1"/>
  <c r="NBC474" i="5" s="1"/>
  <c r="NBE474" i="5" s="1"/>
  <c r="NBG474" i="5" s="1"/>
  <c r="NBI474" i="5" s="1"/>
  <c r="NBK474" i="5" s="1"/>
  <c r="NBM474" i="5" s="1"/>
  <c r="NBO474" i="5" s="1"/>
  <c r="NBQ474" i="5" s="1"/>
  <c r="NBS474" i="5" s="1"/>
  <c r="NBU474" i="5" s="1"/>
  <c r="NBW474" i="5" s="1"/>
  <c r="NBY474" i="5" s="1"/>
  <c r="NCA474" i="5" s="1"/>
  <c r="NCC474" i="5" s="1"/>
  <c r="NCE474" i="5" s="1"/>
  <c r="NCG474" i="5" s="1"/>
  <c r="NCI474" i="5" s="1"/>
  <c r="NCK474" i="5" s="1"/>
  <c r="NCM474" i="5" s="1"/>
  <c r="NCO474" i="5" s="1"/>
  <c r="NCQ474" i="5" s="1"/>
  <c r="NCS474" i="5" s="1"/>
  <c r="NCU474" i="5" s="1"/>
  <c r="NCW474" i="5" s="1"/>
  <c r="NCY474" i="5" s="1"/>
  <c r="NDA474" i="5" s="1"/>
  <c r="NDC474" i="5" s="1"/>
  <c r="NDE474" i="5" s="1"/>
  <c r="NDG474" i="5" s="1"/>
  <c r="NDI474" i="5" s="1"/>
  <c r="NDK474" i="5" s="1"/>
  <c r="NDM474" i="5" s="1"/>
  <c r="NDO474" i="5" s="1"/>
  <c r="NDQ474" i="5" s="1"/>
  <c r="NDS474" i="5" s="1"/>
  <c r="NDU474" i="5" s="1"/>
  <c r="NDW474" i="5" s="1"/>
  <c r="NDY474" i="5" s="1"/>
  <c r="NEA474" i="5" s="1"/>
  <c r="NEC474" i="5" s="1"/>
  <c r="NEE474" i="5" s="1"/>
  <c r="NEG474" i="5" s="1"/>
  <c r="NEI474" i="5" s="1"/>
  <c r="NEK474" i="5" s="1"/>
  <c r="NEM474" i="5" s="1"/>
  <c r="NEO474" i="5" s="1"/>
  <c r="NEQ474" i="5" s="1"/>
  <c r="NES474" i="5" s="1"/>
  <c r="NEU474" i="5" s="1"/>
  <c r="NEW474" i="5" s="1"/>
  <c r="NEY474" i="5" s="1"/>
  <c r="NFA474" i="5" s="1"/>
  <c r="NFC474" i="5" s="1"/>
  <c r="NFE474" i="5" s="1"/>
  <c r="NFG474" i="5" s="1"/>
  <c r="NFI474" i="5" s="1"/>
  <c r="NFK474" i="5" s="1"/>
  <c r="NFM474" i="5" s="1"/>
  <c r="NFO474" i="5" s="1"/>
  <c r="NFQ474" i="5" s="1"/>
  <c r="NFS474" i="5" s="1"/>
  <c r="NFU474" i="5" s="1"/>
  <c r="NFW474" i="5" s="1"/>
  <c r="NFY474" i="5" s="1"/>
  <c r="NGA474" i="5" s="1"/>
  <c r="NGC474" i="5" s="1"/>
  <c r="NGE474" i="5" s="1"/>
  <c r="NGG474" i="5" s="1"/>
  <c r="NGI474" i="5" s="1"/>
  <c r="NGK474" i="5" s="1"/>
  <c r="NGM474" i="5" s="1"/>
  <c r="NGO474" i="5" s="1"/>
  <c r="NGQ474" i="5" s="1"/>
  <c r="NGS474" i="5" s="1"/>
  <c r="NGU474" i="5" s="1"/>
  <c r="NGW474" i="5" s="1"/>
  <c r="NGY474" i="5" s="1"/>
  <c r="NHA474" i="5" s="1"/>
  <c r="NHC474" i="5" s="1"/>
  <c r="NHE474" i="5" s="1"/>
  <c r="NHG474" i="5" s="1"/>
  <c r="NHI474" i="5" s="1"/>
  <c r="NHK474" i="5" s="1"/>
  <c r="NHM474" i="5" s="1"/>
  <c r="NHO474" i="5" s="1"/>
  <c r="NHQ474" i="5" s="1"/>
  <c r="NHS474" i="5" s="1"/>
  <c r="NHU474" i="5" s="1"/>
  <c r="NHW474" i="5" s="1"/>
  <c r="NHY474" i="5" s="1"/>
  <c r="NIA474" i="5" s="1"/>
  <c r="NIC474" i="5" s="1"/>
  <c r="NIE474" i="5" s="1"/>
  <c r="NIG474" i="5" s="1"/>
  <c r="NII474" i="5" s="1"/>
  <c r="NIK474" i="5" s="1"/>
  <c r="NIM474" i="5" s="1"/>
  <c r="NIO474" i="5" s="1"/>
  <c r="NIQ474" i="5" s="1"/>
  <c r="NIS474" i="5" s="1"/>
  <c r="NIU474" i="5" s="1"/>
  <c r="NIW474" i="5" s="1"/>
  <c r="NIY474" i="5" s="1"/>
  <c r="NJA474" i="5" s="1"/>
  <c r="NJC474" i="5" s="1"/>
  <c r="NJE474" i="5" s="1"/>
  <c r="NJG474" i="5" s="1"/>
  <c r="NJI474" i="5" s="1"/>
  <c r="NJK474" i="5" s="1"/>
  <c r="NJM474" i="5" s="1"/>
  <c r="NJO474" i="5" s="1"/>
  <c r="NJQ474" i="5" s="1"/>
  <c r="NJS474" i="5" s="1"/>
  <c r="NJU474" i="5" s="1"/>
  <c r="NJW474" i="5" s="1"/>
  <c r="NJY474" i="5" s="1"/>
  <c r="NKA474" i="5" s="1"/>
  <c r="NKC474" i="5" s="1"/>
  <c r="NKE474" i="5" s="1"/>
  <c r="NKG474" i="5" s="1"/>
  <c r="NKI474" i="5" s="1"/>
  <c r="NKK474" i="5" s="1"/>
  <c r="NKM474" i="5" s="1"/>
  <c r="NKO474" i="5" s="1"/>
  <c r="NKQ474" i="5" s="1"/>
  <c r="NKS474" i="5" s="1"/>
  <c r="NKU474" i="5" s="1"/>
  <c r="NKW474" i="5" s="1"/>
  <c r="NKY474" i="5" s="1"/>
  <c r="NLA474" i="5" s="1"/>
  <c r="NLC474" i="5" s="1"/>
  <c r="NLE474" i="5" s="1"/>
  <c r="NLG474" i="5" s="1"/>
  <c r="NLI474" i="5" s="1"/>
  <c r="NLK474" i="5" s="1"/>
  <c r="NLM474" i="5" s="1"/>
  <c r="NLO474" i="5" s="1"/>
  <c r="NLQ474" i="5" s="1"/>
  <c r="NLS474" i="5" s="1"/>
  <c r="NLU474" i="5" s="1"/>
  <c r="NLW474" i="5" s="1"/>
  <c r="NLY474" i="5" s="1"/>
  <c r="NMA474" i="5" s="1"/>
  <c r="NMC474" i="5" s="1"/>
  <c r="NME474" i="5" s="1"/>
  <c r="NMG474" i="5" s="1"/>
  <c r="NMI474" i="5" s="1"/>
  <c r="NMK474" i="5" s="1"/>
  <c r="NMM474" i="5" s="1"/>
  <c r="NMO474" i="5" s="1"/>
  <c r="NMQ474" i="5" s="1"/>
  <c r="NMS474" i="5" s="1"/>
  <c r="NMU474" i="5" s="1"/>
  <c r="NMW474" i="5" s="1"/>
  <c r="NMY474" i="5" s="1"/>
  <c r="NNA474" i="5" s="1"/>
  <c r="NNC474" i="5" s="1"/>
  <c r="NNE474" i="5" s="1"/>
  <c r="NNG474" i="5" s="1"/>
  <c r="NNI474" i="5" s="1"/>
  <c r="NNK474" i="5" s="1"/>
  <c r="NNM474" i="5" s="1"/>
  <c r="NNO474" i="5" s="1"/>
  <c r="NNQ474" i="5" s="1"/>
  <c r="NNS474" i="5" s="1"/>
  <c r="NNU474" i="5" s="1"/>
  <c r="NNW474" i="5" s="1"/>
  <c r="NNY474" i="5" s="1"/>
  <c r="NOA474" i="5" s="1"/>
  <c r="NOC474" i="5" s="1"/>
  <c r="NOE474" i="5" s="1"/>
  <c r="NOG474" i="5" s="1"/>
  <c r="NOI474" i="5" s="1"/>
  <c r="NOK474" i="5" s="1"/>
  <c r="NOM474" i="5" s="1"/>
  <c r="NOO474" i="5" s="1"/>
  <c r="NOQ474" i="5" s="1"/>
  <c r="NOS474" i="5" s="1"/>
  <c r="NOU474" i="5" s="1"/>
  <c r="NOW474" i="5" s="1"/>
  <c r="NOY474" i="5" s="1"/>
  <c r="NPA474" i="5" s="1"/>
  <c r="NPC474" i="5" s="1"/>
  <c r="NPE474" i="5" s="1"/>
  <c r="NPG474" i="5" s="1"/>
  <c r="NPI474" i="5" s="1"/>
  <c r="NPK474" i="5" s="1"/>
  <c r="NPM474" i="5" s="1"/>
  <c r="NPO474" i="5" s="1"/>
  <c r="NPQ474" i="5" s="1"/>
  <c r="NPS474" i="5" s="1"/>
  <c r="NPU474" i="5" s="1"/>
  <c r="NPW474" i="5" s="1"/>
  <c r="NPY474" i="5" s="1"/>
  <c r="NQA474" i="5" s="1"/>
  <c r="NQC474" i="5" s="1"/>
  <c r="NQE474" i="5" s="1"/>
  <c r="NQG474" i="5" s="1"/>
  <c r="NQI474" i="5" s="1"/>
  <c r="NQK474" i="5" s="1"/>
  <c r="NQM474" i="5" s="1"/>
  <c r="NQO474" i="5" s="1"/>
  <c r="NQQ474" i="5" s="1"/>
  <c r="NQS474" i="5" s="1"/>
  <c r="NQU474" i="5" s="1"/>
  <c r="NQW474" i="5" s="1"/>
  <c r="NQY474" i="5" s="1"/>
  <c r="NRA474" i="5" s="1"/>
  <c r="NRC474" i="5" s="1"/>
  <c r="NRE474" i="5" s="1"/>
  <c r="NRG474" i="5" s="1"/>
  <c r="NRI474" i="5" s="1"/>
  <c r="NRK474" i="5" s="1"/>
  <c r="NRM474" i="5" s="1"/>
  <c r="NRO474" i="5" s="1"/>
  <c r="NRQ474" i="5" s="1"/>
  <c r="NRS474" i="5" s="1"/>
  <c r="NRU474" i="5" s="1"/>
  <c r="NRW474" i="5" s="1"/>
  <c r="NRY474" i="5" s="1"/>
  <c r="NSA474" i="5" s="1"/>
  <c r="NSC474" i="5" s="1"/>
  <c r="NSE474" i="5" s="1"/>
  <c r="NSG474" i="5" s="1"/>
  <c r="NSI474" i="5" s="1"/>
  <c r="NSK474" i="5" s="1"/>
  <c r="NSM474" i="5" s="1"/>
  <c r="NSO474" i="5" s="1"/>
  <c r="NSQ474" i="5" s="1"/>
  <c r="NSS474" i="5" s="1"/>
  <c r="NSU474" i="5" s="1"/>
  <c r="NSW474" i="5" s="1"/>
  <c r="NSY474" i="5" s="1"/>
  <c r="NTA474" i="5" s="1"/>
  <c r="NTC474" i="5" s="1"/>
  <c r="NTE474" i="5" s="1"/>
  <c r="NTG474" i="5" s="1"/>
  <c r="NTI474" i="5" s="1"/>
  <c r="NTK474" i="5" s="1"/>
  <c r="NTM474" i="5" s="1"/>
  <c r="NTO474" i="5" s="1"/>
  <c r="NTQ474" i="5" s="1"/>
  <c r="NTS474" i="5" s="1"/>
  <c r="NTU474" i="5" s="1"/>
  <c r="NTW474" i="5" s="1"/>
  <c r="NTY474" i="5" s="1"/>
  <c r="NUA474" i="5" s="1"/>
  <c r="NUC474" i="5" s="1"/>
  <c r="NUE474" i="5" s="1"/>
  <c r="NUG474" i="5" s="1"/>
  <c r="NUI474" i="5" s="1"/>
  <c r="NUK474" i="5" s="1"/>
  <c r="NUM474" i="5" s="1"/>
  <c r="NUO474" i="5" s="1"/>
  <c r="NUQ474" i="5" s="1"/>
  <c r="NUS474" i="5" s="1"/>
  <c r="NUU474" i="5" s="1"/>
  <c r="NUW474" i="5" s="1"/>
  <c r="NUY474" i="5" s="1"/>
  <c r="NVA474" i="5" s="1"/>
  <c r="NVC474" i="5" s="1"/>
  <c r="NVE474" i="5" s="1"/>
  <c r="NVG474" i="5" s="1"/>
  <c r="NVI474" i="5" s="1"/>
  <c r="NVK474" i="5" s="1"/>
  <c r="NVM474" i="5" s="1"/>
  <c r="NVO474" i="5" s="1"/>
  <c r="NVQ474" i="5" s="1"/>
  <c r="NVS474" i="5" s="1"/>
  <c r="NVU474" i="5" s="1"/>
  <c r="NVW474" i="5" s="1"/>
  <c r="NVY474" i="5" s="1"/>
  <c r="NWA474" i="5" s="1"/>
  <c r="NWC474" i="5" s="1"/>
  <c r="NWE474" i="5" s="1"/>
  <c r="NWG474" i="5" s="1"/>
  <c r="NWI474" i="5" s="1"/>
  <c r="NWK474" i="5" s="1"/>
  <c r="NWM474" i="5" s="1"/>
  <c r="NWO474" i="5" s="1"/>
  <c r="NWQ474" i="5" s="1"/>
  <c r="NWS474" i="5" s="1"/>
  <c r="NWU474" i="5" s="1"/>
  <c r="NWW474" i="5" s="1"/>
  <c r="NWY474" i="5" s="1"/>
  <c r="NXA474" i="5" s="1"/>
  <c r="NXC474" i="5" s="1"/>
  <c r="NXE474" i="5" s="1"/>
  <c r="NXG474" i="5" s="1"/>
  <c r="NXI474" i="5" s="1"/>
  <c r="NXK474" i="5" s="1"/>
  <c r="NXM474" i="5" s="1"/>
  <c r="NXO474" i="5" s="1"/>
  <c r="NXQ474" i="5" s="1"/>
  <c r="NXS474" i="5" s="1"/>
  <c r="NXU474" i="5" s="1"/>
  <c r="NXW474" i="5" s="1"/>
  <c r="NXY474" i="5" s="1"/>
  <c r="NYA474" i="5" s="1"/>
  <c r="NYC474" i="5" s="1"/>
  <c r="NYE474" i="5" s="1"/>
  <c r="NYG474" i="5" s="1"/>
  <c r="NYI474" i="5" s="1"/>
  <c r="NYK474" i="5" s="1"/>
  <c r="NYM474" i="5" s="1"/>
  <c r="NYO474" i="5" s="1"/>
  <c r="NYQ474" i="5" s="1"/>
  <c r="NYS474" i="5" s="1"/>
  <c r="NYU474" i="5" s="1"/>
  <c r="NYW474" i="5" s="1"/>
  <c r="NYY474" i="5" s="1"/>
  <c r="NZA474" i="5" s="1"/>
  <c r="NZC474" i="5" s="1"/>
  <c r="NZE474" i="5" s="1"/>
  <c r="NZG474" i="5" s="1"/>
  <c r="NZI474" i="5" s="1"/>
  <c r="NZK474" i="5" s="1"/>
  <c r="NZM474" i="5" s="1"/>
  <c r="NZO474" i="5" s="1"/>
  <c r="NZQ474" i="5" s="1"/>
  <c r="NZS474" i="5" s="1"/>
  <c r="NZU474" i="5" s="1"/>
  <c r="NZW474" i="5" s="1"/>
  <c r="NZY474" i="5" s="1"/>
  <c r="OAA474" i="5" s="1"/>
  <c r="OAC474" i="5" s="1"/>
  <c r="OAE474" i="5" s="1"/>
  <c r="OAG474" i="5" s="1"/>
  <c r="OAI474" i="5" s="1"/>
  <c r="OAK474" i="5" s="1"/>
  <c r="OAM474" i="5" s="1"/>
  <c r="OAO474" i="5" s="1"/>
  <c r="OAQ474" i="5" s="1"/>
  <c r="OAS474" i="5" s="1"/>
  <c r="OAU474" i="5" s="1"/>
  <c r="OAW474" i="5" s="1"/>
  <c r="OAY474" i="5" s="1"/>
  <c r="OBA474" i="5" s="1"/>
  <c r="OBC474" i="5" s="1"/>
  <c r="OBE474" i="5" s="1"/>
  <c r="OBG474" i="5" s="1"/>
  <c r="OBI474" i="5" s="1"/>
  <c r="OBK474" i="5" s="1"/>
  <c r="OBM474" i="5" s="1"/>
  <c r="OBO474" i="5" s="1"/>
  <c r="OBQ474" i="5" s="1"/>
  <c r="OBS474" i="5" s="1"/>
  <c r="OBU474" i="5" s="1"/>
  <c r="OBW474" i="5" s="1"/>
  <c r="OBY474" i="5" s="1"/>
  <c r="OCA474" i="5" s="1"/>
  <c r="OCC474" i="5" s="1"/>
  <c r="OCE474" i="5" s="1"/>
  <c r="OCG474" i="5" s="1"/>
  <c r="OCI474" i="5" s="1"/>
  <c r="OCK474" i="5" s="1"/>
  <c r="OCM474" i="5" s="1"/>
  <c r="OCO474" i="5" s="1"/>
  <c r="OCQ474" i="5" s="1"/>
  <c r="OCS474" i="5" s="1"/>
  <c r="OCU474" i="5" s="1"/>
  <c r="OCW474" i="5" s="1"/>
  <c r="OCY474" i="5" s="1"/>
  <c r="ODA474" i="5" s="1"/>
  <c r="ODC474" i="5" s="1"/>
  <c r="ODE474" i="5" s="1"/>
  <c r="ODG474" i="5" s="1"/>
  <c r="ODI474" i="5" s="1"/>
  <c r="ODK474" i="5" s="1"/>
  <c r="ODM474" i="5" s="1"/>
  <c r="ODO474" i="5" s="1"/>
  <c r="ODQ474" i="5" s="1"/>
  <c r="ODS474" i="5" s="1"/>
  <c r="ODU474" i="5" s="1"/>
  <c r="ODW474" i="5" s="1"/>
  <c r="ODY474" i="5" s="1"/>
  <c r="OEA474" i="5" s="1"/>
  <c r="OEC474" i="5" s="1"/>
  <c r="OEE474" i="5" s="1"/>
  <c r="OEG474" i="5" s="1"/>
  <c r="OEI474" i="5" s="1"/>
  <c r="OEK474" i="5" s="1"/>
  <c r="OEM474" i="5" s="1"/>
  <c r="OEO474" i="5" s="1"/>
  <c r="OEQ474" i="5" s="1"/>
  <c r="OES474" i="5" s="1"/>
  <c r="OEU474" i="5" s="1"/>
  <c r="OEW474" i="5" s="1"/>
  <c r="OEY474" i="5" s="1"/>
  <c r="OFA474" i="5" s="1"/>
  <c r="OFC474" i="5" s="1"/>
  <c r="OFE474" i="5" s="1"/>
  <c r="OFG474" i="5" s="1"/>
  <c r="OFI474" i="5" s="1"/>
  <c r="OFK474" i="5" s="1"/>
  <c r="OFM474" i="5" s="1"/>
  <c r="OFO474" i="5" s="1"/>
  <c r="OFQ474" i="5" s="1"/>
  <c r="OFS474" i="5" s="1"/>
  <c r="OFU474" i="5" s="1"/>
  <c r="OFW474" i="5" s="1"/>
  <c r="OFY474" i="5" s="1"/>
  <c r="OGA474" i="5" s="1"/>
  <c r="OGC474" i="5" s="1"/>
  <c r="OGE474" i="5" s="1"/>
  <c r="OGG474" i="5" s="1"/>
  <c r="OGI474" i="5" s="1"/>
  <c r="OGK474" i="5" s="1"/>
  <c r="OGM474" i="5" s="1"/>
  <c r="OGO474" i="5" s="1"/>
  <c r="OGQ474" i="5" s="1"/>
  <c r="OGS474" i="5" s="1"/>
  <c r="OGU474" i="5" s="1"/>
  <c r="OGW474" i="5" s="1"/>
  <c r="OGY474" i="5" s="1"/>
  <c r="OHA474" i="5" s="1"/>
  <c r="OHC474" i="5" s="1"/>
  <c r="OHE474" i="5" s="1"/>
  <c r="OHG474" i="5" s="1"/>
  <c r="OHI474" i="5" s="1"/>
  <c r="OHK474" i="5" s="1"/>
  <c r="OHM474" i="5" s="1"/>
  <c r="OHO474" i="5" s="1"/>
  <c r="OHQ474" i="5" s="1"/>
  <c r="OHS474" i="5" s="1"/>
  <c r="OHU474" i="5" s="1"/>
  <c r="OHW474" i="5" s="1"/>
  <c r="OHY474" i="5" s="1"/>
  <c r="OIA474" i="5" s="1"/>
  <c r="OIC474" i="5" s="1"/>
  <c r="OIE474" i="5" s="1"/>
  <c r="OIG474" i="5" s="1"/>
  <c r="OII474" i="5" s="1"/>
  <c r="OIK474" i="5" s="1"/>
  <c r="OIM474" i="5" s="1"/>
  <c r="OIO474" i="5" s="1"/>
  <c r="OIQ474" i="5" s="1"/>
  <c r="OIS474" i="5" s="1"/>
  <c r="OIU474" i="5" s="1"/>
  <c r="OIW474" i="5" s="1"/>
  <c r="OIY474" i="5" s="1"/>
  <c r="OJA474" i="5" s="1"/>
  <c r="OJC474" i="5" s="1"/>
  <c r="OJE474" i="5" s="1"/>
  <c r="OJG474" i="5" s="1"/>
  <c r="OJI474" i="5" s="1"/>
  <c r="OJK474" i="5" s="1"/>
  <c r="OJM474" i="5" s="1"/>
  <c r="OJO474" i="5" s="1"/>
  <c r="OJQ474" i="5" s="1"/>
  <c r="OJS474" i="5" s="1"/>
  <c r="OJU474" i="5" s="1"/>
  <c r="OJW474" i="5" s="1"/>
  <c r="OJY474" i="5" s="1"/>
  <c r="OKA474" i="5" s="1"/>
  <c r="OKC474" i="5" s="1"/>
  <c r="OKE474" i="5" s="1"/>
  <c r="OKG474" i="5" s="1"/>
  <c r="OKI474" i="5" s="1"/>
  <c r="OKK474" i="5" s="1"/>
  <c r="OKM474" i="5" s="1"/>
  <c r="OKO474" i="5" s="1"/>
  <c r="OKQ474" i="5" s="1"/>
  <c r="OKS474" i="5" s="1"/>
  <c r="OKU474" i="5" s="1"/>
  <c r="OKW474" i="5" s="1"/>
  <c r="OKY474" i="5" s="1"/>
  <c r="OLA474" i="5" s="1"/>
  <c r="OLC474" i="5" s="1"/>
  <c r="OLE474" i="5" s="1"/>
  <c r="OLG474" i="5" s="1"/>
  <c r="OLI474" i="5" s="1"/>
  <c r="OLK474" i="5" s="1"/>
  <c r="OLM474" i="5" s="1"/>
  <c r="OLO474" i="5" s="1"/>
  <c r="OLQ474" i="5" s="1"/>
  <c r="OLS474" i="5" s="1"/>
  <c r="OLU474" i="5" s="1"/>
  <c r="OLW474" i="5" s="1"/>
  <c r="OLY474" i="5" s="1"/>
  <c r="OMA474" i="5" s="1"/>
  <c r="OMC474" i="5" s="1"/>
  <c r="OME474" i="5" s="1"/>
  <c r="OMG474" i="5" s="1"/>
  <c r="OMI474" i="5" s="1"/>
  <c r="OMK474" i="5" s="1"/>
  <c r="OMM474" i="5" s="1"/>
  <c r="OMO474" i="5" s="1"/>
  <c r="OMQ474" i="5" s="1"/>
  <c r="OMS474" i="5" s="1"/>
  <c r="OMU474" i="5" s="1"/>
  <c r="OMW474" i="5" s="1"/>
  <c r="OMY474" i="5" s="1"/>
  <c r="ONA474" i="5" s="1"/>
  <c r="ONC474" i="5" s="1"/>
  <c r="ONE474" i="5" s="1"/>
  <c r="ONG474" i="5" s="1"/>
  <c r="ONI474" i="5" s="1"/>
  <c r="ONK474" i="5" s="1"/>
  <c r="ONM474" i="5" s="1"/>
  <c r="ONO474" i="5" s="1"/>
  <c r="ONQ474" i="5" s="1"/>
  <c r="ONS474" i="5" s="1"/>
  <c r="ONU474" i="5" s="1"/>
  <c r="ONW474" i="5" s="1"/>
  <c r="ONY474" i="5" s="1"/>
  <c r="OOA474" i="5" s="1"/>
  <c r="OOC474" i="5" s="1"/>
  <c r="OOE474" i="5" s="1"/>
  <c r="OOG474" i="5" s="1"/>
  <c r="OOI474" i="5" s="1"/>
  <c r="OOK474" i="5" s="1"/>
  <c r="OOM474" i="5" s="1"/>
  <c r="OOO474" i="5" s="1"/>
  <c r="OOQ474" i="5" s="1"/>
  <c r="OOS474" i="5" s="1"/>
  <c r="OOU474" i="5" s="1"/>
  <c r="OOW474" i="5" s="1"/>
  <c r="OOY474" i="5" s="1"/>
  <c r="OPA474" i="5" s="1"/>
  <c r="OPC474" i="5" s="1"/>
  <c r="OPE474" i="5" s="1"/>
  <c r="OPG474" i="5" s="1"/>
  <c r="OPI474" i="5" s="1"/>
  <c r="OPK474" i="5" s="1"/>
  <c r="OPM474" i="5" s="1"/>
  <c r="OPO474" i="5" s="1"/>
  <c r="OPQ474" i="5" s="1"/>
  <c r="OPS474" i="5" s="1"/>
  <c r="OPU474" i="5" s="1"/>
  <c r="OPW474" i="5" s="1"/>
  <c r="OPY474" i="5" s="1"/>
  <c r="OQA474" i="5" s="1"/>
  <c r="OQC474" i="5" s="1"/>
  <c r="OQE474" i="5" s="1"/>
  <c r="OQG474" i="5" s="1"/>
  <c r="OQI474" i="5" s="1"/>
  <c r="OQK474" i="5" s="1"/>
  <c r="OQM474" i="5" s="1"/>
  <c r="OQO474" i="5" s="1"/>
  <c r="OQQ474" i="5" s="1"/>
  <c r="OQS474" i="5" s="1"/>
  <c r="OQU474" i="5" s="1"/>
  <c r="OQW474" i="5" s="1"/>
  <c r="OQY474" i="5" s="1"/>
  <c r="ORA474" i="5" s="1"/>
  <c r="ORC474" i="5" s="1"/>
  <c r="ORE474" i="5" s="1"/>
  <c r="ORG474" i="5" s="1"/>
  <c r="ORI474" i="5" s="1"/>
  <c r="ORK474" i="5" s="1"/>
  <c r="ORM474" i="5" s="1"/>
  <c r="ORO474" i="5" s="1"/>
  <c r="ORQ474" i="5" s="1"/>
  <c r="ORS474" i="5" s="1"/>
  <c r="ORU474" i="5" s="1"/>
  <c r="ORW474" i="5" s="1"/>
  <c r="ORY474" i="5" s="1"/>
  <c r="OSA474" i="5" s="1"/>
  <c r="OSC474" i="5" s="1"/>
  <c r="OSE474" i="5" s="1"/>
  <c r="OSG474" i="5" s="1"/>
  <c r="OSI474" i="5" s="1"/>
  <c r="OSK474" i="5" s="1"/>
  <c r="OSM474" i="5" s="1"/>
  <c r="OSO474" i="5" s="1"/>
  <c r="OSQ474" i="5" s="1"/>
  <c r="OSS474" i="5" s="1"/>
  <c r="OSU474" i="5" s="1"/>
  <c r="OSW474" i="5" s="1"/>
  <c r="OSY474" i="5" s="1"/>
  <c r="OTA474" i="5" s="1"/>
  <c r="OTC474" i="5" s="1"/>
  <c r="OTE474" i="5" s="1"/>
  <c r="OTG474" i="5" s="1"/>
  <c r="OTI474" i="5" s="1"/>
  <c r="OTK474" i="5" s="1"/>
  <c r="OTM474" i="5" s="1"/>
  <c r="OTO474" i="5" s="1"/>
  <c r="OTQ474" i="5" s="1"/>
  <c r="OTS474" i="5" s="1"/>
  <c r="OTU474" i="5" s="1"/>
  <c r="OTW474" i="5" s="1"/>
  <c r="OTY474" i="5" s="1"/>
  <c r="OUA474" i="5" s="1"/>
  <c r="OUC474" i="5" s="1"/>
  <c r="OUE474" i="5" s="1"/>
  <c r="OUG474" i="5" s="1"/>
  <c r="OUI474" i="5" s="1"/>
  <c r="OUK474" i="5" s="1"/>
  <c r="OUM474" i="5" s="1"/>
  <c r="OUO474" i="5" s="1"/>
  <c r="OUQ474" i="5" s="1"/>
  <c r="OUS474" i="5" s="1"/>
  <c r="OUU474" i="5" s="1"/>
  <c r="OUW474" i="5" s="1"/>
  <c r="OUY474" i="5" s="1"/>
  <c r="OVA474" i="5" s="1"/>
  <c r="OVC474" i="5" s="1"/>
  <c r="OVE474" i="5" s="1"/>
  <c r="OVG474" i="5" s="1"/>
  <c r="OVI474" i="5" s="1"/>
  <c r="OVK474" i="5" s="1"/>
  <c r="OVM474" i="5" s="1"/>
  <c r="OVO474" i="5" s="1"/>
  <c r="OVQ474" i="5" s="1"/>
  <c r="OVS474" i="5" s="1"/>
  <c r="OVU474" i="5" s="1"/>
  <c r="OVW474" i="5" s="1"/>
  <c r="OVY474" i="5" s="1"/>
  <c r="OWA474" i="5" s="1"/>
  <c r="OWC474" i="5" s="1"/>
  <c r="OWE474" i="5" s="1"/>
  <c r="OWG474" i="5" s="1"/>
  <c r="OWI474" i="5" s="1"/>
  <c r="OWK474" i="5" s="1"/>
  <c r="OWM474" i="5" s="1"/>
  <c r="OWO474" i="5" s="1"/>
  <c r="OWQ474" i="5" s="1"/>
  <c r="OWS474" i="5" s="1"/>
  <c r="OWU474" i="5" s="1"/>
  <c r="OWW474" i="5" s="1"/>
  <c r="OWY474" i="5" s="1"/>
  <c r="OXA474" i="5" s="1"/>
  <c r="OXC474" i="5" s="1"/>
  <c r="OXE474" i="5" s="1"/>
  <c r="OXG474" i="5" s="1"/>
  <c r="OXI474" i="5" s="1"/>
  <c r="OXK474" i="5" s="1"/>
  <c r="OXM474" i="5" s="1"/>
  <c r="OXO474" i="5" s="1"/>
  <c r="OXQ474" i="5" s="1"/>
  <c r="OXS474" i="5" s="1"/>
  <c r="OXU474" i="5" s="1"/>
  <c r="OXW474" i="5" s="1"/>
  <c r="OXY474" i="5" s="1"/>
  <c r="OYA474" i="5" s="1"/>
  <c r="OYC474" i="5" s="1"/>
  <c r="OYE474" i="5" s="1"/>
  <c r="OYG474" i="5" s="1"/>
  <c r="OYI474" i="5" s="1"/>
  <c r="OYK474" i="5" s="1"/>
  <c r="OYM474" i="5" s="1"/>
  <c r="OYO474" i="5" s="1"/>
  <c r="OYQ474" i="5" s="1"/>
  <c r="OYS474" i="5" s="1"/>
  <c r="OYU474" i="5" s="1"/>
  <c r="OYW474" i="5" s="1"/>
  <c r="OYY474" i="5" s="1"/>
  <c r="OZA474" i="5" s="1"/>
  <c r="OZC474" i="5" s="1"/>
  <c r="OZE474" i="5" s="1"/>
  <c r="OZG474" i="5" s="1"/>
  <c r="OZI474" i="5" s="1"/>
  <c r="OZK474" i="5" s="1"/>
  <c r="OZM474" i="5" s="1"/>
  <c r="OZO474" i="5" s="1"/>
  <c r="OZQ474" i="5" s="1"/>
  <c r="OZS474" i="5" s="1"/>
  <c r="OZU474" i="5" s="1"/>
  <c r="OZW474" i="5" s="1"/>
  <c r="OZY474" i="5" s="1"/>
  <c r="PAA474" i="5" s="1"/>
  <c r="PAC474" i="5" s="1"/>
  <c r="PAE474" i="5" s="1"/>
  <c r="PAG474" i="5" s="1"/>
  <c r="PAI474" i="5" s="1"/>
  <c r="PAK474" i="5" s="1"/>
  <c r="PAM474" i="5" s="1"/>
  <c r="PAO474" i="5" s="1"/>
  <c r="PAQ474" i="5" s="1"/>
  <c r="PAS474" i="5" s="1"/>
  <c r="PAU474" i="5" s="1"/>
  <c r="PAW474" i="5" s="1"/>
  <c r="PAY474" i="5" s="1"/>
  <c r="PBA474" i="5" s="1"/>
  <c r="PBC474" i="5" s="1"/>
  <c r="PBE474" i="5" s="1"/>
  <c r="PBG474" i="5" s="1"/>
  <c r="PBI474" i="5" s="1"/>
  <c r="PBK474" i="5" s="1"/>
  <c r="PBM474" i="5" s="1"/>
  <c r="PBO474" i="5" s="1"/>
  <c r="PBQ474" i="5" s="1"/>
  <c r="PBS474" i="5" s="1"/>
  <c r="PBU474" i="5" s="1"/>
  <c r="PBW474" i="5" s="1"/>
  <c r="PBY474" i="5" s="1"/>
  <c r="PCA474" i="5" s="1"/>
  <c r="PCC474" i="5" s="1"/>
  <c r="PCE474" i="5" s="1"/>
  <c r="PCG474" i="5" s="1"/>
  <c r="PCI474" i="5" s="1"/>
  <c r="PCK474" i="5" s="1"/>
  <c r="PCM474" i="5" s="1"/>
  <c r="PCO474" i="5" s="1"/>
  <c r="PCQ474" i="5" s="1"/>
  <c r="PCS474" i="5" s="1"/>
  <c r="PCU474" i="5" s="1"/>
  <c r="PCW474" i="5" s="1"/>
  <c r="PCY474" i="5" s="1"/>
  <c r="PDA474" i="5" s="1"/>
  <c r="PDC474" i="5" s="1"/>
  <c r="PDE474" i="5" s="1"/>
  <c r="PDG474" i="5" s="1"/>
  <c r="PDI474" i="5" s="1"/>
  <c r="PDK474" i="5" s="1"/>
  <c r="PDM474" i="5" s="1"/>
  <c r="PDO474" i="5" s="1"/>
  <c r="PDQ474" i="5" s="1"/>
  <c r="PDS474" i="5" s="1"/>
  <c r="PDU474" i="5" s="1"/>
  <c r="PDW474" i="5" s="1"/>
  <c r="PDY474" i="5" s="1"/>
  <c r="PEA474" i="5" s="1"/>
  <c r="PEC474" i="5" s="1"/>
  <c r="PEE474" i="5" s="1"/>
  <c r="PEG474" i="5" s="1"/>
  <c r="PEI474" i="5" s="1"/>
  <c r="PEK474" i="5" s="1"/>
  <c r="PEM474" i="5" s="1"/>
  <c r="PEO474" i="5" s="1"/>
  <c r="PEQ474" i="5" s="1"/>
  <c r="PES474" i="5" s="1"/>
  <c r="PEU474" i="5" s="1"/>
  <c r="PEW474" i="5" s="1"/>
  <c r="PEY474" i="5" s="1"/>
  <c r="PFA474" i="5" s="1"/>
  <c r="PFC474" i="5" s="1"/>
  <c r="PFE474" i="5" s="1"/>
  <c r="PFG474" i="5" s="1"/>
  <c r="PFI474" i="5" s="1"/>
  <c r="PFK474" i="5" s="1"/>
  <c r="PFM474" i="5" s="1"/>
  <c r="PFO474" i="5" s="1"/>
  <c r="PFQ474" i="5" s="1"/>
  <c r="PFS474" i="5" s="1"/>
  <c r="PFU474" i="5" s="1"/>
  <c r="PFW474" i="5" s="1"/>
  <c r="PFY474" i="5" s="1"/>
  <c r="PGA474" i="5" s="1"/>
  <c r="PGC474" i="5" s="1"/>
  <c r="PGE474" i="5" s="1"/>
  <c r="PGG474" i="5" s="1"/>
  <c r="PGI474" i="5" s="1"/>
  <c r="PGK474" i="5" s="1"/>
  <c r="PGM474" i="5" s="1"/>
  <c r="PGO474" i="5" s="1"/>
  <c r="PGQ474" i="5" s="1"/>
  <c r="PGS474" i="5" s="1"/>
  <c r="PGU474" i="5" s="1"/>
  <c r="PGW474" i="5" s="1"/>
  <c r="PGY474" i="5" s="1"/>
  <c r="PHA474" i="5" s="1"/>
  <c r="PHC474" i="5" s="1"/>
  <c r="PHE474" i="5" s="1"/>
  <c r="PHG474" i="5" s="1"/>
  <c r="PHI474" i="5" s="1"/>
  <c r="PHK474" i="5" s="1"/>
  <c r="PHM474" i="5" s="1"/>
  <c r="PHO474" i="5" s="1"/>
  <c r="PHQ474" i="5" s="1"/>
  <c r="PHS474" i="5" s="1"/>
  <c r="PHU474" i="5" s="1"/>
  <c r="PHW474" i="5" s="1"/>
  <c r="PHY474" i="5" s="1"/>
  <c r="PIA474" i="5" s="1"/>
  <c r="PIC474" i="5" s="1"/>
  <c r="PIE474" i="5" s="1"/>
  <c r="PIG474" i="5" s="1"/>
  <c r="PII474" i="5" s="1"/>
  <c r="PIK474" i="5" s="1"/>
  <c r="PIM474" i="5" s="1"/>
  <c r="PIO474" i="5" s="1"/>
  <c r="PIQ474" i="5" s="1"/>
  <c r="PIS474" i="5" s="1"/>
  <c r="PIU474" i="5" s="1"/>
  <c r="PIW474" i="5" s="1"/>
  <c r="PIY474" i="5" s="1"/>
  <c r="PJA474" i="5" s="1"/>
  <c r="PJC474" i="5" s="1"/>
  <c r="PJE474" i="5" s="1"/>
  <c r="PJG474" i="5" s="1"/>
  <c r="PJI474" i="5" s="1"/>
  <c r="PJK474" i="5" s="1"/>
  <c r="PJM474" i="5" s="1"/>
  <c r="PJO474" i="5" s="1"/>
  <c r="PJQ474" i="5" s="1"/>
  <c r="PJS474" i="5" s="1"/>
  <c r="PJU474" i="5" s="1"/>
  <c r="PJW474" i="5" s="1"/>
  <c r="PJY474" i="5" s="1"/>
  <c r="PKA474" i="5" s="1"/>
  <c r="PKC474" i="5" s="1"/>
  <c r="PKE474" i="5" s="1"/>
  <c r="PKG474" i="5" s="1"/>
  <c r="PKI474" i="5" s="1"/>
  <c r="PKK474" i="5" s="1"/>
  <c r="PKM474" i="5" s="1"/>
  <c r="PKO474" i="5" s="1"/>
  <c r="PKQ474" i="5" s="1"/>
  <c r="PKS474" i="5" s="1"/>
  <c r="PKU474" i="5" s="1"/>
  <c r="PKW474" i="5" s="1"/>
  <c r="PKY474" i="5" s="1"/>
  <c r="PLA474" i="5" s="1"/>
  <c r="PLC474" i="5" s="1"/>
  <c r="PLE474" i="5" s="1"/>
  <c r="PLG474" i="5" s="1"/>
  <c r="PLI474" i="5" s="1"/>
  <c r="PLK474" i="5" s="1"/>
  <c r="PLM474" i="5" s="1"/>
  <c r="PLO474" i="5" s="1"/>
  <c r="PLQ474" i="5" s="1"/>
  <c r="PLS474" i="5" s="1"/>
  <c r="PLU474" i="5" s="1"/>
  <c r="PLW474" i="5" s="1"/>
  <c r="PLY474" i="5" s="1"/>
  <c r="PMA474" i="5" s="1"/>
  <c r="PMC474" i="5" s="1"/>
  <c r="PME474" i="5" s="1"/>
  <c r="PMG474" i="5" s="1"/>
  <c r="PMI474" i="5" s="1"/>
  <c r="PMK474" i="5" s="1"/>
  <c r="PMM474" i="5" s="1"/>
  <c r="PMO474" i="5" s="1"/>
  <c r="PMQ474" i="5" s="1"/>
  <c r="PMS474" i="5" s="1"/>
  <c r="PMU474" i="5" s="1"/>
  <c r="PMW474" i="5" s="1"/>
  <c r="PMY474" i="5" s="1"/>
  <c r="PNA474" i="5" s="1"/>
  <c r="PNC474" i="5" s="1"/>
  <c r="PNE474" i="5" s="1"/>
  <c r="PNG474" i="5" s="1"/>
  <c r="PNI474" i="5" s="1"/>
  <c r="PNK474" i="5" s="1"/>
  <c r="PNM474" i="5" s="1"/>
  <c r="PNO474" i="5" s="1"/>
  <c r="PNQ474" i="5" s="1"/>
  <c r="PNS474" i="5" s="1"/>
  <c r="PNU474" i="5" s="1"/>
  <c r="PNW474" i="5" s="1"/>
  <c r="PNY474" i="5" s="1"/>
  <c r="POA474" i="5" s="1"/>
  <c r="POC474" i="5" s="1"/>
  <c r="POE474" i="5" s="1"/>
  <c r="POG474" i="5" s="1"/>
  <c r="POI474" i="5" s="1"/>
  <c r="POK474" i="5" s="1"/>
  <c r="POM474" i="5" s="1"/>
  <c r="POO474" i="5" s="1"/>
  <c r="POQ474" i="5" s="1"/>
  <c r="POS474" i="5" s="1"/>
  <c r="POU474" i="5" s="1"/>
  <c r="POW474" i="5" s="1"/>
  <c r="POY474" i="5" s="1"/>
  <c r="PPA474" i="5" s="1"/>
  <c r="PPC474" i="5" s="1"/>
  <c r="PPE474" i="5" s="1"/>
  <c r="PPG474" i="5" s="1"/>
  <c r="PPI474" i="5" s="1"/>
  <c r="PPK474" i="5" s="1"/>
  <c r="PPM474" i="5" s="1"/>
  <c r="PPO474" i="5" s="1"/>
  <c r="PPQ474" i="5" s="1"/>
  <c r="PPS474" i="5" s="1"/>
  <c r="PPU474" i="5" s="1"/>
  <c r="PPW474" i="5" s="1"/>
  <c r="PPY474" i="5" s="1"/>
  <c r="PQA474" i="5" s="1"/>
  <c r="PQC474" i="5" s="1"/>
  <c r="PQE474" i="5" s="1"/>
  <c r="PQG474" i="5" s="1"/>
  <c r="PQI474" i="5" s="1"/>
  <c r="PQK474" i="5" s="1"/>
  <c r="PQM474" i="5" s="1"/>
  <c r="PQO474" i="5" s="1"/>
  <c r="PQQ474" i="5" s="1"/>
  <c r="PQS474" i="5" s="1"/>
  <c r="PQU474" i="5" s="1"/>
  <c r="PQW474" i="5" s="1"/>
  <c r="PQY474" i="5" s="1"/>
  <c r="PRA474" i="5" s="1"/>
  <c r="PRC474" i="5" s="1"/>
  <c r="PRE474" i="5" s="1"/>
  <c r="PRG474" i="5" s="1"/>
  <c r="PRI474" i="5" s="1"/>
  <c r="PRK474" i="5" s="1"/>
  <c r="PRM474" i="5" s="1"/>
  <c r="PRO474" i="5" s="1"/>
  <c r="PRQ474" i="5" s="1"/>
  <c r="PRS474" i="5" s="1"/>
  <c r="PRU474" i="5" s="1"/>
  <c r="PRW474" i="5" s="1"/>
  <c r="PRY474" i="5" s="1"/>
  <c r="PSA474" i="5" s="1"/>
  <c r="PSC474" i="5" s="1"/>
  <c r="PSE474" i="5" s="1"/>
  <c r="PSG474" i="5" s="1"/>
  <c r="PSI474" i="5" s="1"/>
  <c r="PSK474" i="5" s="1"/>
  <c r="PSM474" i="5" s="1"/>
  <c r="PSO474" i="5" s="1"/>
  <c r="PSQ474" i="5" s="1"/>
  <c r="PSS474" i="5" s="1"/>
  <c r="PSU474" i="5" s="1"/>
  <c r="PSW474" i="5" s="1"/>
  <c r="PSY474" i="5" s="1"/>
  <c r="PTA474" i="5" s="1"/>
  <c r="PTC474" i="5" s="1"/>
  <c r="PTE474" i="5" s="1"/>
  <c r="PTG474" i="5" s="1"/>
  <c r="PTI474" i="5" s="1"/>
  <c r="PTK474" i="5" s="1"/>
  <c r="PTM474" i="5" s="1"/>
  <c r="PTO474" i="5" s="1"/>
  <c r="PTQ474" i="5" s="1"/>
  <c r="PTS474" i="5" s="1"/>
  <c r="PTU474" i="5" s="1"/>
  <c r="PTW474" i="5" s="1"/>
  <c r="PTY474" i="5" s="1"/>
  <c r="PUA474" i="5" s="1"/>
  <c r="PUC474" i="5" s="1"/>
  <c r="PUE474" i="5" s="1"/>
  <c r="PUG474" i="5" s="1"/>
  <c r="PUI474" i="5" s="1"/>
  <c r="PUK474" i="5" s="1"/>
  <c r="PUM474" i="5" s="1"/>
  <c r="PUO474" i="5" s="1"/>
  <c r="PUQ474" i="5" s="1"/>
  <c r="PUS474" i="5" s="1"/>
  <c r="PUU474" i="5" s="1"/>
  <c r="PUW474" i="5" s="1"/>
  <c r="PUY474" i="5" s="1"/>
  <c r="PVA474" i="5" s="1"/>
  <c r="PVC474" i="5" s="1"/>
  <c r="PVE474" i="5" s="1"/>
  <c r="PVG474" i="5" s="1"/>
  <c r="PVI474" i="5" s="1"/>
  <c r="PVK474" i="5" s="1"/>
  <c r="PVM474" i="5" s="1"/>
  <c r="PVO474" i="5" s="1"/>
  <c r="PVQ474" i="5" s="1"/>
  <c r="PVS474" i="5" s="1"/>
  <c r="PVU474" i="5" s="1"/>
  <c r="PVW474" i="5" s="1"/>
  <c r="PVY474" i="5" s="1"/>
  <c r="PWA474" i="5" s="1"/>
  <c r="PWC474" i="5" s="1"/>
  <c r="PWE474" i="5" s="1"/>
  <c r="PWG474" i="5" s="1"/>
  <c r="PWI474" i="5" s="1"/>
  <c r="PWK474" i="5" s="1"/>
  <c r="PWM474" i="5" s="1"/>
  <c r="PWO474" i="5" s="1"/>
  <c r="PWQ474" i="5" s="1"/>
  <c r="PWS474" i="5" s="1"/>
  <c r="PWU474" i="5" s="1"/>
  <c r="PWW474" i="5" s="1"/>
  <c r="PWY474" i="5" s="1"/>
  <c r="PXA474" i="5" s="1"/>
  <c r="PXC474" i="5" s="1"/>
  <c r="PXE474" i="5" s="1"/>
  <c r="PXG474" i="5" s="1"/>
  <c r="PXI474" i="5" s="1"/>
  <c r="PXK474" i="5" s="1"/>
  <c r="PXM474" i="5" s="1"/>
  <c r="PXO474" i="5" s="1"/>
  <c r="PXQ474" i="5" s="1"/>
  <c r="PXS474" i="5" s="1"/>
  <c r="PXU474" i="5" s="1"/>
  <c r="PXW474" i="5" s="1"/>
  <c r="PXY474" i="5" s="1"/>
  <c r="PYA474" i="5" s="1"/>
  <c r="PYC474" i="5" s="1"/>
  <c r="PYE474" i="5" s="1"/>
  <c r="PYG474" i="5" s="1"/>
  <c r="PYI474" i="5" s="1"/>
  <c r="PYK474" i="5" s="1"/>
  <c r="PYM474" i="5" s="1"/>
  <c r="PYO474" i="5" s="1"/>
  <c r="PYQ474" i="5" s="1"/>
  <c r="PYS474" i="5" s="1"/>
  <c r="PYU474" i="5" s="1"/>
  <c r="PYW474" i="5" s="1"/>
  <c r="PYY474" i="5" s="1"/>
  <c r="PZA474" i="5" s="1"/>
  <c r="PZC474" i="5" s="1"/>
  <c r="PZE474" i="5" s="1"/>
  <c r="PZG474" i="5" s="1"/>
  <c r="PZI474" i="5" s="1"/>
  <c r="PZK474" i="5" s="1"/>
  <c r="PZM474" i="5" s="1"/>
  <c r="PZO474" i="5" s="1"/>
  <c r="PZQ474" i="5" s="1"/>
  <c r="PZS474" i="5" s="1"/>
  <c r="PZU474" i="5" s="1"/>
  <c r="PZW474" i="5" s="1"/>
  <c r="PZY474" i="5" s="1"/>
  <c r="QAA474" i="5" s="1"/>
  <c r="QAC474" i="5" s="1"/>
  <c r="QAE474" i="5" s="1"/>
  <c r="QAG474" i="5" s="1"/>
  <c r="QAI474" i="5" s="1"/>
  <c r="QAK474" i="5" s="1"/>
  <c r="QAM474" i="5" s="1"/>
  <c r="QAO474" i="5" s="1"/>
  <c r="QAQ474" i="5" s="1"/>
  <c r="QAS474" i="5" s="1"/>
  <c r="QAU474" i="5" s="1"/>
  <c r="QAW474" i="5" s="1"/>
  <c r="QAY474" i="5" s="1"/>
  <c r="QBA474" i="5" s="1"/>
  <c r="QBC474" i="5" s="1"/>
  <c r="QBE474" i="5" s="1"/>
  <c r="QBG474" i="5" s="1"/>
  <c r="QBI474" i="5" s="1"/>
  <c r="QBK474" i="5" s="1"/>
  <c r="QBM474" i="5" s="1"/>
  <c r="QBO474" i="5" s="1"/>
  <c r="QBQ474" i="5" s="1"/>
  <c r="QBS474" i="5" s="1"/>
  <c r="QBU474" i="5" s="1"/>
  <c r="QBW474" i="5" s="1"/>
  <c r="QBY474" i="5" s="1"/>
  <c r="QCA474" i="5" s="1"/>
  <c r="QCC474" i="5" s="1"/>
  <c r="QCE474" i="5" s="1"/>
  <c r="QCG474" i="5" s="1"/>
  <c r="QCI474" i="5" s="1"/>
  <c r="QCK474" i="5" s="1"/>
  <c r="QCM474" i="5" s="1"/>
  <c r="QCO474" i="5" s="1"/>
  <c r="QCQ474" i="5" s="1"/>
  <c r="QCS474" i="5" s="1"/>
  <c r="QCU474" i="5" s="1"/>
  <c r="QCW474" i="5" s="1"/>
  <c r="QCY474" i="5" s="1"/>
  <c r="QDA474" i="5" s="1"/>
  <c r="QDC474" i="5" s="1"/>
  <c r="QDE474" i="5" s="1"/>
  <c r="QDG474" i="5" s="1"/>
  <c r="QDI474" i="5" s="1"/>
  <c r="QDK474" i="5" s="1"/>
  <c r="QDM474" i="5" s="1"/>
  <c r="QDO474" i="5" s="1"/>
  <c r="QDQ474" i="5" s="1"/>
  <c r="QDS474" i="5" s="1"/>
  <c r="QDU474" i="5" s="1"/>
  <c r="QDW474" i="5" s="1"/>
  <c r="QDY474" i="5" s="1"/>
  <c r="QEA474" i="5" s="1"/>
  <c r="QEC474" i="5" s="1"/>
  <c r="QEE474" i="5" s="1"/>
  <c r="QEG474" i="5" s="1"/>
  <c r="QEI474" i="5" s="1"/>
  <c r="QEK474" i="5" s="1"/>
  <c r="QEM474" i="5" s="1"/>
  <c r="QEO474" i="5" s="1"/>
  <c r="QEQ474" i="5" s="1"/>
  <c r="QES474" i="5" s="1"/>
  <c r="QEU474" i="5" s="1"/>
  <c r="QEW474" i="5" s="1"/>
  <c r="QEY474" i="5" s="1"/>
  <c r="QFA474" i="5" s="1"/>
  <c r="QFC474" i="5" s="1"/>
  <c r="QFE474" i="5" s="1"/>
  <c r="QFG474" i="5" s="1"/>
  <c r="QFI474" i="5" s="1"/>
  <c r="QFK474" i="5" s="1"/>
  <c r="QFM474" i="5" s="1"/>
  <c r="QFO474" i="5" s="1"/>
  <c r="QFQ474" i="5" s="1"/>
  <c r="QFS474" i="5" s="1"/>
  <c r="QFU474" i="5" s="1"/>
  <c r="QFW474" i="5" s="1"/>
  <c r="QFY474" i="5" s="1"/>
  <c r="QGA474" i="5" s="1"/>
  <c r="QGC474" i="5" s="1"/>
  <c r="QGE474" i="5" s="1"/>
  <c r="QGG474" i="5" s="1"/>
  <c r="QGI474" i="5" s="1"/>
  <c r="QGK474" i="5" s="1"/>
  <c r="QGM474" i="5" s="1"/>
  <c r="QGO474" i="5" s="1"/>
  <c r="QGQ474" i="5" s="1"/>
  <c r="QGS474" i="5" s="1"/>
  <c r="QGU474" i="5" s="1"/>
  <c r="QGW474" i="5" s="1"/>
  <c r="QGY474" i="5" s="1"/>
  <c r="QHA474" i="5" s="1"/>
  <c r="QHC474" i="5" s="1"/>
  <c r="QHE474" i="5" s="1"/>
  <c r="QHG474" i="5" s="1"/>
  <c r="QHI474" i="5" s="1"/>
  <c r="QHK474" i="5" s="1"/>
  <c r="QHM474" i="5" s="1"/>
  <c r="QHO474" i="5" s="1"/>
  <c r="QHQ474" i="5" s="1"/>
  <c r="QHS474" i="5" s="1"/>
  <c r="QHU474" i="5" s="1"/>
  <c r="QHW474" i="5" s="1"/>
  <c r="QHY474" i="5" s="1"/>
  <c r="QIA474" i="5" s="1"/>
  <c r="QIC474" i="5" s="1"/>
  <c r="QIE474" i="5" s="1"/>
  <c r="QIG474" i="5" s="1"/>
  <c r="QII474" i="5" s="1"/>
  <c r="QIK474" i="5" s="1"/>
  <c r="QIM474" i="5" s="1"/>
  <c r="QIO474" i="5" s="1"/>
  <c r="QIQ474" i="5" s="1"/>
  <c r="QIS474" i="5" s="1"/>
  <c r="QIU474" i="5" s="1"/>
  <c r="QIW474" i="5" s="1"/>
  <c r="QIY474" i="5" s="1"/>
  <c r="QJA474" i="5" s="1"/>
  <c r="QJC474" i="5" s="1"/>
  <c r="QJE474" i="5" s="1"/>
  <c r="QJG474" i="5" s="1"/>
  <c r="QJI474" i="5" s="1"/>
  <c r="QJK474" i="5" s="1"/>
  <c r="QJM474" i="5" s="1"/>
  <c r="QJO474" i="5" s="1"/>
  <c r="QJQ474" i="5" s="1"/>
  <c r="QJS474" i="5" s="1"/>
  <c r="QJU474" i="5" s="1"/>
  <c r="QJW474" i="5" s="1"/>
  <c r="QJY474" i="5" s="1"/>
  <c r="QKA474" i="5" s="1"/>
  <c r="QKC474" i="5" s="1"/>
  <c r="QKE474" i="5" s="1"/>
  <c r="QKG474" i="5" s="1"/>
  <c r="QKI474" i="5" s="1"/>
  <c r="QKK474" i="5" s="1"/>
  <c r="QKM474" i="5" s="1"/>
  <c r="QKO474" i="5" s="1"/>
  <c r="QKQ474" i="5" s="1"/>
  <c r="QKS474" i="5" s="1"/>
  <c r="QKU474" i="5" s="1"/>
  <c r="QKW474" i="5" s="1"/>
  <c r="QKY474" i="5" s="1"/>
  <c r="QLA474" i="5" s="1"/>
  <c r="QLC474" i="5" s="1"/>
  <c r="QLE474" i="5" s="1"/>
  <c r="QLG474" i="5" s="1"/>
  <c r="QLI474" i="5" s="1"/>
  <c r="QLK474" i="5" s="1"/>
  <c r="QLM474" i="5" s="1"/>
  <c r="QLO474" i="5" s="1"/>
  <c r="QLQ474" i="5" s="1"/>
  <c r="QLS474" i="5" s="1"/>
  <c r="QLU474" i="5" s="1"/>
  <c r="QLW474" i="5" s="1"/>
  <c r="QLY474" i="5" s="1"/>
  <c r="QMA474" i="5" s="1"/>
  <c r="QMC474" i="5" s="1"/>
  <c r="QME474" i="5" s="1"/>
  <c r="QMG474" i="5" s="1"/>
  <c r="QMI474" i="5" s="1"/>
  <c r="QMK474" i="5" s="1"/>
  <c r="QMM474" i="5" s="1"/>
  <c r="QMO474" i="5" s="1"/>
  <c r="QMQ474" i="5" s="1"/>
  <c r="QMS474" i="5" s="1"/>
  <c r="QMU474" i="5" s="1"/>
  <c r="QMW474" i="5" s="1"/>
  <c r="QMY474" i="5" s="1"/>
  <c r="QNA474" i="5" s="1"/>
  <c r="QNC474" i="5" s="1"/>
  <c r="QNE474" i="5" s="1"/>
  <c r="QNG474" i="5" s="1"/>
  <c r="QNI474" i="5" s="1"/>
  <c r="QNK474" i="5" s="1"/>
  <c r="QNM474" i="5" s="1"/>
  <c r="QNO474" i="5" s="1"/>
  <c r="QNQ474" i="5" s="1"/>
  <c r="QNS474" i="5" s="1"/>
  <c r="QNU474" i="5" s="1"/>
  <c r="QNW474" i="5" s="1"/>
  <c r="QNY474" i="5" s="1"/>
  <c r="QOA474" i="5" s="1"/>
  <c r="QOC474" i="5" s="1"/>
  <c r="QOE474" i="5" s="1"/>
  <c r="QOG474" i="5" s="1"/>
  <c r="QOI474" i="5" s="1"/>
  <c r="QOK474" i="5" s="1"/>
  <c r="QOM474" i="5" s="1"/>
  <c r="QOO474" i="5" s="1"/>
  <c r="QOQ474" i="5" s="1"/>
  <c r="QOS474" i="5" s="1"/>
  <c r="QOU474" i="5" s="1"/>
  <c r="QOW474" i="5" s="1"/>
  <c r="QOY474" i="5" s="1"/>
  <c r="QPA474" i="5" s="1"/>
  <c r="QPC474" i="5" s="1"/>
  <c r="QPE474" i="5" s="1"/>
  <c r="QPG474" i="5" s="1"/>
  <c r="QPI474" i="5" s="1"/>
  <c r="QPK474" i="5" s="1"/>
  <c r="QPM474" i="5" s="1"/>
  <c r="QPO474" i="5" s="1"/>
  <c r="QPQ474" i="5" s="1"/>
  <c r="QPS474" i="5" s="1"/>
  <c r="QPU474" i="5" s="1"/>
  <c r="QPW474" i="5" s="1"/>
  <c r="QPY474" i="5" s="1"/>
  <c r="QQA474" i="5" s="1"/>
  <c r="QQC474" i="5" s="1"/>
  <c r="QQE474" i="5" s="1"/>
  <c r="QQG474" i="5" s="1"/>
  <c r="QQI474" i="5" s="1"/>
  <c r="QQK474" i="5" s="1"/>
  <c r="QQM474" i="5" s="1"/>
  <c r="QQO474" i="5" s="1"/>
  <c r="QQQ474" i="5" s="1"/>
  <c r="QQS474" i="5" s="1"/>
  <c r="QQU474" i="5" s="1"/>
  <c r="QQW474" i="5" s="1"/>
  <c r="QQY474" i="5" s="1"/>
  <c r="QRA474" i="5" s="1"/>
  <c r="QRC474" i="5" s="1"/>
  <c r="QRE474" i="5" s="1"/>
  <c r="QRG474" i="5" s="1"/>
  <c r="QRI474" i="5" s="1"/>
  <c r="QRK474" i="5" s="1"/>
  <c r="QRM474" i="5" s="1"/>
  <c r="QRO474" i="5" s="1"/>
  <c r="QRQ474" i="5" s="1"/>
  <c r="QRS474" i="5" s="1"/>
  <c r="QRU474" i="5" s="1"/>
  <c r="QRW474" i="5" s="1"/>
  <c r="QRY474" i="5" s="1"/>
  <c r="QSA474" i="5" s="1"/>
  <c r="QSC474" i="5" s="1"/>
  <c r="QSE474" i="5" s="1"/>
  <c r="QSG474" i="5" s="1"/>
  <c r="QSI474" i="5" s="1"/>
  <c r="QSK474" i="5" s="1"/>
  <c r="QSM474" i="5" s="1"/>
  <c r="QSO474" i="5" s="1"/>
  <c r="QSQ474" i="5" s="1"/>
  <c r="QSS474" i="5" s="1"/>
  <c r="QSU474" i="5" s="1"/>
  <c r="QSW474" i="5" s="1"/>
  <c r="QSY474" i="5" s="1"/>
  <c r="QTA474" i="5" s="1"/>
  <c r="QTC474" i="5" s="1"/>
  <c r="QTE474" i="5" s="1"/>
  <c r="QTG474" i="5" s="1"/>
  <c r="QTI474" i="5" s="1"/>
  <c r="QTK474" i="5" s="1"/>
  <c r="QTM474" i="5" s="1"/>
  <c r="QTO474" i="5" s="1"/>
  <c r="QTQ474" i="5" s="1"/>
  <c r="QTS474" i="5" s="1"/>
  <c r="QTU474" i="5" s="1"/>
  <c r="QTW474" i="5" s="1"/>
  <c r="QTY474" i="5" s="1"/>
  <c r="QUA474" i="5" s="1"/>
  <c r="QUC474" i="5" s="1"/>
  <c r="QUE474" i="5" s="1"/>
  <c r="QUG474" i="5" s="1"/>
  <c r="QUI474" i="5" s="1"/>
  <c r="QUK474" i="5" s="1"/>
  <c r="QUM474" i="5" s="1"/>
  <c r="QUO474" i="5" s="1"/>
  <c r="QUQ474" i="5" s="1"/>
  <c r="QUS474" i="5" s="1"/>
  <c r="QUU474" i="5" s="1"/>
  <c r="QUW474" i="5" s="1"/>
  <c r="QUY474" i="5" s="1"/>
  <c r="QVA474" i="5" s="1"/>
  <c r="QVC474" i="5" s="1"/>
  <c r="QVE474" i="5" s="1"/>
  <c r="QVG474" i="5" s="1"/>
  <c r="QVI474" i="5" s="1"/>
  <c r="QVK474" i="5" s="1"/>
  <c r="QVM474" i="5" s="1"/>
  <c r="QVO474" i="5" s="1"/>
  <c r="QVQ474" i="5" s="1"/>
  <c r="QVS474" i="5" s="1"/>
  <c r="QVU474" i="5" s="1"/>
  <c r="QVW474" i="5" s="1"/>
  <c r="QVY474" i="5" s="1"/>
  <c r="QWA474" i="5" s="1"/>
  <c r="QWC474" i="5" s="1"/>
  <c r="QWE474" i="5" s="1"/>
  <c r="QWG474" i="5" s="1"/>
  <c r="QWI474" i="5" s="1"/>
  <c r="QWK474" i="5" s="1"/>
  <c r="QWM474" i="5" s="1"/>
  <c r="QWO474" i="5" s="1"/>
  <c r="QWQ474" i="5" s="1"/>
  <c r="QWS474" i="5" s="1"/>
  <c r="QWU474" i="5" s="1"/>
  <c r="QWW474" i="5" s="1"/>
  <c r="QWY474" i="5" s="1"/>
  <c r="QXA474" i="5" s="1"/>
  <c r="QXC474" i="5" s="1"/>
  <c r="QXE474" i="5" s="1"/>
  <c r="QXG474" i="5" s="1"/>
  <c r="QXI474" i="5" s="1"/>
  <c r="QXK474" i="5" s="1"/>
  <c r="QXM474" i="5" s="1"/>
  <c r="QXO474" i="5" s="1"/>
  <c r="QXQ474" i="5" s="1"/>
  <c r="QXS474" i="5" s="1"/>
  <c r="QXU474" i="5" s="1"/>
  <c r="QXW474" i="5" s="1"/>
  <c r="QXY474" i="5" s="1"/>
  <c r="QYA474" i="5" s="1"/>
  <c r="QYC474" i="5" s="1"/>
  <c r="QYE474" i="5" s="1"/>
  <c r="QYG474" i="5" s="1"/>
  <c r="QYI474" i="5" s="1"/>
  <c r="QYK474" i="5" s="1"/>
  <c r="QYM474" i="5" s="1"/>
  <c r="QYO474" i="5" s="1"/>
  <c r="QYQ474" i="5" s="1"/>
  <c r="QYS474" i="5" s="1"/>
  <c r="QYU474" i="5" s="1"/>
  <c r="QYW474" i="5" s="1"/>
  <c r="QYY474" i="5" s="1"/>
  <c r="QZA474" i="5" s="1"/>
  <c r="QZC474" i="5" s="1"/>
  <c r="QZE474" i="5" s="1"/>
  <c r="QZG474" i="5" s="1"/>
  <c r="QZI474" i="5" s="1"/>
  <c r="QZK474" i="5" s="1"/>
  <c r="QZM474" i="5" s="1"/>
  <c r="QZO474" i="5" s="1"/>
  <c r="QZQ474" i="5" s="1"/>
  <c r="QZS474" i="5" s="1"/>
  <c r="QZU474" i="5" s="1"/>
  <c r="QZW474" i="5" s="1"/>
  <c r="QZY474" i="5" s="1"/>
  <c r="RAA474" i="5" s="1"/>
  <c r="RAC474" i="5" s="1"/>
  <c r="RAE474" i="5" s="1"/>
  <c r="RAG474" i="5" s="1"/>
  <c r="RAI474" i="5" s="1"/>
  <c r="RAK474" i="5" s="1"/>
  <c r="RAM474" i="5" s="1"/>
  <c r="RAO474" i="5" s="1"/>
  <c r="RAQ474" i="5" s="1"/>
  <c r="RAS474" i="5" s="1"/>
  <c r="RAU474" i="5" s="1"/>
  <c r="RAW474" i="5" s="1"/>
  <c r="RAY474" i="5" s="1"/>
  <c r="RBA474" i="5" s="1"/>
  <c r="RBC474" i="5" s="1"/>
  <c r="RBE474" i="5" s="1"/>
  <c r="RBG474" i="5" s="1"/>
  <c r="RBI474" i="5" s="1"/>
  <c r="RBK474" i="5" s="1"/>
  <c r="RBM474" i="5" s="1"/>
  <c r="RBO474" i="5" s="1"/>
  <c r="RBQ474" i="5" s="1"/>
  <c r="RBS474" i="5" s="1"/>
  <c r="RBU474" i="5" s="1"/>
  <c r="RBW474" i="5" s="1"/>
  <c r="RBY474" i="5" s="1"/>
  <c r="RCA474" i="5" s="1"/>
  <c r="RCC474" i="5" s="1"/>
  <c r="RCE474" i="5" s="1"/>
  <c r="RCG474" i="5" s="1"/>
  <c r="RCI474" i="5" s="1"/>
  <c r="RCK474" i="5" s="1"/>
  <c r="RCM474" i="5" s="1"/>
  <c r="RCO474" i="5" s="1"/>
  <c r="RCQ474" i="5" s="1"/>
  <c r="RCS474" i="5" s="1"/>
  <c r="RCU474" i="5" s="1"/>
  <c r="RCW474" i="5" s="1"/>
  <c r="RCY474" i="5" s="1"/>
  <c r="RDA474" i="5" s="1"/>
  <c r="RDC474" i="5" s="1"/>
  <c r="RDE474" i="5" s="1"/>
  <c r="RDG474" i="5" s="1"/>
  <c r="RDI474" i="5" s="1"/>
  <c r="RDK474" i="5" s="1"/>
  <c r="RDM474" i="5" s="1"/>
  <c r="RDO474" i="5" s="1"/>
  <c r="RDQ474" i="5" s="1"/>
  <c r="RDS474" i="5" s="1"/>
  <c r="RDU474" i="5" s="1"/>
  <c r="RDW474" i="5" s="1"/>
  <c r="RDY474" i="5" s="1"/>
  <c r="REA474" i="5" s="1"/>
  <c r="REC474" i="5" s="1"/>
  <c r="REE474" i="5" s="1"/>
  <c r="REG474" i="5" s="1"/>
  <c r="REI474" i="5" s="1"/>
  <c r="REK474" i="5" s="1"/>
  <c r="REM474" i="5" s="1"/>
  <c r="REO474" i="5" s="1"/>
  <c r="REQ474" i="5" s="1"/>
  <c r="RES474" i="5" s="1"/>
  <c r="REU474" i="5" s="1"/>
  <c r="REW474" i="5" s="1"/>
  <c r="REY474" i="5" s="1"/>
  <c r="RFA474" i="5" s="1"/>
  <c r="RFC474" i="5" s="1"/>
  <c r="RFE474" i="5" s="1"/>
  <c r="RFG474" i="5" s="1"/>
  <c r="RFI474" i="5" s="1"/>
  <c r="RFK474" i="5" s="1"/>
  <c r="RFM474" i="5" s="1"/>
  <c r="RFO474" i="5" s="1"/>
  <c r="RFQ474" i="5" s="1"/>
  <c r="RFS474" i="5" s="1"/>
  <c r="RFU474" i="5" s="1"/>
  <c r="RFW474" i="5" s="1"/>
  <c r="RFY474" i="5" s="1"/>
  <c r="RGA474" i="5" s="1"/>
  <c r="RGC474" i="5" s="1"/>
  <c r="RGE474" i="5" s="1"/>
  <c r="RGG474" i="5" s="1"/>
  <c r="RGI474" i="5" s="1"/>
  <c r="RGK474" i="5" s="1"/>
  <c r="RGM474" i="5" s="1"/>
  <c r="RGO474" i="5" s="1"/>
  <c r="RGQ474" i="5" s="1"/>
  <c r="RGS474" i="5" s="1"/>
  <c r="RGU474" i="5" s="1"/>
  <c r="RGW474" i="5" s="1"/>
  <c r="RGY474" i="5" s="1"/>
  <c r="RHA474" i="5" s="1"/>
  <c r="RHC474" i="5" s="1"/>
  <c r="RHE474" i="5" s="1"/>
  <c r="RHG474" i="5" s="1"/>
  <c r="RHI474" i="5" s="1"/>
  <c r="RHK474" i="5" s="1"/>
  <c r="RHM474" i="5" s="1"/>
  <c r="RHO474" i="5" s="1"/>
  <c r="RHQ474" i="5" s="1"/>
  <c r="RHS474" i="5" s="1"/>
  <c r="RHU474" i="5" s="1"/>
  <c r="RHW474" i="5" s="1"/>
  <c r="RHY474" i="5" s="1"/>
  <c r="RIA474" i="5" s="1"/>
  <c r="RIC474" i="5" s="1"/>
  <c r="RIE474" i="5" s="1"/>
  <c r="RIG474" i="5" s="1"/>
  <c r="RII474" i="5" s="1"/>
  <c r="RIK474" i="5" s="1"/>
  <c r="RIM474" i="5" s="1"/>
  <c r="RIO474" i="5" s="1"/>
  <c r="RIQ474" i="5" s="1"/>
  <c r="RIS474" i="5" s="1"/>
  <c r="RIU474" i="5" s="1"/>
  <c r="RIW474" i="5" s="1"/>
  <c r="RIY474" i="5" s="1"/>
  <c r="RJA474" i="5" s="1"/>
  <c r="RJC474" i="5" s="1"/>
  <c r="RJE474" i="5" s="1"/>
  <c r="RJG474" i="5" s="1"/>
  <c r="RJI474" i="5" s="1"/>
  <c r="RJK474" i="5" s="1"/>
  <c r="RJM474" i="5" s="1"/>
  <c r="RJO474" i="5" s="1"/>
  <c r="RJQ474" i="5" s="1"/>
  <c r="RJS474" i="5" s="1"/>
  <c r="RJU474" i="5" s="1"/>
  <c r="RJW474" i="5" s="1"/>
  <c r="RJY474" i="5" s="1"/>
  <c r="RKA474" i="5" s="1"/>
  <c r="RKC474" i="5" s="1"/>
  <c r="RKE474" i="5" s="1"/>
  <c r="RKG474" i="5" s="1"/>
  <c r="RKI474" i="5" s="1"/>
  <c r="RKK474" i="5" s="1"/>
  <c r="RKM474" i="5" s="1"/>
  <c r="RKO474" i="5" s="1"/>
  <c r="RKQ474" i="5" s="1"/>
  <c r="RKS474" i="5" s="1"/>
  <c r="RKU474" i="5" s="1"/>
  <c r="RKW474" i="5" s="1"/>
  <c r="RKY474" i="5" s="1"/>
  <c r="RLA474" i="5" s="1"/>
  <c r="RLC474" i="5" s="1"/>
  <c r="RLE474" i="5" s="1"/>
  <c r="RLG474" i="5" s="1"/>
  <c r="RLI474" i="5" s="1"/>
  <c r="RLK474" i="5" s="1"/>
  <c r="RLM474" i="5" s="1"/>
  <c r="RLO474" i="5" s="1"/>
  <c r="RLQ474" i="5" s="1"/>
  <c r="RLS474" i="5" s="1"/>
  <c r="RLU474" i="5" s="1"/>
  <c r="RLW474" i="5" s="1"/>
  <c r="RLY474" i="5" s="1"/>
  <c r="RMA474" i="5" s="1"/>
  <c r="RMC474" i="5" s="1"/>
  <c r="RME474" i="5" s="1"/>
  <c r="RMG474" i="5" s="1"/>
  <c r="RMI474" i="5" s="1"/>
  <c r="RMK474" i="5" s="1"/>
  <c r="RMM474" i="5" s="1"/>
  <c r="RMO474" i="5" s="1"/>
  <c r="RMQ474" i="5" s="1"/>
  <c r="RMS474" i="5" s="1"/>
  <c r="RMU474" i="5" s="1"/>
  <c r="RMW474" i="5" s="1"/>
  <c r="RMY474" i="5" s="1"/>
  <c r="RNA474" i="5" s="1"/>
  <c r="RNC474" i="5" s="1"/>
  <c r="RNE474" i="5" s="1"/>
  <c r="RNG474" i="5" s="1"/>
  <c r="RNI474" i="5" s="1"/>
  <c r="RNK474" i="5" s="1"/>
  <c r="RNM474" i="5" s="1"/>
  <c r="RNO474" i="5" s="1"/>
  <c r="RNQ474" i="5" s="1"/>
  <c r="RNS474" i="5" s="1"/>
  <c r="RNU474" i="5" s="1"/>
  <c r="RNW474" i="5" s="1"/>
  <c r="RNY474" i="5" s="1"/>
  <c r="ROA474" i="5" s="1"/>
  <c r="ROC474" i="5" s="1"/>
  <c r="ROE474" i="5" s="1"/>
  <c r="ROG474" i="5" s="1"/>
  <c r="ROI474" i="5" s="1"/>
  <c r="ROK474" i="5" s="1"/>
  <c r="ROM474" i="5" s="1"/>
  <c r="ROO474" i="5" s="1"/>
  <c r="ROQ474" i="5" s="1"/>
  <c r="ROS474" i="5" s="1"/>
  <c r="ROU474" i="5" s="1"/>
  <c r="ROW474" i="5" s="1"/>
  <c r="ROY474" i="5" s="1"/>
  <c r="RPA474" i="5" s="1"/>
  <c r="RPC474" i="5" s="1"/>
  <c r="RPE474" i="5" s="1"/>
  <c r="RPG474" i="5" s="1"/>
  <c r="RPI474" i="5" s="1"/>
  <c r="RPK474" i="5" s="1"/>
  <c r="RPM474" i="5" s="1"/>
  <c r="RPO474" i="5" s="1"/>
  <c r="RPQ474" i="5" s="1"/>
  <c r="RPS474" i="5" s="1"/>
  <c r="RPU474" i="5" s="1"/>
  <c r="RPW474" i="5" s="1"/>
  <c r="RPY474" i="5" s="1"/>
  <c r="RQA474" i="5" s="1"/>
  <c r="RQC474" i="5" s="1"/>
  <c r="RQE474" i="5" s="1"/>
  <c r="RQG474" i="5" s="1"/>
  <c r="RQI474" i="5" s="1"/>
  <c r="RQK474" i="5" s="1"/>
  <c r="RQM474" i="5" s="1"/>
  <c r="RQO474" i="5" s="1"/>
  <c r="RQQ474" i="5" s="1"/>
  <c r="RQS474" i="5" s="1"/>
  <c r="RQU474" i="5" s="1"/>
  <c r="RQW474" i="5" s="1"/>
  <c r="RQY474" i="5" s="1"/>
  <c r="RRA474" i="5" s="1"/>
  <c r="RRC474" i="5" s="1"/>
  <c r="RRE474" i="5" s="1"/>
  <c r="RRG474" i="5" s="1"/>
  <c r="RRI474" i="5" s="1"/>
  <c r="RRK474" i="5" s="1"/>
  <c r="RRM474" i="5" s="1"/>
  <c r="RRO474" i="5" s="1"/>
  <c r="RRQ474" i="5" s="1"/>
  <c r="RRS474" i="5" s="1"/>
  <c r="RRU474" i="5" s="1"/>
  <c r="RRW474" i="5" s="1"/>
  <c r="RRY474" i="5" s="1"/>
  <c r="RSA474" i="5" s="1"/>
  <c r="RSC474" i="5" s="1"/>
  <c r="RSE474" i="5" s="1"/>
  <c r="RSG474" i="5" s="1"/>
  <c r="RSI474" i="5" s="1"/>
  <c r="RSK474" i="5" s="1"/>
  <c r="RSM474" i="5" s="1"/>
  <c r="RSO474" i="5" s="1"/>
  <c r="RSQ474" i="5" s="1"/>
  <c r="RSS474" i="5" s="1"/>
  <c r="RSU474" i="5" s="1"/>
  <c r="RSW474" i="5" s="1"/>
  <c r="RSY474" i="5" s="1"/>
  <c r="RTA474" i="5" s="1"/>
  <c r="RTC474" i="5" s="1"/>
  <c r="RTE474" i="5" s="1"/>
  <c r="RTG474" i="5" s="1"/>
  <c r="RTI474" i="5" s="1"/>
  <c r="RTK474" i="5" s="1"/>
  <c r="RTM474" i="5" s="1"/>
  <c r="RTO474" i="5" s="1"/>
  <c r="RTQ474" i="5" s="1"/>
  <c r="RTS474" i="5" s="1"/>
  <c r="RTU474" i="5" s="1"/>
  <c r="RTW474" i="5" s="1"/>
  <c r="RTY474" i="5" s="1"/>
  <c r="RUA474" i="5" s="1"/>
  <c r="RUC474" i="5" s="1"/>
  <c r="RUE474" i="5" s="1"/>
  <c r="RUG474" i="5" s="1"/>
  <c r="RUI474" i="5" s="1"/>
  <c r="RUK474" i="5" s="1"/>
  <c r="RUM474" i="5" s="1"/>
  <c r="RUO474" i="5" s="1"/>
  <c r="RUQ474" i="5" s="1"/>
  <c r="RUS474" i="5" s="1"/>
  <c r="RUU474" i="5" s="1"/>
  <c r="RUW474" i="5" s="1"/>
  <c r="RUY474" i="5" s="1"/>
  <c r="RVA474" i="5" s="1"/>
  <c r="RVC474" i="5" s="1"/>
  <c r="RVE474" i="5" s="1"/>
  <c r="RVG474" i="5" s="1"/>
  <c r="RVI474" i="5" s="1"/>
  <c r="RVK474" i="5" s="1"/>
  <c r="RVM474" i="5" s="1"/>
  <c r="RVO474" i="5" s="1"/>
  <c r="RVQ474" i="5" s="1"/>
  <c r="RVS474" i="5" s="1"/>
  <c r="RVU474" i="5" s="1"/>
  <c r="RVW474" i="5" s="1"/>
  <c r="RVY474" i="5" s="1"/>
  <c r="RWA474" i="5" s="1"/>
  <c r="RWC474" i="5" s="1"/>
  <c r="RWE474" i="5" s="1"/>
  <c r="RWG474" i="5" s="1"/>
  <c r="RWI474" i="5" s="1"/>
  <c r="RWK474" i="5" s="1"/>
  <c r="RWM474" i="5" s="1"/>
  <c r="RWO474" i="5" s="1"/>
  <c r="RWQ474" i="5" s="1"/>
  <c r="RWS474" i="5" s="1"/>
  <c r="RWU474" i="5" s="1"/>
  <c r="RWW474" i="5" s="1"/>
  <c r="RWY474" i="5" s="1"/>
  <c r="RXA474" i="5" s="1"/>
  <c r="RXC474" i="5" s="1"/>
  <c r="RXE474" i="5" s="1"/>
  <c r="RXG474" i="5" s="1"/>
  <c r="RXI474" i="5" s="1"/>
  <c r="RXK474" i="5" s="1"/>
  <c r="RXM474" i="5" s="1"/>
  <c r="RXO474" i="5" s="1"/>
  <c r="RXQ474" i="5" s="1"/>
  <c r="RXS474" i="5" s="1"/>
  <c r="RXU474" i="5" s="1"/>
  <c r="RXW474" i="5" s="1"/>
  <c r="RXY474" i="5" s="1"/>
  <c r="RYA474" i="5" s="1"/>
  <c r="RYC474" i="5" s="1"/>
  <c r="RYE474" i="5" s="1"/>
  <c r="RYG474" i="5" s="1"/>
  <c r="RYI474" i="5" s="1"/>
  <c r="RYK474" i="5" s="1"/>
  <c r="RYM474" i="5" s="1"/>
  <c r="RYO474" i="5" s="1"/>
  <c r="RYQ474" i="5" s="1"/>
  <c r="RYS474" i="5" s="1"/>
  <c r="RYU474" i="5" s="1"/>
  <c r="RYW474" i="5" s="1"/>
  <c r="RYY474" i="5" s="1"/>
  <c r="RZA474" i="5" s="1"/>
  <c r="RZC474" i="5" s="1"/>
  <c r="RZE474" i="5" s="1"/>
  <c r="RZG474" i="5" s="1"/>
  <c r="RZI474" i="5" s="1"/>
  <c r="RZK474" i="5" s="1"/>
  <c r="RZM474" i="5" s="1"/>
  <c r="RZO474" i="5" s="1"/>
  <c r="RZQ474" i="5" s="1"/>
  <c r="RZS474" i="5" s="1"/>
  <c r="RZU474" i="5" s="1"/>
  <c r="RZW474" i="5" s="1"/>
  <c r="RZY474" i="5" s="1"/>
  <c r="SAA474" i="5" s="1"/>
  <c r="SAC474" i="5" s="1"/>
  <c r="SAE474" i="5" s="1"/>
  <c r="SAG474" i="5" s="1"/>
  <c r="SAI474" i="5" s="1"/>
  <c r="SAK474" i="5" s="1"/>
  <c r="SAM474" i="5" s="1"/>
  <c r="SAO474" i="5" s="1"/>
  <c r="SAQ474" i="5" s="1"/>
  <c r="SAS474" i="5" s="1"/>
  <c r="SAU474" i="5" s="1"/>
  <c r="SAW474" i="5" s="1"/>
  <c r="SAY474" i="5" s="1"/>
  <c r="SBA474" i="5" s="1"/>
  <c r="SBC474" i="5" s="1"/>
  <c r="SBE474" i="5" s="1"/>
  <c r="SBG474" i="5" s="1"/>
  <c r="SBI474" i="5" s="1"/>
  <c r="SBK474" i="5" s="1"/>
  <c r="SBM474" i="5" s="1"/>
  <c r="SBO474" i="5" s="1"/>
  <c r="SBQ474" i="5" s="1"/>
  <c r="SBS474" i="5" s="1"/>
  <c r="SBU474" i="5" s="1"/>
  <c r="SBW474" i="5" s="1"/>
  <c r="SBY474" i="5" s="1"/>
  <c r="SCA474" i="5" s="1"/>
  <c r="SCC474" i="5" s="1"/>
  <c r="SCE474" i="5" s="1"/>
  <c r="SCG474" i="5" s="1"/>
  <c r="SCI474" i="5" s="1"/>
  <c r="SCK474" i="5" s="1"/>
  <c r="SCM474" i="5" s="1"/>
  <c r="SCO474" i="5" s="1"/>
  <c r="SCQ474" i="5" s="1"/>
  <c r="SCS474" i="5" s="1"/>
  <c r="SCU474" i="5" s="1"/>
  <c r="SCW474" i="5" s="1"/>
  <c r="SCY474" i="5" s="1"/>
  <c r="SDA474" i="5" s="1"/>
  <c r="SDC474" i="5" s="1"/>
  <c r="SDE474" i="5" s="1"/>
  <c r="SDG474" i="5" s="1"/>
  <c r="SDI474" i="5" s="1"/>
  <c r="SDK474" i="5" s="1"/>
  <c r="SDM474" i="5" s="1"/>
  <c r="SDO474" i="5" s="1"/>
  <c r="SDQ474" i="5" s="1"/>
  <c r="SDS474" i="5" s="1"/>
  <c r="SDU474" i="5" s="1"/>
  <c r="SDW474" i="5" s="1"/>
  <c r="SDY474" i="5" s="1"/>
  <c r="SEA474" i="5" s="1"/>
  <c r="SEC474" i="5" s="1"/>
  <c r="SEE474" i="5" s="1"/>
  <c r="SEG474" i="5" s="1"/>
  <c r="SEI474" i="5" s="1"/>
  <c r="SEK474" i="5" s="1"/>
  <c r="SEM474" i="5" s="1"/>
  <c r="SEO474" i="5" s="1"/>
  <c r="SEQ474" i="5" s="1"/>
  <c r="SES474" i="5" s="1"/>
  <c r="SEU474" i="5" s="1"/>
  <c r="SEW474" i="5" s="1"/>
  <c r="SEY474" i="5" s="1"/>
  <c r="SFA474" i="5" s="1"/>
  <c r="SFC474" i="5" s="1"/>
  <c r="SFE474" i="5" s="1"/>
  <c r="SFG474" i="5" s="1"/>
  <c r="SFI474" i="5" s="1"/>
  <c r="SFK474" i="5" s="1"/>
  <c r="SFM474" i="5" s="1"/>
  <c r="SFO474" i="5" s="1"/>
  <c r="SFQ474" i="5" s="1"/>
  <c r="SFS474" i="5" s="1"/>
  <c r="SFU474" i="5" s="1"/>
  <c r="SFW474" i="5" s="1"/>
  <c r="SFY474" i="5" s="1"/>
  <c r="SGA474" i="5" s="1"/>
  <c r="SGC474" i="5" s="1"/>
  <c r="SGE474" i="5" s="1"/>
  <c r="SGG474" i="5" s="1"/>
  <c r="SGI474" i="5" s="1"/>
  <c r="SGK474" i="5" s="1"/>
  <c r="SGM474" i="5" s="1"/>
  <c r="SGO474" i="5" s="1"/>
  <c r="SGQ474" i="5" s="1"/>
  <c r="SGS474" i="5" s="1"/>
  <c r="SGU474" i="5" s="1"/>
  <c r="SGW474" i="5" s="1"/>
  <c r="SGY474" i="5" s="1"/>
  <c r="SHA474" i="5" s="1"/>
  <c r="SHC474" i="5" s="1"/>
  <c r="SHE474" i="5" s="1"/>
  <c r="SHG474" i="5" s="1"/>
  <c r="SHI474" i="5" s="1"/>
  <c r="SHK474" i="5" s="1"/>
  <c r="SHM474" i="5" s="1"/>
  <c r="SHO474" i="5" s="1"/>
  <c r="SHQ474" i="5" s="1"/>
  <c r="SHS474" i="5" s="1"/>
  <c r="SHU474" i="5" s="1"/>
  <c r="SHW474" i="5" s="1"/>
  <c r="SHY474" i="5" s="1"/>
  <c r="SIA474" i="5" s="1"/>
  <c r="SIC474" i="5" s="1"/>
  <c r="SIE474" i="5" s="1"/>
  <c r="SIG474" i="5" s="1"/>
  <c r="SII474" i="5" s="1"/>
  <c r="SIK474" i="5" s="1"/>
  <c r="SIM474" i="5" s="1"/>
  <c r="SIO474" i="5" s="1"/>
  <c r="SIQ474" i="5" s="1"/>
  <c r="SIS474" i="5" s="1"/>
  <c r="SIU474" i="5" s="1"/>
  <c r="SIW474" i="5" s="1"/>
  <c r="SIY474" i="5" s="1"/>
  <c r="SJA474" i="5" s="1"/>
  <c r="SJC474" i="5" s="1"/>
  <c r="SJE474" i="5" s="1"/>
  <c r="SJG474" i="5" s="1"/>
  <c r="SJI474" i="5" s="1"/>
  <c r="SJK474" i="5" s="1"/>
  <c r="SJM474" i="5" s="1"/>
  <c r="SJO474" i="5" s="1"/>
  <c r="SJQ474" i="5" s="1"/>
  <c r="SJS474" i="5" s="1"/>
  <c r="SJU474" i="5" s="1"/>
  <c r="SJW474" i="5" s="1"/>
  <c r="SJY474" i="5" s="1"/>
  <c r="SKA474" i="5" s="1"/>
  <c r="SKC474" i="5" s="1"/>
  <c r="SKE474" i="5" s="1"/>
  <c r="SKG474" i="5" s="1"/>
  <c r="SKI474" i="5" s="1"/>
  <c r="SKK474" i="5" s="1"/>
  <c r="SKM474" i="5" s="1"/>
  <c r="SKO474" i="5" s="1"/>
  <c r="SKQ474" i="5" s="1"/>
  <c r="SKS474" i="5" s="1"/>
  <c r="SKU474" i="5" s="1"/>
  <c r="SKW474" i="5" s="1"/>
  <c r="SKY474" i="5" s="1"/>
  <c r="SLA474" i="5" s="1"/>
  <c r="SLC474" i="5" s="1"/>
  <c r="SLE474" i="5" s="1"/>
  <c r="SLG474" i="5" s="1"/>
  <c r="SLI474" i="5" s="1"/>
  <c r="SLK474" i="5" s="1"/>
  <c r="SLM474" i="5" s="1"/>
  <c r="SLO474" i="5" s="1"/>
  <c r="SLQ474" i="5" s="1"/>
  <c r="SLS474" i="5" s="1"/>
  <c r="SLU474" i="5" s="1"/>
  <c r="SLW474" i="5" s="1"/>
  <c r="SLY474" i="5" s="1"/>
  <c r="SMA474" i="5" s="1"/>
  <c r="SMC474" i="5" s="1"/>
  <c r="SME474" i="5" s="1"/>
  <c r="SMG474" i="5" s="1"/>
  <c r="SMI474" i="5" s="1"/>
  <c r="SMK474" i="5" s="1"/>
  <c r="SMM474" i="5" s="1"/>
  <c r="SMO474" i="5" s="1"/>
  <c r="SMQ474" i="5" s="1"/>
  <c r="SMS474" i="5" s="1"/>
  <c r="SMU474" i="5" s="1"/>
  <c r="SMW474" i="5" s="1"/>
  <c r="SMY474" i="5" s="1"/>
  <c r="SNA474" i="5" s="1"/>
  <c r="SNC474" i="5" s="1"/>
  <c r="SNE474" i="5" s="1"/>
  <c r="SNG474" i="5" s="1"/>
  <c r="SNI474" i="5" s="1"/>
  <c r="SNK474" i="5" s="1"/>
  <c r="SNM474" i="5" s="1"/>
  <c r="SNO474" i="5" s="1"/>
  <c r="SNQ474" i="5" s="1"/>
  <c r="SNS474" i="5" s="1"/>
  <c r="SNU474" i="5" s="1"/>
  <c r="SNW474" i="5" s="1"/>
  <c r="SNY474" i="5" s="1"/>
  <c r="SOA474" i="5" s="1"/>
  <c r="SOC474" i="5" s="1"/>
  <c r="SOE474" i="5" s="1"/>
  <c r="SOG474" i="5" s="1"/>
  <c r="SOI474" i="5" s="1"/>
  <c r="SOK474" i="5" s="1"/>
  <c r="SOM474" i="5" s="1"/>
  <c r="SOO474" i="5" s="1"/>
  <c r="SOQ474" i="5" s="1"/>
  <c r="SOS474" i="5" s="1"/>
  <c r="SOU474" i="5" s="1"/>
  <c r="SOW474" i="5" s="1"/>
  <c r="SOY474" i="5" s="1"/>
  <c r="SPA474" i="5" s="1"/>
  <c r="SPC474" i="5" s="1"/>
  <c r="SPE474" i="5" s="1"/>
  <c r="SPG474" i="5" s="1"/>
  <c r="SPI474" i="5" s="1"/>
  <c r="SPK474" i="5" s="1"/>
  <c r="SPM474" i="5" s="1"/>
  <c r="SPO474" i="5" s="1"/>
  <c r="SPQ474" i="5" s="1"/>
  <c r="SPS474" i="5" s="1"/>
  <c r="SPU474" i="5" s="1"/>
  <c r="SPW474" i="5" s="1"/>
  <c r="SPY474" i="5" s="1"/>
  <c r="SQA474" i="5" s="1"/>
  <c r="SQC474" i="5" s="1"/>
  <c r="SQE474" i="5" s="1"/>
  <c r="SQG474" i="5" s="1"/>
  <c r="SQI474" i="5" s="1"/>
  <c r="SQK474" i="5" s="1"/>
  <c r="SQM474" i="5" s="1"/>
  <c r="SQO474" i="5" s="1"/>
  <c r="SQQ474" i="5" s="1"/>
  <c r="SQS474" i="5" s="1"/>
  <c r="SQU474" i="5" s="1"/>
  <c r="SQW474" i="5" s="1"/>
  <c r="SQY474" i="5" s="1"/>
  <c r="SRA474" i="5" s="1"/>
  <c r="SRC474" i="5" s="1"/>
  <c r="SRE474" i="5" s="1"/>
  <c r="SRG474" i="5" s="1"/>
  <c r="SRI474" i="5" s="1"/>
  <c r="SRK474" i="5" s="1"/>
  <c r="SRM474" i="5" s="1"/>
  <c r="SRO474" i="5" s="1"/>
  <c r="SRQ474" i="5" s="1"/>
  <c r="SRS474" i="5" s="1"/>
  <c r="SRU474" i="5" s="1"/>
  <c r="SRW474" i="5" s="1"/>
  <c r="SRY474" i="5" s="1"/>
  <c r="SSA474" i="5" s="1"/>
  <c r="SSC474" i="5" s="1"/>
  <c r="SSE474" i="5" s="1"/>
  <c r="SSG474" i="5" s="1"/>
  <c r="SSI474" i="5" s="1"/>
  <c r="SSK474" i="5" s="1"/>
  <c r="SSM474" i="5" s="1"/>
  <c r="SSO474" i="5" s="1"/>
  <c r="SSQ474" i="5" s="1"/>
  <c r="SSS474" i="5" s="1"/>
  <c r="SSU474" i="5" s="1"/>
  <c r="SSW474" i="5" s="1"/>
  <c r="SSY474" i="5" s="1"/>
  <c r="STA474" i="5" s="1"/>
  <c r="STC474" i="5" s="1"/>
  <c r="STE474" i="5" s="1"/>
  <c r="STG474" i="5" s="1"/>
  <c r="STI474" i="5" s="1"/>
  <c r="STK474" i="5" s="1"/>
  <c r="STM474" i="5" s="1"/>
  <c r="STO474" i="5" s="1"/>
  <c r="STQ474" i="5" s="1"/>
  <c r="STS474" i="5" s="1"/>
  <c r="STU474" i="5" s="1"/>
  <c r="STW474" i="5" s="1"/>
  <c r="STY474" i="5" s="1"/>
  <c r="SUA474" i="5" s="1"/>
  <c r="SUC474" i="5" s="1"/>
  <c r="SUE474" i="5" s="1"/>
  <c r="SUG474" i="5" s="1"/>
  <c r="SUI474" i="5" s="1"/>
  <c r="SUK474" i="5" s="1"/>
  <c r="SUM474" i="5" s="1"/>
  <c r="SUO474" i="5" s="1"/>
  <c r="SUQ474" i="5" s="1"/>
  <c r="SUS474" i="5" s="1"/>
  <c r="SUU474" i="5" s="1"/>
  <c r="SUW474" i="5" s="1"/>
  <c r="SUY474" i="5" s="1"/>
  <c r="SVA474" i="5" s="1"/>
  <c r="SVC474" i="5" s="1"/>
  <c r="SVE474" i="5" s="1"/>
  <c r="SVG474" i="5" s="1"/>
  <c r="SVI474" i="5" s="1"/>
  <c r="SVK474" i="5" s="1"/>
  <c r="SVM474" i="5" s="1"/>
  <c r="SVO474" i="5" s="1"/>
  <c r="SVQ474" i="5" s="1"/>
  <c r="SVS474" i="5" s="1"/>
  <c r="SVU474" i="5" s="1"/>
  <c r="SVW474" i="5" s="1"/>
  <c r="SVY474" i="5" s="1"/>
  <c r="SWA474" i="5" s="1"/>
  <c r="SWC474" i="5" s="1"/>
  <c r="SWE474" i="5" s="1"/>
  <c r="SWG474" i="5" s="1"/>
  <c r="SWI474" i="5" s="1"/>
  <c r="SWK474" i="5" s="1"/>
  <c r="SWM474" i="5" s="1"/>
  <c r="SWO474" i="5" s="1"/>
  <c r="SWQ474" i="5" s="1"/>
  <c r="SWS474" i="5" s="1"/>
  <c r="SWU474" i="5" s="1"/>
  <c r="SWW474" i="5" s="1"/>
  <c r="SWY474" i="5" s="1"/>
  <c r="SXA474" i="5" s="1"/>
  <c r="SXC474" i="5" s="1"/>
  <c r="SXE474" i="5" s="1"/>
  <c r="SXG474" i="5" s="1"/>
  <c r="SXI474" i="5" s="1"/>
  <c r="SXK474" i="5" s="1"/>
  <c r="SXM474" i="5" s="1"/>
  <c r="SXO474" i="5" s="1"/>
  <c r="SXQ474" i="5" s="1"/>
  <c r="SXS474" i="5" s="1"/>
  <c r="SXU474" i="5" s="1"/>
  <c r="SXW474" i="5" s="1"/>
  <c r="SXY474" i="5" s="1"/>
  <c r="SYA474" i="5" s="1"/>
  <c r="SYC474" i="5" s="1"/>
  <c r="SYE474" i="5" s="1"/>
  <c r="SYG474" i="5" s="1"/>
  <c r="SYI474" i="5" s="1"/>
  <c r="SYK474" i="5" s="1"/>
  <c r="SYM474" i="5" s="1"/>
  <c r="SYO474" i="5" s="1"/>
  <c r="SYQ474" i="5" s="1"/>
  <c r="SYS474" i="5" s="1"/>
  <c r="SYU474" i="5" s="1"/>
  <c r="SYW474" i="5" s="1"/>
  <c r="SYY474" i="5" s="1"/>
  <c r="SZA474" i="5" s="1"/>
  <c r="SZC474" i="5" s="1"/>
  <c r="SZE474" i="5" s="1"/>
  <c r="SZG474" i="5" s="1"/>
  <c r="SZI474" i="5" s="1"/>
  <c r="SZK474" i="5" s="1"/>
  <c r="SZM474" i="5" s="1"/>
  <c r="SZO474" i="5" s="1"/>
  <c r="SZQ474" i="5" s="1"/>
  <c r="SZS474" i="5" s="1"/>
  <c r="SZU474" i="5" s="1"/>
  <c r="SZW474" i="5" s="1"/>
  <c r="SZY474" i="5" s="1"/>
  <c r="TAA474" i="5" s="1"/>
  <c r="TAC474" i="5" s="1"/>
  <c r="TAE474" i="5" s="1"/>
  <c r="TAG474" i="5" s="1"/>
  <c r="TAI474" i="5" s="1"/>
  <c r="TAK474" i="5" s="1"/>
  <c r="TAM474" i="5" s="1"/>
  <c r="TAO474" i="5" s="1"/>
  <c r="TAQ474" i="5" s="1"/>
  <c r="TAS474" i="5" s="1"/>
  <c r="TAU474" i="5" s="1"/>
  <c r="TAW474" i="5" s="1"/>
  <c r="TAY474" i="5" s="1"/>
  <c r="TBA474" i="5" s="1"/>
  <c r="TBC474" i="5" s="1"/>
  <c r="TBE474" i="5" s="1"/>
  <c r="TBG474" i="5" s="1"/>
  <c r="TBI474" i="5" s="1"/>
  <c r="TBK474" i="5" s="1"/>
  <c r="TBM474" i="5" s="1"/>
  <c r="TBO474" i="5" s="1"/>
  <c r="TBQ474" i="5" s="1"/>
  <c r="TBS474" i="5" s="1"/>
  <c r="TBU474" i="5" s="1"/>
  <c r="TBW474" i="5" s="1"/>
  <c r="TBY474" i="5" s="1"/>
  <c r="TCA474" i="5" s="1"/>
  <c r="TCC474" i="5" s="1"/>
  <c r="TCE474" i="5" s="1"/>
  <c r="TCG474" i="5" s="1"/>
  <c r="TCI474" i="5" s="1"/>
  <c r="TCK474" i="5" s="1"/>
  <c r="TCM474" i="5" s="1"/>
  <c r="TCO474" i="5" s="1"/>
  <c r="TCQ474" i="5" s="1"/>
  <c r="TCS474" i="5" s="1"/>
  <c r="TCU474" i="5" s="1"/>
  <c r="TCW474" i="5" s="1"/>
  <c r="TCY474" i="5" s="1"/>
  <c r="TDA474" i="5" s="1"/>
  <c r="TDC474" i="5" s="1"/>
  <c r="TDE474" i="5" s="1"/>
  <c r="TDG474" i="5" s="1"/>
  <c r="TDI474" i="5" s="1"/>
  <c r="TDK474" i="5" s="1"/>
  <c r="TDM474" i="5" s="1"/>
  <c r="TDO474" i="5" s="1"/>
  <c r="TDQ474" i="5" s="1"/>
  <c r="TDS474" i="5" s="1"/>
  <c r="TDU474" i="5" s="1"/>
  <c r="TDW474" i="5" s="1"/>
  <c r="TDY474" i="5" s="1"/>
  <c r="TEA474" i="5" s="1"/>
  <c r="TEC474" i="5" s="1"/>
  <c r="TEE474" i="5" s="1"/>
  <c r="TEG474" i="5" s="1"/>
  <c r="TEI474" i="5" s="1"/>
  <c r="TEK474" i="5" s="1"/>
  <c r="TEM474" i="5" s="1"/>
  <c r="TEO474" i="5" s="1"/>
  <c r="TEQ474" i="5" s="1"/>
  <c r="TES474" i="5" s="1"/>
  <c r="TEU474" i="5" s="1"/>
  <c r="TEW474" i="5" s="1"/>
  <c r="TEY474" i="5" s="1"/>
  <c r="TFA474" i="5" s="1"/>
  <c r="TFC474" i="5" s="1"/>
  <c r="TFE474" i="5" s="1"/>
  <c r="TFG474" i="5" s="1"/>
  <c r="TFI474" i="5" s="1"/>
  <c r="TFK474" i="5" s="1"/>
  <c r="TFM474" i="5" s="1"/>
  <c r="TFO474" i="5" s="1"/>
  <c r="TFQ474" i="5" s="1"/>
  <c r="TFS474" i="5" s="1"/>
  <c r="TFU474" i="5" s="1"/>
  <c r="TFW474" i="5" s="1"/>
  <c r="TFY474" i="5" s="1"/>
  <c r="TGA474" i="5" s="1"/>
  <c r="TGC474" i="5" s="1"/>
  <c r="TGE474" i="5" s="1"/>
  <c r="TGG474" i="5" s="1"/>
  <c r="TGI474" i="5" s="1"/>
  <c r="TGK474" i="5" s="1"/>
  <c r="TGM474" i="5" s="1"/>
  <c r="TGO474" i="5" s="1"/>
  <c r="TGQ474" i="5" s="1"/>
  <c r="TGS474" i="5" s="1"/>
  <c r="TGU474" i="5" s="1"/>
  <c r="TGW474" i="5" s="1"/>
  <c r="TGY474" i="5" s="1"/>
  <c r="THA474" i="5" s="1"/>
  <c r="THC474" i="5" s="1"/>
  <c r="THE474" i="5" s="1"/>
  <c r="THG474" i="5" s="1"/>
  <c r="THI474" i="5" s="1"/>
  <c r="THK474" i="5" s="1"/>
  <c r="THM474" i="5" s="1"/>
  <c r="THO474" i="5" s="1"/>
  <c r="THQ474" i="5" s="1"/>
  <c r="THS474" i="5" s="1"/>
  <c r="THU474" i="5" s="1"/>
  <c r="THW474" i="5" s="1"/>
  <c r="THY474" i="5" s="1"/>
  <c r="TIA474" i="5" s="1"/>
  <c r="TIC474" i="5" s="1"/>
  <c r="TIE474" i="5" s="1"/>
  <c r="TIG474" i="5" s="1"/>
  <c r="TII474" i="5" s="1"/>
  <c r="TIK474" i="5" s="1"/>
  <c r="TIM474" i="5" s="1"/>
  <c r="TIO474" i="5" s="1"/>
  <c r="TIQ474" i="5" s="1"/>
  <c r="TIS474" i="5" s="1"/>
  <c r="TIU474" i="5" s="1"/>
  <c r="TIW474" i="5" s="1"/>
  <c r="TIY474" i="5" s="1"/>
  <c r="TJA474" i="5" s="1"/>
  <c r="TJC474" i="5" s="1"/>
  <c r="TJE474" i="5" s="1"/>
  <c r="TJG474" i="5" s="1"/>
  <c r="TJI474" i="5" s="1"/>
  <c r="TJK474" i="5" s="1"/>
  <c r="TJM474" i="5" s="1"/>
  <c r="TJO474" i="5" s="1"/>
  <c r="TJQ474" i="5" s="1"/>
  <c r="TJS474" i="5" s="1"/>
  <c r="TJU474" i="5" s="1"/>
  <c r="TJW474" i="5" s="1"/>
  <c r="TJY474" i="5" s="1"/>
  <c r="TKA474" i="5" s="1"/>
  <c r="TKC474" i="5" s="1"/>
  <c r="TKE474" i="5" s="1"/>
  <c r="TKG474" i="5" s="1"/>
  <c r="TKI474" i="5" s="1"/>
  <c r="TKK474" i="5" s="1"/>
  <c r="TKM474" i="5" s="1"/>
  <c r="TKO474" i="5" s="1"/>
  <c r="TKQ474" i="5" s="1"/>
  <c r="TKS474" i="5" s="1"/>
  <c r="TKU474" i="5" s="1"/>
  <c r="TKW474" i="5" s="1"/>
  <c r="TKY474" i="5" s="1"/>
  <c r="TLA474" i="5" s="1"/>
  <c r="TLC474" i="5" s="1"/>
  <c r="TLE474" i="5" s="1"/>
  <c r="TLG474" i="5" s="1"/>
  <c r="TLI474" i="5" s="1"/>
  <c r="TLK474" i="5" s="1"/>
  <c r="TLM474" i="5" s="1"/>
  <c r="TLO474" i="5" s="1"/>
  <c r="TLQ474" i="5" s="1"/>
  <c r="TLS474" i="5" s="1"/>
  <c r="TLU474" i="5" s="1"/>
  <c r="TLW474" i="5" s="1"/>
  <c r="TLY474" i="5" s="1"/>
  <c r="TMA474" i="5" s="1"/>
  <c r="TMC474" i="5" s="1"/>
  <c r="TME474" i="5" s="1"/>
  <c r="TMG474" i="5" s="1"/>
  <c r="TMI474" i="5" s="1"/>
  <c r="TMK474" i="5" s="1"/>
  <c r="TMM474" i="5" s="1"/>
  <c r="TMO474" i="5" s="1"/>
  <c r="TMQ474" i="5" s="1"/>
  <c r="TMS474" i="5" s="1"/>
  <c r="TMU474" i="5" s="1"/>
  <c r="TMW474" i="5" s="1"/>
  <c r="TMY474" i="5" s="1"/>
  <c r="TNA474" i="5" s="1"/>
  <c r="TNC474" i="5" s="1"/>
  <c r="TNE474" i="5" s="1"/>
  <c r="TNG474" i="5" s="1"/>
  <c r="TNI474" i="5" s="1"/>
  <c r="TNK474" i="5" s="1"/>
  <c r="TNM474" i="5" s="1"/>
  <c r="TNO474" i="5" s="1"/>
  <c r="TNQ474" i="5" s="1"/>
  <c r="TNS474" i="5" s="1"/>
  <c r="TNU474" i="5" s="1"/>
  <c r="TNW474" i="5" s="1"/>
  <c r="TNY474" i="5" s="1"/>
  <c r="TOA474" i="5" s="1"/>
  <c r="TOC474" i="5" s="1"/>
  <c r="TOE474" i="5" s="1"/>
  <c r="TOG474" i="5" s="1"/>
  <c r="TOI474" i="5" s="1"/>
  <c r="TOK474" i="5" s="1"/>
  <c r="TOM474" i="5" s="1"/>
  <c r="TOO474" i="5" s="1"/>
  <c r="TOQ474" i="5" s="1"/>
  <c r="TOS474" i="5" s="1"/>
  <c r="TOU474" i="5" s="1"/>
  <c r="TOW474" i="5" s="1"/>
  <c r="TOY474" i="5" s="1"/>
  <c r="TPA474" i="5" s="1"/>
  <c r="TPC474" i="5" s="1"/>
  <c r="TPE474" i="5" s="1"/>
  <c r="TPG474" i="5" s="1"/>
  <c r="TPI474" i="5" s="1"/>
  <c r="TPK474" i="5" s="1"/>
  <c r="TPM474" i="5" s="1"/>
  <c r="TPO474" i="5" s="1"/>
  <c r="TPQ474" i="5" s="1"/>
  <c r="TPS474" i="5" s="1"/>
  <c r="TPU474" i="5" s="1"/>
  <c r="TPW474" i="5" s="1"/>
  <c r="TPY474" i="5" s="1"/>
  <c r="TQA474" i="5" s="1"/>
  <c r="TQC474" i="5" s="1"/>
  <c r="TQE474" i="5" s="1"/>
  <c r="TQG474" i="5" s="1"/>
  <c r="TQI474" i="5" s="1"/>
  <c r="TQK474" i="5" s="1"/>
  <c r="TQM474" i="5" s="1"/>
  <c r="TQO474" i="5" s="1"/>
  <c r="TQQ474" i="5" s="1"/>
  <c r="TQS474" i="5" s="1"/>
  <c r="TQU474" i="5" s="1"/>
  <c r="TQW474" i="5" s="1"/>
  <c r="TQY474" i="5" s="1"/>
  <c r="TRA474" i="5" s="1"/>
  <c r="TRC474" i="5" s="1"/>
  <c r="TRE474" i="5" s="1"/>
  <c r="TRG474" i="5" s="1"/>
  <c r="TRI474" i="5" s="1"/>
  <c r="TRK474" i="5" s="1"/>
  <c r="TRM474" i="5" s="1"/>
  <c r="TRO474" i="5" s="1"/>
  <c r="TRQ474" i="5" s="1"/>
  <c r="TRS474" i="5" s="1"/>
  <c r="TRU474" i="5" s="1"/>
  <c r="TRW474" i="5" s="1"/>
  <c r="TRY474" i="5" s="1"/>
  <c r="TSA474" i="5" s="1"/>
  <c r="TSC474" i="5" s="1"/>
  <c r="TSE474" i="5" s="1"/>
  <c r="TSG474" i="5" s="1"/>
  <c r="TSI474" i="5" s="1"/>
  <c r="TSK474" i="5" s="1"/>
  <c r="TSM474" i="5" s="1"/>
  <c r="TSO474" i="5" s="1"/>
  <c r="TSQ474" i="5" s="1"/>
  <c r="TSS474" i="5" s="1"/>
  <c r="TSU474" i="5" s="1"/>
  <c r="TSW474" i="5" s="1"/>
  <c r="TSY474" i="5" s="1"/>
  <c r="TTA474" i="5" s="1"/>
  <c r="TTC474" i="5" s="1"/>
  <c r="TTE474" i="5" s="1"/>
  <c r="TTG474" i="5" s="1"/>
  <c r="TTI474" i="5" s="1"/>
  <c r="TTK474" i="5" s="1"/>
  <c r="TTM474" i="5" s="1"/>
  <c r="TTO474" i="5" s="1"/>
  <c r="TTQ474" i="5" s="1"/>
  <c r="TTS474" i="5" s="1"/>
  <c r="TTU474" i="5" s="1"/>
  <c r="TTW474" i="5" s="1"/>
  <c r="TTY474" i="5" s="1"/>
  <c r="TUA474" i="5" s="1"/>
  <c r="TUC474" i="5" s="1"/>
  <c r="TUE474" i="5" s="1"/>
  <c r="TUG474" i="5" s="1"/>
  <c r="TUI474" i="5" s="1"/>
  <c r="TUK474" i="5" s="1"/>
  <c r="TUM474" i="5" s="1"/>
  <c r="TUO474" i="5" s="1"/>
  <c r="TUQ474" i="5" s="1"/>
  <c r="TUS474" i="5" s="1"/>
  <c r="TUU474" i="5" s="1"/>
  <c r="TUW474" i="5" s="1"/>
  <c r="TUY474" i="5" s="1"/>
  <c r="TVA474" i="5" s="1"/>
  <c r="TVC474" i="5" s="1"/>
  <c r="TVE474" i="5" s="1"/>
  <c r="TVG474" i="5" s="1"/>
  <c r="TVI474" i="5" s="1"/>
  <c r="TVK474" i="5" s="1"/>
  <c r="TVM474" i="5" s="1"/>
  <c r="TVO474" i="5" s="1"/>
  <c r="TVQ474" i="5" s="1"/>
  <c r="TVS474" i="5" s="1"/>
  <c r="TVU474" i="5" s="1"/>
  <c r="TVW474" i="5" s="1"/>
  <c r="TVY474" i="5" s="1"/>
  <c r="TWA474" i="5" s="1"/>
  <c r="TWC474" i="5" s="1"/>
  <c r="TWE474" i="5" s="1"/>
  <c r="TWG474" i="5" s="1"/>
  <c r="TWI474" i="5" s="1"/>
  <c r="TWK474" i="5" s="1"/>
  <c r="TWM474" i="5" s="1"/>
  <c r="TWO474" i="5" s="1"/>
  <c r="TWQ474" i="5" s="1"/>
  <c r="TWS474" i="5" s="1"/>
  <c r="TWU474" i="5" s="1"/>
  <c r="TWW474" i="5" s="1"/>
  <c r="TWY474" i="5" s="1"/>
  <c r="TXA474" i="5" s="1"/>
  <c r="TXC474" i="5" s="1"/>
  <c r="TXE474" i="5" s="1"/>
  <c r="TXG474" i="5" s="1"/>
  <c r="TXI474" i="5" s="1"/>
  <c r="TXK474" i="5" s="1"/>
  <c r="TXM474" i="5" s="1"/>
  <c r="TXO474" i="5" s="1"/>
  <c r="TXQ474" i="5" s="1"/>
  <c r="TXS474" i="5" s="1"/>
  <c r="TXU474" i="5" s="1"/>
  <c r="TXW474" i="5" s="1"/>
  <c r="TXY474" i="5" s="1"/>
  <c r="TYA474" i="5" s="1"/>
  <c r="TYC474" i="5" s="1"/>
  <c r="TYE474" i="5" s="1"/>
  <c r="TYG474" i="5" s="1"/>
  <c r="TYI474" i="5" s="1"/>
  <c r="TYK474" i="5" s="1"/>
  <c r="TYM474" i="5" s="1"/>
  <c r="TYO474" i="5" s="1"/>
  <c r="TYQ474" i="5" s="1"/>
  <c r="TYS474" i="5" s="1"/>
  <c r="TYU474" i="5" s="1"/>
  <c r="TYW474" i="5" s="1"/>
  <c r="TYY474" i="5" s="1"/>
  <c r="TZA474" i="5" s="1"/>
  <c r="TZC474" i="5" s="1"/>
  <c r="TZE474" i="5" s="1"/>
  <c r="TZG474" i="5" s="1"/>
  <c r="TZI474" i="5" s="1"/>
  <c r="TZK474" i="5" s="1"/>
  <c r="TZM474" i="5" s="1"/>
  <c r="TZO474" i="5" s="1"/>
  <c r="TZQ474" i="5" s="1"/>
  <c r="TZS474" i="5" s="1"/>
  <c r="TZU474" i="5" s="1"/>
  <c r="TZW474" i="5" s="1"/>
  <c r="TZY474" i="5" s="1"/>
  <c r="UAA474" i="5" s="1"/>
  <c r="UAC474" i="5" s="1"/>
  <c r="UAE474" i="5" s="1"/>
  <c r="UAG474" i="5" s="1"/>
  <c r="UAI474" i="5" s="1"/>
  <c r="UAK474" i="5" s="1"/>
  <c r="UAM474" i="5" s="1"/>
  <c r="UAO474" i="5" s="1"/>
  <c r="UAQ474" i="5" s="1"/>
  <c r="UAS474" i="5" s="1"/>
  <c r="UAU474" i="5" s="1"/>
  <c r="UAW474" i="5" s="1"/>
  <c r="UAY474" i="5" s="1"/>
  <c r="UBA474" i="5" s="1"/>
  <c r="UBC474" i="5" s="1"/>
  <c r="UBE474" i="5" s="1"/>
  <c r="UBG474" i="5" s="1"/>
  <c r="UBI474" i="5" s="1"/>
  <c r="UBK474" i="5" s="1"/>
  <c r="UBM474" i="5" s="1"/>
  <c r="UBO474" i="5" s="1"/>
  <c r="UBQ474" i="5" s="1"/>
  <c r="UBS474" i="5" s="1"/>
  <c r="UBU474" i="5" s="1"/>
  <c r="UBW474" i="5" s="1"/>
  <c r="UBY474" i="5" s="1"/>
  <c r="UCA474" i="5" s="1"/>
  <c r="UCC474" i="5" s="1"/>
  <c r="UCE474" i="5" s="1"/>
  <c r="UCG474" i="5" s="1"/>
  <c r="UCI474" i="5" s="1"/>
  <c r="UCK474" i="5" s="1"/>
  <c r="UCM474" i="5" s="1"/>
  <c r="UCO474" i="5" s="1"/>
  <c r="UCQ474" i="5" s="1"/>
  <c r="UCS474" i="5" s="1"/>
  <c r="UCU474" i="5" s="1"/>
  <c r="UCW474" i="5" s="1"/>
  <c r="UCY474" i="5" s="1"/>
  <c r="UDA474" i="5" s="1"/>
  <c r="UDC474" i="5" s="1"/>
  <c r="UDE474" i="5" s="1"/>
  <c r="UDG474" i="5" s="1"/>
  <c r="UDI474" i="5" s="1"/>
  <c r="UDK474" i="5" s="1"/>
  <c r="UDM474" i="5" s="1"/>
  <c r="UDO474" i="5" s="1"/>
  <c r="UDQ474" i="5" s="1"/>
  <c r="UDS474" i="5" s="1"/>
  <c r="UDU474" i="5" s="1"/>
  <c r="UDW474" i="5" s="1"/>
  <c r="UDY474" i="5" s="1"/>
  <c r="UEA474" i="5" s="1"/>
  <c r="UEC474" i="5" s="1"/>
  <c r="UEE474" i="5" s="1"/>
  <c r="UEG474" i="5" s="1"/>
  <c r="UEI474" i="5" s="1"/>
  <c r="UEK474" i="5" s="1"/>
  <c r="UEM474" i="5" s="1"/>
  <c r="UEO474" i="5" s="1"/>
  <c r="UEQ474" i="5" s="1"/>
  <c r="UES474" i="5" s="1"/>
  <c r="UEU474" i="5" s="1"/>
  <c r="UEW474" i="5" s="1"/>
  <c r="UEY474" i="5" s="1"/>
  <c r="UFA474" i="5" s="1"/>
  <c r="UFC474" i="5" s="1"/>
  <c r="UFE474" i="5" s="1"/>
  <c r="UFG474" i="5" s="1"/>
  <c r="UFI474" i="5" s="1"/>
  <c r="UFK474" i="5" s="1"/>
  <c r="UFM474" i="5" s="1"/>
  <c r="UFO474" i="5" s="1"/>
  <c r="UFQ474" i="5" s="1"/>
  <c r="UFS474" i="5" s="1"/>
  <c r="UFU474" i="5" s="1"/>
  <c r="UFW474" i="5" s="1"/>
  <c r="UFY474" i="5" s="1"/>
  <c r="UGA474" i="5" s="1"/>
  <c r="UGC474" i="5" s="1"/>
  <c r="UGE474" i="5" s="1"/>
  <c r="UGG474" i="5" s="1"/>
  <c r="UGI474" i="5" s="1"/>
  <c r="UGK474" i="5" s="1"/>
  <c r="UGM474" i="5" s="1"/>
  <c r="UGO474" i="5" s="1"/>
  <c r="UGQ474" i="5" s="1"/>
  <c r="UGS474" i="5" s="1"/>
  <c r="UGU474" i="5" s="1"/>
  <c r="UGW474" i="5" s="1"/>
  <c r="UGY474" i="5" s="1"/>
  <c r="UHA474" i="5" s="1"/>
  <c r="UHC474" i="5" s="1"/>
  <c r="UHE474" i="5" s="1"/>
  <c r="UHG474" i="5" s="1"/>
  <c r="UHI474" i="5" s="1"/>
  <c r="UHK474" i="5" s="1"/>
  <c r="UHM474" i="5" s="1"/>
  <c r="UHO474" i="5" s="1"/>
  <c r="UHQ474" i="5" s="1"/>
  <c r="UHS474" i="5" s="1"/>
  <c r="UHU474" i="5" s="1"/>
  <c r="UHW474" i="5" s="1"/>
  <c r="UHY474" i="5" s="1"/>
  <c r="UIA474" i="5" s="1"/>
  <c r="UIC474" i="5" s="1"/>
  <c r="UIE474" i="5" s="1"/>
  <c r="UIG474" i="5" s="1"/>
  <c r="UII474" i="5" s="1"/>
  <c r="UIK474" i="5" s="1"/>
  <c r="UIM474" i="5" s="1"/>
  <c r="UIO474" i="5" s="1"/>
  <c r="UIQ474" i="5" s="1"/>
  <c r="UIS474" i="5" s="1"/>
  <c r="UIU474" i="5" s="1"/>
  <c r="UIW474" i="5" s="1"/>
  <c r="UIY474" i="5" s="1"/>
  <c r="UJA474" i="5" s="1"/>
  <c r="UJC474" i="5" s="1"/>
  <c r="UJE474" i="5" s="1"/>
  <c r="UJG474" i="5" s="1"/>
  <c r="UJI474" i="5" s="1"/>
  <c r="UJK474" i="5" s="1"/>
  <c r="UJM474" i="5" s="1"/>
  <c r="UJO474" i="5" s="1"/>
  <c r="UJQ474" i="5" s="1"/>
  <c r="UJS474" i="5" s="1"/>
  <c r="UJU474" i="5" s="1"/>
  <c r="UJW474" i="5" s="1"/>
  <c r="UJY474" i="5" s="1"/>
  <c r="UKA474" i="5" s="1"/>
  <c r="UKC474" i="5" s="1"/>
  <c r="UKE474" i="5" s="1"/>
  <c r="UKG474" i="5" s="1"/>
  <c r="UKI474" i="5" s="1"/>
  <c r="UKK474" i="5" s="1"/>
  <c r="UKM474" i="5" s="1"/>
  <c r="UKO474" i="5" s="1"/>
  <c r="UKQ474" i="5" s="1"/>
  <c r="UKS474" i="5" s="1"/>
  <c r="UKU474" i="5" s="1"/>
  <c r="UKW474" i="5" s="1"/>
  <c r="UKY474" i="5" s="1"/>
  <c r="ULA474" i="5" s="1"/>
  <c r="ULC474" i="5" s="1"/>
  <c r="ULE474" i="5" s="1"/>
  <c r="ULG474" i="5" s="1"/>
  <c r="ULI474" i="5" s="1"/>
  <c r="ULK474" i="5" s="1"/>
  <c r="ULM474" i="5" s="1"/>
  <c r="ULO474" i="5" s="1"/>
  <c r="ULQ474" i="5" s="1"/>
  <c r="ULS474" i="5" s="1"/>
  <c r="ULU474" i="5" s="1"/>
  <c r="ULW474" i="5" s="1"/>
  <c r="ULY474" i="5" s="1"/>
  <c r="UMA474" i="5" s="1"/>
  <c r="UMC474" i="5" s="1"/>
  <c r="UME474" i="5" s="1"/>
  <c r="UMG474" i="5" s="1"/>
  <c r="UMI474" i="5" s="1"/>
  <c r="UMK474" i="5" s="1"/>
  <c r="UMM474" i="5" s="1"/>
  <c r="UMO474" i="5" s="1"/>
  <c r="UMQ474" i="5" s="1"/>
  <c r="UMS474" i="5" s="1"/>
  <c r="UMU474" i="5" s="1"/>
  <c r="UMW474" i="5" s="1"/>
  <c r="UMY474" i="5" s="1"/>
  <c r="UNA474" i="5" s="1"/>
  <c r="UNC474" i="5" s="1"/>
  <c r="UNE474" i="5" s="1"/>
  <c r="UNG474" i="5" s="1"/>
  <c r="UNI474" i="5" s="1"/>
  <c r="UNK474" i="5" s="1"/>
  <c r="UNM474" i="5" s="1"/>
  <c r="UNO474" i="5" s="1"/>
  <c r="UNQ474" i="5" s="1"/>
  <c r="UNS474" i="5" s="1"/>
  <c r="UNU474" i="5" s="1"/>
  <c r="UNW474" i="5" s="1"/>
  <c r="UNY474" i="5" s="1"/>
  <c r="UOA474" i="5" s="1"/>
  <c r="UOC474" i="5" s="1"/>
  <c r="UOE474" i="5" s="1"/>
  <c r="UOG474" i="5" s="1"/>
  <c r="UOI474" i="5" s="1"/>
  <c r="UOK474" i="5" s="1"/>
  <c r="UOM474" i="5" s="1"/>
  <c r="UOO474" i="5" s="1"/>
  <c r="UOQ474" i="5" s="1"/>
  <c r="UOS474" i="5" s="1"/>
  <c r="UOU474" i="5" s="1"/>
  <c r="UOW474" i="5" s="1"/>
  <c r="UOY474" i="5" s="1"/>
  <c r="UPA474" i="5" s="1"/>
  <c r="UPC474" i="5" s="1"/>
  <c r="UPE474" i="5" s="1"/>
  <c r="UPG474" i="5" s="1"/>
  <c r="UPI474" i="5" s="1"/>
  <c r="UPK474" i="5" s="1"/>
  <c r="UPM474" i="5" s="1"/>
  <c r="UPO474" i="5" s="1"/>
  <c r="UPQ474" i="5" s="1"/>
  <c r="UPS474" i="5" s="1"/>
  <c r="UPU474" i="5" s="1"/>
  <c r="UPW474" i="5" s="1"/>
  <c r="UPY474" i="5" s="1"/>
  <c r="UQA474" i="5" s="1"/>
  <c r="UQC474" i="5" s="1"/>
  <c r="UQE474" i="5" s="1"/>
  <c r="UQG474" i="5" s="1"/>
  <c r="UQI474" i="5" s="1"/>
  <c r="UQK474" i="5" s="1"/>
  <c r="UQM474" i="5" s="1"/>
  <c r="UQO474" i="5" s="1"/>
  <c r="UQQ474" i="5" s="1"/>
  <c r="UQS474" i="5" s="1"/>
  <c r="UQU474" i="5" s="1"/>
  <c r="UQW474" i="5" s="1"/>
  <c r="UQY474" i="5" s="1"/>
  <c r="URA474" i="5" s="1"/>
  <c r="URC474" i="5" s="1"/>
  <c r="URE474" i="5" s="1"/>
  <c r="URG474" i="5" s="1"/>
  <c r="URI474" i="5" s="1"/>
  <c r="URK474" i="5" s="1"/>
  <c r="URM474" i="5" s="1"/>
  <c r="URO474" i="5" s="1"/>
  <c r="URQ474" i="5" s="1"/>
  <c r="URS474" i="5" s="1"/>
  <c r="URU474" i="5" s="1"/>
  <c r="URW474" i="5" s="1"/>
  <c r="URY474" i="5" s="1"/>
  <c r="USA474" i="5" s="1"/>
  <c r="USC474" i="5" s="1"/>
  <c r="USE474" i="5" s="1"/>
  <c r="USG474" i="5" s="1"/>
  <c r="USI474" i="5" s="1"/>
  <c r="USK474" i="5" s="1"/>
  <c r="USM474" i="5" s="1"/>
  <c r="USO474" i="5" s="1"/>
  <c r="USQ474" i="5" s="1"/>
  <c r="USS474" i="5" s="1"/>
  <c r="USU474" i="5" s="1"/>
  <c r="USW474" i="5" s="1"/>
  <c r="USY474" i="5" s="1"/>
  <c r="UTA474" i="5" s="1"/>
  <c r="UTC474" i="5" s="1"/>
  <c r="UTE474" i="5" s="1"/>
  <c r="UTG474" i="5" s="1"/>
  <c r="UTI474" i="5" s="1"/>
  <c r="UTK474" i="5" s="1"/>
  <c r="UTM474" i="5" s="1"/>
  <c r="UTO474" i="5" s="1"/>
  <c r="UTQ474" i="5" s="1"/>
  <c r="UTS474" i="5" s="1"/>
  <c r="UTU474" i="5" s="1"/>
  <c r="UTW474" i="5" s="1"/>
  <c r="UTY474" i="5" s="1"/>
  <c r="UUA474" i="5" s="1"/>
  <c r="UUC474" i="5" s="1"/>
  <c r="UUE474" i="5" s="1"/>
  <c r="UUG474" i="5" s="1"/>
  <c r="UUI474" i="5" s="1"/>
  <c r="UUK474" i="5" s="1"/>
  <c r="UUM474" i="5" s="1"/>
  <c r="UUO474" i="5" s="1"/>
  <c r="UUQ474" i="5" s="1"/>
  <c r="UUS474" i="5" s="1"/>
  <c r="UUU474" i="5" s="1"/>
  <c r="UUW474" i="5" s="1"/>
  <c r="UUY474" i="5" s="1"/>
  <c r="UVA474" i="5" s="1"/>
  <c r="UVC474" i="5" s="1"/>
  <c r="UVE474" i="5" s="1"/>
  <c r="UVG474" i="5" s="1"/>
  <c r="UVI474" i="5" s="1"/>
  <c r="UVK474" i="5" s="1"/>
  <c r="UVM474" i="5" s="1"/>
  <c r="UVO474" i="5" s="1"/>
  <c r="UVQ474" i="5" s="1"/>
  <c r="UVS474" i="5" s="1"/>
  <c r="UVU474" i="5" s="1"/>
  <c r="UVW474" i="5" s="1"/>
  <c r="UVY474" i="5" s="1"/>
  <c r="UWA474" i="5" s="1"/>
  <c r="UWC474" i="5" s="1"/>
  <c r="UWE474" i="5" s="1"/>
  <c r="UWG474" i="5" s="1"/>
  <c r="UWI474" i="5" s="1"/>
  <c r="UWK474" i="5" s="1"/>
  <c r="UWM474" i="5" s="1"/>
  <c r="UWO474" i="5" s="1"/>
  <c r="UWQ474" i="5" s="1"/>
  <c r="UWS474" i="5" s="1"/>
  <c r="UWU474" i="5" s="1"/>
  <c r="UWW474" i="5" s="1"/>
  <c r="UWY474" i="5" s="1"/>
  <c r="UXA474" i="5" s="1"/>
  <c r="UXC474" i="5" s="1"/>
  <c r="UXE474" i="5" s="1"/>
  <c r="UXG474" i="5" s="1"/>
  <c r="UXI474" i="5" s="1"/>
  <c r="UXK474" i="5" s="1"/>
  <c r="UXM474" i="5" s="1"/>
  <c r="UXO474" i="5" s="1"/>
  <c r="UXQ474" i="5" s="1"/>
  <c r="UXS474" i="5" s="1"/>
  <c r="UXU474" i="5" s="1"/>
  <c r="UXW474" i="5" s="1"/>
  <c r="UXY474" i="5" s="1"/>
  <c r="UYA474" i="5" s="1"/>
  <c r="UYC474" i="5" s="1"/>
  <c r="UYE474" i="5" s="1"/>
  <c r="UYG474" i="5" s="1"/>
  <c r="UYI474" i="5" s="1"/>
  <c r="UYK474" i="5" s="1"/>
  <c r="UYM474" i="5" s="1"/>
  <c r="UYO474" i="5" s="1"/>
  <c r="UYQ474" i="5" s="1"/>
  <c r="UYS474" i="5" s="1"/>
  <c r="UYU474" i="5" s="1"/>
  <c r="UYW474" i="5" s="1"/>
  <c r="UYY474" i="5" s="1"/>
  <c r="UZA474" i="5" s="1"/>
  <c r="UZC474" i="5" s="1"/>
  <c r="UZE474" i="5" s="1"/>
  <c r="UZG474" i="5" s="1"/>
  <c r="UZI474" i="5" s="1"/>
  <c r="UZK474" i="5" s="1"/>
  <c r="UZM474" i="5" s="1"/>
  <c r="UZO474" i="5" s="1"/>
  <c r="UZQ474" i="5" s="1"/>
  <c r="UZS474" i="5" s="1"/>
  <c r="UZU474" i="5" s="1"/>
  <c r="UZW474" i="5" s="1"/>
  <c r="UZY474" i="5" s="1"/>
  <c r="VAA474" i="5" s="1"/>
  <c r="VAC474" i="5" s="1"/>
  <c r="VAE474" i="5" s="1"/>
  <c r="VAG474" i="5" s="1"/>
  <c r="VAI474" i="5" s="1"/>
  <c r="VAK474" i="5" s="1"/>
  <c r="VAM474" i="5" s="1"/>
  <c r="VAO474" i="5" s="1"/>
  <c r="VAQ474" i="5" s="1"/>
  <c r="VAS474" i="5" s="1"/>
  <c r="VAU474" i="5" s="1"/>
  <c r="VAW474" i="5" s="1"/>
  <c r="VAY474" i="5" s="1"/>
  <c r="VBA474" i="5" s="1"/>
  <c r="VBC474" i="5" s="1"/>
  <c r="VBE474" i="5" s="1"/>
  <c r="VBG474" i="5" s="1"/>
  <c r="VBI474" i="5" s="1"/>
  <c r="VBK474" i="5" s="1"/>
  <c r="VBM474" i="5" s="1"/>
  <c r="VBO474" i="5" s="1"/>
  <c r="VBQ474" i="5" s="1"/>
  <c r="VBS474" i="5" s="1"/>
  <c r="VBU474" i="5" s="1"/>
  <c r="VBW474" i="5" s="1"/>
  <c r="VBY474" i="5" s="1"/>
  <c r="VCA474" i="5" s="1"/>
  <c r="VCC474" i="5" s="1"/>
  <c r="VCE474" i="5" s="1"/>
  <c r="VCG474" i="5" s="1"/>
  <c r="VCI474" i="5" s="1"/>
  <c r="VCK474" i="5" s="1"/>
  <c r="VCM474" i="5" s="1"/>
  <c r="VCO474" i="5" s="1"/>
  <c r="VCQ474" i="5" s="1"/>
  <c r="VCS474" i="5" s="1"/>
  <c r="VCU474" i="5" s="1"/>
  <c r="VCW474" i="5" s="1"/>
  <c r="VCY474" i="5" s="1"/>
  <c r="VDA474" i="5" s="1"/>
  <c r="VDC474" i="5" s="1"/>
  <c r="VDE474" i="5" s="1"/>
  <c r="VDG474" i="5" s="1"/>
  <c r="VDI474" i="5" s="1"/>
  <c r="VDK474" i="5" s="1"/>
  <c r="VDM474" i="5" s="1"/>
  <c r="VDO474" i="5" s="1"/>
  <c r="VDQ474" i="5" s="1"/>
  <c r="VDS474" i="5" s="1"/>
  <c r="VDU474" i="5" s="1"/>
  <c r="VDW474" i="5" s="1"/>
  <c r="VDY474" i="5" s="1"/>
  <c r="VEA474" i="5" s="1"/>
  <c r="VEC474" i="5" s="1"/>
  <c r="VEE474" i="5" s="1"/>
  <c r="VEG474" i="5" s="1"/>
  <c r="VEI474" i="5" s="1"/>
  <c r="VEK474" i="5" s="1"/>
  <c r="VEM474" i="5" s="1"/>
  <c r="VEO474" i="5" s="1"/>
  <c r="VEQ474" i="5" s="1"/>
  <c r="VES474" i="5" s="1"/>
  <c r="VEU474" i="5" s="1"/>
  <c r="VEW474" i="5" s="1"/>
  <c r="VEY474" i="5" s="1"/>
  <c r="VFA474" i="5" s="1"/>
  <c r="VFC474" i="5" s="1"/>
  <c r="VFE474" i="5" s="1"/>
  <c r="VFG474" i="5" s="1"/>
  <c r="VFI474" i="5" s="1"/>
  <c r="VFK474" i="5" s="1"/>
  <c r="VFM474" i="5" s="1"/>
  <c r="VFO474" i="5" s="1"/>
  <c r="VFQ474" i="5" s="1"/>
  <c r="VFS474" i="5" s="1"/>
  <c r="VFU474" i="5" s="1"/>
  <c r="VFW474" i="5" s="1"/>
  <c r="VFY474" i="5" s="1"/>
  <c r="VGA474" i="5" s="1"/>
  <c r="VGC474" i="5" s="1"/>
  <c r="VGE474" i="5" s="1"/>
  <c r="VGG474" i="5" s="1"/>
  <c r="VGI474" i="5" s="1"/>
  <c r="VGK474" i="5" s="1"/>
  <c r="VGM474" i="5" s="1"/>
  <c r="VGO474" i="5" s="1"/>
  <c r="VGQ474" i="5" s="1"/>
  <c r="VGS474" i="5" s="1"/>
  <c r="VGU474" i="5" s="1"/>
  <c r="VGW474" i="5" s="1"/>
  <c r="VGY474" i="5" s="1"/>
  <c r="VHA474" i="5" s="1"/>
  <c r="VHC474" i="5" s="1"/>
  <c r="VHE474" i="5" s="1"/>
  <c r="VHG474" i="5" s="1"/>
  <c r="VHI474" i="5" s="1"/>
  <c r="VHK474" i="5" s="1"/>
  <c r="VHM474" i="5" s="1"/>
  <c r="VHO474" i="5" s="1"/>
  <c r="VHQ474" i="5" s="1"/>
  <c r="VHS474" i="5" s="1"/>
  <c r="VHU474" i="5" s="1"/>
  <c r="VHW474" i="5" s="1"/>
  <c r="VHY474" i="5" s="1"/>
  <c r="VIA474" i="5" s="1"/>
  <c r="VIC474" i="5" s="1"/>
  <c r="VIE474" i="5" s="1"/>
  <c r="VIG474" i="5" s="1"/>
  <c r="VII474" i="5" s="1"/>
  <c r="VIK474" i="5" s="1"/>
  <c r="VIM474" i="5" s="1"/>
  <c r="VIO474" i="5" s="1"/>
  <c r="VIQ474" i="5" s="1"/>
  <c r="VIS474" i="5" s="1"/>
  <c r="VIU474" i="5" s="1"/>
  <c r="VIW474" i="5" s="1"/>
  <c r="VIY474" i="5" s="1"/>
  <c r="VJA474" i="5" s="1"/>
  <c r="VJC474" i="5" s="1"/>
  <c r="VJE474" i="5" s="1"/>
  <c r="VJG474" i="5" s="1"/>
  <c r="VJI474" i="5" s="1"/>
  <c r="VJK474" i="5" s="1"/>
  <c r="VJM474" i="5" s="1"/>
  <c r="VJO474" i="5" s="1"/>
  <c r="VJQ474" i="5" s="1"/>
  <c r="VJS474" i="5" s="1"/>
  <c r="VJU474" i="5" s="1"/>
  <c r="VJW474" i="5" s="1"/>
  <c r="VJY474" i="5" s="1"/>
  <c r="VKA474" i="5" s="1"/>
  <c r="VKC474" i="5" s="1"/>
  <c r="VKE474" i="5" s="1"/>
  <c r="VKG474" i="5" s="1"/>
  <c r="VKI474" i="5" s="1"/>
  <c r="VKK474" i="5" s="1"/>
  <c r="VKM474" i="5" s="1"/>
  <c r="VKO474" i="5" s="1"/>
  <c r="VKQ474" i="5" s="1"/>
  <c r="VKS474" i="5" s="1"/>
  <c r="VKU474" i="5" s="1"/>
  <c r="VKW474" i="5" s="1"/>
  <c r="VKY474" i="5" s="1"/>
  <c r="VLA474" i="5" s="1"/>
  <c r="VLC474" i="5" s="1"/>
  <c r="VLE474" i="5" s="1"/>
  <c r="VLG474" i="5" s="1"/>
  <c r="VLI474" i="5" s="1"/>
  <c r="VLK474" i="5" s="1"/>
  <c r="VLM474" i="5" s="1"/>
  <c r="VLO474" i="5" s="1"/>
  <c r="VLQ474" i="5" s="1"/>
  <c r="VLS474" i="5" s="1"/>
  <c r="VLU474" i="5" s="1"/>
  <c r="VLW474" i="5" s="1"/>
  <c r="VLY474" i="5" s="1"/>
  <c r="VMA474" i="5" s="1"/>
  <c r="VMC474" i="5" s="1"/>
  <c r="VME474" i="5" s="1"/>
  <c r="VMG474" i="5" s="1"/>
  <c r="VMI474" i="5" s="1"/>
  <c r="VMK474" i="5" s="1"/>
  <c r="VMM474" i="5" s="1"/>
  <c r="VMO474" i="5" s="1"/>
  <c r="VMQ474" i="5" s="1"/>
  <c r="VMS474" i="5" s="1"/>
  <c r="VMU474" i="5" s="1"/>
  <c r="VMW474" i="5" s="1"/>
  <c r="VMY474" i="5" s="1"/>
  <c r="VNA474" i="5" s="1"/>
  <c r="VNC474" i="5" s="1"/>
  <c r="VNE474" i="5" s="1"/>
  <c r="VNG474" i="5" s="1"/>
  <c r="VNI474" i="5" s="1"/>
  <c r="VNK474" i="5" s="1"/>
  <c r="VNM474" i="5" s="1"/>
  <c r="VNO474" i="5" s="1"/>
  <c r="VNQ474" i="5" s="1"/>
  <c r="VNS474" i="5" s="1"/>
  <c r="VNU474" i="5" s="1"/>
  <c r="VNW474" i="5" s="1"/>
  <c r="VNY474" i="5" s="1"/>
  <c r="VOA474" i="5" s="1"/>
  <c r="VOC474" i="5" s="1"/>
  <c r="VOE474" i="5" s="1"/>
  <c r="VOG474" i="5" s="1"/>
  <c r="VOI474" i="5" s="1"/>
  <c r="VOK474" i="5" s="1"/>
  <c r="VOM474" i="5" s="1"/>
  <c r="VOO474" i="5" s="1"/>
  <c r="VOQ474" i="5" s="1"/>
  <c r="VOS474" i="5" s="1"/>
  <c r="VOU474" i="5" s="1"/>
  <c r="VOW474" i="5" s="1"/>
  <c r="VOY474" i="5" s="1"/>
  <c r="VPA474" i="5" s="1"/>
  <c r="VPC474" i="5" s="1"/>
  <c r="VPE474" i="5" s="1"/>
  <c r="VPG474" i="5" s="1"/>
  <c r="VPI474" i="5" s="1"/>
  <c r="VPK474" i="5" s="1"/>
  <c r="VPM474" i="5" s="1"/>
  <c r="VPO474" i="5" s="1"/>
  <c r="VPQ474" i="5" s="1"/>
  <c r="VPS474" i="5" s="1"/>
  <c r="VPU474" i="5" s="1"/>
  <c r="VPW474" i="5" s="1"/>
  <c r="VPY474" i="5" s="1"/>
  <c r="VQA474" i="5" s="1"/>
  <c r="VQC474" i="5" s="1"/>
  <c r="VQE474" i="5" s="1"/>
  <c r="VQG474" i="5" s="1"/>
  <c r="VQI474" i="5" s="1"/>
  <c r="VQK474" i="5" s="1"/>
  <c r="VQM474" i="5" s="1"/>
  <c r="VQO474" i="5" s="1"/>
  <c r="VQQ474" i="5" s="1"/>
  <c r="VQS474" i="5" s="1"/>
  <c r="VQU474" i="5" s="1"/>
  <c r="VQW474" i="5" s="1"/>
  <c r="VQY474" i="5" s="1"/>
  <c r="VRA474" i="5" s="1"/>
  <c r="VRC474" i="5" s="1"/>
  <c r="VRE474" i="5" s="1"/>
  <c r="VRG474" i="5" s="1"/>
  <c r="VRI474" i="5" s="1"/>
  <c r="VRK474" i="5" s="1"/>
  <c r="VRM474" i="5" s="1"/>
  <c r="VRO474" i="5" s="1"/>
  <c r="VRQ474" i="5" s="1"/>
  <c r="VRS474" i="5" s="1"/>
  <c r="VRU474" i="5" s="1"/>
  <c r="VRW474" i="5" s="1"/>
  <c r="VRY474" i="5" s="1"/>
  <c r="VSA474" i="5" s="1"/>
  <c r="VSC474" i="5" s="1"/>
  <c r="VSE474" i="5" s="1"/>
  <c r="VSG474" i="5" s="1"/>
  <c r="VSI474" i="5" s="1"/>
  <c r="VSK474" i="5" s="1"/>
  <c r="VSM474" i="5" s="1"/>
  <c r="VSO474" i="5" s="1"/>
  <c r="VSQ474" i="5" s="1"/>
  <c r="VSS474" i="5" s="1"/>
  <c r="VSU474" i="5" s="1"/>
  <c r="VSW474" i="5" s="1"/>
  <c r="VSY474" i="5" s="1"/>
  <c r="VTA474" i="5" s="1"/>
  <c r="VTC474" i="5" s="1"/>
  <c r="VTE474" i="5" s="1"/>
  <c r="VTG474" i="5" s="1"/>
  <c r="VTI474" i="5" s="1"/>
  <c r="VTK474" i="5" s="1"/>
  <c r="VTM474" i="5" s="1"/>
  <c r="VTO474" i="5" s="1"/>
  <c r="VTQ474" i="5" s="1"/>
  <c r="VTS474" i="5" s="1"/>
  <c r="VTU474" i="5" s="1"/>
  <c r="VTW474" i="5" s="1"/>
  <c r="VTY474" i="5" s="1"/>
  <c r="VUA474" i="5" s="1"/>
  <c r="VUC474" i="5" s="1"/>
  <c r="VUE474" i="5" s="1"/>
  <c r="VUG474" i="5" s="1"/>
  <c r="VUI474" i="5" s="1"/>
  <c r="VUK474" i="5" s="1"/>
  <c r="VUM474" i="5" s="1"/>
  <c r="VUO474" i="5" s="1"/>
  <c r="VUQ474" i="5" s="1"/>
  <c r="VUS474" i="5" s="1"/>
  <c r="VUU474" i="5" s="1"/>
  <c r="VUW474" i="5" s="1"/>
  <c r="VUY474" i="5" s="1"/>
  <c r="VVA474" i="5" s="1"/>
  <c r="VVC474" i="5" s="1"/>
  <c r="VVE474" i="5" s="1"/>
  <c r="VVG474" i="5" s="1"/>
  <c r="VVI474" i="5" s="1"/>
  <c r="VVK474" i="5" s="1"/>
  <c r="VVM474" i="5" s="1"/>
  <c r="VVO474" i="5" s="1"/>
  <c r="VVQ474" i="5" s="1"/>
  <c r="VVS474" i="5" s="1"/>
  <c r="VVU474" i="5" s="1"/>
  <c r="VVW474" i="5" s="1"/>
  <c r="VVY474" i="5" s="1"/>
  <c r="VWA474" i="5" s="1"/>
  <c r="VWC474" i="5" s="1"/>
  <c r="VWE474" i="5" s="1"/>
  <c r="VWG474" i="5" s="1"/>
  <c r="VWI474" i="5" s="1"/>
  <c r="VWK474" i="5" s="1"/>
  <c r="VWM474" i="5" s="1"/>
  <c r="VWO474" i="5" s="1"/>
  <c r="VWQ474" i="5" s="1"/>
  <c r="VWS474" i="5" s="1"/>
  <c r="VWU474" i="5" s="1"/>
  <c r="VWW474" i="5" s="1"/>
  <c r="VWY474" i="5" s="1"/>
  <c r="VXA474" i="5" s="1"/>
  <c r="VXC474" i="5" s="1"/>
  <c r="VXE474" i="5" s="1"/>
  <c r="VXG474" i="5" s="1"/>
  <c r="VXI474" i="5" s="1"/>
  <c r="VXK474" i="5" s="1"/>
  <c r="VXM474" i="5" s="1"/>
  <c r="VXO474" i="5" s="1"/>
  <c r="VXQ474" i="5" s="1"/>
  <c r="VXS474" i="5" s="1"/>
  <c r="VXU474" i="5" s="1"/>
  <c r="VXW474" i="5" s="1"/>
  <c r="VXY474" i="5" s="1"/>
  <c r="VYA474" i="5" s="1"/>
  <c r="VYC474" i="5" s="1"/>
  <c r="VYE474" i="5" s="1"/>
  <c r="VYG474" i="5" s="1"/>
  <c r="VYI474" i="5" s="1"/>
  <c r="VYK474" i="5" s="1"/>
  <c r="VYM474" i="5" s="1"/>
  <c r="VYO474" i="5" s="1"/>
  <c r="VYQ474" i="5" s="1"/>
  <c r="VYS474" i="5" s="1"/>
  <c r="VYU474" i="5" s="1"/>
  <c r="VYW474" i="5" s="1"/>
  <c r="VYY474" i="5" s="1"/>
  <c r="VZA474" i="5" s="1"/>
  <c r="VZC474" i="5" s="1"/>
  <c r="VZE474" i="5" s="1"/>
  <c r="VZG474" i="5" s="1"/>
  <c r="VZI474" i="5" s="1"/>
  <c r="VZK474" i="5" s="1"/>
  <c r="VZM474" i="5" s="1"/>
  <c r="VZO474" i="5" s="1"/>
  <c r="VZQ474" i="5" s="1"/>
  <c r="VZS474" i="5" s="1"/>
  <c r="VZU474" i="5" s="1"/>
  <c r="VZW474" i="5" s="1"/>
  <c r="VZY474" i="5" s="1"/>
  <c r="WAA474" i="5" s="1"/>
  <c r="WAC474" i="5" s="1"/>
  <c r="WAE474" i="5" s="1"/>
  <c r="WAG474" i="5" s="1"/>
  <c r="WAI474" i="5" s="1"/>
  <c r="WAK474" i="5" s="1"/>
  <c r="WAM474" i="5" s="1"/>
  <c r="WAO474" i="5" s="1"/>
  <c r="WAQ474" i="5" s="1"/>
  <c r="WAS474" i="5" s="1"/>
  <c r="WAU474" i="5" s="1"/>
  <c r="WAW474" i="5" s="1"/>
  <c r="WAY474" i="5" s="1"/>
  <c r="WBA474" i="5" s="1"/>
  <c r="WBC474" i="5" s="1"/>
  <c r="WBE474" i="5" s="1"/>
  <c r="WBG474" i="5" s="1"/>
  <c r="WBI474" i="5" s="1"/>
  <c r="WBK474" i="5" s="1"/>
  <c r="WBM474" i="5" s="1"/>
  <c r="WBO474" i="5" s="1"/>
  <c r="WBQ474" i="5" s="1"/>
  <c r="WBS474" i="5" s="1"/>
  <c r="WBU474" i="5" s="1"/>
  <c r="WBW474" i="5" s="1"/>
  <c r="WBY474" i="5" s="1"/>
  <c r="WCA474" i="5" s="1"/>
  <c r="WCC474" i="5" s="1"/>
  <c r="WCE474" i="5" s="1"/>
  <c r="WCG474" i="5" s="1"/>
  <c r="WCI474" i="5" s="1"/>
  <c r="WCK474" i="5" s="1"/>
  <c r="WCM474" i="5" s="1"/>
  <c r="WCO474" i="5" s="1"/>
  <c r="WCQ474" i="5" s="1"/>
  <c r="WCS474" i="5" s="1"/>
  <c r="WCU474" i="5" s="1"/>
  <c r="WCW474" i="5" s="1"/>
  <c r="WCY474" i="5" s="1"/>
  <c r="WDA474" i="5" s="1"/>
  <c r="WDC474" i="5" s="1"/>
  <c r="WDE474" i="5" s="1"/>
  <c r="WDG474" i="5" s="1"/>
  <c r="WDI474" i="5" s="1"/>
  <c r="WDK474" i="5" s="1"/>
  <c r="WDM474" i="5" s="1"/>
  <c r="WDO474" i="5" s="1"/>
  <c r="WDQ474" i="5" s="1"/>
  <c r="WDS474" i="5" s="1"/>
  <c r="WDU474" i="5" s="1"/>
  <c r="WDW474" i="5" s="1"/>
  <c r="WDY474" i="5" s="1"/>
  <c r="WEA474" i="5" s="1"/>
  <c r="WEC474" i="5" s="1"/>
  <c r="WEE474" i="5" s="1"/>
  <c r="WEG474" i="5" s="1"/>
  <c r="WEI474" i="5" s="1"/>
  <c r="WEK474" i="5" s="1"/>
  <c r="WEM474" i="5" s="1"/>
  <c r="WEO474" i="5" s="1"/>
  <c r="WEQ474" i="5" s="1"/>
  <c r="WES474" i="5" s="1"/>
  <c r="WEU474" i="5" s="1"/>
  <c r="WEW474" i="5" s="1"/>
  <c r="WEY474" i="5" s="1"/>
  <c r="WFA474" i="5" s="1"/>
  <c r="WFC474" i="5" s="1"/>
  <c r="WFE474" i="5" s="1"/>
  <c r="WFG474" i="5" s="1"/>
  <c r="WFI474" i="5" s="1"/>
  <c r="WFK474" i="5" s="1"/>
  <c r="WFM474" i="5" s="1"/>
  <c r="WFO474" i="5" s="1"/>
  <c r="WFQ474" i="5" s="1"/>
  <c r="WFS474" i="5" s="1"/>
  <c r="WFU474" i="5" s="1"/>
  <c r="WFW474" i="5" s="1"/>
  <c r="WFY474" i="5" s="1"/>
  <c r="WGA474" i="5" s="1"/>
  <c r="WGC474" i="5" s="1"/>
  <c r="WGE474" i="5" s="1"/>
  <c r="WGG474" i="5" s="1"/>
  <c r="WGI474" i="5" s="1"/>
  <c r="WGK474" i="5" s="1"/>
  <c r="WGM474" i="5" s="1"/>
  <c r="WGO474" i="5" s="1"/>
  <c r="WGQ474" i="5" s="1"/>
  <c r="WGS474" i="5" s="1"/>
  <c r="WGU474" i="5" s="1"/>
  <c r="WGW474" i="5" s="1"/>
  <c r="WGY474" i="5" s="1"/>
  <c r="WHA474" i="5" s="1"/>
  <c r="WHC474" i="5" s="1"/>
  <c r="WHE474" i="5" s="1"/>
  <c r="WHG474" i="5" s="1"/>
  <c r="WHI474" i="5" s="1"/>
  <c r="WHK474" i="5" s="1"/>
  <c r="WHM474" i="5" s="1"/>
  <c r="WHO474" i="5" s="1"/>
  <c r="WHQ474" i="5" s="1"/>
  <c r="WHS474" i="5" s="1"/>
  <c r="WHU474" i="5" s="1"/>
  <c r="WHW474" i="5" s="1"/>
  <c r="WHY474" i="5" s="1"/>
  <c r="WIA474" i="5" s="1"/>
  <c r="WIC474" i="5" s="1"/>
  <c r="WIE474" i="5" s="1"/>
  <c r="WIG474" i="5" s="1"/>
  <c r="WII474" i="5" s="1"/>
  <c r="WIK474" i="5" s="1"/>
  <c r="WIM474" i="5" s="1"/>
  <c r="WIO474" i="5" s="1"/>
  <c r="WIQ474" i="5" s="1"/>
  <c r="WIS474" i="5" s="1"/>
  <c r="WIU474" i="5" s="1"/>
  <c r="WIW474" i="5" s="1"/>
  <c r="WIY474" i="5" s="1"/>
  <c r="WJA474" i="5" s="1"/>
  <c r="WJC474" i="5" s="1"/>
  <c r="WJE474" i="5" s="1"/>
  <c r="WJG474" i="5" s="1"/>
  <c r="WJI474" i="5" s="1"/>
  <c r="WJK474" i="5" s="1"/>
  <c r="WJM474" i="5" s="1"/>
  <c r="WJO474" i="5" s="1"/>
  <c r="WJQ474" i="5" s="1"/>
  <c r="WJS474" i="5" s="1"/>
  <c r="WJU474" i="5" s="1"/>
  <c r="WJW474" i="5" s="1"/>
  <c r="WJY474" i="5" s="1"/>
  <c r="WKA474" i="5" s="1"/>
  <c r="WKC474" i="5" s="1"/>
  <c r="WKE474" i="5" s="1"/>
  <c r="WKG474" i="5" s="1"/>
  <c r="WKI474" i="5" s="1"/>
  <c r="WKK474" i="5" s="1"/>
  <c r="WKM474" i="5" s="1"/>
  <c r="WKO474" i="5" s="1"/>
  <c r="WKQ474" i="5" s="1"/>
  <c r="WKS474" i="5" s="1"/>
  <c r="WKU474" i="5" s="1"/>
  <c r="WKW474" i="5" s="1"/>
  <c r="WKY474" i="5" s="1"/>
  <c r="WLA474" i="5" s="1"/>
  <c r="WLC474" i="5" s="1"/>
  <c r="WLE474" i="5" s="1"/>
  <c r="WLG474" i="5" s="1"/>
  <c r="WLI474" i="5" s="1"/>
  <c r="WLK474" i="5" s="1"/>
  <c r="WLM474" i="5" s="1"/>
  <c r="WLO474" i="5" s="1"/>
  <c r="WLQ474" i="5" s="1"/>
  <c r="WLS474" i="5" s="1"/>
  <c r="WLU474" i="5" s="1"/>
  <c r="WLW474" i="5" s="1"/>
  <c r="WLY474" i="5" s="1"/>
  <c r="WMA474" i="5" s="1"/>
  <c r="WMC474" i="5" s="1"/>
  <c r="WME474" i="5" s="1"/>
  <c r="WMG474" i="5" s="1"/>
  <c r="WMI474" i="5" s="1"/>
  <c r="WMK474" i="5" s="1"/>
  <c r="WMM474" i="5" s="1"/>
  <c r="WMO474" i="5" s="1"/>
  <c r="WMQ474" i="5" s="1"/>
  <c r="WMS474" i="5" s="1"/>
  <c r="WMU474" i="5" s="1"/>
  <c r="WMW474" i="5" s="1"/>
  <c r="WMY474" i="5" s="1"/>
  <c r="WNA474" i="5" s="1"/>
  <c r="WNC474" i="5" s="1"/>
  <c r="WNE474" i="5" s="1"/>
  <c r="WNG474" i="5" s="1"/>
  <c r="WNI474" i="5" s="1"/>
  <c r="WNK474" i="5" s="1"/>
  <c r="WNM474" i="5" s="1"/>
  <c r="WNO474" i="5" s="1"/>
  <c r="WNQ474" i="5" s="1"/>
  <c r="WNS474" i="5" s="1"/>
  <c r="WNU474" i="5" s="1"/>
  <c r="WNW474" i="5" s="1"/>
  <c r="WNY474" i="5" s="1"/>
  <c r="WOA474" i="5" s="1"/>
  <c r="WOC474" i="5" s="1"/>
  <c r="WOE474" i="5" s="1"/>
  <c r="WOG474" i="5" s="1"/>
  <c r="WOI474" i="5" s="1"/>
  <c r="WOK474" i="5" s="1"/>
  <c r="WOM474" i="5" s="1"/>
  <c r="WOO474" i="5" s="1"/>
  <c r="WOQ474" i="5" s="1"/>
  <c r="WOS474" i="5" s="1"/>
  <c r="WOU474" i="5" s="1"/>
  <c r="WOW474" i="5" s="1"/>
  <c r="WOY474" i="5" s="1"/>
  <c r="WPA474" i="5" s="1"/>
  <c r="WPC474" i="5" s="1"/>
  <c r="WPE474" i="5" s="1"/>
  <c r="WPG474" i="5" s="1"/>
  <c r="WPI474" i="5" s="1"/>
  <c r="WPK474" i="5" s="1"/>
  <c r="WPM474" i="5" s="1"/>
  <c r="WPO474" i="5" s="1"/>
  <c r="WPQ474" i="5" s="1"/>
  <c r="WPS474" i="5" s="1"/>
  <c r="WPU474" i="5" s="1"/>
  <c r="WPW474" i="5" s="1"/>
  <c r="WPY474" i="5" s="1"/>
  <c r="WQA474" i="5" s="1"/>
  <c r="WQC474" i="5" s="1"/>
  <c r="WQE474" i="5" s="1"/>
  <c r="WQG474" i="5" s="1"/>
  <c r="WQI474" i="5" s="1"/>
  <c r="WQK474" i="5" s="1"/>
  <c r="WQM474" i="5" s="1"/>
  <c r="WQO474" i="5" s="1"/>
  <c r="WQQ474" i="5" s="1"/>
  <c r="WQS474" i="5" s="1"/>
  <c r="WQU474" i="5" s="1"/>
  <c r="WQW474" i="5" s="1"/>
  <c r="WQY474" i="5" s="1"/>
  <c r="WRA474" i="5" s="1"/>
  <c r="WRC474" i="5" s="1"/>
  <c r="WRE474" i="5" s="1"/>
  <c r="WRG474" i="5" s="1"/>
  <c r="WRI474" i="5" s="1"/>
  <c r="WRK474" i="5" s="1"/>
  <c r="WRM474" i="5" s="1"/>
  <c r="WRO474" i="5" s="1"/>
  <c r="WRQ474" i="5" s="1"/>
  <c r="WRS474" i="5" s="1"/>
  <c r="WRU474" i="5" s="1"/>
  <c r="WRW474" i="5" s="1"/>
  <c r="WRY474" i="5" s="1"/>
  <c r="WSA474" i="5" s="1"/>
  <c r="WSC474" i="5" s="1"/>
  <c r="WSE474" i="5" s="1"/>
  <c r="WSG474" i="5" s="1"/>
  <c r="WSI474" i="5" s="1"/>
  <c r="WSK474" i="5" s="1"/>
  <c r="WSM474" i="5" s="1"/>
  <c r="WSO474" i="5" s="1"/>
  <c r="WSQ474" i="5" s="1"/>
  <c r="WSS474" i="5" s="1"/>
  <c r="WSU474" i="5" s="1"/>
  <c r="WSW474" i="5" s="1"/>
  <c r="WSY474" i="5" s="1"/>
  <c r="WTA474" i="5" s="1"/>
  <c r="WTC474" i="5" s="1"/>
  <c r="WTE474" i="5" s="1"/>
  <c r="WTG474" i="5" s="1"/>
  <c r="WTI474" i="5" s="1"/>
  <c r="WTK474" i="5" s="1"/>
  <c r="WTM474" i="5" s="1"/>
  <c r="WTO474" i="5" s="1"/>
  <c r="WTQ474" i="5" s="1"/>
  <c r="WTS474" i="5" s="1"/>
  <c r="WTU474" i="5" s="1"/>
  <c r="WTW474" i="5" s="1"/>
  <c r="WTY474" i="5" s="1"/>
  <c r="WUA474" i="5" s="1"/>
  <c r="WUC474" i="5" s="1"/>
  <c r="WUE474" i="5" s="1"/>
  <c r="WUG474" i="5" s="1"/>
  <c r="WUI474" i="5" s="1"/>
  <c r="WUK474" i="5" s="1"/>
  <c r="WUM474" i="5" s="1"/>
  <c r="WUO474" i="5" s="1"/>
  <c r="WUQ474" i="5" s="1"/>
  <c r="WUS474" i="5" s="1"/>
  <c r="WUU474" i="5" s="1"/>
  <c r="WUW474" i="5" s="1"/>
  <c r="WUY474" i="5" s="1"/>
  <c r="WVA474" i="5" s="1"/>
  <c r="WVC474" i="5" s="1"/>
  <c r="WVE474" i="5" s="1"/>
  <c r="WVG474" i="5" s="1"/>
  <c r="WVI474" i="5" s="1"/>
  <c r="WVK474" i="5" s="1"/>
  <c r="WVM474" i="5" s="1"/>
  <c r="WVO474" i="5" s="1"/>
  <c r="WVQ474" i="5" s="1"/>
  <c r="WVS474" i="5" s="1"/>
  <c r="WVU474" i="5" s="1"/>
  <c r="WVW474" i="5" s="1"/>
  <c r="WVY474" i="5" s="1"/>
  <c r="WWA474" i="5" s="1"/>
  <c r="WWC474" i="5" s="1"/>
  <c r="WWE474" i="5" s="1"/>
  <c r="WWG474" i="5" s="1"/>
  <c r="WWI474" i="5" s="1"/>
  <c r="WWK474" i="5" s="1"/>
  <c r="WWM474" i="5" s="1"/>
  <c r="WWO474" i="5" s="1"/>
  <c r="WWQ474" i="5" s="1"/>
  <c r="WWS474" i="5" s="1"/>
  <c r="WWU474" i="5" s="1"/>
  <c r="WWW474" i="5" s="1"/>
  <c r="WWY474" i="5" s="1"/>
  <c r="WXA474" i="5" s="1"/>
  <c r="WXC474" i="5" s="1"/>
  <c r="WXE474" i="5" s="1"/>
  <c r="WXG474" i="5" s="1"/>
  <c r="WXI474" i="5" s="1"/>
  <c r="WXK474" i="5" s="1"/>
  <c r="WXM474" i="5" s="1"/>
  <c r="WXO474" i="5" s="1"/>
  <c r="WXQ474" i="5" s="1"/>
  <c r="WXS474" i="5" s="1"/>
  <c r="WXU474" i="5" s="1"/>
  <c r="WXW474" i="5" s="1"/>
  <c r="WXY474" i="5" s="1"/>
  <c r="WYA474" i="5" s="1"/>
  <c r="WYC474" i="5" s="1"/>
  <c r="WYE474" i="5" s="1"/>
  <c r="WYG474" i="5" s="1"/>
  <c r="WYI474" i="5" s="1"/>
  <c r="WYK474" i="5" s="1"/>
  <c r="WYM474" i="5" s="1"/>
  <c r="WYO474" i="5" s="1"/>
  <c r="WYQ474" i="5" s="1"/>
  <c r="WYS474" i="5" s="1"/>
  <c r="WYU474" i="5" s="1"/>
  <c r="WYW474" i="5" s="1"/>
  <c r="WYY474" i="5" s="1"/>
  <c r="WZA474" i="5" s="1"/>
  <c r="WZC474" i="5" s="1"/>
  <c r="WZE474" i="5" s="1"/>
  <c r="WZG474" i="5" s="1"/>
  <c r="WZI474" i="5" s="1"/>
  <c r="WZK474" i="5" s="1"/>
  <c r="WZM474" i="5" s="1"/>
  <c r="WZO474" i="5" s="1"/>
  <c r="WZQ474" i="5" s="1"/>
  <c r="WZS474" i="5" s="1"/>
  <c r="WZU474" i="5" s="1"/>
  <c r="WZW474" i="5" s="1"/>
  <c r="WZY474" i="5" s="1"/>
  <c r="XAA474" i="5" s="1"/>
  <c r="XAC474" i="5" s="1"/>
  <c r="XAE474" i="5" s="1"/>
  <c r="XAG474" i="5" s="1"/>
  <c r="XAI474" i="5" s="1"/>
  <c r="XAK474" i="5" s="1"/>
  <c r="XAM474" i="5" s="1"/>
  <c r="XAO474" i="5" s="1"/>
  <c r="XAQ474" i="5" s="1"/>
  <c r="XAS474" i="5" s="1"/>
  <c r="XAU474" i="5" s="1"/>
  <c r="XAW474" i="5" s="1"/>
  <c r="XAY474" i="5" s="1"/>
  <c r="XBA474" i="5" s="1"/>
  <c r="XBC474" i="5" s="1"/>
  <c r="XBE474" i="5" s="1"/>
  <c r="XBG474" i="5" s="1"/>
  <c r="XBI474" i="5" s="1"/>
  <c r="XBK474" i="5" s="1"/>
  <c r="XBM474" i="5" s="1"/>
  <c r="XBO474" i="5" s="1"/>
  <c r="XBQ474" i="5" s="1"/>
  <c r="XBS474" i="5" s="1"/>
  <c r="XBU474" i="5" s="1"/>
  <c r="XBW474" i="5" s="1"/>
  <c r="XBY474" i="5" s="1"/>
  <c r="XCA474" i="5" s="1"/>
  <c r="XCC474" i="5" s="1"/>
  <c r="XCE474" i="5" s="1"/>
  <c r="XCG474" i="5" s="1"/>
  <c r="XCI474" i="5" s="1"/>
  <c r="XCK474" i="5" s="1"/>
  <c r="XCM474" i="5" s="1"/>
  <c r="XCO474" i="5" s="1"/>
  <c r="XCQ474" i="5" s="1"/>
  <c r="XCS474" i="5" s="1"/>
  <c r="XCU474" i="5" s="1"/>
  <c r="XCW474" i="5" s="1"/>
  <c r="XCY474" i="5" s="1"/>
  <c r="XDA474" i="5" s="1"/>
  <c r="XDC474" i="5" s="1"/>
  <c r="XDE474" i="5" s="1"/>
  <c r="XDG474" i="5" s="1"/>
  <c r="XDI474" i="5" s="1"/>
  <c r="XDK474" i="5" s="1"/>
  <c r="XDM474" i="5" s="1"/>
  <c r="XDO474" i="5" s="1"/>
  <c r="XDQ474" i="5" s="1"/>
  <c r="XDS474" i="5" s="1"/>
  <c r="XDU474" i="5" s="1"/>
  <c r="XDW474" i="5" s="1"/>
  <c r="XDY474" i="5" s="1"/>
  <c r="XEA474" i="5" s="1"/>
  <c r="XEC474" i="5" s="1"/>
  <c r="XEE474" i="5" s="1"/>
  <c r="XEG474" i="5" s="1"/>
  <c r="XEI474" i="5" s="1"/>
  <c r="XEK474" i="5" s="1"/>
  <c r="XEM474" i="5" s="1"/>
  <c r="XEO474" i="5" s="1"/>
  <c r="XEQ474" i="5" s="1"/>
  <c r="XES474" i="5" s="1"/>
  <c r="XEU474" i="5" s="1"/>
  <c r="XEW474" i="5" s="1"/>
  <c r="XEY474" i="5" s="1"/>
  <c r="XFA474" i="5" s="1"/>
  <c r="XFC474" i="5" s="1"/>
  <c r="Q405" i="5"/>
  <c r="S405" i="5" s="1"/>
  <c r="Q404" i="5"/>
  <c r="Q403" i="5"/>
  <c r="S403" i="5" s="1"/>
  <c r="Q402" i="5"/>
  <c r="R402" i="5" s="1"/>
  <c r="Q401" i="5"/>
  <c r="S401" i="5" s="1"/>
  <c r="Q400" i="5"/>
  <c r="R400" i="5" s="1"/>
  <c r="Q399" i="5"/>
  <c r="R399" i="5" s="1"/>
  <c r="Q398" i="5"/>
  <c r="R398" i="5" s="1"/>
  <c r="Q397" i="5"/>
  <c r="S397" i="5" s="1"/>
  <c r="Q396" i="5"/>
  <c r="Q395" i="5"/>
  <c r="Q394" i="5"/>
  <c r="R394" i="5" s="1"/>
  <c r="Q393" i="5"/>
  <c r="S393" i="5" s="1"/>
  <c r="Q392" i="5"/>
  <c r="R392" i="5" s="1"/>
  <c r="Q391" i="5"/>
  <c r="S391" i="5" s="1"/>
  <c r="Q390" i="5"/>
  <c r="R390" i="5" s="1"/>
  <c r="Q389" i="5"/>
  <c r="S389" i="5" s="1"/>
  <c r="Q388" i="5"/>
  <c r="Q387" i="5"/>
  <c r="S387" i="5" s="1"/>
  <c r="Q386" i="5"/>
  <c r="R386" i="5" s="1"/>
  <c r="Q385" i="5"/>
  <c r="S385" i="5" s="1"/>
  <c r="Q384" i="5"/>
  <c r="R384" i="5" s="1"/>
  <c r="Q383" i="5"/>
  <c r="R383" i="5" s="1"/>
  <c r="Q382" i="5"/>
  <c r="R382" i="5" s="1"/>
  <c r="Q381" i="5"/>
  <c r="Q380" i="5"/>
  <c r="Q379" i="5"/>
  <c r="S379" i="5" s="1"/>
  <c r="Q378" i="5"/>
  <c r="R378" i="5" s="1"/>
  <c r="Q377" i="5"/>
  <c r="S377" i="5" s="1"/>
  <c r="Q376" i="5"/>
  <c r="S376" i="5" s="1"/>
  <c r="Q375" i="5"/>
  <c r="S375" i="5" s="1"/>
  <c r="Q374" i="5"/>
  <c r="R374" i="5" s="1"/>
  <c r="Q373" i="5"/>
  <c r="S373" i="5" s="1"/>
  <c r="Q372" i="5"/>
  <c r="Q371" i="5"/>
  <c r="S371" i="5" s="1"/>
  <c r="Q370" i="5"/>
  <c r="R370" i="5" s="1"/>
  <c r="Q369" i="5"/>
  <c r="S369" i="5" s="1"/>
  <c r="Q368" i="5"/>
  <c r="S368" i="5" s="1"/>
  <c r="Q367" i="5"/>
  <c r="S367" i="5" s="1"/>
  <c r="Q366" i="5"/>
  <c r="R366" i="5" s="1"/>
  <c r="Q365" i="5"/>
  <c r="S365" i="5" s="1"/>
  <c r="Q364" i="5"/>
  <c r="Q363" i="5"/>
  <c r="S363" i="5" s="1"/>
  <c r="Q362" i="5"/>
  <c r="Q361" i="5"/>
  <c r="S361" i="5" s="1"/>
  <c r="Q360" i="5"/>
  <c r="S360" i="5" s="1"/>
  <c r="Q359" i="5"/>
  <c r="R359" i="5" s="1"/>
  <c r="Q358" i="5"/>
  <c r="R358" i="5" s="1"/>
  <c r="Q239" i="5"/>
  <c r="Q98" i="5"/>
  <c r="Q50" i="5"/>
  <c r="Q49" i="5"/>
  <c r="S49" i="5" s="1"/>
  <c r="Q48" i="5"/>
  <c r="R48" i="5" s="1"/>
  <c r="Q47" i="5"/>
  <c r="R47" i="5" s="1"/>
  <c r="Q46" i="5"/>
  <c r="S46" i="5" s="1"/>
  <c r="Q45" i="5"/>
  <c r="S45" i="5" s="1"/>
  <c r="L206" i="11"/>
  <c r="J206" i="11"/>
  <c r="H206" i="11"/>
  <c r="F206" i="11"/>
  <c r="D206" i="11"/>
  <c r="Q77" i="7"/>
  <c r="S77" i="7" s="1"/>
  <c r="Q76" i="7"/>
  <c r="S76" i="7" s="1"/>
  <c r="Q75" i="7"/>
  <c r="S75" i="7" s="1"/>
  <c r="Q74" i="7"/>
  <c r="S74" i="7" s="1"/>
  <c r="Q73" i="7"/>
  <c r="S73" i="7" s="1"/>
  <c r="Q72" i="7"/>
  <c r="S72" i="7" s="1"/>
  <c r="Q71" i="7"/>
  <c r="S71" i="7" s="1"/>
  <c r="Q70" i="7"/>
  <c r="Q69" i="7"/>
  <c r="S69" i="7" s="1"/>
  <c r="Q68" i="7"/>
  <c r="Q67" i="7"/>
  <c r="S67" i="7" s="1"/>
  <c r="Q66" i="7"/>
  <c r="S66" i="7" s="1"/>
  <c r="Q65" i="7"/>
  <c r="Q64" i="7"/>
  <c r="S64" i="7" s="1"/>
  <c r="Q63" i="7"/>
  <c r="S63" i="7" s="1"/>
  <c r="Q62" i="7"/>
  <c r="S62" i="7" s="1"/>
  <c r="Q61" i="7"/>
  <c r="S61" i="7" s="1"/>
  <c r="Q60" i="7"/>
  <c r="Q59" i="7"/>
  <c r="S59" i="7" s="1"/>
  <c r="Q58" i="7"/>
  <c r="S58" i="7" s="1"/>
  <c r="Q57" i="7"/>
  <c r="S57" i="7" s="1"/>
  <c r="Q56" i="7"/>
  <c r="S56" i="7" s="1"/>
  <c r="Q18" i="7"/>
  <c r="S18" i="7" s="1"/>
  <c r="Q17" i="7"/>
  <c r="S17" i="7" s="1"/>
  <c r="Q16" i="7"/>
  <c r="S16" i="7" s="1"/>
  <c r="Q15" i="7"/>
  <c r="Q14" i="7"/>
  <c r="Q13" i="7"/>
  <c r="S13" i="7" s="1"/>
  <c r="Q12" i="7"/>
  <c r="S12" i="7" s="1"/>
  <c r="Q11" i="7"/>
  <c r="S11" i="7" s="1"/>
  <c r="L203" i="11"/>
  <c r="J203" i="11"/>
  <c r="H203" i="11"/>
  <c r="F203" i="11"/>
  <c r="D203" i="11"/>
  <c r="Q449" i="4"/>
  <c r="R449" i="4" s="1"/>
  <c r="Q448" i="4"/>
  <c r="R448" i="4" s="1"/>
  <c r="Q447" i="4"/>
  <c r="R447" i="4" s="1"/>
  <c r="Q446" i="4"/>
  <c r="R446" i="4" s="1"/>
  <c r="Q445" i="4"/>
  <c r="R445" i="4" s="1"/>
  <c r="Q444" i="4"/>
  <c r="R444" i="4" s="1"/>
  <c r="Q443" i="4"/>
  <c r="S443" i="4" s="1"/>
  <c r="Q442" i="4"/>
  <c r="S442" i="4" s="1"/>
  <c r="Q441" i="4"/>
  <c r="R441" i="4" s="1"/>
  <c r="Q440" i="4"/>
  <c r="R440" i="4" s="1"/>
  <c r="Q439" i="4"/>
  <c r="R439" i="4" s="1"/>
  <c r="Q438" i="4"/>
  <c r="Q437" i="4"/>
  <c r="R437" i="4" s="1"/>
  <c r="Q436" i="4"/>
  <c r="R436" i="4" s="1"/>
  <c r="Q435" i="4"/>
  <c r="S435" i="4" s="1"/>
  <c r="Q434" i="4"/>
  <c r="R434" i="4" s="1"/>
  <c r="Q433" i="4"/>
  <c r="S433" i="4" s="1"/>
  <c r="Q432" i="4"/>
  <c r="Q431" i="4"/>
  <c r="Q430" i="4"/>
  <c r="S430" i="4" s="1"/>
  <c r="Q429" i="4"/>
  <c r="Q428" i="4"/>
  <c r="S428" i="4" s="1"/>
  <c r="Q427" i="4"/>
  <c r="Q426" i="4"/>
  <c r="S426" i="4" s="1"/>
  <c r="Q425" i="4"/>
  <c r="S425" i="4" s="1"/>
  <c r="Q424" i="4"/>
  <c r="S424" i="4" s="1"/>
  <c r="Q423" i="4"/>
  <c r="S423" i="4" s="1"/>
  <c r="Q422" i="4"/>
  <c r="S422" i="4" s="1"/>
  <c r="Q421" i="4"/>
  <c r="Q420" i="4"/>
  <c r="S420" i="4" s="1"/>
  <c r="Q419" i="4"/>
  <c r="S419" i="4" s="1"/>
  <c r="Q418" i="4"/>
  <c r="Q417" i="4"/>
  <c r="S417" i="4" s="1"/>
  <c r="Q416" i="4"/>
  <c r="S416" i="4" s="1"/>
  <c r="Q415" i="4"/>
  <c r="Q414" i="4"/>
  <c r="Q413" i="4"/>
  <c r="R413" i="4" s="1"/>
  <c r="Q412" i="4"/>
  <c r="Q411" i="4"/>
  <c r="R411" i="4" s="1"/>
  <c r="Q410" i="4"/>
  <c r="Q409" i="4"/>
  <c r="R409" i="4" s="1"/>
  <c r="Q408" i="4"/>
  <c r="S408" i="4" s="1"/>
  <c r="Q407" i="4"/>
  <c r="R407" i="4" s="1"/>
  <c r="Q406" i="4"/>
  <c r="R406" i="4" s="1"/>
  <c r="Q405" i="4"/>
  <c r="Q404" i="4"/>
  <c r="R404" i="4" s="1"/>
  <c r="Q403" i="4"/>
  <c r="S403" i="4" s="1"/>
  <c r="Q402" i="4"/>
  <c r="S402" i="4" s="1"/>
  <c r="Q401" i="4"/>
  <c r="R401" i="4" s="1"/>
  <c r="Q400" i="4"/>
  <c r="S400" i="4" s="1"/>
  <c r="Q399" i="4"/>
  <c r="S399" i="4" s="1"/>
  <c r="Q398" i="4"/>
  <c r="S398" i="4" s="1"/>
  <c r="Q397" i="4"/>
  <c r="Q396" i="4"/>
  <c r="R396" i="4" s="1"/>
  <c r="Q395" i="4"/>
  <c r="Q394" i="4"/>
  <c r="S394" i="4" s="1"/>
  <c r="Q393" i="4"/>
  <c r="S393" i="4" s="1"/>
  <c r="Q392" i="4"/>
  <c r="R392" i="4" s="1"/>
  <c r="Q391" i="4"/>
  <c r="S391" i="4" s="1"/>
  <c r="Q390" i="4"/>
  <c r="R390" i="4" s="1"/>
  <c r="Q389" i="4"/>
  <c r="R389" i="4" s="1"/>
  <c r="Q388" i="4"/>
  <c r="S388" i="4" s="1"/>
  <c r="Q387" i="4"/>
  <c r="S387" i="4" s="1"/>
  <c r="Q386" i="4"/>
  <c r="S386" i="4" s="1"/>
  <c r="Q385" i="4"/>
  <c r="S385" i="4" s="1"/>
  <c r="Q384" i="4"/>
  <c r="S384" i="4" s="1"/>
  <c r="Q383" i="4"/>
  <c r="Q382" i="4"/>
  <c r="R382" i="4" s="1"/>
  <c r="Q381" i="4"/>
  <c r="R381" i="4" s="1"/>
  <c r="Q380" i="4"/>
  <c r="R380" i="4" s="1"/>
  <c r="Q379" i="4"/>
  <c r="S379" i="4" s="1"/>
  <c r="Q378" i="4"/>
  <c r="S378" i="4" s="1"/>
  <c r="Q377" i="4"/>
  <c r="R377" i="4" s="1"/>
  <c r="Q376" i="4"/>
  <c r="R376" i="4" s="1"/>
  <c r="Q375" i="4"/>
  <c r="Q374" i="4"/>
  <c r="R374" i="4" s="1"/>
  <c r="Q373" i="4"/>
  <c r="R373" i="4" s="1"/>
  <c r="Q372" i="4"/>
  <c r="R372" i="4" s="1"/>
  <c r="Q371" i="4"/>
  <c r="S371" i="4" s="1"/>
  <c r="Q370" i="4"/>
  <c r="R370" i="4" s="1"/>
  <c r="Q369" i="4"/>
  <c r="R369" i="4" s="1"/>
  <c r="Q368" i="4"/>
  <c r="S368" i="4" s="1"/>
  <c r="Q367" i="4"/>
  <c r="S367" i="4" s="1"/>
  <c r="Q366" i="4"/>
  <c r="R366" i="4" s="1"/>
  <c r="Q365" i="4"/>
  <c r="S365" i="4" s="1"/>
  <c r="Q364" i="4"/>
  <c r="S364" i="4" s="1"/>
  <c r="Q363" i="4"/>
  <c r="Q362" i="4"/>
  <c r="R362" i="4" s="1"/>
  <c r="Q361" i="4"/>
  <c r="R361" i="4" s="1"/>
  <c r="Q360" i="4"/>
  <c r="R360" i="4" s="1"/>
  <c r="Q359" i="4"/>
  <c r="S359" i="4" s="1"/>
  <c r="Q358" i="4"/>
  <c r="Q357" i="4"/>
  <c r="R357" i="4" s="1"/>
  <c r="Q356" i="4"/>
  <c r="R356" i="4" s="1"/>
  <c r="Q355" i="4"/>
  <c r="Q354" i="4"/>
  <c r="R354" i="4" s="1"/>
  <c r="Q353" i="4"/>
  <c r="S353" i="4" s="1"/>
  <c r="Q352" i="4"/>
  <c r="Q351" i="4"/>
  <c r="S351" i="4" s="1"/>
  <c r="Q350" i="4"/>
  <c r="R350" i="4" s="1"/>
  <c r="Q349" i="4"/>
  <c r="R349" i="4" s="1"/>
  <c r="Q348" i="4"/>
  <c r="S348" i="4" s="1"/>
  <c r="Q347" i="4"/>
  <c r="S347" i="4" s="1"/>
  <c r="Q346" i="4"/>
  <c r="R346" i="4" s="1"/>
  <c r="Q340" i="4"/>
  <c r="S340" i="4" s="1"/>
  <c r="Q339" i="4"/>
  <c r="R339" i="4" s="1"/>
  <c r="Q338" i="4"/>
  <c r="R338" i="4" s="1"/>
  <c r="Q337" i="4"/>
  <c r="R337" i="4" s="1"/>
  <c r="Q336" i="4"/>
  <c r="R336" i="4" s="1"/>
  <c r="Q335" i="4"/>
  <c r="Q334" i="4"/>
  <c r="R334" i="4" s="1"/>
  <c r="Q333" i="4"/>
  <c r="R333" i="4" s="1"/>
  <c r="Q332" i="4"/>
  <c r="S332" i="4" s="1"/>
  <c r="Q331" i="4"/>
  <c r="S331" i="4" s="1"/>
  <c r="Q330" i="4"/>
  <c r="Q329" i="4"/>
  <c r="R329" i="4" s="1"/>
  <c r="Q328" i="4"/>
  <c r="S328" i="4" s="1"/>
  <c r="Q327" i="4"/>
  <c r="S327" i="4" s="1"/>
  <c r="Q326" i="4"/>
  <c r="R326" i="4" s="1"/>
  <c r="Q325" i="4"/>
  <c r="S325" i="4" s="1"/>
  <c r="Q324" i="4"/>
  <c r="R324" i="4" s="1"/>
  <c r="Q323" i="4"/>
  <c r="S323" i="4" s="1"/>
  <c r="Q322" i="4"/>
  <c r="S322" i="4" s="1"/>
  <c r="Q321" i="4"/>
  <c r="S321" i="4" s="1"/>
  <c r="Q320" i="4"/>
  <c r="S320" i="4" s="1"/>
  <c r="Q319" i="4"/>
  <c r="R319" i="4" s="1"/>
  <c r="Q318" i="4"/>
  <c r="S318" i="4" s="1"/>
  <c r="Q317" i="4"/>
  <c r="S317" i="4" s="1"/>
  <c r="Q316" i="4"/>
  <c r="S316" i="4" s="1"/>
  <c r="Q315" i="4"/>
  <c r="S315" i="4" s="1"/>
  <c r="Q314" i="4"/>
  <c r="R314" i="4" s="1"/>
  <c r="Q313" i="4"/>
  <c r="S313" i="4" s="1"/>
  <c r="Q312" i="4"/>
  <c r="R312" i="4" s="1"/>
  <c r="Q311" i="4"/>
  <c r="Q310" i="4"/>
  <c r="R310" i="4" s="1"/>
  <c r="Q309" i="4"/>
  <c r="R309" i="4" s="1"/>
  <c r="Q308" i="4"/>
  <c r="R308" i="4" s="1"/>
  <c r="Q307" i="4"/>
  <c r="Q306" i="4"/>
  <c r="R306" i="4" s="1"/>
  <c r="Q303" i="4"/>
  <c r="S303" i="4" s="1"/>
  <c r="Q302" i="4"/>
  <c r="R302" i="4" s="1"/>
  <c r="Q301" i="4"/>
  <c r="S301" i="4" s="1"/>
  <c r="Q300" i="4"/>
  <c r="Q299" i="4"/>
  <c r="Q298" i="4"/>
  <c r="R298" i="4" s="1"/>
  <c r="Q297" i="4"/>
  <c r="R297" i="4" s="1"/>
  <c r="Q296" i="4"/>
  <c r="R296" i="4" s="1"/>
  <c r="Q295" i="4"/>
  <c r="S295" i="4" s="1"/>
  <c r="Q294" i="4"/>
  <c r="Q293" i="4"/>
  <c r="Q292" i="4"/>
  <c r="S292" i="4" s="1"/>
  <c r="Q291" i="4"/>
  <c r="S291" i="4" s="1"/>
  <c r="Q290" i="4"/>
  <c r="R290" i="4" s="1"/>
  <c r="Q289" i="4"/>
  <c r="R289" i="4" s="1"/>
  <c r="Q288" i="4"/>
  <c r="S288" i="4" s="1"/>
  <c r="Q287" i="4"/>
  <c r="S287" i="4" s="1"/>
  <c r="Q286" i="4"/>
  <c r="S286" i="4" s="1"/>
  <c r="Q285" i="4"/>
  <c r="S285" i="4" s="1"/>
  <c r="Q284" i="4"/>
  <c r="R284" i="4" s="1"/>
  <c r="Q283" i="4"/>
  <c r="S283" i="4" s="1"/>
  <c r="Q282" i="4"/>
  <c r="S282" i="4" s="1"/>
  <c r="Q281" i="4"/>
  <c r="R281" i="4" s="1"/>
  <c r="Q280" i="4"/>
  <c r="R280" i="4" s="1"/>
  <c r="Q279" i="4"/>
  <c r="S279" i="4" s="1"/>
  <c r="Q278" i="4"/>
  <c r="Q277" i="4"/>
  <c r="S277" i="4" s="1"/>
  <c r="Q276" i="4"/>
  <c r="S276" i="4" s="1"/>
  <c r="Q275" i="4"/>
  <c r="Q274" i="4"/>
  <c r="S274" i="4" s="1"/>
  <c r="Q273" i="4"/>
  <c r="R273" i="4" s="1"/>
  <c r="Q272" i="4"/>
  <c r="R272" i="4" s="1"/>
  <c r="Q271" i="4"/>
  <c r="S271" i="4" s="1"/>
  <c r="Q270" i="4"/>
  <c r="Q269" i="4"/>
  <c r="R269" i="4" s="1"/>
  <c r="Q268" i="4"/>
  <c r="S268" i="4" s="1"/>
  <c r="Q267" i="4"/>
  <c r="R267" i="4" s="1"/>
  <c r="Q266" i="4"/>
  <c r="S266" i="4" s="1"/>
  <c r="Q265" i="4"/>
  <c r="R265" i="4" s="1"/>
  <c r="Q264" i="4"/>
  <c r="R264" i="4" s="1"/>
  <c r="Q263" i="4"/>
  <c r="S263" i="4" s="1"/>
  <c r="Q262" i="4"/>
  <c r="S262" i="4" s="1"/>
  <c r="Q261" i="4"/>
  <c r="R261" i="4" s="1"/>
  <c r="Q260" i="4"/>
  <c r="R260" i="4" s="1"/>
  <c r="Q259" i="4"/>
  <c r="S259" i="4" s="1"/>
  <c r="Q258" i="4"/>
  <c r="R258" i="4" s="1"/>
  <c r="Q257" i="4"/>
  <c r="R257" i="4" s="1"/>
  <c r="Q256" i="4"/>
  <c r="S256" i="4" s="1"/>
  <c r="Q255" i="4"/>
  <c r="S255" i="4" s="1"/>
  <c r="Q254" i="4"/>
  <c r="S254" i="4" s="1"/>
  <c r="Q253" i="4"/>
  <c r="R253" i="4" s="1"/>
  <c r="Q252" i="4"/>
  <c r="S252" i="4" s="1"/>
  <c r="Q251" i="4"/>
  <c r="S251" i="4" s="1"/>
  <c r="Q250" i="4"/>
  <c r="Q249" i="4"/>
  <c r="S249" i="4" s="1"/>
  <c r="Q248" i="4"/>
  <c r="S248" i="4" s="1"/>
  <c r="Q247" i="4"/>
  <c r="Q246" i="4"/>
  <c r="S246" i="4" s="1"/>
  <c r="Q245" i="4"/>
  <c r="S245" i="4" s="1"/>
  <c r="Q244" i="4"/>
  <c r="R244" i="4" s="1"/>
  <c r="Q243" i="4"/>
  <c r="R243" i="4" s="1"/>
  <c r="Q242" i="4"/>
  <c r="R242" i="4" s="1"/>
  <c r="Q241" i="4"/>
  <c r="R241" i="4" s="1"/>
  <c r="Q240" i="4"/>
  <c r="S240" i="4" s="1"/>
  <c r="Q239" i="4"/>
  <c r="Q238" i="4"/>
  <c r="R238" i="4" s="1"/>
  <c r="Q237" i="4"/>
  <c r="S237" i="4" s="1"/>
  <c r="Q236" i="4"/>
  <c r="R236" i="4" s="1"/>
  <c r="Q235" i="4"/>
  <c r="S235" i="4" s="1"/>
  <c r="Q234" i="4"/>
  <c r="R234" i="4" s="1"/>
  <c r="Q233" i="4"/>
  <c r="R233" i="4" s="1"/>
  <c r="Q232" i="4"/>
  <c r="S232" i="4" s="1"/>
  <c r="Q231" i="4"/>
  <c r="S231" i="4" s="1"/>
  <c r="Q230" i="4"/>
  <c r="Q229" i="4"/>
  <c r="S229" i="4" s="1"/>
  <c r="Q228" i="4"/>
  <c r="S228" i="4" s="1"/>
  <c r="Q227" i="4"/>
  <c r="S227" i="4" s="1"/>
  <c r="Q226" i="4"/>
  <c r="R226" i="4" s="1"/>
  <c r="Q225" i="4"/>
  <c r="S225" i="4" s="1"/>
  <c r="Q224" i="4"/>
  <c r="R224" i="4" s="1"/>
  <c r="Q223" i="4"/>
  <c r="S223" i="4" s="1"/>
  <c r="Q222" i="4"/>
  <c r="S222" i="4" s="1"/>
  <c r="Q221" i="4"/>
  <c r="S221" i="4" s="1"/>
  <c r="S220" i="4"/>
  <c r="R218" i="4"/>
  <c r="R217" i="4"/>
  <c r="S216" i="4"/>
  <c r="S214" i="4"/>
  <c r="S213" i="4"/>
  <c r="R212" i="4"/>
  <c r="R211" i="4"/>
  <c r="R210" i="4"/>
  <c r="R208" i="4"/>
  <c r="S207" i="4"/>
  <c r="R206" i="4"/>
  <c r="R204" i="4"/>
  <c r="S203" i="4"/>
  <c r="S200" i="4"/>
  <c r="R198" i="4"/>
  <c r="S197" i="4"/>
  <c r="S196" i="4"/>
  <c r="R195" i="4"/>
  <c r="R194" i="4"/>
  <c r="Q193" i="4"/>
  <c r="S193" i="4" s="1"/>
  <c r="Q192" i="4"/>
  <c r="Q191" i="4"/>
  <c r="S191" i="4" s="1"/>
  <c r="Q190" i="4"/>
  <c r="S190" i="4" s="1"/>
  <c r="Q189" i="4"/>
  <c r="S189" i="4" s="1"/>
  <c r="Q188" i="4"/>
  <c r="R188" i="4" s="1"/>
  <c r="Q187" i="4"/>
  <c r="S187" i="4" s="1"/>
  <c r="Q186" i="4"/>
  <c r="Q185" i="4"/>
  <c r="R185" i="4" s="1"/>
  <c r="Q184" i="4"/>
  <c r="S184" i="4" s="1"/>
  <c r="Q183" i="4"/>
  <c r="S183" i="4" s="1"/>
  <c r="Q182" i="4"/>
  <c r="S182" i="4" s="1"/>
  <c r="Q181" i="4"/>
  <c r="S181" i="4" s="1"/>
  <c r="Q180" i="4"/>
  <c r="R180" i="4" s="1"/>
  <c r="Q179" i="4"/>
  <c r="S179" i="4" s="1"/>
  <c r="Q178" i="4"/>
  <c r="Q177" i="4"/>
  <c r="R177" i="4" s="1"/>
  <c r="Q176" i="4"/>
  <c r="S176" i="4" s="1"/>
  <c r="Q175" i="4"/>
  <c r="S175" i="4" s="1"/>
  <c r="Q174" i="4"/>
  <c r="R174" i="4" s="1"/>
  <c r="Q173" i="4"/>
  <c r="Q172" i="4"/>
  <c r="R172" i="4" s="1"/>
  <c r="Q171" i="4"/>
  <c r="S171" i="4" s="1"/>
  <c r="Q170" i="4"/>
  <c r="R170" i="4" s="1"/>
  <c r="Q169" i="4"/>
  <c r="R169" i="4" s="1"/>
  <c r="Q168" i="4"/>
  <c r="S168" i="4" s="1"/>
  <c r="Q167" i="4"/>
  <c r="S167" i="4" s="1"/>
  <c r="Q166" i="4"/>
  <c r="R166" i="4" s="1"/>
  <c r="Q165" i="4"/>
  <c r="R165" i="4" s="1"/>
  <c r="Q164" i="4"/>
  <c r="S164" i="4" s="1"/>
  <c r="Q163" i="4"/>
  <c r="R163" i="4" s="1"/>
  <c r="Q162" i="4"/>
  <c r="R162" i="4" s="1"/>
  <c r="Q161" i="4"/>
  <c r="S161" i="4" s="1"/>
  <c r="Q160" i="4"/>
  <c r="R160" i="4" s="1"/>
  <c r="Q159" i="4"/>
  <c r="S159" i="4" s="1"/>
  <c r="Q158" i="4"/>
  <c r="S158" i="4" s="1"/>
  <c r="Q157" i="4"/>
  <c r="S157" i="4" s="1"/>
  <c r="Q156" i="4"/>
  <c r="S156" i="4" s="1"/>
  <c r="Q155" i="4"/>
  <c r="Q154" i="4"/>
  <c r="R154" i="4" s="1"/>
  <c r="Q153" i="4"/>
  <c r="R153" i="4" s="1"/>
  <c r="Q152" i="4"/>
  <c r="Q151" i="4"/>
  <c r="S151" i="4" s="1"/>
  <c r="Q150" i="4"/>
  <c r="S150" i="4" s="1"/>
  <c r="Q149" i="4"/>
  <c r="R149" i="4" s="1"/>
  <c r="Q148" i="4"/>
  <c r="Q147" i="4"/>
  <c r="R147" i="4" s="1"/>
  <c r="Q146" i="4"/>
  <c r="Q145" i="4"/>
  <c r="Q144" i="4"/>
  <c r="R144" i="4" s="1"/>
  <c r="Q143" i="4"/>
  <c r="S143" i="4" s="1"/>
  <c r="Q142" i="4"/>
  <c r="R142" i="4" s="1"/>
  <c r="Q141" i="4"/>
  <c r="S141" i="4" s="1"/>
  <c r="Q137" i="4"/>
  <c r="R137" i="4" s="1"/>
  <c r="Q136" i="4"/>
  <c r="S136" i="4" s="1"/>
  <c r="Q135" i="4"/>
  <c r="R135" i="4" s="1"/>
  <c r="Q134" i="4"/>
  <c r="Q133" i="4"/>
  <c r="S133" i="4" s="1"/>
  <c r="Q132" i="4"/>
  <c r="S132" i="4" s="1"/>
  <c r="Q131" i="4"/>
  <c r="R131" i="4" s="1"/>
  <c r="Q130" i="4"/>
  <c r="R130" i="4" s="1"/>
  <c r="Q129" i="4"/>
  <c r="S129" i="4" s="1"/>
  <c r="Q128" i="4"/>
  <c r="S128" i="4" s="1"/>
  <c r="Q127" i="4"/>
  <c r="R127" i="4" s="1"/>
  <c r="Q126" i="4"/>
  <c r="S126" i="4" s="1"/>
  <c r="Q125" i="4"/>
  <c r="R125" i="4" s="1"/>
  <c r="Q124" i="4"/>
  <c r="S124" i="4" s="1"/>
  <c r="Q123" i="4"/>
  <c r="S123" i="4" s="1"/>
  <c r="Q122" i="4"/>
  <c r="R122" i="4" s="1"/>
  <c r="Q121" i="4"/>
  <c r="S121" i="4" s="1"/>
  <c r="Q120" i="4"/>
  <c r="S120" i="4" s="1"/>
  <c r="Q119" i="4"/>
  <c r="R119" i="4" s="1"/>
  <c r="Q118" i="4"/>
  <c r="S118" i="4" s="1"/>
  <c r="Q117" i="4"/>
  <c r="Q116" i="4"/>
  <c r="Q115" i="4"/>
  <c r="S115" i="4" s="1"/>
  <c r="Q114" i="4"/>
  <c r="S114" i="4" s="1"/>
  <c r="Q113" i="4"/>
  <c r="R113" i="4" s="1"/>
  <c r="Q112" i="4"/>
  <c r="S112" i="4" s="1"/>
  <c r="Q111" i="4"/>
  <c r="R111" i="4" s="1"/>
  <c r="Q110" i="4"/>
  <c r="R110" i="4" s="1"/>
  <c r="Q109" i="4"/>
  <c r="Q108" i="4"/>
  <c r="Q107" i="4"/>
  <c r="Q106" i="4"/>
  <c r="S106" i="4" s="1"/>
  <c r="Q105" i="4"/>
  <c r="Q104" i="4"/>
  <c r="S104" i="4" s="1"/>
  <c r="Q103" i="4"/>
  <c r="R103" i="4" s="1"/>
  <c r="Q102" i="4"/>
  <c r="R102" i="4" s="1"/>
  <c r="Q101" i="4"/>
  <c r="S101" i="4" s="1"/>
  <c r="Q100" i="4"/>
  <c r="S100" i="4" s="1"/>
  <c r="Q99" i="4"/>
  <c r="R99" i="4" s="1"/>
  <c r="Q98" i="4"/>
  <c r="S98" i="4" s="1"/>
  <c r="Q97" i="4"/>
  <c r="S97" i="4" s="1"/>
  <c r="Q96" i="4"/>
  <c r="S96" i="4" s="1"/>
  <c r="Q95" i="4"/>
  <c r="R95" i="4" s="1"/>
  <c r="Q94" i="4"/>
  <c r="S94" i="4" s="1"/>
  <c r="Q93" i="4"/>
  <c r="R93" i="4" s="1"/>
  <c r="Q92" i="4"/>
  <c r="S92" i="4" s="1"/>
  <c r="Q91" i="4"/>
  <c r="S91" i="4" s="1"/>
  <c r="Q90" i="4"/>
  <c r="R90" i="4" s="1"/>
  <c r="Q89" i="4"/>
  <c r="S89" i="4" s="1"/>
  <c r="Q88" i="4"/>
  <c r="Q87" i="4"/>
  <c r="R87" i="4" s="1"/>
  <c r="Q86" i="4"/>
  <c r="S86" i="4" s="1"/>
  <c r="Q85" i="4"/>
  <c r="S85" i="4" s="1"/>
  <c r="Q84" i="4"/>
  <c r="Q83" i="4"/>
  <c r="R83" i="4" s="1"/>
  <c r="Q82" i="4"/>
  <c r="S82" i="4" s="1"/>
  <c r="Q81" i="4"/>
  <c r="R81" i="4" s="1"/>
  <c r="Q80" i="4"/>
  <c r="S80" i="4" s="1"/>
  <c r="Q79" i="4"/>
  <c r="Q78" i="4"/>
  <c r="S78" i="4" s="1"/>
  <c r="Q77" i="4"/>
  <c r="S77" i="4" s="1"/>
  <c r="Q76" i="4"/>
  <c r="S76" i="4" s="1"/>
  <c r="Q75" i="4"/>
  <c r="S75" i="4" s="1"/>
  <c r="Q74" i="4"/>
  <c r="R74" i="4" s="1"/>
  <c r="Q73" i="4"/>
  <c r="R73" i="4" s="1"/>
  <c r="Q72" i="4"/>
  <c r="Q71" i="4"/>
  <c r="S71" i="4" s="1"/>
  <c r="Q70" i="4"/>
  <c r="S70" i="4" s="1"/>
  <c r="Q69" i="4"/>
  <c r="S69" i="4" s="1"/>
  <c r="Q68" i="4"/>
  <c r="R68" i="4" s="1"/>
  <c r="Q67" i="4"/>
  <c r="S67" i="4" s="1"/>
  <c r="Q66" i="4"/>
  <c r="Q65" i="4"/>
  <c r="S65" i="4" s="1"/>
  <c r="Q64" i="4"/>
  <c r="R64" i="4" s="1"/>
  <c r="Q63" i="4"/>
  <c r="S63" i="4" s="1"/>
  <c r="Q62" i="4"/>
  <c r="S62" i="4" s="1"/>
  <c r="Q59" i="4"/>
  <c r="R59" i="4" s="1"/>
  <c r="Q58" i="4"/>
  <c r="S58" i="4" s="1"/>
  <c r="Q55" i="4"/>
  <c r="Q54" i="4"/>
  <c r="R54" i="4" s="1"/>
  <c r="Q53" i="4"/>
  <c r="R53" i="4" s="1"/>
  <c r="Q52" i="4"/>
  <c r="S52" i="4" s="1"/>
  <c r="Q51" i="4"/>
  <c r="S51" i="4" s="1"/>
  <c r="Q50" i="4"/>
  <c r="S50" i="4" s="1"/>
  <c r="Q49" i="4"/>
  <c r="R49" i="4" s="1"/>
  <c r="Q48" i="4"/>
  <c r="Q47" i="4"/>
  <c r="R47" i="4" s="1"/>
  <c r="Q46" i="4"/>
  <c r="Q45" i="4"/>
  <c r="Q44" i="4"/>
  <c r="S44" i="4" s="1"/>
  <c r="Q43" i="4"/>
  <c r="S43" i="4" s="1"/>
  <c r="Q42" i="4"/>
  <c r="S42" i="4" s="1"/>
  <c r="Q41" i="4"/>
  <c r="S41" i="4" s="1"/>
  <c r="Q40" i="4"/>
  <c r="Q39" i="4"/>
  <c r="Q38" i="4"/>
  <c r="S38" i="4" s="1"/>
  <c r="Q37" i="4"/>
  <c r="R37" i="4" s="1"/>
  <c r="Q36" i="4"/>
  <c r="S36" i="4" s="1"/>
  <c r="Q35" i="4"/>
  <c r="S35" i="4" s="1"/>
  <c r="Q34" i="4"/>
  <c r="R34" i="4" s="1"/>
  <c r="Q33" i="4"/>
  <c r="R33" i="4" s="1"/>
  <c r="Q32" i="4"/>
  <c r="S32" i="4" s="1"/>
  <c r="Q31" i="4"/>
  <c r="Q30" i="4"/>
  <c r="R30" i="4" s="1"/>
  <c r="Q29" i="4"/>
  <c r="R29" i="4" s="1"/>
  <c r="Q28" i="4"/>
  <c r="S28" i="4" s="1"/>
  <c r="Q27" i="4"/>
  <c r="S27" i="4" s="1"/>
  <c r="Q26" i="4"/>
  <c r="Q25" i="4"/>
  <c r="S25" i="4" s="1"/>
  <c r="Q24" i="4"/>
  <c r="S24" i="4" s="1"/>
  <c r="Q23" i="4"/>
  <c r="R23" i="4" s="1"/>
  <c r="Q22" i="4"/>
  <c r="S22" i="4" s="1"/>
  <c r="Q21" i="4"/>
  <c r="R21" i="4" s="1"/>
  <c r="Q20" i="4"/>
  <c r="S20" i="4" s="1"/>
  <c r="Q19" i="4"/>
  <c r="S19" i="4" s="1"/>
  <c r="Q18" i="4"/>
  <c r="R18" i="4" s="1"/>
  <c r="Q16" i="4"/>
  <c r="S16" i="4" s="1"/>
  <c r="Q15" i="4"/>
  <c r="S15" i="4" s="1"/>
  <c r="Q14" i="4"/>
  <c r="R14" i="4" s="1"/>
  <c r="Q13" i="4"/>
  <c r="R13" i="4" s="1"/>
  <c r="Q12" i="4"/>
  <c r="S12" i="4" s="1"/>
  <c r="S11" i="4"/>
  <c r="Q357" i="3"/>
  <c r="R357" i="3" s="1"/>
  <c r="Q356" i="3"/>
  <c r="R356" i="3" s="1"/>
  <c r="Q355" i="3"/>
  <c r="S355" i="3" s="1"/>
  <c r="Q354" i="3"/>
  <c r="R354" i="3" s="1"/>
  <c r="Q353" i="3"/>
  <c r="R353" i="3" s="1"/>
  <c r="Q352" i="3"/>
  <c r="S352" i="3" s="1"/>
  <c r="Q351" i="3"/>
  <c r="S351" i="3" s="1"/>
  <c r="Q350" i="3"/>
  <c r="S350" i="3" s="1"/>
  <c r="Q349" i="3"/>
  <c r="Q348" i="3"/>
  <c r="S348" i="3" s="1"/>
  <c r="Q347" i="3"/>
  <c r="R347" i="3" s="1"/>
  <c r="Q346" i="3"/>
  <c r="S346" i="3" s="1"/>
  <c r="Q345" i="3"/>
  <c r="R345" i="3" s="1"/>
  <c r="Q344" i="3"/>
  <c r="S344" i="3" s="1"/>
  <c r="Q343" i="3"/>
  <c r="S343" i="3" s="1"/>
  <c r="Q342" i="3"/>
  <c r="R342" i="3" s="1"/>
  <c r="Q341" i="3"/>
  <c r="S341" i="3" s="1"/>
  <c r="Q340" i="3"/>
  <c r="S340" i="3" s="1"/>
  <c r="Q339" i="3"/>
  <c r="R339" i="3" s="1"/>
  <c r="Q338" i="3"/>
  <c r="S338" i="3" s="1"/>
  <c r="Q337" i="3"/>
  <c r="R337" i="3" s="1"/>
  <c r="Q336" i="3"/>
  <c r="S336" i="3" s="1"/>
  <c r="Q335" i="3"/>
  <c r="S335" i="3" s="1"/>
  <c r="Q334" i="3"/>
  <c r="S334" i="3" s="1"/>
  <c r="Q333" i="3"/>
  <c r="R333" i="3" s="1"/>
  <c r="Q332" i="3"/>
  <c r="S332" i="3" s="1"/>
  <c r="Q331" i="3"/>
  <c r="S331" i="3" s="1"/>
  <c r="Q330" i="3"/>
  <c r="R330" i="3" s="1"/>
  <c r="Q329" i="3"/>
  <c r="S329" i="3" s="1"/>
  <c r="Q328" i="3"/>
  <c r="R328" i="3" s="1"/>
  <c r="Q327" i="3"/>
  <c r="R327" i="3" s="1"/>
  <c r="Q326" i="3"/>
  <c r="S326" i="3" s="1"/>
  <c r="Q325" i="3"/>
  <c r="S325" i="3" s="1"/>
  <c r="L202" i="11"/>
  <c r="J202" i="11"/>
  <c r="H202" i="11"/>
  <c r="F202" i="11"/>
  <c r="D202" i="11"/>
  <c r="Q243" i="3"/>
  <c r="Q242" i="3"/>
  <c r="Q241" i="3"/>
  <c r="R241" i="3" s="1"/>
  <c r="Q240" i="3"/>
  <c r="Q239" i="3"/>
  <c r="Q238" i="3"/>
  <c r="R238" i="3" s="1"/>
  <c r="Q237" i="3"/>
  <c r="Q236" i="3"/>
  <c r="Q235" i="3"/>
  <c r="R235" i="3" s="1"/>
  <c r="Q234" i="3"/>
  <c r="Q233" i="3"/>
  <c r="Q232" i="3"/>
  <c r="Q162" i="3"/>
  <c r="R162" i="3" s="1"/>
  <c r="Q161" i="3"/>
  <c r="R161" i="3" s="1"/>
  <c r="Q160" i="3"/>
  <c r="Q159" i="3"/>
  <c r="R159" i="3" s="1"/>
  <c r="Q158" i="3"/>
  <c r="Q157" i="3"/>
  <c r="Q156" i="3"/>
  <c r="Q155" i="3"/>
  <c r="R155" i="3" s="1"/>
  <c r="Q154" i="3"/>
  <c r="Q153" i="3"/>
  <c r="Q152" i="3"/>
  <c r="Q151" i="3"/>
  <c r="R151" i="3" s="1"/>
  <c r="Q150" i="3"/>
  <c r="Q149" i="3"/>
  <c r="R149" i="3" s="1"/>
  <c r="Q148" i="3"/>
  <c r="Q147" i="3"/>
  <c r="Q146" i="3"/>
  <c r="R146" i="3" s="1"/>
  <c r="Q145" i="3"/>
  <c r="Q144" i="3"/>
  <c r="Q143" i="3"/>
  <c r="Q142" i="3"/>
  <c r="Q141" i="3"/>
  <c r="Q140" i="3"/>
  <c r="R140" i="3" s="1"/>
  <c r="Q139" i="3"/>
  <c r="Q138" i="3"/>
  <c r="Q137" i="3"/>
  <c r="Q136" i="3"/>
  <c r="Q135" i="3"/>
  <c r="R135" i="3" s="1"/>
  <c r="Q134" i="3"/>
  <c r="R134" i="3" s="1"/>
  <c r="Q133" i="3"/>
  <c r="R133" i="3" s="1"/>
  <c r="Q132" i="3"/>
  <c r="R132" i="3" s="1"/>
  <c r="Q131" i="3"/>
  <c r="R131" i="3" s="1"/>
  <c r="Q130" i="3"/>
  <c r="R130" i="3" s="1"/>
  <c r="Q129" i="3"/>
  <c r="Q128" i="3"/>
  <c r="R128" i="3" s="1"/>
  <c r="Q127" i="3"/>
  <c r="R127" i="3" s="1"/>
  <c r="Q65" i="3"/>
  <c r="R65" i="3" s="1"/>
  <c r="Q63" i="3"/>
  <c r="Q62" i="3"/>
  <c r="R62" i="3" s="1"/>
  <c r="Q28" i="3"/>
  <c r="Q27" i="3"/>
  <c r="R27" i="3" s="1"/>
  <c r="Q26" i="3"/>
  <c r="Q25" i="3"/>
  <c r="R25" i="3" s="1"/>
  <c r="Q24" i="3"/>
  <c r="Q23" i="3"/>
  <c r="R23" i="3" s="1"/>
  <c r="Q22" i="3"/>
  <c r="R22" i="3" s="1"/>
  <c r="Q21" i="3"/>
  <c r="Q20" i="3"/>
  <c r="Q19" i="3"/>
  <c r="R19" i="3" s="1"/>
  <c r="Q18" i="3"/>
  <c r="Q17" i="3"/>
  <c r="Q16" i="3"/>
  <c r="R16" i="3" s="1"/>
  <c r="Q15" i="3"/>
  <c r="Q14" i="3"/>
  <c r="R14" i="3" s="1"/>
  <c r="Q13" i="3"/>
  <c r="Q12" i="3"/>
  <c r="R12" i="3" s="1"/>
  <c r="S404" i="2"/>
  <c r="R404" i="2"/>
  <c r="S403" i="2"/>
  <c r="R403" i="2"/>
  <c r="S402" i="2"/>
  <c r="R402" i="2"/>
  <c r="S401" i="2"/>
  <c r="R401" i="2"/>
  <c r="S400" i="2"/>
  <c r="R400" i="2"/>
  <c r="L201" i="11"/>
  <c r="J201" i="11"/>
  <c r="H201" i="11"/>
  <c r="F201" i="11"/>
  <c r="D201" i="11"/>
  <c r="Q80" i="2"/>
  <c r="S80" i="2" s="1"/>
  <c r="Q19" i="2"/>
  <c r="Q18" i="2"/>
  <c r="Q17" i="2"/>
  <c r="Q16" i="2"/>
  <c r="Q15" i="2"/>
  <c r="S15" i="2" s="1"/>
  <c r="Q14" i="2"/>
  <c r="S14" i="2" s="1"/>
  <c r="Q13" i="2"/>
  <c r="S13" i="2" s="1"/>
  <c r="Q12" i="2"/>
  <c r="Q11" i="2"/>
  <c r="S11" i="2" s="1"/>
  <c r="L200" i="11"/>
  <c r="J200" i="11"/>
  <c r="H200" i="11"/>
  <c r="F200" i="11"/>
  <c r="D200" i="11"/>
  <c r="Q208" i="1"/>
  <c r="R208" i="1" s="1"/>
  <c r="Q207" i="1"/>
  <c r="Q206" i="1"/>
  <c r="R206" i="1" s="1"/>
  <c r="Q205" i="1"/>
  <c r="Q204" i="1"/>
  <c r="Q203" i="1"/>
  <c r="Q202" i="1"/>
  <c r="R202" i="1" s="1"/>
  <c r="Q199" i="1"/>
  <c r="R198" i="1"/>
  <c r="Q196" i="1"/>
  <c r="R196" i="1" s="1"/>
  <c r="Q195" i="1"/>
  <c r="R195" i="1" s="1"/>
  <c r="Q194" i="1"/>
  <c r="Q193" i="1"/>
  <c r="Q192" i="1"/>
  <c r="R192" i="1" s="1"/>
  <c r="Q191" i="1"/>
  <c r="Q190" i="1"/>
  <c r="R190" i="1" s="1"/>
  <c r="Q189" i="1"/>
  <c r="Q188" i="1"/>
  <c r="R188" i="1" s="1"/>
  <c r="Q187" i="1"/>
  <c r="R187" i="1" s="1"/>
  <c r="Q186" i="1"/>
  <c r="Q185" i="1"/>
  <c r="Q184" i="1"/>
  <c r="R184" i="1" s="1"/>
  <c r="Q183" i="1"/>
  <c r="R183" i="1" s="1"/>
  <c r="Q182" i="1"/>
  <c r="Q181" i="1"/>
  <c r="Q180" i="1"/>
  <c r="R180" i="1" s="1"/>
  <c r="Q179" i="1"/>
  <c r="Q169" i="1"/>
  <c r="Q168" i="1"/>
  <c r="R168" i="1" s="1"/>
  <c r="Q167" i="1"/>
  <c r="Q166" i="1"/>
  <c r="Q165" i="1"/>
  <c r="Q164" i="1"/>
  <c r="R164" i="1" s="1"/>
  <c r="Q163" i="1"/>
  <c r="Q162" i="1"/>
  <c r="R162" i="1" s="1"/>
  <c r="Q161" i="1"/>
  <c r="R161" i="1" s="1"/>
  <c r="Q160" i="1"/>
  <c r="Q159" i="1"/>
  <c r="Q158" i="1"/>
  <c r="R158" i="1" s="1"/>
  <c r="Q157" i="1"/>
  <c r="Q156" i="1"/>
  <c r="R156" i="1" s="1"/>
  <c r="Q155" i="1"/>
  <c r="Q154" i="1"/>
  <c r="R154" i="1" s="1"/>
  <c r="Q153" i="1"/>
  <c r="R153" i="1" s="1"/>
  <c r="Q152" i="1"/>
  <c r="R152" i="1" s="1"/>
  <c r="Q151" i="1"/>
  <c r="Q150" i="1"/>
  <c r="R150" i="1" s="1"/>
  <c r="Q149" i="1"/>
  <c r="Q148" i="1"/>
  <c r="Q147" i="1"/>
  <c r="Q146" i="1"/>
  <c r="R146" i="1" s="1"/>
  <c r="Q145" i="1"/>
  <c r="Q144" i="1"/>
  <c r="Q143" i="1"/>
  <c r="Q142" i="1"/>
  <c r="Q141" i="1"/>
  <c r="Q140" i="1"/>
  <c r="Q139" i="1"/>
  <c r="Q138" i="1"/>
  <c r="R138" i="1" s="1"/>
  <c r="Q137" i="1"/>
  <c r="R137" i="1" s="1"/>
  <c r="Q136" i="1"/>
  <c r="Q135" i="1"/>
  <c r="Q134" i="1"/>
  <c r="Q133" i="1"/>
  <c r="Q132" i="1"/>
  <c r="R132" i="1" s="1"/>
  <c r="Q131" i="1"/>
  <c r="Q130" i="1"/>
  <c r="R130" i="1" s="1"/>
  <c r="Q129" i="1"/>
  <c r="R129" i="1" s="1"/>
  <c r="Q128" i="1"/>
  <c r="Q127" i="1"/>
  <c r="Q126" i="1"/>
  <c r="R126" i="1" s="1"/>
  <c r="Q125" i="1"/>
  <c r="R125" i="1" s="1"/>
  <c r="Q124" i="1"/>
  <c r="R124" i="1" s="1"/>
  <c r="Q123" i="1"/>
  <c r="R123" i="1" s="1"/>
  <c r="Q122" i="1"/>
  <c r="R122" i="1" s="1"/>
  <c r="Q121" i="1"/>
  <c r="R121" i="1" s="1"/>
  <c r="Q120" i="1"/>
  <c r="Q119" i="1"/>
  <c r="Q118" i="1"/>
  <c r="R118" i="1" s="1"/>
  <c r="Q117" i="1"/>
  <c r="R117" i="1" s="1"/>
  <c r="Q116" i="1"/>
  <c r="Q115" i="1"/>
  <c r="Q114" i="1"/>
  <c r="R114" i="1" s="1"/>
  <c r="Q113" i="1"/>
  <c r="Q112" i="1"/>
  <c r="Q111" i="1"/>
  <c r="Q110" i="1"/>
  <c r="Q109" i="1"/>
  <c r="Q108" i="1"/>
  <c r="Q107" i="1"/>
  <c r="Q106" i="1"/>
  <c r="R106" i="1" s="1"/>
  <c r="Q105" i="1"/>
  <c r="Q98" i="1"/>
  <c r="Q97" i="1"/>
  <c r="R97" i="1" s="1"/>
  <c r="Q96" i="1"/>
  <c r="Q95" i="1"/>
  <c r="R95" i="1" s="1"/>
  <c r="Q94" i="1"/>
  <c r="R94" i="1" s="1"/>
  <c r="Q93" i="1"/>
  <c r="Q92" i="1"/>
  <c r="Q91" i="1"/>
  <c r="R91" i="1" s="1"/>
  <c r="Q90" i="1"/>
  <c r="R90" i="1" s="1"/>
  <c r="Q89" i="1"/>
  <c r="R89" i="1" s="1"/>
  <c r="Q88" i="1"/>
  <c r="R88" i="1" s="1"/>
  <c r="Q87" i="1"/>
  <c r="R87" i="1" s="1"/>
  <c r="Q86" i="1"/>
  <c r="R86" i="1" s="1"/>
  <c r="Q85" i="1"/>
  <c r="Q84" i="1"/>
  <c r="Q82" i="1"/>
  <c r="R82" i="1" s="1"/>
  <c r="Q81" i="1"/>
  <c r="Q80" i="1"/>
  <c r="Q77" i="1"/>
  <c r="Q76" i="1"/>
  <c r="Q75" i="1"/>
  <c r="R75" i="1" s="1"/>
  <c r="Q74" i="1"/>
  <c r="Q73" i="1"/>
  <c r="Q72" i="1"/>
  <c r="Q71" i="1"/>
  <c r="R71" i="1" s="1"/>
  <c r="Q70" i="1"/>
  <c r="R70" i="1" s="1"/>
  <c r="Q69" i="1"/>
  <c r="Q68" i="1"/>
  <c r="R68" i="1" s="1"/>
  <c r="Q67" i="1"/>
  <c r="Q66" i="1"/>
  <c r="R66" i="1" s="1"/>
  <c r="Q65" i="1"/>
  <c r="Q64" i="1"/>
  <c r="R64" i="1" s="1"/>
  <c r="Q63" i="1"/>
  <c r="R63" i="1" s="1"/>
  <c r="Q62" i="1"/>
  <c r="R62" i="1" s="1"/>
  <c r="Q61" i="1"/>
  <c r="Q60" i="1"/>
  <c r="R60" i="1" s="1"/>
  <c r="Q59" i="1"/>
  <c r="R59" i="1" s="1"/>
  <c r="Q58" i="1"/>
  <c r="Q57" i="1"/>
  <c r="Q56" i="1"/>
  <c r="R56" i="1" s="1"/>
  <c r="Q55" i="1"/>
  <c r="Q54" i="1"/>
  <c r="R54" i="1" s="1"/>
  <c r="Q53" i="1"/>
  <c r="Q52" i="1"/>
  <c r="Q51" i="1"/>
  <c r="R51" i="1" s="1"/>
  <c r="Q50" i="1"/>
  <c r="Q49" i="1"/>
  <c r="Q48" i="1"/>
  <c r="R48" i="1" s="1"/>
  <c r="Q47" i="1"/>
  <c r="Q46" i="1"/>
  <c r="R46" i="1" s="1"/>
  <c r="Q45" i="1"/>
  <c r="Q44" i="1"/>
  <c r="R44" i="1" s="1"/>
  <c r="Q43" i="1"/>
  <c r="Q42" i="1"/>
  <c r="Q41" i="1"/>
  <c r="Q40" i="1"/>
  <c r="Q39" i="1"/>
  <c r="R39" i="1" s="1"/>
  <c r="Q38" i="1"/>
  <c r="Q37" i="1"/>
  <c r="Q36" i="1"/>
  <c r="R36" i="1" s="1"/>
  <c r="Q35" i="1"/>
  <c r="R35" i="1" s="1"/>
  <c r="Q34" i="1"/>
  <c r="Q33" i="1"/>
  <c r="Q32" i="1"/>
  <c r="Q31" i="1"/>
  <c r="Q30" i="1"/>
  <c r="R30" i="1" s="1"/>
  <c r="Q29" i="1"/>
  <c r="Q28" i="1"/>
  <c r="Q27" i="1"/>
  <c r="R27" i="1" s="1"/>
  <c r="Q26" i="1"/>
  <c r="Q25" i="1"/>
  <c r="Q24" i="1"/>
  <c r="R24" i="1" s="1"/>
  <c r="Q23" i="1"/>
  <c r="Q22" i="1"/>
  <c r="R22" i="1" s="1"/>
  <c r="Q21" i="1"/>
  <c r="Q20" i="1"/>
  <c r="R20" i="1" s="1"/>
  <c r="Q19" i="1"/>
  <c r="Q18" i="1"/>
  <c r="R18" i="1" s="1"/>
  <c r="Q17" i="1"/>
  <c r="Q16" i="1"/>
  <c r="Q15" i="1"/>
  <c r="Q14" i="1"/>
  <c r="R14" i="1" s="1"/>
  <c r="Q13" i="1"/>
  <c r="Q12" i="1"/>
  <c r="R12" i="1" s="1"/>
  <c r="R17" i="2" l="1"/>
  <c r="S17" i="2"/>
  <c r="R16" i="2"/>
  <c r="S16" i="2"/>
  <c r="R18" i="2"/>
  <c r="S18" i="2"/>
  <c r="R19" i="2"/>
  <c r="S19" i="2"/>
  <c r="R12" i="2"/>
  <c r="S12" i="2"/>
  <c r="R70" i="7"/>
  <c r="S70" i="7"/>
  <c r="R15" i="7"/>
  <c r="S15" i="7"/>
  <c r="R14" i="7"/>
  <c r="S14" i="7"/>
  <c r="R60" i="7"/>
  <c r="S60" i="7"/>
  <c r="R68" i="7"/>
  <c r="S68" i="7"/>
  <c r="R65" i="7"/>
  <c r="S65" i="7"/>
  <c r="S307" i="4"/>
  <c r="R307" i="4"/>
  <c r="R76" i="7"/>
  <c r="R169" i="1"/>
  <c r="S354" i="3"/>
  <c r="R71" i="7"/>
  <c r="R77" i="7"/>
  <c r="R73" i="7"/>
  <c r="R57" i="7"/>
  <c r="S273" i="9"/>
  <c r="R273" i="9"/>
  <c r="R544" i="9"/>
  <c r="R566" i="9"/>
  <c r="R538" i="9"/>
  <c r="R501" i="9"/>
  <c r="S556" i="9"/>
  <c r="R315" i="9"/>
  <c r="R351" i="3"/>
  <c r="R340" i="3"/>
  <c r="R329" i="3"/>
  <c r="S357" i="3"/>
  <c r="R348" i="3"/>
  <c r="R336" i="3"/>
  <c r="R326" i="3"/>
  <c r="R332" i="3"/>
  <c r="R346" i="3"/>
  <c r="R352" i="3"/>
  <c r="R355" i="3"/>
  <c r="R154" i="3"/>
  <c r="R237" i="3"/>
  <c r="S333" i="3"/>
  <c r="R350" i="3"/>
  <c r="R325" i="3"/>
  <c r="S328" i="3"/>
  <c r="R331" i="3"/>
  <c r="R344" i="3"/>
  <c r="S347" i="3"/>
  <c r="S353" i="3"/>
  <c r="S339" i="3"/>
  <c r="R338" i="3"/>
  <c r="S342" i="3"/>
  <c r="R13" i="8"/>
  <c r="R100" i="8"/>
  <c r="R20" i="8"/>
  <c r="S75" i="8"/>
  <c r="R62" i="8"/>
  <c r="R44" i="8"/>
  <c r="S57" i="8"/>
  <c r="R104" i="8"/>
  <c r="S88" i="8"/>
  <c r="R376" i="5"/>
  <c r="S400" i="5"/>
  <c r="S47" i="5"/>
  <c r="R368" i="5"/>
  <c r="S378" i="5"/>
  <c r="S402" i="5"/>
  <c r="S386" i="5"/>
  <c r="S392" i="5"/>
  <c r="S48" i="5"/>
  <c r="R369" i="5"/>
  <c r="R387" i="5"/>
  <c r="R393" i="5"/>
  <c r="S370" i="5"/>
  <c r="S394" i="5"/>
  <c r="R50" i="4"/>
  <c r="S59" i="4"/>
  <c r="S253" i="4"/>
  <c r="S73" i="4"/>
  <c r="R176" i="4"/>
  <c r="S437" i="4"/>
  <c r="R25" i="4"/>
  <c r="S389" i="4"/>
  <c r="R420" i="4"/>
  <c r="S217" i="4"/>
  <c r="S99" i="4"/>
  <c r="S195" i="4"/>
  <c r="S281" i="4"/>
  <c r="S68" i="4"/>
  <c r="S81" i="4"/>
  <c r="S185" i="4"/>
  <c r="R38" i="4"/>
  <c r="R132" i="4"/>
  <c r="S273" i="4"/>
  <c r="S338" i="4"/>
  <c r="S357" i="4"/>
  <c r="S396" i="4"/>
  <c r="S93" i="4"/>
  <c r="R121" i="4"/>
  <c r="S180" i="4"/>
  <c r="R221" i="4"/>
  <c r="S382" i="4"/>
  <c r="R387" i="4"/>
  <c r="S441" i="4"/>
  <c r="S448" i="4"/>
  <c r="R24" i="4"/>
  <c r="S49" i="4"/>
  <c r="R65" i="4"/>
  <c r="R69" i="4"/>
  <c r="S74" i="4"/>
  <c r="R100" i="4"/>
  <c r="S160" i="4"/>
  <c r="R277" i="4"/>
  <c r="R282" i="4"/>
  <c r="S336" i="4"/>
  <c r="R347" i="4"/>
  <c r="R416" i="4"/>
  <c r="S436" i="4"/>
  <c r="S37" i="4"/>
  <c r="S137" i="4"/>
  <c r="S147" i="4"/>
  <c r="S154" i="4"/>
  <c r="S258" i="4"/>
  <c r="S272" i="4"/>
  <c r="S362" i="4"/>
  <c r="S21" i="4"/>
  <c r="S33" i="4"/>
  <c r="S163" i="4"/>
  <c r="R184" i="4"/>
  <c r="S233" i="4"/>
  <c r="R240" i="4"/>
  <c r="S390" i="4"/>
  <c r="R120" i="4"/>
  <c r="S269" i="4"/>
  <c r="S373" i="4"/>
  <c r="R26" i="4"/>
  <c r="S26" i="4"/>
  <c r="R229" i="4"/>
  <c r="R295" i="4"/>
  <c r="S335" i="4"/>
  <c r="R335" i="4"/>
  <c r="S13" i="4"/>
  <c r="R118" i="4"/>
  <c r="S172" i="4"/>
  <c r="S205" i="4"/>
  <c r="R205" i="4"/>
  <c r="R245" i="4"/>
  <c r="R353" i="4"/>
  <c r="S109" i="4"/>
  <c r="R109" i="4"/>
  <c r="R128" i="4"/>
  <c r="S177" i="4"/>
  <c r="S30" i="4"/>
  <c r="S54" i="4"/>
  <c r="R173" i="4"/>
  <c r="S173" i="4"/>
  <c r="S192" i="4"/>
  <c r="R192" i="4"/>
  <c r="R213" i="4"/>
  <c r="S309" i="4"/>
  <c r="R330" i="4"/>
  <c r="S330" i="4"/>
  <c r="R16" i="4"/>
  <c r="R250" i="4"/>
  <c r="S250" i="4"/>
  <c r="S319" i="4"/>
  <c r="R55" i="4"/>
  <c r="S55" i="4"/>
  <c r="S300" i="4"/>
  <c r="R300" i="4"/>
  <c r="R421" i="4"/>
  <c r="S421" i="4"/>
  <c r="R209" i="4"/>
  <c r="S209" i="4"/>
  <c r="R22" i="4"/>
  <c r="S270" i="4"/>
  <c r="R270" i="4"/>
  <c r="S383" i="4"/>
  <c r="R383" i="4"/>
  <c r="S34" i="4"/>
  <c r="R61" i="4"/>
  <c r="R89" i="4"/>
  <c r="S380" i="4"/>
  <c r="R31" i="4"/>
  <c r="S31" i="4"/>
  <c r="S155" i="4"/>
  <c r="R155" i="4"/>
  <c r="R186" i="4"/>
  <c r="S186" i="4"/>
  <c r="S432" i="4"/>
  <c r="R432" i="4"/>
  <c r="S18" i="4"/>
  <c r="S23" i="4"/>
  <c r="R98" i="4"/>
  <c r="S103" i="4"/>
  <c r="R115" i="4"/>
  <c r="S119" i="4"/>
  <c r="R183" i="4"/>
  <c r="R187" i="4"/>
  <c r="S210" i="4"/>
  <c r="R214" i="4"/>
  <c r="S236" i="4"/>
  <c r="S241" i="4"/>
  <c r="R246" i="4"/>
  <c r="R271" i="4"/>
  <c r="R276" i="4"/>
  <c r="S280" i="4"/>
  <c r="S284" i="4"/>
  <c r="S310" i="4"/>
  <c r="S354" i="4"/>
  <c r="S372" i="4"/>
  <c r="R378" i="4"/>
  <c r="S381" i="4"/>
  <c r="R388" i="4"/>
  <c r="R393" i="4"/>
  <c r="S413" i="4"/>
  <c r="R422" i="4"/>
  <c r="R428" i="4"/>
  <c r="S14" i="4"/>
  <c r="R32" i="4"/>
  <c r="R41" i="4"/>
  <c r="R58" i="4"/>
  <c r="R76" i="4"/>
  <c r="R80" i="4"/>
  <c r="S110" i="4"/>
  <c r="S125" i="4"/>
  <c r="S130" i="4"/>
  <c r="S135" i="4"/>
  <c r="R151" i="4"/>
  <c r="S169" i="4"/>
  <c r="R179" i="4"/>
  <c r="S206" i="4"/>
  <c r="R227" i="4"/>
  <c r="R231" i="4"/>
  <c r="R252" i="4"/>
  <c r="S261" i="4"/>
  <c r="S267" i="4"/>
  <c r="S297" i="4"/>
  <c r="R316" i="4"/>
  <c r="R327" i="4"/>
  <c r="R332" i="4"/>
  <c r="R340" i="4"/>
  <c r="S350" i="4"/>
  <c r="S361" i="4"/>
  <c r="R385" i="4"/>
  <c r="R400" i="4"/>
  <c r="S407" i="4"/>
  <c r="R419" i="4"/>
  <c r="S447" i="4"/>
  <c r="S260" i="4"/>
  <c r="S290" i="4"/>
  <c r="S339" i="4"/>
  <c r="S349" i="4"/>
  <c r="S439" i="4"/>
  <c r="R15" i="4"/>
  <c r="S29" i="4"/>
  <c r="S53" i="4"/>
  <c r="S64" i="4"/>
  <c r="S111" i="4"/>
  <c r="S131" i="4"/>
  <c r="R207" i="4"/>
  <c r="S212" i="4"/>
  <c r="R262" i="4"/>
  <c r="S298" i="4"/>
  <c r="R379" i="4"/>
  <c r="R386" i="4"/>
  <c r="R49" i="1"/>
  <c r="R120" i="1"/>
  <c r="R127" i="1"/>
  <c r="R45" i="1"/>
  <c r="R84" i="1"/>
  <c r="R96" i="1"/>
  <c r="R100" i="1"/>
  <c r="R69" i="1"/>
  <c r="R107" i="1"/>
  <c r="R147" i="1"/>
  <c r="R167" i="1"/>
  <c r="S185" i="9"/>
  <c r="S325" i="9"/>
  <c r="R379" i="9"/>
  <c r="R414" i="9"/>
  <c r="S445" i="9"/>
  <c r="R548" i="9"/>
  <c r="R53" i="9"/>
  <c r="R194" i="9"/>
  <c r="S240" i="9"/>
  <c r="R357" i="9"/>
  <c r="S402" i="9"/>
  <c r="S523" i="9"/>
  <c r="R366" i="9"/>
  <c r="R534" i="9"/>
  <c r="R43" i="9"/>
  <c r="R56" i="9"/>
  <c r="S243" i="9"/>
  <c r="S346" i="9"/>
  <c r="S481" i="9"/>
  <c r="S231" i="9"/>
  <c r="R259" i="9"/>
  <c r="S405" i="9"/>
  <c r="R318" i="9"/>
  <c r="R428" i="9"/>
  <c r="S485" i="9"/>
  <c r="R496" i="9"/>
  <c r="S73" i="9"/>
  <c r="S161" i="9"/>
  <c r="R285" i="9"/>
  <c r="R332" i="9"/>
  <c r="S352" i="9"/>
  <c r="R452" i="9"/>
  <c r="R17" i="9"/>
  <c r="R39" i="9"/>
  <c r="R228" i="9"/>
  <c r="S189" i="9"/>
  <c r="R203" i="9"/>
  <c r="S322" i="9"/>
  <c r="R333" i="9"/>
  <c r="R363" i="9"/>
  <c r="S563" i="9"/>
  <c r="S256" i="9"/>
  <c r="S276" i="9"/>
  <c r="R344" i="9"/>
  <c r="S354" i="9"/>
  <c r="R499" i="9"/>
  <c r="S520" i="9"/>
  <c r="S41" i="9"/>
  <c r="R300" i="9"/>
  <c r="R376" i="9"/>
  <c r="S400" i="9"/>
  <c r="S465" i="9"/>
  <c r="R543" i="9"/>
  <c r="R564" i="9"/>
  <c r="S19" i="9"/>
  <c r="R30" i="9"/>
  <c r="R51" i="9"/>
  <c r="S77" i="9"/>
  <c r="R101" i="9"/>
  <c r="R140" i="9"/>
  <c r="R153" i="9"/>
  <c r="R165" i="9"/>
  <c r="R267" i="9"/>
  <c r="S314" i="9"/>
  <c r="R334" i="9"/>
  <c r="S365" i="9"/>
  <c r="S421" i="9"/>
  <c r="S443" i="9"/>
  <c r="R500" i="9"/>
  <c r="R555" i="9"/>
  <c r="S38" i="9"/>
  <c r="R245" i="9"/>
  <c r="S362" i="9"/>
  <c r="R398" i="9"/>
  <c r="R419" i="9"/>
  <c r="S440" i="9"/>
  <c r="S124" i="9"/>
  <c r="S385" i="9"/>
  <c r="S112" i="9"/>
  <c r="R89" i="9"/>
  <c r="S249" i="9"/>
  <c r="S401" i="9"/>
  <c r="R413" i="9"/>
  <c r="S512" i="9"/>
  <c r="R246" i="9"/>
  <c r="S265" i="9"/>
  <c r="S509" i="9"/>
  <c r="R238" i="9"/>
  <c r="R420" i="9"/>
  <c r="R430" i="9"/>
  <c r="S453" i="9"/>
  <c r="R479" i="9"/>
  <c r="R254" i="9"/>
  <c r="R507" i="9"/>
  <c r="R517" i="9"/>
  <c r="R47" i="9"/>
  <c r="S227" i="9"/>
  <c r="R264" i="9"/>
  <c r="S309" i="9"/>
  <c r="R235" i="9"/>
  <c r="R361" i="9"/>
  <c r="S417" i="9"/>
  <c r="S341" i="9"/>
  <c r="R149" i="9"/>
  <c r="R85" i="9"/>
  <c r="S384" i="9"/>
  <c r="R24" i="9"/>
  <c r="R439" i="9"/>
  <c r="S462" i="9"/>
  <c r="R528" i="9"/>
  <c r="S116" i="9"/>
  <c r="R470" i="9"/>
  <c r="S12" i="9"/>
  <c r="R81" i="9"/>
  <c r="S251" i="9"/>
  <c r="S269" i="9"/>
  <c r="R368" i="9"/>
  <c r="S436" i="9"/>
  <c r="S458" i="9"/>
  <c r="R515" i="9"/>
  <c r="R35" i="9"/>
  <c r="R45" i="9"/>
  <c r="R55" i="9"/>
  <c r="R93" i="9"/>
  <c r="R104" i="9"/>
  <c r="S145" i="9"/>
  <c r="S157" i="9"/>
  <c r="R169" i="9"/>
  <c r="R225" i="9"/>
  <c r="S293" i="9"/>
  <c r="S306" i="9"/>
  <c r="S317" i="9"/>
  <c r="S338" i="9"/>
  <c r="R381" i="9"/>
  <c r="R416" i="9"/>
  <c r="R484" i="9"/>
  <c r="R495" i="9"/>
  <c r="R526" i="9"/>
  <c r="S537" i="9"/>
  <c r="R547" i="9"/>
  <c r="S540" i="9"/>
  <c r="R48" i="9"/>
  <c r="S298" i="9"/>
  <c r="S241" i="9"/>
  <c r="S337" i="9"/>
  <c r="S424" i="9"/>
  <c r="R494" i="9"/>
  <c r="S131" i="9"/>
  <c r="R557" i="9"/>
  <c r="R13" i="9"/>
  <c r="S132" i="9"/>
  <c r="S198" i="9"/>
  <c r="S234" i="9"/>
  <c r="R262" i="9"/>
  <c r="R350" i="9"/>
  <c r="S360" i="9"/>
  <c r="S394" i="9"/>
  <c r="S426" i="9"/>
  <c r="R437" i="9"/>
  <c r="R82" i="4"/>
  <c r="S215" i="4"/>
  <c r="R215" i="4"/>
  <c r="S395" i="5"/>
  <c r="R395" i="5"/>
  <c r="R392" i="9"/>
  <c r="R150" i="4"/>
  <c r="R182" i="4"/>
  <c r="S242" i="4"/>
  <c r="S333" i="4"/>
  <c r="R551" i="9"/>
  <c r="S551" i="9"/>
  <c r="R574" i="9"/>
  <c r="S349" i="3"/>
  <c r="R349" i="3"/>
  <c r="R294" i="4"/>
  <c r="S294" i="4"/>
  <c r="S418" i="4"/>
  <c r="R418" i="4"/>
  <c r="R62" i="7"/>
  <c r="R58" i="9"/>
  <c r="S58" i="9"/>
  <c r="S211" i="9"/>
  <c r="R211" i="9"/>
  <c r="S290" i="9"/>
  <c r="S301" i="9"/>
  <c r="R301" i="9"/>
  <c r="R313" i="9"/>
  <c r="R353" i="9"/>
  <c r="S353" i="9"/>
  <c r="S397" i="9"/>
  <c r="R397" i="9"/>
  <c r="S460" i="9"/>
  <c r="R460" i="9"/>
  <c r="S42" i="8"/>
  <c r="R42" i="8"/>
  <c r="R335" i="3"/>
  <c r="R341" i="3"/>
  <c r="S265" i="4"/>
  <c r="R423" i="4"/>
  <c r="S384" i="5"/>
  <c r="R105" i="4"/>
  <c r="S105" i="4"/>
  <c r="S306" i="4"/>
  <c r="S410" i="4"/>
  <c r="R410" i="4"/>
  <c r="R459" i="9"/>
  <c r="S459" i="9"/>
  <c r="R513" i="9"/>
  <c r="S513" i="9"/>
  <c r="R11" i="2"/>
  <c r="R86" i="4"/>
  <c r="R114" i="4"/>
  <c r="R384" i="4"/>
  <c r="R199" i="1"/>
  <c r="S356" i="3"/>
  <c r="R96" i="4"/>
  <c r="R106" i="4"/>
  <c r="S122" i="4"/>
  <c r="R145" i="4"/>
  <c r="S145" i="4"/>
  <c r="S153" i="4"/>
  <c r="S170" i="4"/>
  <c r="S204" i="4"/>
  <c r="S211" i="4"/>
  <c r="S219" i="4"/>
  <c r="R219" i="4"/>
  <c r="S278" i="4"/>
  <c r="R278" i="4"/>
  <c r="S369" i="4"/>
  <c r="S411" i="4"/>
  <c r="S59" i="9"/>
  <c r="R59" i="9"/>
  <c r="S108" i="9"/>
  <c r="R108" i="9"/>
  <c r="R233" i="9"/>
  <c r="S233" i="9"/>
  <c r="S503" i="9"/>
  <c r="R503" i="9"/>
  <c r="S90" i="4"/>
  <c r="S188" i="4"/>
  <c r="R296" i="9"/>
  <c r="R349" i="9"/>
  <c r="R478" i="9"/>
  <c r="R141" i="4"/>
  <c r="S198" i="4"/>
  <c r="R31" i="1"/>
  <c r="S40" i="4"/>
  <c r="R40" i="4"/>
  <c r="R143" i="3"/>
  <c r="S427" i="4"/>
  <c r="R427" i="4"/>
  <c r="R159" i="1"/>
  <c r="R157" i="3"/>
  <c r="S218" i="4"/>
  <c r="R237" i="4"/>
  <c r="R136" i="1"/>
  <c r="R149" i="1"/>
  <c r="R158" i="3"/>
  <c r="R42" i="4"/>
  <c r="R79" i="4"/>
  <c r="S79" i="4"/>
  <c r="S87" i="4"/>
  <c r="R146" i="4"/>
  <c r="S146" i="4"/>
  <c r="S238" i="4"/>
  <c r="S296" i="4"/>
  <c r="R325" i="4"/>
  <c r="S329" i="4"/>
  <c r="S360" i="4"/>
  <c r="S392" i="4"/>
  <c r="R403" i="4"/>
  <c r="R412" i="4"/>
  <c r="S412" i="4"/>
  <c r="R429" i="4"/>
  <c r="S429" i="4"/>
  <c r="B458" i="4"/>
  <c r="R63" i="7"/>
  <c r="R401" i="5"/>
  <c r="S40" i="9"/>
  <c r="R40" i="9"/>
  <c r="R97" i="9"/>
  <c r="R282" i="9"/>
  <c r="R302" i="9"/>
  <c r="R408" i="9"/>
  <c r="R451" i="9"/>
  <c r="R461" i="9"/>
  <c r="R472" i="9"/>
  <c r="R525" i="9"/>
  <c r="R535" i="9"/>
  <c r="S535" i="9"/>
  <c r="R580" i="9"/>
  <c r="S117" i="4"/>
  <c r="R117" i="4"/>
  <c r="R52" i="1"/>
  <c r="S165" i="4"/>
  <c r="S486" i="9"/>
  <c r="R486" i="9"/>
  <c r="S108" i="8"/>
  <c r="R28" i="1"/>
  <c r="R157" i="4"/>
  <c r="S346" i="4"/>
  <c r="S374" i="4"/>
  <c r="R362" i="5"/>
  <c r="S362" i="5"/>
  <c r="S115" i="9"/>
  <c r="R266" i="9"/>
  <c r="S266" i="9"/>
  <c r="R434" i="9"/>
  <c r="S434" i="9"/>
  <c r="R15" i="1"/>
  <c r="R201" i="4"/>
  <c r="S201" i="4"/>
  <c r="S434" i="4"/>
  <c r="S493" i="9"/>
  <c r="R493" i="9"/>
  <c r="R578" i="9"/>
  <c r="S578" i="9"/>
  <c r="R111" i="1"/>
  <c r="S144" i="4"/>
  <c r="R178" i="4"/>
  <c r="S178" i="4"/>
  <c r="S324" i="4"/>
  <c r="R359" i="4"/>
  <c r="R391" i="4"/>
  <c r="R73" i="1"/>
  <c r="R189" i="1"/>
  <c r="S327" i="3"/>
  <c r="S345" i="3"/>
  <c r="R72" i="4"/>
  <c r="S72" i="4"/>
  <c r="S88" i="4"/>
  <c r="R88" i="4"/>
  <c r="R107" i="4"/>
  <c r="S107" i="4"/>
  <c r="R134" i="4"/>
  <c r="S134" i="4"/>
  <c r="R220" i="4"/>
  <c r="R279" i="4"/>
  <c r="R287" i="4"/>
  <c r="R352" i="4"/>
  <c r="S352" i="4"/>
  <c r="S446" i="4"/>
  <c r="R50" i="9"/>
  <c r="S50" i="9"/>
  <c r="S199" i="9"/>
  <c r="R199" i="9"/>
  <c r="S283" i="9"/>
  <c r="R283" i="9"/>
  <c r="R415" i="4"/>
  <c r="S415" i="4"/>
  <c r="R166" i="1"/>
  <c r="R274" i="4"/>
  <c r="S337" i="3"/>
  <c r="S26" i="9"/>
  <c r="R26" i="9"/>
  <c r="S108" i="4"/>
  <c r="R108" i="4"/>
  <c r="R230" i="4"/>
  <c r="S230" i="4"/>
  <c r="R431" i="4"/>
  <c r="S431" i="4"/>
  <c r="R12" i="7"/>
  <c r="S136" i="9"/>
  <c r="R136" i="9"/>
  <c r="S173" i="9"/>
  <c r="R173" i="9"/>
  <c r="S429" i="9"/>
  <c r="R429" i="9"/>
  <c r="R516" i="9"/>
  <c r="S516" i="9"/>
  <c r="R569" i="9"/>
  <c r="S569" i="9"/>
  <c r="S149" i="4"/>
  <c r="R151" i="1"/>
  <c r="S116" i="4"/>
  <c r="R116" i="4"/>
  <c r="R148" i="4"/>
  <c r="S148" i="4"/>
  <c r="S247" i="4"/>
  <c r="R247" i="4"/>
  <c r="R405" i="4"/>
  <c r="S405" i="4"/>
  <c r="R414" i="4"/>
  <c r="S414" i="4"/>
  <c r="R239" i="5"/>
  <c r="S239" i="5"/>
  <c r="R381" i="5"/>
  <c r="S381" i="5"/>
  <c r="S20" i="9"/>
  <c r="R272" i="9"/>
  <c r="S316" i="9"/>
  <c r="R316" i="9"/>
  <c r="S389" i="9"/>
  <c r="R389" i="9"/>
  <c r="S410" i="9"/>
  <c r="S21" i="9"/>
  <c r="R21" i="9"/>
  <c r="S411" i="9"/>
  <c r="R411" i="9"/>
  <c r="R442" i="9"/>
  <c r="S442" i="9"/>
  <c r="S527" i="9"/>
  <c r="R527" i="9"/>
  <c r="R45" i="4"/>
  <c r="S45" i="4"/>
  <c r="R334" i="3"/>
  <c r="S46" i="4"/>
  <c r="R46" i="4"/>
  <c r="R156" i="4"/>
  <c r="R181" i="4"/>
  <c r="R197" i="4"/>
  <c r="R248" i="4"/>
  <c r="R255" i="4"/>
  <c r="S264" i="4"/>
  <c r="S299" i="4"/>
  <c r="R299" i="4"/>
  <c r="S406" i="4"/>
  <c r="S438" i="4"/>
  <c r="R438" i="4"/>
  <c r="R360" i="5"/>
  <c r="S32" i="9"/>
  <c r="R32" i="9"/>
  <c r="S560" i="9"/>
  <c r="R560" i="9"/>
  <c r="R77" i="1"/>
  <c r="S363" i="4"/>
  <c r="R363" i="4"/>
  <c r="S497" i="9"/>
  <c r="R497" i="9"/>
  <c r="S47" i="4"/>
  <c r="R249" i="4"/>
  <c r="S312" i="4"/>
  <c r="R322" i="4"/>
  <c r="S355" i="4"/>
  <c r="R355" i="4"/>
  <c r="R361" i="5"/>
  <c r="R44" i="9"/>
  <c r="S44" i="9"/>
  <c r="S433" i="9"/>
  <c r="R433" i="9"/>
  <c r="R194" i="1"/>
  <c r="R67" i="4"/>
  <c r="S166" i="4"/>
  <c r="R189" i="4"/>
  <c r="S224" i="4"/>
  <c r="S449" i="4"/>
  <c r="S330" i="3"/>
  <c r="S83" i="4"/>
  <c r="S102" i="4"/>
  <c r="R175" i="4"/>
  <c r="S199" i="4"/>
  <c r="R199" i="4"/>
  <c r="R216" i="4"/>
  <c r="S234" i="4"/>
  <c r="R275" i="4"/>
  <c r="S275" i="4"/>
  <c r="R292" i="4"/>
  <c r="S356" i="4"/>
  <c r="R375" i="4"/>
  <c r="S375" i="4"/>
  <c r="R408" i="4"/>
  <c r="R417" i="4"/>
  <c r="S440" i="4"/>
  <c r="U476" i="5"/>
  <c r="W476" i="5" s="1"/>
  <c r="Y476" i="5" s="1"/>
  <c r="AA476" i="5" s="1"/>
  <c r="AC476" i="5" s="1"/>
  <c r="AE476" i="5" s="1"/>
  <c r="AG476" i="5" s="1"/>
  <c r="AI476" i="5" s="1"/>
  <c r="AK476" i="5" s="1"/>
  <c r="AM476" i="5" s="1"/>
  <c r="AO476" i="5" s="1"/>
  <c r="AQ476" i="5" s="1"/>
  <c r="AS476" i="5" s="1"/>
  <c r="AU476" i="5" s="1"/>
  <c r="AW476" i="5" s="1"/>
  <c r="AY476" i="5" s="1"/>
  <c r="BA476" i="5" s="1"/>
  <c r="BC476" i="5" s="1"/>
  <c r="BE476" i="5" s="1"/>
  <c r="BG476" i="5" s="1"/>
  <c r="BI476" i="5" s="1"/>
  <c r="BK476" i="5" s="1"/>
  <c r="BM476" i="5" s="1"/>
  <c r="BO476" i="5" s="1"/>
  <c r="BQ476" i="5" s="1"/>
  <c r="BS476" i="5" s="1"/>
  <c r="BU476" i="5" s="1"/>
  <c r="BW476" i="5" s="1"/>
  <c r="BY476" i="5" s="1"/>
  <c r="CA476" i="5" s="1"/>
  <c r="CC476" i="5" s="1"/>
  <c r="CE476" i="5" s="1"/>
  <c r="CG476" i="5" s="1"/>
  <c r="CI476" i="5" s="1"/>
  <c r="CK476" i="5" s="1"/>
  <c r="CM476" i="5" s="1"/>
  <c r="CO476" i="5" s="1"/>
  <c r="CQ476" i="5" s="1"/>
  <c r="CS476" i="5" s="1"/>
  <c r="CU476" i="5" s="1"/>
  <c r="CW476" i="5" s="1"/>
  <c r="CY476" i="5" s="1"/>
  <c r="DA476" i="5" s="1"/>
  <c r="DC476" i="5" s="1"/>
  <c r="DE476" i="5" s="1"/>
  <c r="DG476" i="5" s="1"/>
  <c r="DI476" i="5" s="1"/>
  <c r="DK476" i="5" s="1"/>
  <c r="DM476" i="5" s="1"/>
  <c r="DO476" i="5" s="1"/>
  <c r="DQ476" i="5" s="1"/>
  <c r="DS476" i="5" s="1"/>
  <c r="DU476" i="5" s="1"/>
  <c r="DW476" i="5" s="1"/>
  <c r="DY476" i="5" s="1"/>
  <c r="EA476" i="5" s="1"/>
  <c r="EC476" i="5" s="1"/>
  <c r="EE476" i="5" s="1"/>
  <c r="EG476" i="5" s="1"/>
  <c r="EI476" i="5" s="1"/>
  <c r="EK476" i="5" s="1"/>
  <c r="EM476" i="5" s="1"/>
  <c r="EO476" i="5" s="1"/>
  <c r="EQ476" i="5" s="1"/>
  <c r="ES476" i="5" s="1"/>
  <c r="EU476" i="5" s="1"/>
  <c r="EW476" i="5" s="1"/>
  <c r="EY476" i="5" s="1"/>
  <c r="FA476" i="5" s="1"/>
  <c r="FC476" i="5" s="1"/>
  <c r="FE476" i="5" s="1"/>
  <c r="FG476" i="5" s="1"/>
  <c r="FI476" i="5" s="1"/>
  <c r="FK476" i="5" s="1"/>
  <c r="FM476" i="5" s="1"/>
  <c r="FO476" i="5" s="1"/>
  <c r="FQ476" i="5" s="1"/>
  <c r="FS476" i="5" s="1"/>
  <c r="FU476" i="5" s="1"/>
  <c r="FW476" i="5" s="1"/>
  <c r="FY476" i="5" s="1"/>
  <c r="GA476" i="5" s="1"/>
  <c r="GC476" i="5" s="1"/>
  <c r="GE476" i="5" s="1"/>
  <c r="GG476" i="5" s="1"/>
  <c r="GI476" i="5" s="1"/>
  <c r="GK476" i="5" s="1"/>
  <c r="GM476" i="5" s="1"/>
  <c r="GO476" i="5" s="1"/>
  <c r="GQ476" i="5" s="1"/>
  <c r="GS476" i="5" s="1"/>
  <c r="GU476" i="5" s="1"/>
  <c r="GW476" i="5" s="1"/>
  <c r="GY476" i="5" s="1"/>
  <c r="HA476" i="5" s="1"/>
  <c r="HC476" i="5" s="1"/>
  <c r="HE476" i="5" s="1"/>
  <c r="HG476" i="5" s="1"/>
  <c r="HI476" i="5" s="1"/>
  <c r="HK476" i="5" s="1"/>
  <c r="HM476" i="5" s="1"/>
  <c r="HO476" i="5" s="1"/>
  <c r="HQ476" i="5" s="1"/>
  <c r="HS476" i="5" s="1"/>
  <c r="HU476" i="5" s="1"/>
  <c r="HW476" i="5" s="1"/>
  <c r="HY476" i="5" s="1"/>
  <c r="IA476" i="5" s="1"/>
  <c r="IC476" i="5" s="1"/>
  <c r="IE476" i="5" s="1"/>
  <c r="IG476" i="5" s="1"/>
  <c r="II476" i="5" s="1"/>
  <c r="IK476" i="5" s="1"/>
  <c r="IM476" i="5" s="1"/>
  <c r="IO476" i="5" s="1"/>
  <c r="IQ476" i="5" s="1"/>
  <c r="IS476" i="5" s="1"/>
  <c r="IU476" i="5" s="1"/>
  <c r="IW476" i="5" s="1"/>
  <c r="IY476" i="5" s="1"/>
  <c r="JA476" i="5" s="1"/>
  <c r="JC476" i="5" s="1"/>
  <c r="JE476" i="5" s="1"/>
  <c r="JG476" i="5" s="1"/>
  <c r="JI476" i="5" s="1"/>
  <c r="JK476" i="5" s="1"/>
  <c r="JM476" i="5" s="1"/>
  <c r="JO476" i="5" s="1"/>
  <c r="JQ476" i="5" s="1"/>
  <c r="JS476" i="5" s="1"/>
  <c r="JU476" i="5" s="1"/>
  <c r="JW476" i="5" s="1"/>
  <c r="JY476" i="5" s="1"/>
  <c r="KA476" i="5" s="1"/>
  <c r="KC476" i="5" s="1"/>
  <c r="KE476" i="5" s="1"/>
  <c r="KG476" i="5" s="1"/>
  <c r="KI476" i="5" s="1"/>
  <c r="KK476" i="5" s="1"/>
  <c r="KM476" i="5" s="1"/>
  <c r="KO476" i="5" s="1"/>
  <c r="KQ476" i="5" s="1"/>
  <c r="KS476" i="5" s="1"/>
  <c r="KU476" i="5" s="1"/>
  <c r="KW476" i="5" s="1"/>
  <c r="KY476" i="5" s="1"/>
  <c r="LA476" i="5" s="1"/>
  <c r="LC476" i="5" s="1"/>
  <c r="LE476" i="5" s="1"/>
  <c r="LG476" i="5" s="1"/>
  <c r="LI476" i="5" s="1"/>
  <c r="LK476" i="5" s="1"/>
  <c r="LM476" i="5" s="1"/>
  <c r="LO476" i="5" s="1"/>
  <c r="LQ476" i="5" s="1"/>
  <c r="LS476" i="5" s="1"/>
  <c r="LU476" i="5" s="1"/>
  <c r="LW476" i="5" s="1"/>
  <c r="LY476" i="5" s="1"/>
  <c r="MA476" i="5" s="1"/>
  <c r="MC476" i="5" s="1"/>
  <c r="ME476" i="5" s="1"/>
  <c r="MG476" i="5" s="1"/>
  <c r="MI476" i="5" s="1"/>
  <c r="MK476" i="5" s="1"/>
  <c r="MM476" i="5" s="1"/>
  <c r="MO476" i="5" s="1"/>
  <c r="MQ476" i="5" s="1"/>
  <c r="MS476" i="5" s="1"/>
  <c r="MU476" i="5" s="1"/>
  <c r="MW476" i="5" s="1"/>
  <c r="MY476" i="5" s="1"/>
  <c r="NA476" i="5" s="1"/>
  <c r="NC476" i="5" s="1"/>
  <c r="NE476" i="5" s="1"/>
  <c r="NG476" i="5" s="1"/>
  <c r="NI476" i="5" s="1"/>
  <c r="NK476" i="5" s="1"/>
  <c r="NM476" i="5" s="1"/>
  <c r="NO476" i="5" s="1"/>
  <c r="NQ476" i="5" s="1"/>
  <c r="NS476" i="5" s="1"/>
  <c r="NU476" i="5" s="1"/>
  <c r="NW476" i="5" s="1"/>
  <c r="NY476" i="5" s="1"/>
  <c r="OA476" i="5" s="1"/>
  <c r="OC476" i="5" s="1"/>
  <c r="OE476" i="5" s="1"/>
  <c r="OG476" i="5" s="1"/>
  <c r="OI476" i="5" s="1"/>
  <c r="OK476" i="5" s="1"/>
  <c r="OM476" i="5" s="1"/>
  <c r="OO476" i="5" s="1"/>
  <c r="OQ476" i="5" s="1"/>
  <c r="OS476" i="5" s="1"/>
  <c r="OU476" i="5" s="1"/>
  <c r="OW476" i="5" s="1"/>
  <c r="OY476" i="5" s="1"/>
  <c r="PA476" i="5" s="1"/>
  <c r="PC476" i="5" s="1"/>
  <c r="PE476" i="5" s="1"/>
  <c r="PG476" i="5" s="1"/>
  <c r="PI476" i="5" s="1"/>
  <c r="PK476" i="5" s="1"/>
  <c r="PM476" i="5" s="1"/>
  <c r="PO476" i="5" s="1"/>
  <c r="PQ476" i="5" s="1"/>
  <c r="PS476" i="5" s="1"/>
  <c r="PU476" i="5" s="1"/>
  <c r="PW476" i="5" s="1"/>
  <c r="PY476" i="5" s="1"/>
  <c r="QA476" i="5" s="1"/>
  <c r="QC476" i="5" s="1"/>
  <c r="QE476" i="5" s="1"/>
  <c r="QG476" i="5" s="1"/>
  <c r="QI476" i="5" s="1"/>
  <c r="QK476" i="5" s="1"/>
  <c r="QM476" i="5" s="1"/>
  <c r="QO476" i="5" s="1"/>
  <c r="QQ476" i="5" s="1"/>
  <c r="QS476" i="5" s="1"/>
  <c r="QU476" i="5" s="1"/>
  <c r="QW476" i="5" s="1"/>
  <c r="QY476" i="5" s="1"/>
  <c r="RA476" i="5" s="1"/>
  <c r="RC476" i="5" s="1"/>
  <c r="RE476" i="5" s="1"/>
  <c r="RG476" i="5" s="1"/>
  <c r="RI476" i="5" s="1"/>
  <c r="RK476" i="5" s="1"/>
  <c r="RM476" i="5" s="1"/>
  <c r="RO476" i="5" s="1"/>
  <c r="RQ476" i="5" s="1"/>
  <c r="RS476" i="5" s="1"/>
  <c r="RU476" i="5" s="1"/>
  <c r="RW476" i="5" s="1"/>
  <c r="RY476" i="5" s="1"/>
  <c r="SA476" i="5" s="1"/>
  <c r="SC476" i="5" s="1"/>
  <c r="SE476" i="5" s="1"/>
  <c r="SG476" i="5" s="1"/>
  <c r="SI476" i="5" s="1"/>
  <c r="SK476" i="5" s="1"/>
  <c r="SM476" i="5" s="1"/>
  <c r="SO476" i="5" s="1"/>
  <c r="SQ476" i="5" s="1"/>
  <c r="SS476" i="5" s="1"/>
  <c r="SU476" i="5" s="1"/>
  <c r="SW476" i="5" s="1"/>
  <c r="SY476" i="5" s="1"/>
  <c r="TA476" i="5" s="1"/>
  <c r="TC476" i="5" s="1"/>
  <c r="TE476" i="5" s="1"/>
  <c r="TG476" i="5" s="1"/>
  <c r="TI476" i="5" s="1"/>
  <c r="TK476" i="5" s="1"/>
  <c r="TM476" i="5" s="1"/>
  <c r="TO476" i="5" s="1"/>
  <c r="TQ476" i="5" s="1"/>
  <c r="TS476" i="5" s="1"/>
  <c r="TU476" i="5" s="1"/>
  <c r="TW476" i="5" s="1"/>
  <c r="TY476" i="5" s="1"/>
  <c r="UA476" i="5" s="1"/>
  <c r="UC476" i="5" s="1"/>
  <c r="UE476" i="5" s="1"/>
  <c r="UG476" i="5" s="1"/>
  <c r="UI476" i="5" s="1"/>
  <c r="UK476" i="5" s="1"/>
  <c r="UM476" i="5" s="1"/>
  <c r="UO476" i="5" s="1"/>
  <c r="UQ476" i="5" s="1"/>
  <c r="US476" i="5" s="1"/>
  <c r="UU476" i="5" s="1"/>
  <c r="UW476" i="5" s="1"/>
  <c r="UY476" i="5" s="1"/>
  <c r="VA476" i="5" s="1"/>
  <c r="VC476" i="5" s="1"/>
  <c r="VE476" i="5" s="1"/>
  <c r="VG476" i="5" s="1"/>
  <c r="VI476" i="5" s="1"/>
  <c r="VK476" i="5" s="1"/>
  <c r="VM476" i="5" s="1"/>
  <c r="VO476" i="5" s="1"/>
  <c r="VQ476" i="5" s="1"/>
  <c r="VS476" i="5" s="1"/>
  <c r="VU476" i="5" s="1"/>
  <c r="VW476" i="5" s="1"/>
  <c r="VY476" i="5" s="1"/>
  <c r="WA476" i="5" s="1"/>
  <c r="WC476" i="5" s="1"/>
  <c r="WE476" i="5" s="1"/>
  <c r="WG476" i="5" s="1"/>
  <c r="WI476" i="5" s="1"/>
  <c r="WK476" i="5" s="1"/>
  <c r="WM476" i="5" s="1"/>
  <c r="WO476" i="5" s="1"/>
  <c r="WQ476" i="5" s="1"/>
  <c r="WS476" i="5" s="1"/>
  <c r="WU476" i="5" s="1"/>
  <c r="WW476" i="5" s="1"/>
  <c r="WY476" i="5" s="1"/>
  <c r="XA476" i="5" s="1"/>
  <c r="XC476" i="5" s="1"/>
  <c r="XE476" i="5" s="1"/>
  <c r="XG476" i="5" s="1"/>
  <c r="XI476" i="5" s="1"/>
  <c r="XK476" i="5" s="1"/>
  <c r="XM476" i="5" s="1"/>
  <c r="XO476" i="5" s="1"/>
  <c r="XQ476" i="5" s="1"/>
  <c r="XS476" i="5" s="1"/>
  <c r="XU476" i="5" s="1"/>
  <c r="XW476" i="5" s="1"/>
  <c r="XY476" i="5" s="1"/>
  <c r="YA476" i="5" s="1"/>
  <c r="YC476" i="5" s="1"/>
  <c r="YE476" i="5" s="1"/>
  <c r="YG476" i="5" s="1"/>
  <c r="YI476" i="5" s="1"/>
  <c r="YK476" i="5" s="1"/>
  <c r="YM476" i="5" s="1"/>
  <c r="YO476" i="5" s="1"/>
  <c r="YQ476" i="5" s="1"/>
  <c r="YS476" i="5" s="1"/>
  <c r="YU476" i="5" s="1"/>
  <c r="YW476" i="5" s="1"/>
  <c r="YY476" i="5" s="1"/>
  <c r="ZA476" i="5" s="1"/>
  <c r="ZC476" i="5" s="1"/>
  <c r="ZE476" i="5" s="1"/>
  <c r="ZG476" i="5" s="1"/>
  <c r="ZI476" i="5" s="1"/>
  <c r="ZK476" i="5" s="1"/>
  <c r="ZM476" i="5" s="1"/>
  <c r="ZO476" i="5" s="1"/>
  <c r="ZQ476" i="5" s="1"/>
  <c r="ZS476" i="5" s="1"/>
  <c r="ZU476" i="5" s="1"/>
  <c r="ZW476" i="5" s="1"/>
  <c r="ZY476" i="5" s="1"/>
  <c r="AAA476" i="5" s="1"/>
  <c r="AAC476" i="5" s="1"/>
  <c r="AAE476" i="5" s="1"/>
  <c r="AAG476" i="5" s="1"/>
  <c r="AAI476" i="5" s="1"/>
  <c r="AAK476" i="5" s="1"/>
  <c r="AAM476" i="5" s="1"/>
  <c r="AAO476" i="5" s="1"/>
  <c r="AAQ476" i="5" s="1"/>
  <c r="AAS476" i="5" s="1"/>
  <c r="AAU476" i="5" s="1"/>
  <c r="AAW476" i="5" s="1"/>
  <c r="AAY476" i="5" s="1"/>
  <c r="ABA476" i="5" s="1"/>
  <c r="ABC476" i="5" s="1"/>
  <c r="ABE476" i="5" s="1"/>
  <c r="ABG476" i="5" s="1"/>
  <c r="ABI476" i="5" s="1"/>
  <c r="ABK476" i="5" s="1"/>
  <c r="ABM476" i="5" s="1"/>
  <c r="ABO476" i="5" s="1"/>
  <c r="ABQ476" i="5" s="1"/>
  <c r="ABS476" i="5" s="1"/>
  <c r="ABU476" i="5" s="1"/>
  <c r="ABW476" i="5" s="1"/>
  <c r="ABY476" i="5" s="1"/>
  <c r="ACA476" i="5" s="1"/>
  <c r="ACC476" i="5" s="1"/>
  <c r="ACE476" i="5" s="1"/>
  <c r="ACG476" i="5" s="1"/>
  <c r="ACI476" i="5" s="1"/>
  <c r="ACK476" i="5" s="1"/>
  <c r="ACM476" i="5" s="1"/>
  <c r="ACO476" i="5" s="1"/>
  <c r="ACQ476" i="5" s="1"/>
  <c r="ACS476" i="5" s="1"/>
  <c r="ACU476" i="5" s="1"/>
  <c r="ACW476" i="5" s="1"/>
  <c r="ACY476" i="5" s="1"/>
  <c r="ADA476" i="5" s="1"/>
  <c r="ADC476" i="5" s="1"/>
  <c r="ADE476" i="5" s="1"/>
  <c r="ADG476" i="5" s="1"/>
  <c r="ADI476" i="5" s="1"/>
  <c r="ADK476" i="5" s="1"/>
  <c r="ADM476" i="5" s="1"/>
  <c r="ADO476" i="5" s="1"/>
  <c r="ADQ476" i="5" s="1"/>
  <c r="ADS476" i="5" s="1"/>
  <c r="ADU476" i="5" s="1"/>
  <c r="ADW476" i="5" s="1"/>
  <c r="ADY476" i="5" s="1"/>
  <c r="AEA476" i="5" s="1"/>
  <c r="AEC476" i="5" s="1"/>
  <c r="AEE476" i="5" s="1"/>
  <c r="AEG476" i="5" s="1"/>
  <c r="AEI476" i="5" s="1"/>
  <c r="AEK476" i="5" s="1"/>
  <c r="AEM476" i="5" s="1"/>
  <c r="AEO476" i="5" s="1"/>
  <c r="AEQ476" i="5" s="1"/>
  <c r="AES476" i="5" s="1"/>
  <c r="AEU476" i="5" s="1"/>
  <c r="AEW476" i="5" s="1"/>
  <c r="AEY476" i="5" s="1"/>
  <c r="AFA476" i="5" s="1"/>
  <c r="AFC476" i="5" s="1"/>
  <c r="AFE476" i="5" s="1"/>
  <c r="AFG476" i="5" s="1"/>
  <c r="AFI476" i="5" s="1"/>
  <c r="AFK476" i="5" s="1"/>
  <c r="AFM476" i="5" s="1"/>
  <c r="AFO476" i="5" s="1"/>
  <c r="AFQ476" i="5" s="1"/>
  <c r="AFS476" i="5" s="1"/>
  <c r="AFU476" i="5" s="1"/>
  <c r="AFW476" i="5" s="1"/>
  <c r="AFY476" i="5" s="1"/>
  <c r="AGA476" i="5" s="1"/>
  <c r="AGC476" i="5" s="1"/>
  <c r="AGE476" i="5" s="1"/>
  <c r="AGG476" i="5" s="1"/>
  <c r="AGI476" i="5" s="1"/>
  <c r="AGK476" i="5" s="1"/>
  <c r="AGM476" i="5" s="1"/>
  <c r="AGO476" i="5" s="1"/>
  <c r="AGQ476" i="5" s="1"/>
  <c r="AGS476" i="5" s="1"/>
  <c r="AGU476" i="5" s="1"/>
  <c r="AGW476" i="5" s="1"/>
  <c r="AGY476" i="5" s="1"/>
  <c r="AHA476" i="5" s="1"/>
  <c r="AHC476" i="5" s="1"/>
  <c r="AHE476" i="5" s="1"/>
  <c r="AHG476" i="5" s="1"/>
  <c r="AHI476" i="5" s="1"/>
  <c r="AHK476" i="5" s="1"/>
  <c r="AHM476" i="5" s="1"/>
  <c r="AHO476" i="5" s="1"/>
  <c r="AHQ476" i="5" s="1"/>
  <c r="AHS476" i="5" s="1"/>
  <c r="AHU476" i="5" s="1"/>
  <c r="AHW476" i="5" s="1"/>
  <c r="AHY476" i="5" s="1"/>
  <c r="AIA476" i="5" s="1"/>
  <c r="AIC476" i="5" s="1"/>
  <c r="AIE476" i="5" s="1"/>
  <c r="AIG476" i="5" s="1"/>
  <c r="AII476" i="5" s="1"/>
  <c r="AIK476" i="5" s="1"/>
  <c r="AIM476" i="5" s="1"/>
  <c r="AIO476" i="5" s="1"/>
  <c r="AIQ476" i="5" s="1"/>
  <c r="AIS476" i="5" s="1"/>
  <c r="AIU476" i="5" s="1"/>
  <c r="AIW476" i="5" s="1"/>
  <c r="AIY476" i="5" s="1"/>
  <c r="AJA476" i="5" s="1"/>
  <c r="AJC476" i="5" s="1"/>
  <c r="AJE476" i="5" s="1"/>
  <c r="AJG476" i="5" s="1"/>
  <c r="AJI476" i="5" s="1"/>
  <c r="AJK476" i="5" s="1"/>
  <c r="AJM476" i="5" s="1"/>
  <c r="AJO476" i="5" s="1"/>
  <c r="AJQ476" i="5" s="1"/>
  <c r="AJS476" i="5" s="1"/>
  <c r="AJU476" i="5" s="1"/>
  <c r="AJW476" i="5" s="1"/>
  <c r="AJY476" i="5" s="1"/>
  <c r="AKA476" i="5" s="1"/>
  <c r="AKC476" i="5" s="1"/>
  <c r="AKE476" i="5" s="1"/>
  <c r="AKG476" i="5" s="1"/>
  <c r="AKI476" i="5" s="1"/>
  <c r="AKK476" i="5" s="1"/>
  <c r="AKM476" i="5" s="1"/>
  <c r="AKO476" i="5" s="1"/>
  <c r="AKQ476" i="5" s="1"/>
  <c r="AKS476" i="5" s="1"/>
  <c r="AKU476" i="5" s="1"/>
  <c r="AKW476" i="5" s="1"/>
  <c r="AKY476" i="5" s="1"/>
  <c r="ALA476" i="5" s="1"/>
  <c r="ALC476" i="5" s="1"/>
  <c r="ALE476" i="5" s="1"/>
  <c r="ALG476" i="5" s="1"/>
  <c r="ALI476" i="5" s="1"/>
  <c r="ALK476" i="5" s="1"/>
  <c r="ALM476" i="5" s="1"/>
  <c r="ALO476" i="5" s="1"/>
  <c r="ALQ476" i="5" s="1"/>
  <c r="ALS476" i="5" s="1"/>
  <c r="ALU476" i="5" s="1"/>
  <c r="ALW476" i="5" s="1"/>
  <c r="ALY476" i="5" s="1"/>
  <c r="AMA476" i="5" s="1"/>
  <c r="AMC476" i="5" s="1"/>
  <c r="AME476" i="5" s="1"/>
  <c r="AMG476" i="5" s="1"/>
  <c r="AMI476" i="5" s="1"/>
  <c r="AMK476" i="5" s="1"/>
  <c r="AMM476" i="5" s="1"/>
  <c r="AMO476" i="5" s="1"/>
  <c r="AMQ476" i="5" s="1"/>
  <c r="AMS476" i="5" s="1"/>
  <c r="AMU476" i="5" s="1"/>
  <c r="AMW476" i="5" s="1"/>
  <c r="AMY476" i="5" s="1"/>
  <c r="ANA476" i="5" s="1"/>
  <c r="ANC476" i="5" s="1"/>
  <c r="ANE476" i="5" s="1"/>
  <c r="ANG476" i="5" s="1"/>
  <c r="ANI476" i="5" s="1"/>
  <c r="ANK476" i="5" s="1"/>
  <c r="ANM476" i="5" s="1"/>
  <c r="ANO476" i="5" s="1"/>
  <c r="ANQ476" i="5" s="1"/>
  <c r="ANS476" i="5" s="1"/>
  <c r="ANU476" i="5" s="1"/>
  <c r="ANW476" i="5" s="1"/>
  <c r="ANY476" i="5" s="1"/>
  <c r="AOA476" i="5" s="1"/>
  <c r="AOC476" i="5" s="1"/>
  <c r="AOE476" i="5" s="1"/>
  <c r="AOG476" i="5" s="1"/>
  <c r="AOI476" i="5" s="1"/>
  <c r="AOK476" i="5" s="1"/>
  <c r="AOM476" i="5" s="1"/>
  <c r="AOO476" i="5" s="1"/>
  <c r="AOQ476" i="5" s="1"/>
  <c r="AOS476" i="5" s="1"/>
  <c r="AOU476" i="5" s="1"/>
  <c r="AOW476" i="5" s="1"/>
  <c r="AOY476" i="5" s="1"/>
  <c r="APA476" i="5" s="1"/>
  <c r="APC476" i="5" s="1"/>
  <c r="APE476" i="5" s="1"/>
  <c r="APG476" i="5" s="1"/>
  <c r="API476" i="5" s="1"/>
  <c r="APK476" i="5" s="1"/>
  <c r="APM476" i="5" s="1"/>
  <c r="APO476" i="5" s="1"/>
  <c r="APQ476" i="5" s="1"/>
  <c r="APS476" i="5" s="1"/>
  <c r="APU476" i="5" s="1"/>
  <c r="APW476" i="5" s="1"/>
  <c r="APY476" i="5" s="1"/>
  <c r="AQA476" i="5" s="1"/>
  <c r="AQC476" i="5" s="1"/>
  <c r="AQE476" i="5" s="1"/>
  <c r="AQG476" i="5" s="1"/>
  <c r="AQI476" i="5" s="1"/>
  <c r="AQK476" i="5" s="1"/>
  <c r="AQM476" i="5" s="1"/>
  <c r="AQO476" i="5" s="1"/>
  <c r="AQQ476" i="5" s="1"/>
  <c r="AQS476" i="5" s="1"/>
  <c r="AQU476" i="5" s="1"/>
  <c r="AQW476" i="5" s="1"/>
  <c r="AQY476" i="5" s="1"/>
  <c r="ARA476" i="5" s="1"/>
  <c r="ARC476" i="5" s="1"/>
  <c r="ARE476" i="5" s="1"/>
  <c r="ARG476" i="5" s="1"/>
  <c r="ARI476" i="5" s="1"/>
  <c r="ARK476" i="5" s="1"/>
  <c r="ARM476" i="5" s="1"/>
  <c r="ARO476" i="5" s="1"/>
  <c r="ARQ476" i="5" s="1"/>
  <c r="ARS476" i="5" s="1"/>
  <c r="ARU476" i="5" s="1"/>
  <c r="ARW476" i="5" s="1"/>
  <c r="ARY476" i="5" s="1"/>
  <c r="ASA476" i="5" s="1"/>
  <c r="ASC476" i="5" s="1"/>
  <c r="ASE476" i="5" s="1"/>
  <c r="ASG476" i="5" s="1"/>
  <c r="ASI476" i="5" s="1"/>
  <c r="ASK476" i="5" s="1"/>
  <c r="ASM476" i="5" s="1"/>
  <c r="ASO476" i="5" s="1"/>
  <c r="ASQ476" i="5" s="1"/>
  <c r="ASS476" i="5" s="1"/>
  <c r="ASU476" i="5" s="1"/>
  <c r="ASW476" i="5" s="1"/>
  <c r="ASY476" i="5" s="1"/>
  <c r="ATA476" i="5" s="1"/>
  <c r="ATC476" i="5" s="1"/>
  <c r="ATE476" i="5" s="1"/>
  <c r="ATG476" i="5" s="1"/>
  <c r="ATI476" i="5" s="1"/>
  <c r="ATK476" i="5" s="1"/>
  <c r="ATM476" i="5" s="1"/>
  <c r="ATO476" i="5" s="1"/>
  <c r="ATQ476" i="5" s="1"/>
  <c r="ATS476" i="5" s="1"/>
  <c r="ATU476" i="5" s="1"/>
  <c r="ATW476" i="5" s="1"/>
  <c r="ATY476" i="5" s="1"/>
  <c r="AUA476" i="5" s="1"/>
  <c r="AUC476" i="5" s="1"/>
  <c r="AUE476" i="5" s="1"/>
  <c r="AUG476" i="5" s="1"/>
  <c r="AUI476" i="5" s="1"/>
  <c r="AUK476" i="5" s="1"/>
  <c r="AUM476" i="5" s="1"/>
  <c r="AUO476" i="5" s="1"/>
  <c r="AUQ476" i="5" s="1"/>
  <c r="AUS476" i="5" s="1"/>
  <c r="AUU476" i="5" s="1"/>
  <c r="AUW476" i="5" s="1"/>
  <c r="AUY476" i="5" s="1"/>
  <c r="AVA476" i="5" s="1"/>
  <c r="AVC476" i="5" s="1"/>
  <c r="AVE476" i="5" s="1"/>
  <c r="AVG476" i="5" s="1"/>
  <c r="AVI476" i="5" s="1"/>
  <c r="AVK476" i="5" s="1"/>
  <c r="AVM476" i="5" s="1"/>
  <c r="AVO476" i="5" s="1"/>
  <c r="AVQ476" i="5" s="1"/>
  <c r="AVS476" i="5" s="1"/>
  <c r="AVU476" i="5" s="1"/>
  <c r="AVW476" i="5" s="1"/>
  <c r="AVY476" i="5" s="1"/>
  <c r="AWA476" i="5" s="1"/>
  <c r="AWC476" i="5" s="1"/>
  <c r="AWE476" i="5" s="1"/>
  <c r="AWG476" i="5" s="1"/>
  <c r="AWI476" i="5" s="1"/>
  <c r="AWK476" i="5" s="1"/>
  <c r="AWM476" i="5" s="1"/>
  <c r="AWO476" i="5" s="1"/>
  <c r="AWQ476" i="5" s="1"/>
  <c r="AWS476" i="5" s="1"/>
  <c r="AWU476" i="5" s="1"/>
  <c r="AWW476" i="5" s="1"/>
  <c r="AWY476" i="5" s="1"/>
  <c r="AXA476" i="5" s="1"/>
  <c r="AXC476" i="5" s="1"/>
  <c r="AXE476" i="5" s="1"/>
  <c r="AXG476" i="5" s="1"/>
  <c r="AXI476" i="5" s="1"/>
  <c r="AXK476" i="5" s="1"/>
  <c r="AXM476" i="5" s="1"/>
  <c r="AXO476" i="5" s="1"/>
  <c r="AXQ476" i="5" s="1"/>
  <c r="AXS476" i="5" s="1"/>
  <c r="AXU476" i="5" s="1"/>
  <c r="AXW476" i="5" s="1"/>
  <c r="AXY476" i="5" s="1"/>
  <c r="AYA476" i="5" s="1"/>
  <c r="AYC476" i="5" s="1"/>
  <c r="AYE476" i="5" s="1"/>
  <c r="AYG476" i="5" s="1"/>
  <c r="AYI476" i="5" s="1"/>
  <c r="AYK476" i="5" s="1"/>
  <c r="AYM476" i="5" s="1"/>
  <c r="AYO476" i="5" s="1"/>
  <c r="AYQ476" i="5" s="1"/>
  <c r="AYS476" i="5" s="1"/>
  <c r="AYU476" i="5" s="1"/>
  <c r="AYW476" i="5" s="1"/>
  <c r="AYY476" i="5" s="1"/>
  <c r="AZA476" i="5" s="1"/>
  <c r="AZC476" i="5" s="1"/>
  <c r="AZE476" i="5" s="1"/>
  <c r="AZG476" i="5" s="1"/>
  <c r="AZI476" i="5" s="1"/>
  <c r="AZK476" i="5" s="1"/>
  <c r="AZM476" i="5" s="1"/>
  <c r="AZO476" i="5" s="1"/>
  <c r="AZQ476" i="5" s="1"/>
  <c r="AZS476" i="5" s="1"/>
  <c r="AZU476" i="5" s="1"/>
  <c r="AZW476" i="5" s="1"/>
  <c r="AZY476" i="5" s="1"/>
  <c r="BAA476" i="5" s="1"/>
  <c r="BAC476" i="5" s="1"/>
  <c r="BAE476" i="5" s="1"/>
  <c r="BAG476" i="5" s="1"/>
  <c r="BAI476" i="5" s="1"/>
  <c r="BAK476" i="5" s="1"/>
  <c r="BAM476" i="5" s="1"/>
  <c r="BAO476" i="5" s="1"/>
  <c r="BAQ476" i="5" s="1"/>
  <c r="BAS476" i="5" s="1"/>
  <c r="BAU476" i="5" s="1"/>
  <c r="BAW476" i="5" s="1"/>
  <c r="BAY476" i="5" s="1"/>
  <c r="BBA476" i="5" s="1"/>
  <c r="BBC476" i="5" s="1"/>
  <c r="BBE476" i="5" s="1"/>
  <c r="BBG476" i="5" s="1"/>
  <c r="BBI476" i="5" s="1"/>
  <c r="BBK476" i="5" s="1"/>
  <c r="BBM476" i="5" s="1"/>
  <c r="BBO476" i="5" s="1"/>
  <c r="BBQ476" i="5" s="1"/>
  <c r="BBS476" i="5" s="1"/>
  <c r="BBU476" i="5" s="1"/>
  <c r="BBW476" i="5" s="1"/>
  <c r="BBY476" i="5" s="1"/>
  <c r="BCA476" i="5" s="1"/>
  <c r="BCC476" i="5" s="1"/>
  <c r="BCE476" i="5" s="1"/>
  <c r="BCG476" i="5" s="1"/>
  <c r="BCI476" i="5" s="1"/>
  <c r="BCK476" i="5" s="1"/>
  <c r="BCM476" i="5" s="1"/>
  <c r="BCO476" i="5" s="1"/>
  <c r="BCQ476" i="5" s="1"/>
  <c r="BCS476" i="5" s="1"/>
  <c r="BCU476" i="5" s="1"/>
  <c r="BCW476" i="5" s="1"/>
  <c r="BCY476" i="5" s="1"/>
  <c r="BDA476" i="5" s="1"/>
  <c r="BDC476" i="5" s="1"/>
  <c r="BDE476" i="5" s="1"/>
  <c r="BDG476" i="5" s="1"/>
  <c r="BDI476" i="5" s="1"/>
  <c r="BDK476" i="5" s="1"/>
  <c r="BDM476" i="5" s="1"/>
  <c r="BDO476" i="5" s="1"/>
  <c r="BDQ476" i="5" s="1"/>
  <c r="BDS476" i="5" s="1"/>
  <c r="BDU476" i="5" s="1"/>
  <c r="BDW476" i="5" s="1"/>
  <c r="BDY476" i="5" s="1"/>
  <c r="BEA476" i="5" s="1"/>
  <c r="BEC476" i="5" s="1"/>
  <c r="BEE476" i="5" s="1"/>
  <c r="BEG476" i="5" s="1"/>
  <c r="BEI476" i="5" s="1"/>
  <c r="BEK476" i="5" s="1"/>
  <c r="BEM476" i="5" s="1"/>
  <c r="BEO476" i="5" s="1"/>
  <c r="BEQ476" i="5" s="1"/>
  <c r="BES476" i="5" s="1"/>
  <c r="BEU476" i="5" s="1"/>
  <c r="BEW476" i="5" s="1"/>
  <c r="BEY476" i="5" s="1"/>
  <c r="BFA476" i="5" s="1"/>
  <c r="BFC476" i="5" s="1"/>
  <c r="BFE476" i="5" s="1"/>
  <c r="BFG476" i="5" s="1"/>
  <c r="BFI476" i="5" s="1"/>
  <c r="BFK476" i="5" s="1"/>
  <c r="BFM476" i="5" s="1"/>
  <c r="BFO476" i="5" s="1"/>
  <c r="BFQ476" i="5" s="1"/>
  <c r="BFS476" i="5" s="1"/>
  <c r="BFU476" i="5" s="1"/>
  <c r="BFW476" i="5" s="1"/>
  <c r="BFY476" i="5" s="1"/>
  <c r="BGA476" i="5" s="1"/>
  <c r="BGC476" i="5" s="1"/>
  <c r="BGE476" i="5" s="1"/>
  <c r="BGG476" i="5" s="1"/>
  <c r="BGI476" i="5" s="1"/>
  <c r="BGK476" i="5" s="1"/>
  <c r="BGM476" i="5" s="1"/>
  <c r="BGO476" i="5" s="1"/>
  <c r="BGQ476" i="5" s="1"/>
  <c r="BGS476" i="5" s="1"/>
  <c r="BGU476" i="5" s="1"/>
  <c r="BGW476" i="5" s="1"/>
  <c r="BGY476" i="5" s="1"/>
  <c r="BHA476" i="5" s="1"/>
  <c r="BHC476" i="5" s="1"/>
  <c r="BHE476" i="5" s="1"/>
  <c r="BHG476" i="5" s="1"/>
  <c r="BHI476" i="5" s="1"/>
  <c r="BHK476" i="5" s="1"/>
  <c r="BHM476" i="5" s="1"/>
  <c r="BHO476" i="5" s="1"/>
  <c r="BHQ476" i="5" s="1"/>
  <c r="BHS476" i="5" s="1"/>
  <c r="BHU476" i="5" s="1"/>
  <c r="BHW476" i="5" s="1"/>
  <c r="BHY476" i="5" s="1"/>
  <c r="BIA476" i="5" s="1"/>
  <c r="BIC476" i="5" s="1"/>
  <c r="BIE476" i="5" s="1"/>
  <c r="BIG476" i="5" s="1"/>
  <c r="BII476" i="5" s="1"/>
  <c r="BIK476" i="5" s="1"/>
  <c r="BIM476" i="5" s="1"/>
  <c r="BIO476" i="5" s="1"/>
  <c r="BIQ476" i="5" s="1"/>
  <c r="BIS476" i="5" s="1"/>
  <c r="BIU476" i="5" s="1"/>
  <c r="BIW476" i="5" s="1"/>
  <c r="BIY476" i="5" s="1"/>
  <c r="BJA476" i="5" s="1"/>
  <c r="BJC476" i="5" s="1"/>
  <c r="BJE476" i="5" s="1"/>
  <c r="BJG476" i="5" s="1"/>
  <c r="BJI476" i="5" s="1"/>
  <c r="BJK476" i="5" s="1"/>
  <c r="BJM476" i="5" s="1"/>
  <c r="BJO476" i="5" s="1"/>
  <c r="BJQ476" i="5" s="1"/>
  <c r="BJS476" i="5" s="1"/>
  <c r="BJU476" i="5" s="1"/>
  <c r="BJW476" i="5" s="1"/>
  <c r="BJY476" i="5" s="1"/>
  <c r="BKA476" i="5" s="1"/>
  <c r="BKC476" i="5" s="1"/>
  <c r="BKE476" i="5" s="1"/>
  <c r="BKG476" i="5" s="1"/>
  <c r="BKI476" i="5" s="1"/>
  <c r="BKK476" i="5" s="1"/>
  <c r="BKM476" i="5" s="1"/>
  <c r="BKO476" i="5" s="1"/>
  <c r="BKQ476" i="5" s="1"/>
  <c r="BKS476" i="5" s="1"/>
  <c r="BKU476" i="5" s="1"/>
  <c r="BKW476" i="5" s="1"/>
  <c r="BKY476" i="5" s="1"/>
  <c r="BLA476" i="5" s="1"/>
  <c r="BLC476" i="5" s="1"/>
  <c r="BLE476" i="5" s="1"/>
  <c r="BLG476" i="5" s="1"/>
  <c r="BLI476" i="5" s="1"/>
  <c r="BLK476" i="5" s="1"/>
  <c r="BLM476" i="5" s="1"/>
  <c r="BLO476" i="5" s="1"/>
  <c r="BLQ476" i="5" s="1"/>
  <c r="BLS476" i="5" s="1"/>
  <c r="BLU476" i="5" s="1"/>
  <c r="BLW476" i="5" s="1"/>
  <c r="BLY476" i="5" s="1"/>
  <c r="BMA476" i="5" s="1"/>
  <c r="BMC476" i="5" s="1"/>
  <c r="BME476" i="5" s="1"/>
  <c r="BMG476" i="5" s="1"/>
  <c r="BMI476" i="5" s="1"/>
  <c r="BMK476" i="5" s="1"/>
  <c r="BMM476" i="5" s="1"/>
  <c r="BMO476" i="5" s="1"/>
  <c r="BMQ476" i="5" s="1"/>
  <c r="BMS476" i="5" s="1"/>
  <c r="BMU476" i="5" s="1"/>
  <c r="BMW476" i="5" s="1"/>
  <c r="BMY476" i="5" s="1"/>
  <c r="BNA476" i="5" s="1"/>
  <c r="BNC476" i="5" s="1"/>
  <c r="BNE476" i="5" s="1"/>
  <c r="BNG476" i="5" s="1"/>
  <c r="BNI476" i="5" s="1"/>
  <c r="BNK476" i="5" s="1"/>
  <c r="BNM476" i="5" s="1"/>
  <c r="BNO476" i="5" s="1"/>
  <c r="BNQ476" i="5" s="1"/>
  <c r="BNS476" i="5" s="1"/>
  <c r="BNU476" i="5" s="1"/>
  <c r="BNW476" i="5" s="1"/>
  <c r="BNY476" i="5" s="1"/>
  <c r="BOA476" i="5" s="1"/>
  <c r="BOC476" i="5" s="1"/>
  <c r="BOE476" i="5" s="1"/>
  <c r="BOG476" i="5" s="1"/>
  <c r="BOI476" i="5" s="1"/>
  <c r="BOK476" i="5" s="1"/>
  <c r="BOM476" i="5" s="1"/>
  <c r="BOO476" i="5" s="1"/>
  <c r="BOQ476" i="5" s="1"/>
  <c r="BOS476" i="5" s="1"/>
  <c r="BOU476" i="5" s="1"/>
  <c r="BOW476" i="5" s="1"/>
  <c r="BOY476" i="5" s="1"/>
  <c r="BPA476" i="5" s="1"/>
  <c r="BPC476" i="5" s="1"/>
  <c r="BPE476" i="5" s="1"/>
  <c r="BPG476" i="5" s="1"/>
  <c r="BPI476" i="5" s="1"/>
  <c r="BPK476" i="5" s="1"/>
  <c r="BPM476" i="5" s="1"/>
  <c r="BPO476" i="5" s="1"/>
  <c r="BPQ476" i="5" s="1"/>
  <c r="BPS476" i="5" s="1"/>
  <c r="BPU476" i="5" s="1"/>
  <c r="BPW476" i="5" s="1"/>
  <c r="BPY476" i="5" s="1"/>
  <c r="BQA476" i="5" s="1"/>
  <c r="BQC476" i="5" s="1"/>
  <c r="BQE476" i="5" s="1"/>
  <c r="BQG476" i="5" s="1"/>
  <c r="BQI476" i="5" s="1"/>
  <c r="BQK476" i="5" s="1"/>
  <c r="BQM476" i="5" s="1"/>
  <c r="BQO476" i="5" s="1"/>
  <c r="BQQ476" i="5" s="1"/>
  <c r="BQS476" i="5" s="1"/>
  <c r="BQU476" i="5" s="1"/>
  <c r="BQW476" i="5" s="1"/>
  <c r="BQY476" i="5" s="1"/>
  <c r="BRA476" i="5" s="1"/>
  <c r="BRC476" i="5" s="1"/>
  <c r="BRE476" i="5" s="1"/>
  <c r="BRG476" i="5" s="1"/>
  <c r="BRI476" i="5" s="1"/>
  <c r="BRK476" i="5" s="1"/>
  <c r="BRM476" i="5" s="1"/>
  <c r="BRO476" i="5" s="1"/>
  <c r="BRQ476" i="5" s="1"/>
  <c r="BRS476" i="5" s="1"/>
  <c r="BRU476" i="5" s="1"/>
  <c r="BRW476" i="5" s="1"/>
  <c r="BRY476" i="5" s="1"/>
  <c r="BSA476" i="5" s="1"/>
  <c r="BSC476" i="5" s="1"/>
  <c r="BSE476" i="5" s="1"/>
  <c r="BSG476" i="5" s="1"/>
  <c r="BSI476" i="5" s="1"/>
  <c r="BSK476" i="5" s="1"/>
  <c r="BSM476" i="5" s="1"/>
  <c r="BSO476" i="5" s="1"/>
  <c r="BSQ476" i="5" s="1"/>
  <c r="BSS476" i="5" s="1"/>
  <c r="BSU476" i="5" s="1"/>
  <c r="BSW476" i="5" s="1"/>
  <c r="BSY476" i="5" s="1"/>
  <c r="BTA476" i="5" s="1"/>
  <c r="BTC476" i="5" s="1"/>
  <c r="BTE476" i="5" s="1"/>
  <c r="BTG476" i="5" s="1"/>
  <c r="BTI476" i="5" s="1"/>
  <c r="BTK476" i="5" s="1"/>
  <c r="BTM476" i="5" s="1"/>
  <c r="BTO476" i="5" s="1"/>
  <c r="BTQ476" i="5" s="1"/>
  <c r="BTS476" i="5" s="1"/>
  <c r="BTU476" i="5" s="1"/>
  <c r="BTW476" i="5" s="1"/>
  <c r="BTY476" i="5" s="1"/>
  <c r="BUA476" i="5" s="1"/>
  <c r="BUC476" i="5" s="1"/>
  <c r="BUE476" i="5" s="1"/>
  <c r="BUG476" i="5" s="1"/>
  <c r="BUI476" i="5" s="1"/>
  <c r="BUK476" i="5" s="1"/>
  <c r="BUM476" i="5" s="1"/>
  <c r="BUO476" i="5" s="1"/>
  <c r="BUQ476" i="5" s="1"/>
  <c r="BUS476" i="5" s="1"/>
  <c r="BUU476" i="5" s="1"/>
  <c r="BUW476" i="5" s="1"/>
  <c r="BUY476" i="5" s="1"/>
  <c r="BVA476" i="5" s="1"/>
  <c r="BVC476" i="5" s="1"/>
  <c r="BVE476" i="5" s="1"/>
  <c r="BVG476" i="5" s="1"/>
  <c r="BVI476" i="5" s="1"/>
  <c r="BVK476" i="5" s="1"/>
  <c r="BVM476" i="5" s="1"/>
  <c r="BVO476" i="5" s="1"/>
  <c r="BVQ476" i="5" s="1"/>
  <c r="BVS476" i="5" s="1"/>
  <c r="BVU476" i="5" s="1"/>
  <c r="BVW476" i="5" s="1"/>
  <c r="BVY476" i="5" s="1"/>
  <c r="BWA476" i="5" s="1"/>
  <c r="BWC476" i="5" s="1"/>
  <c r="BWE476" i="5" s="1"/>
  <c r="BWG476" i="5" s="1"/>
  <c r="BWI476" i="5" s="1"/>
  <c r="BWK476" i="5" s="1"/>
  <c r="BWM476" i="5" s="1"/>
  <c r="BWO476" i="5" s="1"/>
  <c r="BWQ476" i="5" s="1"/>
  <c r="BWS476" i="5" s="1"/>
  <c r="BWU476" i="5" s="1"/>
  <c r="BWW476" i="5" s="1"/>
  <c r="BWY476" i="5" s="1"/>
  <c r="BXA476" i="5" s="1"/>
  <c r="BXC476" i="5" s="1"/>
  <c r="BXE476" i="5" s="1"/>
  <c r="BXG476" i="5" s="1"/>
  <c r="BXI476" i="5" s="1"/>
  <c r="BXK476" i="5" s="1"/>
  <c r="BXM476" i="5" s="1"/>
  <c r="BXO476" i="5" s="1"/>
  <c r="BXQ476" i="5" s="1"/>
  <c r="BXS476" i="5" s="1"/>
  <c r="BXU476" i="5" s="1"/>
  <c r="BXW476" i="5" s="1"/>
  <c r="BXY476" i="5" s="1"/>
  <c r="BYA476" i="5" s="1"/>
  <c r="BYC476" i="5" s="1"/>
  <c r="BYE476" i="5" s="1"/>
  <c r="BYG476" i="5" s="1"/>
  <c r="BYI476" i="5" s="1"/>
  <c r="BYK476" i="5" s="1"/>
  <c r="BYM476" i="5" s="1"/>
  <c r="BYO476" i="5" s="1"/>
  <c r="BYQ476" i="5" s="1"/>
  <c r="BYS476" i="5" s="1"/>
  <c r="BYU476" i="5" s="1"/>
  <c r="BYW476" i="5" s="1"/>
  <c r="BYY476" i="5" s="1"/>
  <c r="BZA476" i="5" s="1"/>
  <c r="BZC476" i="5" s="1"/>
  <c r="BZE476" i="5" s="1"/>
  <c r="BZG476" i="5" s="1"/>
  <c r="BZI476" i="5" s="1"/>
  <c r="BZK476" i="5" s="1"/>
  <c r="BZM476" i="5" s="1"/>
  <c r="BZO476" i="5" s="1"/>
  <c r="BZQ476" i="5" s="1"/>
  <c r="BZS476" i="5" s="1"/>
  <c r="BZU476" i="5" s="1"/>
  <c r="BZW476" i="5" s="1"/>
  <c r="BZY476" i="5" s="1"/>
  <c r="CAA476" i="5" s="1"/>
  <c r="CAC476" i="5" s="1"/>
  <c r="CAE476" i="5" s="1"/>
  <c r="CAG476" i="5" s="1"/>
  <c r="CAI476" i="5" s="1"/>
  <c r="CAK476" i="5" s="1"/>
  <c r="CAM476" i="5" s="1"/>
  <c r="CAO476" i="5" s="1"/>
  <c r="CAQ476" i="5" s="1"/>
  <c r="CAS476" i="5" s="1"/>
  <c r="CAU476" i="5" s="1"/>
  <c r="CAW476" i="5" s="1"/>
  <c r="CAY476" i="5" s="1"/>
  <c r="CBA476" i="5" s="1"/>
  <c r="CBC476" i="5" s="1"/>
  <c r="CBE476" i="5" s="1"/>
  <c r="CBG476" i="5" s="1"/>
  <c r="CBI476" i="5" s="1"/>
  <c r="CBK476" i="5" s="1"/>
  <c r="CBM476" i="5" s="1"/>
  <c r="CBO476" i="5" s="1"/>
  <c r="CBQ476" i="5" s="1"/>
  <c r="CBS476" i="5" s="1"/>
  <c r="CBU476" i="5" s="1"/>
  <c r="CBW476" i="5" s="1"/>
  <c r="CBY476" i="5" s="1"/>
  <c r="CCA476" i="5" s="1"/>
  <c r="CCC476" i="5" s="1"/>
  <c r="CCE476" i="5" s="1"/>
  <c r="CCG476" i="5" s="1"/>
  <c r="CCI476" i="5" s="1"/>
  <c r="CCK476" i="5" s="1"/>
  <c r="CCM476" i="5" s="1"/>
  <c r="CCO476" i="5" s="1"/>
  <c r="CCQ476" i="5" s="1"/>
  <c r="CCS476" i="5" s="1"/>
  <c r="CCU476" i="5" s="1"/>
  <c r="CCW476" i="5" s="1"/>
  <c r="CCY476" i="5" s="1"/>
  <c r="CDA476" i="5" s="1"/>
  <c r="CDC476" i="5" s="1"/>
  <c r="CDE476" i="5" s="1"/>
  <c r="CDG476" i="5" s="1"/>
  <c r="CDI476" i="5" s="1"/>
  <c r="CDK476" i="5" s="1"/>
  <c r="CDM476" i="5" s="1"/>
  <c r="CDO476" i="5" s="1"/>
  <c r="CDQ476" i="5" s="1"/>
  <c r="CDS476" i="5" s="1"/>
  <c r="CDU476" i="5" s="1"/>
  <c r="CDW476" i="5" s="1"/>
  <c r="CDY476" i="5" s="1"/>
  <c r="CEA476" i="5" s="1"/>
  <c r="CEC476" i="5" s="1"/>
  <c r="CEE476" i="5" s="1"/>
  <c r="CEG476" i="5" s="1"/>
  <c r="CEI476" i="5" s="1"/>
  <c r="CEK476" i="5" s="1"/>
  <c r="CEM476" i="5" s="1"/>
  <c r="CEO476" i="5" s="1"/>
  <c r="CEQ476" i="5" s="1"/>
  <c r="CES476" i="5" s="1"/>
  <c r="CEU476" i="5" s="1"/>
  <c r="CEW476" i="5" s="1"/>
  <c r="CEY476" i="5" s="1"/>
  <c r="CFA476" i="5" s="1"/>
  <c r="CFC476" i="5" s="1"/>
  <c r="CFE476" i="5" s="1"/>
  <c r="CFG476" i="5" s="1"/>
  <c r="CFI476" i="5" s="1"/>
  <c r="CFK476" i="5" s="1"/>
  <c r="CFM476" i="5" s="1"/>
  <c r="CFO476" i="5" s="1"/>
  <c r="CFQ476" i="5" s="1"/>
  <c r="CFS476" i="5" s="1"/>
  <c r="CFU476" i="5" s="1"/>
  <c r="CFW476" i="5" s="1"/>
  <c r="CFY476" i="5" s="1"/>
  <c r="CGA476" i="5" s="1"/>
  <c r="CGC476" i="5" s="1"/>
  <c r="CGE476" i="5" s="1"/>
  <c r="CGG476" i="5" s="1"/>
  <c r="CGI476" i="5" s="1"/>
  <c r="CGK476" i="5" s="1"/>
  <c r="CGM476" i="5" s="1"/>
  <c r="CGO476" i="5" s="1"/>
  <c r="CGQ476" i="5" s="1"/>
  <c r="CGS476" i="5" s="1"/>
  <c r="CGU476" i="5" s="1"/>
  <c r="CGW476" i="5" s="1"/>
  <c r="CGY476" i="5" s="1"/>
  <c r="CHA476" i="5" s="1"/>
  <c r="CHC476" i="5" s="1"/>
  <c r="CHE476" i="5" s="1"/>
  <c r="CHG476" i="5" s="1"/>
  <c r="CHI476" i="5" s="1"/>
  <c r="CHK476" i="5" s="1"/>
  <c r="CHM476" i="5" s="1"/>
  <c r="CHO476" i="5" s="1"/>
  <c r="CHQ476" i="5" s="1"/>
  <c r="CHS476" i="5" s="1"/>
  <c r="CHU476" i="5" s="1"/>
  <c r="CHW476" i="5" s="1"/>
  <c r="CHY476" i="5" s="1"/>
  <c r="CIA476" i="5" s="1"/>
  <c r="CIC476" i="5" s="1"/>
  <c r="CIE476" i="5" s="1"/>
  <c r="CIG476" i="5" s="1"/>
  <c r="CII476" i="5" s="1"/>
  <c r="CIK476" i="5" s="1"/>
  <c r="CIM476" i="5" s="1"/>
  <c r="CIO476" i="5" s="1"/>
  <c r="CIQ476" i="5" s="1"/>
  <c r="CIS476" i="5" s="1"/>
  <c r="CIU476" i="5" s="1"/>
  <c r="CIW476" i="5" s="1"/>
  <c r="CIY476" i="5" s="1"/>
  <c r="CJA476" i="5" s="1"/>
  <c r="CJC476" i="5" s="1"/>
  <c r="CJE476" i="5" s="1"/>
  <c r="CJG476" i="5" s="1"/>
  <c r="CJI476" i="5" s="1"/>
  <c r="CJK476" i="5" s="1"/>
  <c r="CJM476" i="5" s="1"/>
  <c r="CJO476" i="5" s="1"/>
  <c r="CJQ476" i="5" s="1"/>
  <c r="CJS476" i="5" s="1"/>
  <c r="CJU476" i="5" s="1"/>
  <c r="CJW476" i="5" s="1"/>
  <c r="CJY476" i="5" s="1"/>
  <c r="CKA476" i="5" s="1"/>
  <c r="CKC476" i="5" s="1"/>
  <c r="CKE476" i="5" s="1"/>
  <c r="CKG476" i="5" s="1"/>
  <c r="CKI476" i="5" s="1"/>
  <c r="CKK476" i="5" s="1"/>
  <c r="CKM476" i="5" s="1"/>
  <c r="CKO476" i="5" s="1"/>
  <c r="CKQ476" i="5" s="1"/>
  <c r="CKS476" i="5" s="1"/>
  <c r="CKU476" i="5" s="1"/>
  <c r="CKW476" i="5" s="1"/>
  <c r="CKY476" i="5" s="1"/>
  <c r="CLA476" i="5" s="1"/>
  <c r="CLC476" i="5" s="1"/>
  <c r="CLE476" i="5" s="1"/>
  <c r="CLG476" i="5" s="1"/>
  <c r="CLI476" i="5" s="1"/>
  <c r="CLK476" i="5" s="1"/>
  <c r="CLM476" i="5" s="1"/>
  <c r="CLO476" i="5" s="1"/>
  <c r="CLQ476" i="5" s="1"/>
  <c r="CLS476" i="5" s="1"/>
  <c r="CLU476" i="5" s="1"/>
  <c r="CLW476" i="5" s="1"/>
  <c r="CLY476" i="5" s="1"/>
  <c r="CMA476" i="5" s="1"/>
  <c r="CMC476" i="5" s="1"/>
  <c r="CME476" i="5" s="1"/>
  <c r="CMG476" i="5" s="1"/>
  <c r="CMI476" i="5" s="1"/>
  <c r="CMK476" i="5" s="1"/>
  <c r="CMM476" i="5" s="1"/>
  <c r="CMO476" i="5" s="1"/>
  <c r="CMQ476" i="5" s="1"/>
  <c r="CMS476" i="5" s="1"/>
  <c r="CMU476" i="5" s="1"/>
  <c r="CMW476" i="5" s="1"/>
  <c r="CMY476" i="5" s="1"/>
  <c r="CNA476" i="5" s="1"/>
  <c r="CNC476" i="5" s="1"/>
  <c r="CNE476" i="5" s="1"/>
  <c r="CNG476" i="5" s="1"/>
  <c r="CNI476" i="5" s="1"/>
  <c r="CNK476" i="5" s="1"/>
  <c r="CNM476" i="5" s="1"/>
  <c r="CNO476" i="5" s="1"/>
  <c r="CNQ476" i="5" s="1"/>
  <c r="CNS476" i="5" s="1"/>
  <c r="CNU476" i="5" s="1"/>
  <c r="CNW476" i="5" s="1"/>
  <c r="CNY476" i="5" s="1"/>
  <c r="COA476" i="5" s="1"/>
  <c r="COC476" i="5" s="1"/>
  <c r="COE476" i="5" s="1"/>
  <c r="COG476" i="5" s="1"/>
  <c r="COI476" i="5" s="1"/>
  <c r="COK476" i="5" s="1"/>
  <c r="COM476" i="5" s="1"/>
  <c r="COO476" i="5" s="1"/>
  <c r="COQ476" i="5" s="1"/>
  <c r="COS476" i="5" s="1"/>
  <c r="COU476" i="5" s="1"/>
  <c r="COW476" i="5" s="1"/>
  <c r="COY476" i="5" s="1"/>
  <c r="CPA476" i="5" s="1"/>
  <c r="CPC476" i="5" s="1"/>
  <c r="CPE476" i="5" s="1"/>
  <c r="CPG476" i="5" s="1"/>
  <c r="CPI476" i="5" s="1"/>
  <c r="CPK476" i="5" s="1"/>
  <c r="CPM476" i="5" s="1"/>
  <c r="CPO476" i="5" s="1"/>
  <c r="CPQ476" i="5" s="1"/>
  <c r="CPS476" i="5" s="1"/>
  <c r="CPU476" i="5" s="1"/>
  <c r="CPW476" i="5" s="1"/>
  <c r="CPY476" i="5" s="1"/>
  <c r="CQA476" i="5" s="1"/>
  <c r="CQC476" i="5" s="1"/>
  <c r="CQE476" i="5" s="1"/>
  <c r="CQG476" i="5" s="1"/>
  <c r="CQI476" i="5" s="1"/>
  <c r="CQK476" i="5" s="1"/>
  <c r="CQM476" i="5" s="1"/>
  <c r="CQO476" i="5" s="1"/>
  <c r="CQQ476" i="5" s="1"/>
  <c r="CQS476" i="5" s="1"/>
  <c r="CQU476" i="5" s="1"/>
  <c r="CQW476" i="5" s="1"/>
  <c r="CQY476" i="5" s="1"/>
  <c r="CRA476" i="5" s="1"/>
  <c r="CRC476" i="5" s="1"/>
  <c r="CRE476" i="5" s="1"/>
  <c r="CRG476" i="5" s="1"/>
  <c r="CRI476" i="5" s="1"/>
  <c r="CRK476" i="5" s="1"/>
  <c r="CRM476" i="5" s="1"/>
  <c r="CRO476" i="5" s="1"/>
  <c r="CRQ476" i="5" s="1"/>
  <c r="CRS476" i="5" s="1"/>
  <c r="CRU476" i="5" s="1"/>
  <c r="CRW476" i="5" s="1"/>
  <c r="CRY476" i="5" s="1"/>
  <c r="CSA476" i="5" s="1"/>
  <c r="CSC476" i="5" s="1"/>
  <c r="CSE476" i="5" s="1"/>
  <c r="CSG476" i="5" s="1"/>
  <c r="CSI476" i="5" s="1"/>
  <c r="CSK476" i="5" s="1"/>
  <c r="CSM476" i="5" s="1"/>
  <c r="CSO476" i="5" s="1"/>
  <c r="CSQ476" i="5" s="1"/>
  <c r="CSS476" i="5" s="1"/>
  <c r="CSU476" i="5" s="1"/>
  <c r="CSW476" i="5" s="1"/>
  <c r="CSY476" i="5" s="1"/>
  <c r="CTA476" i="5" s="1"/>
  <c r="CTC476" i="5" s="1"/>
  <c r="CTE476" i="5" s="1"/>
  <c r="CTG476" i="5" s="1"/>
  <c r="CTI476" i="5" s="1"/>
  <c r="CTK476" i="5" s="1"/>
  <c r="CTM476" i="5" s="1"/>
  <c r="CTO476" i="5" s="1"/>
  <c r="CTQ476" i="5" s="1"/>
  <c r="CTS476" i="5" s="1"/>
  <c r="CTU476" i="5" s="1"/>
  <c r="CTW476" i="5" s="1"/>
  <c r="CTY476" i="5" s="1"/>
  <c r="CUA476" i="5" s="1"/>
  <c r="CUC476" i="5" s="1"/>
  <c r="CUE476" i="5" s="1"/>
  <c r="CUG476" i="5" s="1"/>
  <c r="CUI476" i="5" s="1"/>
  <c r="CUK476" i="5" s="1"/>
  <c r="CUM476" i="5" s="1"/>
  <c r="CUO476" i="5" s="1"/>
  <c r="CUQ476" i="5" s="1"/>
  <c r="CUS476" i="5" s="1"/>
  <c r="CUU476" i="5" s="1"/>
  <c r="CUW476" i="5" s="1"/>
  <c r="CUY476" i="5" s="1"/>
  <c r="CVA476" i="5" s="1"/>
  <c r="CVC476" i="5" s="1"/>
  <c r="CVE476" i="5" s="1"/>
  <c r="CVG476" i="5" s="1"/>
  <c r="CVI476" i="5" s="1"/>
  <c r="CVK476" i="5" s="1"/>
  <c r="CVM476" i="5" s="1"/>
  <c r="CVO476" i="5" s="1"/>
  <c r="CVQ476" i="5" s="1"/>
  <c r="CVS476" i="5" s="1"/>
  <c r="CVU476" i="5" s="1"/>
  <c r="CVW476" i="5" s="1"/>
  <c r="CVY476" i="5" s="1"/>
  <c r="CWA476" i="5" s="1"/>
  <c r="CWC476" i="5" s="1"/>
  <c r="CWE476" i="5" s="1"/>
  <c r="CWG476" i="5" s="1"/>
  <c r="CWI476" i="5" s="1"/>
  <c r="CWK476" i="5" s="1"/>
  <c r="CWM476" i="5" s="1"/>
  <c r="CWO476" i="5" s="1"/>
  <c r="CWQ476" i="5" s="1"/>
  <c r="CWS476" i="5" s="1"/>
  <c r="CWU476" i="5" s="1"/>
  <c r="CWW476" i="5" s="1"/>
  <c r="CWY476" i="5" s="1"/>
  <c r="CXA476" i="5" s="1"/>
  <c r="CXC476" i="5" s="1"/>
  <c r="CXE476" i="5" s="1"/>
  <c r="CXG476" i="5" s="1"/>
  <c r="CXI476" i="5" s="1"/>
  <c r="CXK476" i="5" s="1"/>
  <c r="CXM476" i="5" s="1"/>
  <c r="CXO476" i="5" s="1"/>
  <c r="CXQ476" i="5" s="1"/>
  <c r="CXS476" i="5" s="1"/>
  <c r="CXU476" i="5" s="1"/>
  <c r="CXW476" i="5" s="1"/>
  <c r="CXY476" i="5" s="1"/>
  <c r="CYA476" i="5" s="1"/>
  <c r="CYC476" i="5" s="1"/>
  <c r="CYE476" i="5" s="1"/>
  <c r="CYG476" i="5" s="1"/>
  <c r="CYI476" i="5" s="1"/>
  <c r="CYK476" i="5" s="1"/>
  <c r="CYM476" i="5" s="1"/>
  <c r="CYO476" i="5" s="1"/>
  <c r="CYQ476" i="5" s="1"/>
  <c r="CYS476" i="5" s="1"/>
  <c r="CYU476" i="5" s="1"/>
  <c r="CYW476" i="5" s="1"/>
  <c r="CYY476" i="5" s="1"/>
  <c r="CZA476" i="5" s="1"/>
  <c r="CZC476" i="5" s="1"/>
  <c r="CZE476" i="5" s="1"/>
  <c r="CZG476" i="5" s="1"/>
  <c r="CZI476" i="5" s="1"/>
  <c r="CZK476" i="5" s="1"/>
  <c r="CZM476" i="5" s="1"/>
  <c r="CZO476" i="5" s="1"/>
  <c r="CZQ476" i="5" s="1"/>
  <c r="CZS476" i="5" s="1"/>
  <c r="CZU476" i="5" s="1"/>
  <c r="CZW476" i="5" s="1"/>
  <c r="CZY476" i="5" s="1"/>
  <c r="DAA476" i="5" s="1"/>
  <c r="DAC476" i="5" s="1"/>
  <c r="DAE476" i="5" s="1"/>
  <c r="DAG476" i="5" s="1"/>
  <c r="DAI476" i="5" s="1"/>
  <c r="DAK476" i="5" s="1"/>
  <c r="DAM476" i="5" s="1"/>
  <c r="DAO476" i="5" s="1"/>
  <c r="DAQ476" i="5" s="1"/>
  <c r="DAS476" i="5" s="1"/>
  <c r="DAU476" i="5" s="1"/>
  <c r="DAW476" i="5" s="1"/>
  <c r="DAY476" i="5" s="1"/>
  <c r="DBA476" i="5" s="1"/>
  <c r="DBC476" i="5" s="1"/>
  <c r="DBE476" i="5" s="1"/>
  <c r="DBG476" i="5" s="1"/>
  <c r="DBI476" i="5" s="1"/>
  <c r="DBK476" i="5" s="1"/>
  <c r="DBM476" i="5" s="1"/>
  <c r="DBO476" i="5" s="1"/>
  <c r="DBQ476" i="5" s="1"/>
  <c r="DBS476" i="5" s="1"/>
  <c r="DBU476" i="5" s="1"/>
  <c r="DBW476" i="5" s="1"/>
  <c r="DBY476" i="5" s="1"/>
  <c r="DCA476" i="5" s="1"/>
  <c r="DCC476" i="5" s="1"/>
  <c r="DCE476" i="5" s="1"/>
  <c r="DCG476" i="5" s="1"/>
  <c r="DCI476" i="5" s="1"/>
  <c r="DCK476" i="5" s="1"/>
  <c r="DCM476" i="5" s="1"/>
  <c r="DCO476" i="5" s="1"/>
  <c r="DCQ476" i="5" s="1"/>
  <c r="DCS476" i="5" s="1"/>
  <c r="DCU476" i="5" s="1"/>
  <c r="DCW476" i="5" s="1"/>
  <c r="DCY476" i="5" s="1"/>
  <c r="DDA476" i="5" s="1"/>
  <c r="DDC476" i="5" s="1"/>
  <c r="DDE476" i="5" s="1"/>
  <c r="DDG476" i="5" s="1"/>
  <c r="DDI476" i="5" s="1"/>
  <c r="DDK476" i="5" s="1"/>
  <c r="DDM476" i="5" s="1"/>
  <c r="DDO476" i="5" s="1"/>
  <c r="DDQ476" i="5" s="1"/>
  <c r="DDS476" i="5" s="1"/>
  <c r="DDU476" i="5" s="1"/>
  <c r="DDW476" i="5" s="1"/>
  <c r="DDY476" i="5" s="1"/>
  <c r="DEA476" i="5" s="1"/>
  <c r="DEC476" i="5" s="1"/>
  <c r="DEE476" i="5" s="1"/>
  <c r="DEG476" i="5" s="1"/>
  <c r="DEI476" i="5" s="1"/>
  <c r="DEK476" i="5" s="1"/>
  <c r="DEM476" i="5" s="1"/>
  <c r="DEO476" i="5" s="1"/>
  <c r="DEQ476" i="5" s="1"/>
  <c r="DES476" i="5" s="1"/>
  <c r="DEU476" i="5" s="1"/>
  <c r="DEW476" i="5" s="1"/>
  <c r="DEY476" i="5" s="1"/>
  <c r="DFA476" i="5" s="1"/>
  <c r="DFC476" i="5" s="1"/>
  <c r="DFE476" i="5" s="1"/>
  <c r="DFG476" i="5" s="1"/>
  <c r="DFI476" i="5" s="1"/>
  <c r="DFK476" i="5" s="1"/>
  <c r="DFM476" i="5" s="1"/>
  <c r="DFO476" i="5" s="1"/>
  <c r="DFQ476" i="5" s="1"/>
  <c r="DFS476" i="5" s="1"/>
  <c r="DFU476" i="5" s="1"/>
  <c r="DFW476" i="5" s="1"/>
  <c r="DFY476" i="5" s="1"/>
  <c r="DGA476" i="5" s="1"/>
  <c r="DGC476" i="5" s="1"/>
  <c r="DGE476" i="5" s="1"/>
  <c r="DGG476" i="5" s="1"/>
  <c r="DGI476" i="5" s="1"/>
  <c r="DGK476" i="5" s="1"/>
  <c r="DGM476" i="5" s="1"/>
  <c r="DGO476" i="5" s="1"/>
  <c r="DGQ476" i="5" s="1"/>
  <c r="DGS476" i="5" s="1"/>
  <c r="DGU476" i="5" s="1"/>
  <c r="DGW476" i="5" s="1"/>
  <c r="DGY476" i="5" s="1"/>
  <c r="DHA476" i="5" s="1"/>
  <c r="DHC476" i="5" s="1"/>
  <c r="DHE476" i="5" s="1"/>
  <c r="DHG476" i="5" s="1"/>
  <c r="DHI476" i="5" s="1"/>
  <c r="DHK476" i="5" s="1"/>
  <c r="DHM476" i="5" s="1"/>
  <c r="DHO476" i="5" s="1"/>
  <c r="DHQ476" i="5" s="1"/>
  <c r="DHS476" i="5" s="1"/>
  <c r="DHU476" i="5" s="1"/>
  <c r="DHW476" i="5" s="1"/>
  <c r="DHY476" i="5" s="1"/>
  <c r="DIA476" i="5" s="1"/>
  <c r="DIC476" i="5" s="1"/>
  <c r="DIE476" i="5" s="1"/>
  <c r="DIG476" i="5" s="1"/>
  <c r="DII476" i="5" s="1"/>
  <c r="DIK476" i="5" s="1"/>
  <c r="DIM476" i="5" s="1"/>
  <c r="DIO476" i="5" s="1"/>
  <c r="DIQ476" i="5" s="1"/>
  <c r="DIS476" i="5" s="1"/>
  <c r="DIU476" i="5" s="1"/>
  <c r="DIW476" i="5" s="1"/>
  <c r="DIY476" i="5" s="1"/>
  <c r="DJA476" i="5" s="1"/>
  <c r="DJC476" i="5" s="1"/>
  <c r="DJE476" i="5" s="1"/>
  <c r="DJG476" i="5" s="1"/>
  <c r="DJI476" i="5" s="1"/>
  <c r="DJK476" i="5" s="1"/>
  <c r="DJM476" i="5" s="1"/>
  <c r="DJO476" i="5" s="1"/>
  <c r="DJQ476" i="5" s="1"/>
  <c r="DJS476" i="5" s="1"/>
  <c r="DJU476" i="5" s="1"/>
  <c r="DJW476" i="5" s="1"/>
  <c r="DJY476" i="5" s="1"/>
  <c r="DKA476" i="5" s="1"/>
  <c r="DKC476" i="5" s="1"/>
  <c r="DKE476" i="5" s="1"/>
  <c r="DKG476" i="5" s="1"/>
  <c r="DKI476" i="5" s="1"/>
  <c r="DKK476" i="5" s="1"/>
  <c r="DKM476" i="5" s="1"/>
  <c r="DKO476" i="5" s="1"/>
  <c r="DKQ476" i="5" s="1"/>
  <c r="DKS476" i="5" s="1"/>
  <c r="DKU476" i="5" s="1"/>
  <c r="DKW476" i="5" s="1"/>
  <c r="DKY476" i="5" s="1"/>
  <c r="DLA476" i="5" s="1"/>
  <c r="DLC476" i="5" s="1"/>
  <c r="DLE476" i="5" s="1"/>
  <c r="DLG476" i="5" s="1"/>
  <c r="DLI476" i="5" s="1"/>
  <c r="DLK476" i="5" s="1"/>
  <c r="DLM476" i="5" s="1"/>
  <c r="DLO476" i="5" s="1"/>
  <c r="DLQ476" i="5" s="1"/>
  <c r="DLS476" i="5" s="1"/>
  <c r="DLU476" i="5" s="1"/>
  <c r="DLW476" i="5" s="1"/>
  <c r="DLY476" i="5" s="1"/>
  <c r="DMA476" i="5" s="1"/>
  <c r="DMC476" i="5" s="1"/>
  <c r="DME476" i="5" s="1"/>
  <c r="DMG476" i="5" s="1"/>
  <c r="DMI476" i="5" s="1"/>
  <c r="DMK476" i="5" s="1"/>
  <c r="DMM476" i="5" s="1"/>
  <c r="DMO476" i="5" s="1"/>
  <c r="DMQ476" i="5" s="1"/>
  <c r="DMS476" i="5" s="1"/>
  <c r="DMU476" i="5" s="1"/>
  <c r="DMW476" i="5" s="1"/>
  <c r="DMY476" i="5" s="1"/>
  <c r="DNA476" i="5" s="1"/>
  <c r="DNC476" i="5" s="1"/>
  <c r="DNE476" i="5" s="1"/>
  <c r="DNG476" i="5" s="1"/>
  <c r="DNI476" i="5" s="1"/>
  <c r="DNK476" i="5" s="1"/>
  <c r="DNM476" i="5" s="1"/>
  <c r="DNO476" i="5" s="1"/>
  <c r="DNQ476" i="5" s="1"/>
  <c r="DNS476" i="5" s="1"/>
  <c r="DNU476" i="5" s="1"/>
  <c r="DNW476" i="5" s="1"/>
  <c r="DNY476" i="5" s="1"/>
  <c r="DOA476" i="5" s="1"/>
  <c r="DOC476" i="5" s="1"/>
  <c r="DOE476" i="5" s="1"/>
  <c r="DOG476" i="5" s="1"/>
  <c r="DOI476" i="5" s="1"/>
  <c r="DOK476" i="5" s="1"/>
  <c r="DOM476" i="5" s="1"/>
  <c r="DOO476" i="5" s="1"/>
  <c r="DOQ476" i="5" s="1"/>
  <c r="DOS476" i="5" s="1"/>
  <c r="DOU476" i="5" s="1"/>
  <c r="DOW476" i="5" s="1"/>
  <c r="DOY476" i="5" s="1"/>
  <c r="DPA476" i="5" s="1"/>
  <c r="DPC476" i="5" s="1"/>
  <c r="DPE476" i="5" s="1"/>
  <c r="DPG476" i="5" s="1"/>
  <c r="DPI476" i="5" s="1"/>
  <c r="DPK476" i="5" s="1"/>
  <c r="DPM476" i="5" s="1"/>
  <c r="DPO476" i="5" s="1"/>
  <c r="DPQ476" i="5" s="1"/>
  <c r="DPS476" i="5" s="1"/>
  <c r="DPU476" i="5" s="1"/>
  <c r="DPW476" i="5" s="1"/>
  <c r="DPY476" i="5" s="1"/>
  <c r="DQA476" i="5" s="1"/>
  <c r="DQC476" i="5" s="1"/>
  <c r="DQE476" i="5" s="1"/>
  <c r="DQG476" i="5" s="1"/>
  <c r="DQI476" i="5" s="1"/>
  <c r="DQK476" i="5" s="1"/>
  <c r="DQM476" i="5" s="1"/>
  <c r="DQO476" i="5" s="1"/>
  <c r="DQQ476" i="5" s="1"/>
  <c r="DQS476" i="5" s="1"/>
  <c r="DQU476" i="5" s="1"/>
  <c r="DQW476" i="5" s="1"/>
  <c r="DQY476" i="5" s="1"/>
  <c r="DRA476" i="5" s="1"/>
  <c r="DRC476" i="5" s="1"/>
  <c r="DRE476" i="5" s="1"/>
  <c r="DRG476" i="5" s="1"/>
  <c r="DRI476" i="5" s="1"/>
  <c r="DRK476" i="5" s="1"/>
  <c r="DRM476" i="5" s="1"/>
  <c r="DRO476" i="5" s="1"/>
  <c r="DRQ476" i="5" s="1"/>
  <c r="DRS476" i="5" s="1"/>
  <c r="DRU476" i="5" s="1"/>
  <c r="DRW476" i="5" s="1"/>
  <c r="DRY476" i="5" s="1"/>
  <c r="DSA476" i="5" s="1"/>
  <c r="DSC476" i="5" s="1"/>
  <c r="DSE476" i="5" s="1"/>
  <c r="DSG476" i="5" s="1"/>
  <c r="DSI476" i="5" s="1"/>
  <c r="DSK476" i="5" s="1"/>
  <c r="DSM476" i="5" s="1"/>
  <c r="DSO476" i="5" s="1"/>
  <c r="DSQ476" i="5" s="1"/>
  <c r="DSS476" i="5" s="1"/>
  <c r="DSU476" i="5" s="1"/>
  <c r="DSW476" i="5" s="1"/>
  <c r="DSY476" i="5" s="1"/>
  <c r="DTA476" i="5" s="1"/>
  <c r="DTC476" i="5" s="1"/>
  <c r="DTE476" i="5" s="1"/>
  <c r="DTG476" i="5" s="1"/>
  <c r="DTI476" i="5" s="1"/>
  <c r="DTK476" i="5" s="1"/>
  <c r="DTM476" i="5" s="1"/>
  <c r="DTO476" i="5" s="1"/>
  <c r="DTQ476" i="5" s="1"/>
  <c r="DTS476" i="5" s="1"/>
  <c r="DTU476" i="5" s="1"/>
  <c r="DTW476" i="5" s="1"/>
  <c r="DTY476" i="5" s="1"/>
  <c r="DUA476" i="5" s="1"/>
  <c r="DUC476" i="5" s="1"/>
  <c r="DUE476" i="5" s="1"/>
  <c r="DUG476" i="5" s="1"/>
  <c r="DUI476" i="5" s="1"/>
  <c r="DUK476" i="5" s="1"/>
  <c r="DUM476" i="5" s="1"/>
  <c r="DUO476" i="5" s="1"/>
  <c r="DUQ476" i="5" s="1"/>
  <c r="DUS476" i="5" s="1"/>
  <c r="DUU476" i="5" s="1"/>
  <c r="DUW476" i="5" s="1"/>
  <c r="DUY476" i="5" s="1"/>
  <c r="DVA476" i="5" s="1"/>
  <c r="DVC476" i="5" s="1"/>
  <c r="DVE476" i="5" s="1"/>
  <c r="DVG476" i="5" s="1"/>
  <c r="DVI476" i="5" s="1"/>
  <c r="DVK476" i="5" s="1"/>
  <c r="DVM476" i="5" s="1"/>
  <c r="DVO476" i="5" s="1"/>
  <c r="DVQ476" i="5" s="1"/>
  <c r="DVS476" i="5" s="1"/>
  <c r="DVU476" i="5" s="1"/>
  <c r="DVW476" i="5" s="1"/>
  <c r="DVY476" i="5" s="1"/>
  <c r="DWA476" i="5" s="1"/>
  <c r="DWC476" i="5" s="1"/>
  <c r="DWE476" i="5" s="1"/>
  <c r="DWG476" i="5" s="1"/>
  <c r="DWI476" i="5" s="1"/>
  <c r="DWK476" i="5" s="1"/>
  <c r="DWM476" i="5" s="1"/>
  <c r="DWO476" i="5" s="1"/>
  <c r="DWQ476" i="5" s="1"/>
  <c r="DWS476" i="5" s="1"/>
  <c r="DWU476" i="5" s="1"/>
  <c r="DWW476" i="5" s="1"/>
  <c r="DWY476" i="5" s="1"/>
  <c r="DXA476" i="5" s="1"/>
  <c r="DXC476" i="5" s="1"/>
  <c r="DXE476" i="5" s="1"/>
  <c r="DXG476" i="5" s="1"/>
  <c r="DXI476" i="5" s="1"/>
  <c r="DXK476" i="5" s="1"/>
  <c r="DXM476" i="5" s="1"/>
  <c r="DXO476" i="5" s="1"/>
  <c r="DXQ476" i="5" s="1"/>
  <c r="DXS476" i="5" s="1"/>
  <c r="DXU476" i="5" s="1"/>
  <c r="DXW476" i="5" s="1"/>
  <c r="DXY476" i="5" s="1"/>
  <c r="DYA476" i="5" s="1"/>
  <c r="DYC476" i="5" s="1"/>
  <c r="DYE476" i="5" s="1"/>
  <c r="DYG476" i="5" s="1"/>
  <c r="DYI476" i="5" s="1"/>
  <c r="DYK476" i="5" s="1"/>
  <c r="DYM476" i="5" s="1"/>
  <c r="DYO476" i="5" s="1"/>
  <c r="DYQ476" i="5" s="1"/>
  <c r="DYS476" i="5" s="1"/>
  <c r="DYU476" i="5" s="1"/>
  <c r="DYW476" i="5" s="1"/>
  <c r="DYY476" i="5" s="1"/>
  <c r="DZA476" i="5" s="1"/>
  <c r="DZC476" i="5" s="1"/>
  <c r="DZE476" i="5" s="1"/>
  <c r="DZG476" i="5" s="1"/>
  <c r="DZI476" i="5" s="1"/>
  <c r="DZK476" i="5" s="1"/>
  <c r="DZM476" i="5" s="1"/>
  <c r="DZO476" i="5" s="1"/>
  <c r="DZQ476" i="5" s="1"/>
  <c r="DZS476" i="5" s="1"/>
  <c r="DZU476" i="5" s="1"/>
  <c r="DZW476" i="5" s="1"/>
  <c r="DZY476" i="5" s="1"/>
  <c r="EAA476" i="5" s="1"/>
  <c r="EAC476" i="5" s="1"/>
  <c r="EAE476" i="5" s="1"/>
  <c r="EAG476" i="5" s="1"/>
  <c r="EAI476" i="5" s="1"/>
  <c r="EAK476" i="5" s="1"/>
  <c r="EAM476" i="5" s="1"/>
  <c r="EAO476" i="5" s="1"/>
  <c r="EAQ476" i="5" s="1"/>
  <c r="EAS476" i="5" s="1"/>
  <c r="EAU476" i="5" s="1"/>
  <c r="EAW476" i="5" s="1"/>
  <c r="EAY476" i="5" s="1"/>
  <c r="EBA476" i="5" s="1"/>
  <c r="EBC476" i="5" s="1"/>
  <c r="EBE476" i="5" s="1"/>
  <c r="EBG476" i="5" s="1"/>
  <c r="EBI476" i="5" s="1"/>
  <c r="EBK476" i="5" s="1"/>
  <c r="EBM476" i="5" s="1"/>
  <c r="EBO476" i="5" s="1"/>
  <c r="EBQ476" i="5" s="1"/>
  <c r="EBS476" i="5" s="1"/>
  <c r="EBU476" i="5" s="1"/>
  <c r="EBW476" i="5" s="1"/>
  <c r="EBY476" i="5" s="1"/>
  <c r="ECA476" i="5" s="1"/>
  <c r="ECC476" i="5" s="1"/>
  <c r="ECE476" i="5" s="1"/>
  <c r="ECG476" i="5" s="1"/>
  <c r="ECI476" i="5" s="1"/>
  <c r="ECK476" i="5" s="1"/>
  <c r="ECM476" i="5" s="1"/>
  <c r="ECO476" i="5" s="1"/>
  <c r="ECQ476" i="5" s="1"/>
  <c r="ECS476" i="5" s="1"/>
  <c r="ECU476" i="5" s="1"/>
  <c r="ECW476" i="5" s="1"/>
  <c r="ECY476" i="5" s="1"/>
  <c r="EDA476" i="5" s="1"/>
  <c r="EDC476" i="5" s="1"/>
  <c r="EDE476" i="5" s="1"/>
  <c r="EDG476" i="5" s="1"/>
  <c r="EDI476" i="5" s="1"/>
  <c r="EDK476" i="5" s="1"/>
  <c r="EDM476" i="5" s="1"/>
  <c r="EDO476" i="5" s="1"/>
  <c r="EDQ476" i="5" s="1"/>
  <c r="EDS476" i="5" s="1"/>
  <c r="EDU476" i="5" s="1"/>
  <c r="EDW476" i="5" s="1"/>
  <c r="EDY476" i="5" s="1"/>
  <c r="EEA476" i="5" s="1"/>
  <c r="EEC476" i="5" s="1"/>
  <c r="EEE476" i="5" s="1"/>
  <c r="EEG476" i="5" s="1"/>
  <c r="EEI476" i="5" s="1"/>
  <c r="EEK476" i="5" s="1"/>
  <c r="EEM476" i="5" s="1"/>
  <c r="EEO476" i="5" s="1"/>
  <c r="EEQ476" i="5" s="1"/>
  <c r="EES476" i="5" s="1"/>
  <c r="EEU476" i="5" s="1"/>
  <c r="EEW476" i="5" s="1"/>
  <c r="EEY476" i="5" s="1"/>
  <c r="EFA476" i="5" s="1"/>
  <c r="EFC476" i="5" s="1"/>
  <c r="EFE476" i="5" s="1"/>
  <c r="EFG476" i="5" s="1"/>
  <c r="EFI476" i="5" s="1"/>
  <c r="EFK476" i="5" s="1"/>
  <c r="EFM476" i="5" s="1"/>
  <c r="EFO476" i="5" s="1"/>
  <c r="EFQ476" i="5" s="1"/>
  <c r="EFS476" i="5" s="1"/>
  <c r="EFU476" i="5" s="1"/>
  <c r="EFW476" i="5" s="1"/>
  <c r="EFY476" i="5" s="1"/>
  <c r="EGA476" i="5" s="1"/>
  <c r="EGC476" i="5" s="1"/>
  <c r="EGE476" i="5" s="1"/>
  <c r="EGG476" i="5" s="1"/>
  <c r="EGI476" i="5" s="1"/>
  <c r="EGK476" i="5" s="1"/>
  <c r="EGM476" i="5" s="1"/>
  <c r="EGO476" i="5" s="1"/>
  <c r="EGQ476" i="5" s="1"/>
  <c r="EGS476" i="5" s="1"/>
  <c r="EGU476" i="5" s="1"/>
  <c r="EGW476" i="5" s="1"/>
  <c r="EGY476" i="5" s="1"/>
  <c r="EHA476" i="5" s="1"/>
  <c r="EHC476" i="5" s="1"/>
  <c r="EHE476" i="5" s="1"/>
  <c r="EHG476" i="5" s="1"/>
  <c r="EHI476" i="5" s="1"/>
  <c r="EHK476" i="5" s="1"/>
  <c r="EHM476" i="5" s="1"/>
  <c r="EHO476" i="5" s="1"/>
  <c r="EHQ476" i="5" s="1"/>
  <c r="EHS476" i="5" s="1"/>
  <c r="EHU476" i="5" s="1"/>
  <c r="EHW476" i="5" s="1"/>
  <c r="EHY476" i="5" s="1"/>
  <c r="EIA476" i="5" s="1"/>
  <c r="EIC476" i="5" s="1"/>
  <c r="EIE476" i="5" s="1"/>
  <c r="EIG476" i="5" s="1"/>
  <c r="EII476" i="5" s="1"/>
  <c r="EIK476" i="5" s="1"/>
  <c r="EIM476" i="5" s="1"/>
  <c r="EIO476" i="5" s="1"/>
  <c r="EIQ476" i="5" s="1"/>
  <c r="EIS476" i="5" s="1"/>
  <c r="EIU476" i="5" s="1"/>
  <c r="EIW476" i="5" s="1"/>
  <c r="EIY476" i="5" s="1"/>
  <c r="EJA476" i="5" s="1"/>
  <c r="EJC476" i="5" s="1"/>
  <c r="EJE476" i="5" s="1"/>
  <c r="EJG476" i="5" s="1"/>
  <c r="EJI476" i="5" s="1"/>
  <c r="EJK476" i="5" s="1"/>
  <c r="EJM476" i="5" s="1"/>
  <c r="EJO476" i="5" s="1"/>
  <c r="EJQ476" i="5" s="1"/>
  <c r="EJS476" i="5" s="1"/>
  <c r="EJU476" i="5" s="1"/>
  <c r="EJW476" i="5" s="1"/>
  <c r="EJY476" i="5" s="1"/>
  <c r="EKA476" i="5" s="1"/>
  <c r="EKC476" i="5" s="1"/>
  <c r="EKE476" i="5" s="1"/>
  <c r="EKG476" i="5" s="1"/>
  <c r="EKI476" i="5" s="1"/>
  <c r="EKK476" i="5" s="1"/>
  <c r="EKM476" i="5" s="1"/>
  <c r="EKO476" i="5" s="1"/>
  <c r="EKQ476" i="5" s="1"/>
  <c r="EKS476" i="5" s="1"/>
  <c r="EKU476" i="5" s="1"/>
  <c r="EKW476" i="5" s="1"/>
  <c r="EKY476" i="5" s="1"/>
  <c r="ELA476" i="5" s="1"/>
  <c r="ELC476" i="5" s="1"/>
  <c r="ELE476" i="5" s="1"/>
  <c r="ELG476" i="5" s="1"/>
  <c r="ELI476" i="5" s="1"/>
  <c r="ELK476" i="5" s="1"/>
  <c r="ELM476" i="5" s="1"/>
  <c r="ELO476" i="5" s="1"/>
  <c r="ELQ476" i="5" s="1"/>
  <c r="ELS476" i="5" s="1"/>
  <c r="ELU476" i="5" s="1"/>
  <c r="ELW476" i="5" s="1"/>
  <c r="ELY476" i="5" s="1"/>
  <c r="EMA476" i="5" s="1"/>
  <c r="EMC476" i="5" s="1"/>
  <c r="EME476" i="5" s="1"/>
  <c r="EMG476" i="5" s="1"/>
  <c r="EMI476" i="5" s="1"/>
  <c r="EMK476" i="5" s="1"/>
  <c r="EMM476" i="5" s="1"/>
  <c r="EMO476" i="5" s="1"/>
  <c r="EMQ476" i="5" s="1"/>
  <c r="EMS476" i="5" s="1"/>
  <c r="EMU476" i="5" s="1"/>
  <c r="EMW476" i="5" s="1"/>
  <c r="EMY476" i="5" s="1"/>
  <c r="ENA476" i="5" s="1"/>
  <c r="ENC476" i="5" s="1"/>
  <c r="ENE476" i="5" s="1"/>
  <c r="ENG476" i="5" s="1"/>
  <c r="ENI476" i="5" s="1"/>
  <c r="ENK476" i="5" s="1"/>
  <c r="ENM476" i="5" s="1"/>
  <c r="ENO476" i="5" s="1"/>
  <c r="ENQ476" i="5" s="1"/>
  <c r="ENS476" i="5" s="1"/>
  <c r="ENU476" i="5" s="1"/>
  <c r="ENW476" i="5" s="1"/>
  <c r="ENY476" i="5" s="1"/>
  <c r="EOA476" i="5" s="1"/>
  <c r="EOC476" i="5" s="1"/>
  <c r="EOE476" i="5" s="1"/>
  <c r="EOG476" i="5" s="1"/>
  <c r="EOI476" i="5" s="1"/>
  <c r="EOK476" i="5" s="1"/>
  <c r="EOM476" i="5" s="1"/>
  <c r="EOO476" i="5" s="1"/>
  <c r="EOQ476" i="5" s="1"/>
  <c r="EOS476" i="5" s="1"/>
  <c r="EOU476" i="5" s="1"/>
  <c r="EOW476" i="5" s="1"/>
  <c r="EOY476" i="5" s="1"/>
  <c r="EPA476" i="5" s="1"/>
  <c r="EPC476" i="5" s="1"/>
  <c r="EPE476" i="5" s="1"/>
  <c r="EPG476" i="5" s="1"/>
  <c r="EPI476" i="5" s="1"/>
  <c r="EPK476" i="5" s="1"/>
  <c r="EPM476" i="5" s="1"/>
  <c r="EPO476" i="5" s="1"/>
  <c r="EPQ476" i="5" s="1"/>
  <c r="EPS476" i="5" s="1"/>
  <c r="EPU476" i="5" s="1"/>
  <c r="EPW476" i="5" s="1"/>
  <c r="EPY476" i="5" s="1"/>
  <c r="EQA476" i="5" s="1"/>
  <c r="EQC476" i="5" s="1"/>
  <c r="EQE476" i="5" s="1"/>
  <c r="EQG476" i="5" s="1"/>
  <c r="EQI476" i="5" s="1"/>
  <c r="EQK476" i="5" s="1"/>
  <c r="EQM476" i="5" s="1"/>
  <c r="EQO476" i="5" s="1"/>
  <c r="EQQ476" i="5" s="1"/>
  <c r="EQS476" i="5" s="1"/>
  <c r="EQU476" i="5" s="1"/>
  <c r="EQW476" i="5" s="1"/>
  <c r="EQY476" i="5" s="1"/>
  <c r="ERA476" i="5" s="1"/>
  <c r="ERC476" i="5" s="1"/>
  <c r="ERE476" i="5" s="1"/>
  <c r="ERG476" i="5" s="1"/>
  <c r="ERI476" i="5" s="1"/>
  <c r="ERK476" i="5" s="1"/>
  <c r="ERM476" i="5" s="1"/>
  <c r="ERO476" i="5" s="1"/>
  <c r="ERQ476" i="5" s="1"/>
  <c r="ERS476" i="5" s="1"/>
  <c r="ERU476" i="5" s="1"/>
  <c r="ERW476" i="5" s="1"/>
  <c r="ERY476" i="5" s="1"/>
  <c r="ESA476" i="5" s="1"/>
  <c r="ESC476" i="5" s="1"/>
  <c r="ESE476" i="5" s="1"/>
  <c r="ESG476" i="5" s="1"/>
  <c r="ESI476" i="5" s="1"/>
  <c r="ESK476" i="5" s="1"/>
  <c r="ESM476" i="5" s="1"/>
  <c r="ESO476" i="5" s="1"/>
  <c r="ESQ476" i="5" s="1"/>
  <c r="ESS476" i="5" s="1"/>
  <c r="ESU476" i="5" s="1"/>
  <c r="ESW476" i="5" s="1"/>
  <c r="ESY476" i="5" s="1"/>
  <c r="ETA476" i="5" s="1"/>
  <c r="ETC476" i="5" s="1"/>
  <c r="ETE476" i="5" s="1"/>
  <c r="ETG476" i="5" s="1"/>
  <c r="ETI476" i="5" s="1"/>
  <c r="ETK476" i="5" s="1"/>
  <c r="ETM476" i="5" s="1"/>
  <c r="ETO476" i="5" s="1"/>
  <c r="ETQ476" i="5" s="1"/>
  <c r="ETS476" i="5" s="1"/>
  <c r="ETU476" i="5" s="1"/>
  <c r="ETW476" i="5" s="1"/>
  <c r="ETY476" i="5" s="1"/>
  <c r="EUA476" i="5" s="1"/>
  <c r="EUC476" i="5" s="1"/>
  <c r="EUE476" i="5" s="1"/>
  <c r="EUG476" i="5" s="1"/>
  <c r="EUI476" i="5" s="1"/>
  <c r="EUK476" i="5" s="1"/>
  <c r="EUM476" i="5" s="1"/>
  <c r="EUO476" i="5" s="1"/>
  <c r="EUQ476" i="5" s="1"/>
  <c r="EUS476" i="5" s="1"/>
  <c r="EUU476" i="5" s="1"/>
  <c r="EUW476" i="5" s="1"/>
  <c r="EUY476" i="5" s="1"/>
  <c r="EVA476" i="5" s="1"/>
  <c r="EVC476" i="5" s="1"/>
  <c r="EVE476" i="5" s="1"/>
  <c r="EVG476" i="5" s="1"/>
  <c r="EVI476" i="5" s="1"/>
  <c r="EVK476" i="5" s="1"/>
  <c r="EVM476" i="5" s="1"/>
  <c r="EVO476" i="5" s="1"/>
  <c r="EVQ476" i="5" s="1"/>
  <c r="EVS476" i="5" s="1"/>
  <c r="EVU476" i="5" s="1"/>
  <c r="EVW476" i="5" s="1"/>
  <c r="EVY476" i="5" s="1"/>
  <c r="EWA476" i="5" s="1"/>
  <c r="EWC476" i="5" s="1"/>
  <c r="EWE476" i="5" s="1"/>
  <c r="EWG476" i="5" s="1"/>
  <c r="EWI476" i="5" s="1"/>
  <c r="EWK476" i="5" s="1"/>
  <c r="EWM476" i="5" s="1"/>
  <c r="EWO476" i="5" s="1"/>
  <c r="EWQ476" i="5" s="1"/>
  <c r="EWS476" i="5" s="1"/>
  <c r="EWU476" i="5" s="1"/>
  <c r="EWW476" i="5" s="1"/>
  <c r="EWY476" i="5" s="1"/>
  <c r="EXA476" i="5" s="1"/>
  <c r="EXC476" i="5" s="1"/>
  <c r="EXE476" i="5" s="1"/>
  <c r="EXG476" i="5" s="1"/>
  <c r="EXI476" i="5" s="1"/>
  <c r="EXK476" i="5" s="1"/>
  <c r="EXM476" i="5" s="1"/>
  <c r="EXO476" i="5" s="1"/>
  <c r="EXQ476" i="5" s="1"/>
  <c r="EXS476" i="5" s="1"/>
  <c r="EXU476" i="5" s="1"/>
  <c r="EXW476" i="5" s="1"/>
  <c r="EXY476" i="5" s="1"/>
  <c r="EYA476" i="5" s="1"/>
  <c r="EYC476" i="5" s="1"/>
  <c r="EYE476" i="5" s="1"/>
  <c r="EYG476" i="5" s="1"/>
  <c r="EYI476" i="5" s="1"/>
  <c r="EYK476" i="5" s="1"/>
  <c r="EYM476" i="5" s="1"/>
  <c r="EYO476" i="5" s="1"/>
  <c r="EYQ476" i="5" s="1"/>
  <c r="EYS476" i="5" s="1"/>
  <c r="EYU476" i="5" s="1"/>
  <c r="EYW476" i="5" s="1"/>
  <c r="EYY476" i="5" s="1"/>
  <c r="EZA476" i="5" s="1"/>
  <c r="EZC476" i="5" s="1"/>
  <c r="EZE476" i="5" s="1"/>
  <c r="EZG476" i="5" s="1"/>
  <c r="EZI476" i="5" s="1"/>
  <c r="EZK476" i="5" s="1"/>
  <c r="EZM476" i="5" s="1"/>
  <c r="EZO476" i="5" s="1"/>
  <c r="EZQ476" i="5" s="1"/>
  <c r="EZS476" i="5" s="1"/>
  <c r="EZU476" i="5" s="1"/>
  <c r="EZW476" i="5" s="1"/>
  <c r="EZY476" i="5" s="1"/>
  <c r="FAA476" i="5" s="1"/>
  <c r="FAC476" i="5" s="1"/>
  <c r="FAE476" i="5" s="1"/>
  <c r="FAG476" i="5" s="1"/>
  <c r="FAI476" i="5" s="1"/>
  <c r="FAK476" i="5" s="1"/>
  <c r="FAM476" i="5" s="1"/>
  <c r="FAO476" i="5" s="1"/>
  <c r="FAQ476" i="5" s="1"/>
  <c r="FAS476" i="5" s="1"/>
  <c r="FAU476" i="5" s="1"/>
  <c r="FAW476" i="5" s="1"/>
  <c r="FAY476" i="5" s="1"/>
  <c r="FBA476" i="5" s="1"/>
  <c r="FBC476" i="5" s="1"/>
  <c r="FBE476" i="5" s="1"/>
  <c r="FBG476" i="5" s="1"/>
  <c r="FBI476" i="5" s="1"/>
  <c r="FBK476" i="5" s="1"/>
  <c r="FBM476" i="5" s="1"/>
  <c r="FBO476" i="5" s="1"/>
  <c r="FBQ476" i="5" s="1"/>
  <c r="FBS476" i="5" s="1"/>
  <c r="FBU476" i="5" s="1"/>
  <c r="FBW476" i="5" s="1"/>
  <c r="FBY476" i="5" s="1"/>
  <c r="FCA476" i="5" s="1"/>
  <c r="FCC476" i="5" s="1"/>
  <c r="FCE476" i="5" s="1"/>
  <c r="FCG476" i="5" s="1"/>
  <c r="FCI476" i="5" s="1"/>
  <c r="FCK476" i="5" s="1"/>
  <c r="FCM476" i="5" s="1"/>
  <c r="FCO476" i="5" s="1"/>
  <c r="FCQ476" i="5" s="1"/>
  <c r="FCS476" i="5" s="1"/>
  <c r="FCU476" i="5" s="1"/>
  <c r="FCW476" i="5" s="1"/>
  <c r="FCY476" i="5" s="1"/>
  <c r="FDA476" i="5" s="1"/>
  <c r="FDC476" i="5" s="1"/>
  <c r="FDE476" i="5" s="1"/>
  <c r="FDG476" i="5" s="1"/>
  <c r="FDI476" i="5" s="1"/>
  <c r="FDK476" i="5" s="1"/>
  <c r="FDM476" i="5" s="1"/>
  <c r="FDO476" i="5" s="1"/>
  <c r="FDQ476" i="5" s="1"/>
  <c r="FDS476" i="5" s="1"/>
  <c r="FDU476" i="5" s="1"/>
  <c r="FDW476" i="5" s="1"/>
  <c r="FDY476" i="5" s="1"/>
  <c r="FEA476" i="5" s="1"/>
  <c r="FEC476" i="5" s="1"/>
  <c r="FEE476" i="5" s="1"/>
  <c r="FEG476" i="5" s="1"/>
  <c r="FEI476" i="5" s="1"/>
  <c r="FEK476" i="5" s="1"/>
  <c r="FEM476" i="5" s="1"/>
  <c r="FEO476" i="5" s="1"/>
  <c r="FEQ476" i="5" s="1"/>
  <c r="FES476" i="5" s="1"/>
  <c r="FEU476" i="5" s="1"/>
  <c r="FEW476" i="5" s="1"/>
  <c r="FEY476" i="5" s="1"/>
  <c r="FFA476" i="5" s="1"/>
  <c r="FFC476" i="5" s="1"/>
  <c r="FFE476" i="5" s="1"/>
  <c r="FFG476" i="5" s="1"/>
  <c r="FFI476" i="5" s="1"/>
  <c r="FFK476" i="5" s="1"/>
  <c r="FFM476" i="5" s="1"/>
  <c r="FFO476" i="5" s="1"/>
  <c r="FFQ476" i="5" s="1"/>
  <c r="FFS476" i="5" s="1"/>
  <c r="FFU476" i="5" s="1"/>
  <c r="FFW476" i="5" s="1"/>
  <c r="FFY476" i="5" s="1"/>
  <c r="FGA476" i="5" s="1"/>
  <c r="FGC476" i="5" s="1"/>
  <c r="FGE476" i="5" s="1"/>
  <c r="FGG476" i="5" s="1"/>
  <c r="FGI476" i="5" s="1"/>
  <c r="FGK476" i="5" s="1"/>
  <c r="FGM476" i="5" s="1"/>
  <c r="FGO476" i="5" s="1"/>
  <c r="FGQ476" i="5" s="1"/>
  <c r="FGS476" i="5" s="1"/>
  <c r="FGU476" i="5" s="1"/>
  <c r="FGW476" i="5" s="1"/>
  <c r="FGY476" i="5" s="1"/>
  <c r="FHA476" i="5" s="1"/>
  <c r="FHC476" i="5" s="1"/>
  <c r="FHE476" i="5" s="1"/>
  <c r="FHG476" i="5" s="1"/>
  <c r="FHI476" i="5" s="1"/>
  <c r="FHK476" i="5" s="1"/>
  <c r="FHM476" i="5" s="1"/>
  <c r="FHO476" i="5" s="1"/>
  <c r="FHQ476" i="5" s="1"/>
  <c r="FHS476" i="5" s="1"/>
  <c r="FHU476" i="5" s="1"/>
  <c r="FHW476" i="5" s="1"/>
  <c r="FHY476" i="5" s="1"/>
  <c r="FIA476" i="5" s="1"/>
  <c r="FIC476" i="5" s="1"/>
  <c r="FIE476" i="5" s="1"/>
  <c r="FIG476" i="5" s="1"/>
  <c r="FII476" i="5" s="1"/>
  <c r="FIK476" i="5" s="1"/>
  <c r="FIM476" i="5" s="1"/>
  <c r="FIO476" i="5" s="1"/>
  <c r="FIQ476" i="5" s="1"/>
  <c r="FIS476" i="5" s="1"/>
  <c r="FIU476" i="5" s="1"/>
  <c r="FIW476" i="5" s="1"/>
  <c r="FIY476" i="5" s="1"/>
  <c r="FJA476" i="5" s="1"/>
  <c r="FJC476" i="5" s="1"/>
  <c r="FJE476" i="5" s="1"/>
  <c r="FJG476" i="5" s="1"/>
  <c r="FJI476" i="5" s="1"/>
  <c r="FJK476" i="5" s="1"/>
  <c r="FJM476" i="5" s="1"/>
  <c r="FJO476" i="5" s="1"/>
  <c r="FJQ476" i="5" s="1"/>
  <c r="FJS476" i="5" s="1"/>
  <c r="FJU476" i="5" s="1"/>
  <c r="FJW476" i="5" s="1"/>
  <c r="FJY476" i="5" s="1"/>
  <c r="FKA476" i="5" s="1"/>
  <c r="FKC476" i="5" s="1"/>
  <c r="FKE476" i="5" s="1"/>
  <c r="FKG476" i="5" s="1"/>
  <c r="FKI476" i="5" s="1"/>
  <c r="FKK476" i="5" s="1"/>
  <c r="FKM476" i="5" s="1"/>
  <c r="FKO476" i="5" s="1"/>
  <c r="FKQ476" i="5" s="1"/>
  <c r="FKS476" i="5" s="1"/>
  <c r="FKU476" i="5" s="1"/>
  <c r="FKW476" i="5" s="1"/>
  <c r="FKY476" i="5" s="1"/>
  <c r="FLA476" i="5" s="1"/>
  <c r="FLC476" i="5" s="1"/>
  <c r="FLE476" i="5" s="1"/>
  <c r="FLG476" i="5" s="1"/>
  <c r="FLI476" i="5" s="1"/>
  <c r="FLK476" i="5" s="1"/>
  <c r="FLM476" i="5" s="1"/>
  <c r="FLO476" i="5" s="1"/>
  <c r="FLQ476" i="5" s="1"/>
  <c r="FLS476" i="5" s="1"/>
  <c r="FLU476" i="5" s="1"/>
  <c r="FLW476" i="5" s="1"/>
  <c r="FLY476" i="5" s="1"/>
  <c r="FMA476" i="5" s="1"/>
  <c r="FMC476" i="5" s="1"/>
  <c r="FME476" i="5" s="1"/>
  <c r="FMG476" i="5" s="1"/>
  <c r="FMI476" i="5" s="1"/>
  <c r="FMK476" i="5" s="1"/>
  <c r="FMM476" i="5" s="1"/>
  <c r="FMO476" i="5" s="1"/>
  <c r="FMQ476" i="5" s="1"/>
  <c r="FMS476" i="5" s="1"/>
  <c r="FMU476" i="5" s="1"/>
  <c r="FMW476" i="5" s="1"/>
  <c r="FMY476" i="5" s="1"/>
  <c r="FNA476" i="5" s="1"/>
  <c r="FNC476" i="5" s="1"/>
  <c r="FNE476" i="5" s="1"/>
  <c r="FNG476" i="5" s="1"/>
  <c r="FNI476" i="5" s="1"/>
  <c r="FNK476" i="5" s="1"/>
  <c r="FNM476" i="5" s="1"/>
  <c r="FNO476" i="5" s="1"/>
  <c r="FNQ476" i="5" s="1"/>
  <c r="FNS476" i="5" s="1"/>
  <c r="FNU476" i="5" s="1"/>
  <c r="FNW476" i="5" s="1"/>
  <c r="FNY476" i="5" s="1"/>
  <c r="FOA476" i="5" s="1"/>
  <c r="FOC476" i="5" s="1"/>
  <c r="FOE476" i="5" s="1"/>
  <c r="FOG476" i="5" s="1"/>
  <c r="FOI476" i="5" s="1"/>
  <c r="FOK476" i="5" s="1"/>
  <c r="FOM476" i="5" s="1"/>
  <c r="FOO476" i="5" s="1"/>
  <c r="FOQ476" i="5" s="1"/>
  <c r="FOS476" i="5" s="1"/>
  <c r="FOU476" i="5" s="1"/>
  <c r="FOW476" i="5" s="1"/>
  <c r="FOY476" i="5" s="1"/>
  <c r="FPA476" i="5" s="1"/>
  <c r="FPC476" i="5" s="1"/>
  <c r="FPE476" i="5" s="1"/>
  <c r="FPG476" i="5" s="1"/>
  <c r="FPI476" i="5" s="1"/>
  <c r="FPK476" i="5" s="1"/>
  <c r="FPM476" i="5" s="1"/>
  <c r="FPO476" i="5" s="1"/>
  <c r="FPQ476" i="5" s="1"/>
  <c r="FPS476" i="5" s="1"/>
  <c r="FPU476" i="5" s="1"/>
  <c r="FPW476" i="5" s="1"/>
  <c r="FPY476" i="5" s="1"/>
  <c r="FQA476" i="5" s="1"/>
  <c r="FQC476" i="5" s="1"/>
  <c r="FQE476" i="5" s="1"/>
  <c r="FQG476" i="5" s="1"/>
  <c r="FQI476" i="5" s="1"/>
  <c r="FQK476" i="5" s="1"/>
  <c r="FQM476" i="5" s="1"/>
  <c r="FQO476" i="5" s="1"/>
  <c r="FQQ476" i="5" s="1"/>
  <c r="FQS476" i="5" s="1"/>
  <c r="FQU476" i="5" s="1"/>
  <c r="FQW476" i="5" s="1"/>
  <c r="FQY476" i="5" s="1"/>
  <c r="FRA476" i="5" s="1"/>
  <c r="FRC476" i="5" s="1"/>
  <c r="FRE476" i="5" s="1"/>
  <c r="FRG476" i="5" s="1"/>
  <c r="FRI476" i="5" s="1"/>
  <c r="FRK476" i="5" s="1"/>
  <c r="FRM476" i="5" s="1"/>
  <c r="FRO476" i="5" s="1"/>
  <c r="FRQ476" i="5" s="1"/>
  <c r="FRS476" i="5" s="1"/>
  <c r="FRU476" i="5" s="1"/>
  <c r="FRW476" i="5" s="1"/>
  <c r="FRY476" i="5" s="1"/>
  <c r="FSA476" i="5" s="1"/>
  <c r="FSC476" i="5" s="1"/>
  <c r="FSE476" i="5" s="1"/>
  <c r="FSG476" i="5" s="1"/>
  <c r="FSI476" i="5" s="1"/>
  <c r="FSK476" i="5" s="1"/>
  <c r="FSM476" i="5" s="1"/>
  <c r="FSO476" i="5" s="1"/>
  <c r="FSQ476" i="5" s="1"/>
  <c r="FSS476" i="5" s="1"/>
  <c r="FSU476" i="5" s="1"/>
  <c r="FSW476" i="5" s="1"/>
  <c r="FSY476" i="5" s="1"/>
  <c r="FTA476" i="5" s="1"/>
  <c r="FTC476" i="5" s="1"/>
  <c r="FTE476" i="5" s="1"/>
  <c r="FTG476" i="5" s="1"/>
  <c r="FTI476" i="5" s="1"/>
  <c r="FTK476" i="5" s="1"/>
  <c r="FTM476" i="5" s="1"/>
  <c r="FTO476" i="5" s="1"/>
  <c r="FTQ476" i="5" s="1"/>
  <c r="FTS476" i="5" s="1"/>
  <c r="FTU476" i="5" s="1"/>
  <c r="FTW476" i="5" s="1"/>
  <c r="FTY476" i="5" s="1"/>
  <c r="FUA476" i="5" s="1"/>
  <c r="FUC476" i="5" s="1"/>
  <c r="FUE476" i="5" s="1"/>
  <c r="FUG476" i="5" s="1"/>
  <c r="FUI476" i="5" s="1"/>
  <c r="FUK476" i="5" s="1"/>
  <c r="FUM476" i="5" s="1"/>
  <c r="FUO476" i="5" s="1"/>
  <c r="FUQ476" i="5" s="1"/>
  <c r="FUS476" i="5" s="1"/>
  <c r="FUU476" i="5" s="1"/>
  <c r="FUW476" i="5" s="1"/>
  <c r="FUY476" i="5" s="1"/>
  <c r="FVA476" i="5" s="1"/>
  <c r="FVC476" i="5" s="1"/>
  <c r="FVE476" i="5" s="1"/>
  <c r="FVG476" i="5" s="1"/>
  <c r="FVI476" i="5" s="1"/>
  <c r="FVK476" i="5" s="1"/>
  <c r="FVM476" i="5" s="1"/>
  <c r="FVO476" i="5" s="1"/>
  <c r="FVQ476" i="5" s="1"/>
  <c r="FVS476" i="5" s="1"/>
  <c r="FVU476" i="5" s="1"/>
  <c r="FVW476" i="5" s="1"/>
  <c r="FVY476" i="5" s="1"/>
  <c r="FWA476" i="5" s="1"/>
  <c r="FWC476" i="5" s="1"/>
  <c r="FWE476" i="5" s="1"/>
  <c r="FWG476" i="5" s="1"/>
  <c r="FWI476" i="5" s="1"/>
  <c r="FWK476" i="5" s="1"/>
  <c r="FWM476" i="5" s="1"/>
  <c r="FWO476" i="5" s="1"/>
  <c r="FWQ476" i="5" s="1"/>
  <c r="FWS476" i="5" s="1"/>
  <c r="FWU476" i="5" s="1"/>
  <c r="FWW476" i="5" s="1"/>
  <c r="FWY476" i="5" s="1"/>
  <c r="FXA476" i="5" s="1"/>
  <c r="FXC476" i="5" s="1"/>
  <c r="FXE476" i="5" s="1"/>
  <c r="FXG476" i="5" s="1"/>
  <c r="FXI476" i="5" s="1"/>
  <c r="FXK476" i="5" s="1"/>
  <c r="FXM476" i="5" s="1"/>
  <c r="FXO476" i="5" s="1"/>
  <c r="FXQ476" i="5" s="1"/>
  <c r="FXS476" i="5" s="1"/>
  <c r="FXU476" i="5" s="1"/>
  <c r="FXW476" i="5" s="1"/>
  <c r="FXY476" i="5" s="1"/>
  <c r="FYA476" i="5" s="1"/>
  <c r="FYC476" i="5" s="1"/>
  <c r="FYE476" i="5" s="1"/>
  <c r="FYG476" i="5" s="1"/>
  <c r="FYI476" i="5" s="1"/>
  <c r="FYK476" i="5" s="1"/>
  <c r="FYM476" i="5" s="1"/>
  <c r="FYO476" i="5" s="1"/>
  <c r="FYQ476" i="5" s="1"/>
  <c r="FYS476" i="5" s="1"/>
  <c r="FYU476" i="5" s="1"/>
  <c r="FYW476" i="5" s="1"/>
  <c r="FYY476" i="5" s="1"/>
  <c r="FZA476" i="5" s="1"/>
  <c r="FZC476" i="5" s="1"/>
  <c r="FZE476" i="5" s="1"/>
  <c r="FZG476" i="5" s="1"/>
  <c r="FZI476" i="5" s="1"/>
  <c r="FZK476" i="5" s="1"/>
  <c r="FZM476" i="5" s="1"/>
  <c r="FZO476" i="5" s="1"/>
  <c r="FZQ476" i="5" s="1"/>
  <c r="FZS476" i="5" s="1"/>
  <c r="FZU476" i="5" s="1"/>
  <c r="FZW476" i="5" s="1"/>
  <c r="FZY476" i="5" s="1"/>
  <c r="GAA476" i="5" s="1"/>
  <c r="GAC476" i="5" s="1"/>
  <c r="GAE476" i="5" s="1"/>
  <c r="GAG476" i="5" s="1"/>
  <c r="GAI476" i="5" s="1"/>
  <c r="GAK476" i="5" s="1"/>
  <c r="GAM476" i="5" s="1"/>
  <c r="GAO476" i="5" s="1"/>
  <c r="GAQ476" i="5" s="1"/>
  <c r="GAS476" i="5" s="1"/>
  <c r="GAU476" i="5" s="1"/>
  <c r="GAW476" i="5" s="1"/>
  <c r="GAY476" i="5" s="1"/>
  <c r="GBA476" i="5" s="1"/>
  <c r="GBC476" i="5" s="1"/>
  <c r="GBE476" i="5" s="1"/>
  <c r="GBG476" i="5" s="1"/>
  <c r="GBI476" i="5" s="1"/>
  <c r="GBK476" i="5" s="1"/>
  <c r="GBM476" i="5" s="1"/>
  <c r="GBO476" i="5" s="1"/>
  <c r="GBQ476" i="5" s="1"/>
  <c r="GBS476" i="5" s="1"/>
  <c r="GBU476" i="5" s="1"/>
  <c r="GBW476" i="5" s="1"/>
  <c r="GBY476" i="5" s="1"/>
  <c r="GCA476" i="5" s="1"/>
  <c r="GCC476" i="5" s="1"/>
  <c r="GCE476" i="5" s="1"/>
  <c r="GCG476" i="5" s="1"/>
  <c r="GCI476" i="5" s="1"/>
  <c r="GCK476" i="5" s="1"/>
  <c r="GCM476" i="5" s="1"/>
  <c r="GCO476" i="5" s="1"/>
  <c r="GCQ476" i="5" s="1"/>
  <c r="GCS476" i="5" s="1"/>
  <c r="GCU476" i="5" s="1"/>
  <c r="GCW476" i="5" s="1"/>
  <c r="GCY476" i="5" s="1"/>
  <c r="GDA476" i="5" s="1"/>
  <c r="GDC476" i="5" s="1"/>
  <c r="GDE476" i="5" s="1"/>
  <c r="GDG476" i="5" s="1"/>
  <c r="GDI476" i="5" s="1"/>
  <c r="GDK476" i="5" s="1"/>
  <c r="GDM476" i="5" s="1"/>
  <c r="GDO476" i="5" s="1"/>
  <c r="GDQ476" i="5" s="1"/>
  <c r="GDS476" i="5" s="1"/>
  <c r="GDU476" i="5" s="1"/>
  <c r="GDW476" i="5" s="1"/>
  <c r="GDY476" i="5" s="1"/>
  <c r="GEA476" i="5" s="1"/>
  <c r="GEC476" i="5" s="1"/>
  <c r="GEE476" i="5" s="1"/>
  <c r="GEG476" i="5" s="1"/>
  <c r="GEI476" i="5" s="1"/>
  <c r="GEK476" i="5" s="1"/>
  <c r="GEM476" i="5" s="1"/>
  <c r="GEO476" i="5" s="1"/>
  <c r="GEQ476" i="5" s="1"/>
  <c r="GES476" i="5" s="1"/>
  <c r="GEU476" i="5" s="1"/>
  <c r="GEW476" i="5" s="1"/>
  <c r="GEY476" i="5" s="1"/>
  <c r="GFA476" i="5" s="1"/>
  <c r="GFC476" i="5" s="1"/>
  <c r="GFE476" i="5" s="1"/>
  <c r="GFG476" i="5" s="1"/>
  <c r="GFI476" i="5" s="1"/>
  <c r="GFK476" i="5" s="1"/>
  <c r="GFM476" i="5" s="1"/>
  <c r="GFO476" i="5" s="1"/>
  <c r="GFQ476" i="5" s="1"/>
  <c r="GFS476" i="5" s="1"/>
  <c r="GFU476" i="5" s="1"/>
  <c r="GFW476" i="5" s="1"/>
  <c r="GFY476" i="5" s="1"/>
  <c r="GGA476" i="5" s="1"/>
  <c r="GGC476" i="5" s="1"/>
  <c r="GGE476" i="5" s="1"/>
  <c r="GGG476" i="5" s="1"/>
  <c r="GGI476" i="5" s="1"/>
  <c r="GGK476" i="5" s="1"/>
  <c r="GGM476" i="5" s="1"/>
  <c r="GGO476" i="5" s="1"/>
  <c r="GGQ476" i="5" s="1"/>
  <c r="GGS476" i="5" s="1"/>
  <c r="GGU476" i="5" s="1"/>
  <c r="GGW476" i="5" s="1"/>
  <c r="GGY476" i="5" s="1"/>
  <c r="GHA476" i="5" s="1"/>
  <c r="GHC476" i="5" s="1"/>
  <c r="GHE476" i="5" s="1"/>
  <c r="GHG476" i="5" s="1"/>
  <c r="GHI476" i="5" s="1"/>
  <c r="GHK476" i="5" s="1"/>
  <c r="GHM476" i="5" s="1"/>
  <c r="GHO476" i="5" s="1"/>
  <c r="GHQ476" i="5" s="1"/>
  <c r="GHS476" i="5" s="1"/>
  <c r="GHU476" i="5" s="1"/>
  <c r="GHW476" i="5" s="1"/>
  <c r="GHY476" i="5" s="1"/>
  <c r="GIA476" i="5" s="1"/>
  <c r="GIC476" i="5" s="1"/>
  <c r="GIE476" i="5" s="1"/>
  <c r="GIG476" i="5" s="1"/>
  <c r="GII476" i="5" s="1"/>
  <c r="GIK476" i="5" s="1"/>
  <c r="GIM476" i="5" s="1"/>
  <c r="GIO476" i="5" s="1"/>
  <c r="GIQ476" i="5" s="1"/>
  <c r="GIS476" i="5" s="1"/>
  <c r="GIU476" i="5" s="1"/>
  <c r="GIW476" i="5" s="1"/>
  <c r="GIY476" i="5" s="1"/>
  <c r="GJA476" i="5" s="1"/>
  <c r="GJC476" i="5" s="1"/>
  <c r="GJE476" i="5" s="1"/>
  <c r="GJG476" i="5" s="1"/>
  <c r="GJI476" i="5" s="1"/>
  <c r="GJK476" i="5" s="1"/>
  <c r="GJM476" i="5" s="1"/>
  <c r="GJO476" i="5" s="1"/>
  <c r="GJQ476" i="5" s="1"/>
  <c r="GJS476" i="5" s="1"/>
  <c r="GJU476" i="5" s="1"/>
  <c r="GJW476" i="5" s="1"/>
  <c r="GJY476" i="5" s="1"/>
  <c r="GKA476" i="5" s="1"/>
  <c r="GKC476" i="5" s="1"/>
  <c r="GKE476" i="5" s="1"/>
  <c r="GKG476" i="5" s="1"/>
  <c r="GKI476" i="5" s="1"/>
  <c r="GKK476" i="5" s="1"/>
  <c r="GKM476" i="5" s="1"/>
  <c r="GKO476" i="5" s="1"/>
  <c r="GKQ476" i="5" s="1"/>
  <c r="GKS476" i="5" s="1"/>
  <c r="GKU476" i="5" s="1"/>
  <c r="GKW476" i="5" s="1"/>
  <c r="GKY476" i="5" s="1"/>
  <c r="GLA476" i="5" s="1"/>
  <c r="GLC476" i="5" s="1"/>
  <c r="GLE476" i="5" s="1"/>
  <c r="GLG476" i="5" s="1"/>
  <c r="GLI476" i="5" s="1"/>
  <c r="GLK476" i="5" s="1"/>
  <c r="GLM476" i="5" s="1"/>
  <c r="GLO476" i="5" s="1"/>
  <c r="GLQ476" i="5" s="1"/>
  <c r="GLS476" i="5" s="1"/>
  <c r="GLU476" i="5" s="1"/>
  <c r="GLW476" i="5" s="1"/>
  <c r="GLY476" i="5" s="1"/>
  <c r="GMA476" i="5" s="1"/>
  <c r="GMC476" i="5" s="1"/>
  <c r="GME476" i="5" s="1"/>
  <c r="GMG476" i="5" s="1"/>
  <c r="GMI476" i="5" s="1"/>
  <c r="GMK476" i="5" s="1"/>
  <c r="GMM476" i="5" s="1"/>
  <c r="GMO476" i="5" s="1"/>
  <c r="GMQ476" i="5" s="1"/>
  <c r="GMS476" i="5" s="1"/>
  <c r="GMU476" i="5" s="1"/>
  <c r="GMW476" i="5" s="1"/>
  <c r="GMY476" i="5" s="1"/>
  <c r="GNA476" i="5" s="1"/>
  <c r="GNC476" i="5" s="1"/>
  <c r="GNE476" i="5" s="1"/>
  <c r="GNG476" i="5" s="1"/>
  <c r="GNI476" i="5" s="1"/>
  <c r="GNK476" i="5" s="1"/>
  <c r="GNM476" i="5" s="1"/>
  <c r="GNO476" i="5" s="1"/>
  <c r="GNQ476" i="5" s="1"/>
  <c r="GNS476" i="5" s="1"/>
  <c r="GNU476" i="5" s="1"/>
  <c r="GNW476" i="5" s="1"/>
  <c r="GNY476" i="5" s="1"/>
  <c r="GOA476" i="5" s="1"/>
  <c r="GOC476" i="5" s="1"/>
  <c r="GOE476" i="5" s="1"/>
  <c r="GOG476" i="5" s="1"/>
  <c r="GOI476" i="5" s="1"/>
  <c r="GOK476" i="5" s="1"/>
  <c r="GOM476" i="5" s="1"/>
  <c r="GOO476" i="5" s="1"/>
  <c r="GOQ476" i="5" s="1"/>
  <c r="GOS476" i="5" s="1"/>
  <c r="GOU476" i="5" s="1"/>
  <c r="GOW476" i="5" s="1"/>
  <c r="GOY476" i="5" s="1"/>
  <c r="GPA476" i="5" s="1"/>
  <c r="GPC476" i="5" s="1"/>
  <c r="GPE476" i="5" s="1"/>
  <c r="GPG476" i="5" s="1"/>
  <c r="GPI476" i="5" s="1"/>
  <c r="GPK476" i="5" s="1"/>
  <c r="GPM476" i="5" s="1"/>
  <c r="GPO476" i="5" s="1"/>
  <c r="GPQ476" i="5" s="1"/>
  <c r="GPS476" i="5" s="1"/>
  <c r="GPU476" i="5" s="1"/>
  <c r="GPW476" i="5" s="1"/>
  <c r="GPY476" i="5" s="1"/>
  <c r="GQA476" i="5" s="1"/>
  <c r="GQC476" i="5" s="1"/>
  <c r="GQE476" i="5" s="1"/>
  <c r="GQG476" i="5" s="1"/>
  <c r="GQI476" i="5" s="1"/>
  <c r="GQK476" i="5" s="1"/>
  <c r="GQM476" i="5" s="1"/>
  <c r="GQO476" i="5" s="1"/>
  <c r="GQQ476" i="5" s="1"/>
  <c r="GQS476" i="5" s="1"/>
  <c r="GQU476" i="5" s="1"/>
  <c r="GQW476" i="5" s="1"/>
  <c r="GQY476" i="5" s="1"/>
  <c r="GRA476" i="5" s="1"/>
  <c r="GRC476" i="5" s="1"/>
  <c r="GRE476" i="5" s="1"/>
  <c r="GRG476" i="5" s="1"/>
  <c r="GRI476" i="5" s="1"/>
  <c r="GRK476" i="5" s="1"/>
  <c r="GRM476" i="5" s="1"/>
  <c r="GRO476" i="5" s="1"/>
  <c r="GRQ476" i="5" s="1"/>
  <c r="GRS476" i="5" s="1"/>
  <c r="GRU476" i="5" s="1"/>
  <c r="GRW476" i="5" s="1"/>
  <c r="GRY476" i="5" s="1"/>
  <c r="GSA476" i="5" s="1"/>
  <c r="GSC476" i="5" s="1"/>
  <c r="GSE476" i="5" s="1"/>
  <c r="GSG476" i="5" s="1"/>
  <c r="GSI476" i="5" s="1"/>
  <c r="GSK476" i="5" s="1"/>
  <c r="GSM476" i="5" s="1"/>
  <c r="GSO476" i="5" s="1"/>
  <c r="GSQ476" i="5" s="1"/>
  <c r="GSS476" i="5" s="1"/>
  <c r="GSU476" i="5" s="1"/>
  <c r="GSW476" i="5" s="1"/>
  <c r="GSY476" i="5" s="1"/>
  <c r="GTA476" i="5" s="1"/>
  <c r="GTC476" i="5" s="1"/>
  <c r="GTE476" i="5" s="1"/>
  <c r="GTG476" i="5" s="1"/>
  <c r="GTI476" i="5" s="1"/>
  <c r="GTK476" i="5" s="1"/>
  <c r="GTM476" i="5" s="1"/>
  <c r="GTO476" i="5" s="1"/>
  <c r="GTQ476" i="5" s="1"/>
  <c r="GTS476" i="5" s="1"/>
  <c r="GTU476" i="5" s="1"/>
  <c r="GTW476" i="5" s="1"/>
  <c r="GTY476" i="5" s="1"/>
  <c r="GUA476" i="5" s="1"/>
  <c r="GUC476" i="5" s="1"/>
  <c r="GUE476" i="5" s="1"/>
  <c r="GUG476" i="5" s="1"/>
  <c r="GUI476" i="5" s="1"/>
  <c r="GUK476" i="5" s="1"/>
  <c r="GUM476" i="5" s="1"/>
  <c r="GUO476" i="5" s="1"/>
  <c r="GUQ476" i="5" s="1"/>
  <c r="GUS476" i="5" s="1"/>
  <c r="GUU476" i="5" s="1"/>
  <c r="GUW476" i="5" s="1"/>
  <c r="GUY476" i="5" s="1"/>
  <c r="GVA476" i="5" s="1"/>
  <c r="GVC476" i="5" s="1"/>
  <c r="GVE476" i="5" s="1"/>
  <c r="GVG476" i="5" s="1"/>
  <c r="GVI476" i="5" s="1"/>
  <c r="GVK476" i="5" s="1"/>
  <c r="GVM476" i="5" s="1"/>
  <c r="GVO476" i="5" s="1"/>
  <c r="GVQ476" i="5" s="1"/>
  <c r="GVS476" i="5" s="1"/>
  <c r="GVU476" i="5" s="1"/>
  <c r="GVW476" i="5" s="1"/>
  <c r="GVY476" i="5" s="1"/>
  <c r="GWA476" i="5" s="1"/>
  <c r="GWC476" i="5" s="1"/>
  <c r="GWE476" i="5" s="1"/>
  <c r="GWG476" i="5" s="1"/>
  <c r="GWI476" i="5" s="1"/>
  <c r="GWK476" i="5" s="1"/>
  <c r="GWM476" i="5" s="1"/>
  <c r="GWO476" i="5" s="1"/>
  <c r="GWQ476" i="5" s="1"/>
  <c r="GWS476" i="5" s="1"/>
  <c r="GWU476" i="5" s="1"/>
  <c r="GWW476" i="5" s="1"/>
  <c r="GWY476" i="5" s="1"/>
  <c r="GXA476" i="5" s="1"/>
  <c r="GXC476" i="5" s="1"/>
  <c r="GXE476" i="5" s="1"/>
  <c r="GXG476" i="5" s="1"/>
  <c r="GXI476" i="5" s="1"/>
  <c r="GXK476" i="5" s="1"/>
  <c r="GXM476" i="5" s="1"/>
  <c r="GXO476" i="5" s="1"/>
  <c r="GXQ476" i="5" s="1"/>
  <c r="GXS476" i="5" s="1"/>
  <c r="GXU476" i="5" s="1"/>
  <c r="GXW476" i="5" s="1"/>
  <c r="GXY476" i="5" s="1"/>
  <c r="GYA476" i="5" s="1"/>
  <c r="GYC476" i="5" s="1"/>
  <c r="GYE476" i="5" s="1"/>
  <c r="GYG476" i="5" s="1"/>
  <c r="GYI476" i="5" s="1"/>
  <c r="GYK476" i="5" s="1"/>
  <c r="GYM476" i="5" s="1"/>
  <c r="GYO476" i="5" s="1"/>
  <c r="GYQ476" i="5" s="1"/>
  <c r="GYS476" i="5" s="1"/>
  <c r="GYU476" i="5" s="1"/>
  <c r="GYW476" i="5" s="1"/>
  <c r="GYY476" i="5" s="1"/>
  <c r="GZA476" i="5" s="1"/>
  <c r="GZC476" i="5" s="1"/>
  <c r="GZE476" i="5" s="1"/>
  <c r="GZG476" i="5" s="1"/>
  <c r="GZI476" i="5" s="1"/>
  <c r="GZK476" i="5" s="1"/>
  <c r="GZM476" i="5" s="1"/>
  <c r="GZO476" i="5" s="1"/>
  <c r="GZQ476" i="5" s="1"/>
  <c r="GZS476" i="5" s="1"/>
  <c r="GZU476" i="5" s="1"/>
  <c r="GZW476" i="5" s="1"/>
  <c r="GZY476" i="5" s="1"/>
  <c r="HAA476" i="5" s="1"/>
  <c r="HAC476" i="5" s="1"/>
  <c r="HAE476" i="5" s="1"/>
  <c r="HAG476" i="5" s="1"/>
  <c r="HAI476" i="5" s="1"/>
  <c r="HAK476" i="5" s="1"/>
  <c r="HAM476" i="5" s="1"/>
  <c r="HAO476" i="5" s="1"/>
  <c r="HAQ476" i="5" s="1"/>
  <c r="HAS476" i="5" s="1"/>
  <c r="HAU476" i="5" s="1"/>
  <c r="HAW476" i="5" s="1"/>
  <c r="HAY476" i="5" s="1"/>
  <c r="HBA476" i="5" s="1"/>
  <c r="HBC476" i="5" s="1"/>
  <c r="HBE476" i="5" s="1"/>
  <c r="HBG476" i="5" s="1"/>
  <c r="HBI476" i="5" s="1"/>
  <c r="HBK476" i="5" s="1"/>
  <c r="HBM476" i="5" s="1"/>
  <c r="HBO476" i="5" s="1"/>
  <c r="HBQ476" i="5" s="1"/>
  <c r="HBS476" i="5" s="1"/>
  <c r="HBU476" i="5" s="1"/>
  <c r="HBW476" i="5" s="1"/>
  <c r="HBY476" i="5" s="1"/>
  <c r="HCA476" i="5" s="1"/>
  <c r="HCC476" i="5" s="1"/>
  <c r="HCE476" i="5" s="1"/>
  <c r="HCG476" i="5" s="1"/>
  <c r="HCI476" i="5" s="1"/>
  <c r="HCK476" i="5" s="1"/>
  <c r="HCM476" i="5" s="1"/>
  <c r="HCO476" i="5" s="1"/>
  <c r="HCQ476" i="5" s="1"/>
  <c r="HCS476" i="5" s="1"/>
  <c r="HCU476" i="5" s="1"/>
  <c r="HCW476" i="5" s="1"/>
  <c r="HCY476" i="5" s="1"/>
  <c r="HDA476" i="5" s="1"/>
  <c r="HDC476" i="5" s="1"/>
  <c r="HDE476" i="5" s="1"/>
  <c r="HDG476" i="5" s="1"/>
  <c r="HDI476" i="5" s="1"/>
  <c r="HDK476" i="5" s="1"/>
  <c r="HDM476" i="5" s="1"/>
  <c r="HDO476" i="5" s="1"/>
  <c r="HDQ476" i="5" s="1"/>
  <c r="HDS476" i="5" s="1"/>
  <c r="HDU476" i="5" s="1"/>
  <c r="HDW476" i="5" s="1"/>
  <c r="HDY476" i="5" s="1"/>
  <c r="HEA476" i="5" s="1"/>
  <c r="HEC476" i="5" s="1"/>
  <c r="HEE476" i="5" s="1"/>
  <c r="HEG476" i="5" s="1"/>
  <c r="HEI476" i="5" s="1"/>
  <c r="HEK476" i="5" s="1"/>
  <c r="HEM476" i="5" s="1"/>
  <c r="HEO476" i="5" s="1"/>
  <c r="HEQ476" i="5" s="1"/>
  <c r="HES476" i="5" s="1"/>
  <c r="HEU476" i="5" s="1"/>
  <c r="HEW476" i="5" s="1"/>
  <c r="HEY476" i="5" s="1"/>
  <c r="HFA476" i="5" s="1"/>
  <c r="HFC476" i="5" s="1"/>
  <c r="HFE476" i="5" s="1"/>
  <c r="HFG476" i="5" s="1"/>
  <c r="HFI476" i="5" s="1"/>
  <c r="HFK476" i="5" s="1"/>
  <c r="HFM476" i="5" s="1"/>
  <c r="HFO476" i="5" s="1"/>
  <c r="HFQ476" i="5" s="1"/>
  <c r="HFS476" i="5" s="1"/>
  <c r="HFU476" i="5" s="1"/>
  <c r="HFW476" i="5" s="1"/>
  <c r="HFY476" i="5" s="1"/>
  <c r="HGA476" i="5" s="1"/>
  <c r="HGC476" i="5" s="1"/>
  <c r="HGE476" i="5" s="1"/>
  <c r="HGG476" i="5" s="1"/>
  <c r="HGI476" i="5" s="1"/>
  <c r="HGK476" i="5" s="1"/>
  <c r="HGM476" i="5" s="1"/>
  <c r="HGO476" i="5" s="1"/>
  <c r="HGQ476" i="5" s="1"/>
  <c r="HGS476" i="5" s="1"/>
  <c r="HGU476" i="5" s="1"/>
  <c r="HGW476" i="5" s="1"/>
  <c r="HGY476" i="5" s="1"/>
  <c r="HHA476" i="5" s="1"/>
  <c r="HHC476" i="5" s="1"/>
  <c r="HHE476" i="5" s="1"/>
  <c r="HHG476" i="5" s="1"/>
  <c r="HHI476" i="5" s="1"/>
  <c r="HHK476" i="5" s="1"/>
  <c r="HHM476" i="5" s="1"/>
  <c r="HHO476" i="5" s="1"/>
  <c r="HHQ476" i="5" s="1"/>
  <c r="HHS476" i="5" s="1"/>
  <c r="HHU476" i="5" s="1"/>
  <c r="HHW476" i="5" s="1"/>
  <c r="HHY476" i="5" s="1"/>
  <c r="HIA476" i="5" s="1"/>
  <c r="HIC476" i="5" s="1"/>
  <c r="HIE476" i="5" s="1"/>
  <c r="HIG476" i="5" s="1"/>
  <c r="HII476" i="5" s="1"/>
  <c r="HIK476" i="5" s="1"/>
  <c r="HIM476" i="5" s="1"/>
  <c r="HIO476" i="5" s="1"/>
  <c r="HIQ476" i="5" s="1"/>
  <c r="HIS476" i="5" s="1"/>
  <c r="HIU476" i="5" s="1"/>
  <c r="HIW476" i="5" s="1"/>
  <c r="HIY476" i="5" s="1"/>
  <c r="HJA476" i="5" s="1"/>
  <c r="HJC476" i="5" s="1"/>
  <c r="HJE476" i="5" s="1"/>
  <c r="HJG476" i="5" s="1"/>
  <c r="HJI476" i="5" s="1"/>
  <c r="HJK476" i="5" s="1"/>
  <c r="HJM476" i="5" s="1"/>
  <c r="HJO476" i="5" s="1"/>
  <c r="HJQ476" i="5" s="1"/>
  <c r="HJS476" i="5" s="1"/>
  <c r="HJU476" i="5" s="1"/>
  <c r="HJW476" i="5" s="1"/>
  <c r="HJY476" i="5" s="1"/>
  <c r="HKA476" i="5" s="1"/>
  <c r="HKC476" i="5" s="1"/>
  <c r="HKE476" i="5" s="1"/>
  <c r="HKG476" i="5" s="1"/>
  <c r="HKI476" i="5" s="1"/>
  <c r="HKK476" i="5" s="1"/>
  <c r="HKM476" i="5" s="1"/>
  <c r="HKO476" i="5" s="1"/>
  <c r="HKQ476" i="5" s="1"/>
  <c r="HKS476" i="5" s="1"/>
  <c r="HKU476" i="5" s="1"/>
  <c r="HKW476" i="5" s="1"/>
  <c r="HKY476" i="5" s="1"/>
  <c r="HLA476" i="5" s="1"/>
  <c r="HLC476" i="5" s="1"/>
  <c r="HLE476" i="5" s="1"/>
  <c r="HLG476" i="5" s="1"/>
  <c r="HLI476" i="5" s="1"/>
  <c r="HLK476" i="5" s="1"/>
  <c r="HLM476" i="5" s="1"/>
  <c r="HLO476" i="5" s="1"/>
  <c r="HLQ476" i="5" s="1"/>
  <c r="HLS476" i="5" s="1"/>
  <c r="HLU476" i="5" s="1"/>
  <c r="HLW476" i="5" s="1"/>
  <c r="HLY476" i="5" s="1"/>
  <c r="HMA476" i="5" s="1"/>
  <c r="HMC476" i="5" s="1"/>
  <c r="HME476" i="5" s="1"/>
  <c r="HMG476" i="5" s="1"/>
  <c r="HMI476" i="5" s="1"/>
  <c r="HMK476" i="5" s="1"/>
  <c r="HMM476" i="5" s="1"/>
  <c r="HMO476" i="5" s="1"/>
  <c r="HMQ476" i="5" s="1"/>
  <c r="HMS476" i="5" s="1"/>
  <c r="HMU476" i="5" s="1"/>
  <c r="HMW476" i="5" s="1"/>
  <c r="HMY476" i="5" s="1"/>
  <c r="HNA476" i="5" s="1"/>
  <c r="HNC476" i="5" s="1"/>
  <c r="HNE476" i="5" s="1"/>
  <c r="HNG476" i="5" s="1"/>
  <c r="HNI476" i="5" s="1"/>
  <c r="HNK476" i="5" s="1"/>
  <c r="HNM476" i="5" s="1"/>
  <c r="HNO476" i="5" s="1"/>
  <c r="HNQ476" i="5" s="1"/>
  <c r="HNS476" i="5" s="1"/>
  <c r="HNU476" i="5" s="1"/>
  <c r="HNW476" i="5" s="1"/>
  <c r="HNY476" i="5" s="1"/>
  <c r="HOA476" i="5" s="1"/>
  <c r="HOC476" i="5" s="1"/>
  <c r="HOE476" i="5" s="1"/>
  <c r="HOG476" i="5" s="1"/>
  <c r="HOI476" i="5" s="1"/>
  <c r="HOK476" i="5" s="1"/>
  <c r="HOM476" i="5" s="1"/>
  <c r="HOO476" i="5" s="1"/>
  <c r="HOQ476" i="5" s="1"/>
  <c r="HOS476" i="5" s="1"/>
  <c r="HOU476" i="5" s="1"/>
  <c r="HOW476" i="5" s="1"/>
  <c r="HOY476" i="5" s="1"/>
  <c r="HPA476" i="5" s="1"/>
  <c r="HPC476" i="5" s="1"/>
  <c r="HPE476" i="5" s="1"/>
  <c r="HPG476" i="5" s="1"/>
  <c r="HPI476" i="5" s="1"/>
  <c r="HPK476" i="5" s="1"/>
  <c r="HPM476" i="5" s="1"/>
  <c r="HPO476" i="5" s="1"/>
  <c r="HPQ476" i="5" s="1"/>
  <c r="HPS476" i="5" s="1"/>
  <c r="HPU476" i="5" s="1"/>
  <c r="HPW476" i="5" s="1"/>
  <c r="HPY476" i="5" s="1"/>
  <c r="HQA476" i="5" s="1"/>
  <c r="HQC476" i="5" s="1"/>
  <c r="HQE476" i="5" s="1"/>
  <c r="HQG476" i="5" s="1"/>
  <c r="HQI476" i="5" s="1"/>
  <c r="HQK476" i="5" s="1"/>
  <c r="HQM476" i="5" s="1"/>
  <c r="HQO476" i="5" s="1"/>
  <c r="HQQ476" i="5" s="1"/>
  <c r="HQS476" i="5" s="1"/>
  <c r="HQU476" i="5" s="1"/>
  <c r="HQW476" i="5" s="1"/>
  <c r="HQY476" i="5" s="1"/>
  <c r="HRA476" i="5" s="1"/>
  <c r="HRC476" i="5" s="1"/>
  <c r="HRE476" i="5" s="1"/>
  <c r="HRG476" i="5" s="1"/>
  <c r="HRI476" i="5" s="1"/>
  <c r="HRK476" i="5" s="1"/>
  <c r="HRM476" i="5" s="1"/>
  <c r="HRO476" i="5" s="1"/>
  <c r="HRQ476" i="5" s="1"/>
  <c r="HRS476" i="5" s="1"/>
  <c r="HRU476" i="5" s="1"/>
  <c r="HRW476" i="5" s="1"/>
  <c r="HRY476" i="5" s="1"/>
  <c r="HSA476" i="5" s="1"/>
  <c r="HSC476" i="5" s="1"/>
  <c r="HSE476" i="5" s="1"/>
  <c r="HSG476" i="5" s="1"/>
  <c r="HSI476" i="5" s="1"/>
  <c r="HSK476" i="5" s="1"/>
  <c r="HSM476" i="5" s="1"/>
  <c r="HSO476" i="5" s="1"/>
  <c r="HSQ476" i="5" s="1"/>
  <c r="HSS476" i="5" s="1"/>
  <c r="HSU476" i="5" s="1"/>
  <c r="HSW476" i="5" s="1"/>
  <c r="HSY476" i="5" s="1"/>
  <c r="HTA476" i="5" s="1"/>
  <c r="HTC476" i="5" s="1"/>
  <c r="HTE476" i="5" s="1"/>
  <c r="HTG476" i="5" s="1"/>
  <c r="HTI476" i="5" s="1"/>
  <c r="HTK476" i="5" s="1"/>
  <c r="HTM476" i="5" s="1"/>
  <c r="HTO476" i="5" s="1"/>
  <c r="HTQ476" i="5" s="1"/>
  <c r="HTS476" i="5" s="1"/>
  <c r="HTU476" i="5" s="1"/>
  <c r="HTW476" i="5" s="1"/>
  <c r="HTY476" i="5" s="1"/>
  <c r="HUA476" i="5" s="1"/>
  <c r="HUC476" i="5" s="1"/>
  <c r="HUE476" i="5" s="1"/>
  <c r="HUG476" i="5" s="1"/>
  <c r="HUI476" i="5" s="1"/>
  <c r="HUK476" i="5" s="1"/>
  <c r="HUM476" i="5" s="1"/>
  <c r="HUO476" i="5" s="1"/>
  <c r="HUQ476" i="5" s="1"/>
  <c r="HUS476" i="5" s="1"/>
  <c r="HUU476" i="5" s="1"/>
  <c r="HUW476" i="5" s="1"/>
  <c r="HUY476" i="5" s="1"/>
  <c r="HVA476" i="5" s="1"/>
  <c r="HVC476" i="5" s="1"/>
  <c r="HVE476" i="5" s="1"/>
  <c r="HVG476" i="5" s="1"/>
  <c r="HVI476" i="5" s="1"/>
  <c r="HVK476" i="5" s="1"/>
  <c r="HVM476" i="5" s="1"/>
  <c r="HVO476" i="5" s="1"/>
  <c r="HVQ476" i="5" s="1"/>
  <c r="HVS476" i="5" s="1"/>
  <c r="HVU476" i="5" s="1"/>
  <c r="HVW476" i="5" s="1"/>
  <c r="HVY476" i="5" s="1"/>
  <c r="HWA476" i="5" s="1"/>
  <c r="HWC476" i="5" s="1"/>
  <c r="HWE476" i="5" s="1"/>
  <c r="HWG476" i="5" s="1"/>
  <c r="HWI476" i="5" s="1"/>
  <c r="HWK476" i="5" s="1"/>
  <c r="HWM476" i="5" s="1"/>
  <c r="HWO476" i="5" s="1"/>
  <c r="HWQ476" i="5" s="1"/>
  <c r="HWS476" i="5" s="1"/>
  <c r="HWU476" i="5" s="1"/>
  <c r="HWW476" i="5" s="1"/>
  <c r="HWY476" i="5" s="1"/>
  <c r="HXA476" i="5" s="1"/>
  <c r="HXC476" i="5" s="1"/>
  <c r="HXE476" i="5" s="1"/>
  <c r="HXG476" i="5" s="1"/>
  <c r="HXI476" i="5" s="1"/>
  <c r="HXK476" i="5" s="1"/>
  <c r="HXM476" i="5" s="1"/>
  <c r="HXO476" i="5" s="1"/>
  <c r="HXQ476" i="5" s="1"/>
  <c r="HXS476" i="5" s="1"/>
  <c r="HXU476" i="5" s="1"/>
  <c r="HXW476" i="5" s="1"/>
  <c r="HXY476" i="5" s="1"/>
  <c r="HYA476" i="5" s="1"/>
  <c r="HYC476" i="5" s="1"/>
  <c r="HYE476" i="5" s="1"/>
  <c r="HYG476" i="5" s="1"/>
  <c r="HYI476" i="5" s="1"/>
  <c r="HYK476" i="5" s="1"/>
  <c r="HYM476" i="5" s="1"/>
  <c r="HYO476" i="5" s="1"/>
  <c r="HYQ476" i="5" s="1"/>
  <c r="HYS476" i="5" s="1"/>
  <c r="HYU476" i="5" s="1"/>
  <c r="HYW476" i="5" s="1"/>
  <c r="HYY476" i="5" s="1"/>
  <c r="HZA476" i="5" s="1"/>
  <c r="HZC476" i="5" s="1"/>
  <c r="HZE476" i="5" s="1"/>
  <c r="HZG476" i="5" s="1"/>
  <c r="HZI476" i="5" s="1"/>
  <c r="HZK476" i="5" s="1"/>
  <c r="HZM476" i="5" s="1"/>
  <c r="HZO476" i="5" s="1"/>
  <c r="HZQ476" i="5" s="1"/>
  <c r="HZS476" i="5" s="1"/>
  <c r="HZU476" i="5" s="1"/>
  <c r="HZW476" i="5" s="1"/>
  <c r="HZY476" i="5" s="1"/>
  <c r="IAA476" i="5" s="1"/>
  <c r="IAC476" i="5" s="1"/>
  <c r="IAE476" i="5" s="1"/>
  <c r="IAG476" i="5" s="1"/>
  <c r="IAI476" i="5" s="1"/>
  <c r="IAK476" i="5" s="1"/>
  <c r="IAM476" i="5" s="1"/>
  <c r="IAO476" i="5" s="1"/>
  <c r="IAQ476" i="5" s="1"/>
  <c r="IAS476" i="5" s="1"/>
  <c r="IAU476" i="5" s="1"/>
  <c r="IAW476" i="5" s="1"/>
  <c r="IAY476" i="5" s="1"/>
  <c r="IBA476" i="5" s="1"/>
  <c r="IBC476" i="5" s="1"/>
  <c r="IBE476" i="5" s="1"/>
  <c r="IBG476" i="5" s="1"/>
  <c r="IBI476" i="5" s="1"/>
  <c r="IBK476" i="5" s="1"/>
  <c r="IBM476" i="5" s="1"/>
  <c r="IBO476" i="5" s="1"/>
  <c r="IBQ476" i="5" s="1"/>
  <c r="IBS476" i="5" s="1"/>
  <c r="IBU476" i="5" s="1"/>
  <c r="IBW476" i="5" s="1"/>
  <c r="IBY476" i="5" s="1"/>
  <c r="ICA476" i="5" s="1"/>
  <c r="ICC476" i="5" s="1"/>
  <c r="ICE476" i="5" s="1"/>
  <c r="ICG476" i="5" s="1"/>
  <c r="ICI476" i="5" s="1"/>
  <c r="ICK476" i="5" s="1"/>
  <c r="ICM476" i="5" s="1"/>
  <c r="ICO476" i="5" s="1"/>
  <c r="ICQ476" i="5" s="1"/>
  <c r="ICS476" i="5" s="1"/>
  <c r="ICU476" i="5" s="1"/>
  <c r="ICW476" i="5" s="1"/>
  <c r="ICY476" i="5" s="1"/>
  <c r="IDA476" i="5" s="1"/>
  <c r="IDC476" i="5" s="1"/>
  <c r="IDE476" i="5" s="1"/>
  <c r="IDG476" i="5" s="1"/>
  <c r="IDI476" i="5" s="1"/>
  <c r="IDK476" i="5" s="1"/>
  <c r="IDM476" i="5" s="1"/>
  <c r="IDO476" i="5" s="1"/>
  <c r="IDQ476" i="5" s="1"/>
  <c r="IDS476" i="5" s="1"/>
  <c r="IDU476" i="5" s="1"/>
  <c r="IDW476" i="5" s="1"/>
  <c r="IDY476" i="5" s="1"/>
  <c r="IEA476" i="5" s="1"/>
  <c r="IEC476" i="5" s="1"/>
  <c r="IEE476" i="5" s="1"/>
  <c r="IEG476" i="5" s="1"/>
  <c r="IEI476" i="5" s="1"/>
  <c r="IEK476" i="5" s="1"/>
  <c r="IEM476" i="5" s="1"/>
  <c r="IEO476" i="5" s="1"/>
  <c r="IEQ476" i="5" s="1"/>
  <c r="IES476" i="5" s="1"/>
  <c r="IEU476" i="5" s="1"/>
  <c r="IEW476" i="5" s="1"/>
  <c r="IEY476" i="5" s="1"/>
  <c r="IFA476" i="5" s="1"/>
  <c r="IFC476" i="5" s="1"/>
  <c r="IFE476" i="5" s="1"/>
  <c r="IFG476" i="5" s="1"/>
  <c r="IFI476" i="5" s="1"/>
  <c r="IFK476" i="5" s="1"/>
  <c r="IFM476" i="5" s="1"/>
  <c r="IFO476" i="5" s="1"/>
  <c r="IFQ476" i="5" s="1"/>
  <c r="IFS476" i="5" s="1"/>
  <c r="IFU476" i="5" s="1"/>
  <c r="IFW476" i="5" s="1"/>
  <c r="IFY476" i="5" s="1"/>
  <c r="IGA476" i="5" s="1"/>
  <c r="IGC476" i="5" s="1"/>
  <c r="IGE476" i="5" s="1"/>
  <c r="IGG476" i="5" s="1"/>
  <c r="IGI476" i="5" s="1"/>
  <c r="IGK476" i="5" s="1"/>
  <c r="IGM476" i="5" s="1"/>
  <c r="IGO476" i="5" s="1"/>
  <c r="IGQ476" i="5" s="1"/>
  <c r="IGS476" i="5" s="1"/>
  <c r="IGU476" i="5" s="1"/>
  <c r="IGW476" i="5" s="1"/>
  <c r="IGY476" i="5" s="1"/>
  <c r="IHA476" i="5" s="1"/>
  <c r="IHC476" i="5" s="1"/>
  <c r="IHE476" i="5" s="1"/>
  <c r="IHG476" i="5" s="1"/>
  <c r="IHI476" i="5" s="1"/>
  <c r="IHK476" i="5" s="1"/>
  <c r="IHM476" i="5" s="1"/>
  <c r="IHO476" i="5" s="1"/>
  <c r="IHQ476" i="5" s="1"/>
  <c r="IHS476" i="5" s="1"/>
  <c r="IHU476" i="5" s="1"/>
  <c r="IHW476" i="5" s="1"/>
  <c r="IHY476" i="5" s="1"/>
  <c r="IIA476" i="5" s="1"/>
  <c r="IIC476" i="5" s="1"/>
  <c r="IIE476" i="5" s="1"/>
  <c r="IIG476" i="5" s="1"/>
  <c r="III476" i="5" s="1"/>
  <c r="IIK476" i="5" s="1"/>
  <c r="IIM476" i="5" s="1"/>
  <c r="IIO476" i="5" s="1"/>
  <c r="IIQ476" i="5" s="1"/>
  <c r="IIS476" i="5" s="1"/>
  <c r="IIU476" i="5" s="1"/>
  <c r="IIW476" i="5" s="1"/>
  <c r="IIY476" i="5" s="1"/>
  <c r="IJA476" i="5" s="1"/>
  <c r="IJC476" i="5" s="1"/>
  <c r="IJE476" i="5" s="1"/>
  <c r="IJG476" i="5" s="1"/>
  <c r="IJI476" i="5" s="1"/>
  <c r="IJK476" i="5" s="1"/>
  <c r="IJM476" i="5" s="1"/>
  <c r="IJO476" i="5" s="1"/>
  <c r="IJQ476" i="5" s="1"/>
  <c r="IJS476" i="5" s="1"/>
  <c r="IJU476" i="5" s="1"/>
  <c r="IJW476" i="5" s="1"/>
  <c r="IJY476" i="5" s="1"/>
  <c r="IKA476" i="5" s="1"/>
  <c r="IKC476" i="5" s="1"/>
  <c r="IKE476" i="5" s="1"/>
  <c r="IKG476" i="5" s="1"/>
  <c r="IKI476" i="5" s="1"/>
  <c r="IKK476" i="5" s="1"/>
  <c r="IKM476" i="5" s="1"/>
  <c r="IKO476" i="5" s="1"/>
  <c r="IKQ476" i="5" s="1"/>
  <c r="IKS476" i="5" s="1"/>
  <c r="IKU476" i="5" s="1"/>
  <c r="IKW476" i="5" s="1"/>
  <c r="IKY476" i="5" s="1"/>
  <c r="ILA476" i="5" s="1"/>
  <c r="ILC476" i="5" s="1"/>
  <c r="ILE476" i="5" s="1"/>
  <c r="ILG476" i="5" s="1"/>
  <c r="ILI476" i="5" s="1"/>
  <c r="ILK476" i="5" s="1"/>
  <c r="ILM476" i="5" s="1"/>
  <c r="ILO476" i="5" s="1"/>
  <c r="ILQ476" i="5" s="1"/>
  <c r="ILS476" i="5" s="1"/>
  <c r="ILU476" i="5" s="1"/>
  <c r="ILW476" i="5" s="1"/>
  <c r="ILY476" i="5" s="1"/>
  <c r="IMA476" i="5" s="1"/>
  <c r="IMC476" i="5" s="1"/>
  <c r="IME476" i="5" s="1"/>
  <c r="IMG476" i="5" s="1"/>
  <c r="IMI476" i="5" s="1"/>
  <c r="IMK476" i="5" s="1"/>
  <c r="IMM476" i="5" s="1"/>
  <c r="IMO476" i="5" s="1"/>
  <c r="IMQ476" i="5" s="1"/>
  <c r="IMS476" i="5" s="1"/>
  <c r="IMU476" i="5" s="1"/>
  <c r="IMW476" i="5" s="1"/>
  <c r="IMY476" i="5" s="1"/>
  <c r="INA476" i="5" s="1"/>
  <c r="INC476" i="5" s="1"/>
  <c r="INE476" i="5" s="1"/>
  <c r="ING476" i="5" s="1"/>
  <c r="INI476" i="5" s="1"/>
  <c r="INK476" i="5" s="1"/>
  <c r="INM476" i="5" s="1"/>
  <c r="INO476" i="5" s="1"/>
  <c r="INQ476" i="5" s="1"/>
  <c r="INS476" i="5" s="1"/>
  <c r="INU476" i="5" s="1"/>
  <c r="INW476" i="5" s="1"/>
  <c r="INY476" i="5" s="1"/>
  <c r="IOA476" i="5" s="1"/>
  <c r="IOC476" i="5" s="1"/>
  <c r="IOE476" i="5" s="1"/>
  <c r="IOG476" i="5" s="1"/>
  <c r="IOI476" i="5" s="1"/>
  <c r="IOK476" i="5" s="1"/>
  <c r="IOM476" i="5" s="1"/>
  <c r="IOO476" i="5" s="1"/>
  <c r="IOQ476" i="5" s="1"/>
  <c r="IOS476" i="5" s="1"/>
  <c r="IOU476" i="5" s="1"/>
  <c r="IOW476" i="5" s="1"/>
  <c r="IOY476" i="5" s="1"/>
  <c r="IPA476" i="5" s="1"/>
  <c r="IPC476" i="5" s="1"/>
  <c r="IPE476" i="5" s="1"/>
  <c r="IPG476" i="5" s="1"/>
  <c r="IPI476" i="5" s="1"/>
  <c r="IPK476" i="5" s="1"/>
  <c r="IPM476" i="5" s="1"/>
  <c r="IPO476" i="5" s="1"/>
  <c r="IPQ476" i="5" s="1"/>
  <c r="IPS476" i="5" s="1"/>
  <c r="IPU476" i="5" s="1"/>
  <c r="IPW476" i="5" s="1"/>
  <c r="IPY476" i="5" s="1"/>
  <c r="IQA476" i="5" s="1"/>
  <c r="IQC476" i="5" s="1"/>
  <c r="IQE476" i="5" s="1"/>
  <c r="IQG476" i="5" s="1"/>
  <c r="IQI476" i="5" s="1"/>
  <c r="IQK476" i="5" s="1"/>
  <c r="IQM476" i="5" s="1"/>
  <c r="IQO476" i="5" s="1"/>
  <c r="IQQ476" i="5" s="1"/>
  <c r="IQS476" i="5" s="1"/>
  <c r="IQU476" i="5" s="1"/>
  <c r="IQW476" i="5" s="1"/>
  <c r="IQY476" i="5" s="1"/>
  <c r="IRA476" i="5" s="1"/>
  <c r="IRC476" i="5" s="1"/>
  <c r="IRE476" i="5" s="1"/>
  <c r="IRG476" i="5" s="1"/>
  <c r="IRI476" i="5" s="1"/>
  <c r="IRK476" i="5" s="1"/>
  <c r="IRM476" i="5" s="1"/>
  <c r="IRO476" i="5" s="1"/>
  <c r="IRQ476" i="5" s="1"/>
  <c r="IRS476" i="5" s="1"/>
  <c r="IRU476" i="5" s="1"/>
  <c r="IRW476" i="5" s="1"/>
  <c r="IRY476" i="5" s="1"/>
  <c r="ISA476" i="5" s="1"/>
  <c r="ISC476" i="5" s="1"/>
  <c r="ISE476" i="5" s="1"/>
  <c r="ISG476" i="5" s="1"/>
  <c r="ISI476" i="5" s="1"/>
  <c r="ISK476" i="5" s="1"/>
  <c r="ISM476" i="5" s="1"/>
  <c r="ISO476" i="5" s="1"/>
  <c r="ISQ476" i="5" s="1"/>
  <c r="ISS476" i="5" s="1"/>
  <c r="ISU476" i="5" s="1"/>
  <c r="ISW476" i="5" s="1"/>
  <c r="ISY476" i="5" s="1"/>
  <c r="ITA476" i="5" s="1"/>
  <c r="ITC476" i="5" s="1"/>
  <c r="ITE476" i="5" s="1"/>
  <c r="ITG476" i="5" s="1"/>
  <c r="ITI476" i="5" s="1"/>
  <c r="ITK476" i="5" s="1"/>
  <c r="ITM476" i="5" s="1"/>
  <c r="ITO476" i="5" s="1"/>
  <c r="ITQ476" i="5" s="1"/>
  <c r="ITS476" i="5" s="1"/>
  <c r="ITU476" i="5" s="1"/>
  <c r="ITW476" i="5" s="1"/>
  <c r="ITY476" i="5" s="1"/>
  <c r="IUA476" i="5" s="1"/>
  <c r="IUC476" i="5" s="1"/>
  <c r="IUE476" i="5" s="1"/>
  <c r="IUG476" i="5" s="1"/>
  <c r="IUI476" i="5" s="1"/>
  <c r="IUK476" i="5" s="1"/>
  <c r="IUM476" i="5" s="1"/>
  <c r="IUO476" i="5" s="1"/>
  <c r="IUQ476" i="5" s="1"/>
  <c r="IUS476" i="5" s="1"/>
  <c r="IUU476" i="5" s="1"/>
  <c r="IUW476" i="5" s="1"/>
  <c r="IUY476" i="5" s="1"/>
  <c r="IVA476" i="5" s="1"/>
  <c r="IVC476" i="5" s="1"/>
  <c r="IVE476" i="5" s="1"/>
  <c r="IVG476" i="5" s="1"/>
  <c r="IVI476" i="5" s="1"/>
  <c r="IVK476" i="5" s="1"/>
  <c r="IVM476" i="5" s="1"/>
  <c r="IVO476" i="5" s="1"/>
  <c r="IVQ476" i="5" s="1"/>
  <c r="IVS476" i="5" s="1"/>
  <c r="IVU476" i="5" s="1"/>
  <c r="IVW476" i="5" s="1"/>
  <c r="IVY476" i="5" s="1"/>
  <c r="IWA476" i="5" s="1"/>
  <c r="IWC476" i="5" s="1"/>
  <c r="IWE476" i="5" s="1"/>
  <c r="IWG476" i="5" s="1"/>
  <c r="IWI476" i="5" s="1"/>
  <c r="IWK476" i="5" s="1"/>
  <c r="IWM476" i="5" s="1"/>
  <c r="IWO476" i="5" s="1"/>
  <c r="IWQ476" i="5" s="1"/>
  <c r="IWS476" i="5" s="1"/>
  <c r="IWU476" i="5" s="1"/>
  <c r="IWW476" i="5" s="1"/>
  <c r="IWY476" i="5" s="1"/>
  <c r="IXA476" i="5" s="1"/>
  <c r="IXC476" i="5" s="1"/>
  <c r="IXE476" i="5" s="1"/>
  <c r="IXG476" i="5" s="1"/>
  <c r="IXI476" i="5" s="1"/>
  <c r="IXK476" i="5" s="1"/>
  <c r="IXM476" i="5" s="1"/>
  <c r="IXO476" i="5" s="1"/>
  <c r="IXQ476" i="5" s="1"/>
  <c r="IXS476" i="5" s="1"/>
  <c r="IXU476" i="5" s="1"/>
  <c r="IXW476" i="5" s="1"/>
  <c r="IXY476" i="5" s="1"/>
  <c r="IYA476" i="5" s="1"/>
  <c r="IYC476" i="5" s="1"/>
  <c r="IYE476" i="5" s="1"/>
  <c r="IYG476" i="5" s="1"/>
  <c r="IYI476" i="5" s="1"/>
  <c r="IYK476" i="5" s="1"/>
  <c r="IYM476" i="5" s="1"/>
  <c r="IYO476" i="5" s="1"/>
  <c r="IYQ476" i="5" s="1"/>
  <c r="IYS476" i="5" s="1"/>
  <c r="IYU476" i="5" s="1"/>
  <c r="IYW476" i="5" s="1"/>
  <c r="IYY476" i="5" s="1"/>
  <c r="IZA476" i="5" s="1"/>
  <c r="IZC476" i="5" s="1"/>
  <c r="IZE476" i="5" s="1"/>
  <c r="IZG476" i="5" s="1"/>
  <c r="IZI476" i="5" s="1"/>
  <c r="IZK476" i="5" s="1"/>
  <c r="IZM476" i="5" s="1"/>
  <c r="IZO476" i="5" s="1"/>
  <c r="IZQ476" i="5" s="1"/>
  <c r="IZS476" i="5" s="1"/>
  <c r="IZU476" i="5" s="1"/>
  <c r="IZW476" i="5" s="1"/>
  <c r="IZY476" i="5" s="1"/>
  <c r="JAA476" i="5" s="1"/>
  <c r="JAC476" i="5" s="1"/>
  <c r="JAE476" i="5" s="1"/>
  <c r="JAG476" i="5" s="1"/>
  <c r="JAI476" i="5" s="1"/>
  <c r="JAK476" i="5" s="1"/>
  <c r="JAM476" i="5" s="1"/>
  <c r="JAO476" i="5" s="1"/>
  <c r="JAQ476" i="5" s="1"/>
  <c r="JAS476" i="5" s="1"/>
  <c r="JAU476" i="5" s="1"/>
  <c r="JAW476" i="5" s="1"/>
  <c r="JAY476" i="5" s="1"/>
  <c r="JBA476" i="5" s="1"/>
  <c r="JBC476" i="5" s="1"/>
  <c r="JBE476" i="5" s="1"/>
  <c r="JBG476" i="5" s="1"/>
  <c r="JBI476" i="5" s="1"/>
  <c r="JBK476" i="5" s="1"/>
  <c r="JBM476" i="5" s="1"/>
  <c r="JBO476" i="5" s="1"/>
  <c r="JBQ476" i="5" s="1"/>
  <c r="JBS476" i="5" s="1"/>
  <c r="JBU476" i="5" s="1"/>
  <c r="JBW476" i="5" s="1"/>
  <c r="JBY476" i="5" s="1"/>
  <c r="JCA476" i="5" s="1"/>
  <c r="JCC476" i="5" s="1"/>
  <c r="JCE476" i="5" s="1"/>
  <c r="JCG476" i="5" s="1"/>
  <c r="JCI476" i="5" s="1"/>
  <c r="JCK476" i="5" s="1"/>
  <c r="JCM476" i="5" s="1"/>
  <c r="JCO476" i="5" s="1"/>
  <c r="JCQ476" i="5" s="1"/>
  <c r="JCS476" i="5" s="1"/>
  <c r="JCU476" i="5" s="1"/>
  <c r="JCW476" i="5" s="1"/>
  <c r="JCY476" i="5" s="1"/>
  <c r="JDA476" i="5" s="1"/>
  <c r="JDC476" i="5" s="1"/>
  <c r="JDE476" i="5" s="1"/>
  <c r="JDG476" i="5" s="1"/>
  <c r="JDI476" i="5" s="1"/>
  <c r="JDK476" i="5" s="1"/>
  <c r="JDM476" i="5" s="1"/>
  <c r="JDO476" i="5" s="1"/>
  <c r="JDQ476" i="5" s="1"/>
  <c r="JDS476" i="5" s="1"/>
  <c r="JDU476" i="5" s="1"/>
  <c r="JDW476" i="5" s="1"/>
  <c r="JDY476" i="5" s="1"/>
  <c r="JEA476" i="5" s="1"/>
  <c r="JEC476" i="5" s="1"/>
  <c r="JEE476" i="5" s="1"/>
  <c r="JEG476" i="5" s="1"/>
  <c r="JEI476" i="5" s="1"/>
  <c r="JEK476" i="5" s="1"/>
  <c r="JEM476" i="5" s="1"/>
  <c r="JEO476" i="5" s="1"/>
  <c r="JEQ476" i="5" s="1"/>
  <c r="JES476" i="5" s="1"/>
  <c r="JEU476" i="5" s="1"/>
  <c r="JEW476" i="5" s="1"/>
  <c r="JEY476" i="5" s="1"/>
  <c r="JFA476" i="5" s="1"/>
  <c r="JFC476" i="5" s="1"/>
  <c r="JFE476" i="5" s="1"/>
  <c r="JFG476" i="5" s="1"/>
  <c r="JFI476" i="5" s="1"/>
  <c r="JFK476" i="5" s="1"/>
  <c r="JFM476" i="5" s="1"/>
  <c r="JFO476" i="5" s="1"/>
  <c r="JFQ476" i="5" s="1"/>
  <c r="JFS476" i="5" s="1"/>
  <c r="JFU476" i="5" s="1"/>
  <c r="JFW476" i="5" s="1"/>
  <c r="JFY476" i="5" s="1"/>
  <c r="JGA476" i="5" s="1"/>
  <c r="JGC476" i="5" s="1"/>
  <c r="JGE476" i="5" s="1"/>
  <c r="JGG476" i="5" s="1"/>
  <c r="JGI476" i="5" s="1"/>
  <c r="JGK476" i="5" s="1"/>
  <c r="JGM476" i="5" s="1"/>
  <c r="JGO476" i="5" s="1"/>
  <c r="JGQ476" i="5" s="1"/>
  <c r="JGS476" i="5" s="1"/>
  <c r="JGU476" i="5" s="1"/>
  <c r="JGW476" i="5" s="1"/>
  <c r="JGY476" i="5" s="1"/>
  <c r="JHA476" i="5" s="1"/>
  <c r="JHC476" i="5" s="1"/>
  <c r="JHE476" i="5" s="1"/>
  <c r="JHG476" i="5" s="1"/>
  <c r="JHI476" i="5" s="1"/>
  <c r="JHK476" i="5" s="1"/>
  <c r="JHM476" i="5" s="1"/>
  <c r="JHO476" i="5" s="1"/>
  <c r="JHQ476" i="5" s="1"/>
  <c r="JHS476" i="5" s="1"/>
  <c r="JHU476" i="5" s="1"/>
  <c r="JHW476" i="5" s="1"/>
  <c r="JHY476" i="5" s="1"/>
  <c r="JIA476" i="5" s="1"/>
  <c r="JIC476" i="5" s="1"/>
  <c r="JIE476" i="5" s="1"/>
  <c r="JIG476" i="5" s="1"/>
  <c r="JII476" i="5" s="1"/>
  <c r="JIK476" i="5" s="1"/>
  <c r="JIM476" i="5" s="1"/>
  <c r="JIO476" i="5" s="1"/>
  <c r="JIQ476" i="5" s="1"/>
  <c r="JIS476" i="5" s="1"/>
  <c r="JIU476" i="5" s="1"/>
  <c r="JIW476" i="5" s="1"/>
  <c r="JIY476" i="5" s="1"/>
  <c r="JJA476" i="5" s="1"/>
  <c r="JJC476" i="5" s="1"/>
  <c r="JJE476" i="5" s="1"/>
  <c r="JJG476" i="5" s="1"/>
  <c r="JJI476" i="5" s="1"/>
  <c r="JJK476" i="5" s="1"/>
  <c r="JJM476" i="5" s="1"/>
  <c r="JJO476" i="5" s="1"/>
  <c r="JJQ476" i="5" s="1"/>
  <c r="JJS476" i="5" s="1"/>
  <c r="JJU476" i="5" s="1"/>
  <c r="JJW476" i="5" s="1"/>
  <c r="JJY476" i="5" s="1"/>
  <c r="JKA476" i="5" s="1"/>
  <c r="JKC476" i="5" s="1"/>
  <c r="JKE476" i="5" s="1"/>
  <c r="JKG476" i="5" s="1"/>
  <c r="JKI476" i="5" s="1"/>
  <c r="JKK476" i="5" s="1"/>
  <c r="JKM476" i="5" s="1"/>
  <c r="JKO476" i="5" s="1"/>
  <c r="JKQ476" i="5" s="1"/>
  <c r="JKS476" i="5" s="1"/>
  <c r="JKU476" i="5" s="1"/>
  <c r="JKW476" i="5" s="1"/>
  <c r="JKY476" i="5" s="1"/>
  <c r="JLA476" i="5" s="1"/>
  <c r="JLC476" i="5" s="1"/>
  <c r="JLE476" i="5" s="1"/>
  <c r="JLG476" i="5" s="1"/>
  <c r="JLI476" i="5" s="1"/>
  <c r="JLK476" i="5" s="1"/>
  <c r="JLM476" i="5" s="1"/>
  <c r="JLO476" i="5" s="1"/>
  <c r="JLQ476" i="5" s="1"/>
  <c r="JLS476" i="5" s="1"/>
  <c r="JLU476" i="5" s="1"/>
  <c r="JLW476" i="5" s="1"/>
  <c r="JLY476" i="5" s="1"/>
  <c r="JMA476" i="5" s="1"/>
  <c r="JMC476" i="5" s="1"/>
  <c r="JME476" i="5" s="1"/>
  <c r="JMG476" i="5" s="1"/>
  <c r="JMI476" i="5" s="1"/>
  <c r="JMK476" i="5" s="1"/>
  <c r="JMM476" i="5" s="1"/>
  <c r="JMO476" i="5" s="1"/>
  <c r="JMQ476" i="5" s="1"/>
  <c r="JMS476" i="5" s="1"/>
  <c r="JMU476" i="5" s="1"/>
  <c r="JMW476" i="5" s="1"/>
  <c r="JMY476" i="5" s="1"/>
  <c r="JNA476" i="5" s="1"/>
  <c r="JNC476" i="5" s="1"/>
  <c r="JNE476" i="5" s="1"/>
  <c r="JNG476" i="5" s="1"/>
  <c r="JNI476" i="5" s="1"/>
  <c r="JNK476" i="5" s="1"/>
  <c r="JNM476" i="5" s="1"/>
  <c r="JNO476" i="5" s="1"/>
  <c r="JNQ476" i="5" s="1"/>
  <c r="JNS476" i="5" s="1"/>
  <c r="JNU476" i="5" s="1"/>
  <c r="JNW476" i="5" s="1"/>
  <c r="JNY476" i="5" s="1"/>
  <c r="JOA476" i="5" s="1"/>
  <c r="JOC476" i="5" s="1"/>
  <c r="JOE476" i="5" s="1"/>
  <c r="JOG476" i="5" s="1"/>
  <c r="JOI476" i="5" s="1"/>
  <c r="JOK476" i="5" s="1"/>
  <c r="JOM476" i="5" s="1"/>
  <c r="JOO476" i="5" s="1"/>
  <c r="JOQ476" i="5" s="1"/>
  <c r="JOS476" i="5" s="1"/>
  <c r="JOU476" i="5" s="1"/>
  <c r="JOW476" i="5" s="1"/>
  <c r="JOY476" i="5" s="1"/>
  <c r="JPA476" i="5" s="1"/>
  <c r="JPC476" i="5" s="1"/>
  <c r="JPE476" i="5" s="1"/>
  <c r="JPG476" i="5" s="1"/>
  <c r="JPI476" i="5" s="1"/>
  <c r="JPK476" i="5" s="1"/>
  <c r="JPM476" i="5" s="1"/>
  <c r="JPO476" i="5" s="1"/>
  <c r="JPQ476" i="5" s="1"/>
  <c r="JPS476" i="5" s="1"/>
  <c r="JPU476" i="5" s="1"/>
  <c r="JPW476" i="5" s="1"/>
  <c r="JPY476" i="5" s="1"/>
  <c r="JQA476" i="5" s="1"/>
  <c r="JQC476" i="5" s="1"/>
  <c r="JQE476" i="5" s="1"/>
  <c r="JQG476" i="5" s="1"/>
  <c r="JQI476" i="5" s="1"/>
  <c r="JQK476" i="5" s="1"/>
  <c r="JQM476" i="5" s="1"/>
  <c r="JQO476" i="5" s="1"/>
  <c r="JQQ476" i="5" s="1"/>
  <c r="JQS476" i="5" s="1"/>
  <c r="JQU476" i="5" s="1"/>
  <c r="JQW476" i="5" s="1"/>
  <c r="JQY476" i="5" s="1"/>
  <c r="JRA476" i="5" s="1"/>
  <c r="JRC476" i="5" s="1"/>
  <c r="JRE476" i="5" s="1"/>
  <c r="JRG476" i="5" s="1"/>
  <c r="JRI476" i="5" s="1"/>
  <c r="JRK476" i="5" s="1"/>
  <c r="JRM476" i="5" s="1"/>
  <c r="JRO476" i="5" s="1"/>
  <c r="JRQ476" i="5" s="1"/>
  <c r="JRS476" i="5" s="1"/>
  <c r="JRU476" i="5" s="1"/>
  <c r="JRW476" i="5" s="1"/>
  <c r="JRY476" i="5" s="1"/>
  <c r="JSA476" i="5" s="1"/>
  <c r="JSC476" i="5" s="1"/>
  <c r="JSE476" i="5" s="1"/>
  <c r="JSG476" i="5" s="1"/>
  <c r="JSI476" i="5" s="1"/>
  <c r="JSK476" i="5" s="1"/>
  <c r="JSM476" i="5" s="1"/>
  <c r="JSO476" i="5" s="1"/>
  <c r="JSQ476" i="5" s="1"/>
  <c r="JSS476" i="5" s="1"/>
  <c r="JSU476" i="5" s="1"/>
  <c r="JSW476" i="5" s="1"/>
  <c r="JSY476" i="5" s="1"/>
  <c r="JTA476" i="5" s="1"/>
  <c r="JTC476" i="5" s="1"/>
  <c r="JTE476" i="5" s="1"/>
  <c r="JTG476" i="5" s="1"/>
  <c r="JTI476" i="5" s="1"/>
  <c r="JTK476" i="5" s="1"/>
  <c r="JTM476" i="5" s="1"/>
  <c r="JTO476" i="5" s="1"/>
  <c r="JTQ476" i="5" s="1"/>
  <c r="JTS476" i="5" s="1"/>
  <c r="JTU476" i="5" s="1"/>
  <c r="JTW476" i="5" s="1"/>
  <c r="JTY476" i="5" s="1"/>
  <c r="JUA476" i="5" s="1"/>
  <c r="JUC476" i="5" s="1"/>
  <c r="JUE476" i="5" s="1"/>
  <c r="JUG476" i="5" s="1"/>
  <c r="JUI476" i="5" s="1"/>
  <c r="JUK476" i="5" s="1"/>
  <c r="JUM476" i="5" s="1"/>
  <c r="JUO476" i="5" s="1"/>
  <c r="JUQ476" i="5" s="1"/>
  <c r="JUS476" i="5" s="1"/>
  <c r="JUU476" i="5" s="1"/>
  <c r="JUW476" i="5" s="1"/>
  <c r="JUY476" i="5" s="1"/>
  <c r="JVA476" i="5" s="1"/>
  <c r="JVC476" i="5" s="1"/>
  <c r="JVE476" i="5" s="1"/>
  <c r="JVG476" i="5" s="1"/>
  <c r="JVI476" i="5" s="1"/>
  <c r="JVK476" i="5" s="1"/>
  <c r="JVM476" i="5" s="1"/>
  <c r="JVO476" i="5" s="1"/>
  <c r="JVQ476" i="5" s="1"/>
  <c r="JVS476" i="5" s="1"/>
  <c r="JVU476" i="5" s="1"/>
  <c r="JVW476" i="5" s="1"/>
  <c r="JVY476" i="5" s="1"/>
  <c r="JWA476" i="5" s="1"/>
  <c r="JWC476" i="5" s="1"/>
  <c r="JWE476" i="5" s="1"/>
  <c r="JWG476" i="5" s="1"/>
  <c r="JWI476" i="5" s="1"/>
  <c r="JWK476" i="5" s="1"/>
  <c r="JWM476" i="5" s="1"/>
  <c r="JWO476" i="5" s="1"/>
  <c r="JWQ476" i="5" s="1"/>
  <c r="JWS476" i="5" s="1"/>
  <c r="JWU476" i="5" s="1"/>
  <c r="JWW476" i="5" s="1"/>
  <c r="JWY476" i="5" s="1"/>
  <c r="JXA476" i="5" s="1"/>
  <c r="JXC476" i="5" s="1"/>
  <c r="JXE476" i="5" s="1"/>
  <c r="JXG476" i="5" s="1"/>
  <c r="JXI476" i="5" s="1"/>
  <c r="JXK476" i="5" s="1"/>
  <c r="JXM476" i="5" s="1"/>
  <c r="JXO476" i="5" s="1"/>
  <c r="JXQ476" i="5" s="1"/>
  <c r="JXS476" i="5" s="1"/>
  <c r="JXU476" i="5" s="1"/>
  <c r="JXW476" i="5" s="1"/>
  <c r="JXY476" i="5" s="1"/>
  <c r="JYA476" i="5" s="1"/>
  <c r="JYC476" i="5" s="1"/>
  <c r="JYE476" i="5" s="1"/>
  <c r="JYG476" i="5" s="1"/>
  <c r="JYI476" i="5" s="1"/>
  <c r="JYK476" i="5" s="1"/>
  <c r="JYM476" i="5" s="1"/>
  <c r="JYO476" i="5" s="1"/>
  <c r="JYQ476" i="5" s="1"/>
  <c r="JYS476" i="5" s="1"/>
  <c r="JYU476" i="5" s="1"/>
  <c r="JYW476" i="5" s="1"/>
  <c r="JYY476" i="5" s="1"/>
  <c r="JZA476" i="5" s="1"/>
  <c r="JZC476" i="5" s="1"/>
  <c r="JZE476" i="5" s="1"/>
  <c r="JZG476" i="5" s="1"/>
  <c r="JZI476" i="5" s="1"/>
  <c r="JZK476" i="5" s="1"/>
  <c r="JZM476" i="5" s="1"/>
  <c r="JZO476" i="5" s="1"/>
  <c r="JZQ476" i="5" s="1"/>
  <c r="JZS476" i="5" s="1"/>
  <c r="JZU476" i="5" s="1"/>
  <c r="JZW476" i="5" s="1"/>
  <c r="JZY476" i="5" s="1"/>
  <c r="KAA476" i="5" s="1"/>
  <c r="KAC476" i="5" s="1"/>
  <c r="KAE476" i="5" s="1"/>
  <c r="KAG476" i="5" s="1"/>
  <c r="KAI476" i="5" s="1"/>
  <c r="KAK476" i="5" s="1"/>
  <c r="KAM476" i="5" s="1"/>
  <c r="KAO476" i="5" s="1"/>
  <c r="KAQ476" i="5" s="1"/>
  <c r="KAS476" i="5" s="1"/>
  <c r="KAU476" i="5" s="1"/>
  <c r="KAW476" i="5" s="1"/>
  <c r="KAY476" i="5" s="1"/>
  <c r="KBA476" i="5" s="1"/>
  <c r="KBC476" i="5" s="1"/>
  <c r="KBE476" i="5" s="1"/>
  <c r="KBG476" i="5" s="1"/>
  <c r="KBI476" i="5" s="1"/>
  <c r="KBK476" i="5" s="1"/>
  <c r="KBM476" i="5" s="1"/>
  <c r="KBO476" i="5" s="1"/>
  <c r="KBQ476" i="5" s="1"/>
  <c r="KBS476" i="5" s="1"/>
  <c r="KBU476" i="5" s="1"/>
  <c r="KBW476" i="5" s="1"/>
  <c r="KBY476" i="5" s="1"/>
  <c r="KCA476" i="5" s="1"/>
  <c r="KCC476" i="5" s="1"/>
  <c r="KCE476" i="5" s="1"/>
  <c r="KCG476" i="5" s="1"/>
  <c r="KCI476" i="5" s="1"/>
  <c r="KCK476" i="5" s="1"/>
  <c r="KCM476" i="5" s="1"/>
  <c r="KCO476" i="5" s="1"/>
  <c r="KCQ476" i="5" s="1"/>
  <c r="KCS476" i="5" s="1"/>
  <c r="KCU476" i="5" s="1"/>
  <c r="KCW476" i="5" s="1"/>
  <c r="KCY476" i="5" s="1"/>
  <c r="KDA476" i="5" s="1"/>
  <c r="KDC476" i="5" s="1"/>
  <c r="KDE476" i="5" s="1"/>
  <c r="KDG476" i="5" s="1"/>
  <c r="KDI476" i="5" s="1"/>
  <c r="KDK476" i="5" s="1"/>
  <c r="KDM476" i="5" s="1"/>
  <c r="KDO476" i="5" s="1"/>
  <c r="KDQ476" i="5" s="1"/>
  <c r="KDS476" i="5" s="1"/>
  <c r="KDU476" i="5" s="1"/>
  <c r="KDW476" i="5" s="1"/>
  <c r="KDY476" i="5" s="1"/>
  <c r="KEA476" i="5" s="1"/>
  <c r="KEC476" i="5" s="1"/>
  <c r="KEE476" i="5" s="1"/>
  <c r="KEG476" i="5" s="1"/>
  <c r="KEI476" i="5" s="1"/>
  <c r="KEK476" i="5" s="1"/>
  <c r="KEM476" i="5" s="1"/>
  <c r="KEO476" i="5" s="1"/>
  <c r="KEQ476" i="5" s="1"/>
  <c r="KES476" i="5" s="1"/>
  <c r="KEU476" i="5" s="1"/>
  <c r="KEW476" i="5" s="1"/>
  <c r="KEY476" i="5" s="1"/>
  <c r="KFA476" i="5" s="1"/>
  <c r="KFC476" i="5" s="1"/>
  <c r="KFE476" i="5" s="1"/>
  <c r="KFG476" i="5" s="1"/>
  <c r="KFI476" i="5" s="1"/>
  <c r="KFK476" i="5" s="1"/>
  <c r="KFM476" i="5" s="1"/>
  <c r="KFO476" i="5" s="1"/>
  <c r="KFQ476" i="5" s="1"/>
  <c r="KFS476" i="5" s="1"/>
  <c r="KFU476" i="5" s="1"/>
  <c r="KFW476" i="5" s="1"/>
  <c r="KFY476" i="5" s="1"/>
  <c r="KGA476" i="5" s="1"/>
  <c r="KGC476" i="5" s="1"/>
  <c r="KGE476" i="5" s="1"/>
  <c r="KGG476" i="5" s="1"/>
  <c r="KGI476" i="5" s="1"/>
  <c r="KGK476" i="5" s="1"/>
  <c r="KGM476" i="5" s="1"/>
  <c r="KGO476" i="5" s="1"/>
  <c r="KGQ476" i="5" s="1"/>
  <c r="KGS476" i="5" s="1"/>
  <c r="KGU476" i="5" s="1"/>
  <c r="KGW476" i="5" s="1"/>
  <c r="KGY476" i="5" s="1"/>
  <c r="KHA476" i="5" s="1"/>
  <c r="KHC476" i="5" s="1"/>
  <c r="KHE476" i="5" s="1"/>
  <c r="KHG476" i="5" s="1"/>
  <c r="KHI476" i="5" s="1"/>
  <c r="KHK476" i="5" s="1"/>
  <c r="KHM476" i="5" s="1"/>
  <c r="KHO476" i="5" s="1"/>
  <c r="KHQ476" i="5" s="1"/>
  <c r="KHS476" i="5" s="1"/>
  <c r="KHU476" i="5" s="1"/>
  <c r="KHW476" i="5" s="1"/>
  <c r="KHY476" i="5" s="1"/>
  <c r="KIA476" i="5" s="1"/>
  <c r="KIC476" i="5" s="1"/>
  <c r="KIE476" i="5" s="1"/>
  <c r="KIG476" i="5" s="1"/>
  <c r="KII476" i="5" s="1"/>
  <c r="KIK476" i="5" s="1"/>
  <c r="KIM476" i="5" s="1"/>
  <c r="KIO476" i="5" s="1"/>
  <c r="KIQ476" i="5" s="1"/>
  <c r="KIS476" i="5" s="1"/>
  <c r="KIU476" i="5" s="1"/>
  <c r="KIW476" i="5" s="1"/>
  <c r="KIY476" i="5" s="1"/>
  <c r="KJA476" i="5" s="1"/>
  <c r="KJC476" i="5" s="1"/>
  <c r="KJE476" i="5" s="1"/>
  <c r="KJG476" i="5" s="1"/>
  <c r="KJI476" i="5" s="1"/>
  <c r="KJK476" i="5" s="1"/>
  <c r="KJM476" i="5" s="1"/>
  <c r="KJO476" i="5" s="1"/>
  <c r="KJQ476" i="5" s="1"/>
  <c r="KJS476" i="5" s="1"/>
  <c r="KJU476" i="5" s="1"/>
  <c r="KJW476" i="5" s="1"/>
  <c r="KJY476" i="5" s="1"/>
  <c r="KKA476" i="5" s="1"/>
  <c r="KKC476" i="5" s="1"/>
  <c r="KKE476" i="5" s="1"/>
  <c r="KKG476" i="5" s="1"/>
  <c r="KKI476" i="5" s="1"/>
  <c r="KKK476" i="5" s="1"/>
  <c r="KKM476" i="5" s="1"/>
  <c r="KKO476" i="5" s="1"/>
  <c r="KKQ476" i="5" s="1"/>
  <c r="KKS476" i="5" s="1"/>
  <c r="KKU476" i="5" s="1"/>
  <c r="KKW476" i="5" s="1"/>
  <c r="KKY476" i="5" s="1"/>
  <c r="KLA476" i="5" s="1"/>
  <c r="KLC476" i="5" s="1"/>
  <c r="KLE476" i="5" s="1"/>
  <c r="KLG476" i="5" s="1"/>
  <c r="KLI476" i="5" s="1"/>
  <c r="KLK476" i="5" s="1"/>
  <c r="KLM476" i="5" s="1"/>
  <c r="KLO476" i="5" s="1"/>
  <c r="KLQ476" i="5" s="1"/>
  <c r="KLS476" i="5" s="1"/>
  <c r="KLU476" i="5" s="1"/>
  <c r="KLW476" i="5" s="1"/>
  <c r="KLY476" i="5" s="1"/>
  <c r="KMA476" i="5" s="1"/>
  <c r="KMC476" i="5" s="1"/>
  <c r="KME476" i="5" s="1"/>
  <c r="KMG476" i="5" s="1"/>
  <c r="KMI476" i="5" s="1"/>
  <c r="KMK476" i="5" s="1"/>
  <c r="KMM476" i="5" s="1"/>
  <c r="KMO476" i="5" s="1"/>
  <c r="KMQ476" i="5" s="1"/>
  <c r="KMS476" i="5" s="1"/>
  <c r="KMU476" i="5" s="1"/>
  <c r="KMW476" i="5" s="1"/>
  <c r="KMY476" i="5" s="1"/>
  <c r="KNA476" i="5" s="1"/>
  <c r="KNC476" i="5" s="1"/>
  <c r="KNE476" i="5" s="1"/>
  <c r="KNG476" i="5" s="1"/>
  <c r="KNI476" i="5" s="1"/>
  <c r="KNK476" i="5" s="1"/>
  <c r="KNM476" i="5" s="1"/>
  <c r="KNO476" i="5" s="1"/>
  <c r="KNQ476" i="5" s="1"/>
  <c r="KNS476" i="5" s="1"/>
  <c r="KNU476" i="5" s="1"/>
  <c r="KNW476" i="5" s="1"/>
  <c r="KNY476" i="5" s="1"/>
  <c r="KOA476" i="5" s="1"/>
  <c r="KOC476" i="5" s="1"/>
  <c r="KOE476" i="5" s="1"/>
  <c r="KOG476" i="5" s="1"/>
  <c r="KOI476" i="5" s="1"/>
  <c r="KOK476" i="5" s="1"/>
  <c r="KOM476" i="5" s="1"/>
  <c r="KOO476" i="5" s="1"/>
  <c r="KOQ476" i="5" s="1"/>
  <c r="KOS476" i="5" s="1"/>
  <c r="KOU476" i="5" s="1"/>
  <c r="KOW476" i="5" s="1"/>
  <c r="KOY476" i="5" s="1"/>
  <c r="KPA476" i="5" s="1"/>
  <c r="KPC476" i="5" s="1"/>
  <c r="KPE476" i="5" s="1"/>
  <c r="KPG476" i="5" s="1"/>
  <c r="KPI476" i="5" s="1"/>
  <c r="KPK476" i="5" s="1"/>
  <c r="KPM476" i="5" s="1"/>
  <c r="KPO476" i="5" s="1"/>
  <c r="KPQ476" i="5" s="1"/>
  <c r="KPS476" i="5" s="1"/>
  <c r="KPU476" i="5" s="1"/>
  <c r="KPW476" i="5" s="1"/>
  <c r="KPY476" i="5" s="1"/>
  <c r="KQA476" i="5" s="1"/>
  <c r="KQC476" i="5" s="1"/>
  <c r="KQE476" i="5" s="1"/>
  <c r="KQG476" i="5" s="1"/>
  <c r="KQI476" i="5" s="1"/>
  <c r="KQK476" i="5" s="1"/>
  <c r="KQM476" i="5" s="1"/>
  <c r="KQO476" i="5" s="1"/>
  <c r="KQQ476" i="5" s="1"/>
  <c r="KQS476" i="5" s="1"/>
  <c r="KQU476" i="5" s="1"/>
  <c r="KQW476" i="5" s="1"/>
  <c r="KQY476" i="5" s="1"/>
  <c r="KRA476" i="5" s="1"/>
  <c r="KRC476" i="5" s="1"/>
  <c r="KRE476" i="5" s="1"/>
  <c r="KRG476" i="5" s="1"/>
  <c r="KRI476" i="5" s="1"/>
  <c r="KRK476" i="5" s="1"/>
  <c r="KRM476" i="5" s="1"/>
  <c r="KRO476" i="5" s="1"/>
  <c r="KRQ476" i="5" s="1"/>
  <c r="KRS476" i="5" s="1"/>
  <c r="KRU476" i="5" s="1"/>
  <c r="KRW476" i="5" s="1"/>
  <c r="KRY476" i="5" s="1"/>
  <c r="KSA476" i="5" s="1"/>
  <c r="KSC476" i="5" s="1"/>
  <c r="KSE476" i="5" s="1"/>
  <c r="KSG476" i="5" s="1"/>
  <c r="KSI476" i="5" s="1"/>
  <c r="KSK476" i="5" s="1"/>
  <c r="KSM476" i="5" s="1"/>
  <c r="KSO476" i="5" s="1"/>
  <c r="KSQ476" i="5" s="1"/>
  <c r="KSS476" i="5" s="1"/>
  <c r="KSU476" i="5" s="1"/>
  <c r="KSW476" i="5" s="1"/>
  <c r="KSY476" i="5" s="1"/>
  <c r="KTA476" i="5" s="1"/>
  <c r="KTC476" i="5" s="1"/>
  <c r="KTE476" i="5" s="1"/>
  <c r="KTG476" i="5" s="1"/>
  <c r="KTI476" i="5" s="1"/>
  <c r="KTK476" i="5" s="1"/>
  <c r="KTM476" i="5" s="1"/>
  <c r="KTO476" i="5" s="1"/>
  <c r="KTQ476" i="5" s="1"/>
  <c r="KTS476" i="5" s="1"/>
  <c r="KTU476" i="5" s="1"/>
  <c r="KTW476" i="5" s="1"/>
  <c r="KTY476" i="5" s="1"/>
  <c r="KUA476" i="5" s="1"/>
  <c r="KUC476" i="5" s="1"/>
  <c r="KUE476" i="5" s="1"/>
  <c r="KUG476" i="5" s="1"/>
  <c r="KUI476" i="5" s="1"/>
  <c r="KUK476" i="5" s="1"/>
  <c r="KUM476" i="5" s="1"/>
  <c r="KUO476" i="5" s="1"/>
  <c r="KUQ476" i="5" s="1"/>
  <c r="KUS476" i="5" s="1"/>
  <c r="KUU476" i="5" s="1"/>
  <c r="KUW476" i="5" s="1"/>
  <c r="KUY476" i="5" s="1"/>
  <c r="KVA476" i="5" s="1"/>
  <c r="KVC476" i="5" s="1"/>
  <c r="KVE476" i="5" s="1"/>
  <c r="KVG476" i="5" s="1"/>
  <c r="KVI476" i="5" s="1"/>
  <c r="KVK476" i="5" s="1"/>
  <c r="KVM476" i="5" s="1"/>
  <c r="KVO476" i="5" s="1"/>
  <c r="KVQ476" i="5" s="1"/>
  <c r="KVS476" i="5" s="1"/>
  <c r="KVU476" i="5" s="1"/>
  <c r="KVW476" i="5" s="1"/>
  <c r="KVY476" i="5" s="1"/>
  <c r="KWA476" i="5" s="1"/>
  <c r="KWC476" i="5" s="1"/>
  <c r="KWE476" i="5" s="1"/>
  <c r="KWG476" i="5" s="1"/>
  <c r="KWI476" i="5" s="1"/>
  <c r="KWK476" i="5" s="1"/>
  <c r="KWM476" i="5" s="1"/>
  <c r="KWO476" i="5" s="1"/>
  <c r="KWQ476" i="5" s="1"/>
  <c r="KWS476" i="5" s="1"/>
  <c r="KWU476" i="5" s="1"/>
  <c r="KWW476" i="5" s="1"/>
  <c r="KWY476" i="5" s="1"/>
  <c r="KXA476" i="5" s="1"/>
  <c r="KXC476" i="5" s="1"/>
  <c r="KXE476" i="5" s="1"/>
  <c r="KXG476" i="5" s="1"/>
  <c r="KXI476" i="5" s="1"/>
  <c r="KXK476" i="5" s="1"/>
  <c r="KXM476" i="5" s="1"/>
  <c r="KXO476" i="5" s="1"/>
  <c r="KXQ476" i="5" s="1"/>
  <c r="KXS476" i="5" s="1"/>
  <c r="KXU476" i="5" s="1"/>
  <c r="KXW476" i="5" s="1"/>
  <c r="KXY476" i="5" s="1"/>
  <c r="KYA476" i="5" s="1"/>
  <c r="KYC476" i="5" s="1"/>
  <c r="KYE476" i="5" s="1"/>
  <c r="KYG476" i="5" s="1"/>
  <c r="KYI476" i="5" s="1"/>
  <c r="KYK476" i="5" s="1"/>
  <c r="KYM476" i="5" s="1"/>
  <c r="KYO476" i="5" s="1"/>
  <c r="KYQ476" i="5" s="1"/>
  <c r="KYS476" i="5" s="1"/>
  <c r="KYU476" i="5" s="1"/>
  <c r="KYW476" i="5" s="1"/>
  <c r="KYY476" i="5" s="1"/>
  <c r="KZA476" i="5" s="1"/>
  <c r="KZC476" i="5" s="1"/>
  <c r="KZE476" i="5" s="1"/>
  <c r="KZG476" i="5" s="1"/>
  <c r="KZI476" i="5" s="1"/>
  <c r="KZK476" i="5" s="1"/>
  <c r="KZM476" i="5" s="1"/>
  <c r="KZO476" i="5" s="1"/>
  <c r="KZQ476" i="5" s="1"/>
  <c r="KZS476" i="5" s="1"/>
  <c r="KZU476" i="5" s="1"/>
  <c r="KZW476" i="5" s="1"/>
  <c r="KZY476" i="5" s="1"/>
  <c r="LAA476" i="5" s="1"/>
  <c r="LAC476" i="5" s="1"/>
  <c r="LAE476" i="5" s="1"/>
  <c r="LAG476" i="5" s="1"/>
  <c r="LAI476" i="5" s="1"/>
  <c r="LAK476" i="5" s="1"/>
  <c r="LAM476" i="5" s="1"/>
  <c r="LAO476" i="5" s="1"/>
  <c r="LAQ476" i="5" s="1"/>
  <c r="LAS476" i="5" s="1"/>
  <c r="LAU476" i="5" s="1"/>
  <c r="LAW476" i="5" s="1"/>
  <c r="LAY476" i="5" s="1"/>
  <c r="LBA476" i="5" s="1"/>
  <c r="LBC476" i="5" s="1"/>
  <c r="LBE476" i="5" s="1"/>
  <c r="LBG476" i="5" s="1"/>
  <c r="LBI476" i="5" s="1"/>
  <c r="LBK476" i="5" s="1"/>
  <c r="LBM476" i="5" s="1"/>
  <c r="LBO476" i="5" s="1"/>
  <c r="LBQ476" i="5" s="1"/>
  <c r="LBS476" i="5" s="1"/>
  <c r="LBU476" i="5" s="1"/>
  <c r="LBW476" i="5" s="1"/>
  <c r="LBY476" i="5" s="1"/>
  <c r="LCA476" i="5" s="1"/>
  <c r="LCC476" i="5" s="1"/>
  <c r="LCE476" i="5" s="1"/>
  <c r="LCG476" i="5" s="1"/>
  <c r="LCI476" i="5" s="1"/>
  <c r="LCK476" i="5" s="1"/>
  <c r="LCM476" i="5" s="1"/>
  <c r="LCO476" i="5" s="1"/>
  <c r="LCQ476" i="5" s="1"/>
  <c r="LCS476" i="5" s="1"/>
  <c r="LCU476" i="5" s="1"/>
  <c r="LCW476" i="5" s="1"/>
  <c r="LCY476" i="5" s="1"/>
  <c r="LDA476" i="5" s="1"/>
  <c r="LDC476" i="5" s="1"/>
  <c r="LDE476" i="5" s="1"/>
  <c r="LDG476" i="5" s="1"/>
  <c r="LDI476" i="5" s="1"/>
  <c r="LDK476" i="5" s="1"/>
  <c r="LDM476" i="5" s="1"/>
  <c r="LDO476" i="5" s="1"/>
  <c r="LDQ476" i="5" s="1"/>
  <c r="LDS476" i="5" s="1"/>
  <c r="LDU476" i="5" s="1"/>
  <c r="LDW476" i="5" s="1"/>
  <c r="LDY476" i="5" s="1"/>
  <c r="LEA476" i="5" s="1"/>
  <c r="LEC476" i="5" s="1"/>
  <c r="LEE476" i="5" s="1"/>
  <c r="LEG476" i="5" s="1"/>
  <c r="LEI476" i="5" s="1"/>
  <c r="LEK476" i="5" s="1"/>
  <c r="LEM476" i="5" s="1"/>
  <c r="LEO476" i="5" s="1"/>
  <c r="LEQ476" i="5" s="1"/>
  <c r="LES476" i="5" s="1"/>
  <c r="LEU476" i="5" s="1"/>
  <c r="LEW476" i="5" s="1"/>
  <c r="LEY476" i="5" s="1"/>
  <c r="LFA476" i="5" s="1"/>
  <c r="LFC476" i="5" s="1"/>
  <c r="LFE476" i="5" s="1"/>
  <c r="LFG476" i="5" s="1"/>
  <c r="LFI476" i="5" s="1"/>
  <c r="LFK476" i="5" s="1"/>
  <c r="LFM476" i="5" s="1"/>
  <c r="LFO476" i="5" s="1"/>
  <c r="LFQ476" i="5" s="1"/>
  <c r="LFS476" i="5" s="1"/>
  <c r="LFU476" i="5" s="1"/>
  <c r="LFW476" i="5" s="1"/>
  <c r="LFY476" i="5" s="1"/>
  <c r="LGA476" i="5" s="1"/>
  <c r="LGC476" i="5" s="1"/>
  <c r="LGE476" i="5" s="1"/>
  <c r="LGG476" i="5" s="1"/>
  <c r="LGI476" i="5" s="1"/>
  <c r="LGK476" i="5" s="1"/>
  <c r="LGM476" i="5" s="1"/>
  <c r="LGO476" i="5" s="1"/>
  <c r="LGQ476" i="5" s="1"/>
  <c r="LGS476" i="5" s="1"/>
  <c r="LGU476" i="5" s="1"/>
  <c r="LGW476" i="5" s="1"/>
  <c r="LGY476" i="5" s="1"/>
  <c r="LHA476" i="5" s="1"/>
  <c r="LHC476" i="5" s="1"/>
  <c r="LHE476" i="5" s="1"/>
  <c r="LHG476" i="5" s="1"/>
  <c r="LHI476" i="5" s="1"/>
  <c r="LHK476" i="5" s="1"/>
  <c r="LHM476" i="5" s="1"/>
  <c r="LHO476" i="5" s="1"/>
  <c r="LHQ476" i="5" s="1"/>
  <c r="LHS476" i="5" s="1"/>
  <c r="LHU476" i="5" s="1"/>
  <c r="LHW476" i="5" s="1"/>
  <c r="LHY476" i="5" s="1"/>
  <c r="LIA476" i="5" s="1"/>
  <c r="LIC476" i="5" s="1"/>
  <c r="LIE476" i="5" s="1"/>
  <c r="LIG476" i="5" s="1"/>
  <c r="LII476" i="5" s="1"/>
  <c r="LIK476" i="5" s="1"/>
  <c r="LIM476" i="5" s="1"/>
  <c r="LIO476" i="5" s="1"/>
  <c r="LIQ476" i="5" s="1"/>
  <c r="LIS476" i="5" s="1"/>
  <c r="LIU476" i="5" s="1"/>
  <c r="LIW476" i="5" s="1"/>
  <c r="LIY476" i="5" s="1"/>
  <c r="LJA476" i="5" s="1"/>
  <c r="LJC476" i="5" s="1"/>
  <c r="LJE476" i="5" s="1"/>
  <c r="LJG476" i="5" s="1"/>
  <c r="LJI476" i="5" s="1"/>
  <c r="LJK476" i="5" s="1"/>
  <c r="LJM476" i="5" s="1"/>
  <c r="LJO476" i="5" s="1"/>
  <c r="LJQ476" i="5" s="1"/>
  <c r="LJS476" i="5" s="1"/>
  <c r="LJU476" i="5" s="1"/>
  <c r="LJW476" i="5" s="1"/>
  <c r="LJY476" i="5" s="1"/>
  <c r="LKA476" i="5" s="1"/>
  <c r="LKC476" i="5" s="1"/>
  <c r="LKE476" i="5" s="1"/>
  <c r="LKG476" i="5" s="1"/>
  <c r="LKI476" i="5" s="1"/>
  <c r="LKK476" i="5" s="1"/>
  <c r="LKM476" i="5" s="1"/>
  <c r="LKO476" i="5" s="1"/>
  <c r="LKQ476" i="5" s="1"/>
  <c r="LKS476" i="5" s="1"/>
  <c r="LKU476" i="5" s="1"/>
  <c r="LKW476" i="5" s="1"/>
  <c r="LKY476" i="5" s="1"/>
  <c r="LLA476" i="5" s="1"/>
  <c r="LLC476" i="5" s="1"/>
  <c r="LLE476" i="5" s="1"/>
  <c r="LLG476" i="5" s="1"/>
  <c r="LLI476" i="5" s="1"/>
  <c r="LLK476" i="5" s="1"/>
  <c r="LLM476" i="5" s="1"/>
  <c r="LLO476" i="5" s="1"/>
  <c r="LLQ476" i="5" s="1"/>
  <c r="LLS476" i="5" s="1"/>
  <c r="LLU476" i="5" s="1"/>
  <c r="LLW476" i="5" s="1"/>
  <c r="LLY476" i="5" s="1"/>
  <c r="LMA476" i="5" s="1"/>
  <c r="LMC476" i="5" s="1"/>
  <c r="LME476" i="5" s="1"/>
  <c r="LMG476" i="5" s="1"/>
  <c r="LMI476" i="5" s="1"/>
  <c r="LMK476" i="5" s="1"/>
  <c r="LMM476" i="5" s="1"/>
  <c r="LMO476" i="5" s="1"/>
  <c r="LMQ476" i="5" s="1"/>
  <c r="LMS476" i="5" s="1"/>
  <c r="LMU476" i="5" s="1"/>
  <c r="LMW476" i="5" s="1"/>
  <c r="LMY476" i="5" s="1"/>
  <c r="LNA476" i="5" s="1"/>
  <c r="LNC476" i="5" s="1"/>
  <c r="LNE476" i="5" s="1"/>
  <c r="LNG476" i="5" s="1"/>
  <c r="LNI476" i="5" s="1"/>
  <c r="LNK476" i="5" s="1"/>
  <c r="LNM476" i="5" s="1"/>
  <c r="LNO476" i="5" s="1"/>
  <c r="LNQ476" i="5" s="1"/>
  <c r="LNS476" i="5" s="1"/>
  <c r="LNU476" i="5" s="1"/>
  <c r="LNW476" i="5" s="1"/>
  <c r="LNY476" i="5" s="1"/>
  <c r="LOA476" i="5" s="1"/>
  <c r="LOC476" i="5" s="1"/>
  <c r="LOE476" i="5" s="1"/>
  <c r="LOG476" i="5" s="1"/>
  <c r="LOI476" i="5" s="1"/>
  <c r="LOK476" i="5" s="1"/>
  <c r="LOM476" i="5" s="1"/>
  <c r="LOO476" i="5" s="1"/>
  <c r="LOQ476" i="5" s="1"/>
  <c r="LOS476" i="5" s="1"/>
  <c r="LOU476" i="5" s="1"/>
  <c r="LOW476" i="5" s="1"/>
  <c r="LOY476" i="5" s="1"/>
  <c r="LPA476" i="5" s="1"/>
  <c r="LPC476" i="5" s="1"/>
  <c r="LPE476" i="5" s="1"/>
  <c r="LPG476" i="5" s="1"/>
  <c r="LPI476" i="5" s="1"/>
  <c r="LPK476" i="5" s="1"/>
  <c r="LPM476" i="5" s="1"/>
  <c r="LPO476" i="5" s="1"/>
  <c r="LPQ476" i="5" s="1"/>
  <c r="LPS476" i="5" s="1"/>
  <c r="LPU476" i="5" s="1"/>
  <c r="LPW476" i="5" s="1"/>
  <c r="LPY476" i="5" s="1"/>
  <c r="LQA476" i="5" s="1"/>
  <c r="LQC476" i="5" s="1"/>
  <c r="LQE476" i="5" s="1"/>
  <c r="LQG476" i="5" s="1"/>
  <c r="LQI476" i="5" s="1"/>
  <c r="LQK476" i="5" s="1"/>
  <c r="LQM476" i="5" s="1"/>
  <c r="LQO476" i="5" s="1"/>
  <c r="LQQ476" i="5" s="1"/>
  <c r="LQS476" i="5" s="1"/>
  <c r="LQU476" i="5" s="1"/>
  <c r="LQW476" i="5" s="1"/>
  <c r="LQY476" i="5" s="1"/>
  <c r="LRA476" i="5" s="1"/>
  <c r="LRC476" i="5" s="1"/>
  <c r="LRE476" i="5" s="1"/>
  <c r="LRG476" i="5" s="1"/>
  <c r="LRI476" i="5" s="1"/>
  <c r="LRK476" i="5" s="1"/>
  <c r="LRM476" i="5" s="1"/>
  <c r="LRO476" i="5" s="1"/>
  <c r="LRQ476" i="5" s="1"/>
  <c r="LRS476" i="5" s="1"/>
  <c r="LRU476" i="5" s="1"/>
  <c r="LRW476" i="5" s="1"/>
  <c r="LRY476" i="5" s="1"/>
  <c r="LSA476" i="5" s="1"/>
  <c r="LSC476" i="5" s="1"/>
  <c r="LSE476" i="5" s="1"/>
  <c r="LSG476" i="5" s="1"/>
  <c r="LSI476" i="5" s="1"/>
  <c r="LSK476" i="5" s="1"/>
  <c r="LSM476" i="5" s="1"/>
  <c r="LSO476" i="5" s="1"/>
  <c r="LSQ476" i="5" s="1"/>
  <c r="LSS476" i="5" s="1"/>
  <c r="LSU476" i="5" s="1"/>
  <c r="LSW476" i="5" s="1"/>
  <c r="LSY476" i="5" s="1"/>
  <c r="LTA476" i="5" s="1"/>
  <c r="LTC476" i="5" s="1"/>
  <c r="LTE476" i="5" s="1"/>
  <c r="LTG476" i="5" s="1"/>
  <c r="LTI476" i="5" s="1"/>
  <c r="LTK476" i="5" s="1"/>
  <c r="LTM476" i="5" s="1"/>
  <c r="LTO476" i="5" s="1"/>
  <c r="LTQ476" i="5" s="1"/>
  <c r="LTS476" i="5" s="1"/>
  <c r="LTU476" i="5" s="1"/>
  <c r="LTW476" i="5" s="1"/>
  <c r="LTY476" i="5" s="1"/>
  <c r="LUA476" i="5" s="1"/>
  <c r="LUC476" i="5" s="1"/>
  <c r="LUE476" i="5" s="1"/>
  <c r="LUG476" i="5" s="1"/>
  <c r="LUI476" i="5" s="1"/>
  <c r="LUK476" i="5" s="1"/>
  <c r="LUM476" i="5" s="1"/>
  <c r="LUO476" i="5" s="1"/>
  <c r="LUQ476" i="5" s="1"/>
  <c r="LUS476" i="5" s="1"/>
  <c r="LUU476" i="5" s="1"/>
  <c r="LUW476" i="5" s="1"/>
  <c r="LUY476" i="5" s="1"/>
  <c r="LVA476" i="5" s="1"/>
  <c r="LVC476" i="5" s="1"/>
  <c r="LVE476" i="5" s="1"/>
  <c r="LVG476" i="5" s="1"/>
  <c r="LVI476" i="5" s="1"/>
  <c r="LVK476" i="5" s="1"/>
  <c r="LVM476" i="5" s="1"/>
  <c r="LVO476" i="5" s="1"/>
  <c r="LVQ476" i="5" s="1"/>
  <c r="LVS476" i="5" s="1"/>
  <c r="LVU476" i="5" s="1"/>
  <c r="LVW476" i="5" s="1"/>
  <c r="LVY476" i="5" s="1"/>
  <c r="LWA476" i="5" s="1"/>
  <c r="LWC476" i="5" s="1"/>
  <c r="LWE476" i="5" s="1"/>
  <c r="LWG476" i="5" s="1"/>
  <c r="LWI476" i="5" s="1"/>
  <c r="LWK476" i="5" s="1"/>
  <c r="LWM476" i="5" s="1"/>
  <c r="LWO476" i="5" s="1"/>
  <c r="LWQ476" i="5" s="1"/>
  <c r="LWS476" i="5" s="1"/>
  <c r="LWU476" i="5" s="1"/>
  <c r="LWW476" i="5" s="1"/>
  <c r="LWY476" i="5" s="1"/>
  <c r="LXA476" i="5" s="1"/>
  <c r="LXC476" i="5" s="1"/>
  <c r="LXE476" i="5" s="1"/>
  <c r="LXG476" i="5" s="1"/>
  <c r="LXI476" i="5" s="1"/>
  <c r="LXK476" i="5" s="1"/>
  <c r="LXM476" i="5" s="1"/>
  <c r="LXO476" i="5" s="1"/>
  <c r="LXQ476" i="5" s="1"/>
  <c r="LXS476" i="5" s="1"/>
  <c r="LXU476" i="5" s="1"/>
  <c r="LXW476" i="5" s="1"/>
  <c r="LXY476" i="5" s="1"/>
  <c r="LYA476" i="5" s="1"/>
  <c r="LYC476" i="5" s="1"/>
  <c r="LYE476" i="5" s="1"/>
  <c r="LYG476" i="5" s="1"/>
  <c r="LYI476" i="5" s="1"/>
  <c r="LYK476" i="5" s="1"/>
  <c r="LYM476" i="5" s="1"/>
  <c r="LYO476" i="5" s="1"/>
  <c r="LYQ476" i="5" s="1"/>
  <c r="LYS476" i="5" s="1"/>
  <c r="LYU476" i="5" s="1"/>
  <c r="LYW476" i="5" s="1"/>
  <c r="LYY476" i="5" s="1"/>
  <c r="LZA476" i="5" s="1"/>
  <c r="LZC476" i="5" s="1"/>
  <c r="LZE476" i="5" s="1"/>
  <c r="LZG476" i="5" s="1"/>
  <c r="LZI476" i="5" s="1"/>
  <c r="LZK476" i="5" s="1"/>
  <c r="LZM476" i="5" s="1"/>
  <c r="LZO476" i="5" s="1"/>
  <c r="LZQ476" i="5" s="1"/>
  <c r="LZS476" i="5" s="1"/>
  <c r="LZU476" i="5" s="1"/>
  <c r="LZW476" i="5" s="1"/>
  <c r="LZY476" i="5" s="1"/>
  <c r="MAA476" i="5" s="1"/>
  <c r="MAC476" i="5" s="1"/>
  <c r="MAE476" i="5" s="1"/>
  <c r="MAG476" i="5" s="1"/>
  <c r="MAI476" i="5" s="1"/>
  <c r="MAK476" i="5" s="1"/>
  <c r="MAM476" i="5" s="1"/>
  <c r="MAO476" i="5" s="1"/>
  <c r="MAQ476" i="5" s="1"/>
  <c r="MAS476" i="5" s="1"/>
  <c r="MAU476" i="5" s="1"/>
  <c r="MAW476" i="5" s="1"/>
  <c r="MAY476" i="5" s="1"/>
  <c r="MBA476" i="5" s="1"/>
  <c r="MBC476" i="5" s="1"/>
  <c r="MBE476" i="5" s="1"/>
  <c r="MBG476" i="5" s="1"/>
  <c r="MBI476" i="5" s="1"/>
  <c r="MBK476" i="5" s="1"/>
  <c r="MBM476" i="5" s="1"/>
  <c r="MBO476" i="5" s="1"/>
  <c r="MBQ476" i="5" s="1"/>
  <c r="MBS476" i="5" s="1"/>
  <c r="MBU476" i="5" s="1"/>
  <c r="MBW476" i="5" s="1"/>
  <c r="MBY476" i="5" s="1"/>
  <c r="MCA476" i="5" s="1"/>
  <c r="MCC476" i="5" s="1"/>
  <c r="MCE476" i="5" s="1"/>
  <c r="MCG476" i="5" s="1"/>
  <c r="MCI476" i="5" s="1"/>
  <c r="MCK476" i="5" s="1"/>
  <c r="MCM476" i="5" s="1"/>
  <c r="MCO476" i="5" s="1"/>
  <c r="MCQ476" i="5" s="1"/>
  <c r="MCS476" i="5" s="1"/>
  <c r="MCU476" i="5" s="1"/>
  <c r="MCW476" i="5" s="1"/>
  <c r="MCY476" i="5" s="1"/>
  <c r="MDA476" i="5" s="1"/>
  <c r="MDC476" i="5" s="1"/>
  <c r="MDE476" i="5" s="1"/>
  <c r="MDG476" i="5" s="1"/>
  <c r="MDI476" i="5" s="1"/>
  <c r="MDK476" i="5" s="1"/>
  <c r="MDM476" i="5" s="1"/>
  <c r="MDO476" i="5" s="1"/>
  <c r="MDQ476" i="5" s="1"/>
  <c r="MDS476" i="5" s="1"/>
  <c r="MDU476" i="5" s="1"/>
  <c r="MDW476" i="5" s="1"/>
  <c r="MDY476" i="5" s="1"/>
  <c r="MEA476" i="5" s="1"/>
  <c r="MEC476" i="5" s="1"/>
  <c r="MEE476" i="5" s="1"/>
  <c r="MEG476" i="5" s="1"/>
  <c r="MEI476" i="5" s="1"/>
  <c r="MEK476" i="5" s="1"/>
  <c r="MEM476" i="5" s="1"/>
  <c r="MEO476" i="5" s="1"/>
  <c r="MEQ476" i="5" s="1"/>
  <c r="MES476" i="5" s="1"/>
  <c r="MEU476" i="5" s="1"/>
  <c r="MEW476" i="5" s="1"/>
  <c r="MEY476" i="5" s="1"/>
  <c r="MFA476" i="5" s="1"/>
  <c r="MFC476" i="5" s="1"/>
  <c r="MFE476" i="5" s="1"/>
  <c r="MFG476" i="5" s="1"/>
  <c r="MFI476" i="5" s="1"/>
  <c r="MFK476" i="5" s="1"/>
  <c r="MFM476" i="5" s="1"/>
  <c r="MFO476" i="5" s="1"/>
  <c r="MFQ476" i="5" s="1"/>
  <c r="MFS476" i="5" s="1"/>
  <c r="MFU476" i="5" s="1"/>
  <c r="MFW476" i="5" s="1"/>
  <c r="MFY476" i="5" s="1"/>
  <c r="MGA476" i="5" s="1"/>
  <c r="MGC476" i="5" s="1"/>
  <c r="MGE476" i="5" s="1"/>
  <c r="MGG476" i="5" s="1"/>
  <c r="MGI476" i="5" s="1"/>
  <c r="MGK476" i="5" s="1"/>
  <c r="MGM476" i="5" s="1"/>
  <c r="MGO476" i="5" s="1"/>
  <c r="MGQ476" i="5" s="1"/>
  <c r="MGS476" i="5" s="1"/>
  <c r="MGU476" i="5" s="1"/>
  <c r="MGW476" i="5" s="1"/>
  <c r="MGY476" i="5" s="1"/>
  <c r="MHA476" i="5" s="1"/>
  <c r="MHC476" i="5" s="1"/>
  <c r="MHE476" i="5" s="1"/>
  <c r="MHG476" i="5" s="1"/>
  <c r="MHI476" i="5" s="1"/>
  <c r="MHK476" i="5" s="1"/>
  <c r="MHM476" i="5" s="1"/>
  <c r="MHO476" i="5" s="1"/>
  <c r="MHQ476" i="5" s="1"/>
  <c r="MHS476" i="5" s="1"/>
  <c r="MHU476" i="5" s="1"/>
  <c r="MHW476" i="5" s="1"/>
  <c r="MHY476" i="5" s="1"/>
  <c r="MIA476" i="5" s="1"/>
  <c r="MIC476" i="5" s="1"/>
  <c r="MIE476" i="5" s="1"/>
  <c r="MIG476" i="5" s="1"/>
  <c r="MII476" i="5" s="1"/>
  <c r="MIK476" i="5" s="1"/>
  <c r="MIM476" i="5" s="1"/>
  <c r="MIO476" i="5" s="1"/>
  <c r="MIQ476" i="5" s="1"/>
  <c r="MIS476" i="5" s="1"/>
  <c r="MIU476" i="5" s="1"/>
  <c r="MIW476" i="5" s="1"/>
  <c r="MIY476" i="5" s="1"/>
  <c r="MJA476" i="5" s="1"/>
  <c r="MJC476" i="5" s="1"/>
  <c r="MJE476" i="5" s="1"/>
  <c r="MJG476" i="5" s="1"/>
  <c r="MJI476" i="5" s="1"/>
  <c r="MJK476" i="5" s="1"/>
  <c r="MJM476" i="5" s="1"/>
  <c r="MJO476" i="5" s="1"/>
  <c r="MJQ476" i="5" s="1"/>
  <c r="MJS476" i="5" s="1"/>
  <c r="MJU476" i="5" s="1"/>
  <c r="MJW476" i="5" s="1"/>
  <c r="MJY476" i="5" s="1"/>
  <c r="MKA476" i="5" s="1"/>
  <c r="MKC476" i="5" s="1"/>
  <c r="MKE476" i="5" s="1"/>
  <c r="MKG476" i="5" s="1"/>
  <c r="MKI476" i="5" s="1"/>
  <c r="MKK476" i="5" s="1"/>
  <c r="MKM476" i="5" s="1"/>
  <c r="MKO476" i="5" s="1"/>
  <c r="MKQ476" i="5" s="1"/>
  <c r="MKS476" i="5" s="1"/>
  <c r="MKU476" i="5" s="1"/>
  <c r="MKW476" i="5" s="1"/>
  <c r="MKY476" i="5" s="1"/>
  <c r="MLA476" i="5" s="1"/>
  <c r="MLC476" i="5" s="1"/>
  <c r="MLE476" i="5" s="1"/>
  <c r="MLG476" i="5" s="1"/>
  <c r="MLI476" i="5" s="1"/>
  <c r="MLK476" i="5" s="1"/>
  <c r="MLM476" i="5" s="1"/>
  <c r="MLO476" i="5" s="1"/>
  <c r="MLQ476" i="5" s="1"/>
  <c r="MLS476" i="5" s="1"/>
  <c r="MLU476" i="5" s="1"/>
  <c r="MLW476" i="5" s="1"/>
  <c r="MLY476" i="5" s="1"/>
  <c r="MMA476" i="5" s="1"/>
  <c r="MMC476" i="5" s="1"/>
  <c r="MME476" i="5" s="1"/>
  <c r="MMG476" i="5" s="1"/>
  <c r="MMI476" i="5" s="1"/>
  <c r="MMK476" i="5" s="1"/>
  <c r="MMM476" i="5" s="1"/>
  <c r="MMO476" i="5" s="1"/>
  <c r="MMQ476" i="5" s="1"/>
  <c r="MMS476" i="5" s="1"/>
  <c r="MMU476" i="5" s="1"/>
  <c r="MMW476" i="5" s="1"/>
  <c r="MMY476" i="5" s="1"/>
  <c r="MNA476" i="5" s="1"/>
  <c r="MNC476" i="5" s="1"/>
  <c r="MNE476" i="5" s="1"/>
  <c r="MNG476" i="5" s="1"/>
  <c r="MNI476" i="5" s="1"/>
  <c r="MNK476" i="5" s="1"/>
  <c r="MNM476" i="5" s="1"/>
  <c r="MNO476" i="5" s="1"/>
  <c r="MNQ476" i="5" s="1"/>
  <c r="MNS476" i="5" s="1"/>
  <c r="MNU476" i="5" s="1"/>
  <c r="MNW476" i="5" s="1"/>
  <c r="MNY476" i="5" s="1"/>
  <c r="MOA476" i="5" s="1"/>
  <c r="MOC476" i="5" s="1"/>
  <c r="MOE476" i="5" s="1"/>
  <c r="MOG476" i="5" s="1"/>
  <c r="MOI476" i="5" s="1"/>
  <c r="MOK476" i="5" s="1"/>
  <c r="MOM476" i="5" s="1"/>
  <c r="MOO476" i="5" s="1"/>
  <c r="MOQ476" i="5" s="1"/>
  <c r="MOS476" i="5" s="1"/>
  <c r="MOU476" i="5" s="1"/>
  <c r="MOW476" i="5" s="1"/>
  <c r="MOY476" i="5" s="1"/>
  <c r="MPA476" i="5" s="1"/>
  <c r="MPC476" i="5" s="1"/>
  <c r="MPE476" i="5" s="1"/>
  <c r="MPG476" i="5" s="1"/>
  <c r="MPI476" i="5" s="1"/>
  <c r="MPK476" i="5" s="1"/>
  <c r="MPM476" i="5" s="1"/>
  <c r="MPO476" i="5" s="1"/>
  <c r="MPQ476" i="5" s="1"/>
  <c r="MPS476" i="5" s="1"/>
  <c r="MPU476" i="5" s="1"/>
  <c r="MPW476" i="5" s="1"/>
  <c r="MPY476" i="5" s="1"/>
  <c r="MQA476" i="5" s="1"/>
  <c r="MQC476" i="5" s="1"/>
  <c r="MQE476" i="5" s="1"/>
  <c r="MQG476" i="5" s="1"/>
  <c r="MQI476" i="5" s="1"/>
  <c r="MQK476" i="5" s="1"/>
  <c r="MQM476" i="5" s="1"/>
  <c r="MQO476" i="5" s="1"/>
  <c r="MQQ476" i="5" s="1"/>
  <c r="MQS476" i="5" s="1"/>
  <c r="MQU476" i="5" s="1"/>
  <c r="MQW476" i="5" s="1"/>
  <c r="MQY476" i="5" s="1"/>
  <c r="MRA476" i="5" s="1"/>
  <c r="MRC476" i="5" s="1"/>
  <c r="MRE476" i="5" s="1"/>
  <c r="MRG476" i="5" s="1"/>
  <c r="MRI476" i="5" s="1"/>
  <c r="MRK476" i="5" s="1"/>
  <c r="MRM476" i="5" s="1"/>
  <c r="MRO476" i="5" s="1"/>
  <c r="MRQ476" i="5" s="1"/>
  <c r="MRS476" i="5" s="1"/>
  <c r="MRU476" i="5" s="1"/>
  <c r="MRW476" i="5" s="1"/>
  <c r="MRY476" i="5" s="1"/>
  <c r="MSA476" i="5" s="1"/>
  <c r="MSC476" i="5" s="1"/>
  <c r="MSE476" i="5" s="1"/>
  <c r="MSG476" i="5" s="1"/>
  <c r="MSI476" i="5" s="1"/>
  <c r="MSK476" i="5" s="1"/>
  <c r="MSM476" i="5" s="1"/>
  <c r="MSO476" i="5" s="1"/>
  <c r="MSQ476" i="5" s="1"/>
  <c r="MSS476" i="5" s="1"/>
  <c r="MSU476" i="5" s="1"/>
  <c r="MSW476" i="5" s="1"/>
  <c r="MSY476" i="5" s="1"/>
  <c r="MTA476" i="5" s="1"/>
  <c r="MTC476" i="5" s="1"/>
  <c r="MTE476" i="5" s="1"/>
  <c r="MTG476" i="5" s="1"/>
  <c r="MTI476" i="5" s="1"/>
  <c r="MTK476" i="5" s="1"/>
  <c r="MTM476" i="5" s="1"/>
  <c r="MTO476" i="5" s="1"/>
  <c r="MTQ476" i="5" s="1"/>
  <c r="MTS476" i="5" s="1"/>
  <c r="MTU476" i="5" s="1"/>
  <c r="MTW476" i="5" s="1"/>
  <c r="MTY476" i="5" s="1"/>
  <c r="MUA476" i="5" s="1"/>
  <c r="MUC476" i="5" s="1"/>
  <c r="MUE476" i="5" s="1"/>
  <c r="MUG476" i="5" s="1"/>
  <c r="MUI476" i="5" s="1"/>
  <c r="MUK476" i="5" s="1"/>
  <c r="MUM476" i="5" s="1"/>
  <c r="MUO476" i="5" s="1"/>
  <c r="MUQ476" i="5" s="1"/>
  <c r="MUS476" i="5" s="1"/>
  <c r="MUU476" i="5" s="1"/>
  <c r="MUW476" i="5" s="1"/>
  <c r="MUY476" i="5" s="1"/>
  <c r="MVA476" i="5" s="1"/>
  <c r="MVC476" i="5" s="1"/>
  <c r="MVE476" i="5" s="1"/>
  <c r="MVG476" i="5" s="1"/>
  <c r="MVI476" i="5" s="1"/>
  <c r="MVK476" i="5" s="1"/>
  <c r="MVM476" i="5" s="1"/>
  <c r="MVO476" i="5" s="1"/>
  <c r="MVQ476" i="5" s="1"/>
  <c r="MVS476" i="5" s="1"/>
  <c r="MVU476" i="5" s="1"/>
  <c r="MVW476" i="5" s="1"/>
  <c r="MVY476" i="5" s="1"/>
  <c r="MWA476" i="5" s="1"/>
  <c r="MWC476" i="5" s="1"/>
  <c r="MWE476" i="5" s="1"/>
  <c r="MWG476" i="5" s="1"/>
  <c r="MWI476" i="5" s="1"/>
  <c r="MWK476" i="5" s="1"/>
  <c r="MWM476" i="5" s="1"/>
  <c r="MWO476" i="5" s="1"/>
  <c r="MWQ476" i="5" s="1"/>
  <c r="MWS476" i="5" s="1"/>
  <c r="MWU476" i="5" s="1"/>
  <c r="MWW476" i="5" s="1"/>
  <c r="MWY476" i="5" s="1"/>
  <c r="MXA476" i="5" s="1"/>
  <c r="MXC476" i="5" s="1"/>
  <c r="MXE476" i="5" s="1"/>
  <c r="MXG476" i="5" s="1"/>
  <c r="MXI476" i="5" s="1"/>
  <c r="MXK476" i="5" s="1"/>
  <c r="MXM476" i="5" s="1"/>
  <c r="MXO476" i="5" s="1"/>
  <c r="MXQ476" i="5" s="1"/>
  <c r="MXS476" i="5" s="1"/>
  <c r="MXU476" i="5" s="1"/>
  <c r="MXW476" i="5" s="1"/>
  <c r="MXY476" i="5" s="1"/>
  <c r="MYA476" i="5" s="1"/>
  <c r="MYC476" i="5" s="1"/>
  <c r="MYE476" i="5" s="1"/>
  <c r="MYG476" i="5" s="1"/>
  <c r="MYI476" i="5" s="1"/>
  <c r="MYK476" i="5" s="1"/>
  <c r="MYM476" i="5" s="1"/>
  <c r="MYO476" i="5" s="1"/>
  <c r="MYQ476" i="5" s="1"/>
  <c r="MYS476" i="5" s="1"/>
  <c r="MYU476" i="5" s="1"/>
  <c r="MYW476" i="5" s="1"/>
  <c r="MYY476" i="5" s="1"/>
  <c r="MZA476" i="5" s="1"/>
  <c r="MZC476" i="5" s="1"/>
  <c r="MZE476" i="5" s="1"/>
  <c r="MZG476" i="5" s="1"/>
  <c r="MZI476" i="5" s="1"/>
  <c r="MZK476" i="5" s="1"/>
  <c r="MZM476" i="5" s="1"/>
  <c r="MZO476" i="5" s="1"/>
  <c r="MZQ476" i="5" s="1"/>
  <c r="MZS476" i="5" s="1"/>
  <c r="MZU476" i="5" s="1"/>
  <c r="MZW476" i="5" s="1"/>
  <c r="MZY476" i="5" s="1"/>
  <c r="NAA476" i="5" s="1"/>
  <c r="NAC476" i="5" s="1"/>
  <c r="NAE476" i="5" s="1"/>
  <c r="NAG476" i="5" s="1"/>
  <c r="NAI476" i="5" s="1"/>
  <c r="NAK476" i="5" s="1"/>
  <c r="NAM476" i="5" s="1"/>
  <c r="NAO476" i="5" s="1"/>
  <c r="NAQ476" i="5" s="1"/>
  <c r="NAS476" i="5" s="1"/>
  <c r="NAU476" i="5" s="1"/>
  <c r="NAW476" i="5" s="1"/>
  <c r="NAY476" i="5" s="1"/>
  <c r="NBA476" i="5" s="1"/>
  <c r="NBC476" i="5" s="1"/>
  <c r="NBE476" i="5" s="1"/>
  <c r="NBG476" i="5" s="1"/>
  <c r="NBI476" i="5" s="1"/>
  <c r="NBK476" i="5" s="1"/>
  <c r="NBM476" i="5" s="1"/>
  <c r="NBO476" i="5" s="1"/>
  <c r="NBQ476" i="5" s="1"/>
  <c r="NBS476" i="5" s="1"/>
  <c r="NBU476" i="5" s="1"/>
  <c r="NBW476" i="5" s="1"/>
  <c r="NBY476" i="5" s="1"/>
  <c r="NCA476" i="5" s="1"/>
  <c r="NCC476" i="5" s="1"/>
  <c r="NCE476" i="5" s="1"/>
  <c r="NCG476" i="5" s="1"/>
  <c r="NCI476" i="5" s="1"/>
  <c r="NCK476" i="5" s="1"/>
  <c r="NCM476" i="5" s="1"/>
  <c r="NCO476" i="5" s="1"/>
  <c r="NCQ476" i="5" s="1"/>
  <c r="NCS476" i="5" s="1"/>
  <c r="NCU476" i="5" s="1"/>
  <c r="NCW476" i="5" s="1"/>
  <c r="NCY476" i="5" s="1"/>
  <c r="NDA476" i="5" s="1"/>
  <c r="NDC476" i="5" s="1"/>
  <c r="NDE476" i="5" s="1"/>
  <c r="NDG476" i="5" s="1"/>
  <c r="NDI476" i="5" s="1"/>
  <c r="NDK476" i="5" s="1"/>
  <c r="NDM476" i="5" s="1"/>
  <c r="NDO476" i="5" s="1"/>
  <c r="NDQ476" i="5" s="1"/>
  <c r="NDS476" i="5" s="1"/>
  <c r="NDU476" i="5" s="1"/>
  <c r="NDW476" i="5" s="1"/>
  <c r="NDY476" i="5" s="1"/>
  <c r="NEA476" i="5" s="1"/>
  <c r="NEC476" i="5" s="1"/>
  <c r="NEE476" i="5" s="1"/>
  <c r="NEG476" i="5" s="1"/>
  <c r="NEI476" i="5" s="1"/>
  <c r="NEK476" i="5" s="1"/>
  <c r="NEM476" i="5" s="1"/>
  <c r="NEO476" i="5" s="1"/>
  <c r="NEQ476" i="5" s="1"/>
  <c r="NES476" i="5" s="1"/>
  <c r="NEU476" i="5" s="1"/>
  <c r="NEW476" i="5" s="1"/>
  <c r="NEY476" i="5" s="1"/>
  <c r="NFA476" i="5" s="1"/>
  <c r="NFC476" i="5" s="1"/>
  <c r="NFE476" i="5" s="1"/>
  <c r="NFG476" i="5" s="1"/>
  <c r="NFI476" i="5" s="1"/>
  <c r="NFK476" i="5" s="1"/>
  <c r="NFM476" i="5" s="1"/>
  <c r="NFO476" i="5" s="1"/>
  <c r="NFQ476" i="5" s="1"/>
  <c r="NFS476" i="5" s="1"/>
  <c r="NFU476" i="5" s="1"/>
  <c r="NFW476" i="5" s="1"/>
  <c r="NFY476" i="5" s="1"/>
  <c r="NGA476" i="5" s="1"/>
  <c r="NGC476" i="5" s="1"/>
  <c r="NGE476" i="5" s="1"/>
  <c r="NGG476" i="5" s="1"/>
  <c r="NGI476" i="5" s="1"/>
  <c r="NGK476" i="5" s="1"/>
  <c r="NGM476" i="5" s="1"/>
  <c r="NGO476" i="5" s="1"/>
  <c r="NGQ476" i="5" s="1"/>
  <c r="NGS476" i="5" s="1"/>
  <c r="NGU476" i="5" s="1"/>
  <c r="NGW476" i="5" s="1"/>
  <c r="NGY476" i="5" s="1"/>
  <c r="NHA476" i="5" s="1"/>
  <c r="NHC476" i="5" s="1"/>
  <c r="NHE476" i="5" s="1"/>
  <c r="NHG476" i="5" s="1"/>
  <c r="NHI476" i="5" s="1"/>
  <c r="NHK476" i="5" s="1"/>
  <c r="NHM476" i="5" s="1"/>
  <c r="NHO476" i="5" s="1"/>
  <c r="NHQ476" i="5" s="1"/>
  <c r="NHS476" i="5" s="1"/>
  <c r="NHU476" i="5" s="1"/>
  <c r="NHW476" i="5" s="1"/>
  <c r="NHY476" i="5" s="1"/>
  <c r="NIA476" i="5" s="1"/>
  <c r="NIC476" i="5" s="1"/>
  <c r="NIE476" i="5" s="1"/>
  <c r="NIG476" i="5" s="1"/>
  <c r="NII476" i="5" s="1"/>
  <c r="NIK476" i="5" s="1"/>
  <c r="NIM476" i="5" s="1"/>
  <c r="NIO476" i="5" s="1"/>
  <c r="NIQ476" i="5" s="1"/>
  <c r="NIS476" i="5" s="1"/>
  <c r="NIU476" i="5" s="1"/>
  <c r="NIW476" i="5" s="1"/>
  <c r="NIY476" i="5" s="1"/>
  <c r="NJA476" i="5" s="1"/>
  <c r="NJC476" i="5" s="1"/>
  <c r="NJE476" i="5" s="1"/>
  <c r="NJG476" i="5" s="1"/>
  <c r="NJI476" i="5" s="1"/>
  <c r="NJK476" i="5" s="1"/>
  <c r="NJM476" i="5" s="1"/>
  <c r="NJO476" i="5" s="1"/>
  <c r="NJQ476" i="5" s="1"/>
  <c r="NJS476" i="5" s="1"/>
  <c r="NJU476" i="5" s="1"/>
  <c r="NJW476" i="5" s="1"/>
  <c r="NJY476" i="5" s="1"/>
  <c r="NKA476" i="5" s="1"/>
  <c r="NKC476" i="5" s="1"/>
  <c r="NKE476" i="5" s="1"/>
  <c r="NKG476" i="5" s="1"/>
  <c r="NKI476" i="5" s="1"/>
  <c r="NKK476" i="5" s="1"/>
  <c r="NKM476" i="5" s="1"/>
  <c r="NKO476" i="5" s="1"/>
  <c r="NKQ476" i="5" s="1"/>
  <c r="NKS476" i="5" s="1"/>
  <c r="NKU476" i="5" s="1"/>
  <c r="NKW476" i="5" s="1"/>
  <c r="NKY476" i="5" s="1"/>
  <c r="NLA476" i="5" s="1"/>
  <c r="NLC476" i="5" s="1"/>
  <c r="NLE476" i="5" s="1"/>
  <c r="NLG476" i="5" s="1"/>
  <c r="NLI476" i="5" s="1"/>
  <c r="NLK476" i="5" s="1"/>
  <c r="NLM476" i="5" s="1"/>
  <c r="NLO476" i="5" s="1"/>
  <c r="NLQ476" i="5" s="1"/>
  <c r="NLS476" i="5" s="1"/>
  <c r="NLU476" i="5" s="1"/>
  <c r="NLW476" i="5" s="1"/>
  <c r="NLY476" i="5" s="1"/>
  <c r="NMA476" i="5" s="1"/>
  <c r="NMC476" i="5" s="1"/>
  <c r="NME476" i="5" s="1"/>
  <c r="NMG476" i="5" s="1"/>
  <c r="NMI476" i="5" s="1"/>
  <c r="NMK476" i="5" s="1"/>
  <c r="NMM476" i="5" s="1"/>
  <c r="NMO476" i="5" s="1"/>
  <c r="NMQ476" i="5" s="1"/>
  <c r="NMS476" i="5" s="1"/>
  <c r="NMU476" i="5" s="1"/>
  <c r="NMW476" i="5" s="1"/>
  <c r="NMY476" i="5" s="1"/>
  <c r="NNA476" i="5" s="1"/>
  <c r="NNC476" i="5" s="1"/>
  <c r="NNE476" i="5" s="1"/>
  <c r="NNG476" i="5" s="1"/>
  <c r="NNI476" i="5" s="1"/>
  <c r="NNK476" i="5" s="1"/>
  <c r="NNM476" i="5" s="1"/>
  <c r="NNO476" i="5" s="1"/>
  <c r="NNQ476" i="5" s="1"/>
  <c r="NNS476" i="5" s="1"/>
  <c r="NNU476" i="5" s="1"/>
  <c r="NNW476" i="5" s="1"/>
  <c r="NNY476" i="5" s="1"/>
  <c r="NOA476" i="5" s="1"/>
  <c r="NOC476" i="5" s="1"/>
  <c r="NOE476" i="5" s="1"/>
  <c r="NOG476" i="5" s="1"/>
  <c r="NOI476" i="5" s="1"/>
  <c r="NOK476" i="5" s="1"/>
  <c r="NOM476" i="5" s="1"/>
  <c r="NOO476" i="5" s="1"/>
  <c r="NOQ476" i="5" s="1"/>
  <c r="NOS476" i="5" s="1"/>
  <c r="NOU476" i="5" s="1"/>
  <c r="NOW476" i="5" s="1"/>
  <c r="NOY476" i="5" s="1"/>
  <c r="NPA476" i="5" s="1"/>
  <c r="NPC476" i="5" s="1"/>
  <c r="NPE476" i="5" s="1"/>
  <c r="NPG476" i="5" s="1"/>
  <c r="NPI476" i="5" s="1"/>
  <c r="NPK476" i="5" s="1"/>
  <c r="NPM476" i="5" s="1"/>
  <c r="NPO476" i="5" s="1"/>
  <c r="NPQ476" i="5" s="1"/>
  <c r="NPS476" i="5" s="1"/>
  <c r="NPU476" i="5" s="1"/>
  <c r="NPW476" i="5" s="1"/>
  <c r="NPY476" i="5" s="1"/>
  <c r="NQA476" i="5" s="1"/>
  <c r="NQC476" i="5" s="1"/>
  <c r="NQE476" i="5" s="1"/>
  <c r="NQG476" i="5" s="1"/>
  <c r="NQI476" i="5" s="1"/>
  <c r="NQK476" i="5" s="1"/>
  <c r="NQM476" i="5" s="1"/>
  <c r="NQO476" i="5" s="1"/>
  <c r="NQQ476" i="5" s="1"/>
  <c r="NQS476" i="5" s="1"/>
  <c r="NQU476" i="5" s="1"/>
  <c r="NQW476" i="5" s="1"/>
  <c r="NQY476" i="5" s="1"/>
  <c r="NRA476" i="5" s="1"/>
  <c r="NRC476" i="5" s="1"/>
  <c r="NRE476" i="5" s="1"/>
  <c r="NRG476" i="5" s="1"/>
  <c r="NRI476" i="5" s="1"/>
  <c r="NRK476" i="5" s="1"/>
  <c r="NRM476" i="5" s="1"/>
  <c r="NRO476" i="5" s="1"/>
  <c r="NRQ476" i="5" s="1"/>
  <c r="NRS476" i="5" s="1"/>
  <c r="NRU476" i="5" s="1"/>
  <c r="NRW476" i="5" s="1"/>
  <c r="NRY476" i="5" s="1"/>
  <c r="NSA476" i="5" s="1"/>
  <c r="NSC476" i="5" s="1"/>
  <c r="NSE476" i="5" s="1"/>
  <c r="NSG476" i="5" s="1"/>
  <c r="NSI476" i="5" s="1"/>
  <c r="NSK476" i="5" s="1"/>
  <c r="NSM476" i="5" s="1"/>
  <c r="NSO476" i="5" s="1"/>
  <c r="NSQ476" i="5" s="1"/>
  <c r="NSS476" i="5" s="1"/>
  <c r="NSU476" i="5" s="1"/>
  <c r="NSW476" i="5" s="1"/>
  <c r="NSY476" i="5" s="1"/>
  <c r="NTA476" i="5" s="1"/>
  <c r="NTC476" i="5" s="1"/>
  <c r="NTE476" i="5" s="1"/>
  <c r="NTG476" i="5" s="1"/>
  <c r="NTI476" i="5" s="1"/>
  <c r="NTK476" i="5" s="1"/>
  <c r="NTM476" i="5" s="1"/>
  <c r="NTO476" i="5" s="1"/>
  <c r="NTQ476" i="5" s="1"/>
  <c r="NTS476" i="5" s="1"/>
  <c r="NTU476" i="5" s="1"/>
  <c r="NTW476" i="5" s="1"/>
  <c r="NTY476" i="5" s="1"/>
  <c r="NUA476" i="5" s="1"/>
  <c r="NUC476" i="5" s="1"/>
  <c r="NUE476" i="5" s="1"/>
  <c r="NUG476" i="5" s="1"/>
  <c r="NUI476" i="5" s="1"/>
  <c r="NUK476" i="5" s="1"/>
  <c r="NUM476" i="5" s="1"/>
  <c r="NUO476" i="5" s="1"/>
  <c r="NUQ476" i="5" s="1"/>
  <c r="NUS476" i="5" s="1"/>
  <c r="NUU476" i="5" s="1"/>
  <c r="NUW476" i="5" s="1"/>
  <c r="NUY476" i="5" s="1"/>
  <c r="NVA476" i="5" s="1"/>
  <c r="NVC476" i="5" s="1"/>
  <c r="NVE476" i="5" s="1"/>
  <c r="NVG476" i="5" s="1"/>
  <c r="NVI476" i="5" s="1"/>
  <c r="NVK476" i="5" s="1"/>
  <c r="NVM476" i="5" s="1"/>
  <c r="NVO476" i="5" s="1"/>
  <c r="NVQ476" i="5" s="1"/>
  <c r="NVS476" i="5" s="1"/>
  <c r="NVU476" i="5" s="1"/>
  <c r="NVW476" i="5" s="1"/>
  <c r="NVY476" i="5" s="1"/>
  <c r="NWA476" i="5" s="1"/>
  <c r="NWC476" i="5" s="1"/>
  <c r="NWE476" i="5" s="1"/>
  <c r="NWG476" i="5" s="1"/>
  <c r="NWI476" i="5" s="1"/>
  <c r="NWK476" i="5" s="1"/>
  <c r="NWM476" i="5" s="1"/>
  <c r="NWO476" i="5" s="1"/>
  <c r="NWQ476" i="5" s="1"/>
  <c r="NWS476" i="5" s="1"/>
  <c r="NWU476" i="5" s="1"/>
  <c r="NWW476" i="5" s="1"/>
  <c r="NWY476" i="5" s="1"/>
  <c r="NXA476" i="5" s="1"/>
  <c r="NXC476" i="5" s="1"/>
  <c r="NXE476" i="5" s="1"/>
  <c r="NXG476" i="5" s="1"/>
  <c r="NXI476" i="5" s="1"/>
  <c r="NXK476" i="5" s="1"/>
  <c r="NXM476" i="5" s="1"/>
  <c r="NXO476" i="5" s="1"/>
  <c r="NXQ476" i="5" s="1"/>
  <c r="NXS476" i="5" s="1"/>
  <c r="NXU476" i="5" s="1"/>
  <c r="NXW476" i="5" s="1"/>
  <c r="NXY476" i="5" s="1"/>
  <c r="NYA476" i="5" s="1"/>
  <c r="NYC476" i="5" s="1"/>
  <c r="NYE476" i="5" s="1"/>
  <c r="NYG476" i="5" s="1"/>
  <c r="NYI476" i="5" s="1"/>
  <c r="NYK476" i="5" s="1"/>
  <c r="NYM476" i="5" s="1"/>
  <c r="NYO476" i="5" s="1"/>
  <c r="NYQ476" i="5" s="1"/>
  <c r="NYS476" i="5" s="1"/>
  <c r="NYU476" i="5" s="1"/>
  <c r="NYW476" i="5" s="1"/>
  <c r="NYY476" i="5" s="1"/>
  <c r="NZA476" i="5" s="1"/>
  <c r="NZC476" i="5" s="1"/>
  <c r="NZE476" i="5" s="1"/>
  <c r="NZG476" i="5" s="1"/>
  <c r="NZI476" i="5" s="1"/>
  <c r="NZK476" i="5" s="1"/>
  <c r="NZM476" i="5" s="1"/>
  <c r="NZO476" i="5" s="1"/>
  <c r="NZQ476" i="5" s="1"/>
  <c r="NZS476" i="5" s="1"/>
  <c r="NZU476" i="5" s="1"/>
  <c r="NZW476" i="5" s="1"/>
  <c r="NZY476" i="5" s="1"/>
  <c r="OAA476" i="5" s="1"/>
  <c r="OAC476" i="5" s="1"/>
  <c r="OAE476" i="5" s="1"/>
  <c r="OAG476" i="5" s="1"/>
  <c r="OAI476" i="5" s="1"/>
  <c r="OAK476" i="5" s="1"/>
  <c r="OAM476" i="5" s="1"/>
  <c r="OAO476" i="5" s="1"/>
  <c r="OAQ476" i="5" s="1"/>
  <c r="OAS476" i="5" s="1"/>
  <c r="OAU476" i="5" s="1"/>
  <c r="OAW476" i="5" s="1"/>
  <c r="OAY476" i="5" s="1"/>
  <c r="OBA476" i="5" s="1"/>
  <c r="OBC476" i="5" s="1"/>
  <c r="OBE476" i="5" s="1"/>
  <c r="OBG476" i="5" s="1"/>
  <c r="OBI476" i="5" s="1"/>
  <c r="OBK476" i="5" s="1"/>
  <c r="OBM476" i="5" s="1"/>
  <c r="OBO476" i="5" s="1"/>
  <c r="OBQ476" i="5" s="1"/>
  <c r="OBS476" i="5" s="1"/>
  <c r="OBU476" i="5" s="1"/>
  <c r="OBW476" i="5" s="1"/>
  <c r="OBY476" i="5" s="1"/>
  <c r="OCA476" i="5" s="1"/>
  <c r="OCC476" i="5" s="1"/>
  <c r="OCE476" i="5" s="1"/>
  <c r="OCG476" i="5" s="1"/>
  <c r="OCI476" i="5" s="1"/>
  <c r="OCK476" i="5" s="1"/>
  <c r="OCM476" i="5" s="1"/>
  <c r="OCO476" i="5" s="1"/>
  <c r="OCQ476" i="5" s="1"/>
  <c r="OCS476" i="5" s="1"/>
  <c r="OCU476" i="5" s="1"/>
  <c r="OCW476" i="5" s="1"/>
  <c r="OCY476" i="5" s="1"/>
  <c r="ODA476" i="5" s="1"/>
  <c r="ODC476" i="5" s="1"/>
  <c r="ODE476" i="5" s="1"/>
  <c r="ODG476" i="5" s="1"/>
  <c r="ODI476" i="5" s="1"/>
  <c r="ODK476" i="5" s="1"/>
  <c r="ODM476" i="5" s="1"/>
  <c r="ODO476" i="5" s="1"/>
  <c r="ODQ476" i="5" s="1"/>
  <c r="ODS476" i="5" s="1"/>
  <c r="ODU476" i="5" s="1"/>
  <c r="ODW476" i="5" s="1"/>
  <c r="ODY476" i="5" s="1"/>
  <c r="OEA476" i="5" s="1"/>
  <c r="OEC476" i="5" s="1"/>
  <c r="OEE476" i="5" s="1"/>
  <c r="OEG476" i="5" s="1"/>
  <c r="OEI476" i="5" s="1"/>
  <c r="OEK476" i="5" s="1"/>
  <c r="OEM476" i="5" s="1"/>
  <c r="OEO476" i="5" s="1"/>
  <c r="OEQ476" i="5" s="1"/>
  <c r="OES476" i="5" s="1"/>
  <c r="OEU476" i="5" s="1"/>
  <c r="OEW476" i="5" s="1"/>
  <c r="OEY476" i="5" s="1"/>
  <c r="OFA476" i="5" s="1"/>
  <c r="OFC476" i="5" s="1"/>
  <c r="OFE476" i="5" s="1"/>
  <c r="OFG476" i="5" s="1"/>
  <c r="OFI476" i="5" s="1"/>
  <c r="OFK476" i="5" s="1"/>
  <c r="OFM476" i="5" s="1"/>
  <c r="OFO476" i="5" s="1"/>
  <c r="OFQ476" i="5" s="1"/>
  <c r="OFS476" i="5" s="1"/>
  <c r="OFU476" i="5" s="1"/>
  <c r="OFW476" i="5" s="1"/>
  <c r="OFY476" i="5" s="1"/>
  <c r="OGA476" i="5" s="1"/>
  <c r="OGC476" i="5" s="1"/>
  <c r="OGE476" i="5" s="1"/>
  <c r="OGG476" i="5" s="1"/>
  <c r="OGI476" i="5" s="1"/>
  <c r="OGK476" i="5" s="1"/>
  <c r="OGM476" i="5" s="1"/>
  <c r="OGO476" i="5" s="1"/>
  <c r="OGQ476" i="5" s="1"/>
  <c r="OGS476" i="5" s="1"/>
  <c r="OGU476" i="5" s="1"/>
  <c r="OGW476" i="5" s="1"/>
  <c r="OGY476" i="5" s="1"/>
  <c r="OHA476" i="5" s="1"/>
  <c r="OHC476" i="5" s="1"/>
  <c r="OHE476" i="5" s="1"/>
  <c r="OHG476" i="5" s="1"/>
  <c r="OHI476" i="5" s="1"/>
  <c r="OHK476" i="5" s="1"/>
  <c r="OHM476" i="5" s="1"/>
  <c r="OHO476" i="5" s="1"/>
  <c r="OHQ476" i="5" s="1"/>
  <c r="OHS476" i="5" s="1"/>
  <c r="OHU476" i="5" s="1"/>
  <c r="OHW476" i="5" s="1"/>
  <c r="OHY476" i="5" s="1"/>
  <c r="OIA476" i="5" s="1"/>
  <c r="OIC476" i="5" s="1"/>
  <c r="OIE476" i="5" s="1"/>
  <c r="OIG476" i="5" s="1"/>
  <c r="OII476" i="5" s="1"/>
  <c r="OIK476" i="5" s="1"/>
  <c r="OIM476" i="5" s="1"/>
  <c r="OIO476" i="5" s="1"/>
  <c r="OIQ476" i="5" s="1"/>
  <c r="OIS476" i="5" s="1"/>
  <c r="OIU476" i="5" s="1"/>
  <c r="OIW476" i="5" s="1"/>
  <c r="OIY476" i="5" s="1"/>
  <c r="OJA476" i="5" s="1"/>
  <c r="OJC476" i="5" s="1"/>
  <c r="OJE476" i="5" s="1"/>
  <c r="OJG476" i="5" s="1"/>
  <c r="OJI476" i="5" s="1"/>
  <c r="OJK476" i="5" s="1"/>
  <c r="OJM476" i="5" s="1"/>
  <c r="OJO476" i="5" s="1"/>
  <c r="OJQ476" i="5" s="1"/>
  <c r="OJS476" i="5" s="1"/>
  <c r="OJU476" i="5" s="1"/>
  <c r="OJW476" i="5" s="1"/>
  <c r="OJY476" i="5" s="1"/>
  <c r="OKA476" i="5" s="1"/>
  <c r="OKC476" i="5" s="1"/>
  <c r="OKE476" i="5" s="1"/>
  <c r="OKG476" i="5" s="1"/>
  <c r="OKI476" i="5" s="1"/>
  <c r="OKK476" i="5" s="1"/>
  <c r="OKM476" i="5" s="1"/>
  <c r="OKO476" i="5" s="1"/>
  <c r="OKQ476" i="5" s="1"/>
  <c r="OKS476" i="5" s="1"/>
  <c r="OKU476" i="5" s="1"/>
  <c r="OKW476" i="5" s="1"/>
  <c r="OKY476" i="5" s="1"/>
  <c r="OLA476" i="5" s="1"/>
  <c r="OLC476" i="5" s="1"/>
  <c r="OLE476" i="5" s="1"/>
  <c r="OLG476" i="5" s="1"/>
  <c r="OLI476" i="5" s="1"/>
  <c r="OLK476" i="5" s="1"/>
  <c r="OLM476" i="5" s="1"/>
  <c r="OLO476" i="5" s="1"/>
  <c r="OLQ476" i="5" s="1"/>
  <c r="OLS476" i="5" s="1"/>
  <c r="OLU476" i="5" s="1"/>
  <c r="OLW476" i="5" s="1"/>
  <c r="OLY476" i="5" s="1"/>
  <c r="OMA476" i="5" s="1"/>
  <c r="OMC476" i="5" s="1"/>
  <c r="OME476" i="5" s="1"/>
  <c r="OMG476" i="5" s="1"/>
  <c r="OMI476" i="5" s="1"/>
  <c r="OMK476" i="5" s="1"/>
  <c r="OMM476" i="5" s="1"/>
  <c r="OMO476" i="5" s="1"/>
  <c r="OMQ476" i="5" s="1"/>
  <c r="OMS476" i="5" s="1"/>
  <c r="OMU476" i="5" s="1"/>
  <c r="OMW476" i="5" s="1"/>
  <c r="OMY476" i="5" s="1"/>
  <c r="ONA476" i="5" s="1"/>
  <c r="ONC476" i="5" s="1"/>
  <c r="ONE476" i="5" s="1"/>
  <c r="ONG476" i="5" s="1"/>
  <c r="ONI476" i="5" s="1"/>
  <c r="ONK476" i="5" s="1"/>
  <c r="ONM476" i="5" s="1"/>
  <c r="ONO476" i="5" s="1"/>
  <c r="ONQ476" i="5" s="1"/>
  <c r="ONS476" i="5" s="1"/>
  <c r="ONU476" i="5" s="1"/>
  <c r="ONW476" i="5" s="1"/>
  <c r="ONY476" i="5" s="1"/>
  <c r="OOA476" i="5" s="1"/>
  <c r="OOC476" i="5" s="1"/>
  <c r="OOE476" i="5" s="1"/>
  <c r="OOG476" i="5" s="1"/>
  <c r="OOI476" i="5" s="1"/>
  <c r="OOK476" i="5" s="1"/>
  <c r="OOM476" i="5" s="1"/>
  <c r="OOO476" i="5" s="1"/>
  <c r="OOQ476" i="5" s="1"/>
  <c r="OOS476" i="5" s="1"/>
  <c r="OOU476" i="5" s="1"/>
  <c r="OOW476" i="5" s="1"/>
  <c r="OOY476" i="5" s="1"/>
  <c r="OPA476" i="5" s="1"/>
  <c r="OPC476" i="5" s="1"/>
  <c r="OPE476" i="5" s="1"/>
  <c r="OPG476" i="5" s="1"/>
  <c r="OPI476" i="5" s="1"/>
  <c r="OPK476" i="5" s="1"/>
  <c r="OPM476" i="5" s="1"/>
  <c r="OPO476" i="5" s="1"/>
  <c r="OPQ476" i="5" s="1"/>
  <c r="OPS476" i="5" s="1"/>
  <c r="OPU476" i="5" s="1"/>
  <c r="OPW476" i="5" s="1"/>
  <c r="OPY476" i="5" s="1"/>
  <c r="OQA476" i="5" s="1"/>
  <c r="OQC476" i="5" s="1"/>
  <c r="OQE476" i="5" s="1"/>
  <c r="OQG476" i="5" s="1"/>
  <c r="OQI476" i="5" s="1"/>
  <c r="OQK476" i="5" s="1"/>
  <c r="OQM476" i="5" s="1"/>
  <c r="OQO476" i="5" s="1"/>
  <c r="OQQ476" i="5" s="1"/>
  <c r="OQS476" i="5" s="1"/>
  <c r="OQU476" i="5" s="1"/>
  <c r="OQW476" i="5" s="1"/>
  <c r="OQY476" i="5" s="1"/>
  <c r="ORA476" i="5" s="1"/>
  <c r="ORC476" i="5" s="1"/>
  <c r="ORE476" i="5" s="1"/>
  <c r="ORG476" i="5" s="1"/>
  <c r="ORI476" i="5" s="1"/>
  <c r="ORK476" i="5" s="1"/>
  <c r="ORM476" i="5" s="1"/>
  <c r="ORO476" i="5" s="1"/>
  <c r="ORQ476" i="5" s="1"/>
  <c r="ORS476" i="5" s="1"/>
  <c r="ORU476" i="5" s="1"/>
  <c r="ORW476" i="5" s="1"/>
  <c r="ORY476" i="5" s="1"/>
  <c r="OSA476" i="5" s="1"/>
  <c r="OSC476" i="5" s="1"/>
  <c r="OSE476" i="5" s="1"/>
  <c r="OSG476" i="5" s="1"/>
  <c r="OSI476" i="5" s="1"/>
  <c r="OSK476" i="5" s="1"/>
  <c r="OSM476" i="5" s="1"/>
  <c r="OSO476" i="5" s="1"/>
  <c r="OSQ476" i="5" s="1"/>
  <c r="OSS476" i="5" s="1"/>
  <c r="OSU476" i="5" s="1"/>
  <c r="OSW476" i="5" s="1"/>
  <c r="OSY476" i="5" s="1"/>
  <c r="OTA476" i="5" s="1"/>
  <c r="OTC476" i="5" s="1"/>
  <c r="OTE476" i="5" s="1"/>
  <c r="OTG476" i="5" s="1"/>
  <c r="OTI476" i="5" s="1"/>
  <c r="OTK476" i="5" s="1"/>
  <c r="OTM476" i="5" s="1"/>
  <c r="OTO476" i="5" s="1"/>
  <c r="OTQ476" i="5" s="1"/>
  <c r="OTS476" i="5" s="1"/>
  <c r="OTU476" i="5" s="1"/>
  <c r="OTW476" i="5" s="1"/>
  <c r="OTY476" i="5" s="1"/>
  <c r="OUA476" i="5" s="1"/>
  <c r="OUC476" i="5" s="1"/>
  <c r="OUE476" i="5" s="1"/>
  <c r="OUG476" i="5" s="1"/>
  <c r="OUI476" i="5" s="1"/>
  <c r="OUK476" i="5" s="1"/>
  <c r="OUM476" i="5" s="1"/>
  <c r="OUO476" i="5" s="1"/>
  <c r="OUQ476" i="5" s="1"/>
  <c r="OUS476" i="5" s="1"/>
  <c r="OUU476" i="5" s="1"/>
  <c r="OUW476" i="5" s="1"/>
  <c r="OUY476" i="5" s="1"/>
  <c r="OVA476" i="5" s="1"/>
  <c r="OVC476" i="5" s="1"/>
  <c r="OVE476" i="5" s="1"/>
  <c r="OVG476" i="5" s="1"/>
  <c r="OVI476" i="5" s="1"/>
  <c r="OVK476" i="5" s="1"/>
  <c r="OVM476" i="5" s="1"/>
  <c r="OVO476" i="5" s="1"/>
  <c r="OVQ476" i="5" s="1"/>
  <c r="OVS476" i="5" s="1"/>
  <c r="OVU476" i="5" s="1"/>
  <c r="OVW476" i="5" s="1"/>
  <c r="OVY476" i="5" s="1"/>
  <c r="OWA476" i="5" s="1"/>
  <c r="OWC476" i="5" s="1"/>
  <c r="OWE476" i="5" s="1"/>
  <c r="OWG476" i="5" s="1"/>
  <c r="OWI476" i="5" s="1"/>
  <c r="OWK476" i="5" s="1"/>
  <c r="OWM476" i="5" s="1"/>
  <c r="OWO476" i="5" s="1"/>
  <c r="OWQ476" i="5" s="1"/>
  <c r="OWS476" i="5" s="1"/>
  <c r="OWU476" i="5" s="1"/>
  <c r="OWW476" i="5" s="1"/>
  <c r="OWY476" i="5" s="1"/>
  <c r="OXA476" i="5" s="1"/>
  <c r="OXC476" i="5" s="1"/>
  <c r="OXE476" i="5" s="1"/>
  <c r="OXG476" i="5" s="1"/>
  <c r="OXI476" i="5" s="1"/>
  <c r="OXK476" i="5" s="1"/>
  <c r="OXM476" i="5" s="1"/>
  <c r="OXO476" i="5" s="1"/>
  <c r="OXQ476" i="5" s="1"/>
  <c r="OXS476" i="5" s="1"/>
  <c r="OXU476" i="5" s="1"/>
  <c r="OXW476" i="5" s="1"/>
  <c r="OXY476" i="5" s="1"/>
  <c r="OYA476" i="5" s="1"/>
  <c r="OYC476" i="5" s="1"/>
  <c r="OYE476" i="5" s="1"/>
  <c r="OYG476" i="5" s="1"/>
  <c r="OYI476" i="5" s="1"/>
  <c r="OYK476" i="5" s="1"/>
  <c r="OYM476" i="5" s="1"/>
  <c r="OYO476" i="5" s="1"/>
  <c r="OYQ476" i="5" s="1"/>
  <c r="OYS476" i="5" s="1"/>
  <c r="OYU476" i="5" s="1"/>
  <c r="OYW476" i="5" s="1"/>
  <c r="OYY476" i="5" s="1"/>
  <c r="OZA476" i="5" s="1"/>
  <c r="OZC476" i="5" s="1"/>
  <c r="OZE476" i="5" s="1"/>
  <c r="OZG476" i="5" s="1"/>
  <c r="OZI476" i="5" s="1"/>
  <c r="OZK476" i="5" s="1"/>
  <c r="OZM476" i="5" s="1"/>
  <c r="OZO476" i="5" s="1"/>
  <c r="OZQ476" i="5" s="1"/>
  <c r="OZS476" i="5" s="1"/>
  <c r="OZU476" i="5" s="1"/>
  <c r="OZW476" i="5" s="1"/>
  <c r="OZY476" i="5" s="1"/>
  <c r="PAA476" i="5" s="1"/>
  <c r="PAC476" i="5" s="1"/>
  <c r="PAE476" i="5" s="1"/>
  <c r="PAG476" i="5" s="1"/>
  <c r="PAI476" i="5" s="1"/>
  <c r="PAK476" i="5" s="1"/>
  <c r="PAM476" i="5" s="1"/>
  <c r="PAO476" i="5" s="1"/>
  <c r="PAQ476" i="5" s="1"/>
  <c r="PAS476" i="5" s="1"/>
  <c r="PAU476" i="5" s="1"/>
  <c r="PAW476" i="5" s="1"/>
  <c r="PAY476" i="5" s="1"/>
  <c r="PBA476" i="5" s="1"/>
  <c r="PBC476" i="5" s="1"/>
  <c r="PBE476" i="5" s="1"/>
  <c r="PBG476" i="5" s="1"/>
  <c r="PBI476" i="5" s="1"/>
  <c r="PBK476" i="5" s="1"/>
  <c r="PBM476" i="5" s="1"/>
  <c r="PBO476" i="5" s="1"/>
  <c r="PBQ476" i="5" s="1"/>
  <c r="PBS476" i="5" s="1"/>
  <c r="PBU476" i="5" s="1"/>
  <c r="PBW476" i="5" s="1"/>
  <c r="PBY476" i="5" s="1"/>
  <c r="PCA476" i="5" s="1"/>
  <c r="PCC476" i="5" s="1"/>
  <c r="PCE476" i="5" s="1"/>
  <c r="PCG476" i="5" s="1"/>
  <c r="PCI476" i="5" s="1"/>
  <c r="PCK476" i="5" s="1"/>
  <c r="PCM476" i="5" s="1"/>
  <c r="PCO476" i="5" s="1"/>
  <c r="PCQ476" i="5" s="1"/>
  <c r="PCS476" i="5" s="1"/>
  <c r="PCU476" i="5" s="1"/>
  <c r="PCW476" i="5" s="1"/>
  <c r="PCY476" i="5" s="1"/>
  <c r="PDA476" i="5" s="1"/>
  <c r="PDC476" i="5" s="1"/>
  <c r="PDE476" i="5" s="1"/>
  <c r="PDG476" i="5" s="1"/>
  <c r="PDI476" i="5" s="1"/>
  <c r="PDK476" i="5" s="1"/>
  <c r="PDM476" i="5" s="1"/>
  <c r="PDO476" i="5" s="1"/>
  <c r="PDQ476" i="5" s="1"/>
  <c r="PDS476" i="5" s="1"/>
  <c r="PDU476" i="5" s="1"/>
  <c r="PDW476" i="5" s="1"/>
  <c r="PDY476" i="5" s="1"/>
  <c r="PEA476" i="5" s="1"/>
  <c r="PEC476" i="5" s="1"/>
  <c r="PEE476" i="5" s="1"/>
  <c r="PEG476" i="5" s="1"/>
  <c r="PEI476" i="5" s="1"/>
  <c r="PEK476" i="5" s="1"/>
  <c r="PEM476" i="5" s="1"/>
  <c r="PEO476" i="5" s="1"/>
  <c r="PEQ476" i="5" s="1"/>
  <c r="PES476" i="5" s="1"/>
  <c r="PEU476" i="5" s="1"/>
  <c r="PEW476" i="5" s="1"/>
  <c r="PEY476" i="5" s="1"/>
  <c r="PFA476" i="5" s="1"/>
  <c r="PFC476" i="5" s="1"/>
  <c r="PFE476" i="5" s="1"/>
  <c r="PFG476" i="5" s="1"/>
  <c r="PFI476" i="5" s="1"/>
  <c r="PFK476" i="5" s="1"/>
  <c r="PFM476" i="5" s="1"/>
  <c r="PFO476" i="5" s="1"/>
  <c r="PFQ476" i="5" s="1"/>
  <c r="PFS476" i="5" s="1"/>
  <c r="PFU476" i="5" s="1"/>
  <c r="PFW476" i="5" s="1"/>
  <c r="PFY476" i="5" s="1"/>
  <c r="PGA476" i="5" s="1"/>
  <c r="PGC476" i="5" s="1"/>
  <c r="PGE476" i="5" s="1"/>
  <c r="PGG476" i="5" s="1"/>
  <c r="PGI476" i="5" s="1"/>
  <c r="PGK476" i="5" s="1"/>
  <c r="PGM476" i="5" s="1"/>
  <c r="PGO476" i="5" s="1"/>
  <c r="PGQ476" i="5" s="1"/>
  <c r="PGS476" i="5" s="1"/>
  <c r="PGU476" i="5" s="1"/>
  <c r="PGW476" i="5" s="1"/>
  <c r="PGY476" i="5" s="1"/>
  <c r="PHA476" i="5" s="1"/>
  <c r="PHC476" i="5" s="1"/>
  <c r="PHE476" i="5" s="1"/>
  <c r="PHG476" i="5" s="1"/>
  <c r="PHI476" i="5" s="1"/>
  <c r="PHK476" i="5" s="1"/>
  <c r="PHM476" i="5" s="1"/>
  <c r="PHO476" i="5" s="1"/>
  <c r="PHQ476" i="5" s="1"/>
  <c r="PHS476" i="5" s="1"/>
  <c r="PHU476" i="5" s="1"/>
  <c r="PHW476" i="5" s="1"/>
  <c r="PHY476" i="5" s="1"/>
  <c r="PIA476" i="5" s="1"/>
  <c r="PIC476" i="5" s="1"/>
  <c r="PIE476" i="5" s="1"/>
  <c r="PIG476" i="5" s="1"/>
  <c r="PII476" i="5" s="1"/>
  <c r="PIK476" i="5" s="1"/>
  <c r="PIM476" i="5" s="1"/>
  <c r="PIO476" i="5" s="1"/>
  <c r="PIQ476" i="5" s="1"/>
  <c r="PIS476" i="5" s="1"/>
  <c r="PIU476" i="5" s="1"/>
  <c r="PIW476" i="5" s="1"/>
  <c r="PIY476" i="5" s="1"/>
  <c r="PJA476" i="5" s="1"/>
  <c r="PJC476" i="5" s="1"/>
  <c r="PJE476" i="5" s="1"/>
  <c r="PJG476" i="5" s="1"/>
  <c r="PJI476" i="5" s="1"/>
  <c r="PJK476" i="5" s="1"/>
  <c r="PJM476" i="5" s="1"/>
  <c r="PJO476" i="5" s="1"/>
  <c r="PJQ476" i="5" s="1"/>
  <c r="PJS476" i="5" s="1"/>
  <c r="PJU476" i="5" s="1"/>
  <c r="PJW476" i="5" s="1"/>
  <c r="PJY476" i="5" s="1"/>
  <c r="PKA476" i="5" s="1"/>
  <c r="PKC476" i="5" s="1"/>
  <c r="PKE476" i="5" s="1"/>
  <c r="PKG476" i="5" s="1"/>
  <c r="PKI476" i="5" s="1"/>
  <c r="PKK476" i="5" s="1"/>
  <c r="PKM476" i="5" s="1"/>
  <c r="PKO476" i="5" s="1"/>
  <c r="PKQ476" i="5" s="1"/>
  <c r="PKS476" i="5" s="1"/>
  <c r="PKU476" i="5" s="1"/>
  <c r="PKW476" i="5" s="1"/>
  <c r="PKY476" i="5" s="1"/>
  <c r="PLA476" i="5" s="1"/>
  <c r="PLC476" i="5" s="1"/>
  <c r="PLE476" i="5" s="1"/>
  <c r="PLG476" i="5" s="1"/>
  <c r="PLI476" i="5" s="1"/>
  <c r="PLK476" i="5" s="1"/>
  <c r="PLM476" i="5" s="1"/>
  <c r="PLO476" i="5" s="1"/>
  <c r="PLQ476" i="5" s="1"/>
  <c r="PLS476" i="5" s="1"/>
  <c r="PLU476" i="5" s="1"/>
  <c r="PLW476" i="5" s="1"/>
  <c r="PLY476" i="5" s="1"/>
  <c r="PMA476" i="5" s="1"/>
  <c r="PMC476" i="5" s="1"/>
  <c r="PME476" i="5" s="1"/>
  <c r="PMG476" i="5" s="1"/>
  <c r="PMI476" i="5" s="1"/>
  <c r="PMK476" i="5" s="1"/>
  <c r="PMM476" i="5" s="1"/>
  <c r="PMO476" i="5" s="1"/>
  <c r="PMQ476" i="5" s="1"/>
  <c r="PMS476" i="5" s="1"/>
  <c r="PMU476" i="5" s="1"/>
  <c r="PMW476" i="5" s="1"/>
  <c r="PMY476" i="5" s="1"/>
  <c r="PNA476" i="5" s="1"/>
  <c r="PNC476" i="5" s="1"/>
  <c r="PNE476" i="5" s="1"/>
  <c r="PNG476" i="5" s="1"/>
  <c r="PNI476" i="5" s="1"/>
  <c r="PNK476" i="5" s="1"/>
  <c r="PNM476" i="5" s="1"/>
  <c r="PNO476" i="5" s="1"/>
  <c r="PNQ476" i="5" s="1"/>
  <c r="PNS476" i="5" s="1"/>
  <c r="PNU476" i="5" s="1"/>
  <c r="PNW476" i="5" s="1"/>
  <c r="PNY476" i="5" s="1"/>
  <c r="POA476" i="5" s="1"/>
  <c r="POC476" i="5" s="1"/>
  <c r="POE476" i="5" s="1"/>
  <c r="POG476" i="5" s="1"/>
  <c r="POI476" i="5" s="1"/>
  <c r="POK476" i="5" s="1"/>
  <c r="POM476" i="5" s="1"/>
  <c r="POO476" i="5" s="1"/>
  <c r="POQ476" i="5" s="1"/>
  <c r="POS476" i="5" s="1"/>
  <c r="POU476" i="5" s="1"/>
  <c r="POW476" i="5" s="1"/>
  <c r="POY476" i="5" s="1"/>
  <c r="PPA476" i="5" s="1"/>
  <c r="PPC476" i="5" s="1"/>
  <c r="PPE476" i="5" s="1"/>
  <c r="PPG476" i="5" s="1"/>
  <c r="PPI476" i="5" s="1"/>
  <c r="PPK476" i="5" s="1"/>
  <c r="PPM476" i="5" s="1"/>
  <c r="PPO476" i="5" s="1"/>
  <c r="PPQ476" i="5" s="1"/>
  <c r="PPS476" i="5" s="1"/>
  <c r="PPU476" i="5" s="1"/>
  <c r="PPW476" i="5" s="1"/>
  <c r="PPY476" i="5" s="1"/>
  <c r="PQA476" i="5" s="1"/>
  <c r="PQC476" i="5" s="1"/>
  <c r="PQE476" i="5" s="1"/>
  <c r="PQG476" i="5" s="1"/>
  <c r="PQI476" i="5" s="1"/>
  <c r="PQK476" i="5" s="1"/>
  <c r="PQM476" i="5" s="1"/>
  <c r="PQO476" i="5" s="1"/>
  <c r="PQQ476" i="5" s="1"/>
  <c r="PQS476" i="5" s="1"/>
  <c r="PQU476" i="5" s="1"/>
  <c r="PQW476" i="5" s="1"/>
  <c r="PQY476" i="5" s="1"/>
  <c r="PRA476" i="5" s="1"/>
  <c r="PRC476" i="5" s="1"/>
  <c r="PRE476" i="5" s="1"/>
  <c r="PRG476" i="5" s="1"/>
  <c r="PRI476" i="5" s="1"/>
  <c r="PRK476" i="5" s="1"/>
  <c r="PRM476" i="5" s="1"/>
  <c r="PRO476" i="5" s="1"/>
  <c r="PRQ476" i="5" s="1"/>
  <c r="PRS476" i="5" s="1"/>
  <c r="PRU476" i="5" s="1"/>
  <c r="PRW476" i="5" s="1"/>
  <c r="PRY476" i="5" s="1"/>
  <c r="PSA476" i="5" s="1"/>
  <c r="PSC476" i="5" s="1"/>
  <c r="PSE476" i="5" s="1"/>
  <c r="PSG476" i="5" s="1"/>
  <c r="PSI476" i="5" s="1"/>
  <c r="PSK476" i="5" s="1"/>
  <c r="PSM476" i="5" s="1"/>
  <c r="PSO476" i="5" s="1"/>
  <c r="PSQ476" i="5" s="1"/>
  <c r="PSS476" i="5" s="1"/>
  <c r="PSU476" i="5" s="1"/>
  <c r="PSW476" i="5" s="1"/>
  <c r="PSY476" i="5" s="1"/>
  <c r="PTA476" i="5" s="1"/>
  <c r="PTC476" i="5" s="1"/>
  <c r="PTE476" i="5" s="1"/>
  <c r="PTG476" i="5" s="1"/>
  <c r="PTI476" i="5" s="1"/>
  <c r="PTK476" i="5" s="1"/>
  <c r="PTM476" i="5" s="1"/>
  <c r="PTO476" i="5" s="1"/>
  <c r="PTQ476" i="5" s="1"/>
  <c r="PTS476" i="5" s="1"/>
  <c r="PTU476" i="5" s="1"/>
  <c r="PTW476" i="5" s="1"/>
  <c r="PTY476" i="5" s="1"/>
  <c r="PUA476" i="5" s="1"/>
  <c r="PUC476" i="5" s="1"/>
  <c r="PUE476" i="5" s="1"/>
  <c r="PUG476" i="5" s="1"/>
  <c r="PUI476" i="5" s="1"/>
  <c r="PUK476" i="5" s="1"/>
  <c r="PUM476" i="5" s="1"/>
  <c r="PUO476" i="5" s="1"/>
  <c r="PUQ476" i="5" s="1"/>
  <c r="PUS476" i="5" s="1"/>
  <c r="PUU476" i="5" s="1"/>
  <c r="PUW476" i="5" s="1"/>
  <c r="PUY476" i="5" s="1"/>
  <c r="PVA476" i="5" s="1"/>
  <c r="PVC476" i="5" s="1"/>
  <c r="PVE476" i="5" s="1"/>
  <c r="PVG476" i="5" s="1"/>
  <c r="PVI476" i="5" s="1"/>
  <c r="PVK476" i="5" s="1"/>
  <c r="PVM476" i="5" s="1"/>
  <c r="PVO476" i="5" s="1"/>
  <c r="PVQ476" i="5" s="1"/>
  <c r="PVS476" i="5" s="1"/>
  <c r="PVU476" i="5" s="1"/>
  <c r="PVW476" i="5" s="1"/>
  <c r="PVY476" i="5" s="1"/>
  <c r="PWA476" i="5" s="1"/>
  <c r="PWC476" i="5" s="1"/>
  <c r="PWE476" i="5" s="1"/>
  <c r="PWG476" i="5" s="1"/>
  <c r="PWI476" i="5" s="1"/>
  <c r="PWK476" i="5" s="1"/>
  <c r="PWM476" i="5" s="1"/>
  <c r="PWO476" i="5" s="1"/>
  <c r="PWQ476" i="5" s="1"/>
  <c r="PWS476" i="5" s="1"/>
  <c r="PWU476" i="5" s="1"/>
  <c r="PWW476" i="5" s="1"/>
  <c r="PWY476" i="5" s="1"/>
  <c r="PXA476" i="5" s="1"/>
  <c r="PXC476" i="5" s="1"/>
  <c r="PXE476" i="5" s="1"/>
  <c r="PXG476" i="5" s="1"/>
  <c r="PXI476" i="5" s="1"/>
  <c r="PXK476" i="5" s="1"/>
  <c r="PXM476" i="5" s="1"/>
  <c r="PXO476" i="5" s="1"/>
  <c r="PXQ476" i="5" s="1"/>
  <c r="PXS476" i="5" s="1"/>
  <c r="PXU476" i="5" s="1"/>
  <c r="PXW476" i="5" s="1"/>
  <c r="PXY476" i="5" s="1"/>
  <c r="PYA476" i="5" s="1"/>
  <c r="PYC476" i="5" s="1"/>
  <c r="PYE476" i="5" s="1"/>
  <c r="PYG476" i="5" s="1"/>
  <c r="PYI476" i="5" s="1"/>
  <c r="PYK476" i="5" s="1"/>
  <c r="PYM476" i="5" s="1"/>
  <c r="PYO476" i="5" s="1"/>
  <c r="PYQ476" i="5" s="1"/>
  <c r="PYS476" i="5" s="1"/>
  <c r="PYU476" i="5" s="1"/>
  <c r="PYW476" i="5" s="1"/>
  <c r="PYY476" i="5" s="1"/>
  <c r="PZA476" i="5" s="1"/>
  <c r="PZC476" i="5" s="1"/>
  <c r="PZE476" i="5" s="1"/>
  <c r="PZG476" i="5" s="1"/>
  <c r="PZI476" i="5" s="1"/>
  <c r="PZK476" i="5" s="1"/>
  <c r="PZM476" i="5" s="1"/>
  <c r="PZO476" i="5" s="1"/>
  <c r="PZQ476" i="5" s="1"/>
  <c r="PZS476" i="5" s="1"/>
  <c r="PZU476" i="5" s="1"/>
  <c r="PZW476" i="5" s="1"/>
  <c r="PZY476" i="5" s="1"/>
  <c r="QAA476" i="5" s="1"/>
  <c r="QAC476" i="5" s="1"/>
  <c r="QAE476" i="5" s="1"/>
  <c r="QAG476" i="5" s="1"/>
  <c r="QAI476" i="5" s="1"/>
  <c r="QAK476" i="5" s="1"/>
  <c r="QAM476" i="5" s="1"/>
  <c r="QAO476" i="5" s="1"/>
  <c r="QAQ476" i="5" s="1"/>
  <c r="QAS476" i="5" s="1"/>
  <c r="QAU476" i="5" s="1"/>
  <c r="QAW476" i="5" s="1"/>
  <c r="QAY476" i="5" s="1"/>
  <c r="QBA476" i="5" s="1"/>
  <c r="QBC476" i="5" s="1"/>
  <c r="QBE476" i="5" s="1"/>
  <c r="QBG476" i="5" s="1"/>
  <c r="QBI476" i="5" s="1"/>
  <c r="QBK476" i="5" s="1"/>
  <c r="QBM476" i="5" s="1"/>
  <c r="QBO476" i="5" s="1"/>
  <c r="QBQ476" i="5" s="1"/>
  <c r="QBS476" i="5" s="1"/>
  <c r="QBU476" i="5" s="1"/>
  <c r="QBW476" i="5" s="1"/>
  <c r="QBY476" i="5" s="1"/>
  <c r="QCA476" i="5" s="1"/>
  <c r="QCC476" i="5" s="1"/>
  <c r="QCE476" i="5" s="1"/>
  <c r="QCG476" i="5" s="1"/>
  <c r="QCI476" i="5" s="1"/>
  <c r="QCK476" i="5" s="1"/>
  <c r="QCM476" i="5" s="1"/>
  <c r="QCO476" i="5" s="1"/>
  <c r="QCQ476" i="5" s="1"/>
  <c r="QCS476" i="5" s="1"/>
  <c r="QCU476" i="5" s="1"/>
  <c r="QCW476" i="5" s="1"/>
  <c r="QCY476" i="5" s="1"/>
  <c r="QDA476" i="5" s="1"/>
  <c r="QDC476" i="5" s="1"/>
  <c r="QDE476" i="5" s="1"/>
  <c r="QDG476" i="5" s="1"/>
  <c r="QDI476" i="5" s="1"/>
  <c r="QDK476" i="5" s="1"/>
  <c r="QDM476" i="5" s="1"/>
  <c r="QDO476" i="5" s="1"/>
  <c r="QDQ476" i="5" s="1"/>
  <c r="QDS476" i="5" s="1"/>
  <c r="QDU476" i="5" s="1"/>
  <c r="QDW476" i="5" s="1"/>
  <c r="QDY476" i="5" s="1"/>
  <c r="QEA476" i="5" s="1"/>
  <c r="QEC476" i="5" s="1"/>
  <c r="QEE476" i="5" s="1"/>
  <c r="QEG476" i="5" s="1"/>
  <c r="QEI476" i="5" s="1"/>
  <c r="QEK476" i="5" s="1"/>
  <c r="QEM476" i="5" s="1"/>
  <c r="QEO476" i="5" s="1"/>
  <c r="QEQ476" i="5" s="1"/>
  <c r="QES476" i="5" s="1"/>
  <c r="QEU476" i="5" s="1"/>
  <c r="QEW476" i="5" s="1"/>
  <c r="QEY476" i="5" s="1"/>
  <c r="QFA476" i="5" s="1"/>
  <c r="QFC476" i="5" s="1"/>
  <c r="QFE476" i="5" s="1"/>
  <c r="QFG476" i="5" s="1"/>
  <c r="QFI476" i="5" s="1"/>
  <c r="QFK476" i="5" s="1"/>
  <c r="QFM476" i="5" s="1"/>
  <c r="QFO476" i="5" s="1"/>
  <c r="QFQ476" i="5" s="1"/>
  <c r="QFS476" i="5" s="1"/>
  <c r="QFU476" i="5" s="1"/>
  <c r="QFW476" i="5" s="1"/>
  <c r="QFY476" i="5" s="1"/>
  <c r="QGA476" i="5" s="1"/>
  <c r="QGC476" i="5" s="1"/>
  <c r="QGE476" i="5" s="1"/>
  <c r="QGG476" i="5" s="1"/>
  <c r="QGI476" i="5" s="1"/>
  <c r="QGK476" i="5" s="1"/>
  <c r="QGM476" i="5" s="1"/>
  <c r="QGO476" i="5" s="1"/>
  <c r="QGQ476" i="5" s="1"/>
  <c r="QGS476" i="5" s="1"/>
  <c r="QGU476" i="5" s="1"/>
  <c r="QGW476" i="5" s="1"/>
  <c r="QGY476" i="5" s="1"/>
  <c r="QHA476" i="5" s="1"/>
  <c r="QHC476" i="5" s="1"/>
  <c r="QHE476" i="5" s="1"/>
  <c r="QHG476" i="5" s="1"/>
  <c r="QHI476" i="5" s="1"/>
  <c r="QHK476" i="5" s="1"/>
  <c r="QHM476" i="5" s="1"/>
  <c r="QHO476" i="5" s="1"/>
  <c r="QHQ476" i="5" s="1"/>
  <c r="QHS476" i="5" s="1"/>
  <c r="QHU476" i="5" s="1"/>
  <c r="QHW476" i="5" s="1"/>
  <c r="QHY476" i="5" s="1"/>
  <c r="QIA476" i="5" s="1"/>
  <c r="QIC476" i="5" s="1"/>
  <c r="QIE476" i="5" s="1"/>
  <c r="QIG476" i="5" s="1"/>
  <c r="QII476" i="5" s="1"/>
  <c r="QIK476" i="5" s="1"/>
  <c r="QIM476" i="5" s="1"/>
  <c r="QIO476" i="5" s="1"/>
  <c r="QIQ476" i="5" s="1"/>
  <c r="QIS476" i="5" s="1"/>
  <c r="QIU476" i="5" s="1"/>
  <c r="QIW476" i="5" s="1"/>
  <c r="QIY476" i="5" s="1"/>
  <c r="QJA476" i="5" s="1"/>
  <c r="QJC476" i="5" s="1"/>
  <c r="QJE476" i="5" s="1"/>
  <c r="QJG476" i="5" s="1"/>
  <c r="QJI476" i="5" s="1"/>
  <c r="QJK476" i="5" s="1"/>
  <c r="QJM476" i="5" s="1"/>
  <c r="QJO476" i="5" s="1"/>
  <c r="QJQ476" i="5" s="1"/>
  <c r="QJS476" i="5" s="1"/>
  <c r="QJU476" i="5" s="1"/>
  <c r="QJW476" i="5" s="1"/>
  <c r="QJY476" i="5" s="1"/>
  <c r="QKA476" i="5" s="1"/>
  <c r="QKC476" i="5" s="1"/>
  <c r="QKE476" i="5" s="1"/>
  <c r="QKG476" i="5" s="1"/>
  <c r="QKI476" i="5" s="1"/>
  <c r="QKK476" i="5" s="1"/>
  <c r="QKM476" i="5" s="1"/>
  <c r="QKO476" i="5" s="1"/>
  <c r="QKQ476" i="5" s="1"/>
  <c r="QKS476" i="5" s="1"/>
  <c r="QKU476" i="5" s="1"/>
  <c r="QKW476" i="5" s="1"/>
  <c r="QKY476" i="5" s="1"/>
  <c r="QLA476" i="5" s="1"/>
  <c r="QLC476" i="5" s="1"/>
  <c r="QLE476" i="5" s="1"/>
  <c r="QLG476" i="5" s="1"/>
  <c r="QLI476" i="5" s="1"/>
  <c r="QLK476" i="5" s="1"/>
  <c r="QLM476" i="5" s="1"/>
  <c r="QLO476" i="5" s="1"/>
  <c r="QLQ476" i="5" s="1"/>
  <c r="QLS476" i="5" s="1"/>
  <c r="QLU476" i="5" s="1"/>
  <c r="QLW476" i="5" s="1"/>
  <c r="QLY476" i="5" s="1"/>
  <c r="QMA476" i="5" s="1"/>
  <c r="QMC476" i="5" s="1"/>
  <c r="QME476" i="5" s="1"/>
  <c r="QMG476" i="5" s="1"/>
  <c r="QMI476" i="5" s="1"/>
  <c r="QMK476" i="5" s="1"/>
  <c r="QMM476" i="5" s="1"/>
  <c r="QMO476" i="5" s="1"/>
  <c r="QMQ476" i="5" s="1"/>
  <c r="QMS476" i="5" s="1"/>
  <c r="QMU476" i="5" s="1"/>
  <c r="QMW476" i="5" s="1"/>
  <c r="QMY476" i="5" s="1"/>
  <c r="QNA476" i="5" s="1"/>
  <c r="QNC476" i="5" s="1"/>
  <c r="QNE476" i="5" s="1"/>
  <c r="QNG476" i="5" s="1"/>
  <c r="QNI476" i="5" s="1"/>
  <c r="QNK476" i="5" s="1"/>
  <c r="QNM476" i="5" s="1"/>
  <c r="QNO476" i="5" s="1"/>
  <c r="QNQ476" i="5" s="1"/>
  <c r="QNS476" i="5" s="1"/>
  <c r="QNU476" i="5" s="1"/>
  <c r="QNW476" i="5" s="1"/>
  <c r="QNY476" i="5" s="1"/>
  <c r="QOA476" i="5" s="1"/>
  <c r="QOC476" i="5" s="1"/>
  <c r="QOE476" i="5" s="1"/>
  <c r="QOG476" i="5" s="1"/>
  <c r="QOI476" i="5" s="1"/>
  <c r="QOK476" i="5" s="1"/>
  <c r="QOM476" i="5" s="1"/>
  <c r="QOO476" i="5" s="1"/>
  <c r="QOQ476" i="5" s="1"/>
  <c r="QOS476" i="5" s="1"/>
  <c r="QOU476" i="5" s="1"/>
  <c r="QOW476" i="5" s="1"/>
  <c r="QOY476" i="5" s="1"/>
  <c r="QPA476" i="5" s="1"/>
  <c r="QPC476" i="5" s="1"/>
  <c r="QPE476" i="5" s="1"/>
  <c r="QPG476" i="5" s="1"/>
  <c r="QPI476" i="5" s="1"/>
  <c r="QPK476" i="5" s="1"/>
  <c r="QPM476" i="5" s="1"/>
  <c r="QPO476" i="5" s="1"/>
  <c r="QPQ476" i="5" s="1"/>
  <c r="QPS476" i="5" s="1"/>
  <c r="QPU476" i="5" s="1"/>
  <c r="QPW476" i="5" s="1"/>
  <c r="QPY476" i="5" s="1"/>
  <c r="QQA476" i="5" s="1"/>
  <c r="QQC476" i="5" s="1"/>
  <c r="QQE476" i="5" s="1"/>
  <c r="QQG476" i="5" s="1"/>
  <c r="QQI476" i="5" s="1"/>
  <c r="QQK476" i="5" s="1"/>
  <c r="QQM476" i="5" s="1"/>
  <c r="QQO476" i="5" s="1"/>
  <c r="QQQ476" i="5" s="1"/>
  <c r="QQS476" i="5" s="1"/>
  <c r="QQU476" i="5" s="1"/>
  <c r="QQW476" i="5" s="1"/>
  <c r="QQY476" i="5" s="1"/>
  <c r="QRA476" i="5" s="1"/>
  <c r="QRC476" i="5" s="1"/>
  <c r="QRE476" i="5" s="1"/>
  <c r="QRG476" i="5" s="1"/>
  <c r="QRI476" i="5" s="1"/>
  <c r="QRK476" i="5" s="1"/>
  <c r="QRM476" i="5" s="1"/>
  <c r="QRO476" i="5" s="1"/>
  <c r="QRQ476" i="5" s="1"/>
  <c r="QRS476" i="5" s="1"/>
  <c r="QRU476" i="5" s="1"/>
  <c r="QRW476" i="5" s="1"/>
  <c r="QRY476" i="5" s="1"/>
  <c r="QSA476" i="5" s="1"/>
  <c r="QSC476" i="5" s="1"/>
  <c r="QSE476" i="5" s="1"/>
  <c r="QSG476" i="5" s="1"/>
  <c r="QSI476" i="5" s="1"/>
  <c r="QSK476" i="5" s="1"/>
  <c r="QSM476" i="5" s="1"/>
  <c r="QSO476" i="5" s="1"/>
  <c r="QSQ476" i="5" s="1"/>
  <c r="QSS476" i="5" s="1"/>
  <c r="QSU476" i="5" s="1"/>
  <c r="QSW476" i="5" s="1"/>
  <c r="QSY476" i="5" s="1"/>
  <c r="QTA476" i="5" s="1"/>
  <c r="QTC476" i="5" s="1"/>
  <c r="QTE476" i="5" s="1"/>
  <c r="QTG476" i="5" s="1"/>
  <c r="QTI476" i="5" s="1"/>
  <c r="QTK476" i="5" s="1"/>
  <c r="QTM476" i="5" s="1"/>
  <c r="QTO476" i="5" s="1"/>
  <c r="QTQ476" i="5" s="1"/>
  <c r="QTS476" i="5" s="1"/>
  <c r="QTU476" i="5" s="1"/>
  <c r="QTW476" i="5" s="1"/>
  <c r="QTY476" i="5" s="1"/>
  <c r="QUA476" i="5" s="1"/>
  <c r="QUC476" i="5" s="1"/>
  <c r="QUE476" i="5" s="1"/>
  <c r="QUG476" i="5" s="1"/>
  <c r="QUI476" i="5" s="1"/>
  <c r="QUK476" i="5" s="1"/>
  <c r="QUM476" i="5" s="1"/>
  <c r="QUO476" i="5" s="1"/>
  <c r="QUQ476" i="5" s="1"/>
  <c r="QUS476" i="5" s="1"/>
  <c r="QUU476" i="5" s="1"/>
  <c r="QUW476" i="5" s="1"/>
  <c r="QUY476" i="5" s="1"/>
  <c r="QVA476" i="5" s="1"/>
  <c r="QVC476" i="5" s="1"/>
  <c r="QVE476" i="5" s="1"/>
  <c r="QVG476" i="5" s="1"/>
  <c r="QVI476" i="5" s="1"/>
  <c r="QVK476" i="5" s="1"/>
  <c r="QVM476" i="5" s="1"/>
  <c r="QVO476" i="5" s="1"/>
  <c r="QVQ476" i="5" s="1"/>
  <c r="QVS476" i="5" s="1"/>
  <c r="QVU476" i="5" s="1"/>
  <c r="QVW476" i="5" s="1"/>
  <c r="QVY476" i="5" s="1"/>
  <c r="QWA476" i="5" s="1"/>
  <c r="QWC476" i="5" s="1"/>
  <c r="QWE476" i="5" s="1"/>
  <c r="QWG476" i="5" s="1"/>
  <c r="QWI476" i="5" s="1"/>
  <c r="QWK476" i="5" s="1"/>
  <c r="QWM476" i="5" s="1"/>
  <c r="QWO476" i="5" s="1"/>
  <c r="QWQ476" i="5" s="1"/>
  <c r="QWS476" i="5" s="1"/>
  <c r="QWU476" i="5" s="1"/>
  <c r="QWW476" i="5" s="1"/>
  <c r="QWY476" i="5" s="1"/>
  <c r="QXA476" i="5" s="1"/>
  <c r="QXC476" i="5" s="1"/>
  <c r="QXE476" i="5" s="1"/>
  <c r="QXG476" i="5" s="1"/>
  <c r="QXI476" i="5" s="1"/>
  <c r="QXK476" i="5" s="1"/>
  <c r="QXM476" i="5" s="1"/>
  <c r="QXO476" i="5" s="1"/>
  <c r="QXQ476" i="5" s="1"/>
  <c r="QXS476" i="5" s="1"/>
  <c r="QXU476" i="5" s="1"/>
  <c r="QXW476" i="5" s="1"/>
  <c r="QXY476" i="5" s="1"/>
  <c r="QYA476" i="5" s="1"/>
  <c r="QYC476" i="5" s="1"/>
  <c r="QYE476" i="5" s="1"/>
  <c r="QYG476" i="5" s="1"/>
  <c r="QYI476" i="5" s="1"/>
  <c r="QYK476" i="5" s="1"/>
  <c r="QYM476" i="5" s="1"/>
  <c r="QYO476" i="5" s="1"/>
  <c r="QYQ476" i="5" s="1"/>
  <c r="QYS476" i="5" s="1"/>
  <c r="QYU476" i="5" s="1"/>
  <c r="QYW476" i="5" s="1"/>
  <c r="QYY476" i="5" s="1"/>
  <c r="QZA476" i="5" s="1"/>
  <c r="QZC476" i="5" s="1"/>
  <c r="QZE476" i="5" s="1"/>
  <c r="QZG476" i="5" s="1"/>
  <c r="QZI476" i="5" s="1"/>
  <c r="QZK476" i="5" s="1"/>
  <c r="QZM476" i="5" s="1"/>
  <c r="QZO476" i="5" s="1"/>
  <c r="QZQ476" i="5" s="1"/>
  <c r="QZS476" i="5" s="1"/>
  <c r="QZU476" i="5" s="1"/>
  <c r="QZW476" i="5" s="1"/>
  <c r="QZY476" i="5" s="1"/>
  <c r="RAA476" i="5" s="1"/>
  <c r="RAC476" i="5" s="1"/>
  <c r="RAE476" i="5" s="1"/>
  <c r="RAG476" i="5" s="1"/>
  <c r="RAI476" i="5" s="1"/>
  <c r="RAK476" i="5" s="1"/>
  <c r="RAM476" i="5" s="1"/>
  <c r="RAO476" i="5" s="1"/>
  <c r="RAQ476" i="5" s="1"/>
  <c r="RAS476" i="5" s="1"/>
  <c r="RAU476" i="5" s="1"/>
  <c r="RAW476" i="5" s="1"/>
  <c r="RAY476" i="5" s="1"/>
  <c r="RBA476" i="5" s="1"/>
  <c r="RBC476" i="5" s="1"/>
  <c r="RBE476" i="5" s="1"/>
  <c r="RBG476" i="5" s="1"/>
  <c r="RBI476" i="5" s="1"/>
  <c r="RBK476" i="5" s="1"/>
  <c r="RBM476" i="5" s="1"/>
  <c r="RBO476" i="5" s="1"/>
  <c r="RBQ476" i="5" s="1"/>
  <c r="RBS476" i="5" s="1"/>
  <c r="RBU476" i="5" s="1"/>
  <c r="RBW476" i="5" s="1"/>
  <c r="RBY476" i="5" s="1"/>
  <c r="RCA476" i="5" s="1"/>
  <c r="RCC476" i="5" s="1"/>
  <c r="RCE476" i="5" s="1"/>
  <c r="RCG476" i="5" s="1"/>
  <c r="RCI476" i="5" s="1"/>
  <c r="RCK476" i="5" s="1"/>
  <c r="RCM476" i="5" s="1"/>
  <c r="RCO476" i="5" s="1"/>
  <c r="RCQ476" i="5" s="1"/>
  <c r="RCS476" i="5" s="1"/>
  <c r="RCU476" i="5" s="1"/>
  <c r="RCW476" i="5" s="1"/>
  <c r="RCY476" i="5" s="1"/>
  <c r="RDA476" i="5" s="1"/>
  <c r="RDC476" i="5" s="1"/>
  <c r="RDE476" i="5" s="1"/>
  <c r="RDG476" i="5" s="1"/>
  <c r="RDI476" i="5" s="1"/>
  <c r="RDK476" i="5" s="1"/>
  <c r="RDM476" i="5" s="1"/>
  <c r="RDO476" i="5" s="1"/>
  <c r="RDQ476" i="5" s="1"/>
  <c r="RDS476" i="5" s="1"/>
  <c r="RDU476" i="5" s="1"/>
  <c r="RDW476" i="5" s="1"/>
  <c r="RDY476" i="5" s="1"/>
  <c r="REA476" i="5" s="1"/>
  <c r="REC476" i="5" s="1"/>
  <c r="REE476" i="5" s="1"/>
  <c r="REG476" i="5" s="1"/>
  <c r="REI476" i="5" s="1"/>
  <c r="REK476" i="5" s="1"/>
  <c r="REM476" i="5" s="1"/>
  <c r="REO476" i="5" s="1"/>
  <c r="REQ476" i="5" s="1"/>
  <c r="RES476" i="5" s="1"/>
  <c r="REU476" i="5" s="1"/>
  <c r="REW476" i="5" s="1"/>
  <c r="REY476" i="5" s="1"/>
  <c r="RFA476" i="5" s="1"/>
  <c r="RFC476" i="5" s="1"/>
  <c r="RFE476" i="5" s="1"/>
  <c r="RFG476" i="5" s="1"/>
  <c r="RFI476" i="5" s="1"/>
  <c r="RFK476" i="5" s="1"/>
  <c r="RFM476" i="5" s="1"/>
  <c r="RFO476" i="5" s="1"/>
  <c r="RFQ476" i="5" s="1"/>
  <c r="RFS476" i="5" s="1"/>
  <c r="RFU476" i="5" s="1"/>
  <c r="RFW476" i="5" s="1"/>
  <c r="RFY476" i="5" s="1"/>
  <c r="RGA476" i="5" s="1"/>
  <c r="RGC476" i="5" s="1"/>
  <c r="RGE476" i="5" s="1"/>
  <c r="RGG476" i="5" s="1"/>
  <c r="RGI476" i="5" s="1"/>
  <c r="RGK476" i="5" s="1"/>
  <c r="RGM476" i="5" s="1"/>
  <c r="RGO476" i="5" s="1"/>
  <c r="RGQ476" i="5" s="1"/>
  <c r="RGS476" i="5" s="1"/>
  <c r="RGU476" i="5" s="1"/>
  <c r="RGW476" i="5" s="1"/>
  <c r="RGY476" i="5" s="1"/>
  <c r="RHA476" i="5" s="1"/>
  <c r="RHC476" i="5" s="1"/>
  <c r="RHE476" i="5" s="1"/>
  <c r="RHG476" i="5" s="1"/>
  <c r="RHI476" i="5" s="1"/>
  <c r="RHK476" i="5" s="1"/>
  <c r="RHM476" i="5" s="1"/>
  <c r="RHO476" i="5" s="1"/>
  <c r="RHQ476" i="5" s="1"/>
  <c r="RHS476" i="5" s="1"/>
  <c r="RHU476" i="5" s="1"/>
  <c r="RHW476" i="5" s="1"/>
  <c r="RHY476" i="5" s="1"/>
  <c r="RIA476" i="5" s="1"/>
  <c r="RIC476" i="5" s="1"/>
  <c r="RIE476" i="5" s="1"/>
  <c r="RIG476" i="5" s="1"/>
  <c r="RII476" i="5" s="1"/>
  <c r="RIK476" i="5" s="1"/>
  <c r="RIM476" i="5" s="1"/>
  <c r="RIO476" i="5" s="1"/>
  <c r="RIQ476" i="5" s="1"/>
  <c r="RIS476" i="5" s="1"/>
  <c r="RIU476" i="5" s="1"/>
  <c r="RIW476" i="5" s="1"/>
  <c r="RIY476" i="5" s="1"/>
  <c r="RJA476" i="5" s="1"/>
  <c r="RJC476" i="5" s="1"/>
  <c r="RJE476" i="5" s="1"/>
  <c r="RJG476" i="5" s="1"/>
  <c r="RJI476" i="5" s="1"/>
  <c r="RJK476" i="5" s="1"/>
  <c r="RJM476" i="5" s="1"/>
  <c r="RJO476" i="5" s="1"/>
  <c r="RJQ476" i="5" s="1"/>
  <c r="RJS476" i="5" s="1"/>
  <c r="RJU476" i="5" s="1"/>
  <c r="RJW476" i="5" s="1"/>
  <c r="RJY476" i="5" s="1"/>
  <c r="RKA476" i="5" s="1"/>
  <c r="RKC476" i="5" s="1"/>
  <c r="RKE476" i="5" s="1"/>
  <c r="RKG476" i="5" s="1"/>
  <c r="RKI476" i="5" s="1"/>
  <c r="RKK476" i="5" s="1"/>
  <c r="RKM476" i="5" s="1"/>
  <c r="RKO476" i="5" s="1"/>
  <c r="RKQ476" i="5" s="1"/>
  <c r="RKS476" i="5" s="1"/>
  <c r="RKU476" i="5" s="1"/>
  <c r="RKW476" i="5" s="1"/>
  <c r="RKY476" i="5" s="1"/>
  <c r="RLA476" i="5" s="1"/>
  <c r="RLC476" i="5" s="1"/>
  <c r="RLE476" i="5" s="1"/>
  <c r="RLG476" i="5" s="1"/>
  <c r="RLI476" i="5" s="1"/>
  <c r="RLK476" i="5" s="1"/>
  <c r="RLM476" i="5" s="1"/>
  <c r="RLO476" i="5" s="1"/>
  <c r="RLQ476" i="5" s="1"/>
  <c r="RLS476" i="5" s="1"/>
  <c r="RLU476" i="5" s="1"/>
  <c r="RLW476" i="5" s="1"/>
  <c r="RLY476" i="5" s="1"/>
  <c r="RMA476" i="5" s="1"/>
  <c r="RMC476" i="5" s="1"/>
  <c r="RME476" i="5" s="1"/>
  <c r="RMG476" i="5" s="1"/>
  <c r="RMI476" i="5" s="1"/>
  <c r="RMK476" i="5" s="1"/>
  <c r="RMM476" i="5" s="1"/>
  <c r="RMO476" i="5" s="1"/>
  <c r="RMQ476" i="5" s="1"/>
  <c r="RMS476" i="5" s="1"/>
  <c r="RMU476" i="5" s="1"/>
  <c r="RMW476" i="5" s="1"/>
  <c r="RMY476" i="5" s="1"/>
  <c r="RNA476" i="5" s="1"/>
  <c r="RNC476" i="5" s="1"/>
  <c r="RNE476" i="5" s="1"/>
  <c r="RNG476" i="5" s="1"/>
  <c r="RNI476" i="5" s="1"/>
  <c r="RNK476" i="5" s="1"/>
  <c r="RNM476" i="5" s="1"/>
  <c r="RNO476" i="5" s="1"/>
  <c r="RNQ476" i="5" s="1"/>
  <c r="RNS476" i="5" s="1"/>
  <c r="RNU476" i="5" s="1"/>
  <c r="RNW476" i="5" s="1"/>
  <c r="RNY476" i="5" s="1"/>
  <c r="ROA476" i="5" s="1"/>
  <c r="ROC476" i="5" s="1"/>
  <c r="ROE476" i="5" s="1"/>
  <c r="ROG476" i="5" s="1"/>
  <c r="ROI476" i="5" s="1"/>
  <c r="ROK476" i="5" s="1"/>
  <c r="ROM476" i="5" s="1"/>
  <c r="ROO476" i="5" s="1"/>
  <c r="ROQ476" i="5" s="1"/>
  <c r="ROS476" i="5" s="1"/>
  <c r="ROU476" i="5" s="1"/>
  <c r="ROW476" i="5" s="1"/>
  <c r="ROY476" i="5" s="1"/>
  <c r="RPA476" i="5" s="1"/>
  <c r="RPC476" i="5" s="1"/>
  <c r="RPE476" i="5" s="1"/>
  <c r="RPG476" i="5" s="1"/>
  <c r="RPI476" i="5" s="1"/>
  <c r="RPK476" i="5" s="1"/>
  <c r="RPM476" i="5" s="1"/>
  <c r="RPO476" i="5" s="1"/>
  <c r="RPQ476" i="5" s="1"/>
  <c r="RPS476" i="5" s="1"/>
  <c r="RPU476" i="5" s="1"/>
  <c r="RPW476" i="5" s="1"/>
  <c r="RPY476" i="5" s="1"/>
  <c r="RQA476" i="5" s="1"/>
  <c r="RQC476" i="5" s="1"/>
  <c r="RQE476" i="5" s="1"/>
  <c r="RQG476" i="5" s="1"/>
  <c r="RQI476" i="5" s="1"/>
  <c r="RQK476" i="5" s="1"/>
  <c r="RQM476" i="5" s="1"/>
  <c r="RQO476" i="5" s="1"/>
  <c r="RQQ476" i="5" s="1"/>
  <c r="RQS476" i="5" s="1"/>
  <c r="RQU476" i="5" s="1"/>
  <c r="RQW476" i="5" s="1"/>
  <c r="RQY476" i="5" s="1"/>
  <c r="RRA476" i="5" s="1"/>
  <c r="RRC476" i="5" s="1"/>
  <c r="RRE476" i="5" s="1"/>
  <c r="RRG476" i="5" s="1"/>
  <c r="RRI476" i="5" s="1"/>
  <c r="RRK476" i="5" s="1"/>
  <c r="RRM476" i="5" s="1"/>
  <c r="RRO476" i="5" s="1"/>
  <c r="RRQ476" i="5" s="1"/>
  <c r="RRS476" i="5" s="1"/>
  <c r="RRU476" i="5" s="1"/>
  <c r="RRW476" i="5" s="1"/>
  <c r="RRY476" i="5" s="1"/>
  <c r="RSA476" i="5" s="1"/>
  <c r="RSC476" i="5" s="1"/>
  <c r="RSE476" i="5" s="1"/>
  <c r="RSG476" i="5" s="1"/>
  <c r="RSI476" i="5" s="1"/>
  <c r="RSK476" i="5" s="1"/>
  <c r="RSM476" i="5" s="1"/>
  <c r="RSO476" i="5" s="1"/>
  <c r="RSQ476" i="5" s="1"/>
  <c r="RSS476" i="5" s="1"/>
  <c r="RSU476" i="5" s="1"/>
  <c r="RSW476" i="5" s="1"/>
  <c r="RSY476" i="5" s="1"/>
  <c r="RTA476" i="5" s="1"/>
  <c r="RTC476" i="5" s="1"/>
  <c r="RTE476" i="5" s="1"/>
  <c r="RTG476" i="5" s="1"/>
  <c r="RTI476" i="5" s="1"/>
  <c r="RTK476" i="5" s="1"/>
  <c r="RTM476" i="5" s="1"/>
  <c r="RTO476" i="5" s="1"/>
  <c r="RTQ476" i="5" s="1"/>
  <c r="RTS476" i="5" s="1"/>
  <c r="RTU476" i="5" s="1"/>
  <c r="RTW476" i="5" s="1"/>
  <c r="RTY476" i="5" s="1"/>
  <c r="RUA476" i="5" s="1"/>
  <c r="RUC476" i="5" s="1"/>
  <c r="RUE476" i="5" s="1"/>
  <c r="RUG476" i="5" s="1"/>
  <c r="RUI476" i="5" s="1"/>
  <c r="RUK476" i="5" s="1"/>
  <c r="RUM476" i="5" s="1"/>
  <c r="RUO476" i="5" s="1"/>
  <c r="RUQ476" i="5" s="1"/>
  <c r="RUS476" i="5" s="1"/>
  <c r="RUU476" i="5" s="1"/>
  <c r="RUW476" i="5" s="1"/>
  <c r="RUY476" i="5" s="1"/>
  <c r="RVA476" i="5" s="1"/>
  <c r="RVC476" i="5" s="1"/>
  <c r="RVE476" i="5" s="1"/>
  <c r="RVG476" i="5" s="1"/>
  <c r="RVI476" i="5" s="1"/>
  <c r="RVK476" i="5" s="1"/>
  <c r="RVM476" i="5" s="1"/>
  <c r="RVO476" i="5" s="1"/>
  <c r="RVQ476" i="5" s="1"/>
  <c r="RVS476" i="5" s="1"/>
  <c r="RVU476" i="5" s="1"/>
  <c r="RVW476" i="5" s="1"/>
  <c r="RVY476" i="5" s="1"/>
  <c r="RWA476" i="5" s="1"/>
  <c r="RWC476" i="5" s="1"/>
  <c r="RWE476" i="5" s="1"/>
  <c r="RWG476" i="5" s="1"/>
  <c r="RWI476" i="5" s="1"/>
  <c r="RWK476" i="5" s="1"/>
  <c r="RWM476" i="5" s="1"/>
  <c r="RWO476" i="5" s="1"/>
  <c r="RWQ476" i="5" s="1"/>
  <c r="RWS476" i="5" s="1"/>
  <c r="RWU476" i="5" s="1"/>
  <c r="RWW476" i="5" s="1"/>
  <c r="RWY476" i="5" s="1"/>
  <c r="RXA476" i="5" s="1"/>
  <c r="RXC476" i="5" s="1"/>
  <c r="RXE476" i="5" s="1"/>
  <c r="RXG476" i="5" s="1"/>
  <c r="RXI476" i="5" s="1"/>
  <c r="RXK476" i="5" s="1"/>
  <c r="RXM476" i="5" s="1"/>
  <c r="RXO476" i="5" s="1"/>
  <c r="RXQ476" i="5" s="1"/>
  <c r="RXS476" i="5" s="1"/>
  <c r="RXU476" i="5" s="1"/>
  <c r="RXW476" i="5" s="1"/>
  <c r="RXY476" i="5" s="1"/>
  <c r="RYA476" i="5" s="1"/>
  <c r="RYC476" i="5" s="1"/>
  <c r="RYE476" i="5" s="1"/>
  <c r="RYG476" i="5" s="1"/>
  <c r="RYI476" i="5" s="1"/>
  <c r="RYK476" i="5" s="1"/>
  <c r="RYM476" i="5" s="1"/>
  <c r="RYO476" i="5" s="1"/>
  <c r="RYQ476" i="5" s="1"/>
  <c r="RYS476" i="5" s="1"/>
  <c r="RYU476" i="5" s="1"/>
  <c r="RYW476" i="5" s="1"/>
  <c r="RYY476" i="5" s="1"/>
  <c r="RZA476" i="5" s="1"/>
  <c r="RZC476" i="5" s="1"/>
  <c r="RZE476" i="5" s="1"/>
  <c r="RZG476" i="5" s="1"/>
  <c r="RZI476" i="5" s="1"/>
  <c r="RZK476" i="5" s="1"/>
  <c r="RZM476" i="5" s="1"/>
  <c r="RZO476" i="5" s="1"/>
  <c r="RZQ476" i="5" s="1"/>
  <c r="RZS476" i="5" s="1"/>
  <c r="RZU476" i="5" s="1"/>
  <c r="RZW476" i="5" s="1"/>
  <c r="RZY476" i="5" s="1"/>
  <c r="SAA476" i="5" s="1"/>
  <c r="SAC476" i="5" s="1"/>
  <c r="SAE476" i="5" s="1"/>
  <c r="SAG476" i="5" s="1"/>
  <c r="SAI476" i="5" s="1"/>
  <c r="SAK476" i="5" s="1"/>
  <c r="SAM476" i="5" s="1"/>
  <c r="SAO476" i="5" s="1"/>
  <c r="SAQ476" i="5" s="1"/>
  <c r="SAS476" i="5" s="1"/>
  <c r="SAU476" i="5" s="1"/>
  <c r="SAW476" i="5" s="1"/>
  <c r="SAY476" i="5" s="1"/>
  <c r="SBA476" i="5" s="1"/>
  <c r="SBC476" i="5" s="1"/>
  <c r="SBE476" i="5" s="1"/>
  <c r="SBG476" i="5" s="1"/>
  <c r="SBI476" i="5" s="1"/>
  <c r="SBK476" i="5" s="1"/>
  <c r="SBM476" i="5" s="1"/>
  <c r="SBO476" i="5" s="1"/>
  <c r="SBQ476" i="5" s="1"/>
  <c r="SBS476" i="5" s="1"/>
  <c r="SBU476" i="5" s="1"/>
  <c r="SBW476" i="5" s="1"/>
  <c r="SBY476" i="5" s="1"/>
  <c r="SCA476" i="5" s="1"/>
  <c r="SCC476" i="5" s="1"/>
  <c r="SCE476" i="5" s="1"/>
  <c r="SCG476" i="5" s="1"/>
  <c r="SCI476" i="5" s="1"/>
  <c r="SCK476" i="5" s="1"/>
  <c r="SCM476" i="5" s="1"/>
  <c r="SCO476" i="5" s="1"/>
  <c r="SCQ476" i="5" s="1"/>
  <c r="SCS476" i="5" s="1"/>
  <c r="SCU476" i="5" s="1"/>
  <c r="SCW476" i="5" s="1"/>
  <c r="SCY476" i="5" s="1"/>
  <c r="SDA476" i="5" s="1"/>
  <c r="SDC476" i="5" s="1"/>
  <c r="SDE476" i="5" s="1"/>
  <c r="SDG476" i="5" s="1"/>
  <c r="SDI476" i="5" s="1"/>
  <c r="SDK476" i="5" s="1"/>
  <c r="SDM476" i="5" s="1"/>
  <c r="SDO476" i="5" s="1"/>
  <c r="SDQ476" i="5" s="1"/>
  <c r="SDS476" i="5" s="1"/>
  <c r="SDU476" i="5" s="1"/>
  <c r="SDW476" i="5" s="1"/>
  <c r="SDY476" i="5" s="1"/>
  <c r="SEA476" i="5" s="1"/>
  <c r="SEC476" i="5" s="1"/>
  <c r="SEE476" i="5" s="1"/>
  <c r="SEG476" i="5" s="1"/>
  <c r="SEI476" i="5" s="1"/>
  <c r="SEK476" i="5" s="1"/>
  <c r="SEM476" i="5" s="1"/>
  <c r="SEO476" i="5" s="1"/>
  <c r="SEQ476" i="5" s="1"/>
  <c r="SES476" i="5" s="1"/>
  <c r="SEU476" i="5" s="1"/>
  <c r="SEW476" i="5" s="1"/>
  <c r="SEY476" i="5" s="1"/>
  <c r="SFA476" i="5" s="1"/>
  <c r="SFC476" i="5" s="1"/>
  <c r="SFE476" i="5" s="1"/>
  <c r="SFG476" i="5" s="1"/>
  <c r="SFI476" i="5" s="1"/>
  <c r="SFK476" i="5" s="1"/>
  <c r="SFM476" i="5" s="1"/>
  <c r="SFO476" i="5" s="1"/>
  <c r="SFQ476" i="5" s="1"/>
  <c r="SFS476" i="5" s="1"/>
  <c r="SFU476" i="5" s="1"/>
  <c r="SFW476" i="5" s="1"/>
  <c r="SFY476" i="5" s="1"/>
  <c r="SGA476" i="5" s="1"/>
  <c r="SGC476" i="5" s="1"/>
  <c r="SGE476" i="5" s="1"/>
  <c r="SGG476" i="5" s="1"/>
  <c r="SGI476" i="5" s="1"/>
  <c r="SGK476" i="5" s="1"/>
  <c r="SGM476" i="5" s="1"/>
  <c r="SGO476" i="5" s="1"/>
  <c r="SGQ476" i="5" s="1"/>
  <c r="SGS476" i="5" s="1"/>
  <c r="SGU476" i="5" s="1"/>
  <c r="SGW476" i="5" s="1"/>
  <c r="SGY476" i="5" s="1"/>
  <c r="SHA476" i="5" s="1"/>
  <c r="SHC476" i="5" s="1"/>
  <c r="SHE476" i="5" s="1"/>
  <c r="SHG476" i="5" s="1"/>
  <c r="SHI476" i="5" s="1"/>
  <c r="SHK476" i="5" s="1"/>
  <c r="SHM476" i="5" s="1"/>
  <c r="SHO476" i="5" s="1"/>
  <c r="SHQ476" i="5" s="1"/>
  <c r="SHS476" i="5" s="1"/>
  <c r="SHU476" i="5" s="1"/>
  <c r="SHW476" i="5" s="1"/>
  <c r="SHY476" i="5" s="1"/>
  <c r="SIA476" i="5" s="1"/>
  <c r="SIC476" i="5" s="1"/>
  <c r="SIE476" i="5" s="1"/>
  <c r="SIG476" i="5" s="1"/>
  <c r="SII476" i="5" s="1"/>
  <c r="SIK476" i="5" s="1"/>
  <c r="SIM476" i="5" s="1"/>
  <c r="SIO476" i="5" s="1"/>
  <c r="SIQ476" i="5" s="1"/>
  <c r="SIS476" i="5" s="1"/>
  <c r="SIU476" i="5" s="1"/>
  <c r="SIW476" i="5" s="1"/>
  <c r="SIY476" i="5" s="1"/>
  <c r="SJA476" i="5" s="1"/>
  <c r="SJC476" i="5" s="1"/>
  <c r="SJE476" i="5" s="1"/>
  <c r="SJG476" i="5" s="1"/>
  <c r="SJI476" i="5" s="1"/>
  <c r="SJK476" i="5" s="1"/>
  <c r="SJM476" i="5" s="1"/>
  <c r="SJO476" i="5" s="1"/>
  <c r="SJQ476" i="5" s="1"/>
  <c r="SJS476" i="5" s="1"/>
  <c r="SJU476" i="5" s="1"/>
  <c r="SJW476" i="5" s="1"/>
  <c r="SJY476" i="5" s="1"/>
  <c r="SKA476" i="5" s="1"/>
  <c r="SKC476" i="5" s="1"/>
  <c r="SKE476" i="5" s="1"/>
  <c r="SKG476" i="5" s="1"/>
  <c r="SKI476" i="5" s="1"/>
  <c r="SKK476" i="5" s="1"/>
  <c r="SKM476" i="5" s="1"/>
  <c r="SKO476" i="5" s="1"/>
  <c r="SKQ476" i="5" s="1"/>
  <c r="SKS476" i="5" s="1"/>
  <c r="SKU476" i="5" s="1"/>
  <c r="SKW476" i="5" s="1"/>
  <c r="SKY476" i="5" s="1"/>
  <c r="SLA476" i="5" s="1"/>
  <c r="SLC476" i="5" s="1"/>
  <c r="SLE476" i="5" s="1"/>
  <c r="SLG476" i="5" s="1"/>
  <c r="SLI476" i="5" s="1"/>
  <c r="SLK476" i="5" s="1"/>
  <c r="SLM476" i="5" s="1"/>
  <c r="SLO476" i="5" s="1"/>
  <c r="SLQ476" i="5" s="1"/>
  <c r="SLS476" i="5" s="1"/>
  <c r="SLU476" i="5" s="1"/>
  <c r="SLW476" i="5" s="1"/>
  <c r="SLY476" i="5" s="1"/>
  <c r="SMA476" i="5" s="1"/>
  <c r="SMC476" i="5" s="1"/>
  <c r="SME476" i="5" s="1"/>
  <c r="SMG476" i="5" s="1"/>
  <c r="SMI476" i="5" s="1"/>
  <c r="SMK476" i="5" s="1"/>
  <c r="SMM476" i="5" s="1"/>
  <c r="SMO476" i="5" s="1"/>
  <c r="SMQ476" i="5" s="1"/>
  <c r="SMS476" i="5" s="1"/>
  <c r="SMU476" i="5" s="1"/>
  <c r="SMW476" i="5" s="1"/>
  <c r="SMY476" i="5" s="1"/>
  <c r="SNA476" i="5" s="1"/>
  <c r="SNC476" i="5" s="1"/>
  <c r="SNE476" i="5" s="1"/>
  <c r="SNG476" i="5" s="1"/>
  <c r="SNI476" i="5" s="1"/>
  <c r="SNK476" i="5" s="1"/>
  <c r="SNM476" i="5" s="1"/>
  <c r="SNO476" i="5" s="1"/>
  <c r="SNQ476" i="5" s="1"/>
  <c r="SNS476" i="5" s="1"/>
  <c r="SNU476" i="5" s="1"/>
  <c r="SNW476" i="5" s="1"/>
  <c r="SNY476" i="5" s="1"/>
  <c r="SOA476" i="5" s="1"/>
  <c r="SOC476" i="5" s="1"/>
  <c r="SOE476" i="5" s="1"/>
  <c r="SOG476" i="5" s="1"/>
  <c r="SOI476" i="5" s="1"/>
  <c r="SOK476" i="5" s="1"/>
  <c r="SOM476" i="5" s="1"/>
  <c r="SOO476" i="5" s="1"/>
  <c r="SOQ476" i="5" s="1"/>
  <c r="SOS476" i="5" s="1"/>
  <c r="SOU476" i="5" s="1"/>
  <c r="SOW476" i="5" s="1"/>
  <c r="SOY476" i="5" s="1"/>
  <c r="SPA476" i="5" s="1"/>
  <c r="SPC476" i="5" s="1"/>
  <c r="SPE476" i="5" s="1"/>
  <c r="SPG476" i="5" s="1"/>
  <c r="SPI476" i="5" s="1"/>
  <c r="SPK476" i="5" s="1"/>
  <c r="SPM476" i="5" s="1"/>
  <c r="SPO476" i="5" s="1"/>
  <c r="SPQ476" i="5" s="1"/>
  <c r="SPS476" i="5" s="1"/>
  <c r="SPU476" i="5" s="1"/>
  <c r="SPW476" i="5" s="1"/>
  <c r="SPY476" i="5" s="1"/>
  <c r="SQA476" i="5" s="1"/>
  <c r="SQC476" i="5" s="1"/>
  <c r="SQE476" i="5" s="1"/>
  <c r="SQG476" i="5" s="1"/>
  <c r="SQI476" i="5" s="1"/>
  <c r="SQK476" i="5" s="1"/>
  <c r="SQM476" i="5" s="1"/>
  <c r="SQO476" i="5" s="1"/>
  <c r="SQQ476" i="5" s="1"/>
  <c r="SQS476" i="5" s="1"/>
  <c r="SQU476" i="5" s="1"/>
  <c r="SQW476" i="5" s="1"/>
  <c r="SQY476" i="5" s="1"/>
  <c r="SRA476" i="5" s="1"/>
  <c r="SRC476" i="5" s="1"/>
  <c r="SRE476" i="5" s="1"/>
  <c r="SRG476" i="5" s="1"/>
  <c r="SRI476" i="5" s="1"/>
  <c r="SRK476" i="5" s="1"/>
  <c r="SRM476" i="5" s="1"/>
  <c r="SRO476" i="5" s="1"/>
  <c r="SRQ476" i="5" s="1"/>
  <c r="SRS476" i="5" s="1"/>
  <c r="SRU476" i="5" s="1"/>
  <c r="SRW476" i="5" s="1"/>
  <c r="SRY476" i="5" s="1"/>
  <c r="SSA476" i="5" s="1"/>
  <c r="SSC476" i="5" s="1"/>
  <c r="SSE476" i="5" s="1"/>
  <c r="SSG476" i="5" s="1"/>
  <c r="SSI476" i="5" s="1"/>
  <c r="SSK476" i="5" s="1"/>
  <c r="SSM476" i="5" s="1"/>
  <c r="SSO476" i="5" s="1"/>
  <c r="SSQ476" i="5" s="1"/>
  <c r="SSS476" i="5" s="1"/>
  <c r="SSU476" i="5" s="1"/>
  <c r="SSW476" i="5" s="1"/>
  <c r="SSY476" i="5" s="1"/>
  <c r="STA476" i="5" s="1"/>
  <c r="STC476" i="5" s="1"/>
  <c r="STE476" i="5" s="1"/>
  <c r="STG476" i="5" s="1"/>
  <c r="STI476" i="5" s="1"/>
  <c r="STK476" i="5" s="1"/>
  <c r="STM476" i="5" s="1"/>
  <c r="STO476" i="5" s="1"/>
  <c r="STQ476" i="5" s="1"/>
  <c r="STS476" i="5" s="1"/>
  <c r="STU476" i="5" s="1"/>
  <c r="STW476" i="5" s="1"/>
  <c r="STY476" i="5" s="1"/>
  <c r="SUA476" i="5" s="1"/>
  <c r="SUC476" i="5" s="1"/>
  <c r="SUE476" i="5" s="1"/>
  <c r="SUG476" i="5" s="1"/>
  <c r="SUI476" i="5" s="1"/>
  <c r="SUK476" i="5" s="1"/>
  <c r="SUM476" i="5" s="1"/>
  <c r="SUO476" i="5" s="1"/>
  <c r="SUQ476" i="5" s="1"/>
  <c r="SUS476" i="5" s="1"/>
  <c r="SUU476" i="5" s="1"/>
  <c r="SUW476" i="5" s="1"/>
  <c r="SUY476" i="5" s="1"/>
  <c r="SVA476" i="5" s="1"/>
  <c r="SVC476" i="5" s="1"/>
  <c r="SVE476" i="5" s="1"/>
  <c r="SVG476" i="5" s="1"/>
  <c r="SVI476" i="5" s="1"/>
  <c r="SVK476" i="5" s="1"/>
  <c r="SVM476" i="5" s="1"/>
  <c r="SVO476" i="5" s="1"/>
  <c r="SVQ476" i="5" s="1"/>
  <c r="SVS476" i="5" s="1"/>
  <c r="SVU476" i="5" s="1"/>
  <c r="SVW476" i="5" s="1"/>
  <c r="SVY476" i="5" s="1"/>
  <c r="SWA476" i="5" s="1"/>
  <c r="SWC476" i="5" s="1"/>
  <c r="SWE476" i="5" s="1"/>
  <c r="SWG476" i="5" s="1"/>
  <c r="SWI476" i="5" s="1"/>
  <c r="SWK476" i="5" s="1"/>
  <c r="SWM476" i="5" s="1"/>
  <c r="SWO476" i="5" s="1"/>
  <c r="SWQ476" i="5" s="1"/>
  <c r="SWS476" i="5" s="1"/>
  <c r="SWU476" i="5" s="1"/>
  <c r="SWW476" i="5" s="1"/>
  <c r="SWY476" i="5" s="1"/>
  <c r="SXA476" i="5" s="1"/>
  <c r="SXC476" i="5" s="1"/>
  <c r="SXE476" i="5" s="1"/>
  <c r="SXG476" i="5" s="1"/>
  <c r="SXI476" i="5" s="1"/>
  <c r="SXK476" i="5" s="1"/>
  <c r="SXM476" i="5" s="1"/>
  <c r="SXO476" i="5" s="1"/>
  <c r="SXQ476" i="5" s="1"/>
  <c r="SXS476" i="5" s="1"/>
  <c r="SXU476" i="5" s="1"/>
  <c r="SXW476" i="5" s="1"/>
  <c r="SXY476" i="5" s="1"/>
  <c r="SYA476" i="5" s="1"/>
  <c r="SYC476" i="5" s="1"/>
  <c r="SYE476" i="5" s="1"/>
  <c r="SYG476" i="5" s="1"/>
  <c r="SYI476" i="5" s="1"/>
  <c r="SYK476" i="5" s="1"/>
  <c r="SYM476" i="5" s="1"/>
  <c r="SYO476" i="5" s="1"/>
  <c r="SYQ476" i="5" s="1"/>
  <c r="SYS476" i="5" s="1"/>
  <c r="SYU476" i="5" s="1"/>
  <c r="SYW476" i="5" s="1"/>
  <c r="SYY476" i="5" s="1"/>
  <c r="SZA476" i="5" s="1"/>
  <c r="SZC476" i="5" s="1"/>
  <c r="SZE476" i="5" s="1"/>
  <c r="SZG476" i="5" s="1"/>
  <c r="SZI476" i="5" s="1"/>
  <c r="SZK476" i="5" s="1"/>
  <c r="SZM476" i="5" s="1"/>
  <c r="SZO476" i="5" s="1"/>
  <c r="SZQ476" i="5" s="1"/>
  <c r="SZS476" i="5" s="1"/>
  <c r="SZU476" i="5" s="1"/>
  <c r="SZW476" i="5" s="1"/>
  <c r="SZY476" i="5" s="1"/>
  <c r="TAA476" i="5" s="1"/>
  <c r="TAC476" i="5" s="1"/>
  <c r="TAE476" i="5" s="1"/>
  <c r="TAG476" i="5" s="1"/>
  <c r="TAI476" i="5" s="1"/>
  <c r="TAK476" i="5" s="1"/>
  <c r="TAM476" i="5" s="1"/>
  <c r="TAO476" i="5" s="1"/>
  <c r="TAQ476" i="5" s="1"/>
  <c r="TAS476" i="5" s="1"/>
  <c r="TAU476" i="5" s="1"/>
  <c r="TAW476" i="5" s="1"/>
  <c r="TAY476" i="5" s="1"/>
  <c r="TBA476" i="5" s="1"/>
  <c r="TBC476" i="5" s="1"/>
  <c r="TBE476" i="5" s="1"/>
  <c r="TBG476" i="5" s="1"/>
  <c r="TBI476" i="5" s="1"/>
  <c r="TBK476" i="5" s="1"/>
  <c r="TBM476" i="5" s="1"/>
  <c r="TBO476" i="5" s="1"/>
  <c r="TBQ476" i="5" s="1"/>
  <c r="TBS476" i="5" s="1"/>
  <c r="TBU476" i="5" s="1"/>
  <c r="TBW476" i="5" s="1"/>
  <c r="TBY476" i="5" s="1"/>
  <c r="TCA476" i="5" s="1"/>
  <c r="TCC476" i="5" s="1"/>
  <c r="TCE476" i="5" s="1"/>
  <c r="TCG476" i="5" s="1"/>
  <c r="TCI476" i="5" s="1"/>
  <c r="TCK476" i="5" s="1"/>
  <c r="TCM476" i="5" s="1"/>
  <c r="TCO476" i="5" s="1"/>
  <c r="TCQ476" i="5" s="1"/>
  <c r="TCS476" i="5" s="1"/>
  <c r="TCU476" i="5" s="1"/>
  <c r="TCW476" i="5" s="1"/>
  <c r="TCY476" i="5" s="1"/>
  <c r="TDA476" i="5" s="1"/>
  <c r="TDC476" i="5" s="1"/>
  <c r="TDE476" i="5" s="1"/>
  <c r="TDG476" i="5" s="1"/>
  <c r="TDI476" i="5" s="1"/>
  <c r="TDK476" i="5" s="1"/>
  <c r="TDM476" i="5" s="1"/>
  <c r="TDO476" i="5" s="1"/>
  <c r="TDQ476" i="5" s="1"/>
  <c r="TDS476" i="5" s="1"/>
  <c r="TDU476" i="5" s="1"/>
  <c r="TDW476" i="5" s="1"/>
  <c r="TDY476" i="5" s="1"/>
  <c r="TEA476" i="5" s="1"/>
  <c r="TEC476" i="5" s="1"/>
  <c r="TEE476" i="5" s="1"/>
  <c r="TEG476" i="5" s="1"/>
  <c r="TEI476" i="5" s="1"/>
  <c r="TEK476" i="5" s="1"/>
  <c r="TEM476" i="5" s="1"/>
  <c r="TEO476" i="5" s="1"/>
  <c r="TEQ476" i="5" s="1"/>
  <c r="TES476" i="5" s="1"/>
  <c r="TEU476" i="5" s="1"/>
  <c r="TEW476" i="5" s="1"/>
  <c r="TEY476" i="5" s="1"/>
  <c r="TFA476" i="5" s="1"/>
  <c r="TFC476" i="5" s="1"/>
  <c r="TFE476" i="5" s="1"/>
  <c r="TFG476" i="5" s="1"/>
  <c r="TFI476" i="5" s="1"/>
  <c r="TFK476" i="5" s="1"/>
  <c r="TFM476" i="5" s="1"/>
  <c r="TFO476" i="5" s="1"/>
  <c r="TFQ476" i="5" s="1"/>
  <c r="TFS476" i="5" s="1"/>
  <c r="TFU476" i="5" s="1"/>
  <c r="TFW476" i="5" s="1"/>
  <c r="TFY476" i="5" s="1"/>
  <c r="TGA476" i="5" s="1"/>
  <c r="TGC476" i="5" s="1"/>
  <c r="TGE476" i="5" s="1"/>
  <c r="TGG476" i="5" s="1"/>
  <c r="TGI476" i="5" s="1"/>
  <c r="TGK476" i="5" s="1"/>
  <c r="TGM476" i="5" s="1"/>
  <c r="TGO476" i="5" s="1"/>
  <c r="TGQ476" i="5" s="1"/>
  <c r="TGS476" i="5" s="1"/>
  <c r="TGU476" i="5" s="1"/>
  <c r="TGW476" i="5" s="1"/>
  <c r="TGY476" i="5" s="1"/>
  <c r="THA476" i="5" s="1"/>
  <c r="THC476" i="5" s="1"/>
  <c r="THE476" i="5" s="1"/>
  <c r="THG476" i="5" s="1"/>
  <c r="THI476" i="5" s="1"/>
  <c r="THK476" i="5" s="1"/>
  <c r="THM476" i="5" s="1"/>
  <c r="THO476" i="5" s="1"/>
  <c r="THQ476" i="5" s="1"/>
  <c r="THS476" i="5" s="1"/>
  <c r="THU476" i="5" s="1"/>
  <c r="THW476" i="5" s="1"/>
  <c r="THY476" i="5" s="1"/>
  <c r="TIA476" i="5" s="1"/>
  <c r="TIC476" i="5" s="1"/>
  <c r="TIE476" i="5" s="1"/>
  <c r="TIG476" i="5" s="1"/>
  <c r="TII476" i="5" s="1"/>
  <c r="TIK476" i="5" s="1"/>
  <c r="TIM476" i="5" s="1"/>
  <c r="TIO476" i="5" s="1"/>
  <c r="TIQ476" i="5" s="1"/>
  <c r="TIS476" i="5" s="1"/>
  <c r="TIU476" i="5" s="1"/>
  <c r="TIW476" i="5" s="1"/>
  <c r="TIY476" i="5" s="1"/>
  <c r="TJA476" i="5" s="1"/>
  <c r="TJC476" i="5" s="1"/>
  <c r="TJE476" i="5" s="1"/>
  <c r="TJG476" i="5" s="1"/>
  <c r="TJI476" i="5" s="1"/>
  <c r="TJK476" i="5" s="1"/>
  <c r="TJM476" i="5" s="1"/>
  <c r="TJO476" i="5" s="1"/>
  <c r="TJQ476" i="5" s="1"/>
  <c r="TJS476" i="5" s="1"/>
  <c r="TJU476" i="5" s="1"/>
  <c r="TJW476" i="5" s="1"/>
  <c r="TJY476" i="5" s="1"/>
  <c r="TKA476" i="5" s="1"/>
  <c r="TKC476" i="5" s="1"/>
  <c r="TKE476" i="5" s="1"/>
  <c r="TKG476" i="5" s="1"/>
  <c r="TKI476" i="5" s="1"/>
  <c r="TKK476" i="5" s="1"/>
  <c r="TKM476" i="5" s="1"/>
  <c r="TKO476" i="5" s="1"/>
  <c r="TKQ476" i="5" s="1"/>
  <c r="TKS476" i="5" s="1"/>
  <c r="TKU476" i="5" s="1"/>
  <c r="TKW476" i="5" s="1"/>
  <c r="TKY476" i="5" s="1"/>
  <c r="TLA476" i="5" s="1"/>
  <c r="TLC476" i="5" s="1"/>
  <c r="TLE476" i="5" s="1"/>
  <c r="TLG476" i="5" s="1"/>
  <c r="TLI476" i="5" s="1"/>
  <c r="TLK476" i="5" s="1"/>
  <c r="TLM476" i="5" s="1"/>
  <c r="TLO476" i="5" s="1"/>
  <c r="TLQ476" i="5" s="1"/>
  <c r="TLS476" i="5" s="1"/>
  <c r="TLU476" i="5" s="1"/>
  <c r="TLW476" i="5" s="1"/>
  <c r="TLY476" i="5" s="1"/>
  <c r="TMA476" i="5" s="1"/>
  <c r="TMC476" i="5" s="1"/>
  <c r="TME476" i="5" s="1"/>
  <c r="TMG476" i="5" s="1"/>
  <c r="TMI476" i="5" s="1"/>
  <c r="TMK476" i="5" s="1"/>
  <c r="TMM476" i="5" s="1"/>
  <c r="TMO476" i="5" s="1"/>
  <c r="TMQ476" i="5" s="1"/>
  <c r="TMS476" i="5" s="1"/>
  <c r="TMU476" i="5" s="1"/>
  <c r="TMW476" i="5" s="1"/>
  <c r="TMY476" i="5" s="1"/>
  <c r="TNA476" i="5" s="1"/>
  <c r="TNC476" i="5" s="1"/>
  <c r="TNE476" i="5" s="1"/>
  <c r="TNG476" i="5" s="1"/>
  <c r="TNI476" i="5" s="1"/>
  <c r="TNK476" i="5" s="1"/>
  <c r="TNM476" i="5" s="1"/>
  <c r="TNO476" i="5" s="1"/>
  <c r="TNQ476" i="5" s="1"/>
  <c r="TNS476" i="5" s="1"/>
  <c r="TNU476" i="5" s="1"/>
  <c r="TNW476" i="5" s="1"/>
  <c r="TNY476" i="5" s="1"/>
  <c r="TOA476" i="5" s="1"/>
  <c r="TOC476" i="5" s="1"/>
  <c r="TOE476" i="5" s="1"/>
  <c r="TOG476" i="5" s="1"/>
  <c r="TOI476" i="5" s="1"/>
  <c r="TOK476" i="5" s="1"/>
  <c r="TOM476" i="5" s="1"/>
  <c r="TOO476" i="5" s="1"/>
  <c r="TOQ476" i="5" s="1"/>
  <c r="TOS476" i="5" s="1"/>
  <c r="TOU476" i="5" s="1"/>
  <c r="TOW476" i="5" s="1"/>
  <c r="TOY476" i="5" s="1"/>
  <c r="TPA476" i="5" s="1"/>
  <c r="TPC476" i="5" s="1"/>
  <c r="TPE476" i="5" s="1"/>
  <c r="TPG476" i="5" s="1"/>
  <c r="TPI476" i="5" s="1"/>
  <c r="TPK476" i="5" s="1"/>
  <c r="TPM476" i="5" s="1"/>
  <c r="TPO476" i="5" s="1"/>
  <c r="TPQ476" i="5" s="1"/>
  <c r="TPS476" i="5" s="1"/>
  <c r="TPU476" i="5" s="1"/>
  <c r="TPW476" i="5" s="1"/>
  <c r="TPY476" i="5" s="1"/>
  <c r="TQA476" i="5" s="1"/>
  <c r="TQC476" i="5" s="1"/>
  <c r="TQE476" i="5" s="1"/>
  <c r="TQG476" i="5" s="1"/>
  <c r="TQI476" i="5" s="1"/>
  <c r="TQK476" i="5" s="1"/>
  <c r="TQM476" i="5" s="1"/>
  <c r="TQO476" i="5" s="1"/>
  <c r="TQQ476" i="5" s="1"/>
  <c r="TQS476" i="5" s="1"/>
  <c r="TQU476" i="5" s="1"/>
  <c r="TQW476" i="5" s="1"/>
  <c r="TQY476" i="5" s="1"/>
  <c r="TRA476" i="5" s="1"/>
  <c r="TRC476" i="5" s="1"/>
  <c r="TRE476" i="5" s="1"/>
  <c r="TRG476" i="5" s="1"/>
  <c r="TRI476" i="5" s="1"/>
  <c r="TRK476" i="5" s="1"/>
  <c r="TRM476" i="5" s="1"/>
  <c r="TRO476" i="5" s="1"/>
  <c r="TRQ476" i="5" s="1"/>
  <c r="TRS476" i="5" s="1"/>
  <c r="TRU476" i="5" s="1"/>
  <c r="TRW476" i="5" s="1"/>
  <c r="TRY476" i="5" s="1"/>
  <c r="TSA476" i="5" s="1"/>
  <c r="TSC476" i="5" s="1"/>
  <c r="TSE476" i="5" s="1"/>
  <c r="TSG476" i="5" s="1"/>
  <c r="TSI476" i="5" s="1"/>
  <c r="TSK476" i="5" s="1"/>
  <c r="TSM476" i="5" s="1"/>
  <c r="TSO476" i="5" s="1"/>
  <c r="TSQ476" i="5" s="1"/>
  <c r="TSS476" i="5" s="1"/>
  <c r="TSU476" i="5" s="1"/>
  <c r="TSW476" i="5" s="1"/>
  <c r="TSY476" i="5" s="1"/>
  <c r="TTA476" i="5" s="1"/>
  <c r="TTC476" i="5" s="1"/>
  <c r="TTE476" i="5" s="1"/>
  <c r="TTG476" i="5" s="1"/>
  <c r="TTI476" i="5" s="1"/>
  <c r="TTK476" i="5" s="1"/>
  <c r="TTM476" i="5" s="1"/>
  <c r="TTO476" i="5" s="1"/>
  <c r="TTQ476" i="5" s="1"/>
  <c r="TTS476" i="5" s="1"/>
  <c r="TTU476" i="5" s="1"/>
  <c r="TTW476" i="5" s="1"/>
  <c r="TTY476" i="5" s="1"/>
  <c r="TUA476" i="5" s="1"/>
  <c r="TUC476" i="5" s="1"/>
  <c r="TUE476" i="5" s="1"/>
  <c r="TUG476" i="5" s="1"/>
  <c r="TUI476" i="5" s="1"/>
  <c r="TUK476" i="5" s="1"/>
  <c r="TUM476" i="5" s="1"/>
  <c r="TUO476" i="5" s="1"/>
  <c r="TUQ476" i="5" s="1"/>
  <c r="TUS476" i="5" s="1"/>
  <c r="TUU476" i="5" s="1"/>
  <c r="TUW476" i="5" s="1"/>
  <c r="TUY476" i="5" s="1"/>
  <c r="TVA476" i="5" s="1"/>
  <c r="TVC476" i="5" s="1"/>
  <c r="TVE476" i="5" s="1"/>
  <c r="TVG476" i="5" s="1"/>
  <c r="TVI476" i="5" s="1"/>
  <c r="TVK476" i="5" s="1"/>
  <c r="TVM476" i="5" s="1"/>
  <c r="TVO476" i="5" s="1"/>
  <c r="TVQ476" i="5" s="1"/>
  <c r="TVS476" i="5" s="1"/>
  <c r="TVU476" i="5" s="1"/>
  <c r="TVW476" i="5" s="1"/>
  <c r="TVY476" i="5" s="1"/>
  <c r="TWA476" i="5" s="1"/>
  <c r="TWC476" i="5" s="1"/>
  <c r="TWE476" i="5" s="1"/>
  <c r="TWG476" i="5" s="1"/>
  <c r="TWI476" i="5" s="1"/>
  <c r="TWK476" i="5" s="1"/>
  <c r="TWM476" i="5" s="1"/>
  <c r="TWO476" i="5" s="1"/>
  <c r="TWQ476" i="5" s="1"/>
  <c r="TWS476" i="5" s="1"/>
  <c r="TWU476" i="5" s="1"/>
  <c r="TWW476" i="5" s="1"/>
  <c r="TWY476" i="5" s="1"/>
  <c r="TXA476" i="5" s="1"/>
  <c r="TXC476" i="5" s="1"/>
  <c r="TXE476" i="5" s="1"/>
  <c r="TXG476" i="5" s="1"/>
  <c r="TXI476" i="5" s="1"/>
  <c r="TXK476" i="5" s="1"/>
  <c r="TXM476" i="5" s="1"/>
  <c r="TXO476" i="5" s="1"/>
  <c r="TXQ476" i="5" s="1"/>
  <c r="TXS476" i="5" s="1"/>
  <c r="TXU476" i="5" s="1"/>
  <c r="TXW476" i="5" s="1"/>
  <c r="TXY476" i="5" s="1"/>
  <c r="TYA476" i="5" s="1"/>
  <c r="TYC476" i="5" s="1"/>
  <c r="TYE476" i="5" s="1"/>
  <c r="TYG476" i="5" s="1"/>
  <c r="TYI476" i="5" s="1"/>
  <c r="TYK476" i="5" s="1"/>
  <c r="TYM476" i="5" s="1"/>
  <c r="TYO476" i="5" s="1"/>
  <c r="TYQ476" i="5" s="1"/>
  <c r="TYS476" i="5" s="1"/>
  <c r="TYU476" i="5" s="1"/>
  <c r="TYW476" i="5" s="1"/>
  <c r="TYY476" i="5" s="1"/>
  <c r="TZA476" i="5" s="1"/>
  <c r="TZC476" i="5" s="1"/>
  <c r="TZE476" i="5" s="1"/>
  <c r="TZG476" i="5" s="1"/>
  <c r="TZI476" i="5" s="1"/>
  <c r="TZK476" i="5" s="1"/>
  <c r="TZM476" i="5" s="1"/>
  <c r="TZO476" i="5" s="1"/>
  <c r="TZQ476" i="5" s="1"/>
  <c r="TZS476" i="5" s="1"/>
  <c r="TZU476" i="5" s="1"/>
  <c r="TZW476" i="5" s="1"/>
  <c r="TZY476" i="5" s="1"/>
  <c r="UAA476" i="5" s="1"/>
  <c r="UAC476" i="5" s="1"/>
  <c r="UAE476" i="5" s="1"/>
  <c r="UAG476" i="5" s="1"/>
  <c r="UAI476" i="5" s="1"/>
  <c r="UAK476" i="5" s="1"/>
  <c r="UAM476" i="5" s="1"/>
  <c r="UAO476" i="5" s="1"/>
  <c r="UAQ476" i="5" s="1"/>
  <c r="UAS476" i="5" s="1"/>
  <c r="UAU476" i="5" s="1"/>
  <c r="UAW476" i="5" s="1"/>
  <c r="UAY476" i="5" s="1"/>
  <c r="UBA476" i="5" s="1"/>
  <c r="UBC476" i="5" s="1"/>
  <c r="UBE476" i="5" s="1"/>
  <c r="UBG476" i="5" s="1"/>
  <c r="UBI476" i="5" s="1"/>
  <c r="UBK476" i="5" s="1"/>
  <c r="UBM476" i="5" s="1"/>
  <c r="UBO476" i="5" s="1"/>
  <c r="UBQ476" i="5" s="1"/>
  <c r="UBS476" i="5" s="1"/>
  <c r="UBU476" i="5" s="1"/>
  <c r="UBW476" i="5" s="1"/>
  <c r="UBY476" i="5" s="1"/>
  <c r="UCA476" i="5" s="1"/>
  <c r="UCC476" i="5" s="1"/>
  <c r="UCE476" i="5" s="1"/>
  <c r="UCG476" i="5" s="1"/>
  <c r="UCI476" i="5" s="1"/>
  <c r="UCK476" i="5" s="1"/>
  <c r="UCM476" i="5" s="1"/>
  <c r="UCO476" i="5" s="1"/>
  <c r="UCQ476" i="5" s="1"/>
  <c r="UCS476" i="5" s="1"/>
  <c r="UCU476" i="5" s="1"/>
  <c r="UCW476" i="5" s="1"/>
  <c r="UCY476" i="5" s="1"/>
  <c r="UDA476" i="5" s="1"/>
  <c r="UDC476" i="5" s="1"/>
  <c r="UDE476" i="5" s="1"/>
  <c r="UDG476" i="5" s="1"/>
  <c r="UDI476" i="5" s="1"/>
  <c r="UDK476" i="5" s="1"/>
  <c r="UDM476" i="5" s="1"/>
  <c r="UDO476" i="5" s="1"/>
  <c r="UDQ476" i="5" s="1"/>
  <c r="UDS476" i="5" s="1"/>
  <c r="UDU476" i="5" s="1"/>
  <c r="UDW476" i="5" s="1"/>
  <c r="UDY476" i="5" s="1"/>
  <c r="UEA476" i="5" s="1"/>
  <c r="UEC476" i="5" s="1"/>
  <c r="UEE476" i="5" s="1"/>
  <c r="UEG476" i="5" s="1"/>
  <c r="UEI476" i="5" s="1"/>
  <c r="UEK476" i="5" s="1"/>
  <c r="UEM476" i="5" s="1"/>
  <c r="UEO476" i="5" s="1"/>
  <c r="UEQ476" i="5" s="1"/>
  <c r="UES476" i="5" s="1"/>
  <c r="UEU476" i="5" s="1"/>
  <c r="UEW476" i="5" s="1"/>
  <c r="UEY476" i="5" s="1"/>
  <c r="UFA476" i="5" s="1"/>
  <c r="UFC476" i="5" s="1"/>
  <c r="UFE476" i="5" s="1"/>
  <c r="UFG476" i="5" s="1"/>
  <c r="UFI476" i="5" s="1"/>
  <c r="UFK476" i="5" s="1"/>
  <c r="UFM476" i="5" s="1"/>
  <c r="UFO476" i="5" s="1"/>
  <c r="UFQ476" i="5" s="1"/>
  <c r="UFS476" i="5" s="1"/>
  <c r="UFU476" i="5" s="1"/>
  <c r="UFW476" i="5" s="1"/>
  <c r="UFY476" i="5" s="1"/>
  <c r="UGA476" i="5" s="1"/>
  <c r="UGC476" i="5" s="1"/>
  <c r="UGE476" i="5" s="1"/>
  <c r="UGG476" i="5" s="1"/>
  <c r="UGI476" i="5" s="1"/>
  <c r="UGK476" i="5" s="1"/>
  <c r="UGM476" i="5" s="1"/>
  <c r="UGO476" i="5" s="1"/>
  <c r="UGQ476" i="5" s="1"/>
  <c r="UGS476" i="5" s="1"/>
  <c r="UGU476" i="5" s="1"/>
  <c r="UGW476" i="5" s="1"/>
  <c r="UGY476" i="5" s="1"/>
  <c r="UHA476" i="5" s="1"/>
  <c r="UHC476" i="5" s="1"/>
  <c r="UHE476" i="5" s="1"/>
  <c r="UHG476" i="5" s="1"/>
  <c r="UHI476" i="5" s="1"/>
  <c r="UHK476" i="5" s="1"/>
  <c r="UHM476" i="5" s="1"/>
  <c r="UHO476" i="5" s="1"/>
  <c r="UHQ476" i="5" s="1"/>
  <c r="UHS476" i="5" s="1"/>
  <c r="UHU476" i="5" s="1"/>
  <c r="UHW476" i="5" s="1"/>
  <c r="UHY476" i="5" s="1"/>
  <c r="UIA476" i="5" s="1"/>
  <c r="UIC476" i="5" s="1"/>
  <c r="UIE476" i="5" s="1"/>
  <c r="UIG476" i="5" s="1"/>
  <c r="UII476" i="5" s="1"/>
  <c r="UIK476" i="5" s="1"/>
  <c r="UIM476" i="5" s="1"/>
  <c r="UIO476" i="5" s="1"/>
  <c r="UIQ476" i="5" s="1"/>
  <c r="UIS476" i="5" s="1"/>
  <c r="UIU476" i="5" s="1"/>
  <c r="UIW476" i="5" s="1"/>
  <c r="UIY476" i="5" s="1"/>
  <c r="UJA476" i="5" s="1"/>
  <c r="UJC476" i="5" s="1"/>
  <c r="UJE476" i="5" s="1"/>
  <c r="UJG476" i="5" s="1"/>
  <c r="UJI476" i="5" s="1"/>
  <c r="UJK476" i="5" s="1"/>
  <c r="UJM476" i="5" s="1"/>
  <c r="UJO476" i="5" s="1"/>
  <c r="UJQ476" i="5" s="1"/>
  <c r="UJS476" i="5" s="1"/>
  <c r="UJU476" i="5" s="1"/>
  <c r="UJW476" i="5" s="1"/>
  <c r="UJY476" i="5" s="1"/>
  <c r="UKA476" i="5" s="1"/>
  <c r="UKC476" i="5" s="1"/>
  <c r="UKE476" i="5" s="1"/>
  <c r="UKG476" i="5" s="1"/>
  <c r="UKI476" i="5" s="1"/>
  <c r="UKK476" i="5" s="1"/>
  <c r="UKM476" i="5" s="1"/>
  <c r="UKO476" i="5" s="1"/>
  <c r="UKQ476" i="5" s="1"/>
  <c r="UKS476" i="5" s="1"/>
  <c r="UKU476" i="5" s="1"/>
  <c r="UKW476" i="5" s="1"/>
  <c r="UKY476" i="5" s="1"/>
  <c r="ULA476" i="5" s="1"/>
  <c r="ULC476" i="5" s="1"/>
  <c r="ULE476" i="5" s="1"/>
  <c r="ULG476" i="5" s="1"/>
  <c r="ULI476" i="5" s="1"/>
  <c r="ULK476" i="5" s="1"/>
  <c r="ULM476" i="5" s="1"/>
  <c r="ULO476" i="5" s="1"/>
  <c r="ULQ476" i="5" s="1"/>
  <c r="ULS476" i="5" s="1"/>
  <c r="ULU476" i="5" s="1"/>
  <c r="ULW476" i="5" s="1"/>
  <c r="ULY476" i="5" s="1"/>
  <c r="UMA476" i="5" s="1"/>
  <c r="UMC476" i="5" s="1"/>
  <c r="UME476" i="5" s="1"/>
  <c r="UMG476" i="5" s="1"/>
  <c r="UMI476" i="5" s="1"/>
  <c r="UMK476" i="5" s="1"/>
  <c r="UMM476" i="5" s="1"/>
  <c r="UMO476" i="5" s="1"/>
  <c r="UMQ476" i="5" s="1"/>
  <c r="UMS476" i="5" s="1"/>
  <c r="UMU476" i="5" s="1"/>
  <c r="UMW476" i="5" s="1"/>
  <c r="UMY476" i="5" s="1"/>
  <c r="UNA476" i="5" s="1"/>
  <c r="UNC476" i="5" s="1"/>
  <c r="UNE476" i="5" s="1"/>
  <c r="UNG476" i="5" s="1"/>
  <c r="UNI476" i="5" s="1"/>
  <c r="UNK476" i="5" s="1"/>
  <c r="UNM476" i="5" s="1"/>
  <c r="UNO476" i="5" s="1"/>
  <c r="UNQ476" i="5" s="1"/>
  <c r="UNS476" i="5" s="1"/>
  <c r="UNU476" i="5" s="1"/>
  <c r="UNW476" i="5" s="1"/>
  <c r="UNY476" i="5" s="1"/>
  <c r="UOA476" i="5" s="1"/>
  <c r="UOC476" i="5" s="1"/>
  <c r="UOE476" i="5" s="1"/>
  <c r="UOG476" i="5" s="1"/>
  <c r="UOI476" i="5" s="1"/>
  <c r="UOK476" i="5" s="1"/>
  <c r="UOM476" i="5" s="1"/>
  <c r="UOO476" i="5" s="1"/>
  <c r="UOQ476" i="5" s="1"/>
  <c r="UOS476" i="5" s="1"/>
  <c r="UOU476" i="5" s="1"/>
  <c r="UOW476" i="5" s="1"/>
  <c r="UOY476" i="5" s="1"/>
  <c r="UPA476" i="5" s="1"/>
  <c r="UPC476" i="5" s="1"/>
  <c r="UPE476" i="5" s="1"/>
  <c r="UPG476" i="5" s="1"/>
  <c r="UPI476" i="5" s="1"/>
  <c r="UPK476" i="5" s="1"/>
  <c r="UPM476" i="5" s="1"/>
  <c r="UPO476" i="5" s="1"/>
  <c r="UPQ476" i="5" s="1"/>
  <c r="UPS476" i="5" s="1"/>
  <c r="UPU476" i="5" s="1"/>
  <c r="UPW476" i="5" s="1"/>
  <c r="UPY476" i="5" s="1"/>
  <c r="UQA476" i="5" s="1"/>
  <c r="UQC476" i="5" s="1"/>
  <c r="UQE476" i="5" s="1"/>
  <c r="UQG476" i="5" s="1"/>
  <c r="UQI476" i="5" s="1"/>
  <c r="UQK476" i="5" s="1"/>
  <c r="UQM476" i="5" s="1"/>
  <c r="UQO476" i="5" s="1"/>
  <c r="UQQ476" i="5" s="1"/>
  <c r="UQS476" i="5" s="1"/>
  <c r="UQU476" i="5" s="1"/>
  <c r="UQW476" i="5" s="1"/>
  <c r="UQY476" i="5" s="1"/>
  <c r="URA476" i="5" s="1"/>
  <c r="URC476" i="5" s="1"/>
  <c r="URE476" i="5" s="1"/>
  <c r="URG476" i="5" s="1"/>
  <c r="URI476" i="5" s="1"/>
  <c r="URK476" i="5" s="1"/>
  <c r="URM476" i="5" s="1"/>
  <c r="URO476" i="5" s="1"/>
  <c r="URQ476" i="5" s="1"/>
  <c r="URS476" i="5" s="1"/>
  <c r="URU476" i="5" s="1"/>
  <c r="URW476" i="5" s="1"/>
  <c r="URY476" i="5" s="1"/>
  <c r="USA476" i="5" s="1"/>
  <c r="USC476" i="5" s="1"/>
  <c r="USE476" i="5" s="1"/>
  <c r="USG476" i="5" s="1"/>
  <c r="USI476" i="5" s="1"/>
  <c r="USK476" i="5" s="1"/>
  <c r="USM476" i="5" s="1"/>
  <c r="USO476" i="5" s="1"/>
  <c r="USQ476" i="5" s="1"/>
  <c r="USS476" i="5" s="1"/>
  <c r="USU476" i="5" s="1"/>
  <c r="USW476" i="5" s="1"/>
  <c r="USY476" i="5" s="1"/>
  <c r="UTA476" i="5" s="1"/>
  <c r="UTC476" i="5" s="1"/>
  <c r="UTE476" i="5" s="1"/>
  <c r="UTG476" i="5" s="1"/>
  <c r="UTI476" i="5" s="1"/>
  <c r="UTK476" i="5" s="1"/>
  <c r="UTM476" i="5" s="1"/>
  <c r="UTO476" i="5" s="1"/>
  <c r="UTQ476" i="5" s="1"/>
  <c r="UTS476" i="5" s="1"/>
  <c r="UTU476" i="5" s="1"/>
  <c r="UTW476" i="5" s="1"/>
  <c r="UTY476" i="5" s="1"/>
  <c r="UUA476" i="5" s="1"/>
  <c r="UUC476" i="5" s="1"/>
  <c r="UUE476" i="5" s="1"/>
  <c r="UUG476" i="5" s="1"/>
  <c r="UUI476" i="5" s="1"/>
  <c r="UUK476" i="5" s="1"/>
  <c r="UUM476" i="5" s="1"/>
  <c r="UUO476" i="5" s="1"/>
  <c r="UUQ476" i="5" s="1"/>
  <c r="UUS476" i="5" s="1"/>
  <c r="UUU476" i="5" s="1"/>
  <c r="UUW476" i="5" s="1"/>
  <c r="UUY476" i="5" s="1"/>
  <c r="UVA476" i="5" s="1"/>
  <c r="UVC476" i="5" s="1"/>
  <c r="UVE476" i="5" s="1"/>
  <c r="UVG476" i="5" s="1"/>
  <c r="UVI476" i="5" s="1"/>
  <c r="UVK476" i="5" s="1"/>
  <c r="UVM476" i="5" s="1"/>
  <c r="UVO476" i="5" s="1"/>
  <c r="UVQ476" i="5" s="1"/>
  <c r="UVS476" i="5" s="1"/>
  <c r="UVU476" i="5" s="1"/>
  <c r="UVW476" i="5" s="1"/>
  <c r="UVY476" i="5" s="1"/>
  <c r="UWA476" i="5" s="1"/>
  <c r="UWC476" i="5" s="1"/>
  <c r="UWE476" i="5" s="1"/>
  <c r="UWG476" i="5" s="1"/>
  <c r="UWI476" i="5" s="1"/>
  <c r="UWK476" i="5" s="1"/>
  <c r="UWM476" i="5" s="1"/>
  <c r="UWO476" i="5" s="1"/>
  <c r="UWQ476" i="5" s="1"/>
  <c r="UWS476" i="5" s="1"/>
  <c r="UWU476" i="5" s="1"/>
  <c r="UWW476" i="5" s="1"/>
  <c r="UWY476" i="5" s="1"/>
  <c r="UXA476" i="5" s="1"/>
  <c r="UXC476" i="5" s="1"/>
  <c r="UXE476" i="5" s="1"/>
  <c r="UXG476" i="5" s="1"/>
  <c r="UXI476" i="5" s="1"/>
  <c r="UXK476" i="5" s="1"/>
  <c r="UXM476" i="5" s="1"/>
  <c r="UXO476" i="5" s="1"/>
  <c r="UXQ476" i="5" s="1"/>
  <c r="UXS476" i="5" s="1"/>
  <c r="UXU476" i="5" s="1"/>
  <c r="UXW476" i="5" s="1"/>
  <c r="UXY476" i="5" s="1"/>
  <c r="UYA476" i="5" s="1"/>
  <c r="UYC476" i="5" s="1"/>
  <c r="UYE476" i="5" s="1"/>
  <c r="UYG476" i="5" s="1"/>
  <c r="UYI476" i="5" s="1"/>
  <c r="UYK476" i="5" s="1"/>
  <c r="UYM476" i="5" s="1"/>
  <c r="UYO476" i="5" s="1"/>
  <c r="UYQ476" i="5" s="1"/>
  <c r="UYS476" i="5" s="1"/>
  <c r="UYU476" i="5" s="1"/>
  <c r="UYW476" i="5" s="1"/>
  <c r="UYY476" i="5" s="1"/>
  <c r="UZA476" i="5" s="1"/>
  <c r="UZC476" i="5" s="1"/>
  <c r="UZE476" i="5" s="1"/>
  <c r="UZG476" i="5" s="1"/>
  <c r="UZI476" i="5" s="1"/>
  <c r="UZK476" i="5" s="1"/>
  <c r="UZM476" i="5" s="1"/>
  <c r="UZO476" i="5" s="1"/>
  <c r="UZQ476" i="5" s="1"/>
  <c r="UZS476" i="5" s="1"/>
  <c r="UZU476" i="5" s="1"/>
  <c r="UZW476" i="5" s="1"/>
  <c r="UZY476" i="5" s="1"/>
  <c r="VAA476" i="5" s="1"/>
  <c r="VAC476" i="5" s="1"/>
  <c r="VAE476" i="5" s="1"/>
  <c r="VAG476" i="5" s="1"/>
  <c r="VAI476" i="5" s="1"/>
  <c r="VAK476" i="5" s="1"/>
  <c r="VAM476" i="5" s="1"/>
  <c r="VAO476" i="5" s="1"/>
  <c r="VAQ476" i="5" s="1"/>
  <c r="VAS476" i="5" s="1"/>
  <c r="VAU476" i="5" s="1"/>
  <c r="VAW476" i="5" s="1"/>
  <c r="VAY476" i="5" s="1"/>
  <c r="VBA476" i="5" s="1"/>
  <c r="VBC476" i="5" s="1"/>
  <c r="VBE476" i="5" s="1"/>
  <c r="VBG476" i="5" s="1"/>
  <c r="VBI476" i="5" s="1"/>
  <c r="VBK476" i="5" s="1"/>
  <c r="VBM476" i="5" s="1"/>
  <c r="VBO476" i="5" s="1"/>
  <c r="VBQ476" i="5" s="1"/>
  <c r="VBS476" i="5" s="1"/>
  <c r="VBU476" i="5" s="1"/>
  <c r="VBW476" i="5" s="1"/>
  <c r="VBY476" i="5" s="1"/>
  <c r="VCA476" i="5" s="1"/>
  <c r="VCC476" i="5" s="1"/>
  <c r="VCE476" i="5" s="1"/>
  <c r="VCG476" i="5" s="1"/>
  <c r="VCI476" i="5" s="1"/>
  <c r="VCK476" i="5" s="1"/>
  <c r="VCM476" i="5" s="1"/>
  <c r="VCO476" i="5" s="1"/>
  <c r="VCQ476" i="5" s="1"/>
  <c r="VCS476" i="5" s="1"/>
  <c r="VCU476" i="5" s="1"/>
  <c r="VCW476" i="5" s="1"/>
  <c r="VCY476" i="5" s="1"/>
  <c r="VDA476" i="5" s="1"/>
  <c r="VDC476" i="5" s="1"/>
  <c r="VDE476" i="5" s="1"/>
  <c r="VDG476" i="5" s="1"/>
  <c r="VDI476" i="5" s="1"/>
  <c r="VDK476" i="5" s="1"/>
  <c r="VDM476" i="5" s="1"/>
  <c r="VDO476" i="5" s="1"/>
  <c r="VDQ476" i="5" s="1"/>
  <c r="VDS476" i="5" s="1"/>
  <c r="VDU476" i="5" s="1"/>
  <c r="VDW476" i="5" s="1"/>
  <c r="VDY476" i="5" s="1"/>
  <c r="VEA476" i="5" s="1"/>
  <c r="VEC476" i="5" s="1"/>
  <c r="VEE476" i="5" s="1"/>
  <c r="VEG476" i="5" s="1"/>
  <c r="VEI476" i="5" s="1"/>
  <c r="VEK476" i="5" s="1"/>
  <c r="VEM476" i="5" s="1"/>
  <c r="VEO476" i="5" s="1"/>
  <c r="VEQ476" i="5" s="1"/>
  <c r="VES476" i="5" s="1"/>
  <c r="VEU476" i="5" s="1"/>
  <c r="VEW476" i="5" s="1"/>
  <c r="VEY476" i="5" s="1"/>
  <c r="VFA476" i="5" s="1"/>
  <c r="VFC476" i="5" s="1"/>
  <c r="VFE476" i="5" s="1"/>
  <c r="VFG476" i="5" s="1"/>
  <c r="VFI476" i="5" s="1"/>
  <c r="VFK476" i="5" s="1"/>
  <c r="VFM476" i="5" s="1"/>
  <c r="VFO476" i="5" s="1"/>
  <c r="VFQ476" i="5" s="1"/>
  <c r="VFS476" i="5" s="1"/>
  <c r="VFU476" i="5" s="1"/>
  <c r="VFW476" i="5" s="1"/>
  <c r="VFY476" i="5" s="1"/>
  <c r="VGA476" i="5" s="1"/>
  <c r="VGC476" i="5" s="1"/>
  <c r="VGE476" i="5" s="1"/>
  <c r="VGG476" i="5" s="1"/>
  <c r="VGI476" i="5" s="1"/>
  <c r="VGK476" i="5" s="1"/>
  <c r="VGM476" i="5" s="1"/>
  <c r="VGO476" i="5" s="1"/>
  <c r="VGQ476" i="5" s="1"/>
  <c r="VGS476" i="5" s="1"/>
  <c r="VGU476" i="5" s="1"/>
  <c r="VGW476" i="5" s="1"/>
  <c r="VGY476" i="5" s="1"/>
  <c r="VHA476" i="5" s="1"/>
  <c r="VHC476" i="5" s="1"/>
  <c r="VHE476" i="5" s="1"/>
  <c r="VHG476" i="5" s="1"/>
  <c r="VHI476" i="5" s="1"/>
  <c r="VHK476" i="5" s="1"/>
  <c r="VHM476" i="5" s="1"/>
  <c r="VHO476" i="5" s="1"/>
  <c r="VHQ476" i="5" s="1"/>
  <c r="VHS476" i="5" s="1"/>
  <c r="VHU476" i="5" s="1"/>
  <c r="VHW476" i="5" s="1"/>
  <c r="VHY476" i="5" s="1"/>
  <c r="VIA476" i="5" s="1"/>
  <c r="VIC476" i="5" s="1"/>
  <c r="VIE476" i="5" s="1"/>
  <c r="VIG476" i="5" s="1"/>
  <c r="VII476" i="5" s="1"/>
  <c r="VIK476" i="5" s="1"/>
  <c r="VIM476" i="5" s="1"/>
  <c r="VIO476" i="5" s="1"/>
  <c r="VIQ476" i="5" s="1"/>
  <c r="VIS476" i="5" s="1"/>
  <c r="VIU476" i="5" s="1"/>
  <c r="VIW476" i="5" s="1"/>
  <c r="VIY476" i="5" s="1"/>
  <c r="VJA476" i="5" s="1"/>
  <c r="VJC476" i="5" s="1"/>
  <c r="VJE476" i="5" s="1"/>
  <c r="VJG476" i="5" s="1"/>
  <c r="VJI476" i="5" s="1"/>
  <c r="VJK476" i="5" s="1"/>
  <c r="VJM476" i="5" s="1"/>
  <c r="VJO476" i="5" s="1"/>
  <c r="VJQ476" i="5" s="1"/>
  <c r="VJS476" i="5" s="1"/>
  <c r="VJU476" i="5" s="1"/>
  <c r="VJW476" i="5" s="1"/>
  <c r="VJY476" i="5" s="1"/>
  <c r="VKA476" i="5" s="1"/>
  <c r="VKC476" i="5" s="1"/>
  <c r="VKE476" i="5" s="1"/>
  <c r="VKG476" i="5" s="1"/>
  <c r="VKI476" i="5" s="1"/>
  <c r="VKK476" i="5" s="1"/>
  <c r="VKM476" i="5" s="1"/>
  <c r="VKO476" i="5" s="1"/>
  <c r="VKQ476" i="5" s="1"/>
  <c r="VKS476" i="5" s="1"/>
  <c r="VKU476" i="5" s="1"/>
  <c r="VKW476" i="5" s="1"/>
  <c r="VKY476" i="5" s="1"/>
  <c r="VLA476" i="5" s="1"/>
  <c r="VLC476" i="5" s="1"/>
  <c r="VLE476" i="5" s="1"/>
  <c r="VLG476" i="5" s="1"/>
  <c r="VLI476" i="5" s="1"/>
  <c r="VLK476" i="5" s="1"/>
  <c r="VLM476" i="5" s="1"/>
  <c r="VLO476" i="5" s="1"/>
  <c r="VLQ476" i="5" s="1"/>
  <c r="VLS476" i="5" s="1"/>
  <c r="VLU476" i="5" s="1"/>
  <c r="VLW476" i="5" s="1"/>
  <c r="VLY476" i="5" s="1"/>
  <c r="VMA476" i="5" s="1"/>
  <c r="VMC476" i="5" s="1"/>
  <c r="VME476" i="5" s="1"/>
  <c r="VMG476" i="5" s="1"/>
  <c r="VMI476" i="5" s="1"/>
  <c r="VMK476" i="5" s="1"/>
  <c r="VMM476" i="5" s="1"/>
  <c r="VMO476" i="5" s="1"/>
  <c r="VMQ476" i="5" s="1"/>
  <c r="VMS476" i="5" s="1"/>
  <c r="VMU476" i="5" s="1"/>
  <c r="VMW476" i="5" s="1"/>
  <c r="VMY476" i="5" s="1"/>
  <c r="VNA476" i="5" s="1"/>
  <c r="VNC476" i="5" s="1"/>
  <c r="VNE476" i="5" s="1"/>
  <c r="VNG476" i="5" s="1"/>
  <c r="VNI476" i="5" s="1"/>
  <c r="VNK476" i="5" s="1"/>
  <c r="VNM476" i="5" s="1"/>
  <c r="VNO476" i="5" s="1"/>
  <c r="VNQ476" i="5" s="1"/>
  <c r="VNS476" i="5" s="1"/>
  <c r="VNU476" i="5" s="1"/>
  <c r="VNW476" i="5" s="1"/>
  <c r="VNY476" i="5" s="1"/>
  <c r="VOA476" i="5" s="1"/>
  <c r="VOC476" i="5" s="1"/>
  <c r="VOE476" i="5" s="1"/>
  <c r="VOG476" i="5" s="1"/>
  <c r="VOI476" i="5" s="1"/>
  <c r="VOK476" i="5" s="1"/>
  <c r="VOM476" i="5" s="1"/>
  <c r="VOO476" i="5" s="1"/>
  <c r="VOQ476" i="5" s="1"/>
  <c r="VOS476" i="5" s="1"/>
  <c r="VOU476" i="5" s="1"/>
  <c r="VOW476" i="5" s="1"/>
  <c r="VOY476" i="5" s="1"/>
  <c r="VPA476" i="5" s="1"/>
  <c r="VPC476" i="5" s="1"/>
  <c r="VPE476" i="5" s="1"/>
  <c r="VPG476" i="5" s="1"/>
  <c r="VPI476" i="5" s="1"/>
  <c r="VPK476" i="5" s="1"/>
  <c r="VPM476" i="5" s="1"/>
  <c r="VPO476" i="5" s="1"/>
  <c r="VPQ476" i="5" s="1"/>
  <c r="VPS476" i="5" s="1"/>
  <c r="VPU476" i="5" s="1"/>
  <c r="VPW476" i="5" s="1"/>
  <c r="VPY476" i="5" s="1"/>
  <c r="VQA476" i="5" s="1"/>
  <c r="VQC476" i="5" s="1"/>
  <c r="VQE476" i="5" s="1"/>
  <c r="VQG476" i="5" s="1"/>
  <c r="VQI476" i="5" s="1"/>
  <c r="VQK476" i="5" s="1"/>
  <c r="VQM476" i="5" s="1"/>
  <c r="VQO476" i="5" s="1"/>
  <c r="VQQ476" i="5" s="1"/>
  <c r="VQS476" i="5" s="1"/>
  <c r="VQU476" i="5" s="1"/>
  <c r="VQW476" i="5" s="1"/>
  <c r="VQY476" i="5" s="1"/>
  <c r="VRA476" i="5" s="1"/>
  <c r="VRC476" i="5" s="1"/>
  <c r="VRE476" i="5" s="1"/>
  <c r="VRG476" i="5" s="1"/>
  <c r="VRI476" i="5" s="1"/>
  <c r="VRK476" i="5" s="1"/>
  <c r="VRM476" i="5" s="1"/>
  <c r="VRO476" i="5" s="1"/>
  <c r="VRQ476" i="5" s="1"/>
  <c r="VRS476" i="5" s="1"/>
  <c r="VRU476" i="5" s="1"/>
  <c r="VRW476" i="5" s="1"/>
  <c r="VRY476" i="5" s="1"/>
  <c r="VSA476" i="5" s="1"/>
  <c r="VSC476" i="5" s="1"/>
  <c r="VSE476" i="5" s="1"/>
  <c r="VSG476" i="5" s="1"/>
  <c r="VSI476" i="5" s="1"/>
  <c r="VSK476" i="5" s="1"/>
  <c r="VSM476" i="5" s="1"/>
  <c r="VSO476" i="5" s="1"/>
  <c r="VSQ476" i="5" s="1"/>
  <c r="VSS476" i="5" s="1"/>
  <c r="VSU476" i="5" s="1"/>
  <c r="VSW476" i="5" s="1"/>
  <c r="VSY476" i="5" s="1"/>
  <c r="VTA476" i="5" s="1"/>
  <c r="VTC476" i="5" s="1"/>
  <c r="VTE476" i="5" s="1"/>
  <c r="VTG476" i="5" s="1"/>
  <c r="VTI476" i="5" s="1"/>
  <c r="VTK476" i="5" s="1"/>
  <c r="VTM476" i="5" s="1"/>
  <c r="VTO476" i="5" s="1"/>
  <c r="VTQ476" i="5" s="1"/>
  <c r="VTS476" i="5" s="1"/>
  <c r="VTU476" i="5" s="1"/>
  <c r="VTW476" i="5" s="1"/>
  <c r="VTY476" i="5" s="1"/>
  <c r="VUA476" i="5" s="1"/>
  <c r="VUC476" i="5" s="1"/>
  <c r="VUE476" i="5" s="1"/>
  <c r="VUG476" i="5" s="1"/>
  <c r="VUI476" i="5" s="1"/>
  <c r="VUK476" i="5" s="1"/>
  <c r="VUM476" i="5" s="1"/>
  <c r="VUO476" i="5" s="1"/>
  <c r="VUQ476" i="5" s="1"/>
  <c r="VUS476" i="5" s="1"/>
  <c r="VUU476" i="5" s="1"/>
  <c r="VUW476" i="5" s="1"/>
  <c r="VUY476" i="5" s="1"/>
  <c r="VVA476" i="5" s="1"/>
  <c r="VVC476" i="5" s="1"/>
  <c r="VVE476" i="5" s="1"/>
  <c r="VVG476" i="5" s="1"/>
  <c r="VVI476" i="5" s="1"/>
  <c r="VVK476" i="5" s="1"/>
  <c r="VVM476" i="5" s="1"/>
  <c r="VVO476" i="5" s="1"/>
  <c r="VVQ476" i="5" s="1"/>
  <c r="VVS476" i="5" s="1"/>
  <c r="VVU476" i="5" s="1"/>
  <c r="VVW476" i="5" s="1"/>
  <c r="VVY476" i="5" s="1"/>
  <c r="VWA476" i="5" s="1"/>
  <c r="VWC476" i="5" s="1"/>
  <c r="VWE476" i="5" s="1"/>
  <c r="VWG476" i="5" s="1"/>
  <c r="VWI476" i="5" s="1"/>
  <c r="VWK476" i="5" s="1"/>
  <c r="VWM476" i="5" s="1"/>
  <c r="VWO476" i="5" s="1"/>
  <c r="VWQ476" i="5" s="1"/>
  <c r="VWS476" i="5" s="1"/>
  <c r="VWU476" i="5" s="1"/>
  <c r="VWW476" i="5" s="1"/>
  <c r="VWY476" i="5" s="1"/>
  <c r="VXA476" i="5" s="1"/>
  <c r="VXC476" i="5" s="1"/>
  <c r="VXE476" i="5" s="1"/>
  <c r="VXG476" i="5" s="1"/>
  <c r="VXI476" i="5" s="1"/>
  <c r="VXK476" i="5" s="1"/>
  <c r="VXM476" i="5" s="1"/>
  <c r="VXO476" i="5" s="1"/>
  <c r="VXQ476" i="5" s="1"/>
  <c r="VXS476" i="5" s="1"/>
  <c r="VXU476" i="5" s="1"/>
  <c r="VXW476" i="5" s="1"/>
  <c r="VXY476" i="5" s="1"/>
  <c r="VYA476" i="5" s="1"/>
  <c r="VYC476" i="5" s="1"/>
  <c r="VYE476" i="5" s="1"/>
  <c r="VYG476" i="5" s="1"/>
  <c r="VYI476" i="5" s="1"/>
  <c r="VYK476" i="5" s="1"/>
  <c r="VYM476" i="5" s="1"/>
  <c r="VYO476" i="5" s="1"/>
  <c r="VYQ476" i="5" s="1"/>
  <c r="VYS476" i="5" s="1"/>
  <c r="VYU476" i="5" s="1"/>
  <c r="VYW476" i="5" s="1"/>
  <c r="VYY476" i="5" s="1"/>
  <c r="VZA476" i="5" s="1"/>
  <c r="VZC476" i="5" s="1"/>
  <c r="VZE476" i="5" s="1"/>
  <c r="VZG476" i="5" s="1"/>
  <c r="VZI476" i="5" s="1"/>
  <c r="VZK476" i="5" s="1"/>
  <c r="VZM476" i="5" s="1"/>
  <c r="VZO476" i="5" s="1"/>
  <c r="VZQ476" i="5" s="1"/>
  <c r="VZS476" i="5" s="1"/>
  <c r="VZU476" i="5" s="1"/>
  <c r="VZW476" i="5" s="1"/>
  <c r="VZY476" i="5" s="1"/>
  <c r="WAA476" i="5" s="1"/>
  <c r="WAC476" i="5" s="1"/>
  <c r="WAE476" i="5" s="1"/>
  <c r="WAG476" i="5" s="1"/>
  <c r="WAI476" i="5" s="1"/>
  <c r="WAK476" i="5" s="1"/>
  <c r="WAM476" i="5" s="1"/>
  <c r="WAO476" i="5" s="1"/>
  <c r="WAQ476" i="5" s="1"/>
  <c r="WAS476" i="5" s="1"/>
  <c r="WAU476" i="5" s="1"/>
  <c r="WAW476" i="5" s="1"/>
  <c r="WAY476" i="5" s="1"/>
  <c r="WBA476" i="5" s="1"/>
  <c r="WBC476" i="5" s="1"/>
  <c r="WBE476" i="5" s="1"/>
  <c r="WBG476" i="5" s="1"/>
  <c r="WBI476" i="5" s="1"/>
  <c r="WBK476" i="5" s="1"/>
  <c r="WBM476" i="5" s="1"/>
  <c r="WBO476" i="5" s="1"/>
  <c r="WBQ476" i="5" s="1"/>
  <c r="WBS476" i="5" s="1"/>
  <c r="WBU476" i="5" s="1"/>
  <c r="WBW476" i="5" s="1"/>
  <c r="WBY476" i="5" s="1"/>
  <c r="WCA476" i="5" s="1"/>
  <c r="WCC476" i="5" s="1"/>
  <c r="WCE476" i="5" s="1"/>
  <c r="WCG476" i="5" s="1"/>
  <c r="WCI476" i="5" s="1"/>
  <c r="WCK476" i="5" s="1"/>
  <c r="WCM476" i="5" s="1"/>
  <c r="WCO476" i="5" s="1"/>
  <c r="WCQ476" i="5" s="1"/>
  <c r="WCS476" i="5" s="1"/>
  <c r="WCU476" i="5" s="1"/>
  <c r="WCW476" i="5" s="1"/>
  <c r="WCY476" i="5" s="1"/>
  <c r="WDA476" i="5" s="1"/>
  <c r="WDC476" i="5" s="1"/>
  <c r="WDE476" i="5" s="1"/>
  <c r="WDG476" i="5" s="1"/>
  <c r="WDI476" i="5" s="1"/>
  <c r="WDK476" i="5" s="1"/>
  <c r="WDM476" i="5" s="1"/>
  <c r="WDO476" i="5" s="1"/>
  <c r="WDQ476" i="5" s="1"/>
  <c r="WDS476" i="5" s="1"/>
  <c r="WDU476" i="5" s="1"/>
  <c r="WDW476" i="5" s="1"/>
  <c r="WDY476" i="5" s="1"/>
  <c r="WEA476" i="5" s="1"/>
  <c r="WEC476" i="5" s="1"/>
  <c r="WEE476" i="5" s="1"/>
  <c r="WEG476" i="5" s="1"/>
  <c r="WEI476" i="5" s="1"/>
  <c r="WEK476" i="5" s="1"/>
  <c r="WEM476" i="5" s="1"/>
  <c r="WEO476" i="5" s="1"/>
  <c r="WEQ476" i="5" s="1"/>
  <c r="WES476" i="5" s="1"/>
  <c r="WEU476" i="5" s="1"/>
  <c r="WEW476" i="5" s="1"/>
  <c r="WEY476" i="5" s="1"/>
  <c r="WFA476" i="5" s="1"/>
  <c r="WFC476" i="5" s="1"/>
  <c r="WFE476" i="5" s="1"/>
  <c r="WFG476" i="5" s="1"/>
  <c r="WFI476" i="5" s="1"/>
  <c r="WFK476" i="5" s="1"/>
  <c r="WFM476" i="5" s="1"/>
  <c r="WFO476" i="5" s="1"/>
  <c r="WFQ476" i="5" s="1"/>
  <c r="WFS476" i="5" s="1"/>
  <c r="WFU476" i="5" s="1"/>
  <c r="WFW476" i="5" s="1"/>
  <c r="WFY476" i="5" s="1"/>
  <c r="WGA476" i="5" s="1"/>
  <c r="WGC476" i="5" s="1"/>
  <c r="WGE476" i="5" s="1"/>
  <c r="WGG476" i="5" s="1"/>
  <c r="WGI476" i="5" s="1"/>
  <c r="WGK476" i="5" s="1"/>
  <c r="WGM476" i="5" s="1"/>
  <c r="WGO476" i="5" s="1"/>
  <c r="WGQ476" i="5" s="1"/>
  <c r="WGS476" i="5" s="1"/>
  <c r="WGU476" i="5" s="1"/>
  <c r="WGW476" i="5" s="1"/>
  <c r="WGY476" i="5" s="1"/>
  <c r="WHA476" i="5" s="1"/>
  <c r="WHC476" i="5" s="1"/>
  <c r="WHE476" i="5" s="1"/>
  <c r="WHG476" i="5" s="1"/>
  <c r="WHI476" i="5" s="1"/>
  <c r="WHK476" i="5" s="1"/>
  <c r="WHM476" i="5" s="1"/>
  <c r="WHO476" i="5" s="1"/>
  <c r="WHQ476" i="5" s="1"/>
  <c r="WHS476" i="5" s="1"/>
  <c r="WHU476" i="5" s="1"/>
  <c r="WHW476" i="5" s="1"/>
  <c r="WHY476" i="5" s="1"/>
  <c r="WIA476" i="5" s="1"/>
  <c r="WIC476" i="5" s="1"/>
  <c r="WIE476" i="5" s="1"/>
  <c r="WIG476" i="5" s="1"/>
  <c r="WII476" i="5" s="1"/>
  <c r="WIK476" i="5" s="1"/>
  <c r="WIM476" i="5" s="1"/>
  <c r="WIO476" i="5" s="1"/>
  <c r="WIQ476" i="5" s="1"/>
  <c r="WIS476" i="5" s="1"/>
  <c r="WIU476" i="5" s="1"/>
  <c r="WIW476" i="5" s="1"/>
  <c r="WIY476" i="5" s="1"/>
  <c r="WJA476" i="5" s="1"/>
  <c r="WJC476" i="5" s="1"/>
  <c r="WJE476" i="5" s="1"/>
  <c r="WJG476" i="5" s="1"/>
  <c r="WJI476" i="5" s="1"/>
  <c r="WJK476" i="5" s="1"/>
  <c r="WJM476" i="5" s="1"/>
  <c r="WJO476" i="5" s="1"/>
  <c r="WJQ476" i="5" s="1"/>
  <c r="WJS476" i="5" s="1"/>
  <c r="WJU476" i="5" s="1"/>
  <c r="WJW476" i="5" s="1"/>
  <c r="WJY476" i="5" s="1"/>
  <c r="WKA476" i="5" s="1"/>
  <c r="WKC476" i="5" s="1"/>
  <c r="WKE476" i="5" s="1"/>
  <c r="WKG476" i="5" s="1"/>
  <c r="WKI476" i="5" s="1"/>
  <c r="WKK476" i="5" s="1"/>
  <c r="WKM476" i="5" s="1"/>
  <c r="WKO476" i="5" s="1"/>
  <c r="WKQ476" i="5" s="1"/>
  <c r="WKS476" i="5" s="1"/>
  <c r="WKU476" i="5" s="1"/>
  <c r="WKW476" i="5" s="1"/>
  <c r="WKY476" i="5" s="1"/>
  <c r="WLA476" i="5" s="1"/>
  <c r="WLC476" i="5" s="1"/>
  <c r="WLE476" i="5" s="1"/>
  <c r="WLG476" i="5" s="1"/>
  <c r="WLI476" i="5" s="1"/>
  <c r="WLK476" i="5" s="1"/>
  <c r="WLM476" i="5" s="1"/>
  <c r="WLO476" i="5" s="1"/>
  <c r="WLQ476" i="5" s="1"/>
  <c r="WLS476" i="5" s="1"/>
  <c r="WLU476" i="5" s="1"/>
  <c r="WLW476" i="5" s="1"/>
  <c r="WLY476" i="5" s="1"/>
  <c r="WMA476" i="5" s="1"/>
  <c r="WMC476" i="5" s="1"/>
  <c r="WME476" i="5" s="1"/>
  <c r="WMG476" i="5" s="1"/>
  <c r="WMI476" i="5" s="1"/>
  <c r="WMK476" i="5" s="1"/>
  <c r="WMM476" i="5" s="1"/>
  <c r="WMO476" i="5" s="1"/>
  <c r="WMQ476" i="5" s="1"/>
  <c r="WMS476" i="5" s="1"/>
  <c r="WMU476" i="5" s="1"/>
  <c r="WMW476" i="5" s="1"/>
  <c r="WMY476" i="5" s="1"/>
  <c r="WNA476" i="5" s="1"/>
  <c r="WNC476" i="5" s="1"/>
  <c r="WNE476" i="5" s="1"/>
  <c r="WNG476" i="5" s="1"/>
  <c r="WNI476" i="5" s="1"/>
  <c r="WNK476" i="5" s="1"/>
  <c r="WNM476" i="5" s="1"/>
  <c r="WNO476" i="5" s="1"/>
  <c r="WNQ476" i="5" s="1"/>
  <c r="WNS476" i="5" s="1"/>
  <c r="WNU476" i="5" s="1"/>
  <c r="WNW476" i="5" s="1"/>
  <c r="WNY476" i="5" s="1"/>
  <c r="WOA476" i="5" s="1"/>
  <c r="WOC476" i="5" s="1"/>
  <c r="WOE476" i="5" s="1"/>
  <c r="WOG476" i="5" s="1"/>
  <c r="WOI476" i="5" s="1"/>
  <c r="WOK476" i="5" s="1"/>
  <c r="WOM476" i="5" s="1"/>
  <c r="WOO476" i="5" s="1"/>
  <c r="WOQ476" i="5" s="1"/>
  <c r="WOS476" i="5" s="1"/>
  <c r="WOU476" i="5" s="1"/>
  <c r="WOW476" i="5" s="1"/>
  <c r="WOY476" i="5" s="1"/>
  <c r="WPA476" i="5" s="1"/>
  <c r="WPC476" i="5" s="1"/>
  <c r="WPE476" i="5" s="1"/>
  <c r="WPG476" i="5" s="1"/>
  <c r="WPI476" i="5" s="1"/>
  <c r="WPK476" i="5" s="1"/>
  <c r="WPM476" i="5" s="1"/>
  <c r="WPO476" i="5" s="1"/>
  <c r="WPQ476" i="5" s="1"/>
  <c r="WPS476" i="5" s="1"/>
  <c r="WPU476" i="5" s="1"/>
  <c r="WPW476" i="5" s="1"/>
  <c r="WPY476" i="5" s="1"/>
  <c r="WQA476" i="5" s="1"/>
  <c r="WQC476" i="5" s="1"/>
  <c r="WQE476" i="5" s="1"/>
  <c r="WQG476" i="5" s="1"/>
  <c r="WQI476" i="5" s="1"/>
  <c r="WQK476" i="5" s="1"/>
  <c r="WQM476" i="5" s="1"/>
  <c r="WQO476" i="5" s="1"/>
  <c r="WQQ476" i="5" s="1"/>
  <c r="WQS476" i="5" s="1"/>
  <c r="WQU476" i="5" s="1"/>
  <c r="WQW476" i="5" s="1"/>
  <c r="WQY476" i="5" s="1"/>
  <c r="WRA476" i="5" s="1"/>
  <c r="WRC476" i="5" s="1"/>
  <c r="WRE476" i="5" s="1"/>
  <c r="WRG476" i="5" s="1"/>
  <c r="WRI476" i="5" s="1"/>
  <c r="WRK476" i="5" s="1"/>
  <c r="WRM476" i="5" s="1"/>
  <c r="WRO476" i="5" s="1"/>
  <c r="WRQ476" i="5" s="1"/>
  <c r="WRS476" i="5" s="1"/>
  <c r="WRU476" i="5" s="1"/>
  <c r="WRW476" i="5" s="1"/>
  <c r="WRY476" i="5" s="1"/>
  <c r="WSA476" i="5" s="1"/>
  <c r="WSC476" i="5" s="1"/>
  <c r="WSE476" i="5" s="1"/>
  <c r="WSG476" i="5" s="1"/>
  <c r="WSI476" i="5" s="1"/>
  <c r="WSK476" i="5" s="1"/>
  <c r="WSM476" i="5" s="1"/>
  <c r="WSO476" i="5" s="1"/>
  <c r="WSQ476" i="5" s="1"/>
  <c r="WSS476" i="5" s="1"/>
  <c r="WSU476" i="5" s="1"/>
  <c r="WSW476" i="5" s="1"/>
  <c r="WSY476" i="5" s="1"/>
  <c r="WTA476" i="5" s="1"/>
  <c r="WTC476" i="5" s="1"/>
  <c r="WTE476" i="5" s="1"/>
  <c r="WTG476" i="5" s="1"/>
  <c r="WTI476" i="5" s="1"/>
  <c r="WTK476" i="5" s="1"/>
  <c r="WTM476" i="5" s="1"/>
  <c r="WTO476" i="5" s="1"/>
  <c r="WTQ476" i="5" s="1"/>
  <c r="WTS476" i="5" s="1"/>
  <c r="WTU476" i="5" s="1"/>
  <c r="WTW476" i="5" s="1"/>
  <c r="WTY476" i="5" s="1"/>
  <c r="WUA476" i="5" s="1"/>
  <c r="WUC476" i="5" s="1"/>
  <c r="WUE476" i="5" s="1"/>
  <c r="WUG476" i="5" s="1"/>
  <c r="WUI476" i="5" s="1"/>
  <c r="WUK476" i="5" s="1"/>
  <c r="WUM476" i="5" s="1"/>
  <c r="WUO476" i="5" s="1"/>
  <c r="WUQ476" i="5" s="1"/>
  <c r="WUS476" i="5" s="1"/>
  <c r="WUU476" i="5" s="1"/>
  <c r="WUW476" i="5" s="1"/>
  <c r="WUY476" i="5" s="1"/>
  <c r="WVA476" i="5" s="1"/>
  <c r="WVC476" i="5" s="1"/>
  <c r="WVE476" i="5" s="1"/>
  <c r="WVG476" i="5" s="1"/>
  <c r="WVI476" i="5" s="1"/>
  <c r="WVK476" i="5" s="1"/>
  <c r="WVM476" i="5" s="1"/>
  <c r="WVO476" i="5" s="1"/>
  <c r="WVQ476" i="5" s="1"/>
  <c r="WVS476" i="5" s="1"/>
  <c r="WVU476" i="5" s="1"/>
  <c r="WVW476" i="5" s="1"/>
  <c r="WVY476" i="5" s="1"/>
  <c r="WWA476" i="5" s="1"/>
  <c r="WWC476" i="5" s="1"/>
  <c r="WWE476" i="5" s="1"/>
  <c r="WWG476" i="5" s="1"/>
  <c r="WWI476" i="5" s="1"/>
  <c r="WWK476" i="5" s="1"/>
  <c r="WWM476" i="5" s="1"/>
  <c r="WWO476" i="5" s="1"/>
  <c r="WWQ476" i="5" s="1"/>
  <c r="WWS476" i="5" s="1"/>
  <c r="WWU476" i="5" s="1"/>
  <c r="WWW476" i="5" s="1"/>
  <c r="WWY476" i="5" s="1"/>
  <c r="WXA476" i="5" s="1"/>
  <c r="WXC476" i="5" s="1"/>
  <c r="WXE476" i="5" s="1"/>
  <c r="WXG476" i="5" s="1"/>
  <c r="WXI476" i="5" s="1"/>
  <c r="WXK476" i="5" s="1"/>
  <c r="WXM476" i="5" s="1"/>
  <c r="WXO476" i="5" s="1"/>
  <c r="WXQ476" i="5" s="1"/>
  <c r="WXS476" i="5" s="1"/>
  <c r="WXU476" i="5" s="1"/>
  <c r="WXW476" i="5" s="1"/>
  <c r="WXY476" i="5" s="1"/>
  <c r="WYA476" i="5" s="1"/>
  <c r="WYC476" i="5" s="1"/>
  <c r="WYE476" i="5" s="1"/>
  <c r="WYG476" i="5" s="1"/>
  <c r="WYI476" i="5" s="1"/>
  <c r="WYK476" i="5" s="1"/>
  <c r="WYM476" i="5" s="1"/>
  <c r="WYO476" i="5" s="1"/>
  <c r="WYQ476" i="5" s="1"/>
  <c r="WYS476" i="5" s="1"/>
  <c r="WYU476" i="5" s="1"/>
  <c r="WYW476" i="5" s="1"/>
  <c r="WYY476" i="5" s="1"/>
  <c r="WZA476" i="5" s="1"/>
  <c r="WZC476" i="5" s="1"/>
  <c r="WZE476" i="5" s="1"/>
  <c r="WZG476" i="5" s="1"/>
  <c r="WZI476" i="5" s="1"/>
  <c r="WZK476" i="5" s="1"/>
  <c r="WZM476" i="5" s="1"/>
  <c r="WZO476" i="5" s="1"/>
  <c r="WZQ476" i="5" s="1"/>
  <c r="WZS476" i="5" s="1"/>
  <c r="WZU476" i="5" s="1"/>
  <c r="WZW476" i="5" s="1"/>
  <c r="WZY476" i="5" s="1"/>
  <c r="XAA476" i="5" s="1"/>
  <c r="XAC476" i="5" s="1"/>
  <c r="XAE476" i="5" s="1"/>
  <c r="XAG476" i="5" s="1"/>
  <c r="XAI476" i="5" s="1"/>
  <c r="XAK476" i="5" s="1"/>
  <c r="XAM476" i="5" s="1"/>
  <c r="XAO476" i="5" s="1"/>
  <c r="XAQ476" i="5" s="1"/>
  <c r="XAS476" i="5" s="1"/>
  <c r="XAU476" i="5" s="1"/>
  <c r="XAW476" i="5" s="1"/>
  <c r="XAY476" i="5" s="1"/>
  <c r="XBA476" i="5" s="1"/>
  <c r="XBC476" i="5" s="1"/>
  <c r="XBE476" i="5" s="1"/>
  <c r="XBG476" i="5" s="1"/>
  <c r="XBI476" i="5" s="1"/>
  <c r="XBK476" i="5" s="1"/>
  <c r="XBM476" i="5" s="1"/>
  <c r="XBO476" i="5" s="1"/>
  <c r="XBQ476" i="5" s="1"/>
  <c r="XBS476" i="5" s="1"/>
  <c r="XBU476" i="5" s="1"/>
  <c r="XBW476" i="5" s="1"/>
  <c r="XBY476" i="5" s="1"/>
  <c r="XCA476" i="5" s="1"/>
  <c r="XCC476" i="5" s="1"/>
  <c r="XCE476" i="5" s="1"/>
  <c r="XCG476" i="5" s="1"/>
  <c r="XCI476" i="5" s="1"/>
  <c r="XCK476" i="5" s="1"/>
  <c r="XCM476" i="5" s="1"/>
  <c r="XCO476" i="5" s="1"/>
  <c r="XCQ476" i="5" s="1"/>
  <c r="XCS476" i="5" s="1"/>
  <c r="XCU476" i="5" s="1"/>
  <c r="XCW476" i="5" s="1"/>
  <c r="XCY476" i="5" s="1"/>
  <c r="XDA476" i="5" s="1"/>
  <c r="XDC476" i="5" s="1"/>
  <c r="XDE476" i="5" s="1"/>
  <c r="XDG476" i="5" s="1"/>
  <c r="XDI476" i="5" s="1"/>
  <c r="XDK476" i="5" s="1"/>
  <c r="XDM476" i="5" s="1"/>
  <c r="XDO476" i="5" s="1"/>
  <c r="XDQ476" i="5" s="1"/>
  <c r="XDS476" i="5" s="1"/>
  <c r="XDU476" i="5" s="1"/>
  <c r="XDW476" i="5" s="1"/>
  <c r="XDY476" i="5" s="1"/>
  <c r="XEA476" i="5" s="1"/>
  <c r="XEC476" i="5" s="1"/>
  <c r="XEE476" i="5" s="1"/>
  <c r="XEG476" i="5" s="1"/>
  <c r="XEI476" i="5" s="1"/>
  <c r="XEK476" i="5" s="1"/>
  <c r="XEM476" i="5" s="1"/>
  <c r="XEO476" i="5" s="1"/>
  <c r="XEQ476" i="5" s="1"/>
  <c r="XES476" i="5" s="1"/>
  <c r="XEU476" i="5" s="1"/>
  <c r="XEW476" i="5" s="1"/>
  <c r="XEY476" i="5" s="1"/>
  <c r="XFA476" i="5" s="1"/>
  <c r="XFC476" i="5" s="1"/>
  <c r="S68" i="9"/>
  <c r="S330" i="9"/>
  <c r="S510" i="9"/>
  <c r="R510" i="9"/>
  <c r="R76" i="1"/>
  <c r="S48" i="4"/>
  <c r="R48" i="4"/>
  <c r="R75" i="4"/>
  <c r="S208" i="4"/>
  <c r="R364" i="4"/>
  <c r="R78" i="8"/>
  <c r="S78" i="8"/>
  <c r="R144" i="1"/>
  <c r="R131" i="1"/>
  <c r="R39" i="4"/>
  <c r="S39" i="4"/>
  <c r="S84" i="4"/>
  <c r="R84" i="4"/>
  <c r="R112" i="4"/>
  <c r="S142" i="4"/>
  <c r="R167" i="4"/>
  <c r="S243" i="4"/>
  <c r="R283" i="4"/>
  <c r="R293" i="4"/>
  <c r="S293" i="4"/>
  <c r="R365" i="4"/>
  <c r="R424" i="4"/>
  <c r="R433" i="4"/>
  <c r="R17" i="7"/>
  <c r="R363" i="5"/>
  <c r="S69" i="9"/>
  <c r="R69" i="9"/>
  <c r="R258" i="9"/>
  <c r="S258" i="9"/>
  <c r="S331" i="9"/>
  <c r="R331" i="9"/>
  <c r="R370" i="9"/>
  <c r="S370" i="9"/>
  <c r="S382" i="9"/>
  <c r="R382" i="9"/>
  <c r="R467" i="9"/>
  <c r="S521" i="9"/>
  <c r="R521" i="9"/>
  <c r="S531" i="9"/>
  <c r="R531" i="9"/>
  <c r="R553" i="9"/>
  <c r="S553" i="9"/>
  <c r="S38" i="8"/>
  <c r="S395" i="4"/>
  <c r="R395" i="4"/>
  <c r="R65" i="1"/>
  <c r="R66" i="4"/>
  <c r="S66" i="4"/>
  <c r="S174" i="4"/>
  <c r="S468" i="9"/>
  <c r="R468" i="9"/>
  <c r="R554" i="9"/>
  <c r="S554" i="9"/>
  <c r="R197" i="1"/>
  <c r="R343" i="3"/>
  <c r="R85" i="4"/>
  <c r="S113" i="4"/>
  <c r="R143" i="4"/>
  <c r="S244" i="4"/>
  <c r="R251" i="4"/>
  <c r="R268" i="4"/>
  <c r="R358" i="4"/>
  <c r="S358" i="4"/>
  <c r="S377" i="4"/>
  <c r="S409" i="4"/>
  <c r="B86" i="7"/>
  <c r="R250" i="9"/>
  <c r="S250" i="9"/>
  <c r="S395" i="9"/>
  <c r="R395" i="9"/>
  <c r="R532" i="9"/>
  <c r="S577" i="9"/>
  <c r="R42" i="9"/>
  <c r="S42" i="9"/>
  <c r="R207" i="9"/>
  <c r="S207" i="9"/>
  <c r="R427" i="9"/>
  <c r="S427" i="9"/>
  <c r="R15" i="9"/>
  <c r="S34" i="9"/>
  <c r="R61" i="9"/>
  <c r="S84" i="9"/>
  <c r="S128" i="9"/>
  <c r="S242" i="9"/>
  <c r="S284" i="9"/>
  <c r="R284" i="9"/>
  <c r="S369" i="9"/>
  <c r="S490" i="9"/>
  <c r="R490" i="9"/>
  <c r="S552" i="9"/>
  <c r="R552" i="9"/>
  <c r="S561" i="9"/>
  <c r="S572" i="9"/>
  <c r="R572" i="9"/>
  <c r="C142" i="10"/>
  <c r="S261" i="9"/>
  <c r="R261" i="9"/>
  <c r="S286" i="9"/>
  <c r="R286" i="9"/>
  <c r="R397" i="4"/>
  <c r="S397" i="4"/>
  <c r="S27" i="9"/>
  <c r="R37" i="9"/>
  <c r="R65" i="9"/>
  <c r="S120" i="9"/>
  <c r="R120" i="9"/>
  <c r="R230" i="9"/>
  <c r="R237" i="9"/>
  <c r="R253" i="9"/>
  <c r="R279" i="9"/>
  <c r="R364" i="9"/>
  <c r="R373" i="9"/>
  <c r="R393" i="9"/>
  <c r="R448" i="9"/>
  <c r="R475" i="9"/>
  <c r="S475" i="9"/>
  <c r="R519" i="9"/>
  <c r="R545" i="9"/>
  <c r="S545" i="9"/>
  <c r="R575" i="9"/>
  <c r="S35" i="8"/>
  <c r="R47" i="8"/>
  <c r="R92" i="8"/>
  <c r="S92" i="8"/>
  <c r="R100" i="9"/>
  <c r="S100" i="9"/>
  <c r="R28" i="9"/>
  <c r="S270" i="9"/>
  <c r="R270" i="9"/>
  <c r="R299" i="9"/>
  <c r="R347" i="9"/>
  <c r="R466" i="9"/>
  <c r="S466" i="9"/>
  <c r="S476" i="9"/>
  <c r="S529" i="9"/>
  <c r="R529" i="9"/>
  <c r="B62" i="6"/>
  <c r="S248" i="9"/>
  <c r="R248" i="9"/>
  <c r="R386" i="9"/>
  <c r="S386" i="9"/>
  <c r="S152" i="4"/>
  <c r="R152" i="4"/>
  <c r="R202" i="4"/>
  <c r="S202" i="4"/>
  <c r="R311" i="4"/>
  <c r="S311" i="4"/>
  <c r="S148" i="9"/>
  <c r="R312" i="9"/>
  <c r="R378" i="9"/>
  <c r="S378" i="9"/>
  <c r="R425" i="9"/>
  <c r="S239" i="4"/>
  <c r="R239" i="4"/>
  <c r="E142" i="10"/>
  <c r="R164" i="9"/>
  <c r="S164" i="9"/>
  <c r="R473" i="9"/>
  <c r="S482" i="9"/>
  <c r="S506" i="9"/>
  <c r="R514" i="9"/>
  <c r="S514" i="9"/>
  <c r="R546" i="9"/>
  <c r="S54" i="8"/>
  <c r="R95" i="8"/>
  <c r="R106" i="8"/>
  <c r="R498" i="9"/>
  <c r="S498" i="9"/>
  <c r="S66" i="8"/>
  <c r="R233" i="3"/>
  <c r="R139" i="3"/>
  <c r="N202" i="11"/>
  <c r="R15" i="3"/>
  <c r="R18" i="3"/>
  <c r="R26" i="3"/>
  <c r="G59" i="11"/>
  <c r="R136" i="3"/>
  <c r="R142" i="3"/>
  <c r="R234" i="3"/>
  <c r="R13" i="3"/>
  <c r="S26" i="8"/>
  <c r="R46" i="8"/>
  <c r="S50" i="8"/>
  <c r="S59" i="8"/>
  <c r="S83" i="8"/>
  <c r="S97" i="8"/>
  <c r="R21" i="8"/>
  <c r="R30" i="8"/>
  <c r="S34" i="8"/>
  <c r="S43" i="8"/>
  <c r="S67" i="8"/>
  <c r="R76" i="8"/>
  <c r="R79" i="8"/>
  <c r="R85" i="8"/>
  <c r="S89" i="8"/>
  <c r="S105" i="8"/>
  <c r="S60" i="8"/>
  <c r="S63" i="8"/>
  <c r="S73" i="8"/>
  <c r="S98" i="8"/>
  <c r="S101" i="8"/>
  <c r="S18" i="8"/>
  <c r="J157" i="11" s="1"/>
  <c r="K157" i="11" s="1"/>
  <c r="R31" i="8"/>
  <c r="R41" i="8"/>
  <c r="R77" i="8"/>
  <c r="R91" i="8"/>
  <c r="R61" i="8"/>
  <c r="R70" i="8"/>
  <c r="R74" i="8"/>
  <c r="R84" i="8"/>
  <c r="R99" i="8"/>
  <c r="S113" i="8"/>
  <c r="B124" i="8"/>
  <c r="R45" i="8"/>
  <c r="R58" i="8"/>
  <c r="S82" i="8"/>
  <c r="R96" i="8"/>
  <c r="B166" i="11"/>
  <c r="C160" i="11" s="1"/>
  <c r="S51" i="8"/>
  <c r="S14" i="8"/>
  <c r="S24" i="8"/>
  <c r="S27" i="8"/>
  <c r="S32" i="8"/>
  <c r="R32" i="8"/>
  <c r="S48" i="8"/>
  <c r="R48" i="8"/>
  <c r="S64" i="8"/>
  <c r="R64" i="8"/>
  <c r="S80" i="8"/>
  <c r="R80" i="8"/>
  <c r="S86" i="8"/>
  <c r="R86" i="8"/>
  <c r="S102" i="8"/>
  <c r="R102" i="8"/>
  <c r="R109" i="8"/>
  <c r="D117" i="10"/>
  <c r="R12" i="8"/>
  <c r="R25" i="8"/>
  <c r="R33" i="8"/>
  <c r="R36" i="8"/>
  <c r="R39" i="8"/>
  <c r="R49" i="8"/>
  <c r="R52" i="8"/>
  <c r="R55" i="8"/>
  <c r="R65" i="8"/>
  <c r="R68" i="8"/>
  <c r="R71" i="8"/>
  <c r="R81" i="8"/>
  <c r="R87" i="8"/>
  <c r="R90" i="8"/>
  <c r="R93" i="8"/>
  <c r="R112" i="8"/>
  <c r="R103" i="8"/>
  <c r="R16" i="8"/>
  <c r="R19" i="8"/>
  <c r="R22" i="8"/>
  <c r="S107" i="8"/>
  <c r="R107" i="8"/>
  <c r="R114" i="8"/>
  <c r="S40" i="8"/>
  <c r="R40" i="8"/>
  <c r="S56" i="8"/>
  <c r="R56" i="8"/>
  <c r="S72" i="8"/>
  <c r="R72" i="8"/>
  <c r="S94" i="8"/>
  <c r="R94" i="8"/>
  <c r="R111" i="8"/>
  <c r="S15" i="8"/>
  <c r="R15" i="8"/>
  <c r="S23" i="8"/>
  <c r="R23" i="8"/>
  <c r="R37" i="8"/>
  <c r="R53" i="8"/>
  <c r="R69" i="8"/>
  <c r="S115" i="8"/>
  <c r="R115" i="8"/>
  <c r="N207" i="11"/>
  <c r="R110" i="8"/>
  <c r="R38" i="6"/>
  <c r="H138" i="11"/>
  <c r="I138" i="11" s="1"/>
  <c r="D99" i="10"/>
  <c r="B14" i="11" s="1"/>
  <c r="F137" i="11"/>
  <c r="G137" i="11" s="1"/>
  <c r="L137" i="11"/>
  <c r="M137" i="11" s="1"/>
  <c r="D137" i="11"/>
  <c r="E137" i="11" s="1"/>
  <c r="J137" i="11"/>
  <c r="K137" i="11" s="1"/>
  <c r="H137" i="11"/>
  <c r="I137" i="11" s="1"/>
  <c r="F133" i="11"/>
  <c r="L133" i="11"/>
  <c r="D133" i="11"/>
  <c r="J133" i="11"/>
  <c r="H133" i="11"/>
  <c r="L136" i="11"/>
  <c r="M136" i="11" s="1"/>
  <c r="D136" i="11"/>
  <c r="E136" i="11" s="1"/>
  <c r="J136" i="11"/>
  <c r="K136" i="11" s="1"/>
  <c r="H136" i="11"/>
  <c r="I136" i="11" s="1"/>
  <c r="F136" i="11"/>
  <c r="G136" i="11" s="1"/>
  <c r="N205" i="11"/>
  <c r="J135" i="11"/>
  <c r="K135" i="11" s="1"/>
  <c r="H135" i="11"/>
  <c r="I135" i="11" s="1"/>
  <c r="F135" i="11"/>
  <c r="G135" i="11" s="1"/>
  <c r="L135" i="11"/>
  <c r="M135" i="11" s="1"/>
  <c r="D135" i="11"/>
  <c r="E135" i="11" s="1"/>
  <c r="B134" i="11"/>
  <c r="J138" i="11"/>
  <c r="K138" i="11" s="1"/>
  <c r="D138" i="11"/>
  <c r="E138" i="11" s="1"/>
  <c r="L138" i="11"/>
  <c r="M138" i="11" s="1"/>
  <c r="H134" i="11"/>
  <c r="R37" i="6"/>
  <c r="F138" i="11"/>
  <c r="G138" i="11" s="1"/>
  <c r="S244" i="9"/>
  <c r="R244" i="9"/>
  <c r="S277" i="9"/>
  <c r="R277" i="9"/>
  <c r="S307" i="9"/>
  <c r="R307" i="9"/>
  <c r="S487" i="9"/>
  <c r="R487" i="9"/>
  <c r="S549" i="9"/>
  <c r="R549" i="9"/>
  <c r="R18" i="9"/>
  <c r="R25" i="9"/>
  <c r="R33" i="9"/>
  <c r="R36" i="9"/>
  <c r="S62" i="9"/>
  <c r="R72" i="9"/>
  <c r="R75" i="9"/>
  <c r="S78" i="9"/>
  <c r="R88" i="9"/>
  <c r="R91" i="9"/>
  <c r="S94" i="9"/>
  <c r="R106" i="9"/>
  <c r="S109" i="9"/>
  <c r="R119" i="9"/>
  <c r="R122" i="9"/>
  <c r="S125" i="9"/>
  <c r="R135" i="9"/>
  <c r="R138" i="9"/>
  <c r="S141" i="9"/>
  <c r="R152" i="9"/>
  <c r="R155" i="9"/>
  <c r="S158" i="9"/>
  <c r="R168" i="9"/>
  <c r="R171" i="9"/>
  <c r="S174" i="9"/>
  <c r="R184" i="9"/>
  <c r="R187" i="9"/>
  <c r="S190" i="9"/>
  <c r="R202" i="9"/>
  <c r="R205" i="9"/>
  <c r="S208" i="9"/>
  <c r="S278" i="9"/>
  <c r="R278" i="9"/>
  <c r="S289" i="9"/>
  <c r="S294" i="9"/>
  <c r="R294" i="9"/>
  <c r="S308" i="9"/>
  <c r="R308" i="9"/>
  <c r="S321" i="9"/>
  <c r="S326" i="9"/>
  <c r="R326" i="9"/>
  <c r="R348" i="9"/>
  <c r="R377" i="9"/>
  <c r="S406" i="9"/>
  <c r="R406" i="9"/>
  <c r="R449" i="9"/>
  <c r="S295" i="9"/>
  <c r="R295" i="9"/>
  <c r="S303" i="9"/>
  <c r="R303" i="9"/>
  <c r="S335" i="9"/>
  <c r="R335" i="9"/>
  <c r="S390" i="9"/>
  <c r="R390" i="9"/>
  <c r="S477" i="9"/>
  <c r="R477" i="9"/>
  <c r="S565" i="9"/>
  <c r="R565" i="9"/>
  <c r="S579" i="9"/>
  <c r="R579" i="9"/>
  <c r="R16" i="9"/>
  <c r="R23" i="9"/>
  <c r="R31" i="9"/>
  <c r="R54" i="9"/>
  <c r="R57" i="9"/>
  <c r="R60" i="9"/>
  <c r="R63" i="9"/>
  <c r="S66" i="9"/>
  <c r="R76" i="9"/>
  <c r="R79" i="9"/>
  <c r="S82" i="9"/>
  <c r="R92" i="9"/>
  <c r="R95" i="9"/>
  <c r="S98" i="9"/>
  <c r="R107" i="9"/>
  <c r="R110" i="9"/>
  <c r="S113" i="9"/>
  <c r="R123" i="9"/>
  <c r="R126" i="9"/>
  <c r="S129" i="9"/>
  <c r="R139" i="9"/>
  <c r="R142" i="9"/>
  <c r="S146" i="9"/>
  <c r="R156" i="9"/>
  <c r="R159" i="9"/>
  <c r="S162" i="9"/>
  <c r="R172" i="9"/>
  <c r="R175" i="9"/>
  <c r="R188" i="9"/>
  <c r="R191" i="9"/>
  <c r="S195" i="9"/>
  <c r="R206" i="9"/>
  <c r="R209" i="9"/>
  <c r="S212" i="9"/>
  <c r="S232" i="9"/>
  <c r="R232" i="9"/>
  <c r="S263" i="9"/>
  <c r="R263" i="9"/>
  <c r="S274" i="9"/>
  <c r="R274" i="9"/>
  <c r="S304" i="9"/>
  <c r="R304" i="9"/>
  <c r="S336" i="9"/>
  <c r="R336" i="9"/>
  <c r="R345" i="9"/>
  <c r="S374" i="9"/>
  <c r="R374" i="9"/>
  <c r="S415" i="9"/>
  <c r="R415" i="9"/>
  <c r="S422" i="9"/>
  <c r="R422" i="9"/>
  <c r="S446" i="9"/>
  <c r="R446" i="9"/>
  <c r="S539" i="9"/>
  <c r="R539" i="9"/>
  <c r="S562" i="9"/>
  <c r="R562" i="9"/>
  <c r="S229" i="9"/>
  <c r="R229" i="9"/>
  <c r="S260" i="9"/>
  <c r="R260" i="9"/>
  <c r="S291" i="9"/>
  <c r="R291" i="9"/>
  <c r="S323" i="9"/>
  <c r="R323" i="9"/>
  <c r="S358" i="9"/>
  <c r="R358" i="9"/>
  <c r="S399" i="9"/>
  <c r="R399" i="9"/>
  <c r="S403" i="9"/>
  <c r="R403" i="9"/>
  <c r="R558" i="9"/>
  <c r="S576" i="9"/>
  <c r="R576" i="9"/>
  <c r="R14" i="9"/>
  <c r="R22" i="9"/>
  <c r="R29" i="9"/>
  <c r="R46" i="9"/>
  <c r="R49" i="9"/>
  <c r="R52" i="9"/>
  <c r="R64" i="9"/>
  <c r="R67" i="9"/>
  <c r="S70" i="9"/>
  <c r="R80" i="9"/>
  <c r="R83" i="9"/>
  <c r="S86" i="9"/>
  <c r="R96" i="9"/>
  <c r="R99" i="9"/>
  <c r="S102" i="9"/>
  <c r="R111" i="9"/>
  <c r="R114" i="9"/>
  <c r="S117" i="9"/>
  <c r="R127" i="9"/>
  <c r="R130" i="9"/>
  <c r="S133" i="9"/>
  <c r="R144" i="9"/>
  <c r="R147" i="9"/>
  <c r="S150" i="9"/>
  <c r="R160" i="9"/>
  <c r="R163" i="9"/>
  <c r="S166" i="9"/>
  <c r="R176" i="9"/>
  <c r="R192" i="9"/>
  <c r="R197" i="9"/>
  <c r="S200" i="9"/>
  <c r="R210" i="9"/>
  <c r="R213" i="9"/>
  <c r="S239" i="9"/>
  <c r="R239" i="9"/>
  <c r="S275" i="9"/>
  <c r="S280" i="9"/>
  <c r="R280" i="9"/>
  <c r="S292" i="9"/>
  <c r="R292" i="9"/>
  <c r="S305" i="9"/>
  <c r="S310" i="9"/>
  <c r="R310" i="9"/>
  <c r="S342" i="9"/>
  <c r="R342" i="9"/>
  <c r="S383" i="9"/>
  <c r="R383" i="9"/>
  <c r="S387" i="9"/>
  <c r="R387" i="9"/>
  <c r="R412" i="9"/>
  <c r="S438" i="9"/>
  <c r="R438" i="9"/>
  <c r="S226" i="9"/>
  <c r="S236" i="9"/>
  <c r="R236" i="9"/>
  <c r="S257" i="9"/>
  <c r="S281" i="9"/>
  <c r="R281" i="9"/>
  <c r="S287" i="9"/>
  <c r="R287" i="9"/>
  <c r="R297" i="9"/>
  <c r="S311" i="9"/>
  <c r="R311" i="9"/>
  <c r="S319" i="9"/>
  <c r="R319" i="9"/>
  <c r="R329" i="9"/>
  <c r="S367" i="9"/>
  <c r="R367" i="9"/>
  <c r="S371" i="9"/>
  <c r="R371" i="9"/>
  <c r="R396" i="9"/>
  <c r="S435" i="9"/>
  <c r="R435" i="9"/>
  <c r="S573" i="9"/>
  <c r="R573" i="9"/>
  <c r="R71" i="9"/>
  <c r="S74" i="9"/>
  <c r="R87" i="9"/>
  <c r="S90" i="9"/>
  <c r="R103" i="9"/>
  <c r="S105" i="9"/>
  <c r="R118" i="9"/>
  <c r="S121" i="9"/>
  <c r="R134" i="9"/>
  <c r="S137" i="9"/>
  <c r="R151" i="9"/>
  <c r="S154" i="9"/>
  <c r="R167" i="9"/>
  <c r="S170" i="9"/>
  <c r="S186" i="9"/>
  <c r="R201" i="9"/>
  <c r="S204" i="9"/>
  <c r="S214" i="9"/>
  <c r="S247" i="9"/>
  <c r="R247" i="9"/>
  <c r="S288" i="9"/>
  <c r="R288" i="9"/>
  <c r="S320" i="9"/>
  <c r="R320" i="9"/>
  <c r="S351" i="9"/>
  <c r="R351" i="9"/>
  <c r="S355" i="9"/>
  <c r="R355" i="9"/>
  <c r="R380" i="9"/>
  <c r="R409" i="9"/>
  <c r="R431" i="9"/>
  <c r="S255" i="9"/>
  <c r="R255" i="9"/>
  <c r="S271" i="9"/>
  <c r="R271" i="9"/>
  <c r="S536" i="9"/>
  <c r="R536" i="9"/>
  <c r="R252" i="9"/>
  <c r="R268" i="9"/>
  <c r="R432" i="9"/>
  <c r="S474" i="9"/>
  <c r="R474" i="9"/>
  <c r="S491" i="9"/>
  <c r="R504" i="9"/>
  <c r="S508" i="9"/>
  <c r="R508" i="9"/>
  <c r="R524" i="9"/>
  <c r="S530" i="9"/>
  <c r="R559" i="9"/>
  <c r="R570" i="9"/>
  <c r="S327" i="9"/>
  <c r="R327" i="9"/>
  <c r="S343" i="9"/>
  <c r="R343" i="9"/>
  <c r="S359" i="9"/>
  <c r="R359" i="9"/>
  <c r="S375" i="9"/>
  <c r="R375" i="9"/>
  <c r="S391" i="9"/>
  <c r="R391" i="9"/>
  <c r="S407" i="9"/>
  <c r="R407" i="9"/>
  <c r="S533" i="9"/>
  <c r="R533" i="9"/>
  <c r="R324" i="9"/>
  <c r="R356" i="9"/>
  <c r="R372" i="9"/>
  <c r="R388" i="9"/>
  <c r="R404" i="9"/>
  <c r="R423" i="9"/>
  <c r="S444" i="9"/>
  <c r="R444" i="9"/>
  <c r="R463" i="9"/>
  <c r="S471" i="9"/>
  <c r="R471" i="9"/>
  <c r="R488" i="9"/>
  <c r="S505" i="9"/>
  <c r="R505" i="9"/>
  <c r="R518" i="9"/>
  <c r="R541" i="9"/>
  <c r="R550" i="9"/>
  <c r="R567" i="9"/>
  <c r="S571" i="9"/>
  <c r="R571" i="9"/>
  <c r="S441" i="9"/>
  <c r="R441" i="9"/>
  <c r="R464" i="9"/>
  <c r="S502" i="9"/>
  <c r="R502" i="9"/>
  <c r="S522" i="9"/>
  <c r="S568" i="9"/>
  <c r="R568" i="9"/>
  <c r="N208" i="11"/>
  <c r="M173" i="11"/>
  <c r="S418" i="9"/>
  <c r="R447" i="9"/>
  <c r="S450" i="9"/>
  <c r="R480" i="9"/>
  <c r="S483" i="9"/>
  <c r="R489" i="9"/>
  <c r="R492" i="9"/>
  <c r="R511" i="9"/>
  <c r="R542" i="9"/>
  <c r="B589" i="9"/>
  <c r="B195" i="11"/>
  <c r="C177" i="11" s="1"/>
  <c r="D141" i="10"/>
  <c r="R373" i="5"/>
  <c r="R377" i="5"/>
  <c r="R405" i="5"/>
  <c r="T474" i="5"/>
  <c r="V474" i="5" s="1"/>
  <c r="X474" i="5" s="1"/>
  <c r="Z474" i="5" s="1"/>
  <c r="AB474" i="5" s="1"/>
  <c r="AD474" i="5" s="1"/>
  <c r="AF474" i="5" s="1"/>
  <c r="AH474" i="5" s="1"/>
  <c r="AJ474" i="5" s="1"/>
  <c r="AL474" i="5" s="1"/>
  <c r="AN474" i="5" s="1"/>
  <c r="AP474" i="5" s="1"/>
  <c r="AR474" i="5" s="1"/>
  <c r="AT474" i="5" s="1"/>
  <c r="AV474" i="5" s="1"/>
  <c r="AX474" i="5" s="1"/>
  <c r="AZ474" i="5" s="1"/>
  <c r="BB474" i="5" s="1"/>
  <c r="BD474" i="5" s="1"/>
  <c r="BF474" i="5" s="1"/>
  <c r="BH474" i="5" s="1"/>
  <c r="BJ474" i="5" s="1"/>
  <c r="BL474" i="5" s="1"/>
  <c r="BN474" i="5" s="1"/>
  <c r="BP474" i="5" s="1"/>
  <c r="BR474" i="5" s="1"/>
  <c r="BT474" i="5" s="1"/>
  <c r="BV474" i="5" s="1"/>
  <c r="BX474" i="5" s="1"/>
  <c r="BZ474" i="5" s="1"/>
  <c r="CB474" i="5" s="1"/>
  <c r="CD474" i="5" s="1"/>
  <c r="CF474" i="5" s="1"/>
  <c r="CH474" i="5" s="1"/>
  <c r="CJ474" i="5" s="1"/>
  <c r="CL474" i="5" s="1"/>
  <c r="CN474" i="5" s="1"/>
  <c r="CP474" i="5" s="1"/>
  <c r="CR474" i="5" s="1"/>
  <c r="CT474" i="5" s="1"/>
  <c r="CV474" i="5" s="1"/>
  <c r="CX474" i="5" s="1"/>
  <c r="CZ474" i="5" s="1"/>
  <c r="DB474" i="5" s="1"/>
  <c r="DD474" i="5" s="1"/>
  <c r="DF474" i="5" s="1"/>
  <c r="DH474" i="5" s="1"/>
  <c r="DJ474" i="5" s="1"/>
  <c r="DL474" i="5" s="1"/>
  <c r="DN474" i="5" s="1"/>
  <c r="DP474" i="5" s="1"/>
  <c r="DR474" i="5" s="1"/>
  <c r="DT474" i="5" s="1"/>
  <c r="DV474" i="5" s="1"/>
  <c r="DX474" i="5" s="1"/>
  <c r="DZ474" i="5" s="1"/>
  <c r="EB474" i="5" s="1"/>
  <c r="ED474" i="5" s="1"/>
  <c r="EF474" i="5" s="1"/>
  <c r="EH474" i="5" s="1"/>
  <c r="EJ474" i="5" s="1"/>
  <c r="EL474" i="5" s="1"/>
  <c r="EN474" i="5" s="1"/>
  <c r="EP474" i="5" s="1"/>
  <c r="ER474" i="5" s="1"/>
  <c r="ET474" i="5" s="1"/>
  <c r="EV474" i="5" s="1"/>
  <c r="EX474" i="5" s="1"/>
  <c r="EZ474" i="5" s="1"/>
  <c r="FB474" i="5" s="1"/>
  <c r="FD474" i="5" s="1"/>
  <c r="FF474" i="5" s="1"/>
  <c r="FH474" i="5" s="1"/>
  <c r="FJ474" i="5" s="1"/>
  <c r="FL474" i="5" s="1"/>
  <c r="FN474" i="5" s="1"/>
  <c r="FP474" i="5" s="1"/>
  <c r="FR474" i="5" s="1"/>
  <c r="FT474" i="5" s="1"/>
  <c r="FV474" i="5" s="1"/>
  <c r="FX474" i="5" s="1"/>
  <c r="FZ474" i="5" s="1"/>
  <c r="GB474" i="5" s="1"/>
  <c r="GD474" i="5" s="1"/>
  <c r="GF474" i="5" s="1"/>
  <c r="GH474" i="5" s="1"/>
  <c r="GJ474" i="5" s="1"/>
  <c r="GL474" i="5" s="1"/>
  <c r="GN474" i="5" s="1"/>
  <c r="GP474" i="5" s="1"/>
  <c r="GR474" i="5" s="1"/>
  <c r="GT474" i="5" s="1"/>
  <c r="GV474" i="5" s="1"/>
  <c r="GX474" i="5" s="1"/>
  <c r="GZ474" i="5" s="1"/>
  <c r="HB474" i="5" s="1"/>
  <c r="HD474" i="5" s="1"/>
  <c r="HF474" i="5" s="1"/>
  <c r="HH474" i="5" s="1"/>
  <c r="HJ474" i="5" s="1"/>
  <c r="HL474" i="5" s="1"/>
  <c r="HN474" i="5" s="1"/>
  <c r="HP474" i="5" s="1"/>
  <c r="HR474" i="5" s="1"/>
  <c r="HT474" i="5" s="1"/>
  <c r="HV474" i="5" s="1"/>
  <c r="HX474" i="5" s="1"/>
  <c r="HZ474" i="5" s="1"/>
  <c r="IB474" i="5" s="1"/>
  <c r="ID474" i="5" s="1"/>
  <c r="IF474" i="5" s="1"/>
  <c r="IH474" i="5" s="1"/>
  <c r="IJ474" i="5" s="1"/>
  <c r="IL474" i="5" s="1"/>
  <c r="IN474" i="5" s="1"/>
  <c r="IP474" i="5" s="1"/>
  <c r="IR474" i="5" s="1"/>
  <c r="IT474" i="5" s="1"/>
  <c r="IV474" i="5" s="1"/>
  <c r="IX474" i="5" s="1"/>
  <c r="IZ474" i="5" s="1"/>
  <c r="JB474" i="5" s="1"/>
  <c r="JD474" i="5" s="1"/>
  <c r="JF474" i="5" s="1"/>
  <c r="JH474" i="5" s="1"/>
  <c r="JJ474" i="5" s="1"/>
  <c r="JL474" i="5" s="1"/>
  <c r="JN474" i="5" s="1"/>
  <c r="JP474" i="5" s="1"/>
  <c r="JR474" i="5" s="1"/>
  <c r="JT474" i="5" s="1"/>
  <c r="JV474" i="5" s="1"/>
  <c r="JX474" i="5" s="1"/>
  <c r="JZ474" i="5" s="1"/>
  <c r="KB474" i="5" s="1"/>
  <c r="KD474" i="5" s="1"/>
  <c r="KF474" i="5" s="1"/>
  <c r="KH474" i="5" s="1"/>
  <c r="KJ474" i="5" s="1"/>
  <c r="KL474" i="5" s="1"/>
  <c r="KN474" i="5" s="1"/>
  <c r="KP474" i="5" s="1"/>
  <c r="KR474" i="5" s="1"/>
  <c r="KT474" i="5" s="1"/>
  <c r="KV474" i="5" s="1"/>
  <c r="KX474" i="5" s="1"/>
  <c r="KZ474" i="5" s="1"/>
  <c r="LB474" i="5" s="1"/>
  <c r="LD474" i="5" s="1"/>
  <c r="LF474" i="5" s="1"/>
  <c r="LH474" i="5" s="1"/>
  <c r="LJ474" i="5" s="1"/>
  <c r="LL474" i="5" s="1"/>
  <c r="LN474" i="5" s="1"/>
  <c r="LP474" i="5" s="1"/>
  <c r="LR474" i="5" s="1"/>
  <c r="LT474" i="5" s="1"/>
  <c r="LV474" i="5" s="1"/>
  <c r="LX474" i="5" s="1"/>
  <c r="LZ474" i="5" s="1"/>
  <c r="MB474" i="5" s="1"/>
  <c r="MD474" i="5" s="1"/>
  <c r="MF474" i="5" s="1"/>
  <c r="MH474" i="5" s="1"/>
  <c r="MJ474" i="5" s="1"/>
  <c r="ML474" i="5" s="1"/>
  <c r="MN474" i="5" s="1"/>
  <c r="MP474" i="5" s="1"/>
  <c r="MR474" i="5" s="1"/>
  <c r="MT474" i="5" s="1"/>
  <c r="MV474" i="5" s="1"/>
  <c r="MX474" i="5" s="1"/>
  <c r="MZ474" i="5" s="1"/>
  <c r="NB474" i="5" s="1"/>
  <c r="ND474" i="5" s="1"/>
  <c r="NF474" i="5" s="1"/>
  <c r="NH474" i="5" s="1"/>
  <c r="NJ474" i="5" s="1"/>
  <c r="NL474" i="5" s="1"/>
  <c r="NN474" i="5" s="1"/>
  <c r="NP474" i="5" s="1"/>
  <c r="NR474" i="5" s="1"/>
  <c r="NT474" i="5" s="1"/>
  <c r="NV474" i="5" s="1"/>
  <c r="NX474" i="5" s="1"/>
  <c r="NZ474" i="5" s="1"/>
  <c r="OB474" i="5" s="1"/>
  <c r="OD474" i="5" s="1"/>
  <c r="OF474" i="5" s="1"/>
  <c r="OH474" i="5" s="1"/>
  <c r="OJ474" i="5" s="1"/>
  <c r="OL474" i="5" s="1"/>
  <c r="ON474" i="5" s="1"/>
  <c r="OP474" i="5" s="1"/>
  <c r="OR474" i="5" s="1"/>
  <c r="OT474" i="5" s="1"/>
  <c r="OV474" i="5" s="1"/>
  <c r="OX474" i="5" s="1"/>
  <c r="OZ474" i="5" s="1"/>
  <c r="PB474" i="5" s="1"/>
  <c r="PD474" i="5" s="1"/>
  <c r="PF474" i="5" s="1"/>
  <c r="PH474" i="5" s="1"/>
  <c r="PJ474" i="5" s="1"/>
  <c r="PL474" i="5" s="1"/>
  <c r="PN474" i="5" s="1"/>
  <c r="PP474" i="5" s="1"/>
  <c r="PR474" i="5" s="1"/>
  <c r="PT474" i="5" s="1"/>
  <c r="PV474" i="5" s="1"/>
  <c r="PX474" i="5" s="1"/>
  <c r="PZ474" i="5" s="1"/>
  <c r="QB474" i="5" s="1"/>
  <c r="QD474" i="5" s="1"/>
  <c r="QF474" i="5" s="1"/>
  <c r="QH474" i="5" s="1"/>
  <c r="QJ474" i="5" s="1"/>
  <c r="QL474" i="5" s="1"/>
  <c r="QN474" i="5" s="1"/>
  <c r="QP474" i="5" s="1"/>
  <c r="QR474" i="5" s="1"/>
  <c r="QT474" i="5" s="1"/>
  <c r="QV474" i="5" s="1"/>
  <c r="QX474" i="5" s="1"/>
  <c r="QZ474" i="5" s="1"/>
  <c r="RB474" i="5" s="1"/>
  <c r="RD474" i="5" s="1"/>
  <c r="RF474" i="5" s="1"/>
  <c r="RH474" i="5" s="1"/>
  <c r="RJ474" i="5" s="1"/>
  <c r="RL474" i="5" s="1"/>
  <c r="RN474" i="5" s="1"/>
  <c r="RP474" i="5" s="1"/>
  <c r="RR474" i="5" s="1"/>
  <c r="RT474" i="5" s="1"/>
  <c r="RV474" i="5" s="1"/>
  <c r="RX474" i="5" s="1"/>
  <c r="RZ474" i="5" s="1"/>
  <c r="SB474" i="5" s="1"/>
  <c r="SD474" i="5" s="1"/>
  <c r="SF474" i="5" s="1"/>
  <c r="SH474" i="5" s="1"/>
  <c r="SJ474" i="5" s="1"/>
  <c r="SL474" i="5" s="1"/>
  <c r="SN474" i="5" s="1"/>
  <c r="SP474" i="5" s="1"/>
  <c r="SR474" i="5" s="1"/>
  <c r="ST474" i="5" s="1"/>
  <c r="SV474" i="5" s="1"/>
  <c r="SX474" i="5" s="1"/>
  <c r="SZ474" i="5" s="1"/>
  <c r="TB474" i="5" s="1"/>
  <c r="TD474" i="5" s="1"/>
  <c r="TF474" i="5" s="1"/>
  <c r="TH474" i="5" s="1"/>
  <c r="TJ474" i="5" s="1"/>
  <c r="TL474" i="5" s="1"/>
  <c r="TN474" i="5" s="1"/>
  <c r="TP474" i="5" s="1"/>
  <c r="TR474" i="5" s="1"/>
  <c r="TT474" i="5" s="1"/>
  <c r="TV474" i="5" s="1"/>
  <c r="TX474" i="5" s="1"/>
  <c r="TZ474" i="5" s="1"/>
  <c r="UB474" i="5" s="1"/>
  <c r="UD474" i="5" s="1"/>
  <c r="UF474" i="5" s="1"/>
  <c r="UH474" i="5" s="1"/>
  <c r="UJ474" i="5" s="1"/>
  <c r="UL474" i="5" s="1"/>
  <c r="UN474" i="5" s="1"/>
  <c r="UP474" i="5" s="1"/>
  <c r="UR474" i="5" s="1"/>
  <c r="UT474" i="5" s="1"/>
  <c r="UV474" i="5" s="1"/>
  <c r="UX474" i="5" s="1"/>
  <c r="UZ474" i="5" s="1"/>
  <c r="VB474" i="5" s="1"/>
  <c r="VD474" i="5" s="1"/>
  <c r="VF474" i="5" s="1"/>
  <c r="VH474" i="5" s="1"/>
  <c r="VJ474" i="5" s="1"/>
  <c r="VL474" i="5" s="1"/>
  <c r="VN474" i="5" s="1"/>
  <c r="VP474" i="5" s="1"/>
  <c r="VR474" i="5" s="1"/>
  <c r="VT474" i="5" s="1"/>
  <c r="VV474" i="5" s="1"/>
  <c r="VX474" i="5" s="1"/>
  <c r="VZ474" i="5" s="1"/>
  <c r="WB474" i="5" s="1"/>
  <c r="WD474" i="5" s="1"/>
  <c r="WF474" i="5" s="1"/>
  <c r="WH474" i="5" s="1"/>
  <c r="WJ474" i="5" s="1"/>
  <c r="WL474" i="5" s="1"/>
  <c r="WN474" i="5" s="1"/>
  <c r="WP474" i="5" s="1"/>
  <c r="WR474" i="5" s="1"/>
  <c r="WT474" i="5" s="1"/>
  <c r="WV474" i="5" s="1"/>
  <c r="WX474" i="5" s="1"/>
  <c r="WZ474" i="5" s="1"/>
  <c r="XB474" i="5" s="1"/>
  <c r="XD474" i="5" s="1"/>
  <c r="XF474" i="5" s="1"/>
  <c r="XH474" i="5" s="1"/>
  <c r="XJ474" i="5" s="1"/>
  <c r="XL474" i="5" s="1"/>
  <c r="XN474" i="5" s="1"/>
  <c r="XP474" i="5" s="1"/>
  <c r="XR474" i="5" s="1"/>
  <c r="XT474" i="5" s="1"/>
  <c r="XV474" i="5" s="1"/>
  <c r="XX474" i="5" s="1"/>
  <c r="XZ474" i="5" s="1"/>
  <c r="YB474" i="5" s="1"/>
  <c r="YD474" i="5" s="1"/>
  <c r="YF474" i="5" s="1"/>
  <c r="YH474" i="5" s="1"/>
  <c r="YJ474" i="5" s="1"/>
  <c r="YL474" i="5" s="1"/>
  <c r="YN474" i="5" s="1"/>
  <c r="YP474" i="5" s="1"/>
  <c r="YR474" i="5" s="1"/>
  <c r="YT474" i="5" s="1"/>
  <c r="YV474" i="5" s="1"/>
  <c r="YX474" i="5" s="1"/>
  <c r="YZ474" i="5" s="1"/>
  <c r="ZB474" i="5" s="1"/>
  <c r="ZD474" i="5" s="1"/>
  <c r="ZF474" i="5" s="1"/>
  <c r="ZH474" i="5" s="1"/>
  <c r="ZJ474" i="5" s="1"/>
  <c r="ZL474" i="5" s="1"/>
  <c r="ZN474" i="5" s="1"/>
  <c r="ZP474" i="5" s="1"/>
  <c r="ZR474" i="5" s="1"/>
  <c r="ZT474" i="5" s="1"/>
  <c r="ZV474" i="5" s="1"/>
  <c r="ZX474" i="5" s="1"/>
  <c r="ZZ474" i="5" s="1"/>
  <c r="AAB474" i="5" s="1"/>
  <c r="AAD474" i="5" s="1"/>
  <c r="AAF474" i="5" s="1"/>
  <c r="AAH474" i="5" s="1"/>
  <c r="AAJ474" i="5" s="1"/>
  <c r="AAL474" i="5" s="1"/>
  <c r="AAN474" i="5" s="1"/>
  <c r="AAP474" i="5" s="1"/>
  <c r="AAR474" i="5" s="1"/>
  <c r="AAT474" i="5" s="1"/>
  <c r="AAV474" i="5" s="1"/>
  <c r="AAX474" i="5" s="1"/>
  <c r="AAZ474" i="5" s="1"/>
  <c r="ABB474" i="5" s="1"/>
  <c r="ABD474" i="5" s="1"/>
  <c r="ABF474" i="5" s="1"/>
  <c r="ABH474" i="5" s="1"/>
  <c r="ABJ474" i="5" s="1"/>
  <c r="ABL474" i="5" s="1"/>
  <c r="ABN474" i="5" s="1"/>
  <c r="ABP474" i="5" s="1"/>
  <c r="ABR474" i="5" s="1"/>
  <c r="ABT474" i="5" s="1"/>
  <c r="ABV474" i="5" s="1"/>
  <c r="ABX474" i="5" s="1"/>
  <c r="ABZ474" i="5" s="1"/>
  <c r="ACB474" i="5" s="1"/>
  <c r="ACD474" i="5" s="1"/>
  <c r="ACF474" i="5" s="1"/>
  <c r="ACH474" i="5" s="1"/>
  <c r="ACJ474" i="5" s="1"/>
  <c r="ACL474" i="5" s="1"/>
  <c r="ACN474" i="5" s="1"/>
  <c r="ACP474" i="5" s="1"/>
  <c r="ACR474" i="5" s="1"/>
  <c r="ACT474" i="5" s="1"/>
  <c r="ACV474" i="5" s="1"/>
  <c r="ACX474" i="5" s="1"/>
  <c r="ACZ474" i="5" s="1"/>
  <c r="ADB474" i="5" s="1"/>
  <c r="ADD474" i="5" s="1"/>
  <c r="ADF474" i="5" s="1"/>
  <c r="ADH474" i="5" s="1"/>
  <c r="ADJ474" i="5" s="1"/>
  <c r="ADL474" i="5" s="1"/>
  <c r="ADN474" i="5" s="1"/>
  <c r="ADP474" i="5" s="1"/>
  <c r="ADR474" i="5" s="1"/>
  <c r="ADT474" i="5" s="1"/>
  <c r="ADV474" i="5" s="1"/>
  <c r="ADX474" i="5" s="1"/>
  <c r="ADZ474" i="5" s="1"/>
  <c r="AEB474" i="5" s="1"/>
  <c r="AED474" i="5" s="1"/>
  <c r="AEF474" i="5" s="1"/>
  <c r="AEH474" i="5" s="1"/>
  <c r="AEJ474" i="5" s="1"/>
  <c r="AEL474" i="5" s="1"/>
  <c r="AEN474" i="5" s="1"/>
  <c r="AEP474" i="5" s="1"/>
  <c r="AER474" i="5" s="1"/>
  <c r="AET474" i="5" s="1"/>
  <c r="AEV474" i="5" s="1"/>
  <c r="AEX474" i="5" s="1"/>
  <c r="AEZ474" i="5" s="1"/>
  <c r="AFB474" i="5" s="1"/>
  <c r="AFD474" i="5" s="1"/>
  <c r="AFF474" i="5" s="1"/>
  <c r="AFH474" i="5" s="1"/>
  <c r="AFJ474" i="5" s="1"/>
  <c r="AFL474" i="5" s="1"/>
  <c r="AFN474" i="5" s="1"/>
  <c r="AFP474" i="5" s="1"/>
  <c r="AFR474" i="5" s="1"/>
  <c r="AFT474" i="5" s="1"/>
  <c r="AFV474" i="5" s="1"/>
  <c r="AFX474" i="5" s="1"/>
  <c r="AFZ474" i="5" s="1"/>
  <c r="AGB474" i="5" s="1"/>
  <c r="AGD474" i="5" s="1"/>
  <c r="AGF474" i="5" s="1"/>
  <c r="AGH474" i="5" s="1"/>
  <c r="AGJ474" i="5" s="1"/>
  <c r="AGL474" i="5" s="1"/>
  <c r="AGN474" i="5" s="1"/>
  <c r="AGP474" i="5" s="1"/>
  <c r="AGR474" i="5" s="1"/>
  <c r="AGT474" i="5" s="1"/>
  <c r="AGV474" i="5" s="1"/>
  <c r="AGX474" i="5" s="1"/>
  <c r="AGZ474" i="5" s="1"/>
  <c r="AHB474" i="5" s="1"/>
  <c r="AHD474" i="5" s="1"/>
  <c r="AHF474" i="5" s="1"/>
  <c r="AHH474" i="5" s="1"/>
  <c r="AHJ474" i="5" s="1"/>
  <c r="AHL474" i="5" s="1"/>
  <c r="AHN474" i="5" s="1"/>
  <c r="AHP474" i="5" s="1"/>
  <c r="AHR474" i="5" s="1"/>
  <c r="AHT474" i="5" s="1"/>
  <c r="AHV474" i="5" s="1"/>
  <c r="AHX474" i="5" s="1"/>
  <c r="AHZ474" i="5" s="1"/>
  <c r="AIB474" i="5" s="1"/>
  <c r="AID474" i="5" s="1"/>
  <c r="AIF474" i="5" s="1"/>
  <c r="AIH474" i="5" s="1"/>
  <c r="AIJ474" i="5" s="1"/>
  <c r="AIL474" i="5" s="1"/>
  <c r="AIN474" i="5" s="1"/>
  <c r="AIP474" i="5" s="1"/>
  <c r="AIR474" i="5" s="1"/>
  <c r="AIT474" i="5" s="1"/>
  <c r="AIV474" i="5" s="1"/>
  <c r="AIX474" i="5" s="1"/>
  <c r="AIZ474" i="5" s="1"/>
  <c r="AJB474" i="5" s="1"/>
  <c r="AJD474" i="5" s="1"/>
  <c r="AJF474" i="5" s="1"/>
  <c r="AJH474" i="5" s="1"/>
  <c r="AJJ474" i="5" s="1"/>
  <c r="AJL474" i="5" s="1"/>
  <c r="AJN474" i="5" s="1"/>
  <c r="AJP474" i="5" s="1"/>
  <c r="AJR474" i="5" s="1"/>
  <c r="AJT474" i="5" s="1"/>
  <c r="AJV474" i="5" s="1"/>
  <c r="AJX474" i="5" s="1"/>
  <c r="AJZ474" i="5" s="1"/>
  <c r="AKB474" i="5" s="1"/>
  <c r="AKD474" i="5" s="1"/>
  <c r="AKF474" i="5" s="1"/>
  <c r="AKH474" i="5" s="1"/>
  <c r="AKJ474" i="5" s="1"/>
  <c r="AKL474" i="5" s="1"/>
  <c r="AKN474" i="5" s="1"/>
  <c r="AKP474" i="5" s="1"/>
  <c r="AKR474" i="5" s="1"/>
  <c r="AKT474" i="5" s="1"/>
  <c r="AKV474" i="5" s="1"/>
  <c r="AKX474" i="5" s="1"/>
  <c r="AKZ474" i="5" s="1"/>
  <c r="ALB474" i="5" s="1"/>
  <c r="ALD474" i="5" s="1"/>
  <c r="ALF474" i="5" s="1"/>
  <c r="ALH474" i="5" s="1"/>
  <c r="ALJ474" i="5" s="1"/>
  <c r="ALL474" i="5" s="1"/>
  <c r="ALN474" i="5" s="1"/>
  <c r="ALP474" i="5" s="1"/>
  <c r="ALR474" i="5" s="1"/>
  <c r="ALT474" i="5" s="1"/>
  <c r="ALV474" i="5" s="1"/>
  <c r="ALX474" i="5" s="1"/>
  <c r="ALZ474" i="5" s="1"/>
  <c r="AMB474" i="5" s="1"/>
  <c r="AMD474" i="5" s="1"/>
  <c r="AMF474" i="5" s="1"/>
  <c r="AMH474" i="5" s="1"/>
  <c r="AMJ474" i="5" s="1"/>
  <c r="AML474" i="5" s="1"/>
  <c r="AMN474" i="5" s="1"/>
  <c r="AMP474" i="5" s="1"/>
  <c r="AMR474" i="5" s="1"/>
  <c r="AMT474" i="5" s="1"/>
  <c r="AMV474" i="5" s="1"/>
  <c r="AMX474" i="5" s="1"/>
  <c r="AMZ474" i="5" s="1"/>
  <c r="ANB474" i="5" s="1"/>
  <c r="AND474" i="5" s="1"/>
  <c r="ANF474" i="5" s="1"/>
  <c r="ANH474" i="5" s="1"/>
  <c r="ANJ474" i="5" s="1"/>
  <c r="ANL474" i="5" s="1"/>
  <c r="ANN474" i="5" s="1"/>
  <c r="ANP474" i="5" s="1"/>
  <c r="ANR474" i="5" s="1"/>
  <c r="ANT474" i="5" s="1"/>
  <c r="ANV474" i="5" s="1"/>
  <c r="ANX474" i="5" s="1"/>
  <c r="ANZ474" i="5" s="1"/>
  <c r="AOB474" i="5" s="1"/>
  <c r="AOD474" i="5" s="1"/>
  <c r="AOF474" i="5" s="1"/>
  <c r="AOH474" i="5" s="1"/>
  <c r="AOJ474" i="5" s="1"/>
  <c r="AOL474" i="5" s="1"/>
  <c r="AON474" i="5" s="1"/>
  <c r="AOP474" i="5" s="1"/>
  <c r="AOR474" i="5" s="1"/>
  <c r="AOT474" i="5" s="1"/>
  <c r="AOV474" i="5" s="1"/>
  <c r="AOX474" i="5" s="1"/>
  <c r="AOZ474" i="5" s="1"/>
  <c r="APB474" i="5" s="1"/>
  <c r="APD474" i="5" s="1"/>
  <c r="APF474" i="5" s="1"/>
  <c r="APH474" i="5" s="1"/>
  <c r="APJ474" i="5" s="1"/>
  <c r="APL474" i="5" s="1"/>
  <c r="APN474" i="5" s="1"/>
  <c r="APP474" i="5" s="1"/>
  <c r="APR474" i="5" s="1"/>
  <c r="APT474" i="5" s="1"/>
  <c r="APV474" i="5" s="1"/>
  <c r="APX474" i="5" s="1"/>
  <c r="APZ474" i="5" s="1"/>
  <c r="AQB474" i="5" s="1"/>
  <c r="AQD474" i="5" s="1"/>
  <c r="AQF474" i="5" s="1"/>
  <c r="AQH474" i="5" s="1"/>
  <c r="AQJ474" i="5" s="1"/>
  <c r="AQL474" i="5" s="1"/>
  <c r="AQN474" i="5" s="1"/>
  <c r="AQP474" i="5" s="1"/>
  <c r="AQR474" i="5" s="1"/>
  <c r="AQT474" i="5" s="1"/>
  <c r="AQV474" i="5" s="1"/>
  <c r="AQX474" i="5" s="1"/>
  <c r="AQZ474" i="5" s="1"/>
  <c r="ARB474" i="5" s="1"/>
  <c r="ARD474" i="5" s="1"/>
  <c r="ARF474" i="5" s="1"/>
  <c r="ARH474" i="5" s="1"/>
  <c r="ARJ474" i="5" s="1"/>
  <c r="ARL474" i="5" s="1"/>
  <c r="ARN474" i="5" s="1"/>
  <c r="ARP474" i="5" s="1"/>
  <c r="ARR474" i="5" s="1"/>
  <c r="ART474" i="5" s="1"/>
  <c r="ARV474" i="5" s="1"/>
  <c r="ARX474" i="5" s="1"/>
  <c r="ARZ474" i="5" s="1"/>
  <c r="ASB474" i="5" s="1"/>
  <c r="ASD474" i="5" s="1"/>
  <c r="ASF474" i="5" s="1"/>
  <c r="ASH474" i="5" s="1"/>
  <c r="ASJ474" i="5" s="1"/>
  <c r="ASL474" i="5" s="1"/>
  <c r="ASN474" i="5" s="1"/>
  <c r="ASP474" i="5" s="1"/>
  <c r="ASR474" i="5" s="1"/>
  <c r="AST474" i="5" s="1"/>
  <c r="ASV474" i="5" s="1"/>
  <c r="ASX474" i="5" s="1"/>
  <c r="ASZ474" i="5" s="1"/>
  <c r="ATB474" i="5" s="1"/>
  <c r="ATD474" i="5" s="1"/>
  <c r="ATF474" i="5" s="1"/>
  <c r="ATH474" i="5" s="1"/>
  <c r="ATJ474" i="5" s="1"/>
  <c r="ATL474" i="5" s="1"/>
  <c r="ATN474" i="5" s="1"/>
  <c r="ATP474" i="5" s="1"/>
  <c r="ATR474" i="5" s="1"/>
  <c r="ATT474" i="5" s="1"/>
  <c r="ATV474" i="5" s="1"/>
  <c r="ATX474" i="5" s="1"/>
  <c r="ATZ474" i="5" s="1"/>
  <c r="AUB474" i="5" s="1"/>
  <c r="AUD474" i="5" s="1"/>
  <c r="AUF474" i="5" s="1"/>
  <c r="AUH474" i="5" s="1"/>
  <c r="AUJ474" i="5" s="1"/>
  <c r="AUL474" i="5" s="1"/>
  <c r="AUN474" i="5" s="1"/>
  <c r="AUP474" i="5" s="1"/>
  <c r="AUR474" i="5" s="1"/>
  <c r="AUT474" i="5" s="1"/>
  <c r="AUV474" i="5" s="1"/>
  <c r="AUX474" i="5" s="1"/>
  <c r="AUZ474" i="5" s="1"/>
  <c r="AVB474" i="5" s="1"/>
  <c r="AVD474" i="5" s="1"/>
  <c r="AVF474" i="5" s="1"/>
  <c r="AVH474" i="5" s="1"/>
  <c r="AVJ474" i="5" s="1"/>
  <c r="AVL474" i="5" s="1"/>
  <c r="AVN474" i="5" s="1"/>
  <c r="AVP474" i="5" s="1"/>
  <c r="AVR474" i="5" s="1"/>
  <c r="AVT474" i="5" s="1"/>
  <c r="AVV474" i="5" s="1"/>
  <c r="AVX474" i="5" s="1"/>
  <c r="AVZ474" i="5" s="1"/>
  <c r="AWB474" i="5" s="1"/>
  <c r="AWD474" i="5" s="1"/>
  <c r="AWF474" i="5" s="1"/>
  <c r="AWH474" i="5" s="1"/>
  <c r="AWJ474" i="5" s="1"/>
  <c r="AWL474" i="5" s="1"/>
  <c r="AWN474" i="5" s="1"/>
  <c r="AWP474" i="5" s="1"/>
  <c r="AWR474" i="5" s="1"/>
  <c r="AWT474" i="5" s="1"/>
  <c r="AWV474" i="5" s="1"/>
  <c r="AWX474" i="5" s="1"/>
  <c r="AWZ474" i="5" s="1"/>
  <c r="AXB474" i="5" s="1"/>
  <c r="AXD474" i="5" s="1"/>
  <c r="AXF474" i="5" s="1"/>
  <c r="AXH474" i="5" s="1"/>
  <c r="AXJ474" i="5" s="1"/>
  <c r="AXL474" i="5" s="1"/>
  <c r="AXN474" i="5" s="1"/>
  <c r="AXP474" i="5" s="1"/>
  <c r="AXR474" i="5" s="1"/>
  <c r="AXT474" i="5" s="1"/>
  <c r="AXV474" i="5" s="1"/>
  <c r="AXX474" i="5" s="1"/>
  <c r="AXZ474" i="5" s="1"/>
  <c r="AYB474" i="5" s="1"/>
  <c r="AYD474" i="5" s="1"/>
  <c r="AYF474" i="5" s="1"/>
  <c r="AYH474" i="5" s="1"/>
  <c r="AYJ474" i="5" s="1"/>
  <c r="AYL474" i="5" s="1"/>
  <c r="AYN474" i="5" s="1"/>
  <c r="AYP474" i="5" s="1"/>
  <c r="AYR474" i="5" s="1"/>
  <c r="AYT474" i="5" s="1"/>
  <c r="AYV474" i="5" s="1"/>
  <c r="AYX474" i="5" s="1"/>
  <c r="AYZ474" i="5" s="1"/>
  <c r="AZB474" i="5" s="1"/>
  <c r="AZD474" i="5" s="1"/>
  <c r="AZF474" i="5" s="1"/>
  <c r="AZH474" i="5" s="1"/>
  <c r="AZJ474" i="5" s="1"/>
  <c r="AZL474" i="5" s="1"/>
  <c r="AZN474" i="5" s="1"/>
  <c r="AZP474" i="5" s="1"/>
  <c r="AZR474" i="5" s="1"/>
  <c r="AZT474" i="5" s="1"/>
  <c r="AZV474" i="5" s="1"/>
  <c r="AZX474" i="5" s="1"/>
  <c r="AZZ474" i="5" s="1"/>
  <c r="BAB474" i="5" s="1"/>
  <c r="BAD474" i="5" s="1"/>
  <c r="BAF474" i="5" s="1"/>
  <c r="BAH474" i="5" s="1"/>
  <c r="BAJ474" i="5" s="1"/>
  <c r="BAL474" i="5" s="1"/>
  <c r="BAN474" i="5" s="1"/>
  <c r="BAP474" i="5" s="1"/>
  <c r="BAR474" i="5" s="1"/>
  <c r="BAT474" i="5" s="1"/>
  <c r="BAV474" i="5" s="1"/>
  <c r="BAX474" i="5" s="1"/>
  <c r="BAZ474" i="5" s="1"/>
  <c r="BBB474" i="5" s="1"/>
  <c r="BBD474" i="5" s="1"/>
  <c r="BBF474" i="5" s="1"/>
  <c r="BBH474" i="5" s="1"/>
  <c r="BBJ474" i="5" s="1"/>
  <c r="BBL474" i="5" s="1"/>
  <c r="BBN474" i="5" s="1"/>
  <c r="BBP474" i="5" s="1"/>
  <c r="BBR474" i="5" s="1"/>
  <c r="BBT474" i="5" s="1"/>
  <c r="BBV474" i="5" s="1"/>
  <c r="BBX474" i="5" s="1"/>
  <c r="BBZ474" i="5" s="1"/>
  <c r="BCB474" i="5" s="1"/>
  <c r="BCD474" i="5" s="1"/>
  <c r="BCF474" i="5" s="1"/>
  <c r="BCH474" i="5" s="1"/>
  <c r="BCJ474" i="5" s="1"/>
  <c r="BCL474" i="5" s="1"/>
  <c r="BCN474" i="5" s="1"/>
  <c r="BCP474" i="5" s="1"/>
  <c r="BCR474" i="5" s="1"/>
  <c r="BCT474" i="5" s="1"/>
  <c r="BCV474" i="5" s="1"/>
  <c r="BCX474" i="5" s="1"/>
  <c r="BCZ474" i="5" s="1"/>
  <c r="BDB474" i="5" s="1"/>
  <c r="BDD474" i="5" s="1"/>
  <c r="BDF474" i="5" s="1"/>
  <c r="BDH474" i="5" s="1"/>
  <c r="BDJ474" i="5" s="1"/>
  <c r="BDL474" i="5" s="1"/>
  <c r="BDN474" i="5" s="1"/>
  <c r="BDP474" i="5" s="1"/>
  <c r="BDR474" i="5" s="1"/>
  <c r="BDT474" i="5" s="1"/>
  <c r="BDV474" i="5" s="1"/>
  <c r="BDX474" i="5" s="1"/>
  <c r="BDZ474" i="5" s="1"/>
  <c r="BEB474" i="5" s="1"/>
  <c r="BED474" i="5" s="1"/>
  <c r="BEF474" i="5" s="1"/>
  <c r="BEH474" i="5" s="1"/>
  <c r="BEJ474" i="5" s="1"/>
  <c r="BEL474" i="5" s="1"/>
  <c r="BEN474" i="5" s="1"/>
  <c r="BEP474" i="5" s="1"/>
  <c r="BER474" i="5" s="1"/>
  <c r="BET474" i="5" s="1"/>
  <c r="BEV474" i="5" s="1"/>
  <c r="BEX474" i="5" s="1"/>
  <c r="BEZ474" i="5" s="1"/>
  <c r="BFB474" i="5" s="1"/>
  <c r="BFD474" i="5" s="1"/>
  <c r="BFF474" i="5" s="1"/>
  <c r="BFH474" i="5" s="1"/>
  <c r="BFJ474" i="5" s="1"/>
  <c r="BFL474" i="5" s="1"/>
  <c r="BFN474" i="5" s="1"/>
  <c r="BFP474" i="5" s="1"/>
  <c r="BFR474" i="5" s="1"/>
  <c r="BFT474" i="5" s="1"/>
  <c r="BFV474" i="5" s="1"/>
  <c r="BFX474" i="5" s="1"/>
  <c r="BFZ474" i="5" s="1"/>
  <c r="BGB474" i="5" s="1"/>
  <c r="BGD474" i="5" s="1"/>
  <c r="BGF474" i="5" s="1"/>
  <c r="BGH474" i="5" s="1"/>
  <c r="BGJ474" i="5" s="1"/>
  <c r="BGL474" i="5" s="1"/>
  <c r="BGN474" i="5" s="1"/>
  <c r="BGP474" i="5" s="1"/>
  <c r="BGR474" i="5" s="1"/>
  <c r="BGT474" i="5" s="1"/>
  <c r="BGV474" i="5" s="1"/>
  <c r="BGX474" i="5" s="1"/>
  <c r="BGZ474" i="5" s="1"/>
  <c r="BHB474" i="5" s="1"/>
  <c r="BHD474" i="5" s="1"/>
  <c r="BHF474" i="5" s="1"/>
  <c r="BHH474" i="5" s="1"/>
  <c r="BHJ474" i="5" s="1"/>
  <c r="BHL474" i="5" s="1"/>
  <c r="BHN474" i="5" s="1"/>
  <c r="BHP474" i="5" s="1"/>
  <c r="BHR474" i="5" s="1"/>
  <c r="BHT474" i="5" s="1"/>
  <c r="BHV474" i="5" s="1"/>
  <c r="BHX474" i="5" s="1"/>
  <c r="BHZ474" i="5" s="1"/>
  <c r="BIB474" i="5" s="1"/>
  <c r="BID474" i="5" s="1"/>
  <c r="BIF474" i="5" s="1"/>
  <c r="BIH474" i="5" s="1"/>
  <c r="BIJ474" i="5" s="1"/>
  <c r="BIL474" i="5" s="1"/>
  <c r="BIN474" i="5" s="1"/>
  <c r="BIP474" i="5" s="1"/>
  <c r="BIR474" i="5" s="1"/>
  <c r="BIT474" i="5" s="1"/>
  <c r="BIV474" i="5" s="1"/>
  <c r="BIX474" i="5" s="1"/>
  <c r="BIZ474" i="5" s="1"/>
  <c r="BJB474" i="5" s="1"/>
  <c r="BJD474" i="5" s="1"/>
  <c r="BJF474" i="5" s="1"/>
  <c r="BJH474" i="5" s="1"/>
  <c r="BJJ474" i="5" s="1"/>
  <c r="BJL474" i="5" s="1"/>
  <c r="BJN474" i="5" s="1"/>
  <c r="BJP474" i="5" s="1"/>
  <c r="BJR474" i="5" s="1"/>
  <c r="BJT474" i="5" s="1"/>
  <c r="BJV474" i="5" s="1"/>
  <c r="BJX474" i="5" s="1"/>
  <c r="BJZ474" i="5" s="1"/>
  <c r="BKB474" i="5" s="1"/>
  <c r="BKD474" i="5" s="1"/>
  <c r="BKF474" i="5" s="1"/>
  <c r="BKH474" i="5" s="1"/>
  <c r="BKJ474" i="5" s="1"/>
  <c r="BKL474" i="5" s="1"/>
  <c r="BKN474" i="5" s="1"/>
  <c r="BKP474" i="5" s="1"/>
  <c r="BKR474" i="5" s="1"/>
  <c r="BKT474" i="5" s="1"/>
  <c r="BKV474" i="5" s="1"/>
  <c r="BKX474" i="5" s="1"/>
  <c r="BKZ474" i="5" s="1"/>
  <c r="BLB474" i="5" s="1"/>
  <c r="BLD474" i="5" s="1"/>
  <c r="BLF474" i="5" s="1"/>
  <c r="BLH474" i="5" s="1"/>
  <c r="BLJ474" i="5" s="1"/>
  <c r="BLL474" i="5" s="1"/>
  <c r="BLN474" i="5" s="1"/>
  <c r="BLP474" i="5" s="1"/>
  <c r="BLR474" i="5" s="1"/>
  <c r="BLT474" i="5" s="1"/>
  <c r="BLV474" i="5" s="1"/>
  <c r="BLX474" i="5" s="1"/>
  <c r="BLZ474" i="5" s="1"/>
  <c r="BMB474" i="5" s="1"/>
  <c r="BMD474" i="5" s="1"/>
  <c r="BMF474" i="5" s="1"/>
  <c r="BMH474" i="5" s="1"/>
  <c r="BMJ474" i="5" s="1"/>
  <c r="BML474" i="5" s="1"/>
  <c r="BMN474" i="5" s="1"/>
  <c r="BMP474" i="5" s="1"/>
  <c r="BMR474" i="5" s="1"/>
  <c r="BMT474" i="5" s="1"/>
  <c r="BMV474" i="5" s="1"/>
  <c r="BMX474" i="5" s="1"/>
  <c r="BMZ474" i="5" s="1"/>
  <c r="BNB474" i="5" s="1"/>
  <c r="BND474" i="5" s="1"/>
  <c r="BNF474" i="5" s="1"/>
  <c r="BNH474" i="5" s="1"/>
  <c r="BNJ474" i="5" s="1"/>
  <c r="BNL474" i="5" s="1"/>
  <c r="BNN474" i="5" s="1"/>
  <c r="BNP474" i="5" s="1"/>
  <c r="BNR474" i="5" s="1"/>
  <c r="BNT474" i="5" s="1"/>
  <c r="BNV474" i="5" s="1"/>
  <c r="BNX474" i="5" s="1"/>
  <c r="BNZ474" i="5" s="1"/>
  <c r="BOB474" i="5" s="1"/>
  <c r="BOD474" i="5" s="1"/>
  <c r="BOF474" i="5" s="1"/>
  <c r="BOH474" i="5" s="1"/>
  <c r="BOJ474" i="5" s="1"/>
  <c r="BOL474" i="5" s="1"/>
  <c r="BON474" i="5" s="1"/>
  <c r="BOP474" i="5" s="1"/>
  <c r="BOR474" i="5" s="1"/>
  <c r="BOT474" i="5" s="1"/>
  <c r="BOV474" i="5" s="1"/>
  <c r="BOX474" i="5" s="1"/>
  <c r="BOZ474" i="5" s="1"/>
  <c r="BPB474" i="5" s="1"/>
  <c r="BPD474" i="5" s="1"/>
  <c r="BPF474" i="5" s="1"/>
  <c r="BPH474" i="5" s="1"/>
  <c r="BPJ474" i="5" s="1"/>
  <c r="BPL474" i="5" s="1"/>
  <c r="BPN474" i="5" s="1"/>
  <c r="BPP474" i="5" s="1"/>
  <c r="BPR474" i="5" s="1"/>
  <c r="BPT474" i="5" s="1"/>
  <c r="BPV474" i="5" s="1"/>
  <c r="BPX474" i="5" s="1"/>
  <c r="BPZ474" i="5" s="1"/>
  <c r="BQB474" i="5" s="1"/>
  <c r="BQD474" i="5" s="1"/>
  <c r="BQF474" i="5" s="1"/>
  <c r="BQH474" i="5" s="1"/>
  <c r="BQJ474" i="5" s="1"/>
  <c r="BQL474" i="5" s="1"/>
  <c r="BQN474" i="5" s="1"/>
  <c r="BQP474" i="5" s="1"/>
  <c r="BQR474" i="5" s="1"/>
  <c r="BQT474" i="5" s="1"/>
  <c r="BQV474" i="5" s="1"/>
  <c r="BQX474" i="5" s="1"/>
  <c r="BQZ474" i="5" s="1"/>
  <c r="BRB474" i="5" s="1"/>
  <c r="BRD474" i="5" s="1"/>
  <c r="BRF474" i="5" s="1"/>
  <c r="BRH474" i="5" s="1"/>
  <c r="BRJ474" i="5" s="1"/>
  <c r="BRL474" i="5" s="1"/>
  <c r="BRN474" i="5" s="1"/>
  <c r="BRP474" i="5" s="1"/>
  <c r="BRR474" i="5" s="1"/>
  <c r="BRT474" i="5" s="1"/>
  <c r="BRV474" i="5" s="1"/>
  <c r="BRX474" i="5" s="1"/>
  <c r="BRZ474" i="5" s="1"/>
  <c r="BSB474" i="5" s="1"/>
  <c r="BSD474" i="5" s="1"/>
  <c r="BSF474" i="5" s="1"/>
  <c r="BSH474" i="5" s="1"/>
  <c r="BSJ474" i="5" s="1"/>
  <c r="BSL474" i="5" s="1"/>
  <c r="BSN474" i="5" s="1"/>
  <c r="BSP474" i="5" s="1"/>
  <c r="BSR474" i="5" s="1"/>
  <c r="BST474" i="5" s="1"/>
  <c r="BSV474" i="5" s="1"/>
  <c r="BSX474" i="5" s="1"/>
  <c r="BSZ474" i="5" s="1"/>
  <c r="BTB474" i="5" s="1"/>
  <c r="BTD474" i="5" s="1"/>
  <c r="BTF474" i="5" s="1"/>
  <c r="BTH474" i="5" s="1"/>
  <c r="BTJ474" i="5" s="1"/>
  <c r="BTL474" i="5" s="1"/>
  <c r="BTN474" i="5" s="1"/>
  <c r="BTP474" i="5" s="1"/>
  <c r="BTR474" i="5" s="1"/>
  <c r="BTT474" i="5" s="1"/>
  <c r="BTV474" i="5" s="1"/>
  <c r="BTX474" i="5" s="1"/>
  <c r="BTZ474" i="5" s="1"/>
  <c r="BUB474" i="5" s="1"/>
  <c r="BUD474" i="5" s="1"/>
  <c r="BUF474" i="5" s="1"/>
  <c r="BUH474" i="5" s="1"/>
  <c r="BUJ474" i="5" s="1"/>
  <c r="BUL474" i="5" s="1"/>
  <c r="BUN474" i="5" s="1"/>
  <c r="BUP474" i="5" s="1"/>
  <c r="BUR474" i="5" s="1"/>
  <c r="BUT474" i="5" s="1"/>
  <c r="BUV474" i="5" s="1"/>
  <c r="BUX474" i="5" s="1"/>
  <c r="BUZ474" i="5" s="1"/>
  <c r="BVB474" i="5" s="1"/>
  <c r="BVD474" i="5" s="1"/>
  <c r="BVF474" i="5" s="1"/>
  <c r="BVH474" i="5" s="1"/>
  <c r="BVJ474" i="5" s="1"/>
  <c r="BVL474" i="5" s="1"/>
  <c r="BVN474" i="5" s="1"/>
  <c r="BVP474" i="5" s="1"/>
  <c r="BVR474" i="5" s="1"/>
  <c r="BVT474" i="5" s="1"/>
  <c r="BVV474" i="5" s="1"/>
  <c r="BVX474" i="5" s="1"/>
  <c r="BVZ474" i="5" s="1"/>
  <c r="BWB474" i="5" s="1"/>
  <c r="BWD474" i="5" s="1"/>
  <c r="BWF474" i="5" s="1"/>
  <c r="BWH474" i="5" s="1"/>
  <c r="BWJ474" i="5" s="1"/>
  <c r="BWL474" i="5" s="1"/>
  <c r="BWN474" i="5" s="1"/>
  <c r="BWP474" i="5" s="1"/>
  <c r="BWR474" i="5" s="1"/>
  <c r="BWT474" i="5" s="1"/>
  <c r="BWV474" i="5" s="1"/>
  <c r="BWX474" i="5" s="1"/>
  <c r="BWZ474" i="5" s="1"/>
  <c r="BXB474" i="5" s="1"/>
  <c r="BXD474" i="5" s="1"/>
  <c r="BXF474" i="5" s="1"/>
  <c r="BXH474" i="5" s="1"/>
  <c r="BXJ474" i="5" s="1"/>
  <c r="BXL474" i="5" s="1"/>
  <c r="BXN474" i="5" s="1"/>
  <c r="BXP474" i="5" s="1"/>
  <c r="BXR474" i="5" s="1"/>
  <c r="BXT474" i="5" s="1"/>
  <c r="BXV474" i="5" s="1"/>
  <c r="BXX474" i="5" s="1"/>
  <c r="BXZ474" i="5" s="1"/>
  <c r="BYB474" i="5" s="1"/>
  <c r="BYD474" i="5" s="1"/>
  <c r="BYF474" i="5" s="1"/>
  <c r="BYH474" i="5" s="1"/>
  <c r="BYJ474" i="5" s="1"/>
  <c r="BYL474" i="5" s="1"/>
  <c r="BYN474" i="5" s="1"/>
  <c r="BYP474" i="5" s="1"/>
  <c r="BYR474" i="5" s="1"/>
  <c r="BYT474" i="5" s="1"/>
  <c r="BYV474" i="5" s="1"/>
  <c r="BYX474" i="5" s="1"/>
  <c r="BYZ474" i="5" s="1"/>
  <c r="BZB474" i="5" s="1"/>
  <c r="BZD474" i="5" s="1"/>
  <c r="BZF474" i="5" s="1"/>
  <c r="BZH474" i="5" s="1"/>
  <c r="BZJ474" i="5" s="1"/>
  <c r="BZL474" i="5" s="1"/>
  <c r="BZN474" i="5" s="1"/>
  <c r="BZP474" i="5" s="1"/>
  <c r="BZR474" i="5" s="1"/>
  <c r="BZT474" i="5" s="1"/>
  <c r="BZV474" i="5" s="1"/>
  <c r="BZX474" i="5" s="1"/>
  <c r="BZZ474" i="5" s="1"/>
  <c r="CAB474" i="5" s="1"/>
  <c r="CAD474" i="5" s="1"/>
  <c r="CAF474" i="5" s="1"/>
  <c r="CAH474" i="5" s="1"/>
  <c r="CAJ474" i="5" s="1"/>
  <c r="CAL474" i="5" s="1"/>
  <c r="CAN474" i="5" s="1"/>
  <c r="CAP474" i="5" s="1"/>
  <c r="CAR474" i="5" s="1"/>
  <c r="CAT474" i="5" s="1"/>
  <c r="CAV474" i="5" s="1"/>
  <c r="CAX474" i="5" s="1"/>
  <c r="CAZ474" i="5" s="1"/>
  <c r="CBB474" i="5" s="1"/>
  <c r="CBD474" i="5" s="1"/>
  <c r="CBF474" i="5" s="1"/>
  <c r="CBH474" i="5" s="1"/>
  <c r="CBJ474" i="5" s="1"/>
  <c r="CBL474" i="5" s="1"/>
  <c r="CBN474" i="5" s="1"/>
  <c r="CBP474" i="5" s="1"/>
  <c r="CBR474" i="5" s="1"/>
  <c r="CBT474" i="5" s="1"/>
  <c r="CBV474" i="5" s="1"/>
  <c r="CBX474" i="5" s="1"/>
  <c r="CBZ474" i="5" s="1"/>
  <c r="CCB474" i="5" s="1"/>
  <c r="CCD474" i="5" s="1"/>
  <c r="CCF474" i="5" s="1"/>
  <c r="CCH474" i="5" s="1"/>
  <c r="CCJ474" i="5" s="1"/>
  <c r="CCL474" i="5" s="1"/>
  <c r="CCN474" i="5" s="1"/>
  <c r="CCP474" i="5" s="1"/>
  <c r="CCR474" i="5" s="1"/>
  <c r="CCT474" i="5" s="1"/>
  <c r="CCV474" i="5" s="1"/>
  <c r="CCX474" i="5" s="1"/>
  <c r="CCZ474" i="5" s="1"/>
  <c r="CDB474" i="5" s="1"/>
  <c r="CDD474" i="5" s="1"/>
  <c r="CDF474" i="5" s="1"/>
  <c r="CDH474" i="5" s="1"/>
  <c r="CDJ474" i="5" s="1"/>
  <c r="CDL474" i="5" s="1"/>
  <c r="CDN474" i="5" s="1"/>
  <c r="CDP474" i="5" s="1"/>
  <c r="CDR474" i="5" s="1"/>
  <c r="CDT474" i="5" s="1"/>
  <c r="CDV474" i="5" s="1"/>
  <c r="CDX474" i="5" s="1"/>
  <c r="CDZ474" i="5" s="1"/>
  <c r="CEB474" i="5" s="1"/>
  <c r="CED474" i="5" s="1"/>
  <c r="CEF474" i="5" s="1"/>
  <c r="CEH474" i="5" s="1"/>
  <c r="CEJ474" i="5" s="1"/>
  <c r="CEL474" i="5" s="1"/>
  <c r="CEN474" i="5" s="1"/>
  <c r="CEP474" i="5" s="1"/>
  <c r="CER474" i="5" s="1"/>
  <c r="CET474" i="5" s="1"/>
  <c r="CEV474" i="5" s="1"/>
  <c r="CEX474" i="5" s="1"/>
  <c r="CEZ474" i="5" s="1"/>
  <c r="CFB474" i="5" s="1"/>
  <c r="CFD474" i="5" s="1"/>
  <c r="CFF474" i="5" s="1"/>
  <c r="CFH474" i="5" s="1"/>
  <c r="CFJ474" i="5" s="1"/>
  <c r="CFL474" i="5" s="1"/>
  <c r="CFN474" i="5" s="1"/>
  <c r="CFP474" i="5" s="1"/>
  <c r="CFR474" i="5" s="1"/>
  <c r="CFT474" i="5" s="1"/>
  <c r="CFV474" i="5" s="1"/>
  <c r="CFX474" i="5" s="1"/>
  <c r="CFZ474" i="5" s="1"/>
  <c r="CGB474" i="5" s="1"/>
  <c r="CGD474" i="5" s="1"/>
  <c r="CGF474" i="5" s="1"/>
  <c r="CGH474" i="5" s="1"/>
  <c r="CGJ474" i="5" s="1"/>
  <c r="CGL474" i="5" s="1"/>
  <c r="CGN474" i="5" s="1"/>
  <c r="CGP474" i="5" s="1"/>
  <c r="CGR474" i="5" s="1"/>
  <c r="CGT474" i="5" s="1"/>
  <c r="CGV474" i="5" s="1"/>
  <c r="CGX474" i="5" s="1"/>
  <c r="CGZ474" i="5" s="1"/>
  <c r="CHB474" i="5" s="1"/>
  <c r="CHD474" i="5" s="1"/>
  <c r="CHF474" i="5" s="1"/>
  <c r="CHH474" i="5" s="1"/>
  <c r="CHJ474" i="5" s="1"/>
  <c r="CHL474" i="5" s="1"/>
  <c r="CHN474" i="5" s="1"/>
  <c r="CHP474" i="5" s="1"/>
  <c r="CHR474" i="5" s="1"/>
  <c r="CHT474" i="5" s="1"/>
  <c r="CHV474" i="5" s="1"/>
  <c r="CHX474" i="5" s="1"/>
  <c r="CHZ474" i="5" s="1"/>
  <c r="CIB474" i="5" s="1"/>
  <c r="CID474" i="5" s="1"/>
  <c r="CIF474" i="5" s="1"/>
  <c r="CIH474" i="5" s="1"/>
  <c r="CIJ474" i="5" s="1"/>
  <c r="CIL474" i="5" s="1"/>
  <c r="CIN474" i="5" s="1"/>
  <c r="CIP474" i="5" s="1"/>
  <c r="CIR474" i="5" s="1"/>
  <c r="CIT474" i="5" s="1"/>
  <c r="CIV474" i="5" s="1"/>
  <c r="CIX474" i="5" s="1"/>
  <c r="CIZ474" i="5" s="1"/>
  <c r="CJB474" i="5" s="1"/>
  <c r="CJD474" i="5" s="1"/>
  <c r="CJF474" i="5" s="1"/>
  <c r="CJH474" i="5" s="1"/>
  <c r="CJJ474" i="5" s="1"/>
  <c r="CJL474" i="5" s="1"/>
  <c r="CJN474" i="5" s="1"/>
  <c r="CJP474" i="5" s="1"/>
  <c r="CJR474" i="5" s="1"/>
  <c r="CJT474" i="5" s="1"/>
  <c r="CJV474" i="5" s="1"/>
  <c r="CJX474" i="5" s="1"/>
  <c r="CJZ474" i="5" s="1"/>
  <c r="CKB474" i="5" s="1"/>
  <c r="CKD474" i="5" s="1"/>
  <c r="CKF474" i="5" s="1"/>
  <c r="CKH474" i="5" s="1"/>
  <c r="CKJ474" i="5" s="1"/>
  <c r="CKL474" i="5" s="1"/>
  <c r="CKN474" i="5" s="1"/>
  <c r="CKP474" i="5" s="1"/>
  <c r="CKR474" i="5" s="1"/>
  <c r="CKT474" i="5" s="1"/>
  <c r="CKV474" i="5" s="1"/>
  <c r="CKX474" i="5" s="1"/>
  <c r="CKZ474" i="5" s="1"/>
  <c r="CLB474" i="5" s="1"/>
  <c r="CLD474" i="5" s="1"/>
  <c r="CLF474" i="5" s="1"/>
  <c r="CLH474" i="5" s="1"/>
  <c r="CLJ474" i="5" s="1"/>
  <c r="CLL474" i="5" s="1"/>
  <c r="CLN474" i="5" s="1"/>
  <c r="CLP474" i="5" s="1"/>
  <c r="CLR474" i="5" s="1"/>
  <c r="CLT474" i="5" s="1"/>
  <c r="CLV474" i="5" s="1"/>
  <c r="CLX474" i="5" s="1"/>
  <c r="CLZ474" i="5" s="1"/>
  <c r="CMB474" i="5" s="1"/>
  <c r="CMD474" i="5" s="1"/>
  <c r="CMF474" i="5" s="1"/>
  <c r="CMH474" i="5" s="1"/>
  <c r="CMJ474" i="5" s="1"/>
  <c r="CML474" i="5" s="1"/>
  <c r="CMN474" i="5" s="1"/>
  <c r="CMP474" i="5" s="1"/>
  <c r="CMR474" i="5" s="1"/>
  <c r="CMT474" i="5" s="1"/>
  <c r="CMV474" i="5" s="1"/>
  <c r="CMX474" i="5" s="1"/>
  <c r="CMZ474" i="5" s="1"/>
  <c r="CNB474" i="5" s="1"/>
  <c r="CND474" i="5" s="1"/>
  <c r="CNF474" i="5" s="1"/>
  <c r="CNH474" i="5" s="1"/>
  <c r="CNJ474" i="5" s="1"/>
  <c r="CNL474" i="5" s="1"/>
  <c r="CNN474" i="5" s="1"/>
  <c r="CNP474" i="5" s="1"/>
  <c r="CNR474" i="5" s="1"/>
  <c r="CNT474" i="5" s="1"/>
  <c r="CNV474" i="5" s="1"/>
  <c r="CNX474" i="5" s="1"/>
  <c r="CNZ474" i="5" s="1"/>
  <c r="COB474" i="5" s="1"/>
  <c r="COD474" i="5" s="1"/>
  <c r="COF474" i="5" s="1"/>
  <c r="COH474" i="5" s="1"/>
  <c r="COJ474" i="5" s="1"/>
  <c r="COL474" i="5" s="1"/>
  <c r="CON474" i="5" s="1"/>
  <c r="COP474" i="5" s="1"/>
  <c r="COR474" i="5" s="1"/>
  <c r="COT474" i="5" s="1"/>
  <c r="COV474" i="5" s="1"/>
  <c r="COX474" i="5" s="1"/>
  <c r="COZ474" i="5" s="1"/>
  <c r="CPB474" i="5" s="1"/>
  <c r="CPD474" i="5" s="1"/>
  <c r="CPF474" i="5" s="1"/>
  <c r="CPH474" i="5" s="1"/>
  <c r="CPJ474" i="5" s="1"/>
  <c r="CPL474" i="5" s="1"/>
  <c r="CPN474" i="5" s="1"/>
  <c r="CPP474" i="5" s="1"/>
  <c r="CPR474" i="5" s="1"/>
  <c r="CPT474" i="5" s="1"/>
  <c r="CPV474" i="5" s="1"/>
  <c r="CPX474" i="5" s="1"/>
  <c r="CPZ474" i="5" s="1"/>
  <c r="CQB474" i="5" s="1"/>
  <c r="CQD474" i="5" s="1"/>
  <c r="CQF474" i="5" s="1"/>
  <c r="CQH474" i="5" s="1"/>
  <c r="CQJ474" i="5" s="1"/>
  <c r="CQL474" i="5" s="1"/>
  <c r="CQN474" i="5" s="1"/>
  <c r="CQP474" i="5" s="1"/>
  <c r="CQR474" i="5" s="1"/>
  <c r="CQT474" i="5" s="1"/>
  <c r="CQV474" i="5" s="1"/>
  <c r="CQX474" i="5" s="1"/>
  <c r="CQZ474" i="5" s="1"/>
  <c r="CRB474" i="5" s="1"/>
  <c r="CRD474" i="5" s="1"/>
  <c r="CRF474" i="5" s="1"/>
  <c r="CRH474" i="5" s="1"/>
  <c r="CRJ474" i="5" s="1"/>
  <c r="CRL474" i="5" s="1"/>
  <c r="CRN474" i="5" s="1"/>
  <c r="CRP474" i="5" s="1"/>
  <c r="CRR474" i="5" s="1"/>
  <c r="CRT474" i="5" s="1"/>
  <c r="CRV474" i="5" s="1"/>
  <c r="CRX474" i="5" s="1"/>
  <c r="CRZ474" i="5" s="1"/>
  <c r="CSB474" i="5" s="1"/>
  <c r="CSD474" i="5" s="1"/>
  <c r="CSF474" i="5" s="1"/>
  <c r="CSH474" i="5" s="1"/>
  <c r="CSJ474" i="5" s="1"/>
  <c r="CSL474" i="5" s="1"/>
  <c r="CSN474" i="5" s="1"/>
  <c r="CSP474" i="5" s="1"/>
  <c r="CSR474" i="5" s="1"/>
  <c r="CST474" i="5" s="1"/>
  <c r="CSV474" i="5" s="1"/>
  <c r="CSX474" i="5" s="1"/>
  <c r="CSZ474" i="5" s="1"/>
  <c r="CTB474" i="5" s="1"/>
  <c r="CTD474" i="5" s="1"/>
  <c r="CTF474" i="5" s="1"/>
  <c r="CTH474" i="5" s="1"/>
  <c r="CTJ474" i="5" s="1"/>
  <c r="CTL474" i="5" s="1"/>
  <c r="CTN474" i="5" s="1"/>
  <c r="CTP474" i="5" s="1"/>
  <c r="CTR474" i="5" s="1"/>
  <c r="CTT474" i="5" s="1"/>
  <c r="CTV474" i="5" s="1"/>
  <c r="CTX474" i="5" s="1"/>
  <c r="CTZ474" i="5" s="1"/>
  <c r="CUB474" i="5" s="1"/>
  <c r="CUD474" i="5" s="1"/>
  <c r="CUF474" i="5" s="1"/>
  <c r="CUH474" i="5" s="1"/>
  <c r="CUJ474" i="5" s="1"/>
  <c r="CUL474" i="5" s="1"/>
  <c r="CUN474" i="5" s="1"/>
  <c r="CUP474" i="5" s="1"/>
  <c r="CUR474" i="5" s="1"/>
  <c r="CUT474" i="5" s="1"/>
  <c r="CUV474" i="5" s="1"/>
  <c r="CUX474" i="5" s="1"/>
  <c r="CUZ474" i="5" s="1"/>
  <c r="CVB474" i="5" s="1"/>
  <c r="CVD474" i="5" s="1"/>
  <c r="CVF474" i="5" s="1"/>
  <c r="CVH474" i="5" s="1"/>
  <c r="CVJ474" i="5" s="1"/>
  <c r="CVL474" i="5" s="1"/>
  <c r="CVN474" i="5" s="1"/>
  <c r="CVP474" i="5" s="1"/>
  <c r="CVR474" i="5" s="1"/>
  <c r="CVT474" i="5" s="1"/>
  <c r="CVV474" i="5" s="1"/>
  <c r="CVX474" i="5" s="1"/>
  <c r="CVZ474" i="5" s="1"/>
  <c r="CWB474" i="5" s="1"/>
  <c r="CWD474" i="5" s="1"/>
  <c r="CWF474" i="5" s="1"/>
  <c r="CWH474" i="5" s="1"/>
  <c r="CWJ474" i="5" s="1"/>
  <c r="CWL474" i="5" s="1"/>
  <c r="CWN474" i="5" s="1"/>
  <c r="CWP474" i="5" s="1"/>
  <c r="CWR474" i="5" s="1"/>
  <c r="CWT474" i="5" s="1"/>
  <c r="CWV474" i="5" s="1"/>
  <c r="CWX474" i="5" s="1"/>
  <c r="CWZ474" i="5" s="1"/>
  <c r="CXB474" i="5" s="1"/>
  <c r="CXD474" i="5" s="1"/>
  <c r="CXF474" i="5" s="1"/>
  <c r="CXH474" i="5" s="1"/>
  <c r="CXJ474" i="5" s="1"/>
  <c r="CXL474" i="5" s="1"/>
  <c r="CXN474" i="5" s="1"/>
  <c r="CXP474" i="5" s="1"/>
  <c r="CXR474" i="5" s="1"/>
  <c r="CXT474" i="5" s="1"/>
  <c r="CXV474" i="5" s="1"/>
  <c r="CXX474" i="5" s="1"/>
  <c r="CXZ474" i="5" s="1"/>
  <c r="CYB474" i="5" s="1"/>
  <c r="CYD474" i="5" s="1"/>
  <c r="CYF474" i="5" s="1"/>
  <c r="CYH474" i="5" s="1"/>
  <c r="CYJ474" i="5" s="1"/>
  <c r="CYL474" i="5" s="1"/>
  <c r="CYN474" i="5" s="1"/>
  <c r="CYP474" i="5" s="1"/>
  <c r="CYR474" i="5" s="1"/>
  <c r="CYT474" i="5" s="1"/>
  <c r="CYV474" i="5" s="1"/>
  <c r="CYX474" i="5" s="1"/>
  <c r="CYZ474" i="5" s="1"/>
  <c r="CZB474" i="5" s="1"/>
  <c r="CZD474" i="5" s="1"/>
  <c r="CZF474" i="5" s="1"/>
  <c r="CZH474" i="5" s="1"/>
  <c r="CZJ474" i="5" s="1"/>
  <c r="CZL474" i="5" s="1"/>
  <c r="CZN474" i="5" s="1"/>
  <c r="CZP474" i="5" s="1"/>
  <c r="CZR474" i="5" s="1"/>
  <c r="CZT474" i="5" s="1"/>
  <c r="CZV474" i="5" s="1"/>
  <c r="CZX474" i="5" s="1"/>
  <c r="CZZ474" i="5" s="1"/>
  <c r="DAB474" i="5" s="1"/>
  <c r="DAD474" i="5" s="1"/>
  <c r="DAF474" i="5" s="1"/>
  <c r="DAH474" i="5" s="1"/>
  <c r="DAJ474" i="5" s="1"/>
  <c r="DAL474" i="5" s="1"/>
  <c r="DAN474" i="5" s="1"/>
  <c r="DAP474" i="5" s="1"/>
  <c r="DAR474" i="5" s="1"/>
  <c r="DAT474" i="5" s="1"/>
  <c r="DAV474" i="5" s="1"/>
  <c r="DAX474" i="5" s="1"/>
  <c r="DAZ474" i="5" s="1"/>
  <c r="DBB474" i="5" s="1"/>
  <c r="DBD474" i="5" s="1"/>
  <c r="DBF474" i="5" s="1"/>
  <c r="DBH474" i="5" s="1"/>
  <c r="DBJ474" i="5" s="1"/>
  <c r="DBL474" i="5" s="1"/>
  <c r="DBN474" i="5" s="1"/>
  <c r="DBP474" i="5" s="1"/>
  <c r="DBR474" i="5" s="1"/>
  <c r="DBT474" i="5" s="1"/>
  <c r="DBV474" i="5" s="1"/>
  <c r="DBX474" i="5" s="1"/>
  <c r="DBZ474" i="5" s="1"/>
  <c r="DCB474" i="5" s="1"/>
  <c r="DCD474" i="5" s="1"/>
  <c r="DCF474" i="5" s="1"/>
  <c r="DCH474" i="5" s="1"/>
  <c r="DCJ474" i="5" s="1"/>
  <c r="DCL474" i="5" s="1"/>
  <c r="DCN474" i="5" s="1"/>
  <c r="DCP474" i="5" s="1"/>
  <c r="DCR474" i="5" s="1"/>
  <c r="DCT474" i="5" s="1"/>
  <c r="DCV474" i="5" s="1"/>
  <c r="DCX474" i="5" s="1"/>
  <c r="DCZ474" i="5" s="1"/>
  <c r="DDB474" i="5" s="1"/>
  <c r="DDD474" i="5" s="1"/>
  <c r="DDF474" i="5" s="1"/>
  <c r="DDH474" i="5" s="1"/>
  <c r="DDJ474" i="5" s="1"/>
  <c r="DDL474" i="5" s="1"/>
  <c r="DDN474" i="5" s="1"/>
  <c r="DDP474" i="5" s="1"/>
  <c r="DDR474" i="5" s="1"/>
  <c r="DDT474" i="5" s="1"/>
  <c r="DDV474" i="5" s="1"/>
  <c r="DDX474" i="5" s="1"/>
  <c r="DDZ474" i="5" s="1"/>
  <c r="DEB474" i="5" s="1"/>
  <c r="DED474" i="5" s="1"/>
  <c r="DEF474" i="5" s="1"/>
  <c r="DEH474" i="5" s="1"/>
  <c r="DEJ474" i="5" s="1"/>
  <c r="DEL474" i="5" s="1"/>
  <c r="DEN474" i="5" s="1"/>
  <c r="DEP474" i="5" s="1"/>
  <c r="DER474" i="5" s="1"/>
  <c r="DET474" i="5" s="1"/>
  <c r="DEV474" i="5" s="1"/>
  <c r="DEX474" i="5" s="1"/>
  <c r="DEZ474" i="5" s="1"/>
  <c r="DFB474" i="5" s="1"/>
  <c r="DFD474" i="5" s="1"/>
  <c r="DFF474" i="5" s="1"/>
  <c r="DFH474" i="5" s="1"/>
  <c r="DFJ474" i="5" s="1"/>
  <c r="DFL474" i="5" s="1"/>
  <c r="DFN474" i="5" s="1"/>
  <c r="DFP474" i="5" s="1"/>
  <c r="DFR474" i="5" s="1"/>
  <c r="DFT474" i="5" s="1"/>
  <c r="DFV474" i="5" s="1"/>
  <c r="DFX474" i="5" s="1"/>
  <c r="DFZ474" i="5" s="1"/>
  <c r="DGB474" i="5" s="1"/>
  <c r="DGD474" i="5" s="1"/>
  <c r="DGF474" i="5" s="1"/>
  <c r="DGH474" i="5" s="1"/>
  <c r="DGJ474" i="5" s="1"/>
  <c r="DGL474" i="5" s="1"/>
  <c r="DGN474" i="5" s="1"/>
  <c r="DGP474" i="5" s="1"/>
  <c r="DGR474" i="5" s="1"/>
  <c r="DGT474" i="5" s="1"/>
  <c r="DGV474" i="5" s="1"/>
  <c r="DGX474" i="5" s="1"/>
  <c r="DGZ474" i="5" s="1"/>
  <c r="DHB474" i="5" s="1"/>
  <c r="DHD474" i="5" s="1"/>
  <c r="DHF474" i="5" s="1"/>
  <c r="DHH474" i="5" s="1"/>
  <c r="DHJ474" i="5" s="1"/>
  <c r="DHL474" i="5" s="1"/>
  <c r="DHN474" i="5" s="1"/>
  <c r="DHP474" i="5" s="1"/>
  <c r="DHR474" i="5" s="1"/>
  <c r="DHT474" i="5" s="1"/>
  <c r="DHV474" i="5" s="1"/>
  <c r="DHX474" i="5" s="1"/>
  <c r="DHZ474" i="5" s="1"/>
  <c r="DIB474" i="5" s="1"/>
  <c r="DID474" i="5" s="1"/>
  <c r="DIF474" i="5" s="1"/>
  <c r="DIH474" i="5" s="1"/>
  <c r="DIJ474" i="5" s="1"/>
  <c r="DIL474" i="5" s="1"/>
  <c r="DIN474" i="5" s="1"/>
  <c r="DIP474" i="5" s="1"/>
  <c r="DIR474" i="5" s="1"/>
  <c r="DIT474" i="5" s="1"/>
  <c r="DIV474" i="5" s="1"/>
  <c r="DIX474" i="5" s="1"/>
  <c r="DIZ474" i="5" s="1"/>
  <c r="DJB474" i="5" s="1"/>
  <c r="DJD474" i="5" s="1"/>
  <c r="DJF474" i="5" s="1"/>
  <c r="DJH474" i="5" s="1"/>
  <c r="DJJ474" i="5" s="1"/>
  <c r="DJL474" i="5" s="1"/>
  <c r="DJN474" i="5" s="1"/>
  <c r="DJP474" i="5" s="1"/>
  <c r="DJR474" i="5" s="1"/>
  <c r="DJT474" i="5" s="1"/>
  <c r="DJV474" i="5" s="1"/>
  <c r="DJX474" i="5" s="1"/>
  <c r="DJZ474" i="5" s="1"/>
  <c r="DKB474" i="5" s="1"/>
  <c r="DKD474" i="5" s="1"/>
  <c r="DKF474" i="5" s="1"/>
  <c r="DKH474" i="5" s="1"/>
  <c r="DKJ474" i="5" s="1"/>
  <c r="DKL474" i="5" s="1"/>
  <c r="DKN474" i="5" s="1"/>
  <c r="DKP474" i="5" s="1"/>
  <c r="DKR474" i="5" s="1"/>
  <c r="DKT474" i="5" s="1"/>
  <c r="DKV474" i="5" s="1"/>
  <c r="DKX474" i="5" s="1"/>
  <c r="DKZ474" i="5" s="1"/>
  <c r="DLB474" i="5" s="1"/>
  <c r="DLD474" i="5" s="1"/>
  <c r="DLF474" i="5" s="1"/>
  <c r="DLH474" i="5" s="1"/>
  <c r="DLJ474" i="5" s="1"/>
  <c r="DLL474" i="5" s="1"/>
  <c r="DLN474" i="5" s="1"/>
  <c r="DLP474" i="5" s="1"/>
  <c r="DLR474" i="5" s="1"/>
  <c r="DLT474" i="5" s="1"/>
  <c r="DLV474" i="5" s="1"/>
  <c r="DLX474" i="5" s="1"/>
  <c r="DLZ474" i="5" s="1"/>
  <c r="DMB474" i="5" s="1"/>
  <c r="DMD474" i="5" s="1"/>
  <c r="DMF474" i="5" s="1"/>
  <c r="DMH474" i="5" s="1"/>
  <c r="DMJ474" i="5" s="1"/>
  <c r="DML474" i="5" s="1"/>
  <c r="DMN474" i="5" s="1"/>
  <c r="DMP474" i="5" s="1"/>
  <c r="DMR474" i="5" s="1"/>
  <c r="DMT474" i="5" s="1"/>
  <c r="DMV474" i="5" s="1"/>
  <c r="DMX474" i="5" s="1"/>
  <c r="DMZ474" i="5" s="1"/>
  <c r="DNB474" i="5" s="1"/>
  <c r="DND474" i="5" s="1"/>
  <c r="DNF474" i="5" s="1"/>
  <c r="DNH474" i="5" s="1"/>
  <c r="DNJ474" i="5" s="1"/>
  <c r="DNL474" i="5" s="1"/>
  <c r="DNN474" i="5" s="1"/>
  <c r="DNP474" i="5" s="1"/>
  <c r="DNR474" i="5" s="1"/>
  <c r="DNT474" i="5" s="1"/>
  <c r="DNV474" i="5" s="1"/>
  <c r="DNX474" i="5" s="1"/>
  <c r="DNZ474" i="5" s="1"/>
  <c r="DOB474" i="5" s="1"/>
  <c r="DOD474" i="5" s="1"/>
  <c r="DOF474" i="5" s="1"/>
  <c r="DOH474" i="5" s="1"/>
  <c r="DOJ474" i="5" s="1"/>
  <c r="DOL474" i="5" s="1"/>
  <c r="DON474" i="5" s="1"/>
  <c r="DOP474" i="5" s="1"/>
  <c r="DOR474" i="5" s="1"/>
  <c r="DOT474" i="5" s="1"/>
  <c r="DOV474" i="5" s="1"/>
  <c r="DOX474" i="5" s="1"/>
  <c r="DOZ474" i="5" s="1"/>
  <c r="DPB474" i="5" s="1"/>
  <c r="DPD474" i="5" s="1"/>
  <c r="DPF474" i="5" s="1"/>
  <c r="DPH474" i="5" s="1"/>
  <c r="DPJ474" i="5" s="1"/>
  <c r="DPL474" i="5" s="1"/>
  <c r="DPN474" i="5" s="1"/>
  <c r="DPP474" i="5" s="1"/>
  <c r="DPR474" i="5" s="1"/>
  <c r="DPT474" i="5" s="1"/>
  <c r="DPV474" i="5" s="1"/>
  <c r="DPX474" i="5" s="1"/>
  <c r="DPZ474" i="5" s="1"/>
  <c r="DQB474" i="5" s="1"/>
  <c r="DQD474" i="5" s="1"/>
  <c r="DQF474" i="5" s="1"/>
  <c r="DQH474" i="5" s="1"/>
  <c r="DQJ474" i="5" s="1"/>
  <c r="DQL474" i="5" s="1"/>
  <c r="DQN474" i="5" s="1"/>
  <c r="DQP474" i="5" s="1"/>
  <c r="DQR474" i="5" s="1"/>
  <c r="DQT474" i="5" s="1"/>
  <c r="DQV474" i="5" s="1"/>
  <c r="DQX474" i="5" s="1"/>
  <c r="DQZ474" i="5" s="1"/>
  <c r="DRB474" i="5" s="1"/>
  <c r="DRD474" i="5" s="1"/>
  <c r="DRF474" i="5" s="1"/>
  <c r="DRH474" i="5" s="1"/>
  <c r="DRJ474" i="5" s="1"/>
  <c r="DRL474" i="5" s="1"/>
  <c r="DRN474" i="5" s="1"/>
  <c r="DRP474" i="5" s="1"/>
  <c r="DRR474" i="5" s="1"/>
  <c r="DRT474" i="5" s="1"/>
  <c r="DRV474" i="5" s="1"/>
  <c r="DRX474" i="5" s="1"/>
  <c r="DRZ474" i="5" s="1"/>
  <c r="DSB474" i="5" s="1"/>
  <c r="DSD474" i="5" s="1"/>
  <c r="DSF474" i="5" s="1"/>
  <c r="DSH474" i="5" s="1"/>
  <c r="DSJ474" i="5" s="1"/>
  <c r="DSL474" i="5" s="1"/>
  <c r="DSN474" i="5" s="1"/>
  <c r="DSP474" i="5" s="1"/>
  <c r="DSR474" i="5" s="1"/>
  <c r="DST474" i="5" s="1"/>
  <c r="DSV474" i="5" s="1"/>
  <c r="DSX474" i="5" s="1"/>
  <c r="DSZ474" i="5" s="1"/>
  <c r="DTB474" i="5" s="1"/>
  <c r="DTD474" i="5" s="1"/>
  <c r="DTF474" i="5" s="1"/>
  <c r="DTH474" i="5" s="1"/>
  <c r="DTJ474" i="5" s="1"/>
  <c r="DTL474" i="5" s="1"/>
  <c r="DTN474" i="5" s="1"/>
  <c r="DTP474" i="5" s="1"/>
  <c r="DTR474" i="5" s="1"/>
  <c r="DTT474" i="5" s="1"/>
  <c r="DTV474" i="5" s="1"/>
  <c r="DTX474" i="5" s="1"/>
  <c r="DTZ474" i="5" s="1"/>
  <c r="DUB474" i="5" s="1"/>
  <c r="DUD474" i="5" s="1"/>
  <c r="DUF474" i="5" s="1"/>
  <c r="DUH474" i="5" s="1"/>
  <c r="DUJ474" i="5" s="1"/>
  <c r="DUL474" i="5" s="1"/>
  <c r="DUN474" i="5" s="1"/>
  <c r="DUP474" i="5" s="1"/>
  <c r="DUR474" i="5" s="1"/>
  <c r="DUT474" i="5" s="1"/>
  <c r="DUV474" i="5" s="1"/>
  <c r="DUX474" i="5" s="1"/>
  <c r="DUZ474" i="5" s="1"/>
  <c r="DVB474" i="5" s="1"/>
  <c r="DVD474" i="5" s="1"/>
  <c r="DVF474" i="5" s="1"/>
  <c r="DVH474" i="5" s="1"/>
  <c r="DVJ474" i="5" s="1"/>
  <c r="DVL474" i="5" s="1"/>
  <c r="DVN474" i="5" s="1"/>
  <c r="DVP474" i="5" s="1"/>
  <c r="DVR474" i="5" s="1"/>
  <c r="DVT474" i="5" s="1"/>
  <c r="DVV474" i="5" s="1"/>
  <c r="DVX474" i="5" s="1"/>
  <c r="DVZ474" i="5" s="1"/>
  <c r="DWB474" i="5" s="1"/>
  <c r="DWD474" i="5" s="1"/>
  <c r="DWF474" i="5" s="1"/>
  <c r="DWH474" i="5" s="1"/>
  <c r="DWJ474" i="5" s="1"/>
  <c r="DWL474" i="5" s="1"/>
  <c r="DWN474" i="5" s="1"/>
  <c r="DWP474" i="5" s="1"/>
  <c r="DWR474" i="5" s="1"/>
  <c r="DWT474" i="5" s="1"/>
  <c r="DWV474" i="5" s="1"/>
  <c r="DWX474" i="5" s="1"/>
  <c r="DWZ474" i="5" s="1"/>
  <c r="DXB474" i="5" s="1"/>
  <c r="DXD474" i="5" s="1"/>
  <c r="DXF474" i="5" s="1"/>
  <c r="DXH474" i="5" s="1"/>
  <c r="DXJ474" i="5" s="1"/>
  <c r="DXL474" i="5" s="1"/>
  <c r="DXN474" i="5" s="1"/>
  <c r="DXP474" i="5" s="1"/>
  <c r="DXR474" i="5" s="1"/>
  <c r="DXT474" i="5" s="1"/>
  <c r="DXV474" i="5" s="1"/>
  <c r="DXX474" i="5" s="1"/>
  <c r="DXZ474" i="5" s="1"/>
  <c r="DYB474" i="5" s="1"/>
  <c r="DYD474" i="5" s="1"/>
  <c r="DYF474" i="5" s="1"/>
  <c r="DYH474" i="5" s="1"/>
  <c r="DYJ474" i="5" s="1"/>
  <c r="DYL474" i="5" s="1"/>
  <c r="DYN474" i="5" s="1"/>
  <c r="DYP474" i="5" s="1"/>
  <c r="DYR474" i="5" s="1"/>
  <c r="DYT474" i="5" s="1"/>
  <c r="DYV474" i="5" s="1"/>
  <c r="DYX474" i="5" s="1"/>
  <c r="DYZ474" i="5" s="1"/>
  <c r="DZB474" i="5" s="1"/>
  <c r="DZD474" i="5" s="1"/>
  <c r="DZF474" i="5" s="1"/>
  <c r="DZH474" i="5" s="1"/>
  <c r="DZJ474" i="5" s="1"/>
  <c r="DZL474" i="5" s="1"/>
  <c r="DZN474" i="5" s="1"/>
  <c r="DZP474" i="5" s="1"/>
  <c r="DZR474" i="5" s="1"/>
  <c r="DZT474" i="5" s="1"/>
  <c r="DZV474" i="5" s="1"/>
  <c r="DZX474" i="5" s="1"/>
  <c r="DZZ474" i="5" s="1"/>
  <c r="EAB474" i="5" s="1"/>
  <c r="EAD474" i="5" s="1"/>
  <c r="EAF474" i="5" s="1"/>
  <c r="EAH474" i="5" s="1"/>
  <c r="EAJ474" i="5" s="1"/>
  <c r="EAL474" i="5" s="1"/>
  <c r="EAN474" i="5" s="1"/>
  <c r="EAP474" i="5" s="1"/>
  <c r="EAR474" i="5" s="1"/>
  <c r="EAT474" i="5" s="1"/>
  <c r="EAV474" i="5" s="1"/>
  <c r="EAX474" i="5" s="1"/>
  <c r="EAZ474" i="5" s="1"/>
  <c r="EBB474" i="5" s="1"/>
  <c r="EBD474" i="5" s="1"/>
  <c r="EBF474" i="5" s="1"/>
  <c r="EBH474" i="5" s="1"/>
  <c r="EBJ474" i="5" s="1"/>
  <c r="EBL474" i="5" s="1"/>
  <c r="EBN474" i="5" s="1"/>
  <c r="EBP474" i="5" s="1"/>
  <c r="EBR474" i="5" s="1"/>
  <c r="EBT474" i="5" s="1"/>
  <c r="EBV474" i="5" s="1"/>
  <c r="EBX474" i="5" s="1"/>
  <c r="EBZ474" i="5" s="1"/>
  <c r="ECB474" i="5" s="1"/>
  <c r="ECD474" i="5" s="1"/>
  <c r="ECF474" i="5" s="1"/>
  <c r="ECH474" i="5" s="1"/>
  <c r="ECJ474" i="5" s="1"/>
  <c r="ECL474" i="5" s="1"/>
  <c r="ECN474" i="5" s="1"/>
  <c r="ECP474" i="5" s="1"/>
  <c r="ECR474" i="5" s="1"/>
  <c r="ECT474" i="5" s="1"/>
  <c r="ECV474" i="5" s="1"/>
  <c r="ECX474" i="5" s="1"/>
  <c r="ECZ474" i="5" s="1"/>
  <c r="EDB474" i="5" s="1"/>
  <c r="EDD474" i="5" s="1"/>
  <c r="EDF474" i="5" s="1"/>
  <c r="EDH474" i="5" s="1"/>
  <c r="EDJ474" i="5" s="1"/>
  <c r="EDL474" i="5" s="1"/>
  <c r="EDN474" i="5" s="1"/>
  <c r="EDP474" i="5" s="1"/>
  <c r="EDR474" i="5" s="1"/>
  <c r="EDT474" i="5" s="1"/>
  <c r="EDV474" i="5" s="1"/>
  <c r="EDX474" i="5" s="1"/>
  <c r="EDZ474" i="5" s="1"/>
  <c r="EEB474" i="5" s="1"/>
  <c r="EED474" i="5" s="1"/>
  <c r="EEF474" i="5" s="1"/>
  <c r="EEH474" i="5" s="1"/>
  <c r="EEJ474" i="5" s="1"/>
  <c r="EEL474" i="5" s="1"/>
  <c r="EEN474" i="5" s="1"/>
  <c r="EEP474" i="5" s="1"/>
  <c r="EER474" i="5" s="1"/>
  <c r="EET474" i="5" s="1"/>
  <c r="EEV474" i="5" s="1"/>
  <c r="EEX474" i="5" s="1"/>
  <c r="EEZ474" i="5" s="1"/>
  <c r="EFB474" i="5" s="1"/>
  <c r="EFD474" i="5" s="1"/>
  <c r="EFF474" i="5" s="1"/>
  <c r="EFH474" i="5" s="1"/>
  <c r="EFJ474" i="5" s="1"/>
  <c r="EFL474" i="5" s="1"/>
  <c r="EFN474" i="5" s="1"/>
  <c r="EFP474" i="5" s="1"/>
  <c r="EFR474" i="5" s="1"/>
  <c r="EFT474" i="5" s="1"/>
  <c r="EFV474" i="5" s="1"/>
  <c r="EFX474" i="5" s="1"/>
  <c r="EFZ474" i="5" s="1"/>
  <c r="EGB474" i="5" s="1"/>
  <c r="EGD474" i="5" s="1"/>
  <c r="EGF474" i="5" s="1"/>
  <c r="EGH474" i="5" s="1"/>
  <c r="EGJ474" i="5" s="1"/>
  <c r="EGL474" i="5" s="1"/>
  <c r="EGN474" i="5" s="1"/>
  <c r="EGP474" i="5" s="1"/>
  <c r="EGR474" i="5" s="1"/>
  <c r="EGT474" i="5" s="1"/>
  <c r="EGV474" i="5" s="1"/>
  <c r="EGX474" i="5" s="1"/>
  <c r="EGZ474" i="5" s="1"/>
  <c r="EHB474" i="5" s="1"/>
  <c r="EHD474" i="5" s="1"/>
  <c r="EHF474" i="5" s="1"/>
  <c r="EHH474" i="5" s="1"/>
  <c r="EHJ474" i="5" s="1"/>
  <c r="EHL474" i="5" s="1"/>
  <c r="EHN474" i="5" s="1"/>
  <c r="EHP474" i="5" s="1"/>
  <c r="EHR474" i="5" s="1"/>
  <c r="EHT474" i="5" s="1"/>
  <c r="EHV474" i="5" s="1"/>
  <c r="EHX474" i="5" s="1"/>
  <c r="EHZ474" i="5" s="1"/>
  <c r="EIB474" i="5" s="1"/>
  <c r="EID474" i="5" s="1"/>
  <c r="EIF474" i="5" s="1"/>
  <c r="EIH474" i="5" s="1"/>
  <c r="EIJ474" i="5" s="1"/>
  <c r="EIL474" i="5" s="1"/>
  <c r="EIN474" i="5" s="1"/>
  <c r="EIP474" i="5" s="1"/>
  <c r="EIR474" i="5" s="1"/>
  <c r="EIT474" i="5" s="1"/>
  <c r="EIV474" i="5" s="1"/>
  <c r="EIX474" i="5" s="1"/>
  <c r="EIZ474" i="5" s="1"/>
  <c r="EJB474" i="5" s="1"/>
  <c r="EJD474" i="5" s="1"/>
  <c r="EJF474" i="5" s="1"/>
  <c r="EJH474" i="5" s="1"/>
  <c r="EJJ474" i="5" s="1"/>
  <c r="EJL474" i="5" s="1"/>
  <c r="EJN474" i="5" s="1"/>
  <c r="EJP474" i="5" s="1"/>
  <c r="EJR474" i="5" s="1"/>
  <c r="EJT474" i="5" s="1"/>
  <c r="EJV474" i="5" s="1"/>
  <c r="EJX474" i="5" s="1"/>
  <c r="EJZ474" i="5" s="1"/>
  <c r="EKB474" i="5" s="1"/>
  <c r="EKD474" i="5" s="1"/>
  <c r="EKF474" i="5" s="1"/>
  <c r="EKH474" i="5" s="1"/>
  <c r="EKJ474" i="5" s="1"/>
  <c r="EKL474" i="5" s="1"/>
  <c r="EKN474" i="5" s="1"/>
  <c r="EKP474" i="5" s="1"/>
  <c r="EKR474" i="5" s="1"/>
  <c r="EKT474" i="5" s="1"/>
  <c r="EKV474" i="5" s="1"/>
  <c r="EKX474" i="5" s="1"/>
  <c r="EKZ474" i="5" s="1"/>
  <c r="ELB474" i="5" s="1"/>
  <c r="ELD474" i="5" s="1"/>
  <c r="ELF474" i="5" s="1"/>
  <c r="ELH474" i="5" s="1"/>
  <c r="ELJ474" i="5" s="1"/>
  <c r="ELL474" i="5" s="1"/>
  <c r="ELN474" i="5" s="1"/>
  <c r="ELP474" i="5" s="1"/>
  <c r="ELR474" i="5" s="1"/>
  <c r="ELT474" i="5" s="1"/>
  <c r="ELV474" i="5" s="1"/>
  <c r="ELX474" i="5" s="1"/>
  <c r="ELZ474" i="5" s="1"/>
  <c r="EMB474" i="5" s="1"/>
  <c r="EMD474" i="5" s="1"/>
  <c r="EMF474" i="5" s="1"/>
  <c r="EMH474" i="5" s="1"/>
  <c r="EMJ474" i="5" s="1"/>
  <c r="EML474" i="5" s="1"/>
  <c r="EMN474" i="5" s="1"/>
  <c r="EMP474" i="5" s="1"/>
  <c r="EMR474" i="5" s="1"/>
  <c r="EMT474" i="5" s="1"/>
  <c r="EMV474" i="5" s="1"/>
  <c r="EMX474" i="5" s="1"/>
  <c r="EMZ474" i="5" s="1"/>
  <c r="ENB474" i="5" s="1"/>
  <c r="END474" i="5" s="1"/>
  <c r="ENF474" i="5" s="1"/>
  <c r="ENH474" i="5" s="1"/>
  <c r="ENJ474" i="5" s="1"/>
  <c r="ENL474" i="5" s="1"/>
  <c r="ENN474" i="5" s="1"/>
  <c r="ENP474" i="5" s="1"/>
  <c r="ENR474" i="5" s="1"/>
  <c r="ENT474" i="5" s="1"/>
  <c r="ENV474" i="5" s="1"/>
  <c r="ENX474" i="5" s="1"/>
  <c r="ENZ474" i="5" s="1"/>
  <c r="EOB474" i="5" s="1"/>
  <c r="EOD474" i="5" s="1"/>
  <c r="EOF474" i="5" s="1"/>
  <c r="EOH474" i="5" s="1"/>
  <c r="EOJ474" i="5" s="1"/>
  <c r="EOL474" i="5" s="1"/>
  <c r="EON474" i="5" s="1"/>
  <c r="EOP474" i="5" s="1"/>
  <c r="EOR474" i="5" s="1"/>
  <c r="EOT474" i="5" s="1"/>
  <c r="EOV474" i="5" s="1"/>
  <c r="EOX474" i="5" s="1"/>
  <c r="EOZ474" i="5" s="1"/>
  <c r="EPB474" i="5" s="1"/>
  <c r="EPD474" i="5" s="1"/>
  <c r="EPF474" i="5" s="1"/>
  <c r="EPH474" i="5" s="1"/>
  <c r="EPJ474" i="5" s="1"/>
  <c r="EPL474" i="5" s="1"/>
  <c r="EPN474" i="5" s="1"/>
  <c r="EPP474" i="5" s="1"/>
  <c r="EPR474" i="5" s="1"/>
  <c r="EPT474" i="5" s="1"/>
  <c r="EPV474" i="5" s="1"/>
  <c r="EPX474" i="5" s="1"/>
  <c r="EPZ474" i="5" s="1"/>
  <c r="EQB474" i="5" s="1"/>
  <c r="EQD474" i="5" s="1"/>
  <c r="EQF474" i="5" s="1"/>
  <c r="EQH474" i="5" s="1"/>
  <c r="EQJ474" i="5" s="1"/>
  <c r="EQL474" i="5" s="1"/>
  <c r="EQN474" i="5" s="1"/>
  <c r="EQP474" i="5" s="1"/>
  <c r="EQR474" i="5" s="1"/>
  <c r="EQT474" i="5" s="1"/>
  <c r="EQV474" i="5" s="1"/>
  <c r="EQX474" i="5" s="1"/>
  <c r="EQZ474" i="5" s="1"/>
  <c r="ERB474" i="5" s="1"/>
  <c r="ERD474" i="5" s="1"/>
  <c r="ERF474" i="5" s="1"/>
  <c r="ERH474" i="5" s="1"/>
  <c r="ERJ474" i="5" s="1"/>
  <c r="ERL474" i="5" s="1"/>
  <c r="ERN474" i="5" s="1"/>
  <c r="ERP474" i="5" s="1"/>
  <c r="ERR474" i="5" s="1"/>
  <c r="ERT474" i="5" s="1"/>
  <c r="ERV474" i="5" s="1"/>
  <c r="ERX474" i="5" s="1"/>
  <c r="ERZ474" i="5" s="1"/>
  <c r="ESB474" i="5" s="1"/>
  <c r="ESD474" i="5" s="1"/>
  <c r="ESF474" i="5" s="1"/>
  <c r="ESH474" i="5" s="1"/>
  <c r="ESJ474" i="5" s="1"/>
  <c r="ESL474" i="5" s="1"/>
  <c r="ESN474" i="5" s="1"/>
  <c r="ESP474" i="5" s="1"/>
  <c r="ESR474" i="5" s="1"/>
  <c r="EST474" i="5" s="1"/>
  <c r="ESV474" i="5" s="1"/>
  <c r="ESX474" i="5" s="1"/>
  <c r="ESZ474" i="5" s="1"/>
  <c r="ETB474" i="5" s="1"/>
  <c r="ETD474" i="5" s="1"/>
  <c r="ETF474" i="5" s="1"/>
  <c r="ETH474" i="5" s="1"/>
  <c r="ETJ474" i="5" s="1"/>
  <c r="ETL474" i="5" s="1"/>
  <c r="ETN474" i="5" s="1"/>
  <c r="ETP474" i="5" s="1"/>
  <c r="ETR474" i="5" s="1"/>
  <c r="ETT474" i="5" s="1"/>
  <c r="ETV474" i="5" s="1"/>
  <c r="ETX474" i="5" s="1"/>
  <c r="ETZ474" i="5" s="1"/>
  <c r="EUB474" i="5" s="1"/>
  <c r="EUD474" i="5" s="1"/>
  <c r="EUF474" i="5" s="1"/>
  <c r="EUH474" i="5" s="1"/>
  <c r="EUJ474" i="5" s="1"/>
  <c r="EUL474" i="5" s="1"/>
  <c r="EUN474" i="5" s="1"/>
  <c r="EUP474" i="5" s="1"/>
  <c r="EUR474" i="5" s="1"/>
  <c r="EUT474" i="5" s="1"/>
  <c r="EUV474" i="5" s="1"/>
  <c r="EUX474" i="5" s="1"/>
  <c r="EUZ474" i="5" s="1"/>
  <c r="EVB474" i="5" s="1"/>
  <c r="EVD474" i="5" s="1"/>
  <c r="EVF474" i="5" s="1"/>
  <c r="EVH474" i="5" s="1"/>
  <c r="EVJ474" i="5" s="1"/>
  <c r="EVL474" i="5" s="1"/>
  <c r="EVN474" i="5" s="1"/>
  <c r="EVP474" i="5" s="1"/>
  <c r="EVR474" i="5" s="1"/>
  <c r="EVT474" i="5" s="1"/>
  <c r="EVV474" i="5" s="1"/>
  <c r="EVX474" i="5" s="1"/>
  <c r="EVZ474" i="5" s="1"/>
  <c r="EWB474" i="5" s="1"/>
  <c r="EWD474" i="5" s="1"/>
  <c r="EWF474" i="5" s="1"/>
  <c r="EWH474" i="5" s="1"/>
  <c r="EWJ474" i="5" s="1"/>
  <c r="EWL474" i="5" s="1"/>
  <c r="EWN474" i="5" s="1"/>
  <c r="EWP474" i="5" s="1"/>
  <c r="EWR474" i="5" s="1"/>
  <c r="EWT474" i="5" s="1"/>
  <c r="EWV474" i="5" s="1"/>
  <c r="EWX474" i="5" s="1"/>
  <c r="EWZ474" i="5" s="1"/>
  <c r="EXB474" i="5" s="1"/>
  <c r="EXD474" i="5" s="1"/>
  <c r="EXF474" i="5" s="1"/>
  <c r="EXH474" i="5" s="1"/>
  <c r="EXJ474" i="5" s="1"/>
  <c r="EXL474" i="5" s="1"/>
  <c r="EXN474" i="5" s="1"/>
  <c r="EXP474" i="5" s="1"/>
  <c r="EXR474" i="5" s="1"/>
  <c r="EXT474" i="5" s="1"/>
  <c r="EXV474" i="5" s="1"/>
  <c r="EXX474" i="5" s="1"/>
  <c r="EXZ474" i="5" s="1"/>
  <c r="EYB474" i="5" s="1"/>
  <c r="EYD474" i="5" s="1"/>
  <c r="EYF474" i="5" s="1"/>
  <c r="EYH474" i="5" s="1"/>
  <c r="EYJ474" i="5" s="1"/>
  <c r="EYL474" i="5" s="1"/>
  <c r="EYN474" i="5" s="1"/>
  <c r="EYP474" i="5" s="1"/>
  <c r="EYR474" i="5" s="1"/>
  <c r="EYT474" i="5" s="1"/>
  <c r="EYV474" i="5" s="1"/>
  <c r="EYX474" i="5" s="1"/>
  <c r="EYZ474" i="5" s="1"/>
  <c r="EZB474" i="5" s="1"/>
  <c r="EZD474" i="5" s="1"/>
  <c r="EZF474" i="5" s="1"/>
  <c r="EZH474" i="5" s="1"/>
  <c r="EZJ474" i="5" s="1"/>
  <c r="EZL474" i="5" s="1"/>
  <c r="EZN474" i="5" s="1"/>
  <c r="EZP474" i="5" s="1"/>
  <c r="EZR474" i="5" s="1"/>
  <c r="EZT474" i="5" s="1"/>
  <c r="EZV474" i="5" s="1"/>
  <c r="EZX474" i="5" s="1"/>
  <c r="EZZ474" i="5" s="1"/>
  <c r="FAB474" i="5" s="1"/>
  <c r="FAD474" i="5" s="1"/>
  <c r="FAF474" i="5" s="1"/>
  <c r="FAH474" i="5" s="1"/>
  <c r="FAJ474" i="5" s="1"/>
  <c r="FAL474" i="5" s="1"/>
  <c r="FAN474" i="5" s="1"/>
  <c r="FAP474" i="5" s="1"/>
  <c r="FAR474" i="5" s="1"/>
  <c r="FAT474" i="5" s="1"/>
  <c r="FAV474" i="5" s="1"/>
  <c r="FAX474" i="5" s="1"/>
  <c r="FAZ474" i="5" s="1"/>
  <c r="FBB474" i="5" s="1"/>
  <c r="FBD474" i="5" s="1"/>
  <c r="FBF474" i="5" s="1"/>
  <c r="FBH474" i="5" s="1"/>
  <c r="FBJ474" i="5" s="1"/>
  <c r="FBL474" i="5" s="1"/>
  <c r="FBN474" i="5" s="1"/>
  <c r="FBP474" i="5" s="1"/>
  <c r="FBR474" i="5" s="1"/>
  <c r="FBT474" i="5" s="1"/>
  <c r="FBV474" i="5" s="1"/>
  <c r="FBX474" i="5" s="1"/>
  <c r="FBZ474" i="5" s="1"/>
  <c r="FCB474" i="5" s="1"/>
  <c r="FCD474" i="5" s="1"/>
  <c r="FCF474" i="5" s="1"/>
  <c r="FCH474" i="5" s="1"/>
  <c r="FCJ474" i="5" s="1"/>
  <c r="FCL474" i="5" s="1"/>
  <c r="FCN474" i="5" s="1"/>
  <c r="FCP474" i="5" s="1"/>
  <c r="FCR474" i="5" s="1"/>
  <c r="FCT474" i="5" s="1"/>
  <c r="FCV474" i="5" s="1"/>
  <c r="FCX474" i="5" s="1"/>
  <c r="FCZ474" i="5" s="1"/>
  <c r="FDB474" i="5" s="1"/>
  <c r="FDD474" i="5" s="1"/>
  <c r="FDF474" i="5" s="1"/>
  <c r="FDH474" i="5" s="1"/>
  <c r="FDJ474" i="5" s="1"/>
  <c r="FDL474" i="5" s="1"/>
  <c r="FDN474" i="5" s="1"/>
  <c r="FDP474" i="5" s="1"/>
  <c r="FDR474" i="5" s="1"/>
  <c r="FDT474" i="5" s="1"/>
  <c r="FDV474" i="5" s="1"/>
  <c r="FDX474" i="5" s="1"/>
  <c r="FDZ474" i="5" s="1"/>
  <c r="FEB474" i="5" s="1"/>
  <c r="FED474" i="5" s="1"/>
  <c r="FEF474" i="5" s="1"/>
  <c r="FEH474" i="5" s="1"/>
  <c r="FEJ474" i="5" s="1"/>
  <c r="FEL474" i="5" s="1"/>
  <c r="FEN474" i="5" s="1"/>
  <c r="FEP474" i="5" s="1"/>
  <c r="FER474" i="5" s="1"/>
  <c r="FET474" i="5" s="1"/>
  <c r="FEV474" i="5" s="1"/>
  <c r="FEX474" i="5" s="1"/>
  <c r="FEZ474" i="5" s="1"/>
  <c r="FFB474" i="5" s="1"/>
  <c r="FFD474" i="5" s="1"/>
  <c r="FFF474" i="5" s="1"/>
  <c r="FFH474" i="5" s="1"/>
  <c r="FFJ474" i="5" s="1"/>
  <c r="FFL474" i="5" s="1"/>
  <c r="FFN474" i="5" s="1"/>
  <c r="FFP474" i="5" s="1"/>
  <c r="FFR474" i="5" s="1"/>
  <c r="FFT474" i="5" s="1"/>
  <c r="FFV474" i="5" s="1"/>
  <c r="FFX474" i="5" s="1"/>
  <c r="FFZ474" i="5" s="1"/>
  <c r="FGB474" i="5" s="1"/>
  <c r="FGD474" i="5" s="1"/>
  <c r="FGF474" i="5" s="1"/>
  <c r="FGH474" i="5" s="1"/>
  <c r="FGJ474" i="5" s="1"/>
  <c r="FGL474" i="5" s="1"/>
  <c r="FGN474" i="5" s="1"/>
  <c r="FGP474" i="5" s="1"/>
  <c r="FGR474" i="5" s="1"/>
  <c r="FGT474" i="5" s="1"/>
  <c r="FGV474" i="5" s="1"/>
  <c r="FGX474" i="5" s="1"/>
  <c r="FGZ474" i="5" s="1"/>
  <c r="FHB474" i="5" s="1"/>
  <c r="FHD474" i="5" s="1"/>
  <c r="FHF474" i="5" s="1"/>
  <c r="FHH474" i="5" s="1"/>
  <c r="FHJ474" i="5" s="1"/>
  <c r="FHL474" i="5" s="1"/>
  <c r="FHN474" i="5" s="1"/>
  <c r="FHP474" i="5" s="1"/>
  <c r="FHR474" i="5" s="1"/>
  <c r="FHT474" i="5" s="1"/>
  <c r="FHV474" i="5" s="1"/>
  <c r="FHX474" i="5" s="1"/>
  <c r="FHZ474" i="5" s="1"/>
  <c r="FIB474" i="5" s="1"/>
  <c r="FID474" i="5" s="1"/>
  <c r="FIF474" i="5" s="1"/>
  <c r="FIH474" i="5" s="1"/>
  <c r="FIJ474" i="5" s="1"/>
  <c r="FIL474" i="5" s="1"/>
  <c r="FIN474" i="5" s="1"/>
  <c r="FIP474" i="5" s="1"/>
  <c r="FIR474" i="5" s="1"/>
  <c r="FIT474" i="5" s="1"/>
  <c r="FIV474" i="5" s="1"/>
  <c r="FIX474" i="5" s="1"/>
  <c r="FIZ474" i="5" s="1"/>
  <c r="FJB474" i="5" s="1"/>
  <c r="FJD474" i="5" s="1"/>
  <c r="FJF474" i="5" s="1"/>
  <c r="FJH474" i="5" s="1"/>
  <c r="FJJ474" i="5" s="1"/>
  <c r="FJL474" i="5" s="1"/>
  <c r="FJN474" i="5" s="1"/>
  <c r="FJP474" i="5" s="1"/>
  <c r="FJR474" i="5" s="1"/>
  <c r="FJT474" i="5" s="1"/>
  <c r="FJV474" i="5" s="1"/>
  <c r="FJX474" i="5" s="1"/>
  <c r="FJZ474" i="5" s="1"/>
  <c r="FKB474" i="5" s="1"/>
  <c r="FKD474" i="5" s="1"/>
  <c r="FKF474" i="5" s="1"/>
  <c r="FKH474" i="5" s="1"/>
  <c r="FKJ474" i="5" s="1"/>
  <c r="FKL474" i="5" s="1"/>
  <c r="FKN474" i="5" s="1"/>
  <c r="FKP474" i="5" s="1"/>
  <c r="FKR474" i="5" s="1"/>
  <c r="FKT474" i="5" s="1"/>
  <c r="FKV474" i="5" s="1"/>
  <c r="FKX474" i="5" s="1"/>
  <c r="FKZ474" i="5" s="1"/>
  <c r="FLB474" i="5" s="1"/>
  <c r="FLD474" i="5" s="1"/>
  <c r="FLF474" i="5" s="1"/>
  <c r="FLH474" i="5" s="1"/>
  <c r="FLJ474" i="5" s="1"/>
  <c r="FLL474" i="5" s="1"/>
  <c r="FLN474" i="5" s="1"/>
  <c r="FLP474" i="5" s="1"/>
  <c r="FLR474" i="5" s="1"/>
  <c r="FLT474" i="5" s="1"/>
  <c r="FLV474" i="5" s="1"/>
  <c r="FLX474" i="5" s="1"/>
  <c r="FLZ474" i="5" s="1"/>
  <c r="FMB474" i="5" s="1"/>
  <c r="FMD474" i="5" s="1"/>
  <c r="FMF474" i="5" s="1"/>
  <c r="FMH474" i="5" s="1"/>
  <c r="FMJ474" i="5" s="1"/>
  <c r="FML474" i="5" s="1"/>
  <c r="FMN474" i="5" s="1"/>
  <c r="FMP474" i="5" s="1"/>
  <c r="FMR474" i="5" s="1"/>
  <c r="FMT474" i="5" s="1"/>
  <c r="FMV474" i="5" s="1"/>
  <c r="FMX474" i="5" s="1"/>
  <c r="FMZ474" i="5" s="1"/>
  <c r="FNB474" i="5" s="1"/>
  <c r="FND474" i="5" s="1"/>
  <c r="FNF474" i="5" s="1"/>
  <c r="FNH474" i="5" s="1"/>
  <c r="FNJ474" i="5" s="1"/>
  <c r="FNL474" i="5" s="1"/>
  <c r="FNN474" i="5" s="1"/>
  <c r="FNP474" i="5" s="1"/>
  <c r="FNR474" i="5" s="1"/>
  <c r="FNT474" i="5" s="1"/>
  <c r="FNV474" i="5" s="1"/>
  <c r="FNX474" i="5" s="1"/>
  <c r="FNZ474" i="5" s="1"/>
  <c r="FOB474" i="5" s="1"/>
  <c r="FOD474" i="5" s="1"/>
  <c r="FOF474" i="5" s="1"/>
  <c r="FOH474" i="5" s="1"/>
  <c r="FOJ474" i="5" s="1"/>
  <c r="FOL474" i="5" s="1"/>
  <c r="FON474" i="5" s="1"/>
  <c r="FOP474" i="5" s="1"/>
  <c r="FOR474" i="5" s="1"/>
  <c r="FOT474" i="5" s="1"/>
  <c r="FOV474" i="5" s="1"/>
  <c r="FOX474" i="5" s="1"/>
  <c r="FOZ474" i="5" s="1"/>
  <c r="FPB474" i="5" s="1"/>
  <c r="FPD474" i="5" s="1"/>
  <c r="FPF474" i="5" s="1"/>
  <c r="FPH474" i="5" s="1"/>
  <c r="FPJ474" i="5" s="1"/>
  <c r="FPL474" i="5" s="1"/>
  <c r="FPN474" i="5" s="1"/>
  <c r="FPP474" i="5" s="1"/>
  <c r="FPR474" i="5" s="1"/>
  <c r="FPT474" i="5" s="1"/>
  <c r="FPV474" i="5" s="1"/>
  <c r="FPX474" i="5" s="1"/>
  <c r="FPZ474" i="5" s="1"/>
  <c r="FQB474" i="5" s="1"/>
  <c r="FQD474" i="5" s="1"/>
  <c r="FQF474" i="5" s="1"/>
  <c r="FQH474" i="5" s="1"/>
  <c r="FQJ474" i="5" s="1"/>
  <c r="FQL474" i="5" s="1"/>
  <c r="FQN474" i="5" s="1"/>
  <c r="FQP474" i="5" s="1"/>
  <c r="FQR474" i="5" s="1"/>
  <c r="FQT474" i="5" s="1"/>
  <c r="FQV474" i="5" s="1"/>
  <c r="FQX474" i="5" s="1"/>
  <c r="FQZ474" i="5" s="1"/>
  <c r="FRB474" i="5" s="1"/>
  <c r="FRD474" i="5" s="1"/>
  <c r="FRF474" i="5" s="1"/>
  <c r="FRH474" i="5" s="1"/>
  <c r="FRJ474" i="5" s="1"/>
  <c r="FRL474" i="5" s="1"/>
  <c r="FRN474" i="5" s="1"/>
  <c r="FRP474" i="5" s="1"/>
  <c r="FRR474" i="5" s="1"/>
  <c r="FRT474" i="5" s="1"/>
  <c r="FRV474" i="5" s="1"/>
  <c r="FRX474" i="5" s="1"/>
  <c r="FRZ474" i="5" s="1"/>
  <c r="FSB474" i="5" s="1"/>
  <c r="FSD474" i="5" s="1"/>
  <c r="FSF474" i="5" s="1"/>
  <c r="FSH474" i="5" s="1"/>
  <c r="FSJ474" i="5" s="1"/>
  <c r="FSL474" i="5" s="1"/>
  <c r="FSN474" i="5" s="1"/>
  <c r="FSP474" i="5" s="1"/>
  <c r="FSR474" i="5" s="1"/>
  <c r="FST474" i="5" s="1"/>
  <c r="FSV474" i="5" s="1"/>
  <c r="FSX474" i="5" s="1"/>
  <c r="FSZ474" i="5" s="1"/>
  <c r="FTB474" i="5" s="1"/>
  <c r="FTD474" i="5" s="1"/>
  <c r="FTF474" i="5" s="1"/>
  <c r="FTH474" i="5" s="1"/>
  <c r="FTJ474" i="5" s="1"/>
  <c r="FTL474" i="5" s="1"/>
  <c r="FTN474" i="5" s="1"/>
  <c r="FTP474" i="5" s="1"/>
  <c r="FTR474" i="5" s="1"/>
  <c r="FTT474" i="5" s="1"/>
  <c r="FTV474" i="5" s="1"/>
  <c r="FTX474" i="5" s="1"/>
  <c r="FTZ474" i="5" s="1"/>
  <c r="FUB474" i="5" s="1"/>
  <c r="FUD474" i="5" s="1"/>
  <c r="FUF474" i="5" s="1"/>
  <c r="FUH474" i="5" s="1"/>
  <c r="FUJ474" i="5" s="1"/>
  <c r="FUL474" i="5" s="1"/>
  <c r="FUN474" i="5" s="1"/>
  <c r="FUP474" i="5" s="1"/>
  <c r="FUR474" i="5" s="1"/>
  <c r="FUT474" i="5" s="1"/>
  <c r="FUV474" i="5" s="1"/>
  <c r="FUX474" i="5" s="1"/>
  <c r="FUZ474" i="5" s="1"/>
  <c r="FVB474" i="5" s="1"/>
  <c r="FVD474" i="5" s="1"/>
  <c r="FVF474" i="5" s="1"/>
  <c r="FVH474" i="5" s="1"/>
  <c r="FVJ474" i="5" s="1"/>
  <c r="FVL474" i="5" s="1"/>
  <c r="FVN474" i="5" s="1"/>
  <c r="FVP474" i="5" s="1"/>
  <c r="FVR474" i="5" s="1"/>
  <c r="FVT474" i="5" s="1"/>
  <c r="FVV474" i="5" s="1"/>
  <c r="FVX474" i="5" s="1"/>
  <c r="FVZ474" i="5" s="1"/>
  <c r="FWB474" i="5" s="1"/>
  <c r="FWD474" i="5" s="1"/>
  <c r="FWF474" i="5" s="1"/>
  <c r="FWH474" i="5" s="1"/>
  <c r="FWJ474" i="5" s="1"/>
  <c r="FWL474" i="5" s="1"/>
  <c r="FWN474" i="5" s="1"/>
  <c r="FWP474" i="5" s="1"/>
  <c r="FWR474" i="5" s="1"/>
  <c r="FWT474" i="5" s="1"/>
  <c r="FWV474" i="5" s="1"/>
  <c r="FWX474" i="5" s="1"/>
  <c r="FWZ474" i="5" s="1"/>
  <c r="FXB474" i="5" s="1"/>
  <c r="FXD474" i="5" s="1"/>
  <c r="FXF474" i="5" s="1"/>
  <c r="FXH474" i="5" s="1"/>
  <c r="FXJ474" i="5" s="1"/>
  <c r="FXL474" i="5" s="1"/>
  <c r="FXN474" i="5" s="1"/>
  <c r="FXP474" i="5" s="1"/>
  <c r="FXR474" i="5" s="1"/>
  <c r="FXT474" i="5" s="1"/>
  <c r="FXV474" i="5" s="1"/>
  <c r="FXX474" i="5" s="1"/>
  <c r="FXZ474" i="5" s="1"/>
  <c r="FYB474" i="5" s="1"/>
  <c r="FYD474" i="5" s="1"/>
  <c r="FYF474" i="5" s="1"/>
  <c r="FYH474" i="5" s="1"/>
  <c r="FYJ474" i="5" s="1"/>
  <c r="FYL474" i="5" s="1"/>
  <c r="FYN474" i="5" s="1"/>
  <c r="FYP474" i="5" s="1"/>
  <c r="FYR474" i="5" s="1"/>
  <c r="FYT474" i="5" s="1"/>
  <c r="FYV474" i="5" s="1"/>
  <c r="FYX474" i="5" s="1"/>
  <c r="FYZ474" i="5" s="1"/>
  <c r="FZB474" i="5" s="1"/>
  <c r="FZD474" i="5" s="1"/>
  <c r="FZF474" i="5" s="1"/>
  <c r="FZH474" i="5" s="1"/>
  <c r="FZJ474" i="5" s="1"/>
  <c r="FZL474" i="5" s="1"/>
  <c r="FZN474" i="5" s="1"/>
  <c r="FZP474" i="5" s="1"/>
  <c r="FZR474" i="5" s="1"/>
  <c r="FZT474" i="5" s="1"/>
  <c r="FZV474" i="5" s="1"/>
  <c r="FZX474" i="5" s="1"/>
  <c r="FZZ474" i="5" s="1"/>
  <c r="GAB474" i="5" s="1"/>
  <c r="GAD474" i="5" s="1"/>
  <c r="GAF474" i="5" s="1"/>
  <c r="GAH474" i="5" s="1"/>
  <c r="GAJ474" i="5" s="1"/>
  <c r="GAL474" i="5" s="1"/>
  <c r="GAN474" i="5" s="1"/>
  <c r="GAP474" i="5" s="1"/>
  <c r="GAR474" i="5" s="1"/>
  <c r="GAT474" i="5" s="1"/>
  <c r="GAV474" i="5" s="1"/>
  <c r="GAX474" i="5" s="1"/>
  <c r="GAZ474" i="5" s="1"/>
  <c r="GBB474" i="5" s="1"/>
  <c r="GBD474" i="5" s="1"/>
  <c r="GBF474" i="5" s="1"/>
  <c r="GBH474" i="5" s="1"/>
  <c r="GBJ474" i="5" s="1"/>
  <c r="GBL474" i="5" s="1"/>
  <c r="GBN474" i="5" s="1"/>
  <c r="GBP474" i="5" s="1"/>
  <c r="GBR474" i="5" s="1"/>
  <c r="GBT474" i="5" s="1"/>
  <c r="GBV474" i="5" s="1"/>
  <c r="GBX474" i="5" s="1"/>
  <c r="GBZ474" i="5" s="1"/>
  <c r="GCB474" i="5" s="1"/>
  <c r="GCD474" i="5" s="1"/>
  <c r="GCF474" i="5" s="1"/>
  <c r="GCH474" i="5" s="1"/>
  <c r="GCJ474" i="5" s="1"/>
  <c r="GCL474" i="5" s="1"/>
  <c r="GCN474" i="5" s="1"/>
  <c r="GCP474" i="5" s="1"/>
  <c r="GCR474" i="5" s="1"/>
  <c r="GCT474" i="5" s="1"/>
  <c r="GCV474" i="5" s="1"/>
  <c r="GCX474" i="5" s="1"/>
  <c r="GCZ474" i="5" s="1"/>
  <c r="GDB474" i="5" s="1"/>
  <c r="GDD474" i="5" s="1"/>
  <c r="GDF474" i="5" s="1"/>
  <c r="GDH474" i="5" s="1"/>
  <c r="GDJ474" i="5" s="1"/>
  <c r="GDL474" i="5" s="1"/>
  <c r="GDN474" i="5" s="1"/>
  <c r="GDP474" i="5" s="1"/>
  <c r="GDR474" i="5" s="1"/>
  <c r="GDT474" i="5" s="1"/>
  <c r="GDV474" i="5" s="1"/>
  <c r="GDX474" i="5" s="1"/>
  <c r="GDZ474" i="5" s="1"/>
  <c r="GEB474" i="5" s="1"/>
  <c r="GED474" i="5" s="1"/>
  <c r="GEF474" i="5" s="1"/>
  <c r="GEH474" i="5" s="1"/>
  <c r="GEJ474" i="5" s="1"/>
  <c r="GEL474" i="5" s="1"/>
  <c r="GEN474" i="5" s="1"/>
  <c r="GEP474" i="5" s="1"/>
  <c r="GER474" i="5" s="1"/>
  <c r="GET474" i="5" s="1"/>
  <c r="GEV474" i="5" s="1"/>
  <c r="GEX474" i="5" s="1"/>
  <c r="GEZ474" i="5" s="1"/>
  <c r="GFB474" i="5" s="1"/>
  <c r="GFD474" i="5" s="1"/>
  <c r="GFF474" i="5" s="1"/>
  <c r="GFH474" i="5" s="1"/>
  <c r="GFJ474" i="5" s="1"/>
  <c r="GFL474" i="5" s="1"/>
  <c r="GFN474" i="5" s="1"/>
  <c r="GFP474" i="5" s="1"/>
  <c r="GFR474" i="5" s="1"/>
  <c r="GFT474" i="5" s="1"/>
  <c r="GFV474" i="5" s="1"/>
  <c r="GFX474" i="5" s="1"/>
  <c r="GFZ474" i="5" s="1"/>
  <c r="GGB474" i="5" s="1"/>
  <c r="GGD474" i="5" s="1"/>
  <c r="GGF474" i="5" s="1"/>
  <c r="GGH474" i="5" s="1"/>
  <c r="GGJ474" i="5" s="1"/>
  <c r="GGL474" i="5" s="1"/>
  <c r="GGN474" i="5" s="1"/>
  <c r="GGP474" i="5" s="1"/>
  <c r="GGR474" i="5" s="1"/>
  <c r="GGT474" i="5" s="1"/>
  <c r="GGV474" i="5" s="1"/>
  <c r="GGX474" i="5" s="1"/>
  <c r="GGZ474" i="5" s="1"/>
  <c r="GHB474" i="5" s="1"/>
  <c r="GHD474" i="5" s="1"/>
  <c r="GHF474" i="5" s="1"/>
  <c r="GHH474" i="5" s="1"/>
  <c r="GHJ474" i="5" s="1"/>
  <c r="GHL474" i="5" s="1"/>
  <c r="GHN474" i="5" s="1"/>
  <c r="GHP474" i="5" s="1"/>
  <c r="GHR474" i="5" s="1"/>
  <c r="GHT474" i="5" s="1"/>
  <c r="GHV474" i="5" s="1"/>
  <c r="GHX474" i="5" s="1"/>
  <c r="GHZ474" i="5" s="1"/>
  <c r="GIB474" i="5" s="1"/>
  <c r="GID474" i="5" s="1"/>
  <c r="GIF474" i="5" s="1"/>
  <c r="GIH474" i="5" s="1"/>
  <c r="GIJ474" i="5" s="1"/>
  <c r="GIL474" i="5" s="1"/>
  <c r="GIN474" i="5" s="1"/>
  <c r="GIP474" i="5" s="1"/>
  <c r="GIR474" i="5" s="1"/>
  <c r="GIT474" i="5" s="1"/>
  <c r="GIV474" i="5" s="1"/>
  <c r="GIX474" i="5" s="1"/>
  <c r="GIZ474" i="5" s="1"/>
  <c r="GJB474" i="5" s="1"/>
  <c r="GJD474" i="5" s="1"/>
  <c r="GJF474" i="5" s="1"/>
  <c r="GJH474" i="5" s="1"/>
  <c r="GJJ474" i="5" s="1"/>
  <c r="GJL474" i="5" s="1"/>
  <c r="GJN474" i="5" s="1"/>
  <c r="GJP474" i="5" s="1"/>
  <c r="GJR474" i="5" s="1"/>
  <c r="GJT474" i="5" s="1"/>
  <c r="GJV474" i="5" s="1"/>
  <c r="GJX474" i="5" s="1"/>
  <c r="GJZ474" i="5" s="1"/>
  <c r="GKB474" i="5" s="1"/>
  <c r="GKD474" i="5" s="1"/>
  <c r="GKF474" i="5" s="1"/>
  <c r="GKH474" i="5" s="1"/>
  <c r="GKJ474" i="5" s="1"/>
  <c r="GKL474" i="5" s="1"/>
  <c r="GKN474" i="5" s="1"/>
  <c r="GKP474" i="5" s="1"/>
  <c r="GKR474" i="5" s="1"/>
  <c r="GKT474" i="5" s="1"/>
  <c r="GKV474" i="5" s="1"/>
  <c r="GKX474" i="5" s="1"/>
  <c r="GKZ474" i="5" s="1"/>
  <c r="GLB474" i="5" s="1"/>
  <c r="GLD474" i="5" s="1"/>
  <c r="GLF474" i="5" s="1"/>
  <c r="GLH474" i="5" s="1"/>
  <c r="GLJ474" i="5" s="1"/>
  <c r="GLL474" i="5" s="1"/>
  <c r="GLN474" i="5" s="1"/>
  <c r="GLP474" i="5" s="1"/>
  <c r="GLR474" i="5" s="1"/>
  <c r="GLT474" i="5" s="1"/>
  <c r="GLV474" i="5" s="1"/>
  <c r="GLX474" i="5" s="1"/>
  <c r="GLZ474" i="5" s="1"/>
  <c r="GMB474" i="5" s="1"/>
  <c r="GMD474" i="5" s="1"/>
  <c r="GMF474" i="5" s="1"/>
  <c r="GMH474" i="5" s="1"/>
  <c r="GMJ474" i="5" s="1"/>
  <c r="GML474" i="5" s="1"/>
  <c r="GMN474" i="5" s="1"/>
  <c r="GMP474" i="5" s="1"/>
  <c r="GMR474" i="5" s="1"/>
  <c r="GMT474" i="5" s="1"/>
  <c r="GMV474" i="5" s="1"/>
  <c r="GMX474" i="5" s="1"/>
  <c r="GMZ474" i="5" s="1"/>
  <c r="GNB474" i="5" s="1"/>
  <c r="GND474" i="5" s="1"/>
  <c r="GNF474" i="5" s="1"/>
  <c r="GNH474" i="5" s="1"/>
  <c r="GNJ474" i="5" s="1"/>
  <c r="GNL474" i="5" s="1"/>
  <c r="GNN474" i="5" s="1"/>
  <c r="GNP474" i="5" s="1"/>
  <c r="GNR474" i="5" s="1"/>
  <c r="GNT474" i="5" s="1"/>
  <c r="GNV474" i="5" s="1"/>
  <c r="GNX474" i="5" s="1"/>
  <c r="GNZ474" i="5" s="1"/>
  <c r="GOB474" i="5" s="1"/>
  <c r="GOD474" i="5" s="1"/>
  <c r="GOF474" i="5" s="1"/>
  <c r="GOH474" i="5" s="1"/>
  <c r="GOJ474" i="5" s="1"/>
  <c r="GOL474" i="5" s="1"/>
  <c r="GON474" i="5" s="1"/>
  <c r="GOP474" i="5" s="1"/>
  <c r="GOR474" i="5" s="1"/>
  <c r="GOT474" i="5" s="1"/>
  <c r="GOV474" i="5" s="1"/>
  <c r="GOX474" i="5" s="1"/>
  <c r="GOZ474" i="5" s="1"/>
  <c r="GPB474" i="5" s="1"/>
  <c r="GPD474" i="5" s="1"/>
  <c r="GPF474" i="5" s="1"/>
  <c r="GPH474" i="5" s="1"/>
  <c r="GPJ474" i="5" s="1"/>
  <c r="GPL474" i="5" s="1"/>
  <c r="GPN474" i="5" s="1"/>
  <c r="GPP474" i="5" s="1"/>
  <c r="GPR474" i="5" s="1"/>
  <c r="GPT474" i="5" s="1"/>
  <c r="GPV474" i="5" s="1"/>
  <c r="GPX474" i="5" s="1"/>
  <c r="GPZ474" i="5" s="1"/>
  <c r="GQB474" i="5" s="1"/>
  <c r="GQD474" i="5" s="1"/>
  <c r="GQF474" i="5" s="1"/>
  <c r="GQH474" i="5" s="1"/>
  <c r="GQJ474" i="5" s="1"/>
  <c r="GQL474" i="5" s="1"/>
  <c r="GQN474" i="5" s="1"/>
  <c r="GQP474" i="5" s="1"/>
  <c r="GQR474" i="5" s="1"/>
  <c r="GQT474" i="5" s="1"/>
  <c r="GQV474" i="5" s="1"/>
  <c r="GQX474" i="5" s="1"/>
  <c r="GQZ474" i="5" s="1"/>
  <c r="GRB474" i="5" s="1"/>
  <c r="GRD474" i="5" s="1"/>
  <c r="GRF474" i="5" s="1"/>
  <c r="GRH474" i="5" s="1"/>
  <c r="GRJ474" i="5" s="1"/>
  <c r="GRL474" i="5" s="1"/>
  <c r="GRN474" i="5" s="1"/>
  <c r="GRP474" i="5" s="1"/>
  <c r="GRR474" i="5" s="1"/>
  <c r="GRT474" i="5" s="1"/>
  <c r="GRV474" i="5" s="1"/>
  <c r="GRX474" i="5" s="1"/>
  <c r="GRZ474" i="5" s="1"/>
  <c r="GSB474" i="5" s="1"/>
  <c r="GSD474" i="5" s="1"/>
  <c r="GSF474" i="5" s="1"/>
  <c r="GSH474" i="5" s="1"/>
  <c r="GSJ474" i="5" s="1"/>
  <c r="GSL474" i="5" s="1"/>
  <c r="GSN474" i="5" s="1"/>
  <c r="GSP474" i="5" s="1"/>
  <c r="GSR474" i="5" s="1"/>
  <c r="GST474" i="5" s="1"/>
  <c r="GSV474" i="5" s="1"/>
  <c r="GSX474" i="5" s="1"/>
  <c r="GSZ474" i="5" s="1"/>
  <c r="GTB474" i="5" s="1"/>
  <c r="GTD474" i="5" s="1"/>
  <c r="GTF474" i="5" s="1"/>
  <c r="GTH474" i="5" s="1"/>
  <c r="GTJ474" i="5" s="1"/>
  <c r="GTL474" i="5" s="1"/>
  <c r="GTN474" i="5" s="1"/>
  <c r="GTP474" i="5" s="1"/>
  <c r="GTR474" i="5" s="1"/>
  <c r="GTT474" i="5" s="1"/>
  <c r="GTV474" i="5" s="1"/>
  <c r="GTX474" i="5" s="1"/>
  <c r="GTZ474" i="5" s="1"/>
  <c r="GUB474" i="5" s="1"/>
  <c r="GUD474" i="5" s="1"/>
  <c r="GUF474" i="5" s="1"/>
  <c r="GUH474" i="5" s="1"/>
  <c r="GUJ474" i="5" s="1"/>
  <c r="GUL474" i="5" s="1"/>
  <c r="GUN474" i="5" s="1"/>
  <c r="GUP474" i="5" s="1"/>
  <c r="GUR474" i="5" s="1"/>
  <c r="GUT474" i="5" s="1"/>
  <c r="GUV474" i="5" s="1"/>
  <c r="GUX474" i="5" s="1"/>
  <c r="GUZ474" i="5" s="1"/>
  <c r="GVB474" i="5" s="1"/>
  <c r="GVD474" i="5" s="1"/>
  <c r="GVF474" i="5" s="1"/>
  <c r="GVH474" i="5" s="1"/>
  <c r="GVJ474" i="5" s="1"/>
  <c r="GVL474" i="5" s="1"/>
  <c r="GVN474" i="5" s="1"/>
  <c r="GVP474" i="5" s="1"/>
  <c r="GVR474" i="5" s="1"/>
  <c r="GVT474" i="5" s="1"/>
  <c r="GVV474" i="5" s="1"/>
  <c r="GVX474" i="5" s="1"/>
  <c r="GVZ474" i="5" s="1"/>
  <c r="GWB474" i="5" s="1"/>
  <c r="GWD474" i="5" s="1"/>
  <c r="GWF474" i="5" s="1"/>
  <c r="GWH474" i="5" s="1"/>
  <c r="GWJ474" i="5" s="1"/>
  <c r="GWL474" i="5" s="1"/>
  <c r="GWN474" i="5" s="1"/>
  <c r="GWP474" i="5" s="1"/>
  <c r="GWR474" i="5" s="1"/>
  <c r="GWT474" i="5" s="1"/>
  <c r="GWV474" i="5" s="1"/>
  <c r="GWX474" i="5" s="1"/>
  <c r="GWZ474" i="5" s="1"/>
  <c r="GXB474" i="5" s="1"/>
  <c r="GXD474" i="5" s="1"/>
  <c r="GXF474" i="5" s="1"/>
  <c r="GXH474" i="5" s="1"/>
  <c r="GXJ474" i="5" s="1"/>
  <c r="GXL474" i="5" s="1"/>
  <c r="GXN474" i="5" s="1"/>
  <c r="GXP474" i="5" s="1"/>
  <c r="GXR474" i="5" s="1"/>
  <c r="GXT474" i="5" s="1"/>
  <c r="GXV474" i="5" s="1"/>
  <c r="GXX474" i="5" s="1"/>
  <c r="GXZ474" i="5" s="1"/>
  <c r="GYB474" i="5" s="1"/>
  <c r="GYD474" i="5" s="1"/>
  <c r="GYF474" i="5" s="1"/>
  <c r="GYH474" i="5" s="1"/>
  <c r="GYJ474" i="5" s="1"/>
  <c r="GYL474" i="5" s="1"/>
  <c r="GYN474" i="5" s="1"/>
  <c r="GYP474" i="5" s="1"/>
  <c r="GYR474" i="5" s="1"/>
  <c r="GYT474" i="5" s="1"/>
  <c r="GYV474" i="5" s="1"/>
  <c r="GYX474" i="5" s="1"/>
  <c r="GYZ474" i="5" s="1"/>
  <c r="GZB474" i="5" s="1"/>
  <c r="GZD474" i="5" s="1"/>
  <c r="GZF474" i="5" s="1"/>
  <c r="GZH474" i="5" s="1"/>
  <c r="GZJ474" i="5" s="1"/>
  <c r="GZL474" i="5" s="1"/>
  <c r="GZN474" i="5" s="1"/>
  <c r="GZP474" i="5" s="1"/>
  <c r="GZR474" i="5" s="1"/>
  <c r="GZT474" i="5" s="1"/>
  <c r="GZV474" i="5" s="1"/>
  <c r="GZX474" i="5" s="1"/>
  <c r="GZZ474" i="5" s="1"/>
  <c r="HAB474" i="5" s="1"/>
  <c r="HAD474" i="5" s="1"/>
  <c r="HAF474" i="5" s="1"/>
  <c r="HAH474" i="5" s="1"/>
  <c r="HAJ474" i="5" s="1"/>
  <c r="HAL474" i="5" s="1"/>
  <c r="HAN474" i="5" s="1"/>
  <c r="HAP474" i="5" s="1"/>
  <c r="HAR474" i="5" s="1"/>
  <c r="HAT474" i="5" s="1"/>
  <c r="HAV474" i="5" s="1"/>
  <c r="HAX474" i="5" s="1"/>
  <c r="HAZ474" i="5" s="1"/>
  <c r="HBB474" i="5" s="1"/>
  <c r="HBD474" i="5" s="1"/>
  <c r="HBF474" i="5" s="1"/>
  <c r="HBH474" i="5" s="1"/>
  <c r="HBJ474" i="5" s="1"/>
  <c r="HBL474" i="5" s="1"/>
  <c r="HBN474" i="5" s="1"/>
  <c r="HBP474" i="5" s="1"/>
  <c r="HBR474" i="5" s="1"/>
  <c r="HBT474" i="5" s="1"/>
  <c r="HBV474" i="5" s="1"/>
  <c r="HBX474" i="5" s="1"/>
  <c r="HBZ474" i="5" s="1"/>
  <c r="HCB474" i="5" s="1"/>
  <c r="HCD474" i="5" s="1"/>
  <c r="HCF474" i="5" s="1"/>
  <c r="HCH474" i="5" s="1"/>
  <c r="HCJ474" i="5" s="1"/>
  <c r="HCL474" i="5" s="1"/>
  <c r="HCN474" i="5" s="1"/>
  <c r="HCP474" i="5" s="1"/>
  <c r="HCR474" i="5" s="1"/>
  <c r="HCT474" i="5" s="1"/>
  <c r="HCV474" i="5" s="1"/>
  <c r="HCX474" i="5" s="1"/>
  <c r="HCZ474" i="5" s="1"/>
  <c r="HDB474" i="5" s="1"/>
  <c r="HDD474" i="5" s="1"/>
  <c r="HDF474" i="5" s="1"/>
  <c r="HDH474" i="5" s="1"/>
  <c r="HDJ474" i="5" s="1"/>
  <c r="HDL474" i="5" s="1"/>
  <c r="HDN474" i="5" s="1"/>
  <c r="HDP474" i="5" s="1"/>
  <c r="HDR474" i="5" s="1"/>
  <c r="HDT474" i="5" s="1"/>
  <c r="HDV474" i="5" s="1"/>
  <c r="HDX474" i="5" s="1"/>
  <c r="HDZ474" i="5" s="1"/>
  <c r="HEB474" i="5" s="1"/>
  <c r="HED474" i="5" s="1"/>
  <c r="HEF474" i="5" s="1"/>
  <c r="HEH474" i="5" s="1"/>
  <c r="HEJ474" i="5" s="1"/>
  <c r="HEL474" i="5" s="1"/>
  <c r="HEN474" i="5" s="1"/>
  <c r="HEP474" i="5" s="1"/>
  <c r="HER474" i="5" s="1"/>
  <c r="HET474" i="5" s="1"/>
  <c r="HEV474" i="5" s="1"/>
  <c r="HEX474" i="5" s="1"/>
  <c r="HEZ474" i="5" s="1"/>
  <c r="HFB474" i="5" s="1"/>
  <c r="HFD474" i="5" s="1"/>
  <c r="HFF474" i="5" s="1"/>
  <c r="HFH474" i="5" s="1"/>
  <c r="HFJ474" i="5" s="1"/>
  <c r="HFL474" i="5" s="1"/>
  <c r="HFN474" i="5" s="1"/>
  <c r="HFP474" i="5" s="1"/>
  <c r="HFR474" i="5" s="1"/>
  <c r="HFT474" i="5" s="1"/>
  <c r="HFV474" i="5" s="1"/>
  <c r="HFX474" i="5" s="1"/>
  <c r="HFZ474" i="5" s="1"/>
  <c r="HGB474" i="5" s="1"/>
  <c r="HGD474" i="5" s="1"/>
  <c r="HGF474" i="5" s="1"/>
  <c r="HGH474" i="5" s="1"/>
  <c r="HGJ474" i="5" s="1"/>
  <c r="HGL474" i="5" s="1"/>
  <c r="HGN474" i="5" s="1"/>
  <c r="HGP474" i="5" s="1"/>
  <c r="HGR474" i="5" s="1"/>
  <c r="HGT474" i="5" s="1"/>
  <c r="HGV474" i="5" s="1"/>
  <c r="HGX474" i="5" s="1"/>
  <c r="HGZ474" i="5" s="1"/>
  <c r="HHB474" i="5" s="1"/>
  <c r="HHD474" i="5" s="1"/>
  <c r="HHF474" i="5" s="1"/>
  <c r="HHH474" i="5" s="1"/>
  <c r="HHJ474" i="5" s="1"/>
  <c r="HHL474" i="5" s="1"/>
  <c r="HHN474" i="5" s="1"/>
  <c r="HHP474" i="5" s="1"/>
  <c r="HHR474" i="5" s="1"/>
  <c r="HHT474" i="5" s="1"/>
  <c r="HHV474" i="5" s="1"/>
  <c r="HHX474" i="5" s="1"/>
  <c r="HHZ474" i="5" s="1"/>
  <c r="HIB474" i="5" s="1"/>
  <c r="HID474" i="5" s="1"/>
  <c r="HIF474" i="5" s="1"/>
  <c r="HIH474" i="5" s="1"/>
  <c r="HIJ474" i="5" s="1"/>
  <c r="HIL474" i="5" s="1"/>
  <c r="HIN474" i="5" s="1"/>
  <c r="HIP474" i="5" s="1"/>
  <c r="HIR474" i="5" s="1"/>
  <c r="HIT474" i="5" s="1"/>
  <c r="HIV474" i="5" s="1"/>
  <c r="HIX474" i="5" s="1"/>
  <c r="HIZ474" i="5" s="1"/>
  <c r="HJB474" i="5" s="1"/>
  <c r="HJD474" i="5" s="1"/>
  <c r="HJF474" i="5" s="1"/>
  <c r="HJH474" i="5" s="1"/>
  <c r="HJJ474" i="5" s="1"/>
  <c r="HJL474" i="5" s="1"/>
  <c r="HJN474" i="5" s="1"/>
  <c r="HJP474" i="5" s="1"/>
  <c r="HJR474" i="5" s="1"/>
  <c r="HJT474" i="5" s="1"/>
  <c r="HJV474" i="5" s="1"/>
  <c r="HJX474" i="5" s="1"/>
  <c r="HJZ474" i="5" s="1"/>
  <c r="HKB474" i="5" s="1"/>
  <c r="HKD474" i="5" s="1"/>
  <c r="HKF474" i="5" s="1"/>
  <c r="HKH474" i="5" s="1"/>
  <c r="HKJ474" i="5" s="1"/>
  <c r="HKL474" i="5" s="1"/>
  <c r="HKN474" i="5" s="1"/>
  <c r="HKP474" i="5" s="1"/>
  <c r="HKR474" i="5" s="1"/>
  <c r="HKT474" i="5" s="1"/>
  <c r="HKV474" i="5" s="1"/>
  <c r="HKX474" i="5" s="1"/>
  <c r="HKZ474" i="5" s="1"/>
  <c r="HLB474" i="5" s="1"/>
  <c r="HLD474" i="5" s="1"/>
  <c r="HLF474" i="5" s="1"/>
  <c r="HLH474" i="5" s="1"/>
  <c r="HLJ474" i="5" s="1"/>
  <c r="HLL474" i="5" s="1"/>
  <c r="HLN474" i="5" s="1"/>
  <c r="HLP474" i="5" s="1"/>
  <c r="HLR474" i="5" s="1"/>
  <c r="HLT474" i="5" s="1"/>
  <c r="HLV474" i="5" s="1"/>
  <c r="HLX474" i="5" s="1"/>
  <c r="HLZ474" i="5" s="1"/>
  <c r="HMB474" i="5" s="1"/>
  <c r="HMD474" i="5" s="1"/>
  <c r="HMF474" i="5" s="1"/>
  <c r="HMH474" i="5" s="1"/>
  <c r="HMJ474" i="5" s="1"/>
  <c r="HML474" i="5" s="1"/>
  <c r="HMN474" i="5" s="1"/>
  <c r="HMP474" i="5" s="1"/>
  <c r="HMR474" i="5" s="1"/>
  <c r="HMT474" i="5" s="1"/>
  <c r="HMV474" i="5" s="1"/>
  <c r="HMX474" i="5" s="1"/>
  <c r="HMZ474" i="5" s="1"/>
  <c r="HNB474" i="5" s="1"/>
  <c r="HND474" i="5" s="1"/>
  <c r="HNF474" i="5" s="1"/>
  <c r="HNH474" i="5" s="1"/>
  <c r="HNJ474" i="5" s="1"/>
  <c r="HNL474" i="5" s="1"/>
  <c r="HNN474" i="5" s="1"/>
  <c r="HNP474" i="5" s="1"/>
  <c r="HNR474" i="5" s="1"/>
  <c r="HNT474" i="5" s="1"/>
  <c r="HNV474" i="5" s="1"/>
  <c r="HNX474" i="5" s="1"/>
  <c r="HNZ474" i="5" s="1"/>
  <c r="HOB474" i="5" s="1"/>
  <c r="HOD474" i="5" s="1"/>
  <c r="HOF474" i="5" s="1"/>
  <c r="HOH474" i="5" s="1"/>
  <c r="HOJ474" i="5" s="1"/>
  <c r="HOL474" i="5" s="1"/>
  <c r="HON474" i="5" s="1"/>
  <c r="HOP474" i="5" s="1"/>
  <c r="HOR474" i="5" s="1"/>
  <c r="HOT474" i="5" s="1"/>
  <c r="HOV474" i="5" s="1"/>
  <c r="HOX474" i="5" s="1"/>
  <c r="HOZ474" i="5" s="1"/>
  <c r="HPB474" i="5" s="1"/>
  <c r="HPD474" i="5" s="1"/>
  <c r="HPF474" i="5" s="1"/>
  <c r="HPH474" i="5" s="1"/>
  <c r="HPJ474" i="5" s="1"/>
  <c r="HPL474" i="5" s="1"/>
  <c r="HPN474" i="5" s="1"/>
  <c r="HPP474" i="5" s="1"/>
  <c r="HPR474" i="5" s="1"/>
  <c r="HPT474" i="5" s="1"/>
  <c r="HPV474" i="5" s="1"/>
  <c r="HPX474" i="5" s="1"/>
  <c r="HPZ474" i="5" s="1"/>
  <c r="HQB474" i="5" s="1"/>
  <c r="HQD474" i="5" s="1"/>
  <c r="HQF474" i="5" s="1"/>
  <c r="HQH474" i="5" s="1"/>
  <c r="HQJ474" i="5" s="1"/>
  <c r="HQL474" i="5" s="1"/>
  <c r="HQN474" i="5" s="1"/>
  <c r="HQP474" i="5" s="1"/>
  <c r="HQR474" i="5" s="1"/>
  <c r="HQT474" i="5" s="1"/>
  <c r="HQV474" i="5" s="1"/>
  <c r="HQX474" i="5" s="1"/>
  <c r="HQZ474" i="5" s="1"/>
  <c r="HRB474" i="5" s="1"/>
  <c r="HRD474" i="5" s="1"/>
  <c r="HRF474" i="5" s="1"/>
  <c r="HRH474" i="5" s="1"/>
  <c r="HRJ474" i="5" s="1"/>
  <c r="HRL474" i="5" s="1"/>
  <c r="HRN474" i="5" s="1"/>
  <c r="HRP474" i="5" s="1"/>
  <c r="HRR474" i="5" s="1"/>
  <c r="HRT474" i="5" s="1"/>
  <c r="HRV474" i="5" s="1"/>
  <c r="HRX474" i="5" s="1"/>
  <c r="HRZ474" i="5" s="1"/>
  <c r="HSB474" i="5" s="1"/>
  <c r="HSD474" i="5" s="1"/>
  <c r="HSF474" i="5" s="1"/>
  <c r="HSH474" i="5" s="1"/>
  <c r="HSJ474" i="5" s="1"/>
  <c r="HSL474" i="5" s="1"/>
  <c r="HSN474" i="5" s="1"/>
  <c r="HSP474" i="5" s="1"/>
  <c r="HSR474" i="5" s="1"/>
  <c r="HST474" i="5" s="1"/>
  <c r="HSV474" i="5" s="1"/>
  <c r="HSX474" i="5" s="1"/>
  <c r="HSZ474" i="5" s="1"/>
  <c r="HTB474" i="5" s="1"/>
  <c r="HTD474" i="5" s="1"/>
  <c r="HTF474" i="5" s="1"/>
  <c r="HTH474" i="5" s="1"/>
  <c r="HTJ474" i="5" s="1"/>
  <c r="HTL474" i="5" s="1"/>
  <c r="HTN474" i="5" s="1"/>
  <c r="HTP474" i="5" s="1"/>
  <c r="HTR474" i="5" s="1"/>
  <c r="HTT474" i="5" s="1"/>
  <c r="HTV474" i="5" s="1"/>
  <c r="HTX474" i="5" s="1"/>
  <c r="HTZ474" i="5" s="1"/>
  <c r="HUB474" i="5" s="1"/>
  <c r="HUD474" i="5" s="1"/>
  <c r="HUF474" i="5" s="1"/>
  <c r="HUH474" i="5" s="1"/>
  <c r="HUJ474" i="5" s="1"/>
  <c r="HUL474" i="5" s="1"/>
  <c r="HUN474" i="5" s="1"/>
  <c r="HUP474" i="5" s="1"/>
  <c r="HUR474" i="5" s="1"/>
  <c r="HUT474" i="5" s="1"/>
  <c r="HUV474" i="5" s="1"/>
  <c r="HUX474" i="5" s="1"/>
  <c r="HUZ474" i="5" s="1"/>
  <c r="HVB474" i="5" s="1"/>
  <c r="HVD474" i="5" s="1"/>
  <c r="HVF474" i="5" s="1"/>
  <c r="HVH474" i="5" s="1"/>
  <c r="HVJ474" i="5" s="1"/>
  <c r="HVL474" i="5" s="1"/>
  <c r="HVN474" i="5" s="1"/>
  <c r="HVP474" i="5" s="1"/>
  <c r="HVR474" i="5" s="1"/>
  <c r="HVT474" i="5" s="1"/>
  <c r="HVV474" i="5" s="1"/>
  <c r="HVX474" i="5" s="1"/>
  <c r="HVZ474" i="5" s="1"/>
  <c r="HWB474" i="5" s="1"/>
  <c r="HWD474" i="5" s="1"/>
  <c r="HWF474" i="5" s="1"/>
  <c r="HWH474" i="5" s="1"/>
  <c r="HWJ474" i="5" s="1"/>
  <c r="HWL474" i="5" s="1"/>
  <c r="HWN474" i="5" s="1"/>
  <c r="HWP474" i="5" s="1"/>
  <c r="HWR474" i="5" s="1"/>
  <c r="HWT474" i="5" s="1"/>
  <c r="HWV474" i="5" s="1"/>
  <c r="HWX474" i="5" s="1"/>
  <c r="HWZ474" i="5" s="1"/>
  <c r="HXB474" i="5" s="1"/>
  <c r="HXD474" i="5" s="1"/>
  <c r="HXF474" i="5" s="1"/>
  <c r="HXH474" i="5" s="1"/>
  <c r="HXJ474" i="5" s="1"/>
  <c r="HXL474" i="5" s="1"/>
  <c r="HXN474" i="5" s="1"/>
  <c r="HXP474" i="5" s="1"/>
  <c r="HXR474" i="5" s="1"/>
  <c r="HXT474" i="5" s="1"/>
  <c r="HXV474" i="5" s="1"/>
  <c r="HXX474" i="5" s="1"/>
  <c r="HXZ474" i="5" s="1"/>
  <c r="HYB474" i="5" s="1"/>
  <c r="HYD474" i="5" s="1"/>
  <c r="HYF474" i="5" s="1"/>
  <c r="HYH474" i="5" s="1"/>
  <c r="HYJ474" i="5" s="1"/>
  <c r="HYL474" i="5" s="1"/>
  <c r="HYN474" i="5" s="1"/>
  <c r="HYP474" i="5" s="1"/>
  <c r="HYR474" i="5" s="1"/>
  <c r="HYT474" i="5" s="1"/>
  <c r="HYV474" i="5" s="1"/>
  <c r="HYX474" i="5" s="1"/>
  <c r="HYZ474" i="5" s="1"/>
  <c r="HZB474" i="5" s="1"/>
  <c r="HZD474" i="5" s="1"/>
  <c r="HZF474" i="5" s="1"/>
  <c r="HZH474" i="5" s="1"/>
  <c r="HZJ474" i="5" s="1"/>
  <c r="HZL474" i="5" s="1"/>
  <c r="HZN474" i="5" s="1"/>
  <c r="HZP474" i="5" s="1"/>
  <c r="HZR474" i="5" s="1"/>
  <c r="HZT474" i="5" s="1"/>
  <c r="HZV474" i="5" s="1"/>
  <c r="HZX474" i="5" s="1"/>
  <c r="HZZ474" i="5" s="1"/>
  <c r="IAB474" i="5" s="1"/>
  <c r="IAD474" i="5" s="1"/>
  <c r="IAF474" i="5" s="1"/>
  <c r="IAH474" i="5" s="1"/>
  <c r="IAJ474" i="5" s="1"/>
  <c r="IAL474" i="5" s="1"/>
  <c r="IAN474" i="5" s="1"/>
  <c r="IAP474" i="5" s="1"/>
  <c r="IAR474" i="5" s="1"/>
  <c r="IAT474" i="5" s="1"/>
  <c r="IAV474" i="5" s="1"/>
  <c r="IAX474" i="5" s="1"/>
  <c r="IAZ474" i="5" s="1"/>
  <c r="IBB474" i="5" s="1"/>
  <c r="IBD474" i="5" s="1"/>
  <c r="IBF474" i="5" s="1"/>
  <c r="IBH474" i="5" s="1"/>
  <c r="IBJ474" i="5" s="1"/>
  <c r="IBL474" i="5" s="1"/>
  <c r="IBN474" i="5" s="1"/>
  <c r="IBP474" i="5" s="1"/>
  <c r="IBR474" i="5" s="1"/>
  <c r="IBT474" i="5" s="1"/>
  <c r="IBV474" i="5" s="1"/>
  <c r="IBX474" i="5" s="1"/>
  <c r="IBZ474" i="5" s="1"/>
  <c r="ICB474" i="5" s="1"/>
  <c r="ICD474" i="5" s="1"/>
  <c r="ICF474" i="5" s="1"/>
  <c r="ICH474" i="5" s="1"/>
  <c r="ICJ474" i="5" s="1"/>
  <c r="ICL474" i="5" s="1"/>
  <c r="ICN474" i="5" s="1"/>
  <c r="ICP474" i="5" s="1"/>
  <c r="ICR474" i="5" s="1"/>
  <c r="ICT474" i="5" s="1"/>
  <c r="ICV474" i="5" s="1"/>
  <c r="ICX474" i="5" s="1"/>
  <c r="ICZ474" i="5" s="1"/>
  <c r="IDB474" i="5" s="1"/>
  <c r="IDD474" i="5" s="1"/>
  <c r="IDF474" i="5" s="1"/>
  <c r="IDH474" i="5" s="1"/>
  <c r="IDJ474" i="5" s="1"/>
  <c r="IDL474" i="5" s="1"/>
  <c r="IDN474" i="5" s="1"/>
  <c r="IDP474" i="5" s="1"/>
  <c r="IDR474" i="5" s="1"/>
  <c r="IDT474" i="5" s="1"/>
  <c r="IDV474" i="5" s="1"/>
  <c r="IDX474" i="5" s="1"/>
  <c r="IDZ474" i="5" s="1"/>
  <c r="IEB474" i="5" s="1"/>
  <c r="IED474" i="5" s="1"/>
  <c r="IEF474" i="5" s="1"/>
  <c r="IEH474" i="5" s="1"/>
  <c r="IEJ474" i="5" s="1"/>
  <c r="IEL474" i="5" s="1"/>
  <c r="IEN474" i="5" s="1"/>
  <c r="IEP474" i="5" s="1"/>
  <c r="IER474" i="5" s="1"/>
  <c r="IET474" i="5" s="1"/>
  <c r="IEV474" i="5" s="1"/>
  <c r="IEX474" i="5" s="1"/>
  <c r="IEZ474" i="5" s="1"/>
  <c r="IFB474" i="5" s="1"/>
  <c r="IFD474" i="5" s="1"/>
  <c r="IFF474" i="5" s="1"/>
  <c r="IFH474" i="5" s="1"/>
  <c r="IFJ474" i="5" s="1"/>
  <c r="IFL474" i="5" s="1"/>
  <c r="IFN474" i="5" s="1"/>
  <c r="IFP474" i="5" s="1"/>
  <c r="IFR474" i="5" s="1"/>
  <c r="IFT474" i="5" s="1"/>
  <c r="IFV474" i="5" s="1"/>
  <c r="IFX474" i="5" s="1"/>
  <c r="IFZ474" i="5" s="1"/>
  <c r="IGB474" i="5" s="1"/>
  <c r="IGD474" i="5" s="1"/>
  <c r="IGF474" i="5" s="1"/>
  <c r="IGH474" i="5" s="1"/>
  <c r="IGJ474" i="5" s="1"/>
  <c r="IGL474" i="5" s="1"/>
  <c r="IGN474" i="5" s="1"/>
  <c r="IGP474" i="5" s="1"/>
  <c r="IGR474" i="5" s="1"/>
  <c r="IGT474" i="5" s="1"/>
  <c r="IGV474" i="5" s="1"/>
  <c r="IGX474" i="5" s="1"/>
  <c r="IGZ474" i="5" s="1"/>
  <c r="IHB474" i="5" s="1"/>
  <c r="IHD474" i="5" s="1"/>
  <c r="IHF474" i="5" s="1"/>
  <c r="IHH474" i="5" s="1"/>
  <c r="IHJ474" i="5" s="1"/>
  <c r="IHL474" i="5" s="1"/>
  <c r="IHN474" i="5" s="1"/>
  <c r="IHP474" i="5" s="1"/>
  <c r="IHR474" i="5" s="1"/>
  <c r="IHT474" i="5" s="1"/>
  <c r="IHV474" i="5" s="1"/>
  <c r="IHX474" i="5" s="1"/>
  <c r="IHZ474" i="5" s="1"/>
  <c r="IIB474" i="5" s="1"/>
  <c r="IID474" i="5" s="1"/>
  <c r="IIF474" i="5" s="1"/>
  <c r="IIH474" i="5" s="1"/>
  <c r="IIJ474" i="5" s="1"/>
  <c r="IIL474" i="5" s="1"/>
  <c r="IIN474" i="5" s="1"/>
  <c r="IIP474" i="5" s="1"/>
  <c r="IIR474" i="5" s="1"/>
  <c r="IIT474" i="5" s="1"/>
  <c r="IIV474" i="5" s="1"/>
  <c r="IIX474" i="5" s="1"/>
  <c r="IIZ474" i="5" s="1"/>
  <c r="IJB474" i="5" s="1"/>
  <c r="IJD474" i="5" s="1"/>
  <c r="IJF474" i="5" s="1"/>
  <c r="IJH474" i="5" s="1"/>
  <c r="IJJ474" i="5" s="1"/>
  <c r="IJL474" i="5" s="1"/>
  <c r="IJN474" i="5" s="1"/>
  <c r="IJP474" i="5" s="1"/>
  <c r="IJR474" i="5" s="1"/>
  <c r="IJT474" i="5" s="1"/>
  <c r="IJV474" i="5" s="1"/>
  <c r="IJX474" i="5" s="1"/>
  <c r="IJZ474" i="5" s="1"/>
  <c r="IKB474" i="5" s="1"/>
  <c r="IKD474" i="5" s="1"/>
  <c r="IKF474" i="5" s="1"/>
  <c r="IKH474" i="5" s="1"/>
  <c r="IKJ474" i="5" s="1"/>
  <c r="IKL474" i="5" s="1"/>
  <c r="IKN474" i="5" s="1"/>
  <c r="IKP474" i="5" s="1"/>
  <c r="IKR474" i="5" s="1"/>
  <c r="IKT474" i="5" s="1"/>
  <c r="IKV474" i="5" s="1"/>
  <c r="IKX474" i="5" s="1"/>
  <c r="IKZ474" i="5" s="1"/>
  <c r="ILB474" i="5" s="1"/>
  <c r="ILD474" i="5" s="1"/>
  <c r="ILF474" i="5" s="1"/>
  <c r="ILH474" i="5" s="1"/>
  <c r="ILJ474" i="5" s="1"/>
  <c r="ILL474" i="5" s="1"/>
  <c r="ILN474" i="5" s="1"/>
  <c r="ILP474" i="5" s="1"/>
  <c r="ILR474" i="5" s="1"/>
  <c r="ILT474" i="5" s="1"/>
  <c r="ILV474" i="5" s="1"/>
  <c r="ILX474" i="5" s="1"/>
  <c r="ILZ474" i="5" s="1"/>
  <c r="IMB474" i="5" s="1"/>
  <c r="IMD474" i="5" s="1"/>
  <c r="IMF474" i="5" s="1"/>
  <c r="IMH474" i="5" s="1"/>
  <c r="IMJ474" i="5" s="1"/>
  <c r="IML474" i="5" s="1"/>
  <c r="IMN474" i="5" s="1"/>
  <c r="IMP474" i="5" s="1"/>
  <c r="IMR474" i="5" s="1"/>
  <c r="IMT474" i="5" s="1"/>
  <c r="IMV474" i="5" s="1"/>
  <c r="IMX474" i="5" s="1"/>
  <c r="IMZ474" i="5" s="1"/>
  <c r="INB474" i="5" s="1"/>
  <c r="IND474" i="5" s="1"/>
  <c r="INF474" i="5" s="1"/>
  <c r="INH474" i="5" s="1"/>
  <c r="INJ474" i="5" s="1"/>
  <c r="INL474" i="5" s="1"/>
  <c r="INN474" i="5" s="1"/>
  <c r="INP474" i="5" s="1"/>
  <c r="INR474" i="5" s="1"/>
  <c r="INT474" i="5" s="1"/>
  <c r="INV474" i="5" s="1"/>
  <c r="INX474" i="5" s="1"/>
  <c r="INZ474" i="5" s="1"/>
  <c r="IOB474" i="5" s="1"/>
  <c r="IOD474" i="5" s="1"/>
  <c r="IOF474" i="5" s="1"/>
  <c r="IOH474" i="5" s="1"/>
  <c r="IOJ474" i="5" s="1"/>
  <c r="IOL474" i="5" s="1"/>
  <c r="ION474" i="5" s="1"/>
  <c r="IOP474" i="5" s="1"/>
  <c r="IOR474" i="5" s="1"/>
  <c r="IOT474" i="5" s="1"/>
  <c r="IOV474" i="5" s="1"/>
  <c r="IOX474" i="5" s="1"/>
  <c r="IOZ474" i="5" s="1"/>
  <c r="IPB474" i="5" s="1"/>
  <c r="IPD474" i="5" s="1"/>
  <c r="IPF474" i="5" s="1"/>
  <c r="IPH474" i="5" s="1"/>
  <c r="IPJ474" i="5" s="1"/>
  <c r="IPL474" i="5" s="1"/>
  <c r="IPN474" i="5" s="1"/>
  <c r="IPP474" i="5" s="1"/>
  <c r="IPR474" i="5" s="1"/>
  <c r="IPT474" i="5" s="1"/>
  <c r="IPV474" i="5" s="1"/>
  <c r="IPX474" i="5" s="1"/>
  <c r="IPZ474" i="5" s="1"/>
  <c r="IQB474" i="5" s="1"/>
  <c r="IQD474" i="5" s="1"/>
  <c r="IQF474" i="5" s="1"/>
  <c r="IQH474" i="5" s="1"/>
  <c r="IQJ474" i="5" s="1"/>
  <c r="IQL474" i="5" s="1"/>
  <c r="IQN474" i="5" s="1"/>
  <c r="IQP474" i="5" s="1"/>
  <c r="IQR474" i="5" s="1"/>
  <c r="IQT474" i="5" s="1"/>
  <c r="IQV474" i="5" s="1"/>
  <c r="IQX474" i="5" s="1"/>
  <c r="IQZ474" i="5" s="1"/>
  <c r="IRB474" i="5" s="1"/>
  <c r="IRD474" i="5" s="1"/>
  <c r="IRF474" i="5" s="1"/>
  <c r="IRH474" i="5" s="1"/>
  <c r="IRJ474" i="5" s="1"/>
  <c r="IRL474" i="5" s="1"/>
  <c r="IRN474" i="5" s="1"/>
  <c r="IRP474" i="5" s="1"/>
  <c r="IRR474" i="5" s="1"/>
  <c r="IRT474" i="5" s="1"/>
  <c r="IRV474" i="5" s="1"/>
  <c r="IRX474" i="5" s="1"/>
  <c r="IRZ474" i="5" s="1"/>
  <c r="ISB474" i="5" s="1"/>
  <c r="ISD474" i="5" s="1"/>
  <c r="ISF474" i="5" s="1"/>
  <c r="ISH474" i="5" s="1"/>
  <c r="ISJ474" i="5" s="1"/>
  <c r="ISL474" i="5" s="1"/>
  <c r="ISN474" i="5" s="1"/>
  <c r="ISP474" i="5" s="1"/>
  <c r="ISR474" i="5" s="1"/>
  <c r="IST474" i="5" s="1"/>
  <c r="ISV474" i="5" s="1"/>
  <c r="ISX474" i="5" s="1"/>
  <c r="ISZ474" i="5" s="1"/>
  <c r="ITB474" i="5" s="1"/>
  <c r="ITD474" i="5" s="1"/>
  <c r="ITF474" i="5" s="1"/>
  <c r="ITH474" i="5" s="1"/>
  <c r="ITJ474" i="5" s="1"/>
  <c r="ITL474" i="5" s="1"/>
  <c r="ITN474" i="5" s="1"/>
  <c r="ITP474" i="5" s="1"/>
  <c r="ITR474" i="5" s="1"/>
  <c r="ITT474" i="5" s="1"/>
  <c r="ITV474" i="5" s="1"/>
  <c r="ITX474" i="5" s="1"/>
  <c r="ITZ474" i="5" s="1"/>
  <c r="IUB474" i="5" s="1"/>
  <c r="IUD474" i="5" s="1"/>
  <c r="IUF474" i="5" s="1"/>
  <c r="IUH474" i="5" s="1"/>
  <c r="IUJ474" i="5" s="1"/>
  <c r="IUL474" i="5" s="1"/>
  <c r="IUN474" i="5" s="1"/>
  <c r="IUP474" i="5" s="1"/>
  <c r="IUR474" i="5" s="1"/>
  <c r="IUT474" i="5" s="1"/>
  <c r="IUV474" i="5" s="1"/>
  <c r="IUX474" i="5" s="1"/>
  <c r="IUZ474" i="5" s="1"/>
  <c r="IVB474" i="5" s="1"/>
  <c r="IVD474" i="5" s="1"/>
  <c r="IVF474" i="5" s="1"/>
  <c r="IVH474" i="5" s="1"/>
  <c r="IVJ474" i="5" s="1"/>
  <c r="IVL474" i="5" s="1"/>
  <c r="IVN474" i="5" s="1"/>
  <c r="IVP474" i="5" s="1"/>
  <c r="IVR474" i="5" s="1"/>
  <c r="IVT474" i="5" s="1"/>
  <c r="IVV474" i="5" s="1"/>
  <c r="IVX474" i="5" s="1"/>
  <c r="IVZ474" i="5" s="1"/>
  <c r="IWB474" i="5" s="1"/>
  <c r="IWD474" i="5" s="1"/>
  <c r="IWF474" i="5" s="1"/>
  <c r="IWH474" i="5" s="1"/>
  <c r="IWJ474" i="5" s="1"/>
  <c r="IWL474" i="5" s="1"/>
  <c r="IWN474" i="5" s="1"/>
  <c r="IWP474" i="5" s="1"/>
  <c r="IWR474" i="5" s="1"/>
  <c r="IWT474" i="5" s="1"/>
  <c r="IWV474" i="5" s="1"/>
  <c r="IWX474" i="5" s="1"/>
  <c r="IWZ474" i="5" s="1"/>
  <c r="IXB474" i="5" s="1"/>
  <c r="IXD474" i="5" s="1"/>
  <c r="IXF474" i="5" s="1"/>
  <c r="IXH474" i="5" s="1"/>
  <c r="IXJ474" i="5" s="1"/>
  <c r="IXL474" i="5" s="1"/>
  <c r="IXN474" i="5" s="1"/>
  <c r="IXP474" i="5" s="1"/>
  <c r="IXR474" i="5" s="1"/>
  <c r="IXT474" i="5" s="1"/>
  <c r="IXV474" i="5" s="1"/>
  <c r="IXX474" i="5" s="1"/>
  <c r="IXZ474" i="5" s="1"/>
  <c r="IYB474" i="5" s="1"/>
  <c r="IYD474" i="5" s="1"/>
  <c r="IYF474" i="5" s="1"/>
  <c r="IYH474" i="5" s="1"/>
  <c r="IYJ474" i="5" s="1"/>
  <c r="IYL474" i="5" s="1"/>
  <c r="IYN474" i="5" s="1"/>
  <c r="IYP474" i="5" s="1"/>
  <c r="IYR474" i="5" s="1"/>
  <c r="IYT474" i="5" s="1"/>
  <c r="IYV474" i="5" s="1"/>
  <c r="IYX474" i="5" s="1"/>
  <c r="IYZ474" i="5" s="1"/>
  <c r="IZB474" i="5" s="1"/>
  <c r="IZD474" i="5" s="1"/>
  <c r="IZF474" i="5" s="1"/>
  <c r="IZH474" i="5" s="1"/>
  <c r="IZJ474" i="5" s="1"/>
  <c r="IZL474" i="5" s="1"/>
  <c r="IZN474" i="5" s="1"/>
  <c r="IZP474" i="5" s="1"/>
  <c r="IZR474" i="5" s="1"/>
  <c r="IZT474" i="5" s="1"/>
  <c r="IZV474" i="5" s="1"/>
  <c r="IZX474" i="5" s="1"/>
  <c r="IZZ474" i="5" s="1"/>
  <c r="JAB474" i="5" s="1"/>
  <c r="JAD474" i="5" s="1"/>
  <c r="JAF474" i="5" s="1"/>
  <c r="JAH474" i="5" s="1"/>
  <c r="JAJ474" i="5" s="1"/>
  <c r="JAL474" i="5" s="1"/>
  <c r="JAN474" i="5" s="1"/>
  <c r="JAP474" i="5" s="1"/>
  <c r="JAR474" i="5" s="1"/>
  <c r="JAT474" i="5" s="1"/>
  <c r="JAV474" i="5" s="1"/>
  <c r="JAX474" i="5" s="1"/>
  <c r="JAZ474" i="5" s="1"/>
  <c r="JBB474" i="5" s="1"/>
  <c r="JBD474" i="5" s="1"/>
  <c r="JBF474" i="5" s="1"/>
  <c r="JBH474" i="5" s="1"/>
  <c r="JBJ474" i="5" s="1"/>
  <c r="JBL474" i="5" s="1"/>
  <c r="JBN474" i="5" s="1"/>
  <c r="JBP474" i="5" s="1"/>
  <c r="JBR474" i="5" s="1"/>
  <c r="JBT474" i="5" s="1"/>
  <c r="JBV474" i="5" s="1"/>
  <c r="JBX474" i="5" s="1"/>
  <c r="JBZ474" i="5" s="1"/>
  <c r="JCB474" i="5" s="1"/>
  <c r="JCD474" i="5" s="1"/>
  <c r="JCF474" i="5" s="1"/>
  <c r="JCH474" i="5" s="1"/>
  <c r="JCJ474" i="5" s="1"/>
  <c r="JCL474" i="5" s="1"/>
  <c r="JCN474" i="5" s="1"/>
  <c r="JCP474" i="5" s="1"/>
  <c r="JCR474" i="5" s="1"/>
  <c r="JCT474" i="5" s="1"/>
  <c r="JCV474" i="5" s="1"/>
  <c r="JCX474" i="5" s="1"/>
  <c r="JCZ474" i="5" s="1"/>
  <c r="JDB474" i="5" s="1"/>
  <c r="JDD474" i="5" s="1"/>
  <c r="JDF474" i="5" s="1"/>
  <c r="JDH474" i="5" s="1"/>
  <c r="JDJ474" i="5" s="1"/>
  <c r="JDL474" i="5" s="1"/>
  <c r="JDN474" i="5" s="1"/>
  <c r="JDP474" i="5" s="1"/>
  <c r="JDR474" i="5" s="1"/>
  <c r="JDT474" i="5" s="1"/>
  <c r="JDV474" i="5" s="1"/>
  <c r="JDX474" i="5" s="1"/>
  <c r="JDZ474" i="5" s="1"/>
  <c r="JEB474" i="5" s="1"/>
  <c r="JED474" i="5" s="1"/>
  <c r="JEF474" i="5" s="1"/>
  <c r="JEH474" i="5" s="1"/>
  <c r="JEJ474" i="5" s="1"/>
  <c r="JEL474" i="5" s="1"/>
  <c r="JEN474" i="5" s="1"/>
  <c r="JEP474" i="5" s="1"/>
  <c r="JER474" i="5" s="1"/>
  <c r="JET474" i="5" s="1"/>
  <c r="JEV474" i="5" s="1"/>
  <c r="JEX474" i="5" s="1"/>
  <c r="JEZ474" i="5" s="1"/>
  <c r="JFB474" i="5" s="1"/>
  <c r="JFD474" i="5" s="1"/>
  <c r="JFF474" i="5" s="1"/>
  <c r="JFH474" i="5" s="1"/>
  <c r="JFJ474" i="5" s="1"/>
  <c r="JFL474" i="5" s="1"/>
  <c r="JFN474" i="5" s="1"/>
  <c r="JFP474" i="5" s="1"/>
  <c r="JFR474" i="5" s="1"/>
  <c r="JFT474" i="5" s="1"/>
  <c r="JFV474" i="5" s="1"/>
  <c r="JFX474" i="5" s="1"/>
  <c r="JFZ474" i="5" s="1"/>
  <c r="JGB474" i="5" s="1"/>
  <c r="JGD474" i="5" s="1"/>
  <c r="JGF474" i="5" s="1"/>
  <c r="JGH474" i="5" s="1"/>
  <c r="JGJ474" i="5" s="1"/>
  <c r="JGL474" i="5" s="1"/>
  <c r="JGN474" i="5" s="1"/>
  <c r="JGP474" i="5" s="1"/>
  <c r="JGR474" i="5" s="1"/>
  <c r="JGT474" i="5" s="1"/>
  <c r="JGV474" i="5" s="1"/>
  <c r="JGX474" i="5" s="1"/>
  <c r="JGZ474" i="5" s="1"/>
  <c r="JHB474" i="5" s="1"/>
  <c r="JHD474" i="5" s="1"/>
  <c r="JHF474" i="5" s="1"/>
  <c r="JHH474" i="5" s="1"/>
  <c r="JHJ474" i="5" s="1"/>
  <c r="JHL474" i="5" s="1"/>
  <c r="JHN474" i="5" s="1"/>
  <c r="JHP474" i="5" s="1"/>
  <c r="JHR474" i="5" s="1"/>
  <c r="JHT474" i="5" s="1"/>
  <c r="JHV474" i="5" s="1"/>
  <c r="JHX474" i="5" s="1"/>
  <c r="JHZ474" i="5" s="1"/>
  <c r="JIB474" i="5" s="1"/>
  <c r="JID474" i="5" s="1"/>
  <c r="JIF474" i="5" s="1"/>
  <c r="JIH474" i="5" s="1"/>
  <c r="JIJ474" i="5" s="1"/>
  <c r="JIL474" i="5" s="1"/>
  <c r="JIN474" i="5" s="1"/>
  <c r="JIP474" i="5" s="1"/>
  <c r="JIR474" i="5" s="1"/>
  <c r="JIT474" i="5" s="1"/>
  <c r="JIV474" i="5" s="1"/>
  <c r="JIX474" i="5" s="1"/>
  <c r="JIZ474" i="5" s="1"/>
  <c r="JJB474" i="5" s="1"/>
  <c r="JJD474" i="5" s="1"/>
  <c r="JJF474" i="5" s="1"/>
  <c r="JJH474" i="5" s="1"/>
  <c r="JJJ474" i="5" s="1"/>
  <c r="JJL474" i="5" s="1"/>
  <c r="JJN474" i="5" s="1"/>
  <c r="JJP474" i="5" s="1"/>
  <c r="JJR474" i="5" s="1"/>
  <c r="JJT474" i="5" s="1"/>
  <c r="JJV474" i="5" s="1"/>
  <c r="JJX474" i="5" s="1"/>
  <c r="JJZ474" i="5" s="1"/>
  <c r="JKB474" i="5" s="1"/>
  <c r="JKD474" i="5" s="1"/>
  <c r="JKF474" i="5" s="1"/>
  <c r="JKH474" i="5" s="1"/>
  <c r="JKJ474" i="5" s="1"/>
  <c r="JKL474" i="5" s="1"/>
  <c r="JKN474" i="5" s="1"/>
  <c r="JKP474" i="5" s="1"/>
  <c r="JKR474" i="5" s="1"/>
  <c r="JKT474" i="5" s="1"/>
  <c r="JKV474" i="5" s="1"/>
  <c r="JKX474" i="5" s="1"/>
  <c r="JKZ474" i="5" s="1"/>
  <c r="JLB474" i="5" s="1"/>
  <c r="JLD474" i="5" s="1"/>
  <c r="JLF474" i="5" s="1"/>
  <c r="JLH474" i="5" s="1"/>
  <c r="JLJ474" i="5" s="1"/>
  <c r="JLL474" i="5" s="1"/>
  <c r="JLN474" i="5" s="1"/>
  <c r="JLP474" i="5" s="1"/>
  <c r="JLR474" i="5" s="1"/>
  <c r="JLT474" i="5" s="1"/>
  <c r="JLV474" i="5" s="1"/>
  <c r="JLX474" i="5" s="1"/>
  <c r="JLZ474" i="5" s="1"/>
  <c r="JMB474" i="5" s="1"/>
  <c r="JMD474" i="5" s="1"/>
  <c r="JMF474" i="5" s="1"/>
  <c r="JMH474" i="5" s="1"/>
  <c r="JMJ474" i="5" s="1"/>
  <c r="JML474" i="5" s="1"/>
  <c r="JMN474" i="5" s="1"/>
  <c r="JMP474" i="5" s="1"/>
  <c r="JMR474" i="5" s="1"/>
  <c r="JMT474" i="5" s="1"/>
  <c r="JMV474" i="5" s="1"/>
  <c r="JMX474" i="5" s="1"/>
  <c r="JMZ474" i="5" s="1"/>
  <c r="JNB474" i="5" s="1"/>
  <c r="JND474" i="5" s="1"/>
  <c r="JNF474" i="5" s="1"/>
  <c r="JNH474" i="5" s="1"/>
  <c r="JNJ474" i="5" s="1"/>
  <c r="JNL474" i="5" s="1"/>
  <c r="JNN474" i="5" s="1"/>
  <c r="JNP474" i="5" s="1"/>
  <c r="JNR474" i="5" s="1"/>
  <c r="JNT474" i="5" s="1"/>
  <c r="JNV474" i="5" s="1"/>
  <c r="JNX474" i="5" s="1"/>
  <c r="JNZ474" i="5" s="1"/>
  <c r="JOB474" i="5" s="1"/>
  <c r="JOD474" i="5" s="1"/>
  <c r="JOF474" i="5" s="1"/>
  <c r="JOH474" i="5" s="1"/>
  <c r="JOJ474" i="5" s="1"/>
  <c r="JOL474" i="5" s="1"/>
  <c r="JON474" i="5" s="1"/>
  <c r="JOP474" i="5" s="1"/>
  <c r="JOR474" i="5" s="1"/>
  <c r="JOT474" i="5" s="1"/>
  <c r="JOV474" i="5" s="1"/>
  <c r="JOX474" i="5" s="1"/>
  <c r="JOZ474" i="5" s="1"/>
  <c r="JPB474" i="5" s="1"/>
  <c r="JPD474" i="5" s="1"/>
  <c r="JPF474" i="5" s="1"/>
  <c r="JPH474" i="5" s="1"/>
  <c r="JPJ474" i="5" s="1"/>
  <c r="JPL474" i="5" s="1"/>
  <c r="JPN474" i="5" s="1"/>
  <c r="JPP474" i="5" s="1"/>
  <c r="JPR474" i="5" s="1"/>
  <c r="JPT474" i="5" s="1"/>
  <c r="JPV474" i="5" s="1"/>
  <c r="JPX474" i="5" s="1"/>
  <c r="JPZ474" i="5" s="1"/>
  <c r="JQB474" i="5" s="1"/>
  <c r="JQD474" i="5" s="1"/>
  <c r="JQF474" i="5" s="1"/>
  <c r="JQH474" i="5" s="1"/>
  <c r="JQJ474" i="5" s="1"/>
  <c r="JQL474" i="5" s="1"/>
  <c r="JQN474" i="5" s="1"/>
  <c r="JQP474" i="5" s="1"/>
  <c r="JQR474" i="5" s="1"/>
  <c r="JQT474" i="5" s="1"/>
  <c r="JQV474" i="5" s="1"/>
  <c r="JQX474" i="5" s="1"/>
  <c r="JQZ474" i="5" s="1"/>
  <c r="JRB474" i="5" s="1"/>
  <c r="JRD474" i="5" s="1"/>
  <c r="JRF474" i="5" s="1"/>
  <c r="JRH474" i="5" s="1"/>
  <c r="JRJ474" i="5" s="1"/>
  <c r="JRL474" i="5" s="1"/>
  <c r="JRN474" i="5" s="1"/>
  <c r="JRP474" i="5" s="1"/>
  <c r="JRR474" i="5" s="1"/>
  <c r="JRT474" i="5" s="1"/>
  <c r="JRV474" i="5" s="1"/>
  <c r="JRX474" i="5" s="1"/>
  <c r="JRZ474" i="5" s="1"/>
  <c r="JSB474" i="5" s="1"/>
  <c r="JSD474" i="5" s="1"/>
  <c r="JSF474" i="5" s="1"/>
  <c r="JSH474" i="5" s="1"/>
  <c r="JSJ474" i="5" s="1"/>
  <c r="JSL474" i="5" s="1"/>
  <c r="JSN474" i="5" s="1"/>
  <c r="JSP474" i="5" s="1"/>
  <c r="JSR474" i="5" s="1"/>
  <c r="JST474" i="5" s="1"/>
  <c r="JSV474" i="5" s="1"/>
  <c r="JSX474" i="5" s="1"/>
  <c r="JSZ474" i="5" s="1"/>
  <c r="JTB474" i="5" s="1"/>
  <c r="JTD474" i="5" s="1"/>
  <c r="JTF474" i="5" s="1"/>
  <c r="JTH474" i="5" s="1"/>
  <c r="JTJ474" i="5" s="1"/>
  <c r="JTL474" i="5" s="1"/>
  <c r="JTN474" i="5" s="1"/>
  <c r="JTP474" i="5" s="1"/>
  <c r="JTR474" i="5" s="1"/>
  <c r="JTT474" i="5" s="1"/>
  <c r="JTV474" i="5" s="1"/>
  <c r="JTX474" i="5" s="1"/>
  <c r="JTZ474" i="5" s="1"/>
  <c r="JUB474" i="5" s="1"/>
  <c r="JUD474" i="5" s="1"/>
  <c r="JUF474" i="5" s="1"/>
  <c r="JUH474" i="5" s="1"/>
  <c r="JUJ474" i="5" s="1"/>
  <c r="JUL474" i="5" s="1"/>
  <c r="JUN474" i="5" s="1"/>
  <c r="JUP474" i="5" s="1"/>
  <c r="JUR474" i="5" s="1"/>
  <c r="JUT474" i="5" s="1"/>
  <c r="JUV474" i="5" s="1"/>
  <c r="JUX474" i="5" s="1"/>
  <c r="JUZ474" i="5" s="1"/>
  <c r="JVB474" i="5" s="1"/>
  <c r="JVD474" i="5" s="1"/>
  <c r="JVF474" i="5" s="1"/>
  <c r="JVH474" i="5" s="1"/>
  <c r="JVJ474" i="5" s="1"/>
  <c r="JVL474" i="5" s="1"/>
  <c r="JVN474" i="5" s="1"/>
  <c r="JVP474" i="5" s="1"/>
  <c r="JVR474" i="5" s="1"/>
  <c r="JVT474" i="5" s="1"/>
  <c r="JVV474" i="5" s="1"/>
  <c r="JVX474" i="5" s="1"/>
  <c r="JVZ474" i="5" s="1"/>
  <c r="JWB474" i="5" s="1"/>
  <c r="JWD474" i="5" s="1"/>
  <c r="JWF474" i="5" s="1"/>
  <c r="JWH474" i="5" s="1"/>
  <c r="JWJ474" i="5" s="1"/>
  <c r="JWL474" i="5" s="1"/>
  <c r="JWN474" i="5" s="1"/>
  <c r="JWP474" i="5" s="1"/>
  <c r="JWR474" i="5" s="1"/>
  <c r="JWT474" i="5" s="1"/>
  <c r="JWV474" i="5" s="1"/>
  <c r="JWX474" i="5" s="1"/>
  <c r="JWZ474" i="5" s="1"/>
  <c r="JXB474" i="5" s="1"/>
  <c r="JXD474" i="5" s="1"/>
  <c r="JXF474" i="5" s="1"/>
  <c r="JXH474" i="5" s="1"/>
  <c r="JXJ474" i="5" s="1"/>
  <c r="JXL474" i="5" s="1"/>
  <c r="JXN474" i="5" s="1"/>
  <c r="JXP474" i="5" s="1"/>
  <c r="JXR474" i="5" s="1"/>
  <c r="JXT474" i="5" s="1"/>
  <c r="JXV474" i="5" s="1"/>
  <c r="JXX474" i="5" s="1"/>
  <c r="JXZ474" i="5" s="1"/>
  <c r="JYB474" i="5" s="1"/>
  <c r="JYD474" i="5" s="1"/>
  <c r="JYF474" i="5" s="1"/>
  <c r="JYH474" i="5" s="1"/>
  <c r="JYJ474" i="5" s="1"/>
  <c r="JYL474" i="5" s="1"/>
  <c r="JYN474" i="5" s="1"/>
  <c r="JYP474" i="5" s="1"/>
  <c r="JYR474" i="5" s="1"/>
  <c r="JYT474" i="5" s="1"/>
  <c r="JYV474" i="5" s="1"/>
  <c r="JYX474" i="5" s="1"/>
  <c r="JYZ474" i="5" s="1"/>
  <c r="JZB474" i="5" s="1"/>
  <c r="JZD474" i="5" s="1"/>
  <c r="JZF474" i="5" s="1"/>
  <c r="JZH474" i="5" s="1"/>
  <c r="JZJ474" i="5" s="1"/>
  <c r="JZL474" i="5" s="1"/>
  <c r="JZN474" i="5" s="1"/>
  <c r="JZP474" i="5" s="1"/>
  <c r="JZR474" i="5" s="1"/>
  <c r="JZT474" i="5" s="1"/>
  <c r="JZV474" i="5" s="1"/>
  <c r="JZX474" i="5" s="1"/>
  <c r="JZZ474" i="5" s="1"/>
  <c r="KAB474" i="5" s="1"/>
  <c r="KAD474" i="5" s="1"/>
  <c r="KAF474" i="5" s="1"/>
  <c r="KAH474" i="5" s="1"/>
  <c r="KAJ474" i="5" s="1"/>
  <c r="KAL474" i="5" s="1"/>
  <c r="KAN474" i="5" s="1"/>
  <c r="KAP474" i="5" s="1"/>
  <c r="KAR474" i="5" s="1"/>
  <c r="KAT474" i="5" s="1"/>
  <c r="KAV474" i="5" s="1"/>
  <c r="KAX474" i="5" s="1"/>
  <c r="KAZ474" i="5" s="1"/>
  <c r="KBB474" i="5" s="1"/>
  <c r="KBD474" i="5" s="1"/>
  <c r="KBF474" i="5" s="1"/>
  <c r="KBH474" i="5" s="1"/>
  <c r="KBJ474" i="5" s="1"/>
  <c r="KBL474" i="5" s="1"/>
  <c r="KBN474" i="5" s="1"/>
  <c r="KBP474" i="5" s="1"/>
  <c r="KBR474" i="5" s="1"/>
  <c r="KBT474" i="5" s="1"/>
  <c r="KBV474" i="5" s="1"/>
  <c r="KBX474" i="5" s="1"/>
  <c r="KBZ474" i="5" s="1"/>
  <c r="KCB474" i="5" s="1"/>
  <c r="KCD474" i="5" s="1"/>
  <c r="KCF474" i="5" s="1"/>
  <c r="KCH474" i="5" s="1"/>
  <c r="KCJ474" i="5" s="1"/>
  <c r="KCL474" i="5" s="1"/>
  <c r="KCN474" i="5" s="1"/>
  <c r="KCP474" i="5" s="1"/>
  <c r="KCR474" i="5" s="1"/>
  <c r="KCT474" i="5" s="1"/>
  <c r="KCV474" i="5" s="1"/>
  <c r="KCX474" i="5" s="1"/>
  <c r="KCZ474" i="5" s="1"/>
  <c r="KDB474" i="5" s="1"/>
  <c r="KDD474" i="5" s="1"/>
  <c r="KDF474" i="5" s="1"/>
  <c r="KDH474" i="5" s="1"/>
  <c r="KDJ474" i="5" s="1"/>
  <c r="KDL474" i="5" s="1"/>
  <c r="KDN474" i="5" s="1"/>
  <c r="KDP474" i="5" s="1"/>
  <c r="KDR474" i="5" s="1"/>
  <c r="KDT474" i="5" s="1"/>
  <c r="KDV474" i="5" s="1"/>
  <c r="KDX474" i="5" s="1"/>
  <c r="KDZ474" i="5" s="1"/>
  <c r="KEB474" i="5" s="1"/>
  <c r="KED474" i="5" s="1"/>
  <c r="KEF474" i="5" s="1"/>
  <c r="KEH474" i="5" s="1"/>
  <c r="KEJ474" i="5" s="1"/>
  <c r="KEL474" i="5" s="1"/>
  <c r="KEN474" i="5" s="1"/>
  <c r="KEP474" i="5" s="1"/>
  <c r="KER474" i="5" s="1"/>
  <c r="KET474" i="5" s="1"/>
  <c r="KEV474" i="5" s="1"/>
  <c r="KEX474" i="5" s="1"/>
  <c r="KEZ474" i="5" s="1"/>
  <c r="KFB474" i="5" s="1"/>
  <c r="KFD474" i="5" s="1"/>
  <c r="KFF474" i="5" s="1"/>
  <c r="KFH474" i="5" s="1"/>
  <c r="KFJ474" i="5" s="1"/>
  <c r="KFL474" i="5" s="1"/>
  <c r="KFN474" i="5" s="1"/>
  <c r="KFP474" i="5" s="1"/>
  <c r="KFR474" i="5" s="1"/>
  <c r="KFT474" i="5" s="1"/>
  <c r="KFV474" i="5" s="1"/>
  <c r="KFX474" i="5" s="1"/>
  <c r="KFZ474" i="5" s="1"/>
  <c r="KGB474" i="5" s="1"/>
  <c r="KGD474" i="5" s="1"/>
  <c r="KGF474" i="5" s="1"/>
  <c r="KGH474" i="5" s="1"/>
  <c r="KGJ474" i="5" s="1"/>
  <c r="KGL474" i="5" s="1"/>
  <c r="KGN474" i="5" s="1"/>
  <c r="KGP474" i="5" s="1"/>
  <c r="KGR474" i="5" s="1"/>
  <c r="KGT474" i="5" s="1"/>
  <c r="KGV474" i="5" s="1"/>
  <c r="KGX474" i="5" s="1"/>
  <c r="KGZ474" i="5" s="1"/>
  <c r="KHB474" i="5" s="1"/>
  <c r="KHD474" i="5" s="1"/>
  <c r="KHF474" i="5" s="1"/>
  <c r="KHH474" i="5" s="1"/>
  <c r="KHJ474" i="5" s="1"/>
  <c r="KHL474" i="5" s="1"/>
  <c r="KHN474" i="5" s="1"/>
  <c r="KHP474" i="5" s="1"/>
  <c r="KHR474" i="5" s="1"/>
  <c r="KHT474" i="5" s="1"/>
  <c r="KHV474" i="5" s="1"/>
  <c r="KHX474" i="5" s="1"/>
  <c r="KHZ474" i="5" s="1"/>
  <c r="KIB474" i="5" s="1"/>
  <c r="KID474" i="5" s="1"/>
  <c r="KIF474" i="5" s="1"/>
  <c r="KIH474" i="5" s="1"/>
  <c r="KIJ474" i="5" s="1"/>
  <c r="KIL474" i="5" s="1"/>
  <c r="KIN474" i="5" s="1"/>
  <c r="KIP474" i="5" s="1"/>
  <c r="KIR474" i="5" s="1"/>
  <c r="KIT474" i="5" s="1"/>
  <c r="KIV474" i="5" s="1"/>
  <c r="KIX474" i="5" s="1"/>
  <c r="KIZ474" i="5" s="1"/>
  <c r="KJB474" i="5" s="1"/>
  <c r="KJD474" i="5" s="1"/>
  <c r="KJF474" i="5" s="1"/>
  <c r="KJH474" i="5" s="1"/>
  <c r="KJJ474" i="5" s="1"/>
  <c r="KJL474" i="5" s="1"/>
  <c r="KJN474" i="5" s="1"/>
  <c r="KJP474" i="5" s="1"/>
  <c r="KJR474" i="5" s="1"/>
  <c r="KJT474" i="5" s="1"/>
  <c r="KJV474" i="5" s="1"/>
  <c r="KJX474" i="5" s="1"/>
  <c r="KJZ474" i="5" s="1"/>
  <c r="KKB474" i="5" s="1"/>
  <c r="KKD474" i="5" s="1"/>
  <c r="KKF474" i="5" s="1"/>
  <c r="KKH474" i="5" s="1"/>
  <c r="KKJ474" i="5" s="1"/>
  <c r="KKL474" i="5" s="1"/>
  <c r="KKN474" i="5" s="1"/>
  <c r="KKP474" i="5" s="1"/>
  <c r="KKR474" i="5" s="1"/>
  <c r="KKT474" i="5" s="1"/>
  <c r="KKV474" i="5" s="1"/>
  <c r="KKX474" i="5" s="1"/>
  <c r="KKZ474" i="5" s="1"/>
  <c r="KLB474" i="5" s="1"/>
  <c r="KLD474" i="5" s="1"/>
  <c r="KLF474" i="5" s="1"/>
  <c r="KLH474" i="5" s="1"/>
  <c r="KLJ474" i="5" s="1"/>
  <c r="KLL474" i="5" s="1"/>
  <c r="KLN474" i="5" s="1"/>
  <c r="KLP474" i="5" s="1"/>
  <c r="KLR474" i="5" s="1"/>
  <c r="KLT474" i="5" s="1"/>
  <c r="KLV474" i="5" s="1"/>
  <c r="KLX474" i="5" s="1"/>
  <c r="KLZ474" i="5" s="1"/>
  <c r="KMB474" i="5" s="1"/>
  <c r="KMD474" i="5" s="1"/>
  <c r="KMF474" i="5" s="1"/>
  <c r="KMH474" i="5" s="1"/>
  <c r="KMJ474" i="5" s="1"/>
  <c r="KML474" i="5" s="1"/>
  <c r="KMN474" i="5" s="1"/>
  <c r="KMP474" i="5" s="1"/>
  <c r="KMR474" i="5" s="1"/>
  <c r="KMT474" i="5" s="1"/>
  <c r="KMV474" i="5" s="1"/>
  <c r="KMX474" i="5" s="1"/>
  <c r="KMZ474" i="5" s="1"/>
  <c r="KNB474" i="5" s="1"/>
  <c r="KND474" i="5" s="1"/>
  <c r="KNF474" i="5" s="1"/>
  <c r="KNH474" i="5" s="1"/>
  <c r="KNJ474" i="5" s="1"/>
  <c r="KNL474" i="5" s="1"/>
  <c r="KNN474" i="5" s="1"/>
  <c r="KNP474" i="5" s="1"/>
  <c r="KNR474" i="5" s="1"/>
  <c r="KNT474" i="5" s="1"/>
  <c r="KNV474" i="5" s="1"/>
  <c r="KNX474" i="5" s="1"/>
  <c r="KNZ474" i="5" s="1"/>
  <c r="KOB474" i="5" s="1"/>
  <c r="KOD474" i="5" s="1"/>
  <c r="KOF474" i="5" s="1"/>
  <c r="KOH474" i="5" s="1"/>
  <c r="KOJ474" i="5" s="1"/>
  <c r="KOL474" i="5" s="1"/>
  <c r="KON474" i="5" s="1"/>
  <c r="KOP474" i="5" s="1"/>
  <c r="KOR474" i="5" s="1"/>
  <c r="KOT474" i="5" s="1"/>
  <c r="KOV474" i="5" s="1"/>
  <c r="KOX474" i="5" s="1"/>
  <c r="KOZ474" i="5" s="1"/>
  <c r="KPB474" i="5" s="1"/>
  <c r="KPD474" i="5" s="1"/>
  <c r="KPF474" i="5" s="1"/>
  <c r="KPH474" i="5" s="1"/>
  <c r="KPJ474" i="5" s="1"/>
  <c r="KPL474" i="5" s="1"/>
  <c r="KPN474" i="5" s="1"/>
  <c r="KPP474" i="5" s="1"/>
  <c r="KPR474" i="5" s="1"/>
  <c r="KPT474" i="5" s="1"/>
  <c r="KPV474" i="5" s="1"/>
  <c r="KPX474" i="5" s="1"/>
  <c r="KPZ474" i="5" s="1"/>
  <c r="KQB474" i="5" s="1"/>
  <c r="KQD474" i="5" s="1"/>
  <c r="KQF474" i="5" s="1"/>
  <c r="KQH474" i="5" s="1"/>
  <c r="KQJ474" i="5" s="1"/>
  <c r="KQL474" i="5" s="1"/>
  <c r="KQN474" i="5" s="1"/>
  <c r="KQP474" i="5" s="1"/>
  <c r="KQR474" i="5" s="1"/>
  <c r="KQT474" i="5" s="1"/>
  <c r="KQV474" i="5" s="1"/>
  <c r="KQX474" i="5" s="1"/>
  <c r="KQZ474" i="5" s="1"/>
  <c r="KRB474" i="5" s="1"/>
  <c r="KRD474" i="5" s="1"/>
  <c r="KRF474" i="5" s="1"/>
  <c r="KRH474" i="5" s="1"/>
  <c r="KRJ474" i="5" s="1"/>
  <c r="KRL474" i="5" s="1"/>
  <c r="KRN474" i="5" s="1"/>
  <c r="KRP474" i="5" s="1"/>
  <c r="KRR474" i="5" s="1"/>
  <c r="KRT474" i="5" s="1"/>
  <c r="KRV474" i="5" s="1"/>
  <c r="KRX474" i="5" s="1"/>
  <c r="KRZ474" i="5" s="1"/>
  <c r="KSB474" i="5" s="1"/>
  <c r="KSD474" i="5" s="1"/>
  <c r="KSF474" i="5" s="1"/>
  <c r="KSH474" i="5" s="1"/>
  <c r="KSJ474" i="5" s="1"/>
  <c r="KSL474" i="5" s="1"/>
  <c r="KSN474" i="5" s="1"/>
  <c r="KSP474" i="5" s="1"/>
  <c r="KSR474" i="5" s="1"/>
  <c r="KST474" i="5" s="1"/>
  <c r="KSV474" i="5" s="1"/>
  <c r="KSX474" i="5" s="1"/>
  <c r="KSZ474" i="5" s="1"/>
  <c r="KTB474" i="5" s="1"/>
  <c r="KTD474" i="5" s="1"/>
  <c r="KTF474" i="5" s="1"/>
  <c r="KTH474" i="5" s="1"/>
  <c r="KTJ474" i="5" s="1"/>
  <c r="KTL474" i="5" s="1"/>
  <c r="KTN474" i="5" s="1"/>
  <c r="KTP474" i="5" s="1"/>
  <c r="KTR474" i="5" s="1"/>
  <c r="KTT474" i="5" s="1"/>
  <c r="KTV474" i="5" s="1"/>
  <c r="KTX474" i="5" s="1"/>
  <c r="KTZ474" i="5" s="1"/>
  <c r="KUB474" i="5" s="1"/>
  <c r="KUD474" i="5" s="1"/>
  <c r="KUF474" i="5" s="1"/>
  <c r="KUH474" i="5" s="1"/>
  <c r="KUJ474" i="5" s="1"/>
  <c r="KUL474" i="5" s="1"/>
  <c r="KUN474" i="5" s="1"/>
  <c r="KUP474" i="5" s="1"/>
  <c r="KUR474" i="5" s="1"/>
  <c r="KUT474" i="5" s="1"/>
  <c r="KUV474" i="5" s="1"/>
  <c r="KUX474" i="5" s="1"/>
  <c r="KUZ474" i="5" s="1"/>
  <c r="KVB474" i="5" s="1"/>
  <c r="KVD474" i="5" s="1"/>
  <c r="KVF474" i="5" s="1"/>
  <c r="KVH474" i="5" s="1"/>
  <c r="KVJ474" i="5" s="1"/>
  <c r="KVL474" i="5" s="1"/>
  <c r="KVN474" i="5" s="1"/>
  <c r="KVP474" i="5" s="1"/>
  <c r="KVR474" i="5" s="1"/>
  <c r="KVT474" i="5" s="1"/>
  <c r="KVV474" i="5" s="1"/>
  <c r="KVX474" i="5" s="1"/>
  <c r="KVZ474" i="5" s="1"/>
  <c r="KWB474" i="5" s="1"/>
  <c r="KWD474" i="5" s="1"/>
  <c r="KWF474" i="5" s="1"/>
  <c r="KWH474" i="5" s="1"/>
  <c r="KWJ474" i="5" s="1"/>
  <c r="KWL474" i="5" s="1"/>
  <c r="KWN474" i="5" s="1"/>
  <c r="KWP474" i="5" s="1"/>
  <c r="KWR474" i="5" s="1"/>
  <c r="KWT474" i="5" s="1"/>
  <c r="KWV474" i="5" s="1"/>
  <c r="KWX474" i="5" s="1"/>
  <c r="KWZ474" i="5" s="1"/>
  <c r="KXB474" i="5" s="1"/>
  <c r="KXD474" i="5" s="1"/>
  <c r="KXF474" i="5" s="1"/>
  <c r="KXH474" i="5" s="1"/>
  <c r="KXJ474" i="5" s="1"/>
  <c r="KXL474" i="5" s="1"/>
  <c r="KXN474" i="5" s="1"/>
  <c r="KXP474" i="5" s="1"/>
  <c r="KXR474" i="5" s="1"/>
  <c r="KXT474" i="5" s="1"/>
  <c r="KXV474" i="5" s="1"/>
  <c r="KXX474" i="5" s="1"/>
  <c r="KXZ474" i="5" s="1"/>
  <c r="KYB474" i="5" s="1"/>
  <c r="KYD474" i="5" s="1"/>
  <c r="KYF474" i="5" s="1"/>
  <c r="KYH474" i="5" s="1"/>
  <c r="KYJ474" i="5" s="1"/>
  <c r="KYL474" i="5" s="1"/>
  <c r="KYN474" i="5" s="1"/>
  <c r="KYP474" i="5" s="1"/>
  <c r="KYR474" i="5" s="1"/>
  <c r="KYT474" i="5" s="1"/>
  <c r="KYV474" i="5" s="1"/>
  <c r="KYX474" i="5" s="1"/>
  <c r="KYZ474" i="5" s="1"/>
  <c r="KZB474" i="5" s="1"/>
  <c r="KZD474" i="5" s="1"/>
  <c r="KZF474" i="5" s="1"/>
  <c r="KZH474" i="5" s="1"/>
  <c r="KZJ474" i="5" s="1"/>
  <c r="KZL474" i="5" s="1"/>
  <c r="KZN474" i="5" s="1"/>
  <c r="KZP474" i="5" s="1"/>
  <c r="KZR474" i="5" s="1"/>
  <c r="KZT474" i="5" s="1"/>
  <c r="KZV474" i="5" s="1"/>
  <c r="KZX474" i="5" s="1"/>
  <c r="KZZ474" i="5" s="1"/>
  <c r="LAB474" i="5" s="1"/>
  <c r="LAD474" i="5" s="1"/>
  <c r="LAF474" i="5" s="1"/>
  <c r="LAH474" i="5" s="1"/>
  <c r="LAJ474" i="5" s="1"/>
  <c r="LAL474" i="5" s="1"/>
  <c r="LAN474" i="5" s="1"/>
  <c r="LAP474" i="5" s="1"/>
  <c r="LAR474" i="5" s="1"/>
  <c r="LAT474" i="5" s="1"/>
  <c r="LAV474" i="5" s="1"/>
  <c r="LAX474" i="5" s="1"/>
  <c r="LAZ474" i="5" s="1"/>
  <c r="LBB474" i="5" s="1"/>
  <c r="LBD474" i="5" s="1"/>
  <c r="LBF474" i="5" s="1"/>
  <c r="LBH474" i="5" s="1"/>
  <c r="LBJ474" i="5" s="1"/>
  <c r="LBL474" i="5" s="1"/>
  <c r="LBN474" i="5" s="1"/>
  <c r="LBP474" i="5" s="1"/>
  <c r="LBR474" i="5" s="1"/>
  <c r="LBT474" i="5" s="1"/>
  <c r="LBV474" i="5" s="1"/>
  <c r="LBX474" i="5" s="1"/>
  <c r="LBZ474" i="5" s="1"/>
  <c r="LCB474" i="5" s="1"/>
  <c r="LCD474" i="5" s="1"/>
  <c r="LCF474" i="5" s="1"/>
  <c r="LCH474" i="5" s="1"/>
  <c r="LCJ474" i="5" s="1"/>
  <c r="LCL474" i="5" s="1"/>
  <c r="LCN474" i="5" s="1"/>
  <c r="LCP474" i="5" s="1"/>
  <c r="LCR474" i="5" s="1"/>
  <c r="LCT474" i="5" s="1"/>
  <c r="LCV474" i="5" s="1"/>
  <c r="LCX474" i="5" s="1"/>
  <c r="LCZ474" i="5" s="1"/>
  <c r="LDB474" i="5" s="1"/>
  <c r="LDD474" i="5" s="1"/>
  <c r="LDF474" i="5" s="1"/>
  <c r="LDH474" i="5" s="1"/>
  <c r="LDJ474" i="5" s="1"/>
  <c r="LDL474" i="5" s="1"/>
  <c r="LDN474" i="5" s="1"/>
  <c r="LDP474" i="5" s="1"/>
  <c r="LDR474" i="5" s="1"/>
  <c r="LDT474" i="5" s="1"/>
  <c r="LDV474" i="5" s="1"/>
  <c r="LDX474" i="5" s="1"/>
  <c r="LDZ474" i="5" s="1"/>
  <c r="LEB474" i="5" s="1"/>
  <c r="LED474" i="5" s="1"/>
  <c r="LEF474" i="5" s="1"/>
  <c r="LEH474" i="5" s="1"/>
  <c r="LEJ474" i="5" s="1"/>
  <c r="LEL474" i="5" s="1"/>
  <c r="LEN474" i="5" s="1"/>
  <c r="LEP474" i="5" s="1"/>
  <c r="LER474" i="5" s="1"/>
  <c r="LET474" i="5" s="1"/>
  <c r="LEV474" i="5" s="1"/>
  <c r="LEX474" i="5" s="1"/>
  <c r="LEZ474" i="5" s="1"/>
  <c r="LFB474" i="5" s="1"/>
  <c r="LFD474" i="5" s="1"/>
  <c r="LFF474" i="5" s="1"/>
  <c r="LFH474" i="5" s="1"/>
  <c r="LFJ474" i="5" s="1"/>
  <c r="LFL474" i="5" s="1"/>
  <c r="LFN474" i="5" s="1"/>
  <c r="LFP474" i="5" s="1"/>
  <c r="LFR474" i="5" s="1"/>
  <c r="LFT474" i="5" s="1"/>
  <c r="LFV474" i="5" s="1"/>
  <c r="LFX474" i="5" s="1"/>
  <c r="LFZ474" i="5" s="1"/>
  <c r="LGB474" i="5" s="1"/>
  <c r="LGD474" i="5" s="1"/>
  <c r="LGF474" i="5" s="1"/>
  <c r="LGH474" i="5" s="1"/>
  <c r="LGJ474" i="5" s="1"/>
  <c r="LGL474" i="5" s="1"/>
  <c r="LGN474" i="5" s="1"/>
  <c r="LGP474" i="5" s="1"/>
  <c r="LGR474" i="5" s="1"/>
  <c r="LGT474" i="5" s="1"/>
  <c r="LGV474" i="5" s="1"/>
  <c r="LGX474" i="5" s="1"/>
  <c r="LGZ474" i="5" s="1"/>
  <c r="LHB474" i="5" s="1"/>
  <c r="LHD474" i="5" s="1"/>
  <c r="LHF474" i="5" s="1"/>
  <c r="LHH474" i="5" s="1"/>
  <c r="LHJ474" i="5" s="1"/>
  <c r="LHL474" i="5" s="1"/>
  <c r="LHN474" i="5" s="1"/>
  <c r="LHP474" i="5" s="1"/>
  <c r="LHR474" i="5" s="1"/>
  <c r="LHT474" i="5" s="1"/>
  <c r="LHV474" i="5" s="1"/>
  <c r="LHX474" i="5" s="1"/>
  <c r="LHZ474" i="5" s="1"/>
  <c r="LIB474" i="5" s="1"/>
  <c r="LID474" i="5" s="1"/>
  <c r="LIF474" i="5" s="1"/>
  <c r="LIH474" i="5" s="1"/>
  <c r="LIJ474" i="5" s="1"/>
  <c r="LIL474" i="5" s="1"/>
  <c r="LIN474" i="5" s="1"/>
  <c r="LIP474" i="5" s="1"/>
  <c r="LIR474" i="5" s="1"/>
  <c r="LIT474" i="5" s="1"/>
  <c r="LIV474" i="5" s="1"/>
  <c r="LIX474" i="5" s="1"/>
  <c r="LIZ474" i="5" s="1"/>
  <c r="LJB474" i="5" s="1"/>
  <c r="LJD474" i="5" s="1"/>
  <c r="LJF474" i="5" s="1"/>
  <c r="LJH474" i="5" s="1"/>
  <c r="LJJ474" i="5" s="1"/>
  <c r="LJL474" i="5" s="1"/>
  <c r="LJN474" i="5" s="1"/>
  <c r="LJP474" i="5" s="1"/>
  <c r="LJR474" i="5" s="1"/>
  <c r="LJT474" i="5" s="1"/>
  <c r="LJV474" i="5" s="1"/>
  <c r="LJX474" i="5" s="1"/>
  <c r="LJZ474" i="5" s="1"/>
  <c r="LKB474" i="5" s="1"/>
  <c r="LKD474" i="5" s="1"/>
  <c r="LKF474" i="5" s="1"/>
  <c r="LKH474" i="5" s="1"/>
  <c r="LKJ474" i="5" s="1"/>
  <c r="LKL474" i="5" s="1"/>
  <c r="LKN474" i="5" s="1"/>
  <c r="LKP474" i="5" s="1"/>
  <c r="LKR474" i="5" s="1"/>
  <c r="LKT474" i="5" s="1"/>
  <c r="LKV474" i="5" s="1"/>
  <c r="LKX474" i="5" s="1"/>
  <c r="LKZ474" i="5" s="1"/>
  <c r="LLB474" i="5" s="1"/>
  <c r="LLD474" i="5" s="1"/>
  <c r="LLF474" i="5" s="1"/>
  <c r="LLH474" i="5" s="1"/>
  <c r="LLJ474" i="5" s="1"/>
  <c r="LLL474" i="5" s="1"/>
  <c r="LLN474" i="5" s="1"/>
  <c r="LLP474" i="5" s="1"/>
  <c r="LLR474" i="5" s="1"/>
  <c r="LLT474" i="5" s="1"/>
  <c r="LLV474" i="5" s="1"/>
  <c r="LLX474" i="5" s="1"/>
  <c r="LLZ474" i="5" s="1"/>
  <c r="LMB474" i="5" s="1"/>
  <c r="LMD474" i="5" s="1"/>
  <c r="LMF474" i="5" s="1"/>
  <c r="LMH474" i="5" s="1"/>
  <c r="LMJ474" i="5" s="1"/>
  <c r="LML474" i="5" s="1"/>
  <c r="LMN474" i="5" s="1"/>
  <c r="LMP474" i="5" s="1"/>
  <c r="LMR474" i="5" s="1"/>
  <c r="LMT474" i="5" s="1"/>
  <c r="LMV474" i="5" s="1"/>
  <c r="LMX474" i="5" s="1"/>
  <c r="LMZ474" i="5" s="1"/>
  <c r="LNB474" i="5" s="1"/>
  <c r="LND474" i="5" s="1"/>
  <c r="LNF474" i="5" s="1"/>
  <c r="LNH474" i="5" s="1"/>
  <c r="LNJ474" i="5" s="1"/>
  <c r="LNL474" i="5" s="1"/>
  <c r="LNN474" i="5" s="1"/>
  <c r="LNP474" i="5" s="1"/>
  <c r="LNR474" i="5" s="1"/>
  <c r="LNT474" i="5" s="1"/>
  <c r="LNV474" i="5" s="1"/>
  <c r="LNX474" i="5" s="1"/>
  <c r="LNZ474" i="5" s="1"/>
  <c r="LOB474" i="5" s="1"/>
  <c r="LOD474" i="5" s="1"/>
  <c r="LOF474" i="5" s="1"/>
  <c r="LOH474" i="5" s="1"/>
  <c r="LOJ474" i="5" s="1"/>
  <c r="LOL474" i="5" s="1"/>
  <c r="LON474" i="5" s="1"/>
  <c r="LOP474" i="5" s="1"/>
  <c r="LOR474" i="5" s="1"/>
  <c r="LOT474" i="5" s="1"/>
  <c r="LOV474" i="5" s="1"/>
  <c r="LOX474" i="5" s="1"/>
  <c r="LOZ474" i="5" s="1"/>
  <c r="LPB474" i="5" s="1"/>
  <c r="LPD474" i="5" s="1"/>
  <c r="LPF474" i="5" s="1"/>
  <c r="LPH474" i="5" s="1"/>
  <c r="LPJ474" i="5" s="1"/>
  <c r="LPL474" i="5" s="1"/>
  <c r="LPN474" i="5" s="1"/>
  <c r="LPP474" i="5" s="1"/>
  <c r="LPR474" i="5" s="1"/>
  <c r="LPT474" i="5" s="1"/>
  <c r="LPV474" i="5" s="1"/>
  <c r="LPX474" i="5" s="1"/>
  <c r="LPZ474" i="5" s="1"/>
  <c r="LQB474" i="5" s="1"/>
  <c r="LQD474" i="5" s="1"/>
  <c r="LQF474" i="5" s="1"/>
  <c r="LQH474" i="5" s="1"/>
  <c r="LQJ474" i="5" s="1"/>
  <c r="LQL474" i="5" s="1"/>
  <c r="LQN474" i="5" s="1"/>
  <c r="LQP474" i="5" s="1"/>
  <c r="LQR474" i="5" s="1"/>
  <c r="LQT474" i="5" s="1"/>
  <c r="LQV474" i="5" s="1"/>
  <c r="LQX474" i="5" s="1"/>
  <c r="LQZ474" i="5" s="1"/>
  <c r="LRB474" i="5" s="1"/>
  <c r="LRD474" i="5" s="1"/>
  <c r="LRF474" i="5" s="1"/>
  <c r="LRH474" i="5" s="1"/>
  <c r="LRJ474" i="5" s="1"/>
  <c r="LRL474" i="5" s="1"/>
  <c r="LRN474" i="5" s="1"/>
  <c r="LRP474" i="5" s="1"/>
  <c r="LRR474" i="5" s="1"/>
  <c r="LRT474" i="5" s="1"/>
  <c r="LRV474" i="5" s="1"/>
  <c r="LRX474" i="5" s="1"/>
  <c r="LRZ474" i="5" s="1"/>
  <c r="LSB474" i="5" s="1"/>
  <c r="LSD474" i="5" s="1"/>
  <c r="LSF474" i="5" s="1"/>
  <c r="LSH474" i="5" s="1"/>
  <c r="LSJ474" i="5" s="1"/>
  <c r="LSL474" i="5" s="1"/>
  <c r="LSN474" i="5" s="1"/>
  <c r="LSP474" i="5" s="1"/>
  <c r="LSR474" i="5" s="1"/>
  <c r="LST474" i="5" s="1"/>
  <c r="LSV474" i="5" s="1"/>
  <c r="LSX474" i="5" s="1"/>
  <c r="LSZ474" i="5" s="1"/>
  <c r="LTB474" i="5" s="1"/>
  <c r="LTD474" i="5" s="1"/>
  <c r="LTF474" i="5" s="1"/>
  <c r="LTH474" i="5" s="1"/>
  <c r="LTJ474" i="5" s="1"/>
  <c r="LTL474" i="5" s="1"/>
  <c r="LTN474" i="5" s="1"/>
  <c r="LTP474" i="5" s="1"/>
  <c r="LTR474" i="5" s="1"/>
  <c r="LTT474" i="5" s="1"/>
  <c r="LTV474" i="5" s="1"/>
  <c r="LTX474" i="5" s="1"/>
  <c r="LTZ474" i="5" s="1"/>
  <c r="LUB474" i="5" s="1"/>
  <c r="LUD474" i="5" s="1"/>
  <c r="LUF474" i="5" s="1"/>
  <c r="LUH474" i="5" s="1"/>
  <c r="LUJ474" i="5" s="1"/>
  <c r="LUL474" i="5" s="1"/>
  <c r="LUN474" i="5" s="1"/>
  <c r="LUP474" i="5" s="1"/>
  <c r="LUR474" i="5" s="1"/>
  <c r="LUT474" i="5" s="1"/>
  <c r="LUV474" i="5" s="1"/>
  <c r="LUX474" i="5" s="1"/>
  <c r="LUZ474" i="5" s="1"/>
  <c r="LVB474" i="5" s="1"/>
  <c r="LVD474" i="5" s="1"/>
  <c r="LVF474" i="5" s="1"/>
  <c r="LVH474" i="5" s="1"/>
  <c r="LVJ474" i="5" s="1"/>
  <c r="LVL474" i="5" s="1"/>
  <c r="LVN474" i="5" s="1"/>
  <c r="LVP474" i="5" s="1"/>
  <c r="LVR474" i="5" s="1"/>
  <c r="LVT474" i="5" s="1"/>
  <c r="LVV474" i="5" s="1"/>
  <c r="LVX474" i="5" s="1"/>
  <c r="LVZ474" i="5" s="1"/>
  <c r="LWB474" i="5" s="1"/>
  <c r="LWD474" i="5" s="1"/>
  <c r="LWF474" i="5" s="1"/>
  <c r="LWH474" i="5" s="1"/>
  <c r="LWJ474" i="5" s="1"/>
  <c r="LWL474" i="5" s="1"/>
  <c r="LWN474" i="5" s="1"/>
  <c r="LWP474" i="5" s="1"/>
  <c r="LWR474" i="5" s="1"/>
  <c r="LWT474" i="5" s="1"/>
  <c r="LWV474" i="5" s="1"/>
  <c r="LWX474" i="5" s="1"/>
  <c r="LWZ474" i="5" s="1"/>
  <c r="LXB474" i="5" s="1"/>
  <c r="LXD474" i="5" s="1"/>
  <c r="LXF474" i="5" s="1"/>
  <c r="LXH474" i="5" s="1"/>
  <c r="LXJ474" i="5" s="1"/>
  <c r="LXL474" i="5" s="1"/>
  <c r="LXN474" i="5" s="1"/>
  <c r="LXP474" i="5" s="1"/>
  <c r="LXR474" i="5" s="1"/>
  <c r="LXT474" i="5" s="1"/>
  <c r="LXV474" i="5" s="1"/>
  <c r="LXX474" i="5" s="1"/>
  <c r="LXZ474" i="5" s="1"/>
  <c r="LYB474" i="5" s="1"/>
  <c r="LYD474" i="5" s="1"/>
  <c r="LYF474" i="5" s="1"/>
  <c r="LYH474" i="5" s="1"/>
  <c r="LYJ474" i="5" s="1"/>
  <c r="LYL474" i="5" s="1"/>
  <c r="LYN474" i="5" s="1"/>
  <c r="LYP474" i="5" s="1"/>
  <c r="LYR474" i="5" s="1"/>
  <c r="LYT474" i="5" s="1"/>
  <c r="LYV474" i="5" s="1"/>
  <c r="LYX474" i="5" s="1"/>
  <c r="LYZ474" i="5" s="1"/>
  <c r="LZB474" i="5" s="1"/>
  <c r="LZD474" i="5" s="1"/>
  <c r="LZF474" i="5" s="1"/>
  <c r="LZH474" i="5" s="1"/>
  <c r="LZJ474" i="5" s="1"/>
  <c r="LZL474" i="5" s="1"/>
  <c r="LZN474" i="5" s="1"/>
  <c r="LZP474" i="5" s="1"/>
  <c r="LZR474" i="5" s="1"/>
  <c r="LZT474" i="5" s="1"/>
  <c r="LZV474" i="5" s="1"/>
  <c r="LZX474" i="5" s="1"/>
  <c r="LZZ474" i="5" s="1"/>
  <c r="MAB474" i="5" s="1"/>
  <c r="MAD474" i="5" s="1"/>
  <c r="MAF474" i="5" s="1"/>
  <c r="MAH474" i="5" s="1"/>
  <c r="MAJ474" i="5" s="1"/>
  <c r="MAL474" i="5" s="1"/>
  <c r="MAN474" i="5" s="1"/>
  <c r="MAP474" i="5" s="1"/>
  <c r="MAR474" i="5" s="1"/>
  <c r="MAT474" i="5" s="1"/>
  <c r="MAV474" i="5" s="1"/>
  <c r="MAX474" i="5" s="1"/>
  <c r="MAZ474" i="5" s="1"/>
  <c r="MBB474" i="5" s="1"/>
  <c r="MBD474" i="5" s="1"/>
  <c r="MBF474" i="5" s="1"/>
  <c r="MBH474" i="5" s="1"/>
  <c r="MBJ474" i="5" s="1"/>
  <c r="MBL474" i="5" s="1"/>
  <c r="MBN474" i="5" s="1"/>
  <c r="MBP474" i="5" s="1"/>
  <c r="MBR474" i="5" s="1"/>
  <c r="MBT474" i="5" s="1"/>
  <c r="MBV474" i="5" s="1"/>
  <c r="MBX474" i="5" s="1"/>
  <c r="MBZ474" i="5" s="1"/>
  <c r="MCB474" i="5" s="1"/>
  <c r="MCD474" i="5" s="1"/>
  <c r="MCF474" i="5" s="1"/>
  <c r="MCH474" i="5" s="1"/>
  <c r="MCJ474" i="5" s="1"/>
  <c r="MCL474" i="5" s="1"/>
  <c r="MCN474" i="5" s="1"/>
  <c r="MCP474" i="5" s="1"/>
  <c r="MCR474" i="5" s="1"/>
  <c r="MCT474" i="5" s="1"/>
  <c r="MCV474" i="5" s="1"/>
  <c r="MCX474" i="5" s="1"/>
  <c r="MCZ474" i="5" s="1"/>
  <c r="MDB474" i="5" s="1"/>
  <c r="MDD474" i="5" s="1"/>
  <c r="MDF474" i="5" s="1"/>
  <c r="MDH474" i="5" s="1"/>
  <c r="MDJ474" i="5" s="1"/>
  <c r="MDL474" i="5" s="1"/>
  <c r="MDN474" i="5" s="1"/>
  <c r="MDP474" i="5" s="1"/>
  <c r="MDR474" i="5" s="1"/>
  <c r="MDT474" i="5" s="1"/>
  <c r="MDV474" i="5" s="1"/>
  <c r="MDX474" i="5" s="1"/>
  <c r="MDZ474" i="5" s="1"/>
  <c r="MEB474" i="5" s="1"/>
  <c r="MED474" i="5" s="1"/>
  <c r="MEF474" i="5" s="1"/>
  <c r="MEH474" i="5" s="1"/>
  <c r="MEJ474" i="5" s="1"/>
  <c r="MEL474" i="5" s="1"/>
  <c r="MEN474" i="5" s="1"/>
  <c r="MEP474" i="5" s="1"/>
  <c r="MER474" i="5" s="1"/>
  <c r="MET474" i="5" s="1"/>
  <c r="MEV474" i="5" s="1"/>
  <c r="MEX474" i="5" s="1"/>
  <c r="MEZ474" i="5" s="1"/>
  <c r="MFB474" i="5" s="1"/>
  <c r="MFD474" i="5" s="1"/>
  <c r="MFF474" i="5" s="1"/>
  <c r="MFH474" i="5" s="1"/>
  <c r="MFJ474" i="5" s="1"/>
  <c r="MFL474" i="5" s="1"/>
  <c r="MFN474" i="5" s="1"/>
  <c r="MFP474" i="5" s="1"/>
  <c r="MFR474" i="5" s="1"/>
  <c r="MFT474" i="5" s="1"/>
  <c r="MFV474" i="5" s="1"/>
  <c r="MFX474" i="5" s="1"/>
  <c r="MFZ474" i="5" s="1"/>
  <c r="MGB474" i="5" s="1"/>
  <c r="MGD474" i="5" s="1"/>
  <c r="MGF474" i="5" s="1"/>
  <c r="MGH474" i="5" s="1"/>
  <c r="MGJ474" i="5" s="1"/>
  <c r="MGL474" i="5" s="1"/>
  <c r="MGN474" i="5" s="1"/>
  <c r="MGP474" i="5" s="1"/>
  <c r="MGR474" i="5" s="1"/>
  <c r="MGT474" i="5" s="1"/>
  <c r="MGV474" i="5" s="1"/>
  <c r="MGX474" i="5" s="1"/>
  <c r="MGZ474" i="5" s="1"/>
  <c r="MHB474" i="5" s="1"/>
  <c r="MHD474" i="5" s="1"/>
  <c r="MHF474" i="5" s="1"/>
  <c r="MHH474" i="5" s="1"/>
  <c r="MHJ474" i="5" s="1"/>
  <c r="MHL474" i="5" s="1"/>
  <c r="MHN474" i="5" s="1"/>
  <c r="MHP474" i="5" s="1"/>
  <c r="MHR474" i="5" s="1"/>
  <c r="MHT474" i="5" s="1"/>
  <c r="MHV474" i="5" s="1"/>
  <c r="MHX474" i="5" s="1"/>
  <c r="MHZ474" i="5" s="1"/>
  <c r="MIB474" i="5" s="1"/>
  <c r="MID474" i="5" s="1"/>
  <c r="MIF474" i="5" s="1"/>
  <c r="MIH474" i="5" s="1"/>
  <c r="MIJ474" i="5" s="1"/>
  <c r="MIL474" i="5" s="1"/>
  <c r="MIN474" i="5" s="1"/>
  <c r="MIP474" i="5" s="1"/>
  <c r="MIR474" i="5" s="1"/>
  <c r="MIT474" i="5" s="1"/>
  <c r="MIV474" i="5" s="1"/>
  <c r="MIX474" i="5" s="1"/>
  <c r="MIZ474" i="5" s="1"/>
  <c r="MJB474" i="5" s="1"/>
  <c r="MJD474" i="5" s="1"/>
  <c r="MJF474" i="5" s="1"/>
  <c r="MJH474" i="5" s="1"/>
  <c r="MJJ474" i="5" s="1"/>
  <c r="MJL474" i="5" s="1"/>
  <c r="MJN474" i="5" s="1"/>
  <c r="MJP474" i="5" s="1"/>
  <c r="MJR474" i="5" s="1"/>
  <c r="MJT474" i="5" s="1"/>
  <c r="MJV474" i="5" s="1"/>
  <c r="MJX474" i="5" s="1"/>
  <c r="MJZ474" i="5" s="1"/>
  <c r="MKB474" i="5" s="1"/>
  <c r="MKD474" i="5" s="1"/>
  <c r="MKF474" i="5" s="1"/>
  <c r="MKH474" i="5" s="1"/>
  <c r="MKJ474" i="5" s="1"/>
  <c r="MKL474" i="5" s="1"/>
  <c r="MKN474" i="5" s="1"/>
  <c r="MKP474" i="5" s="1"/>
  <c r="MKR474" i="5" s="1"/>
  <c r="MKT474" i="5" s="1"/>
  <c r="MKV474" i="5" s="1"/>
  <c r="MKX474" i="5" s="1"/>
  <c r="MKZ474" i="5" s="1"/>
  <c r="MLB474" i="5" s="1"/>
  <c r="MLD474" i="5" s="1"/>
  <c r="MLF474" i="5" s="1"/>
  <c r="MLH474" i="5" s="1"/>
  <c r="MLJ474" i="5" s="1"/>
  <c r="MLL474" i="5" s="1"/>
  <c r="MLN474" i="5" s="1"/>
  <c r="MLP474" i="5" s="1"/>
  <c r="MLR474" i="5" s="1"/>
  <c r="MLT474" i="5" s="1"/>
  <c r="MLV474" i="5" s="1"/>
  <c r="MLX474" i="5" s="1"/>
  <c r="MLZ474" i="5" s="1"/>
  <c r="MMB474" i="5" s="1"/>
  <c r="MMD474" i="5" s="1"/>
  <c r="MMF474" i="5" s="1"/>
  <c r="MMH474" i="5" s="1"/>
  <c r="MMJ474" i="5" s="1"/>
  <c r="MML474" i="5" s="1"/>
  <c r="MMN474" i="5" s="1"/>
  <c r="MMP474" i="5" s="1"/>
  <c r="MMR474" i="5" s="1"/>
  <c r="MMT474" i="5" s="1"/>
  <c r="MMV474" i="5" s="1"/>
  <c r="MMX474" i="5" s="1"/>
  <c r="MMZ474" i="5" s="1"/>
  <c r="MNB474" i="5" s="1"/>
  <c r="MND474" i="5" s="1"/>
  <c r="MNF474" i="5" s="1"/>
  <c r="MNH474" i="5" s="1"/>
  <c r="MNJ474" i="5" s="1"/>
  <c r="MNL474" i="5" s="1"/>
  <c r="MNN474" i="5" s="1"/>
  <c r="MNP474" i="5" s="1"/>
  <c r="MNR474" i="5" s="1"/>
  <c r="MNT474" i="5" s="1"/>
  <c r="MNV474" i="5" s="1"/>
  <c r="MNX474" i="5" s="1"/>
  <c r="MNZ474" i="5" s="1"/>
  <c r="MOB474" i="5" s="1"/>
  <c r="MOD474" i="5" s="1"/>
  <c r="MOF474" i="5" s="1"/>
  <c r="MOH474" i="5" s="1"/>
  <c r="MOJ474" i="5" s="1"/>
  <c r="MOL474" i="5" s="1"/>
  <c r="MON474" i="5" s="1"/>
  <c r="MOP474" i="5" s="1"/>
  <c r="MOR474" i="5" s="1"/>
  <c r="MOT474" i="5" s="1"/>
  <c r="MOV474" i="5" s="1"/>
  <c r="MOX474" i="5" s="1"/>
  <c r="MOZ474" i="5" s="1"/>
  <c r="MPB474" i="5" s="1"/>
  <c r="MPD474" i="5" s="1"/>
  <c r="MPF474" i="5" s="1"/>
  <c r="MPH474" i="5" s="1"/>
  <c r="MPJ474" i="5" s="1"/>
  <c r="MPL474" i="5" s="1"/>
  <c r="MPN474" i="5" s="1"/>
  <c r="MPP474" i="5" s="1"/>
  <c r="MPR474" i="5" s="1"/>
  <c r="MPT474" i="5" s="1"/>
  <c r="MPV474" i="5" s="1"/>
  <c r="MPX474" i="5" s="1"/>
  <c r="MPZ474" i="5" s="1"/>
  <c r="MQB474" i="5" s="1"/>
  <c r="MQD474" i="5" s="1"/>
  <c r="MQF474" i="5" s="1"/>
  <c r="MQH474" i="5" s="1"/>
  <c r="MQJ474" i="5" s="1"/>
  <c r="MQL474" i="5" s="1"/>
  <c r="MQN474" i="5" s="1"/>
  <c r="MQP474" i="5" s="1"/>
  <c r="MQR474" i="5" s="1"/>
  <c r="MQT474" i="5" s="1"/>
  <c r="MQV474" i="5" s="1"/>
  <c r="MQX474" i="5" s="1"/>
  <c r="MQZ474" i="5" s="1"/>
  <c r="MRB474" i="5" s="1"/>
  <c r="MRD474" i="5" s="1"/>
  <c r="MRF474" i="5" s="1"/>
  <c r="MRH474" i="5" s="1"/>
  <c r="MRJ474" i="5" s="1"/>
  <c r="MRL474" i="5" s="1"/>
  <c r="MRN474" i="5" s="1"/>
  <c r="MRP474" i="5" s="1"/>
  <c r="MRR474" i="5" s="1"/>
  <c r="MRT474" i="5" s="1"/>
  <c r="MRV474" i="5" s="1"/>
  <c r="MRX474" i="5" s="1"/>
  <c r="MRZ474" i="5" s="1"/>
  <c r="MSB474" i="5" s="1"/>
  <c r="MSD474" i="5" s="1"/>
  <c r="MSF474" i="5" s="1"/>
  <c r="MSH474" i="5" s="1"/>
  <c r="MSJ474" i="5" s="1"/>
  <c r="MSL474" i="5" s="1"/>
  <c r="MSN474" i="5" s="1"/>
  <c r="MSP474" i="5" s="1"/>
  <c r="MSR474" i="5" s="1"/>
  <c r="MST474" i="5" s="1"/>
  <c r="MSV474" i="5" s="1"/>
  <c r="MSX474" i="5" s="1"/>
  <c r="MSZ474" i="5" s="1"/>
  <c r="MTB474" i="5" s="1"/>
  <c r="MTD474" i="5" s="1"/>
  <c r="MTF474" i="5" s="1"/>
  <c r="MTH474" i="5" s="1"/>
  <c r="MTJ474" i="5" s="1"/>
  <c r="MTL474" i="5" s="1"/>
  <c r="MTN474" i="5" s="1"/>
  <c r="MTP474" i="5" s="1"/>
  <c r="MTR474" i="5" s="1"/>
  <c r="MTT474" i="5" s="1"/>
  <c r="MTV474" i="5" s="1"/>
  <c r="MTX474" i="5" s="1"/>
  <c r="MTZ474" i="5" s="1"/>
  <c r="MUB474" i="5" s="1"/>
  <c r="MUD474" i="5" s="1"/>
  <c r="MUF474" i="5" s="1"/>
  <c r="MUH474" i="5" s="1"/>
  <c r="MUJ474" i="5" s="1"/>
  <c r="MUL474" i="5" s="1"/>
  <c r="MUN474" i="5" s="1"/>
  <c r="MUP474" i="5" s="1"/>
  <c r="MUR474" i="5" s="1"/>
  <c r="MUT474" i="5" s="1"/>
  <c r="MUV474" i="5" s="1"/>
  <c r="MUX474" i="5" s="1"/>
  <c r="MUZ474" i="5" s="1"/>
  <c r="MVB474" i="5" s="1"/>
  <c r="MVD474" i="5" s="1"/>
  <c r="MVF474" i="5" s="1"/>
  <c r="MVH474" i="5" s="1"/>
  <c r="MVJ474" i="5" s="1"/>
  <c r="MVL474" i="5" s="1"/>
  <c r="MVN474" i="5" s="1"/>
  <c r="MVP474" i="5" s="1"/>
  <c r="MVR474" i="5" s="1"/>
  <c r="MVT474" i="5" s="1"/>
  <c r="MVV474" i="5" s="1"/>
  <c r="MVX474" i="5" s="1"/>
  <c r="MVZ474" i="5" s="1"/>
  <c r="MWB474" i="5" s="1"/>
  <c r="MWD474" i="5" s="1"/>
  <c r="MWF474" i="5" s="1"/>
  <c r="MWH474" i="5" s="1"/>
  <c r="MWJ474" i="5" s="1"/>
  <c r="MWL474" i="5" s="1"/>
  <c r="MWN474" i="5" s="1"/>
  <c r="MWP474" i="5" s="1"/>
  <c r="MWR474" i="5" s="1"/>
  <c r="MWT474" i="5" s="1"/>
  <c r="MWV474" i="5" s="1"/>
  <c r="MWX474" i="5" s="1"/>
  <c r="MWZ474" i="5" s="1"/>
  <c r="MXB474" i="5" s="1"/>
  <c r="MXD474" i="5" s="1"/>
  <c r="MXF474" i="5" s="1"/>
  <c r="MXH474" i="5" s="1"/>
  <c r="MXJ474" i="5" s="1"/>
  <c r="MXL474" i="5" s="1"/>
  <c r="MXN474" i="5" s="1"/>
  <c r="MXP474" i="5" s="1"/>
  <c r="MXR474" i="5" s="1"/>
  <c r="MXT474" i="5" s="1"/>
  <c r="MXV474" i="5" s="1"/>
  <c r="MXX474" i="5" s="1"/>
  <c r="MXZ474" i="5" s="1"/>
  <c r="MYB474" i="5" s="1"/>
  <c r="MYD474" i="5" s="1"/>
  <c r="MYF474" i="5" s="1"/>
  <c r="MYH474" i="5" s="1"/>
  <c r="MYJ474" i="5" s="1"/>
  <c r="MYL474" i="5" s="1"/>
  <c r="MYN474" i="5" s="1"/>
  <c r="MYP474" i="5" s="1"/>
  <c r="MYR474" i="5" s="1"/>
  <c r="MYT474" i="5" s="1"/>
  <c r="MYV474" i="5" s="1"/>
  <c r="MYX474" i="5" s="1"/>
  <c r="MYZ474" i="5" s="1"/>
  <c r="MZB474" i="5" s="1"/>
  <c r="MZD474" i="5" s="1"/>
  <c r="MZF474" i="5" s="1"/>
  <c r="MZH474" i="5" s="1"/>
  <c r="MZJ474" i="5" s="1"/>
  <c r="MZL474" i="5" s="1"/>
  <c r="MZN474" i="5" s="1"/>
  <c r="MZP474" i="5" s="1"/>
  <c r="MZR474" i="5" s="1"/>
  <c r="MZT474" i="5" s="1"/>
  <c r="MZV474" i="5" s="1"/>
  <c r="MZX474" i="5" s="1"/>
  <c r="MZZ474" i="5" s="1"/>
  <c r="NAB474" i="5" s="1"/>
  <c r="NAD474" i="5" s="1"/>
  <c r="NAF474" i="5" s="1"/>
  <c r="NAH474" i="5" s="1"/>
  <c r="NAJ474" i="5" s="1"/>
  <c r="NAL474" i="5" s="1"/>
  <c r="NAN474" i="5" s="1"/>
  <c r="NAP474" i="5" s="1"/>
  <c r="NAR474" i="5" s="1"/>
  <c r="NAT474" i="5" s="1"/>
  <c r="NAV474" i="5" s="1"/>
  <c r="NAX474" i="5" s="1"/>
  <c r="NAZ474" i="5" s="1"/>
  <c r="NBB474" i="5" s="1"/>
  <c r="NBD474" i="5" s="1"/>
  <c r="NBF474" i="5" s="1"/>
  <c r="NBH474" i="5" s="1"/>
  <c r="NBJ474" i="5" s="1"/>
  <c r="NBL474" i="5" s="1"/>
  <c r="NBN474" i="5" s="1"/>
  <c r="NBP474" i="5" s="1"/>
  <c r="NBR474" i="5" s="1"/>
  <c r="NBT474" i="5" s="1"/>
  <c r="NBV474" i="5" s="1"/>
  <c r="NBX474" i="5" s="1"/>
  <c r="NBZ474" i="5" s="1"/>
  <c r="NCB474" i="5" s="1"/>
  <c r="NCD474" i="5" s="1"/>
  <c r="NCF474" i="5" s="1"/>
  <c r="NCH474" i="5" s="1"/>
  <c r="NCJ474" i="5" s="1"/>
  <c r="NCL474" i="5" s="1"/>
  <c r="NCN474" i="5" s="1"/>
  <c r="NCP474" i="5" s="1"/>
  <c r="NCR474" i="5" s="1"/>
  <c r="NCT474" i="5" s="1"/>
  <c r="NCV474" i="5" s="1"/>
  <c r="NCX474" i="5" s="1"/>
  <c r="NCZ474" i="5" s="1"/>
  <c r="NDB474" i="5" s="1"/>
  <c r="NDD474" i="5" s="1"/>
  <c r="NDF474" i="5" s="1"/>
  <c r="NDH474" i="5" s="1"/>
  <c r="NDJ474" i="5" s="1"/>
  <c r="NDL474" i="5" s="1"/>
  <c r="NDN474" i="5" s="1"/>
  <c r="NDP474" i="5" s="1"/>
  <c r="NDR474" i="5" s="1"/>
  <c r="NDT474" i="5" s="1"/>
  <c r="NDV474" i="5" s="1"/>
  <c r="NDX474" i="5" s="1"/>
  <c r="NDZ474" i="5" s="1"/>
  <c r="NEB474" i="5" s="1"/>
  <c r="NED474" i="5" s="1"/>
  <c r="NEF474" i="5" s="1"/>
  <c r="NEH474" i="5" s="1"/>
  <c r="NEJ474" i="5" s="1"/>
  <c r="NEL474" i="5" s="1"/>
  <c r="NEN474" i="5" s="1"/>
  <c r="NEP474" i="5" s="1"/>
  <c r="NER474" i="5" s="1"/>
  <c r="NET474" i="5" s="1"/>
  <c r="NEV474" i="5" s="1"/>
  <c r="NEX474" i="5" s="1"/>
  <c r="NEZ474" i="5" s="1"/>
  <c r="NFB474" i="5" s="1"/>
  <c r="NFD474" i="5" s="1"/>
  <c r="NFF474" i="5" s="1"/>
  <c r="NFH474" i="5" s="1"/>
  <c r="NFJ474" i="5" s="1"/>
  <c r="NFL474" i="5" s="1"/>
  <c r="NFN474" i="5" s="1"/>
  <c r="NFP474" i="5" s="1"/>
  <c r="NFR474" i="5" s="1"/>
  <c r="NFT474" i="5" s="1"/>
  <c r="NFV474" i="5" s="1"/>
  <c r="NFX474" i="5" s="1"/>
  <c r="NFZ474" i="5" s="1"/>
  <c r="NGB474" i="5" s="1"/>
  <c r="NGD474" i="5" s="1"/>
  <c r="NGF474" i="5" s="1"/>
  <c r="NGH474" i="5" s="1"/>
  <c r="NGJ474" i="5" s="1"/>
  <c r="NGL474" i="5" s="1"/>
  <c r="NGN474" i="5" s="1"/>
  <c r="NGP474" i="5" s="1"/>
  <c r="NGR474" i="5" s="1"/>
  <c r="NGT474" i="5" s="1"/>
  <c r="NGV474" i="5" s="1"/>
  <c r="NGX474" i="5" s="1"/>
  <c r="NGZ474" i="5" s="1"/>
  <c r="NHB474" i="5" s="1"/>
  <c r="NHD474" i="5" s="1"/>
  <c r="NHF474" i="5" s="1"/>
  <c r="NHH474" i="5" s="1"/>
  <c r="NHJ474" i="5" s="1"/>
  <c r="NHL474" i="5" s="1"/>
  <c r="NHN474" i="5" s="1"/>
  <c r="NHP474" i="5" s="1"/>
  <c r="NHR474" i="5" s="1"/>
  <c r="NHT474" i="5" s="1"/>
  <c r="NHV474" i="5" s="1"/>
  <c r="NHX474" i="5" s="1"/>
  <c r="NHZ474" i="5" s="1"/>
  <c r="NIB474" i="5" s="1"/>
  <c r="NID474" i="5" s="1"/>
  <c r="NIF474" i="5" s="1"/>
  <c r="NIH474" i="5" s="1"/>
  <c r="NIJ474" i="5" s="1"/>
  <c r="NIL474" i="5" s="1"/>
  <c r="NIN474" i="5" s="1"/>
  <c r="NIP474" i="5" s="1"/>
  <c r="NIR474" i="5" s="1"/>
  <c r="NIT474" i="5" s="1"/>
  <c r="NIV474" i="5" s="1"/>
  <c r="NIX474" i="5" s="1"/>
  <c r="NIZ474" i="5" s="1"/>
  <c r="NJB474" i="5" s="1"/>
  <c r="NJD474" i="5" s="1"/>
  <c r="NJF474" i="5" s="1"/>
  <c r="NJH474" i="5" s="1"/>
  <c r="NJJ474" i="5" s="1"/>
  <c r="NJL474" i="5" s="1"/>
  <c r="NJN474" i="5" s="1"/>
  <c r="NJP474" i="5" s="1"/>
  <c r="NJR474" i="5" s="1"/>
  <c r="NJT474" i="5" s="1"/>
  <c r="NJV474" i="5" s="1"/>
  <c r="NJX474" i="5" s="1"/>
  <c r="NJZ474" i="5" s="1"/>
  <c r="NKB474" i="5" s="1"/>
  <c r="NKD474" i="5" s="1"/>
  <c r="NKF474" i="5" s="1"/>
  <c r="NKH474" i="5" s="1"/>
  <c r="NKJ474" i="5" s="1"/>
  <c r="NKL474" i="5" s="1"/>
  <c r="NKN474" i="5" s="1"/>
  <c r="NKP474" i="5" s="1"/>
  <c r="NKR474" i="5" s="1"/>
  <c r="NKT474" i="5" s="1"/>
  <c r="NKV474" i="5" s="1"/>
  <c r="NKX474" i="5" s="1"/>
  <c r="NKZ474" i="5" s="1"/>
  <c r="NLB474" i="5" s="1"/>
  <c r="NLD474" i="5" s="1"/>
  <c r="NLF474" i="5" s="1"/>
  <c r="NLH474" i="5" s="1"/>
  <c r="NLJ474" i="5" s="1"/>
  <c r="NLL474" i="5" s="1"/>
  <c r="NLN474" i="5" s="1"/>
  <c r="NLP474" i="5" s="1"/>
  <c r="NLR474" i="5" s="1"/>
  <c r="NLT474" i="5" s="1"/>
  <c r="NLV474" i="5" s="1"/>
  <c r="NLX474" i="5" s="1"/>
  <c r="NLZ474" i="5" s="1"/>
  <c r="NMB474" i="5" s="1"/>
  <c r="NMD474" i="5" s="1"/>
  <c r="NMF474" i="5" s="1"/>
  <c r="NMH474" i="5" s="1"/>
  <c r="NMJ474" i="5" s="1"/>
  <c r="NML474" i="5" s="1"/>
  <c r="NMN474" i="5" s="1"/>
  <c r="NMP474" i="5" s="1"/>
  <c r="NMR474" i="5" s="1"/>
  <c r="NMT474" i="5" s="1"/>
  <c r="NMV474" i="5" s="1"/>
  <c r="NMX474" i="5" s="1"/>
  <c r="NMZ474" i="5" s="1"/>
  <c r="NNB474" i="5" s="1"/>
  <c r="NND474" i="5" s="1"/>
  <c r="NNF474" i="5" s="1"/>
  <c r="NNH474" i="5" s="1"/>
  <c r="NNJ474" i="5" s="1"/>
  <c r="NNL474" i="5" s="1"/>
  <c r="NNN474" i="5" s="1"/>
  <c r="NNP474" i="5" s="1"/>
  <c r="NNR474" i="5" s="1"/>
  <c r="NNT474" i="5" s="1"/>
  <c r="NNV474" i="5" s="1"/>
  <c r="NNX474" i="5" s="1"/>
  <c r="NNZ474" i="5" s="1"/>
  <c r="NOB474" i="5" s="1"/>
  <c r="NOD474" i="5" s="1"/>
  <c r="NOF474" i="5" s="1"/>
  <c r="NOH474" i="5" s="1"/>
  <c r="NOJ474" i="5" s="1"/>
  <c r="NOL474" i="5" s="1"/>
  <c r="NON474" i="5" s="1"/>
  <c r="NOP474" i="5" s="1"/>
  <c r="NOR474" i="5" s="1"/>
  <c r="NOT474" i="5" s="1"/>
  <c r="NOV474" i="5" s="1"/>
  <c r="NOX474" i="5" s="1"/>
  <c r="NOZ474" i="5" s="1"/>
  <c r="NPB474" i="5" s="1"/>
  <c r="NPD474" i="5" s="1"/>
  <c r="NPF474" i="5" s="1"/>
  <c r="NPH474" i="5" s="1"/>
  <c r="NPJ474" i="5" s="1"/>
  <c r="NPL474" i="5" s="1"/>
  <c r="NPN474" i="5" s="1"/>
  <c r="NPP474" i="5" s="1"/>
  <c r="NPR474" i="5" s="1"/>
  <c r="NPT474" i="5" s="1"/>
  <c r="NPV474" i="5" s="1"/>
  <c r="NPX474" i="5" s="1"/>
  <c r="NPZ474" i="5" s="1"/>
  <c r="NQB474" i="5" s="1"/>
  <c r="NQD474" i="5" s="1"/>
  <c r="NQF474" i="5" s="1"/>
  <c r="NQH474" i="5" s="1"/>
  <c r="NQJ474" i="5" s="1"/>
  <c r="NQL474" i="5" s="1"/>
  <c r="NQN474" i="5" s="1"/>
  <c r="NQP474" i="5" s="1"/>
  <c r="NQR474" i="5" s="1"/>
  <c r="NQT474" i="5" s="1"/>
  <c r="NQV474" i="5" s="1"/>
  <c r="NQX474" i="5" s="1"/>
  <c r="NQZ474" i="5" s="1"/>
  <c r="NRB474" i="5" s="1"/>
  <c r="NRD474" i="5" s="1"/>
  <c r="NRF474" i="5" s="1"/>
  <c r="NRH474" i="5" s="1"/>
  <c r="NRJ474" i="5" s="1"/>
  <c r="NRL474" i="5" s="1"/>
  <c r="NRN474" i="5" s="1"/>
  <c r="NRP474" i="5" s="1"/>
  <c r="NRR474" i="5" s="1"/>
  <c r="NRT474" i="5" s="1"/>
  <c r="NRV474" i="5" s="1"/>
  <c r="NRX474" i="5" s="1"/>
  <c r="NRZ474" i="5" s="1"/>
  <c r="NSB474" i="5" s="1"/>
  <c r="NSD474" i="5" s="1"/>
  <c r="NSF474" i="5" s="1"/>
  <c r="NSH474" i="5" s="1"/>
  <c r="NSJ474" i="5" s="1"/>
  <c r="NSL474" i="5" s="1"/>
  <c r="NSN474" i="5" s="1"/>
  <c r="NSP474" i="5" s="1"/>
  <c r="NSR474" i="5" s="1"/>
  <c r="NST474" i="5" s="1"/>
  <c r="NSV474" i="5" s="1"/>
  <c r="NSX474" i="5" s="1"/>
  <c r="NSZ474" i="5" s="1"/>
  <c r="NTB474" i="5" s="1"/>
  <c r="NTD474" i="5" s="1"/>
  <c r="NTF474" i="5" s="1"/>
  <c r="NTH474" i="5" s="1"/>
  <c r="NTJ474" i="5" s="1"/>
  <c r="NTL474" i="5" s="1"/>
  <c r="NTN474" i="5" s="1"/>
  <c r="NTP474" i="5" s="1"/>
  <c r="NTR474" i="5" s="1"/>
  <c r="NTT474" i="5" s="1"/>
  <c r="NTV474" i="5" s="1"/>
  <c r="NTX474" i="5" s="1"/>
  <c r="NTZ474" i="5" s="1"/>
  <c r="NUB474" i="5" s="1"/>
  <c r="NUD474" i="5" s="1"/>
  <c r="NUF474" i="5" s="1"/>
  <c r="NUH474" i="5" s="1"/>
  <c r="NUJ474" i="5" s="1"/>
  <c r="NUL474" i="5" s="1"/>
  <c r="NUN474" i="5" s="1"/>
  <c r="NUP474" i="5" s="1"/>
  <c r="NUR474" i="5" s="1"/>
  <c r="NUT474" i="5" s="1"/>
  <c r="NUV474" i="5" s="1"/>
  <c r="NUX474" i="5" s="1"/>
  <c r="NUZ474" i="5" s="1"/>
  <c r="NVB474" i="5" s="1"/>
  <c r="NVD474" i="5" s="1"/>
  <c r="NVF474" i="5" s="1"/>
  <c r="NVH474" i="5" s="1"/>
  <c r="NVJ474" i="5" s="1"/>
  <c r="NVL474" i="5" s="1"/>
  <c r="NVN474" i="5" s="1"/>
  <c r="NVP474" i="5" s="1"/>
  <c r="NVR474" i="5" s="1"/>
  <c r="NVT474" i="5" s="1"/>
  <c r="NVV474" i="5" s="1"/>
  <c r="NVX474" i="5" s="1"/>
  <c r="NVZ474" i="5" s="1"/>
  <c r="NWB474" i="5" s="1"/>
  <c r="NWD474" i="5" s="1"/>
  <c r="NWF474" i="5" s="1"/>
  <c r="NWH474" i="5" s="1"/>
  <c r="NWJ474" i="5" s="1"/>
  <c r="NWL474" i="5" s="1"/>
  <c r="NWN474" i="5" s="1"/>
  <c r="NWP474" i="5" s="1"/>
  <c r="NWR474" i="5" s="1"/>
  <c r="NWT474" i="5" s="1"/>
  <c r="NWV474" i="5" s="1"/>
  <c r="NWX474" i="5" s="1"/>
  <c r="NWZ474" i="5" s="1"/>
  <c r="NXB474" i="5" s="1"/>
  <c r="NXD474" i="5" s="1"/>
  <c r="NXF474" i="5" s="1"/>
  <c r="NXH474" i="5" s="1"/>
  <c r="NXJ474" i="5" s="1"/>
  <c r="NXL474" i="5" s="1"/>
  <c r="NXN474" i="5" s="1"/>
  <c r="NXP474" i="5" s="1"/>
  <c r="NXR474" i="5" s="1"/>
  <c r="NXT474" i="5" s="1"/>
  <c r="NXV474" i="5" s="1"/>
  <c r="NXX474" i="5" s="1"/>
  <c r="NXZ474" i="5" s="1"/>
  <c r="NYB474" i="5" s="1"/>
  <c r="NYD474" i="5" s="1"/>
  <c r="NYF474" i="5" s="1"/>
  <c r="NYH474" i="5" s="1"/>
  <c r="NYJ474" i="5" s="1"/>
  <c r="NYL474" i="5" s="1"/>
  <c r="NYN474" i="5" s="1"/>
  <c r="NYP474" i="5" s="1"/>
  <c r="NYR474" i="5" s="1"/>
  <c r="NYT474" i="5" s="1"/>
  <c r="NYV474" i="5" s="1"/>
  <c r="NYX474" i="5" s="1"/>
  <c r="NYZ474" i="5" s="1"/>
  <c r="NZB474" i="5" s="1"/>
  <c r="NZD474" i="5" s="1"/>
  <c r="NZF474" i="5" s="1"/>
  <c r="NZH474" i="5" s="1"/>
  <c r="NZJ474" i="5" s="1"/>
  <c r="NZL474" i="5" s="1"/>
  <c r="NZN474" i="5" s="1"/>
  <c r="NZP474" i="5" s="1"/>
  <c r="NZR474" i="5" s="1"/>
  <c r="NZT474" i="5" s="1"/>
  <c r="NZV474" i="5" s="1"/>
  <c r="NZX474" i="5" s="1"/>
  <c r="NZZ474" i="5" s="1"/>
  <c r="OAB474" i="5" s="1"/>
  <c r="OAD474" i="5" s="1"/>
  <c r="OAF474" i="5" s="1"/>
  <c r="OAH474" i="5" s="1"/>
  <c r="OAJ474" i="5" s="1"/>
  <c r="OAL474" i="5" s="1"/>
  <c r="OAN474" i="5" s="1"/>
  <c r="OAP474" i="5" s="1"/>
  <c r="OAR474" i="5" s="1"/>
  <c r="OAT474" i="5" s="1"/>
  <c r="OAV474" i="5" s="1"/>
  <c r="OAX474" i="5" s="1"/>
  <c r="OAZ474" i="5" s="1"/>
  <c r="OBB474" i="5" s="1"/>
  <c r="OBD474" i="5" s="1"/>
  <c r="OBF474" i="5" s="1"/>
  <c r="OBH474" i="5" s="1"/>
  <c r="OBJ474" i="5" s="1"/>
  <c r="OBL474" i="5" s="1"/>
  <c r="OBN474" i="5" s="1"/>
  <c r="OBP474" i="5" s="1"/>
  <c r="OBR474" i="5" s="1"/>
  <c r="OBT474" i="5" s="1"/>
  <c r="OBV474" i="5" s="1"/>
  <c r="OBX474" i="5" s="1"/>
  <c r="OBZ474" i="5" s="1"/>
  <c r="OCB474" i="5" s="1"/>
  <c r="OCD474" i="5" s="1"/>
  <c r="OCF474" i="5" s="1"/>
  <c r="OCH474" i="5" s="1"/>
  <c r="OCJ474" i="5" s="1"/>
  <c r="OCL474" i="5" s="1"/>
  <c r="OCN474" i="5" s="1"/>
  <c r="OCP474" i="5" s="1"/>
  <c r="OCR474" i="5" s="1"/>
  <c r="OCT474" i="5" s="1"/>
  <c r="OCV474" i="5" s="1"/>
  <c r="OCX474" i="5" s="1"/>
  <c r="OCZ474" i="5" s="1"/>
  <c r="ODB474" i="5" s="1"/>
  <c r="ODD474" i="5" s="1"/>
  <c r="ODF474" i="5" s="1"/>
  <c r="ODH474" i="5" s="1"/>
  <c r="ODJ474" i="5" s="1"/>
  <c r="ODL474" i="5" s="1"/>
  <c r="ODN474" i="5" s="1"/>
  <c r="ODP474" i="5" s="1"/>
  <c r="ODR474" i="5" s="1"/>
  <c r="ODT474" i="5" s="1"/>
  <c r="ODV474" i="5" s="1"/>
  <c r="ODX474" i="5" s="1"/>
  <c r="ODZ474" i="5" s="1"/>
  <c r="OEB474" i="5" s="1"/>
  <c r="OED474" i="5" s="1"/>
  <c r="OEF474" i="5" s="1"/>
  <c r="OEH474" i="5" s="1"/>
  <c r="OEJ474" i="5" s="1"/>
  <c r="OEL474" i="5" s="1"/>
  <c r="OEN474" i="5" s="1"/>
  <c r="OEP474" i="5" s="1"/>
  <c r="OER474" i="5" s="1"/>
  <c r="OET474" i="5" s="1"/>
  <c r="OEV474" i="5" s="1"/>
  <c r="OEX474" i="5" s="1"/>
  <c r="OEZ474" i="5" s="1"/>
  <c r="OFB474" i="5" s="1"/>
  <c r="OFD474" i="5" s="1"/>
  <c r="OFF474" i="5" s="1"/>
  <c r="OFH474" i="5" s="1"/>
  <c r="OFJ474" i="5" s="1"/>
  <c r="OFL474" i="5" s="1"/>
  <c r="OFN474" i="5" s="1"/>
  <c r="OFP474" i="5" s="1"/>
  <c r="OFR474" i="5" s="1"/>
  <c r="OFT474" i="5" s="1"/>
  <c r="OFV474" i="5" s="1"/>
  <c r="OFX474" i="5" s="1"/>
  <c r="OFZ474" i="5" s="1"/>
  <c r="OGB474" i="5" s="1"/>
  <c r="OGD474" i="5" s="1"/>
  <c r="OGF474" i="5" s="1"/>
  <c r="OGH474" i="5" s="1"/>
  <c r="OGJ474" i="5" s="1"/>
  <c r="OGL474" i="5" s="1"/>
  <c r="OGN474" i="5" s="1"/>
  <c r="OGP474" i="5" s="1"/>
  <c r="OGR474" i="5" s="1"/>
  <c r="OGT474" i="5" s="1"/>
  <c r="OGV474" i="5" s="1"/>
  <c r="OGX474" i="5" s="1"/>
  <c r="OGZ474" i="5" s="1"/>
  <c r="OHB474" i="5" s="1"/>
  <c r="OHD474" i="5" s="1"/>
  <c r="OHF474" i="5" s="1"/>
  <c r="OHH474" i="5" s="1"/>
  <c r="OHJ474" i="5" s="1"/>
  <c r="OHL474" i="5" s="1"/>
  <c r="OHN474" i="5" s="1"/>
  <c r="OHP474" i="5" s="1"/>
  <c r="OHR474" i="5" s="1"/>
  <c r="OHT474" i="5" s="1"/>
  <c r="OHV474" i="5" s="1"/>
  <c r="OHX474" i="5" s="1"/>
  <c r="OHZ474" i="5" s="1"/>
  <c r="OIB474" i="5" s="1"/>
  <c r="OID474" i="5" s="1"/>
  <c r="OIF474" i="5" s="1"/>
  <c r="OIH474" i="5" s="1"/>
  <c r="OIJ474" i="5" s="1"/>
  <c r="OIL474" i="5" s="1"/>
  <c r="OIN474" i="5" s="1"/>
  <c r="OIP474" i="5" s="1"/>
  <c r="OIR474" i="5" s="1"/>
  <c r="OIT474" i="5" s="1"/>
  <c r="OIV474" i="5" s="1"/>
  <c r="OIX474" i="5" s="1"/>
  <c r="OIZ474" i="5" s="1"/>
  <c r="OJB474" i="5" s="1"/>
  <c r="OJD474" i="5" s="1"/>
  <c r="OJF474" i="5" s="1"/>
  <c r="OJH474" i="5" s="1"/>
  <c r="OJJ474" i="5" s="1"/>
  <c r="OJL474" i="5" s="1"/>
  <c r="OJN474" i="5" s="1"/>
  <c r="OJP474" i="5" s="1"/>
  <c r="OJR474" i="5" s="1"/>
  <c r="OJT474" i="5" s="1"/>
  <c r="OJV474" i="5" s="1"/>
  <c r="OJX474" i="5" s="1"/>
  <c r="OJZ474" i="5" s="1"/>
  <c r="OKB474" i="5" s="1"/>
  <c r="OKD474" i="5" s="1"/>
  <c r="OKF474" i="5" s="1"/>
  <c r="OKH474" i="5" s="1"/>
  <c r="OKJ474" i="5" s="1"/>
  <c r="OKL474" i="5" s="1"/>
  <c r="OKN474" i="5" s="1"/>
  <c r="OKP474" i="5" s="1"/>
  <c r="OKR474" i="5" s="1"/>
  <c r="OKT474" i="5" s="1"/>
  <c r="OKV474" i="5" s="1"/>
  <c r="OKX474" i="5" s="1"/>
  <c r="OKZ474" i="5" s="1"/>
  <c r="OLB474" i="5" s="1"/>
  <c r="OLD474" i="5" s="1"/>
  <c r="OLF474" i="5" s="1"/>
  <c r="OLH474" i="5" s="1"/>
  <c r="OLJ474" i="5" s="1"/>
  <c r="OLL474" i="5" s="1"/>
  <c r="OLN474" i="5" s="1"/>
  <c r="OLP474" i="5" s="1"/>
  <c r="OLR474" i="5" s="1"/>
  <c r="OLT474" i="5" s="1"/>
  <c r="OLV474" i="5" s="1"/>
  <c r="OLX474" i="5" s="1"/>
  <c r="OLZ474" i="5" s="1"/>
  <c r="OMB474" i="5" s="1"/>
  <c r="OMD474" i="5" s="1"/>
  <c r="OMF474" i="5" s="1"/>
  <c r="OMH474" i="5" s="1"/>
  <c r="OMJ474" i="5" s="1"/>
  <c r="OML474" i="5" s="1"/>
  <c r="OMN474" i="5" s="1"/>
  <c r="OMP474" i="5" s="1"/>
  <c r="OMR474" i="5" s="1"/>
  <c r="OMT474" i="5" s="1"/>
  <c r="OMV474" i="5" s="1"/>
  <c r="OMX474" i="5" s="1"/>
  <c r="OMZ474" i="5" s="1"/>
  <c r="ONB474" i="5" s="1"/>
  <c r="OND474" i="5" s="1"/>
  <c r="ONF474" i="5" s="1"/>
  <c r="ONH474" i="5" s="1"/>
  <c r="ONJ474" i="5" s="1"/>
  <c r="ONL474" i="5" s="1"/>
  <c r="ONN474" i="5" s="1"/>
  <c r="ONP474" i="5" s="1"/>
  <c r="ONR474" i="5" s="1"/>
  <c r="ONT474" i="5" s="1"/>
  <c r="ONV474" i="5" s="1"/>
  <c r="ONX474" i="5" s="1"/>
  <c r="ONZ474" i="5" s="1"/>
  <c r="OOB474" i="5" s="1"/>
  <c r="OOD474" i="5" s="1"/>
  <c r="OOF474" i="5" s="1"/>
  <c r="OOH474" i="5" s="1"/>
  <c r="OOJ474" i="5" s="1"/>
  <c r="OOL474" i="5" s="1"/>
  <c r="OON474" i="5" s="1"/>
  <c r="OOP474" i="5" s="1"/>
  <c r="OOR474" i="5" s="1"/>
  <c r="OOT474" i="5" s="1"/>
  <c r="OOV474" i="5" s="1"/>
  <c r="OOX474" i="5" s="1"/>
  <c r="OOZ474" i="5" s="1"/>
  <c r="OPB474" i="5" s="1"/>
  <c r="OPD474" i="5" s="1"/>
  <c r="OPF474" i="5" s="1"/>
  <c r="OPH474" i="5" s="1"/>
  <c r="OPJ474" i="5" s="1"/>
  <c r="OPL474" i="5" s="1"/>
  <c r="OPN474" i="5" s="1"/>
  <c r="OPP474" i="5" s="1"/>
  <c r="OPR474" i="5" s="1"/>
  <c r="OPT474" i="5" s="1"/>
  <c r="OPV474" i="5" s="1"/>
  <c r="OPX474" i="5" s="1"/>
  <c r="OPZ474" i="5" s="1"/>
  <c r="OQB474" i="5" s="1"/>
  <c r="OQD474" i="5" s="1"/>
  <c r="OQF474" i="5" s="1"/>
  <c r="OQH474" i="5" s="1"/>
  <c r="OQJ474" i="5" s="1"/>
  <c r="OQL474" i="5" s="1"/>
  <c r="OQN474" i="5" s="1"/>
  <c r="OQP474" i="5" s="1"/>
  <c r="OQR474" i="5" s="1"/>
  <c r="OQT474" i="5" s="1"/>
  <c r="OQV474" i="5" s="1"/>
  <c r="OQX474" i="5" s="1"/>
  <c r="OQZ474" i="5" s="1"/>
  <c r="ORB474" i="5" s="1"/>
  <c r="ORD474" i="5" s="1"/>
  <c r="ORF474" i="5" s="1"/>
  <c r="ORH474" i="5" s="1"/>
  <c r="ORJ474" i="5" s="1"/>
  <c r="ORL474" i="5" s="1"/>
  <c r="ORN474" i="5" s="1"/>
  <c r="ORP474" i="5" s="1"/>
  <c r="ORR474" i="5" s="1"/>
  <c r="ORT474" i="5" s="1"/>
  <c r="ORV474" i="5" s="1"/>
  <c r="ORX474" i="5" s="1"/>
  <c r="ORZ474" i="5" s="1"/>
  <c r="OSB474" i="5" s="1"/>
  <c r="OSD474" i="5" s="1"/>
  <c r="OSF474" i="5" s="1"/>
  <c r="OSH474" i="5" s="1"/>
  <c r="OSJ474" i="5" s="1"/>
  <c r="OSL474" i="5" s="1"/>
  <c r="OSN474" i="5" s="1"/>
  <c r="OSP474" i="5" s="1"/>
  <c r="OSR474" i="5" s="1"/>
  <c r="OST474" i="5" s="1"/>
  <c r="OSV474" i="5" s="1"/>
  <c r="OSX474" i="5" s="1"/>
  <c r="OSZ474" i="5" s="1"/>
  <c r="OTB474" i="5" s="1"/>
  <c r="OTD474" i="5" s="1"/>
  <c r="OTF474" i="5" s="1"/>
  <c r="OTH474" i="5" s="1"/>
  <c r="OTJ474" i="5" s="1"/>
  <c r="OTL474" i="5" s="1"/>
  <c r="OTN474" i="5" s="1"/>
  <c r="OTP474" i="5" s="1"/>
  <c r="OTR474" i="5" s="1"/>
  <c r="OTT474" i="5" s="1"/>
  <c r="OTV474" i="5" s="1"/>
  <c r="OTX474" i="5" s="1"/>
  <c r="OTZ474" i="5" s="1"/>
  <c r="OUB474" i="5" s="1"/>
  <c r="OUD474" i="5" s="1"/>
  <c r="OUF474" i="5" s="1"/>
  <c r="OUH474" i="5" s="1"/>
  <c r="OUJ474" i="5" s="1"/>
  <c r="OUL474" i="5" s="1"/>
  <c r="OUN474" i="5" s="1"/>
  <c r="OUP474" i="5" s="1"/>
  <c r="OUR474" i="5" s="1"/>
  <c r="OUT474" i="5" s="1"/>
  <c r="OUV474" i="5" s="1"/>
  <c r="OUX474" i="5" s="1"/>
  <c r="OUZ474" i="5" s="1"/>
  <c r="OVB474" i="5" s="1"/>
  <c r="OVD474" i="5" s="1"/>
  <c r="OVF474" i="5" s="1"/>
  <c r="OVH474" i="5" s="1"/>
  <c r="OVJ474" i="5" s="1"/>
  <c r="OVL474" i="5" s="1"/>
  <c r="OVN474" i="5" s="1"/>
  <c r="OVP474" i="5" s="1"/>
  <c r="OVR474" i="5" s="1"/>
  <c r="OVT474" i="5" s="1"/>
  <c r="OVV474" i="5" s="1"/>
  <c r="OVX474" i="5" s="1"/>
  <c r="OVZ474" i="5" s="1"/>
  <c r="OWB474" i="5" s="1"/>
  <c r="OWD474" i="5" s="1"/>
  <c r="OWF474" i="5" s="1"/>
  <c r="OWH474" i="5" s="1"/>
  <c r="OWJ474" i="5" s="1"/>
  <c r="OWL474" i="5" s="1"/>
  <c r="OWN474" i="5" s="1"/>
  <c r="OWP474" i="5" s="1"/>
  <c r="OWR474" i="5" s="1"/>
  <c r="OWT474" i="5" s="1"/>
  <c r="OWV474" i="5" s="1"/>
  <c r="OWX474" i="5" s="1"/>
  <c r="OWZ474" i="5" s="1"/>
  <c r="OXB474" i="5" s="1"/>
  <c r="OXD474" i="5" s="1"/>
  <c r="OXF474" i="5" s="1"/>
  <c r="OXH474" i="5" s="1"/>
  <c r="OXJ474" i="5" s="1"/>
  <c r="OXL474" i="5" s="1"/>
  <c r="OXN474" i="5" s="1"/>
  <c r="OXP474" i="5" s="1"/>
  <c r="OXR474" i="5" s="1"/>
  <c r="OXT474" i="5" s="1"/>
  <c r="OXV474" i="5" s="1"/>
  <c r="OXX474" i="5" s="1"/>
  <c r="OXZ474" i="5" s="1"/>
  <c r="OYB474" i="5" s="1"/>
  <c r="OYD474" i="5" s="1"/>
  <c r="OYF474" i="5" s="1"/>
  <c r="OYH474" i="5" s="1"/>
  <c r="OYJ474" i="5" s="1"/>
  <c r="OYL474" i="5" s="1"/>
  <c r="OYN474" i="5" s="1"/>
  <c r="OYP474" i="5" s="1"/>
  <c r="OYR474" i="5" s="1"/>
  <c r="OYT474" i="5" s="1"/>
  <c r="OYV474" i="5" s="1"/>
  <c r="OYX474" i="5" s="1"/>
  <c r="OYZ474" i="5" s="1"/>
  <c r="OZB474" i="5" s="1"/>
  <c r="OZD474" i="5" s="1"/>
  <c r="OZF474" i="5" s="1"/>
  <c r="OZH474" i="5" s="1"/>
  <c r="OZJ474" i="5" s="1"/>
  <c r="OZL474" i="5" s="1"/>
  <c r="OZN474" i="5" s="1"/>
  <c r="OZP474" i="5" s="1"/>
  <c r="OZR474" i="5" s="1"/>
  <c r="OZT474" i="5" s="1"/>
  <c r="OZV474" i="5" s="1"/>
  <c r="OZX474" i="5" s="1"/>
  <c r="OZZ474" i="5" s="1"/>
  <c r="PAB474" i="5" s="1"/>
  <c r="PAD474" i="5" s="1"/>
  <c r="PAF474" i="5" s="1"/>
  <c r="PAH474" i="5" s="1"/>
  <c r="PAJ474" i="5" s="1"/>
  <c r="PAL474" i="5" s="1"/>
  <c r="PAN474" i="5" s="1"/>
  <c r="PAP474" i="5" s="1"/>
  <c r="PAR474" i="5" s="1"/>
  <c r="PAT474" i="5" s="1"/>
  <c r="PAV474" i="5" s="1"/>
  <c r="PAX474" i="5" s="1"/>
  <c r="PAZ474" i="5" s="1"/>
  <c r="PBB474" i="5" s="1"/>
  <c r="PBD474" i="5" s="1"/>
  <c r="PBF474" i="5" s="1"/>
  <c r="PBH474" i="5" s="1"/>
  <c r="PBJ474" i="5" s="1"/>
  <c r="PBL474" i="5" s="1"/>
  <c r="PBN474" i="5" s="1"/>
  <c r="PBP474" i="5" s="1"/>
  <c r="PBR474" i="5" s="1"/>
  <c r="PBT474" i="5" s="1"/>
  <c r="PBV474" i="5" s="1"/>
  <c r="PBX474" i="5" s="1"/>
  <c r="PBZ474" i="5" s="1"/>
  <c r="PCB474" i="5" s="1"/>
  <c r="PCD474" i="5" s="1"/>
  <c r="PCF474" i="5" s="1"/>
  <c r="PCH474" i="5" s="1"/>
  <c r="PCJ474" i="5" s="1"/>
  <c r="PCL474" i="5" s="1"/>
  <c r="PCN474" i="5" s="1"/>
  <c r="PCP474" i="5" s="1"/>
  <c r="PCR474" i="5" s="1"/>
  <c r="PCT474" i="5" s="1"/>
  <c r="PCV474" i="5" s="1"/>
  <c r="PCX474" i="5" s="1"/>
  <c r="PCZ474" i="5" s="1"/>
  <c r="PDB474" i="5" s="1"/>
  <c r="PDD474" i="5" s="1"/>
  <c r="PDF474" i="5" s="1"/>
  <c r="PDH474" i="5" s="1"/>
  <c r="PDJ474" i="5" s="1"/>
  <c r="PDL474" i="5" s="1"/>
  <c r="PDN474" i="5" s="1"/>
  <c r="PDP474" i="5" s="1"/>
  <c r="PDR474" i="5" s="1"/>
  <c r="PDT474" i="5" s="1"/>
  <c r="PDV474" i="5" s="1"/>
  <c r="PDX474" i="5" s="1"/>
  <c r="PDZ474" i="5" s="1"/>
  <c r="PEB474" i="5" s="1"/>
  <c r="PED474" i="5" s="1"/>
  <c r="PEF474" i="5" s="1"/>
  <c r="PEH474" i="5" s="1"/>
  <c r="PEJ474" i="5" s="1"/>
  <c r="PEL474" i="5" s="1"/>
  <c r="PEN474" i="5" s="1"/>
  <c r="PEP474" i="5" s="1"/>
  <c r="PER474" i="5" s="1"/>
  <c r="PET474" i="5" s="1"/>
  <c r="PEV474" i="5" s="1"/>
  <c r="PEX474" i="5" s="1"/>
  <c r="PEZ474" i="5" s="1"/>
  <c r="PFB474" i="5" s="1"/>
  <c r="PFD474" i="5" s="1"/>
  <c r="PFF474" i="5" s="1"/>
  <c r="PFH474" i="5" s="1"/>
  <c r="PFJ474" i="5" s="1"/>
  <c r="PFL474" i="5" s="1"/>
  <c r="PFN474" i="5" s="1"/>
  <c r="PFP474" i="5" s="1"/>
  <c r="PFR474" i="5" s="1"/>
  <c r="PFT474" i="5" s="1"/>
  <c r="PFV474" i="5" s="1"/>
  <c r="PFX474" i="5" s="1"/>
  <c r="PFZ474" i="5" s="1"/>
  <c r="PGB474" i="5" s="1"/>
  <c r="PGD474" i="5" s="1"/>
  <c r="PGF474" i="5" s="1"/>
  <c r="PGH474" i="5" s="1"/>
  <c r="PGJ474" i="5" s="1"/>
  <c r="PGL474" i="5" s="1"/>
  <c r="PGN474" i="5" s="1"/>
  <c r="PGP474" i="5" s="1"/>
  <c r="PGR474" i="5" s="1"/>
  <c r="PGT474" i="5" s="1"/>
  <c r="PGV474" i="5" s="1"/>
  <c r="PGX474" i="5" s="1"/>
  <c r="PGZ474" i="5" s="1"/>
  <c r="PHB474" i="5" s="1"/>
  <c r="PHD474" i="5" s="1"/>
  <c r="PHF474" i="5" s="1"/>
  <c r="PHH474" i="5" s="1"/>
  <c r="PHJ474" i="5" s="1"/>
  <c r="PHL474" i="5" s="1"/>
  <c r="PHN474" i="5" s="1"/>
  <c r="PHP474" i="5" s="1"/>
  <c r="PHR474" i="5" s="1"/>
  <c r="PHT474" i="5" s="1"/>
  <c r="PHV474" i="5" s="1"/>
  <c r="PHX474" i="5" s="1"/>
  <c r="PHZ474" i="5" s="1"/>
  <c r="PIB474" i="5" s="1"/>
  <c r="PID474" i="5" s="1"/>
  <c r="PIF474" i="5" s="1"/>
  <c r="PIH474" i="5" s="1"/>
  <c r="PIJ474" i="5" s="1"/>
  <c r="PIL474" i="5" s="1"/>
  <c r="PIN474" i="5" s="1"/>
  <c r="PIP474" i="5" s="1"/>
  <c r="PIR474" i="5" s="1"/>
  <c r="PIT474" i="5" s="1"/>
  <c r="PIV474" i="5" s="1"/>
  <c r="PIX474" i="5" s="1"/>
  <c r="PIZ474" i="5" s="1"/>
  <c r="PJB474" i="5" s="1"/>
  <c r="PJD474" i="5" s="1"/>
  <c r="PJF474" i="5" s="1"/>
  <c r="PJH474" i="5" s="1"/>
  <c r="PJJ474" i="5" s="1"/>
  <c r="PJL474" i="5" s="1"/>
  <c r="PJN474" i="5" s="1"/>
  <c r="PJP474" i="5" s="1"/>
  <c r="PJR474" i="5" s="1"/>
  <c r="PJT474" i="5" s="1"/>
  <c r="PJV474" i="5" s="1"/>
  <c r="PJX474" i="5" s="1"/>
  <c r="PJZ474" i="5" s="1"/>
  <c r="PKB474" i="5" s="1"/>
  <c r="PKD474" i="5" s="1"/>
  <c r="PKF474" i="5" s="1"/>
  <c r="PKH474" i="5" s="1"/>
  <c r="PKJ474" i="5" s="1"/>
  <c r="PKL474" i="5" s="1"/>
  <c r="PKN474" i="5" s="1"/>
  <c r="PKP474" i="5" s="1"/>
  <c r="PKR474" i="5" s="1"/>
  <c r="PKT474" i="5" s="1"/>
  <c r="PKV474" i="5" s="1"/>
  <c r="PKX474" i="5" s="1"/>
  <c r="PKZ474" i="5" s="1"/>
  <c r="PLB474" i="5" s="1"/>
  <c r="PLD474" i="5" s="1"/>
  <c r="PLF474" i="5" s="1"/>
  <c r="PLH474" i="5" s="1"/>
  <c r="PLJ474" i="5" s="1"/>
  <c r="PLL474" i="5" s="1"/>
  <c r="PLN474" i="5" s="1"/>
  <c r="PLP474" i="5" s="1"/>
  <c r="PLR474" i="5" s="1"/>
  <c r="PLT474" i="5" s="1"/>
  <c r="PLV474" i="5" s="1"/>
  <c r="PLX474" i="5" s="1"/>
  <c r="PLZ474" i="5" s="1"/>
  <c r="PMB474" i="5" s="1"/>
  <c r="PMD474" i="5" s="1"/>
  <c r="PMF474" i="5" s="1"/>
  <c r="PMH474" i="5" s="1"/>
  <c r="PMJ474" i="5" s="1"/>
  <c r="PML474" i="5" s="1"/>
  <c r="PMN474" i="5" s="1"/>
  <c r="PMP474" i="5" s="1"/>
  <c r="PMR474" i="5" s="1"/>
  <c r="PMT474" i="5" s="1"/>
  <c r="PMV474" i="5" s="1"/>
  <c r="PMX474" i="5" s="1"/>
  <c r="PMZ474" i="5" s="1"/>
  <c r="PNB474" i="5" s="1"/>
  <c r="PND474" i="5" s="1"/>
  <c r="PNF474" i="5" s="1"/>
  <c r="PNH474" i="5" s="1"/>
  <c r="PNJ474" i="5" s="1"/>
  <c r="PNL474" i="5" s="1"/>
  <c r="PNN474" i="5" s="1"/>
  <c r="PNP474" i="5" s="1"/>
  <c r="PNR474" i="5" s="1"/>
  <c r="PNT474" i="5" s="1"/>
  <c r="PNV474" i="5" s="1"/>
  <c r="PNX474" i="5" s="1"/>
  <c r="PNZ474" i="5" s="1"/>
  <c r="POB474" i="5" s="1"/>
  <c r="POD474" i="5" s="1"/>
  <c r="POF474" i="5" s="1"/>
  <c r="POH474" i="5" s="1"/>
  <c r="POJ474" i="5" s="1"/>
  <c r="POL474" i="5" s="1"/>
  <c r="PON474" i="5" s="1"/>
  <c r="POP474" i="5" s="1"/>
  <c r="POR474" i="5" s="1"/>
  <c r="POT474" i="5" s="1"/>
  <c r="POV474" i="5" s="1"/>
  <c r="POX474" i="5" s="1"/>
  <c r="POZ474" i="5" s="1"/>
  <c r="PPB474" i="5" s="1"/>
  <c r="PPD474" i="5" s="1"/>
  <c r="PPF474" i="5" s="1"/>
  <c r="PPH474" i="5" s="1"/>
  <c r="PPJ474" i="5" s="1"/>
  <c r="PPL474" i="5" s="1"/>
  <c r="PPN474" i="5" s="1"/>
  <c r="PPP474" i="5" s="1"/>
  <c r="PPR474" i="5" s="1"/>
  <c r="PPT474" i="5" s="1"/>
  <c r="PPV474" i="5" s="1"/>
  <c r="PPX474" i="5" s="1"/>
  <c r="PPZ474" i="5" s="1"/>
  <c r="PQB474" i="5" s="1"/>
  <c r="PQD474" i="5" s="1"/>
  <c r="PQF474" i="5" s="1"/>
  <c r="PQH474" i="5" s="1"/>
  <c r="PQJ474" i="5" s="1"/>
  <c r="PQL474" i="5" s="1"/>
  <c r="PQN474" i="5" s="1"/>
  <c r="PQP474" i="5" s="1"/>
  <c r="PQR474" i="5" s="1"/>
  <c r="PQT474" i="5" s="1"/>
  <c r="PQV474" i="5" s="1"/>
  <c r="PQX474" i="5" s="1"/>
  <c r="PQZ474" i="5" s="1"/>
  <c r="PRB474" i="5" s="1"/>
  <c r="PRD474" i="5" s="1"/>
  <c r="PRF474" i="5" s="1"/>
  <c r="PRH474" i="5" s="1"/>
  <c r="PRJ474" i="5" s="1"/>
  <c r="PRL474" i="5" s="1"/>
  <c r="PRN474" i="5" s="1"/>
  <c r="PRP474" i="5" s="1"/>
  <c r="PRR474" i="5" s="1"/>
  <c r="PRT474" i="5" s="1"/>
  <c r="PRV474" i="5" s="1"/>
  <c r="PRX474" i="5" s="1"/>
  <c r="PRZ474" i="5" s="1"/>
  <c r="PSB474" i="5" s="1"/>
  <c r="PSD474" i="5" s="1"/>
  <c r="PSF474" i="5" s="1"/>
  <c r="PSH474" i="5" s="1"/>
  <c r="PSJ474" i="5" s="1"/>
  <c r="PSL474" i="5" s="1"/>
  <c r="PSN474" i="5" s="1"/>
  <c r="PSP474" i="5" s="1"/>
  <c r="PSR474" i="5" s="1"/>
  <c r="PST474" i="5" s="1"/>
  <c r="PSV474" i="5" s="1"/>
  <c r="PSX474" i="5" s="1"/>
  <c r="PSZ474" i="5" s="1"/>
  <c r="PTB474" i="5" s="1"/>
  <c r="PTD474" i="5" s="1"/>
  <c r="PTF474" i="5" s="1"/>
  <c r="PTH474" i="5" s="1"/>
  <c r="PTJ474" i="5" s="1"/>
  <c r="PTL474" i="5" s="1"/>
  <c r="PTN474" i="5" s="1"/>
  <c r="PTP474" i="5" s="1"/>
  <c r="PTR474" i="5" s="1"/>
  <c r="PTT474" i="5" s="1"/>
  <c r="PTV474" i="5" s="1"/>
  <c r="PTX474" i="5" s="1"/>
  <c r="PTZ474" i="5" s="1"/>
  <c r="PUB474" i="5" s="1"/>
  <c r="PUD474" i="5" s="1"/>
  <c r="PUF474" i="5" s="1"/>
  <c r="PUH474" i="5" s="1"/>
  <c r="PUJ474" i="5" s="1"/>
  <c r="PUL474" i="5" s="1"/>
  <c r="PUN474" i="5" s="1"/>
  <c r="PUP474" i="5" s="1"/>
  <c r="PUR474" i="5" s="1"/>
  <c r="PUT474" i="5" s="1"/>
  <c r="PUV474" i="5" s="1"/>
  <c r="PUX474" i="5" s="1"/>
  <c r="PUZ474" i="5" s="1"/>
  <c r="PVB474" i="5" s="1"/>
  <c r="PVD474" i="5" s="1"/>
  <c r="PVF474" i="5" s="1"/>
  <c r="PVH474" i="5" s="1"/>
  <c r="PVJ474" i="5" s="1"/>
  <c r="PVL474" i="5" s="1"/>
  <c r="PVN474" i="5" s="1"/>
  <c r="PVP474" i="5" s="1"/>
  <c r="PVR474" i="5" s="1"/>
  <c r="PVT474" i="5" s="1"/>
  <c r="PVV474" i="5" s="1"/>
  <c r="PVX474" i="5" s="1"/>
  <c r="PVZ474" i="5" s="1"/>
  <c r="PWB474" i="5" s="1"/>
  <c r="PWD474" i="5" s="1"/>
  <c r="PWF474" i="5" s="1"/>
  <c r="PWH474" i="5" s="1"/>
  <c r="PWJ474" i="5" s="1"/>
  <c r="PWL474" i="5" s="1"/>
  <c r="PWN474" i="5" s="1"/>
  <c r="PWP474" i="5" s="1"/>
  <c r="PWR474" i="5" s="1"/>
  <c r="PWT474" i="5" s="1"/>
  <c r="PWV474" i="5" s="1"/>
  <c r="PWX474" i="5" s="1"/>
  <c r="PWZ474" i="5" s="1"/>
  <c r="PXB474" i="5" s="1"/>
  <c r="PXD474" i="5" s="1"/>
  <c r="PXF474" i="5" s="1"/>
  <c r="PXH474" i="5" s="1"/>
  <c r="PXJ474" i="5" s="1"/>
  <c r="PXL474" i="5" s="1"/>
  <c r="PXN474" i="5" s="1"/>
  <c r="PXP474" i="5" s="1"/>
  <c r="PXR474" i="5" s="1"/>
  <c r="PXT474" i="5" s="1"/>
  <c r="PXV474" i="5" s="1"/>
  <c r="PXX474" i="5" s="1"/>
  <c r="PXZ474" i="5" s="1"/>
  <c r="PYB474" i="5" s="1"/>
  <c r="PYD474" i="5" s="1"/>
  <c r="PYF474" i="5" s="1"/>
  <c r="PYH474" i="5" s="1"/>
  <c r="PYJ474" i="5" s="1"/>
  <c r="PYL474" i="5" s="1"/>
  <c r="PYN474" i="5" s="1"/>
  <c r="PYP474" i="5" s="1"/>
  <c r="PYR474" i="5" s="1"/>
  <c r="PYT474" i="5" s="1"/>
  <c r="PYV474" i="5" s="1"/>
  <c r="PYX474" i="5" s="1"/>
  <c r="PYZ474" i="5" s="1"/>
  <c r="PZB474" i="5" s="1"/>
  <c r="PZD474" i="5" s="1"/>
  <c r="PZF474" i="5" s="1"/>
  <c r="PZH474" i="5" s="1"/>
  <c r="PZJ474" i="5" s="1"/>
  <c r="PZL474" i="5" s="1"/>
  <c r="PZN474" i="5" s="1"/>
  <c r="PZP474" i="5" s="1"/>
  <c r="PZR474" i="5" s="1"/>
  <c r="PZT474" i="5" s="1"/>
  <c r="PZV474" i="5" s="1"/>
  <c r="PZX474" i="5" s="1"/>
  <c r="PZZ474" i="5" s="1"/>
  <c r="QAB474" i="5" s="1"/>
  <c r="QAD474" i="5" s="1"/>
  <c r="QAF474" i="5" s="1"/>
  <c r="QAH474" i="5" s="1"/>
  <c r="QAJ474" i="5" s="1"/>
  <c r="QAL474" i="5" s="1"/>
  <c r="QAN474" i="5" s="1"/>
  <c r="QAP474" i="5" s="1"/>
  <c r="QAR474" i="5" s="1"/>
  <c r="QAT474" i="5" s="1"/>
  <c r="QAV474" i="5" s="1"/>
  <c r="QAX474" i="5" s="1"/>
  <c r="QAZ474" i="5" s="1"/>
  <c r="QBB474" i="5" s="1"/>
  <c r="QBD474" i="5" s="1"/>
  <c r="QBF474" i="5" s="1"/>
  <c r="QBH474" i="5" s="1"/>
  <c r="QBJ474" i="5" s="1"/>
  <c r="QBL474" i="5" s="1"/>
  <c r="QBN474" i="5" s="1"/>
  <c r="QBP474" i="5" s="1"/>
  <c r="QBR474" i="5" s="1"/>
  <c r="QBT474" i="5" s="1"/>
  <c r="QBV474" i="5" s="1"/>
  <c r="QBX474" i="5" s="1"/>
  <c r="QBZ474" i="5" s="1"/>
  <c r="QCB474" i="5" s="1"/>
  <c r="QCD474" i="5" s="1"/>
  <c r="QCF474" i="5" s="1"/>
  <c r="QCH474" i="5" s="1"/>
  <c r="QCJ474" i="5" s="1"/>
  <c r="QCL474" i="5" s="1"/>
  <c r="QCN474" i="5" s="1"/>
  <c r="QCP474" i="5" s="1"/>
  <c r="QCR474" i="5" s="1"/>
  <c r="QCT474" i="5" s="1"/>
  <c r="QCV474" i="5" s="1"/>
  <c r="QCX474" i="5" s="1"/>
  <c r="QCZ474" i="5" s="1"/>
  <c r="QDB474" i="5" s="1"/>
  <c r="QDD474" i="5" s="1"/>
  <c r="QDF474" i="5" s="1"/>
  <c r="QDH474" i="5" s="1"/>
  <c r="QDJ474" i="5" s="1"/>
  <c r="QDL474" i="5" s="1"/>
  <c r="QDN474" i="5" s="1"/>
  <c r="QDP474" i="5" s="1"/>
  <c r="QDR474" i="5" s="1"/>
  <c r="QDT474" i="5" s="1"/>
  <c r="QDV474" i="5" s="1"/>
  <c r="QDX474" i="5" s="1"/>
  <c r="QDZ474" i="5" s="1"/>
  <c r="QEB474" i="5" s="1"/>
  <c r="QED474" i="5" s="1"/>
  <c r="QEF474" i="5" s="1"/>
  <c r="QEH474" i="5" s="1"/>
  <c r="QEJ474" i="5" s="1"/>
  <c r="QEL474" i="5" s="1"/>
  <c r="QEN474" i="5" s="1"/>
  <c r="QEP474" i="5" s="1"/>
  <c r="QER474" i="5" s="1"/>
  <c r="QET474" i="5" s="1"/>
  <c r="QEV474" i="5" s="1"/>
  <c r="QEX474" i="5" s="1"/>
  <c r="QEZ474" i="5" s="1"/>
  <c r="QFB474" i="5" s="1"/>
  <c r="QFD474" i="5" s="1"/>
  <c r="QFF474" i="5" s="1"/>
  <c r="QFH474" i="5" s="1"/>
  <c r="QFJ474" i="5" s="1"/>
  <c r="QFL474" i="5" s="1"/>
  <c r="QFN474" i="5" s="1"/>
  <c r="QFP474" i="5" s="1"/>
  <c r="QFR474" i="5" s="1"/>
  <c r="QFT474" i="5" s="1"/>
  <c r="QFV474" i="5" s="1"/>
  <c r="QFX474" i="5" s="1"/>
  <c r="QFZ474" i="5" s="1"/>
  <c r="QGB474" i="5" s="1"/>
  <c r="QGD474" i="5" s="1"/>
  <c r="QGF474" i="5" s="1"/>
  <c r="QGH474" i="5" s="1"/>
  <c r="QGJ474" i="5" s="1"/>
  <c r="QGL474" i="5" s="1"/>
  <c r="QGN474" i="5" s="1"/>
  <c r="QGP474" i="5" s="1"/>
  <c r="QGR474" i="5" s="1"/>
  <c r="QGT474" i="5" s="1"/>
  <c r="QGV474" i="5" s="1"/>
  <c r="QGX474" i="5" s="1"/>
  <c r="QGZ474" i="5" s="1"/>
  <c r="QHB474" i="5" s="1"/>
  <c r="QHD474" i="5" s="1"/>
  <c r="QHF474" i="5" s="1"/>
  <c r="QHH474" i="5" s="1"/>
  <c r="QHJ474" i="5" s="1"/>
  <c r="QHL474" i="5" s="1"/>
  <c r="QHN474" i="5" s="1"/>
  <c r="QHP474" i="5" s="1"/>
  <c r="QHR474" i="5" s="1"/>
  <c r="QHT474" i="5" s="1"/>
  <c r="QHV474" i="5" s="1"/>
  <c r="QHX474" i="5" s="1"/>
  <c r="QHZ474" i="5" s="1"/>
  <c r="QIB474" i="5" s="1"/>
  <c r="QID474" i="5" s="1"/>
  <c r="QIF474" i="5" s="1"/>
  <c r="QIH474" i="5" s="1"/>
  <c r="QIJ474" i="5" s="1"/>
  <c r="QIL474" i="5" s="1"/>
  <c r="QIN474" i="5" s="1"/>
  <c r="QIP474" i="5" s="1"/>
  <c r="QIR474" i="5" s="1"/>
  <c r="QIT474" i="5" s="1"/>
  <c r="QIV474" i="5" s="1"/>
  <c r="QIX474" i="5" s="1"/>
  <c r="QIZ474" i="5" s="1"/>
  <c r="QJB474" i="5" s="1"/>
  <c r="QJD474" i="5" s="1"/>
  <c r="QJF474" i="5" s="1"/>
  <c r="QJH474" i="5" s="1"/>
  <c r="QJJ474" i="5" s="1"/>
  <c r="QJL474" i="5" s="1"/>
  <c r="QJN474" i="5" s="1"/>
  <c r="QJP474" i="5" s="1"/>
  <c r="QJR474" i="5" s="1"/>
  <c r="QJT474" i="5" s="1"/>
  <c r="QJV474" i="5" s="1"/>
  <c r="QJX474" i="5" s="1"/>
  <c r="QJZ474" i="5" s="1"/>
  <c r="QKB474" i="5" s="1"/>
  <c r="QKD474" i="5" s="1"/>
  <c r="QKF474" i="5" s="1"/>
  <c r="QKH474" i="5" s="1"/>
  <c r="QKJ474" i="5" s="1"/>
  <c r="QKL474" i="5" s="1"/>
  <c r="QKN474" i="5" s="1"/>
  <c r="QKP474" i="5" s="1"/>
  <c r="QKR474" i="5" s="1"/>
  <c r="QKT474" i="5" s="1"/>
  <c r="QKV474" i="5" s="1"/>
  <c r="QKX474" i="5" s="1"/>
  <c r="QKZ474" i="5" s="1"/>
  <c r="QLB474" i="5" s="1"/>
  <c r="QLD474" i="5" s="1"/>
  <c r="QLF474" i="5" s="1"/>
  <c r="QLH474" i="5" s="1"/>
  <c r="QLJ474" i="5" s="1"/>
  <c r="QLL474" i="5" s="1"/>
  <c r="QLN474" i="5" s="1"/>
  <c r="QLP474" i="5" s="1"/>
  <c r="QLR474" i="5" s="1"/>
  <c r="QLT474" i="5" s="1"/>
  <c r="QLV474" i="5" s="1"/>
  <c r="QLX474" i="5" s="1"/>
  <c r="QLZ474" i="5" s="1"/>
  <c r="QMB474" i="5" s="1"/>
  <c r="QMD474" i="5" s="1"/>
  <c r="QMF474" i="5" s="1"/>
  <c r="QMH474" i="5" s="1"/>
  <c r="QMJ474" i="5" s="1"/>
  <c r="QML474" i="5" s="1"/>
  <c r="QMN474" i="5" s="1"/>
  <c r="QMP474" i="5" s="1"/>
  <c r="QMR474" i="5" s="1"/>
  <c r="QMT474" i="5" s="1"/>
  <c r="QMV474" i="5" s="1"/>
  <c r="QMX474" i="5" s="1"/>
  <c r="QMZ474" i="5" s="1"/>
  <c r="QNB474" i="5" s="1"/>
  <c r="QND474" i="5" s="1"/>
  <c r="QNF474" i="5" s="1"/>
  <c r="QNH474" i="5" s="1"/>
  <c r="QNJ474" i="5" s="1"/>
  <c r="QNL474" i="5" s="1"/>
  <c r="QNN474" i="5" s="1"/>
  <c r="QNP474" i="5" s="1"/>
  <c r="QNR474" i="5" s="1"/>
  <c r="QNT474" i="5" s="1"/>
  <c r="QNV474" i="5" s="1"/>
  <c r="QNX474" i="5" s="1"/>
  <c r="QNZ474" i="5" s="1"/>
  <c r="QOB474" i="5" s="1"/>
  <c r="QOD474" i="5" s="1"/>
  <c r="QOF474" i="5" s="1"/>
  <c r="QOH474" i="5" s="1"/>
  <c r="QOJ474" i="5" s="1"/>
  <c r="QOL474" i="5" s="1"/>
  <c r="QON474" i="5" s="1"/>
  <c r="QOP474" i="5" s="1"/>
  <c r="QOR474" i="5" s="1"/>
  <c r="QOT474" i="5" s="1"/>
  <c r="QOV474" i="5" s="1"/>
  <c r="QOX474" i="5" s="1"/>
  <c r="QOZ474" i="5" s="1"/>
  <c r="QPB474" i="5" s="1"/>
  <c r="QPD474" i="5" s="1"/>
  <c r="QPF474" i="5" s="1"/>
  <c r="QPH474" i="5" s="1"/>
  <c r="QPJ474" i="5" s="1"/>
  <c r="QPL474" i="5" s="1"/>
  <c r="QPN474" i="5" s="1"/>
  <c r="QPP474" i="5" s="1"/>
  <c r="QPR474" i="5" s="1"/>
  <c r="QPT474" i="5" s="1"/>
  <c r="QPV474" i="5" s="1"/>
  <c r="QPX474" i="5" s="1"/>
  <c r="QPZ474" i="5" s="1"/>
  <c r="QQB474" i="5" s="1"/>
  <c r="QQD474" i="5" s="1"/>
  <c r="QQF474" i="5" s="1"/>
  <c r="QQH474" i="5" s="1"/>
  <c r="QQJ474" i="5" s="1"/>
  <c r="QQL474" i="5" s="1"/>
  <c r="QQN474" i="5" s="1"/>
  <c r="QQP474" i="5" s="1"/>
  <c r="QQR474" i="5" s="1"/>
  <c r="QQT474" i="5" s="1"/>
  <c r="QQV474" i="5" s="1"/>
  <c r="QQX474" i="5" s="1"/>
  <c r="QQZ474" i="5" s="1"/>
  <c r="QRB474" i="5" s="1"/>
  <c r="QRD474" i="5" s="1"/>
  <c r="QRF474" i="5" s="1"/>
  <c r="QRH474" i="5" s="1"/>
  <c r="QRJ474" i="5" s="1"/>
  <c r="QRL474" i="5" s="1"/>
  <c r="QRN474" i="5" s="1"/>
  <c r="QRP474" i="5" s="1"/>
  <c r="QRR474" i="5" s="1"/>
  <c r="QRT474" i="5" s="1"/>
  <c r="QRV474" i="5" s="1"/>
  <c r="QRX474" i="5" s="1"/>
  <c r="QRZ474" i="5" s="1"/>
  <c r="QSB474" i="5" s="1"/>
  <c r="QSD474" i="5" s="1"/>
  <c r="QSF474" i="5" s="1"/>
  <c r="QSH474" i="5" s="1"/>
  <c r="QSJ474" i="5" s="1"/>
  <c r="QSL474" i="5" s="1"/>
  <c r="QSN474" i="5" s="1"/>
  <c r="QSP474" i="5" s="1"/>
  <c r="QSR474" i="5" s="1"/>
  <c r="QST474" i="5" s="1"/>
  <c r="QSV474" i="5" s="1"/>
  <c r="QSX474" i="5" s="1"/>
  <c r="QSZ474" i="5" s="1"/>
  <c r="QTB474" i="5" s="1"/>
  <c r="QTD474" i="5" s="1"/>
  <c r="QTF474" i="5" s="1"/>
  <c r="QTH474" i="5" s="1"/>
  <c r="QTJ474" i="5" s="1"/>
  <c r="QTL474" i="5" s="1"/>
  <c r="QTN474" i="5" s="1"/>
  <c r="QTP474" i="5" s="1"/>
  <c r="QTR474" i="5" s="1"/>
  <c r="QTT474" i="5" s="1"/>
  <c r="QTV474" i="5" s="1"/>
  <c r="QTX474" i="5" s="1"/>
  <c r="QTZ474" i="5" s="1"/>
  <c r="QUB474" i="5" s="1"/>
  <c r="QUD474" i="5" s="1"/>
  <c r="QUF474" i="5" s="1"/>
  <c r="QUH474" i="5" s="1"/>
  <c r="QUJ474" i="5" s="1"/>
  <c r="QUL474" i="5" s="1"/>
  <c r="QUN474" i="5" s="1"/>
  <c r="QUP474" i="5" s="1"/>
  <c r="QUR474" i="5" s="1"/>
  <c r="QUT474" i="5" s="1"/>
  <c r="QUV474" i="5" s="1"/>
  <c r="QUX474" i="5" s="1"/>
  <c r="QUZ474" i="5" s="1"/>
  <c r="QVB474" i="5" s="1"/>
  <c r="QVD474" i="5" s="1"/>
  <c r="QVF474" i="5" s="1"/>
  <c r="QVH474" i="5" s="1"/>
  <c r="QVJ474" i="5" s="1"/>
  <c r="QVL474" i="5" s="1"/>
  <c r="QVN474" i="5" s="1"/>
  <c r="QVP474" i="5" s="1"/>
  <c r="QVR474" i="5" s="1"/>
  <c r="QVT474" i="5" s="1"/>
  <c r="QVV474" i="5" s="1"/>
  <c r="QVX474" i="5" s="1"/>
  <c r="QVZ474" i="5" s="1"/>
  <c r="QWB474" i="5" s="1"/>
  <c r="QWD474" i="5" s="1"/>
  <c r="QWF474" i="5" s="1"/>
  <c r="QWH474" i="5" s="1"/>
  <c r="QWJ474" i="5" s="1"/>
  <c r="QWL474" i="5" s="1"/>
  <c r="QWN474" i="5" s="1"/>
  <c r="QWP474" i="5" s="1"/>
  <c r="QWR474" i="5" s="1"/>
  <c r="QWT474" i="5" s="1"/>
  <c r="QWV474" i="5" s="1"/>
  <c r="QWX474" i="5" s="1"/>
  <c r="QWZ474" i="5" s="1"/>
  <c r="QXB474" i="5" s="1"/>
  <c r="QXD474" i="5" s="1"/>
  <c r="QXF474" i="5" s="1"/>
  <c r="QXH474" i="5" s="1"/>
  <c r="QXJ474" i="5" s="1"/>
  <c r="QXL474" i="5" s="1"/>
  <c r="QXN474" i="5" s="1"/>
  <c r="QXP474" i="5" s="1"/>
  <c r="QXR474" i="5" s="1"/>
  <c r="QXT474" i="5" s="1"/>
  <c r="QXV474" i="5" s="1"/>
  <c r="QXX474" i="5" s="1"/>
  <c r="QXZ474" i="5" s="1"/>
  <c r="QYB474" i="5" s="1"/>
  <c r="QYD474" i="5" s="1"/>
  <c r="QYF474" i="5" s="1"/>
  <c r="QYH474" i="5" s="1"/>
  <c r="QYJ474" i="5" s="1"/>
  <c r="QYL474" i="5" s="1"/>
  <c r="QYN474" i="5" s="1"/>
  <c r="QYP474" i="5" s="1"/>
  <c r="QYR474" i="5" s="1"/>
  <c r="QYT474" i="5" s="1"/>
  <c r="QYV474" i="5" s="1"/>
  <c r="QYX474" i="5" s="1"/>
  <c r="QYZ474" i="5" s="1"/>
  <c r="QZB474" i="5" s="1"/>
  <c r="QZD474" i="5" s="1"/>
  <c r="QZF474" i="5" s="1"/>
  <c r="QZH474" i="5" s="1"/>
  <c r="QZJ474" i="5" s="1"/>
  <c r="QZL474" i="5" s="1"/>
  <c r="QZN474" i="5" s="1"/>
  <c r="QZP474" i="5" s="1"/>
  <c r="QZR474" i="5" s="1"/>
  <c r="QZT474" i="5" s="1"/>
  <c r="QZV474" i="5" s="1"/>
  <c r="QZX474" i="5" s="1"/>
  <c r="QZZ474" i="5" s="1"/>
  <c r="RAB474" i="5" s="1"/>
  <c r="RAD474" i="5" s="1"/>
  <c r="RAF474" i="5" s="1"/>
  <c r="RAH474" i="5" s="1"/>
  <c r="RAJ474" i="5" s="1"/>
  <c r="RAL474" i="5" s="1"/>
  <c r="RAN474" i="5" s="1"/>
  <c r="RAP474" i="5" s="1"/>
  <c r="RAR474" i="5" s="1"/>
  <c r="RAT474" i="5" s="1"/>
  <c r="RAV474" i="5" s="1"/>
  <c r="RAX474" i="5" s="1"/>
  <c r="RAZ474" i="5" s="1"/>
  <c r="RBB474" i="5" s="1"/>
  <c r="RBD474" i="5" s="1"/>
  <c r="RBF474" i="5" s="1"/>
  <c r="RBH474" i="5" s="1"/>
  <c r="RBJ474" i="5" s="1"/>
  <c r="RBL474" i="5" s="1"/>
  <c r="RBN474" i="5" s="1"/>
  <c r="RBP474" i="5" s="1"/>
  <c r="RBR474" i="5" s="1"/>
  <c r="RBT474" i="5" s="1"/>
  <c r="RBV474" i="5" s="1"/>
  <c r="RBX474" i="5" s="1"/>
  <c r="RBZ474" i="5" s="1"/>
  <c r="RCB474" i="5" s="1"/>
  <c r="RCD474" i="5" s="1"/>
  <c r="RCF474" i="5" s="1"/>
  <c r="RCH474" i="5" s="1"/>
  <c r="RCJ474" i="5" s="1"/>
  <c r="RCL474" i="5" s="1"/>
  <c r="RCN474" i="5" s="1"/>
  <c r="RCP474" i="5" s="1"/>
  <c r="RCR474" i="5" s="1"/>
  <c r="RCT474" i="5" s="1"/>
  <c r="RCV474" i="5" s="1"/>
  <c r="RCX474" i="5" s="1"/>
  <c r="RCZ474" i="5" s="1"/>
  <c r="RDB474" i="5" s="1"/>
  <c r="RDD474" i="5" s="1"/>
  <c r="RDF474" i="5" s="1"/>
  <c r="RDH474" i="5" s="1"/>
  <c r="RDJ474" i="5" s="1"/>
  <c r="RDL474" i="5" s="1"/>
  <c r="RDN474" i="5" s="1"/>
  <c r="RDP474" i="5" s="1"/>
  <c r="RDR474" i="5" s="1"/>
  <c r="RDT474" i="5" s="1"/>
  <c r="RDV474" i="5" s="1"/>
  <c r="RDX474" i="5" s="1"/>
  <c r="RDZ474" i="5" s="1"/>
  <c r="REB474" i="5" s="1"/>
  <c r="RED474" i="5" s="1"/>
  <c r="REF474" i="5" s="1"/>
  <c r="REH474" i="5" s="1"/>
  <c r="REJ474" i="5" s="1"/>
  <c r="REL474" i="5" s="1"/>
  <c r="REN474" i="5" s="1"/>
  <c r="REP474" i="5" s="1"/>
  <c r="RER474" i="5" s="1"/>
  <c r="RET474" i="5" s="1"/>
  <c r="REV474" i="5" s="1"/>
  <c r="REX474" i="5" s="1"/>
  <c r="REZ474" i="5" s="1"/>
  <c r="RFB474" i="5" s="1"/>
  <c r="RFD474" i="5" s="1"/>
  <c r="RFF474" i="5" s="1"/>
  <c r="RFH474" i="5" s="1"/>
  <c r="RFJ474" i="5" s="1"/>
  <c r="RFL474" i="5" s="1"/>
  <c r="RFN474" i="5" s="1"/>
  <c r="RFP474" i="5" s="1"/>
  <c r="RFR474" i="5" s="1"/>
  <c r="RFT474" i="5" s="1"/>
  <c r="RFV474" i="5" s="1"/>
  <c r="RFX474" i="5" s="1"/>
  <c r="RFZ474" i="5" s="1"/>
  <c r="RGB474" i="5" s="1"/>
  <c r="RGD474" i="5" s="1"/>
  <c r="RGF474" i="5" s="1"/>
  <c r="RGH474" i="5" s="1"/>
  <c r="RGJ474" i="5" s="1"/>
  <c r="RGL474" i="5" s="1"/>
  <c r="RGN474" i="5" s="1"/>
  <c r="RGP474" i="5" s="1"/>
  <c r="RGR474" i="5" s="1"/>
  <c r="RGT474" i="5" s="1"/>
  <c r="RGV474" i="5" s="1"/>
  <c r="RGX474" i="5" s="1"/>
  <c r="RGZ474" i="5" s="1"/>
  <c r="RHB474" i="5" s="1"/>
  <c r="RHD474" i="5" s="1"/>
  <c r="RHF474" i="5" s="1"/>
  <c r="RHH474" i="5" s="1"/>
  <c r="RHJ474" i="5" s="1"/>
  <c r="RHL474" i="5" s="1"/>
  <c r="RHN474" i="5" s="1"/>
  <c r="RHP474" i="5" s="1"/>
  <c r="RHR474" i="5" s="1"/>
  <c r="RHT474" i="5" s="1"/>
  <c r="RHV474" i="5" s="1"/>
  <c r="RHX474" i="5" s="1"/>
  <c r="RHZ474" i="5" s="1"/>
  <c r="RIB474" i="5" s="1"/>
  <c r="RID474" i="5" s="1"/>
  <c r="RIF474" i="5" s="1"/>
  <c r="RIH474" i="5" s="1"/>
  <c r="RIJ474" i="5" s="1"/>
  <c r="RIL474" i="5" s="1"/>
  <c r="RIN474" i="5" s="1"/>
  <c r="RIP474" i="5" s="1"/>
  <c r="RIR474" i="5" s="1"/>
  <c r="RIT474" i="5" s="1"/>
  <c r="RIV474" i="5" s="1"/>
  <c r="RIX474" i="5" s="1"/>
  <c r="RIZ474" i="5" s="1"/>
  <c r="RJB474" i="5" s="1"/>
  <c r="RJD474" i="5" s="1"/>
  <c r="RJF474" i="5" s="1"/>
  <c r="RJH474" i="5" s="1"/>
  <c r="RJJ474" i="5" s="1"/>
  <c r="RJL474" i="5" s="1"/>
  <c r="RJN474" i="5" s="1"/>
  <c r="RJP474" i="5" s="1"/>
  <c r="RJR474" i="5" s="1"/>
  <c r="RJT474" i="5" s="1"/>
  <c r="RJV474" i="5" s="1"/>
  <c r="RJX474" i="5" s="1"/>
  <c r="RJZ474" i="5" s="1"/>
  <c r="RKB474" i="5" s="1"/>
  <c r="RKD474" i="5" s="1"/>
  <c r="RKF474" i="5" s="1"/>
  <c r="RKH474" i="5" s="1"/>
  <c r="RKJ474" i="5" s="1"/>
  <c r="RKL474" i="5" s="1"/>
  <c r="RKN474" i="5" s="1"/>
  <c r="RKP474" i="5" s="1"/>
  <c r="RKR474" i="5" s="1"/>
  <c r="RKT474" i="5" s="1"/>
  <c r="RKV474" i="5" s="1"/>
  <c r="RKX474" i="5" s="1"/>
  <c r="RKZ474" i="5" s="1"/>
  <c r="RLB474" i="5" s="1"/>
  <c r="RLD474" i="5" s="1"/>
  <c r="RLF474" i="5" s="1"/>
  <c r="RLH474" i="5" s="1"/>
  <c r="RLJ474" i="5" s="1"/>
  <c r="RLL474" i="5" s="1"/>
  <c r="RLN474" i="5" s="1"/>
  <c r="RLP474" i="5" s="1"/>
  <c r="RLR474" i="5" s="1"/>
  <c r="RLT474" i="5" s="1"/>
  <c r="RLV474" i="5" s="1"/>
  <c r="RLX474" i="5" s="1"/>
  <c r="RLZ474" i="5" s="1"/>
  <c r="RMB474" i="5" s="1"/>
  <c r="RMD474" i="5" s="1"/>
  <c r="RMF474" i="5" s="1"/>
  <c r="RMH474" i="5" s="1"/>
  <c r="RMJ474" i="5" s="1"/>
  <c r="RML474" i="5" s="1"/>
  <c r="RMN474" i="5" s="1"/>
  <c r="RMP474" i="5" s="1"/>
  <c r="RMR474" i="5" s="1"/>
  <c r="RMT474" i="5" s="1"/>
  <c r="RMV474" i="5" s="1"/>
  <c r="RMX474" i="5" s="1"/>
  <c r="RMZ474" i="5" s="1"/>
  <c r="RNB474" i="5" s="1"/>
  <c r="RND474" i="5" s="1"/>
  <c r="RNF474" i="5" s="1"/>
  <c r="RNH474" i="5" s="1"/>
  <c r="RNJ474" i="5" s="1"/>
  <c r="RNL474" i="5" s="1"/>
  <c r="RNN474" i="5" s="1"/>
  <c r="RNP474" i="5" s="1"/>
  <c r="RNR474" i="5" s="1"/>
  <c r="RNT474" i="5" s="1"/>
  <c r="RNV474" i="5" s="1"/>
  <c r="RNX474" i="5" s="1"/>
  <c r="RNZ474" i="5" s="1"/>
  <c r="ROB474" i="5" s="1"/>
  <c r="ROD474" i="5" s="1"/>
  <c r="ROF474" i="5" s="1"/>
  <c r="ROH474" i="5" s="1"/>
  <c r="ROJ474" i="5" s="1"/>
  <c r="ROL474" i="5" s="1"/>
  <c r="RON474" i="5" s="1"/>
  <c r="ROP474" i="5" s="1"/>
  <c r="ROR474" i="5" s="1"/>
  <c r="ROT474" i="5" s="1"/>
  <c r="ROV474" i="5" s="1"/>
  <c r="ROX474" i="5" s="1"/>
  <c r="ROZ474" i="5" s="1"/>
  <c r="RPB474" i="5" s="1"/>
  <c r="RPD474" i="5" s="1"/>
  <c r="RPF474" i="5" s="1"/>
  <c r="RPH474" i="5" s="1"/>
  <c r="RPJ474" i="5" s="1"/>
  <c r="RPL474" i="5" s="1"/>
  <c r="RPN474" i="5" s="1"/>
  <c r="RPP474" i="5" s="1"/>
  <c r="RPR474" i="5" s="1"/>
  <c r="RPT474" i="5" s="1"/>
  <c r="RPV474" i="5" s="1"/>
  <c r="RPX474" i="5" s="1"/>
  <c r="RPZ474" i="5" s="1"/>
  <c r="RQB474" i="5" s="1"/>
  <c r="RQD474" i="5" s="1"/>
  <c r="RQF474" i="5" s="1"/>
  <c r="RQH474" i="5" s="1"/>
  <c r="RQJ474" i="5" s="1"/>
  <c r="RQL474" i="5" s="1"/>
  <c r="RQN474" i="5" s="1"/>
  <c r="RQP474" i="5" s="1"/>
  <c r="RQR474" i="5" s="1"/>
  <c r="RQT474" i="5" s="1"/>
  <c r="RQV474" i="5" s="1"/>
  <c r="RQX474" i="5" s="1"/>
  <c r="RQZ474" i="5" s="1"/>
  <c r="RRB474" i="5" s="1"/>
  <c r="RRD474" i="5" s="1"/>
  <c r="RRF474" i="5" s="1"/>
  <c r="RRH474" i="5" s="1"/>
  <c r="RRJ474" i="5" s="1"/>
  <c r="RRL474" i="5" s="1"/>
  <c r="RRN474" i="5" s="1"/>
  <c r="RRP474" i="5" s="1"/>
  <c r="RRR474" i="5" s="1"/>
  <c r="RRT474" i="5" s="1"/>
  <c r="RRV474" i="5" s="1"/>
  <c r="RRX474" i="5" s="1"/>
  <c r="RRZ474" i="5" s="1"/>
  <c r="RSB474" i="5" s="1"/>
  <c r="RSD474" i="5" s="1"/>
  <c r="RSF474" i="5" s="1"/>
  <c r="RSH474" i="5" s="1"/>
  <c r="RSJ474" i="5" s="1"/>
  <c r="RSL474" i="5" s="1"/>
  <c r="RSN474" i="5" s="1"/>
  <c r="RSP474" i="5" s="1"/>
  <c r="RSR474" i="5" s="1"/>
  <c r="RST474" i="5" s="1"/>
  <c r="RSV474" i="5" s="1"/>
  <c r="RSX474" i="5" s="1"/>
  <c r="RSZ474" i="5" s="1"/>
  <c r="RTB474" i="5" s="1"/>
  <c r="RTD474" i="5" s="1"/>
  <c r="RTF474" i="5" s="1"/>
  <c r="RTH474" i="5" s="1"/>
  <c r="RTJ474" i="5" s="1"/>
  <c r="RTL474" i="5" s="1"/>
  <c r="RTN474" i="5" s="1"/>
  <c r="RTP474" i="5" s="1"/>
  <c r="RTR474" i="5" s="1"/>
  <c r="RTT474" i="5" s="1"/>
  <c r="RTV474" i="5" s="1"/>
  <c r="RTX474" i="5" s="1"/>
  <c r="RTZ474" i="5" s="1"/>
  <c r="RUB474" i="5" s="1"/>
  <c r="RUD474" i="5" s="1"/>
  <c r="RUF474" i="5" s="1"/>
  <c r="RUH474" i="5" s="1"/>
  <c r="RUJ474" i="5" s="1"/>
  <c r="RUL474" i="5" s="1"/>
  <c r="RUN474" i="5" s="1"/>
  <c r="RUP474" i="5" s="1"/>
  <c r="RUR474" i="5" s="1"/>
  <c r="RUT474" i="5" s="1"/>
  <c r="RUV474" i="5" s="1"/>
  <c r="RUX474" i="5" s="1"/>
  <c r="RUZ474" i="5" s="1"/>
  <c r="RVB474" i="5" s="1"/>
  <c r="RVD474" i="5" s="1"/>
  <c r="RVF474" i="5" s="1"/>
  <c r="RVH474" i="5" s="1"/>
  <c r="RVJ474" i="5" s="1"/>
  <c r="RVL474" i="5" s="1"/>
  <c r="RVN474" i="5" s="1"/>
  <c r="RVP474" i="5" s="1"/>
  <c r="RVR474" i="5" s="1"/>
  <c r="RVT474" i="5" s="1"/>
  <c r="RVV474" i="5" s="1"/>
  <c r="RVX474" i="5" s="1"/>
  <c r="RVZ474" i="5" s="1"/>
  <c r="RWB474" i="5" s="1"/>
  <c r="RWD474" i="5" s="1"/>
  <c r="RWF474" i="5" s="1"/>
  <c r="RWH474" i="5" s="1"/>
  <c r="RWJ474" i="5" s="1"/>
  <c r="RWL474" i="5" s="1"/>
  <c r="RWN474" i="5" s="1"/>
  <c r="RWP474" i="5" s="1"/>
  <c r="RWR474" i="5" s="1"/>
  <c r="RWT474" i="5" s="1"/>
  <c r="RWV474" i="5" s="1"/>
  <c r="RWX474" i="5" s="1"/>
  <c r="RWZ474" i="5" s="1"/>
  <c r="RXB474" i="5" s="1"/>
  <c r="RXD474" i="5" s="1"/>
  <c r="RXF474" i="5" s="1"/>
  <c r="RXH474" i="5" s="1"/>
  <c r="RXJ474" i="5" s="1"/>
  <c r="RXL474" i="5" s="1"/>
  <c r="RXN474" i="5" s="1"/>
  <c r="RXP474" i="5" s="1"/>
  <c r="RXR474" i="5" s="1"/>
  <c r="RXT474" i="5" s="1"/>
  <c r="RXV474" i="5" s="1"/>
  <c r="RXX474" i="5" s="1"/>
  <c r="RXZ474" i="5" s="1"/>
  <c r="RYB474" i="5" s="1"/>
  <c r="RYD474" i="5" s="1"/>
  <c r="RYF474" i="5" s="1"/>
  <c r="RYH474" i="5" s="1"/>
  <c r="RYJ474" i="5" s="1"/>
  <c r="RYL474" i="5" s="1"/>
  <c r="RYN474" i="5" s="1"/>
  <c r="RYP474" i="5" s="1"/>
  <c r="RYR474" i="5" s="1"/>
  <c r="RYT474" i="5" s="1"/>
  <c r="RYV474" i="5" s="1"/>
  <c r="RYX474" i="5" s="1"/>
  <c r="RYZ474" i="5" s="1"/>
  <c r="RZB474" i="5" s="1"/>
  <c r="RZD474" i="5" s="1"/>
  <c r="RZF474" i="5" s="1"/>
  <c r="RZH474" i="5" s="1"/>
  <c r="RZJ474" i="5" s="1"/>
  <c r="RZL474" i="5" s="1"/>
  <c r="RZN474" i="5" s="1"/>
  <c r="RZP474" i="5" s="1"/>
  <c r="RZR474" i="5" s="1"/>
  <c r="RZT474" i="5" s="1"/>
  <c r="RZV474" i="5" s="1"/>
  <c r="RZX474" i="5" s="1"/>
  <c r="RZZ474" i="5" s="1"/>
  <c r="SAB474" i="5" s="1"/>
  <c r="SAD474" i="5" s="1"/>
  <c r="SAF474" i="5" s="1"/>
  <c r="SAH474" i="5" s="1"/>
  <c r="SAJ474" i="5" s="1"/>
  <c r="SAL474" i="5" s="1"/>
  <c r="SAN474" i="5" s="1"/>
  <c r="SAP474" i="5" s="1"/>
  <c r="SAR474" i="5" s="1"/>
  <c r="SAT474" i="5" s="1"/>
  <c r="SAV474" i="5" s="1"/>
  <c r="SAX474" i="5" s="1"/>
  <c r="SAZ474" i="5" s="1"/>
  <c r="SBB474" i="5" s="1"/>
  <c r="SBD474" i="5" s="1"/>
  <c r="SBF474" i="5" s="1"/>
  <c r="SBH474" i="5" s="1"/>
  <c r="SBJ474" i="5" s="1"/>
  <c r="SBL474" i="5" s="1"/>
  <c r="SBN474" i="5" s="1"/>
  <c r="SBP474" i="5" s="1"/>
  <c r="SBR474" i="5" s="1"/>
  <c r="SBT474" i="5" s="1"/>
  <c r="SBV474" i="5" s="1"/>
  <c r="SBX474" i="5" s="1"/>
  <c r="SBZ474" i="5" s="1"/>
  <c r="SCB474" i="5" s="1"/>
  <c r="SCD474" i="5" s="1"/>
  <c r="SCF474" i="5" s="1"/>
  <c r="SCH474" i="5" s="1"/>
  <c r="SCJ474" i="5" s="1"/>
  <c r="SCL474" i="5" s="1"/>
  <c r="SCN474" i="5" s="1"/>
  <c r="SCP474" i="5" s="1"/>
  <c r="SCR474" i="5" s="1"/>
  <c r="SCT474" i="5" s="1"/>
  <c r="SCV474" i="5" s="1"/>
  <c r="SCX474" i="5" s="1"/>
  <c r="SCZ474" i="5" s="1"/>
  <c r="SDB474" i="5" s="1"/>
  <c r="SDD474" i="5" s="1"/>
  <c r="SDF474" i="5" s="1"/>
  <c r="SDH474" i="5" s="1"/>
  <c r="SDJ474" i="5" s="1"/>
  <c r="SDL474" i="5" s="1"/>
  <c r="SDN474" i="5" s="1"/>
  <c r="SDP474" i="5" s="1"/>
  <c r="SDR474" i="5" s="1"/>
  <c r="SDT474" i="5" s="1"/>
  <c r="SDV474" i="5" s="1"/>
  <c r="SDX474" i="5" s="1"/>
  <c r="SDZ474" i="5" s="1"/>
  <c r="SEB474" i="5" s="1"/>
  <c r="SED474" i="5" s="1"/>
  <c r="SEF474" i="5" s="1"/>
  <c r="SEH474" i="5" s="1"/>
  <c r="SEJ474" i="5" s="1"/>
  <c r="SEL474" i="5" s="1"/>
  <c r="SEN474" i="5" s="1"/>
  <c r="SEP474" i="5" s="1"/>
  <c r="SER474" i="5" s="1"/>
  <c r="SET474" i="5" s="1"/>
  <c r="SEV474" i="5" s="1"/>
  <c r="SEX474" i="5" s="1"/>
  <c r="SEZ474" i="5" s="1"/>
  <c r="SFB474" i="5" s="1"/>
  <c r="SFD474" i="5" s="1"/>
  <c r="SFF474" i="5" s="1"/>
  <c r="SFH474" i="5" s="1"/>
  <c r="SFJ474" i="5" s="1"/>
  <c r="SFL474" i="5" s="1"/>
  <c r="SFN474" i="5" s="1"/>
  <c r="SFP474" i="5" s="1"/>
  <c r="SFR474" i="5" s="1"/>
  <c r="SFT474" i="5" s="1"/>
  <c r="SFV474" i="5" s="1"/>
  <c r="SFX474" i="5" s="1"/>
  <c r="SFZ474" i="5" s="1"/>
  <c r="SGB474" i="5" s="1"/>
  <c r="SGD474" i="5" s="1"/>
  <c r="SGF474" i="5" s="1"/>
  <c r="SGH474" i="5" s="1"/>
  <c r="SGJ474" i="5" s="1"/>
  <c r="SGL474" i="5" s="1"/>
  <c r="SGN474" i="5" s="1"/>
  <c r="SGP474" i="5" s="1"/>
  <c r="SGR474" i="5" s="1"/>
  <c r="SGT474" i="5" s="1"/>
  <c r="SGV474" i="5" s="1"/>
  <c r="SGX474" i="5" s="1"/>
  <c r="SGZ474" i="5" s="1"/>
  <c r="SHB474" i="5" s="1"/>
  <c r="SHD474" i="5" s="1"/>
  <c r="SHF474" i="5" s="1"/>
  <c r="SHH474" i="5" s="1"/>
  <c r="SHJ474" i="5" s="1"/>
  <c r="SHL474" i="5" s="1"/>
  <c r="SHN474" i="5" s="1"/>
  <c r="SHP474" i="5" s="1"/>
  <c r="SHR474" i="5" s="1"/>
  <c r="SHT474" i="5" s="1"/>
  <c r="SHV474" i="5" s="1"/>
  <c r="SHX474" i="5" s="1"/>
  <c r="SHZ474" i="5" s="1"/>
  <c r="SIB474" i="5" s="1"/>
  <c r="SID474" i="5" s="1"/>
  <c r="SIF474" i="5" s="1"/>
  <c r="SIH474" i="5" s="1"/>
  <c r="SIJ474" i="5" s="1"/>
  <c r="SIL474" i="5" s="1"/>
  <c r="SIN474" i="5" s="1"/>
  <c r="SIP474" i="5" s="1"/>
  <c r="SIR474" i="5" s="1"/>
  <c r="SIT474" i="5" s="1"/>
  <c r="SIV474" i="5" s="1"/>
  <c r="SIX474" i="5" s="1"/>
  <c r="SIZ474" i="5" s="1"/>
  <c r="SJB474" i="5" s="1"/>
  <c r="SJD474" i="5" s="1"/>
  <c r="SJF474" i="5" s="1"/>
  <c r="SJH474" i="5" s="1"/>
  <c r="SJJ474" i="5" s="1"/>
  <c r="SJL474" i="5" s="1"/>
  <c r="SJN474" i="5" s="1"/>
  <c r="SJP474" i="5" s="1"/>
  <c r="SJR474" i="5" s="1"/>
  <c r="SJT474" i="5" s="1"/>
  <c r="SJV474" i="5" s="1"/>
  <c r="SJX474" i="5" s="1"/>
  <c r="SJZ474" i="5" s="1"/>
  <c r="SKB474" i="5" s="1"/>
  <c r="SKD474" i="5" s="1"/>
  <c r="SKF474" i="5" s="1"/>
  <c r="SKH474" i="5" s="1"/>
  <c r="SKJ474" i="5" s="1"/>
  <c r="SKL474" i="5" s="1"/>
  <c r="SKN474" i="5" s="1"/>
  <c r="SKP474" i="5" s="1"/>
  <c r="SKR474" i="5" s="1"/>
  <c r="SKT474" i="5" s="1"/>
  <c r="SKV474" i="5" s="1"/>
  <c r="SKX474" i="5" s="1"/>
  <c r="SKZ474" i="5" s="1"/>
  <c r="SLB474" i="5" s="1"/>
  <c r="SLD474" i="5" s="1"/>
  <c r="SLF474" i="5" s="1"/>
  <c r="SLH474" i="5" s="1"/>
  <c r="SLJ474" i="5" s="1"/>
  <c r="SLL474" i="5" s="1"/>
  <c r="SLN474" i="5" s="1"/>
  <c r="SLP474" i="5" s="1"/>
  <c r="SLR474" i="5" s="1"/>
  <c r="SLT474" i="5" s="1"/>
  <c r="SLV474" i="5" s="1"/>
  <c r="SLX474" i="5" s="1"/>
  <c r="SLZ474" i="5" s="1"/>
  <c r="SMB474" i="5" s="1"/>
  <c r="SMD474" i="5" s="1"/>
  <c r="SMF474" i="5" s="1"/>
  <c r="SMH474" i="5" s="1"/>
  <c r="SMJ474" i="5" s="1"/>
  <c r="SML474" i="5" s="1"/>
  <c r="SMN474" i="5" s="1"/>
  <c r="SMP474" i="5" s="1"/>
  <c r="SMR474" i="5" s="1"/>
  <c r="SMT474" i="5" s="1"/>
  <c r="SMV474" i="5" s="1"/>
  <c r="SMX474" i="5" s="1"/>
  <c r="SMZ474" i="5" s="1"/>
  <c r="SNB474" i="5" s="1"/>
  <c r="SND474" i="5" s="1"/>
  <c r="SNF474" i="5" s="1"/>
  <c r="SNH474" i="5" s="1"/>
  <c r="SNJ474" i="5" s="1"/>
  <c r="SNL474" i="5" s="1"/>
  <c r="SNN474" i="5" s="1"/>
  <c r="SNP474" i="5" s="1"/>
  <c r="SNR474" i="5" s="1"/>
  <c r="SNT474" i="5" s="1"/>
  <c r="SNV474" i="5" s="1"/>
  <c r="SNX474" i="5" s="1"/>
  <c r="SNZ474" i="5" s="1"/>
  <c r="SOB474" i="5" s="1"/>
  <c r="SOD474" i="5" s="1"/>
  <c r="SOF474" i="5" s="1"/>
  <c r="SOH474" i="5" s="1"/>
  <c r="SOJ474" i="5" s="1"/>
  <c r="SOL474" i="5" s="1"/>
  <c r="SON474" i="5" s="1"/>
  <c r="SOP474" i="5" s="1"/>
  <c r="SOR474" i="5" s="1"/>
  <c r="SOT474" i="5" s="1"/>
  <c r="SOV474" i="5" s="1"/>
  <c r="SOX474" i="5" s="1"/>
  <c r="SOZ474" i="5" s="1"/>
  <c r="SPB474" i="5" s="1"/>
  <c r="SPD474" i="5" s="1"/>
  <c r="SPF474" i="5" s="1"/>
  <c r="SPH474" i="5" s="1"/>
  <c r="SPJ474" i="5" s="1"/>
  <c r="SPL474" i="5" s="1"/>
  <c r="SPN474" i="5" s="1"/>
  <c r="SPP474" i="5" s="1"/>
  <c r="SPR474" i="5" s="1"/>
  <c r="SPT474" i="5" s="1"/>
  <c r="SPV474" i="5" s="1"/>
  <c r="SPX474" i="5" s="1"/>
  <c r="SPZ474" i="5" s="1"/>
  <c r="SQB474" i="5" s="1"/>
  <c r="SQD474" i="5" s="1"/>
  <c r="SQF474" i="5" s="1"/>
  <c r="SQH474" i="5" s="1"/>
  <c r="SQJ474" i="5" s="1"/>
  <c r="SQL474" i="5" s="1"/>
  <c r="SQN474" i="5" s="1"/>
  <c r="SQP474" i="5" s="1"/>
  <c r="SQR474" i="5" s="1"/>
  <c r="SQT474" i="5" s="1"/>
  <c r="SQV474" i="5" s="1"/>
  <c r="SQX474" i="5" s="1"/>
  <c r="SQZ474" i="5" s="1"/>
  <c r="SRB474" i="5" s="1"/>
  <c r="SRD474" i="5" s="1"/>
  <c r="SRF474" i="5" s="1"/>
  <c r="SRH474" i="5" s="1"/>
  <c r="SRJ474" i="5" s="1"/>
  <c r="SRL474" i="5" s="1"/>
  <c r="SRN474" i="5" s="1"/>
  <c r="SRP474" i="5" s="1"/>
  <c r="SRR474" i="5" s="1"/>
  <c r="SRT474" i="5" s="1"/>
  <c r="SRV474" i="5" s="1"/>
  <c r="SRX474" i="5" s="1"/>
  <c r="SRZ474" i="5" s="1"/>
  <c r="SSB474" i="5" s="1"/>
  <c r="SSD474" i="5" s="1"/>
  <c r="SSF474" i="5" s="1"/>
  <c r="SSH474" i="5" s="1"/>
  <c r="SSJ474" i="5" s="1"/>
  <c r="SSL474" i="5" s="1"/>
  <c r="SSN474" i="5" s="1"/>
  <c r="SSP474" i="5" s="1"/>
  <c r="SSR474" i="5" s="1"/>
  <c r="SST474" i="5" s="1"/>
  <c r="SSV474" i="5" s="1"/>
  <c r="SSX474" i="5" s="1"/>
  <c r="SSZ474" i="5" s="1"/>
  <c r="STB474" i="5" s="1"/>
  <c r="STD474" i="5" s="1"/>
  <c r="STF474" i="5" s="1"/>
  <c r="STH474" i="5" s="1"/>
  <c r="STJ474" i="5" s="1"/>
  <c r="STL474" i="5" s="1"/>
  <c r="STN474" i="5" s="1"/>
  <c r="STP474" i="5" s="1"/>
  <c r="STR474" i="5" s="1"/>
  <c r="STT474" i="5" s="1"/>
  <c r="STV474" i="5" s="1"/>
  <c r="STX474" i="5" s="1"/>
  <c r="STZ474" i="5" s="1"/>
  <c r="SUB474" i="5" s="1"/>
  <c r="SUD474" i="5" s="1"/>
  <c r="SUF474" i="5" s="1"/>
  <c r="SUH474" i="5" s="1"/>
  <c r="SUJ474" i="5" s="1"/>
  <c r="SUL474" i="5" s="1"/>
  <c r="SUN474" i="5" s="1"/>
  <c r="SUP474" i="5" s="1"/>
  <c r="SUR474" i="5" s="1"/>
  <c r="SUT474" i="5" s="1"/>
  <c r="SUV474" i="5" s="1"/>
  <c r="SUX474" i="5" s="1"/>
  <c r="SUZ474" i="5" s="1"/>
  <c r="SVB474" i="5" s="1"/>
  <c r="SVD474" i="5" s="1"/>
  <c r="SVF474" i="5" s="1"/>
  <c r="SVH474" i="5" s="1"/>
  <c r="SVJ474" i="5" s="1"/>
  <c r="SVL474" i="5" s="1"/>
  <c r="SVN474" i="5" s="1"/>
  <c r="SVP474" i="5" s="1"/>
  <c r="SVR474" i="5" s="1"/>
  <c r="SVT474" i="5" s="1"/>
  <c r="SVV474" i="5" s="1"/>
  <c r="SVX474" i="5" s="1"/>
  <c r="SVZ474" i="5" s="1"/>
  <c r="SWB474" i="5" s="1"/>
  <c r="SWD474" i="5" s="1"/>
  <c r="SWF474" i="5" s="1"/>
  <c r="SWH474" i="5" s="1"/>
  <c r="SWJ474" i="5" s="1"/>
  <c r="SWL474" i="5" s="1"/>
  <c r="SWN474" i="5" s="1"/>
  <c r="SWP474" i="5" s="1"/>
  <c r="SWR474" i="5" s="1"/>
  <c r="SWT474" i="5" s="1"/>
  <c r="SWV474" i="5" s="1"/>
  <c r="SWX474" i="5" s="1"/>
  <c r="SWZ474" i="5" s="1"/>
  <c r="SXB474" i="5" s="1"/>
  <c r="SXD474" i="5" s="1"/>
  <c r="SXF474" i="5" s="1"/>
  <c r="SXH474" i="5" s="1"/>
  <c r="SXJ474" i="5" s="1"/>
  <c r="SXL474" i="5" s="1"/>
  <c r="SXN474" i="5" s="1"/>
  <c r="SXP474" i="5" s="1"/>
  <c r="SXR474" i="5" s="1"/>
  <c r="SXT474" i="5" s="1"/>
  <c r="SXV474" i="5" s="1"/>
  <c r="SXX474" i="5" s="1"/>
  <c r="SXZ474" i="5" s="1"/>
  <c r="SYB474" i="5" s="1"/>
  <c r="SYD474" i="5" s="1"/>
  <c r="SYF474" i="5" s="1"/>
  <c r="SYH474" i="5" s="1"/>
  <c r="SYJ474" i="5" s="1"/>
  <c r="SYL474" i="5" s="1"/>
  <c r="SYN474" i="5" s="1"/>
  <c r="SYP474" i="5" s="1"/>
  <c r="SYR474" i="5" s="1"/>
  <c r="SYT474" i="5" s="1"/>
  <c r="SYV474" i="5" s="1"/>
  <c r="SYX474" i="5" s="1"/>
  <c r="SYZ474" i="5" s="1"/>
  <c r="SZB474" i="5" s="1"/>
  <c r="SZD474" i="5" s="1"/>
  <c r="SZF474" i="5" s="1"/>
  <c r="SZH474" i="5" s="1"/>
  <c r="SZJ474" i="5" s="1"/>
  <c r="SZL474" i="5" s="1"/>
  <c r="SZN474" i="5" s="1"/>
  <c r="SZP474" i="5" s="1"/>
  <c r="SZR474" i="5" s="1"/>
  <c r="SZT474" i="5" s="1"/>
  <c r="SZV474" i="5" s="1"/>
  <c r="SZX474" i="5" s="1"/>
  <c r="SZZ474" i="5" s="1"/>
  <c r="TAB474" i="5" s="1"/>
  <c r="TAD474" i="5" s="1"/>
  <c r="TAF474" i="5" s="1"/>
  <c r="TAH474" i="5" s="1"/>
  <c r="TAJ474" i="5" s="1"/>
  <c r="TAL474" i="5" s="1"/>
  <c r="TAN474" i="5" s="1"/>
  <c r="TAP474" i="5" s="1"/>
  <c r="TAR474" i="5" s="1"/>
  <c r="TAT474" i="5" s="1"/>
  <c r="TAV474" i="5" s="1"/>
  <c r="TAX474" i="5" s="1"/>
  <c r="TAZ474" i="5" s="1"/>
  <c r="TBB474" i="5" s="1"/>
  <c r="TBD474" i="5" s="1"/>
  <c r="TBF474" i="5" s="1"/>
  <c r="TBH474" i="5" s="1"/>
  <c r="TBJ474" i="5" s="1"/>
  <c r="TBL474" i="5" s="1"/>
  <c r="TBN474" i="5" s="1"/>
  <c r="TBP474" i="5" s="1"/>
  <c r="TBR474" i="5" s="1"/>
  <c r="TBT474" i="5" s="1"/>
  <c r="TBV474" i="5" s="1"/>
  <c r="TBX474" i="5" s="1"/>
  <c r="TBZ474" i="5" s="1"/>
  <c r="TCB474" i="5" s="1"/>
  <c r="TCD474" i="5" s="1"/>
  <c r="TCF474" i="5" s="1"/>
  <c r="TCH474" i="5" s="1"/>
  <c r="TCJ474" i="5" s="1"/>
  <c r="TCL474" i="5" s="1"/>
  <c r="TCN474" i="5" s="1"/>
  <c r="TCP474" i="5" s="1"/>
  <c r="TCR474" i="5" s="1"/>
  <c r="TCT474" i="5" s="1"/>
  <c r="TCV474" i="5" s="1"/>
  <c r="TCX474" i="5" s="1"/>
  <c r="TCZ474" i="5" s="1"/>
  <c r="TDB474" i="5" s="1"/>
  <c r="TDD474" i="5" s="1"/>
  <c r="TDF474" i="5" s="1"/>
  <c r="TDH474" i="5" s="1"/>
  <c r="TDJ474" i="5" s="1"/>
  <c r="TDL474" i="5" s="1"/>
  <c r="TDN474" i="5" s="1"/>
  <c r="TDP474" i="5" s="1"/>
  <c r="TDR474" i="5" s="1"/>
  <c r="TDT474" i="5" s="1"/>
  <c r="TDV474" i="5" s="1"/>
  <c r="TDX474" i="5" s="1"/>
  <c r="TDZ474" i="5" s="1"/>
  <c r="TEB474" i="5" s="1"/>
  <c r="TED474" i="5" s="1"/>
  <c r="TEF474" i="5" s="1"/>
  <c r="TEH474" i="5" s="1"/>
  <c r="TEJ474" i="5" s="1"/>
  <c r="TEL474" i="5" s="1"/>
  <c r="TEN474" i="5" s="1"/>
  <c r="TEP474" i="5" s="1"/>
  <c r="TER474" i="5" s="1"/>
  <c r="TET474" i="5" s="1"/>
  <c r="TEV474" i="5" s="1"/>
  <c r="TEX474" i="5" s="1"/>
  <c r="TEZ474" i="5" s="1"/>
  <c r="TFB474" i="5" s="1"/>
  <c r="TFD474" i="5" s="1"/>
  <c r="TFF474" i="5" s="1"/>
  <c r="TFH474" i="5" s="1"/>
  <c r="TFJ474" i="5" s="1"/>
  <c r="TFL474" i="5" s="1"/>
  <c r="TFN474" i="5" s="1"/>
  <c r="TFP474" i="5" s="1"/>
  <c r="TFR474" i="5" s="1"/>
  <c r="TFT474" i="5" s="1"/>
  <c r="TFV474" i="5" s="1"/>
  <c r="TFX474" i="5" s="1"/>
  <c r="TFZ474" i="5" s="1"/>
  <c r="TGB474" i="5" s="1"/>
  <c r="TGD474" i="5" s="1"/>
  <c r="TGF474" i="5" s="1"/>
  <c r="TGH474" i="5" s="1"/>
  <c r="TGJ474" i="5" s="1"/>
  <c r="TGL474" i="5" s="1"/>
  <c r="TGN474" i="5" s="1"/>
  <c r="TGP474" i="5" s="1"/>
  <c r="TGR474" i="5" s="1"/>
  <c r="TGT474" i="5" s="1"/>
  <c r="TGV474" i="5" s="1"/>
  <c r="TGX474" i="5" s="1"/>
  <c r="TGZ474" i="5" s="1"/>
  <c r="THB474" i="5" s="1"/>
  <c r="THD474" i="5" s="1"/>
  <c r="THF474" i="5" s="1"/>
  <c r="THH474" i="5" s="1"/>
  <c r="THJ474" i="5" s="1"/>
  <c r="THL474" i="5" s="1"/>
  <c r="THN474" i="5" s="1"/>
  <c r="THP474" i="5" s="1"/>
  <c r="THR474" i="5" s="1"/>
  <c r="THT474" i="5" s="1"/>
  <c r="THV474" i="5" s="1"/>
  <c r="THX474" i="5" s="1"/>
  <c r="THZ474" i="5" s="1"/>
  <c r="TIB474" i="5" s="1"/>
  <c r="TID474" i="5" s="1"/>
  <c r="TIF474" i="5" s="1"/>
  <c r="TIH474" i="5" s="1"/>
  <c r="TIJ474" i="5" s="1"/>
  <c r="TIL474" i="5" s="1"/>
  <c r="TIN474" i="5" s="1"/>
  <c r="TIP474" i="5" s="1"/>
  <c r="TIR474" i="5" s="1"/>
  <c r="TIT474" i="5" s="1"/>
  <c r="TIV474" i="5" s="1"/>
  <c r="TIX474" i="5" s="1"/>
  <c r="TIZ474" i="5" s="1"/>
  <c r="TJB474" i="5" s="1"/>
  <c r="TJD474" i="5" s="1"/>
  <c r="TJF474" i="5" s="1"/>
  <c r="TJH474" i="5" s="1"/>
  <c r="TJJ474" i="5" s="1"/>
  <c r="TJL474" i="5" s="1"/>
  <c r="TJN474" i="5" s="1"/>
  <c r="TJP474" i="5" s="1"/>
  <c r="TJR474" i="5" s="1"/>
  <c r="TJT474" i="5" s="1"/>
  <c r="TJV474" i="5" s="1"/>
  <c r="TJX474" i="5" s="1"/>
  <c r="TJZ474" i="5" s="1"/>
  <c r="TKB474" i="5" s="1"/>
  <c r="TKD474" i="5" s="1"/>
  <c r="TKF474" i="5" s="1"/>
  <c r="TKH474" i="5" s="1"/>
  <c r="TKJ474" i="5" s="1"/>
  <c r="TKL474" i="5" s="1"/>
  <c r="TKN474" i="5" s="1"/>
  <c r="TKP474" i="5" s="1"/>
  <c r="TKR474" i="5" s="1"/>
  <c r="TKT474" i="5" s="1"/>
  <c r="TKV474" i="5" s="1"/>
  <c r="TKX474" i="5" s="1"/>
  <c r="TKZ474" i="5" s="1"/>
  <c r="TLB474" i="5" s="1"/>
  <c r="TLD474" i="5" s="1"/>
  <c r="TLF474" i="5" s="1"/>
  <c r="TLH474" i="5" s="1"/>
  <c r="TLJ474" i="5" s="1"/>
  <c r="TLL474" i="5" s="1"/>
  <c r="TLN474" i="5" s="1"/>
  <c r="TLP474" i="5" s="1"/>
  <c r="TLR474" i="5" s="1"/>
  <c r="TLT474" i="5" s="1"/>
  <c r="TLV474" i="5" s="1"/>
  <c r="TLX474" i="5" s="1"/>
  <c r="TLZ474" i="5" s="1"/>
  <c r="TMB474" i="5" s="1"/>
  <c r="TMD474" i="5" s="1"/>
  <c r="TMF474" i="5" s="1"/>
  <c r="TMH474" i="5" s="1"/>
  <c r="TMJ474" i="5" s="1"/>
  <c r="TML474" i="5" s="1"/>
  <c r="TMN474" i="5" s="1"/>
  <c r="TMP474" i="5" s="1"/>
  <c r="TMR474" i="5" s="1"/>
  <c r="TMT474" i="5" s="1"/>
  <c r="TMV474" i="5" s="1"/>
  <c r="TMX474" i="5" s="1"/>
  <c r="TMZ474" i="5" s="1"/>
  <c r="TNB474" i="5" s="1"/>
  <c r="TND474" i="5" s="1"/>
  <c r="TNF474" i="5" s="1"/>
  <c r="TNH474" i="5" s="1"/>
  <c r="TNJ474" i="5" s="1"/>
  <c r="TNL474" i="5" s="1"/>
  <c r="TNN474" i="5" s="1"/>
  <c r="TNP474" i="5" s="1"/>
  <c r="TNR474" i="5" s="1"/>
  <c r="TNT474" i="5" s="1"/>
  <c r="TNV474" i="5" s="1"/>
  <c r="TNX474" i="5" s="1"/>
  <c r="TNZ474" i="5" s="1"/>
  <c r="TOB474" i="5" s="1"/>
  <c r="TOD474" i="5" s="1"/>
  <c r="TOF474" i="5" s="1"/>
  <c r="TOH474" i="5" s="1"/>
  <c r="TOJ474" i="5" s="1"/>
  <c r="TOL474" i="5" s="1"/>
  <c r="TON474" i="5" s="1"/>
  <c r="TOP474" i="5" s="1"/>
  <c r="TOR474" i="5" s="1"/>
  <c r="TOT474" i="5" s="1"/>
  <c r="TOV474" i="5" s="1"/>
  <c r="TOX474" i="5" s="1"/>
  <c r="TOZ474" i="5" s="1"/>
  <c r="TPB474" i="5" s="1"/>
  <c r="TPD474" i="5" s="1"/>
  <c r="TPF474" i="5" s="1"/>
  <c r="TPH474" i="5" s="1"/>
  <c r="TPJ474" i="5" s="1"/>
  <c r="TPL474" i="5" s="1"/>
  <c r="TPN474" i="5" s="1"/>
  <c r="TPP474" i="5" s="1"/>
  <c r="TPR474" i="5" s="1"/>
  <c r="TPT474" i="5" s="1"/>
  <c r="TPV474" i="5" s="1"/>
  <c r="TPX474" i="5" s="1"/>
  <c r="TPZ474" i="5" s="1"/>
  <c r="TQB474" i="5" s="1"/>
  <c r="TQD474" i="5" s="1"/>
  <c r="TQF474" i="5" s="1"/>
  <c r="TQH474" i="5" s="1"/>
  <c r="TQJ474" i="5" s="1"/>
  <c r="TQL474" i="5" s="1"/>
  <c r="TQN474" i="5" s="1"/>
  <c r="TQP474" i="5" s="1"/>
  <c r="TQR474" i="5" s="1"/>
  <c r="TQT474" i="5" s="1"/>
  <c r="TQV474" i="5" s="1"/>
  <c r="TQX474" i="5" s="1"/>
  <c r="TQZ474" i="5" s="1"/>
  <c r="TRB474" i="5" s="1"/>
  <c r="TRD474" i="5" s="1"/>
  <c r="TRF474" i="5" s="1"/>
  <c r="TRH474" i="5" s="1"/>
  <c r="TRJ474" i="5" s="1"/>
  <c r="TRL474" i="5" s="1"/>
  <c r="TRN474" i="5" s="1"/>
  <c r="TRP474" i="5" s="1"/>
  <c r="TRR474" i="5" s="1"/>
  <c r="TRT474" i="5" s="1"/>
  <c r="TRV474" i="5" s="1"/>
  <c r="TRX474" i="5" s="1"/>
  <c r="TRZ474" i="5" s="1"/>
  <c r="TSB474" i="5" s="1"/>
  <c r="TSD474" i="5" s="1"/>
  <c r="TSF474" i="5" s="1"/>
  <c r="TSH474" i="5" s="1"/>
  <c r="TSJ474" i="5" s="1"/>
  <c r="TSL474" i="5" s="1"/>
  <c r="TSN474" i="5" s="1"/>
  <c r="TSP474" i="5" s="1"/>
  <c r="TSR474" i="5" s="1"/>
  <c r="TST474" i="5" s="1"/>
  <c r="TSV474" i="5" s="1"/>
  <c r="TSX474" i="5" s="1"/>
  <c r="TSZ474" i="5" s="1"/>
  <c r="TTB474" i="5" s="1"/>
  <c r="TTD474" i="5" s="1"/>
  <c r="TTF474" i="5" s="1"/>
  <c r="TTH474" i="5" s="1"/>
  <c r="TTJ474" i="5" s="1"/>
  <c r="TTL474" i="5" s="1"/>
  <c r="TTN474" i="5" s="1"/>
  <c r="TTP474" i="5" s="1"/>
  <c r="TTR474" i="5" s="1"/>
  <c r="TTT474" i="5" s="1"/>
  <c r="TTV474" i="5" s="1"/>
  <c r="TTX474" i="5" s="1"/>
  <c r="TTZ474" i="5" s="1"/>
  <c r="TUB474" i="5" s="1"/>
  <c r="TUD474" i="5" s="1"/>
  <c r="TUF474" i="5" s="1"/>
  <c r="TUH474" i="5" s="1"/>
  <c r="TUJ474" i="5" s="1"/>
  <c r="TUL474" i="5" s="1"/>
  <c r="TUN474" i="5" s="1"/>
  <c r="TUP474" i="5" s="1"/>
  <c r="TUR474" i="5" s="1"/>
  <c r="TUT474" i="5" s="1"/>
  <c r="TUV474" i="5" s="1"/>
  <c r="TUX474" i="5" s="1"/>
  <c r="TUZ474" i="5" s="1"/>
  <c r="TVB474" i="5" s="1"/>
  <c r="TVD474" i="5" s="1"/>
  <c r="TVF474" i="5" s="1"/>
  <c r="TVH474" i="5" s="1"/>
  <c r="TVJ474" i="5" s="1"/>
  <c r="TVL474" i="5" s="1"/>
  <c r="TVN474" i="5" s="1"/>
  <c r="TVP474" i="5" s="1"/>
  <c r="TVR474" i="5" s="1"/>
  <c r="TVT474" i="5" s="1"/>
  <c r="TVV474" i="5" s="1"/>
  <c r="TVX474" i="5" s="1"/>
  <c r="TVZ474" i="5" s="1"/>
  <c r="TWB474" i="5" s="1"/>
  <c r="TWD474" i="5" s="1"/>
  <c r="TWF474" i="5" s="1"/>
  <c r="TWH474" i="5" s="1"/>
  <c r="TWJ474" i="5" s="1"/>
  <c r="TWL474" i="5" s="1"/>
  <c r="TWN474" i="5" s="1"/>
  <c r="TWP474" i="5" s="1"/>
  <c r="TWR474" i="5" s="1"/>
  <c r="TWT474" i="5" s="1"/>
  <c r="TWV474" i="5" s="1"/>
  <c r="TWX474" i="5" s="1"/>
  <c r="TWZ474" i="5" s="1"/>
  <c r="TXB474" i="5" s="1"/>
  <c r="TXD474" i="5" s="1"/>
  <c r="TXF474" i="5" s="1"/>
  <c r="TXH474" i="5" s="1"/>
  <c r="TXJ474" i="5" s="1"/>
  <c r="TXL474" i="5" s="1"/>
  <c r="TXN474" i="5" s="1"/>
  <c r="TXP474" i="5" s="1"/>
  <c r="TXR474" i="5" s="1"/>
  <c r="TXT474" i="5" s="1"/>
  <c r="TXV474" i="5" s="1"/>
  <c r="TXX474" i="5" s="1"/>
  <c r="TXZ474" i="5" s="1"/>
  <c r="TYB474" i="5" s="1"/>
  <c r="TYD474" i="5" s="1"/>
  <c r="TYF474" i="5" s="1"/>
  <c r="TYH474" i="5" s="1"/>
  <c r="TYJ474" i="5" s="1"/>
  <c r="TYL474" i="5" s="1"/>
  <c r="TYN474" i="5" s="1"/>
  <c r="TYP474" i="5" s="1"/>
  <c r="TYR474" i="5" s="1"/>
  <c r="TYT474" i="5" s="1"/>
  <c r="TYV474" i="5" s="1"/>
  <c r="TYX474" i="5" s="1"/>
  <c r="TYZ474" i="5" s="1"/>
  <c r="TZB474" i="5" s="1"/>
  <c r="TZD474" i="5" s="1"/>
  <c r="TZF474" i="5" s="1"/>
  <c r="TZH474" i="5" s="1"/>
  <c r="TZJ474" i="5" s="1"/>
  <c r="TZL474" i="5" s="1"/>
  <c r="TZN474" i="5" s="1"/>
  <c r="TZP474" i="5" s="1"/>
  <c r="TZR474" i="5" s="1"/>
  <c r="TZT474" i="5" s="1"/>
  <c r="TZV474" i="5" s="1"/>
  <c r="TZX474" i="5" s="1"/>
  <c r="TZZ474" i="5" s="1"/>
  <c r="UAB474" i="5" s="1"/>
  <c r="UAD474" i="5" s="1"/>
  <c r="UAF474" i="5" s="1"/>
  <c r="UAH474" i="5" s="1"/>
  <c r="UAJ474" i="5" s="1"/>
  <c r="UAL474" i="5" s="1"/>
  <c r="UAN474" i="5" s="1"/>
  <c r="UAP474" i="5" s="1"/>
  <c r="UAR474" i="5" s="1"/>
  <c r="UAT474" i="5" s="1"/>
  <c r="UAV474" i="5" s="1"/>
  <c r="UAX474" i="5" s="1"/>
  <c r="UAZ474" i="5" s="1"/>
  <c r="UBB474" i="5" s="1"/>
  <c r="UBD474" i="5" s="1"/>
  <c r="UBF474" i="5" s="1"/>
  <c r="UBH474" i="5" s="1"/>
  <c r="UBJ474" i="5" s="1"/>
  <c r="UBL474" i="5" s="1"/>
  <c r="UBN474" i="5" s="1"/>
  <c r="UBP474" i="5" s="1"/>
  <c r="UBR474" i="5" s="1"/>
  <c r="UBT474" i="5" s="1"/>
  <c r="UBV474" i="5" s="1"/>
  <c r="UBX474" i="5" s="1"/>
  <c r="UBZ474" i="5" s="1"/>
  <c r="UCB474" i="5" s="1"/>
  <c r="UCD474" i="5" s="1"/>
  <c r="UCF474" i="5" s="1"/>
  <c r="UCH474" i="5" s="1"/>
  <c r="UCJ474" i="5" s="1"/>
  <c r="UCL474" i="5" s="1"/>
  <c r="UCN474" i="5" s="1"/>
  <c r="UCP474" i="5" s="1"/>
  <c r="UCR474" i="5" s="1"/>
  <c r="UCT474" i="5" s="1"/>
  <c r="UCV474" i="5" s="1"/>
  <c r="UCX474" i="5" s="1"/>
  <c r="UCZ474" i="5" s="1"/>
  <c r="UDB474" i="5" s="1"/>
  <c r="UDD474" i="5" s="1"/>
  <c r="UDF474" i="5" s="1"/>
  <c r="UDH474" i="5" s="1"/>
  <c r="UDJ474" i="5" s="1"/>
  <c r="UDL474" i="5" s="1"/>
  <c r="UDN474" i="5" s="1"/>
  <c r="UDP474" i="5" s="1"/>
  <c r="UDR474" i="5" s="1"/>
  <c r="UDT474" i="5" s="1"/>
  <c r="UDV474" i="5" s="1"/>
  <c r="UDX474" i="5" s="1"/>
  <c r="UDZ474" i="5" s="1"/>
  <c r="UEB474" i="5" s="1"/>
  <c r="UED474" i="5" s="1"/>
  <c r="UEF474" i="5" s="1"/>
  <c r="UEH474" i="5" s="1"/>
  <c r="UEJ474" i="5" s="1"/>
  <c r="UEL474" i="5" s="1"/>
  <c r="UEN474" i="5" s="1"/>
  <c r="UEP474" i="5" s="1"/>
  <c r="UER474" i="5" s="1"/>
  <c r="UET474" i="5" s="1"/>
  <c r="UEV474" i="5" s="1"/>
  <c r="UEX474" i="5" s="1"/>
  <c r="UEZ474" i="5" s="1"/>
  <c r="UFB474" i="5" s="1"/>
  <c r="UFD474" i="5" s="1"/>
  <c r="UFF474" i="5" s="1"/>
  <c r="UFH474" i="5" s="1"/>
  <c r="UFJ474" i="5" s="1"/>
  <c r="UFL474" i="5" s="1"/>
  <c r="UFN474" i="5" s="1"/>
  <c r="UFP474" i="5" s="1"/>
  <c r="UFR474" i="5" s="1"/>
  <c r="UFT474" i="5" s="1"/>
  <c r="UFV474" i="5" s="1"/>
  <c r="UFX474" i="5" s="1"/>
  <c r="UFZ474" i="5" s="1"/>
  <c r="UGB474" i="5" s="1"/>
  <c r="UGD474" i="5" s="1"/>
  <c r="UGF474" i="5" s="1"/>
  <c r="UGH474" i="5" s="1"/>
  <c r="UGJ474" i="5" s="1"/>
  <c r="UGL474" i="5" s="1"/>
  <c r="UGN474" i="5" s="1"/>
  <c r="UGP474" i="5" s="1"/>
  <c r="UGR474" i="5" s="1"/>
  <c r="UGT474" i="5" s="1"/>
  <c r="UGV474" i="5" s="1"/>
  <c r="UGX474" i="5" s="1"/>
  <c r="UGZ474" i="5" s="1"/>
  <c r="UHB474" i="5" s="1"/>
  <c r="UHD474" i="5" s="1"/>
  <c r="UHF474" i="5" s="1"/>
  <c r="UHH474" i="5" s="1"/>
  <c r="UHJ474" i="5" s="1"/>
  <c r="UHL474" i="5" s="1"/>
  <c r="UHN474" i="5" s="1"/>
  <c r="UHP474" i="5" s="1"/>
  <c r="UHR474" i="5" s="1"/>
  <c r="UHT474" i="5" s="1"/>
  <c r="UHV474" i="5" s="1"/>
  <c r="UHX474" i="5" s="1"/>
  <c r="UHZ474" i="5" s="1"/>
  <c r="UIB474" i="5" s="1"/>
  <c r="UID474" i="5" s="1"/>
  <c r="UIF474" i="5" s="1"/>
  <c r="UIH474" i="5" s="1"/>
  <c r="UIJ474" i="5" s="1"/>
  <c r="UIL474" i="5" s="1"/>
  <c r="UIN474" i="5" s="1"/>
  <c r="UIP474" i="5" s="1"/>
  <c r="UIR474" i="5" s="1"/>
  <c r="UIT474" i="5" s="1"/>
  <c r="UIV474" i="5" s="1"/>
  <c r="UIX474" i="5" s="1"/>
  <c r="UIZ474" i="5" s="1"/>
  <c r="UJB474" i="5" s="1"/>
  <c r="UJD474" i="5" s="1"/>
  <c r="UJF474" i="5" s="1"/>
  <c r="UJH474" i="5" s="1"/>
  <c r="UJJ474" i="5" s="1"/>
  <c r="UJL474" i="5" s="1"/>
  <c r="UJN474" i="5" s="1"/>
  <c r="UJP474" i="5" s="1"/>
  <c r="UJR474" i="5" s="1"/>
  <c r="UJT474" i="5" s="1"/>
  <c r="UJV474" i="5" s="1"/>
  <c r="UJX474" i="5" s="1"/>
  <c r="UJZ474" i="5" s="1"/>
  <c r="UKB474" i="5" s="1"/>
  <c r="UKD474" i="5" s="1"/>
  <c r="UKF474" i="5" s="1"/>
  <c r="UKH474" i="5" s="1"/>
  <c r="UKJ474" i="5" s="1"/>
  <c r="UKL474" i="5" s="1"/>
  <c r="UKN474" i="5" s="1"/>
  <c r="UKP474" i="5" s="1"/>
  <c r="UKR474" i="5" s="1"/>
  <c r="UKT474" i="5" s="1"/>
  <c r="UKV474" i="5" s="1"/>
  <c r="UKX474" i="5" s="1"/>
  <c r="UKZ474" i="5" s="1"/>
  <c r="ULB474" i="5" s="1"/>
  <c r="ULD474" i="5" s="1"/>
  <c r="ULF474" i="5" s="1"/>
  <c r="ULH474" i="5" s="1"/>
  <c r="ULJ474" i="5" s="1"/>
  <c r="ULL474" i="5" s="1"/>
  <c r="ULN474" i="5" s="1"/>
  <c r="ULP474" i="5" s="1"/>
  <c r="ULR474" i="5" s="1"/>
  <c r="ULT474" i="5" s="1"/>
  <c r="ULV474" i="5" s="1"/>
  <c r="ULX474" i="5" s="1"/>
  <c r="ULZ474" i="5" s="1"/>
  <c r="UMB474" i="5" s="1"/>
  <c r="UMD474" i="5" s="1"/>
  <c r="UMF474" i="5" s="1"/>
  <c r="UMH474" i="5" s="1"/>
  <c r="UMJ474" i="5" s="1"/>
  <c r="UML474" i="5" s="1"/>
  <c r="UMN474" i="5" s="1"/>
  <c r="UMP474" i="5" s="1"/>
  <c r="UMR474" i="5" s="1"/>
  <c r="UMT474" i="5" s="1"/>
  <c r="UMV474" i="5" s="1"/>
  <c r="UMX474" i="5" s="1"/>
  <c r="UMZ474" i="5" s="1"/>
  <c r="UNB474" i="5" s="1"/>
  <c r="UND474" i="5" s="1"/>
  <c r="UNF474" i="5" s="1"/>
  <c r="UNH474" i="5" s="1"/>
  <c r="UNJ474" i="5" s="1"/>
  <c r="UNL474" i="5" s="1"/>
  <c r="UNN474" i="5" s="1"/>
  <c r="UNP474" i="5" s="1"/>
  <c r="UNR474" i="5" s="1"/>
  <c r="UNT474" i="5" s="1"/>
  <c r="UNV474" i="5" s="1"/>
  <c r="UNX474" i="5" s="1"/>
  <c r="UNZ474" i="5" s="1"/>
  <c r="UOB474" i="5" s="1"/>
  <c r="UOD474" i="5" s="1"/>
  <c r="UOF474" i="5" s="1"/>
  <c r="UOH474" i="5" s="1"/>
  <c r="UOJ474" i="5" s="1"/>
  <c r="UOL474" i="5" s="1"/>
  <c r="UON474" i="5" s="1"/>
  <c r="UOP474" i="5" s="1"/>
  <c r="UOR474" i="5" s="1"/>
  <c r="UOT474" i="5" s="1"/>
  <c r="UOV474" i="5" s="1"/>
  <c r="UOX474" i="5" s="1"/>
  <c r="UOZ474" i="5" s="1"/>
  <c r="UPB474" i="5" s="1"/>
  <c r="UPD474" i="5" s="1"/>
  <c r="UPF474" i="5" s="1"/>
  <c r="UPH474" i="5" s="1"/>
  <c r="UPJ474" i="5" s="1"/>
  <c r="UPL474" i="5" s="1"/>
  <c r="UPN474" i="5" s="1"/>
  <c r="UPP474" i="5" s="1"/>
  <c r="UPR474" i="5" s="1"/>
  <c r="UPT474" i="5" s="1"/>
  <c r="UPV474" i="5" s="1"/>
  <c r="UPX474" i="5" s="1"/>
  <c r="UPZ474" i="5" s="1"/>
  <c r="UQB474" i="5" s="1"/>
  <c r="UQD474" i="5" s="1"/>
  <c r="UQF474" i="5" s="1"/>
  <c r="UQH474" i="5" s="1"/>
  <c r="UQJ474" i="5" s="1"/>
  <c r="UQL474" i="5" s="1"/>
  <c r="UQN474" i="5" s="1"/>
  <c r="UQP474" i="5" s="1"/>
  <c r="UQR474" i="5" s="1"/>
  <c r="UQT474" i="5" s="1"/>
  <c r="UQV474" i="5" s="1"/>
  <c r="UQX474" i="5" s="1"/>
  <c r="UQZ474" i="5" s="1"/>
  <c r="URB474" i="5" s="1"/>
  <c r="URD474" i="5" s="1"/>
  <c r="URF474" i="5" s="1"/>
  <c r="URH474" i="5" s="1"/>
  <c r="URJ474" i="5" s="1"/>
  <c r="URL474" i="5" s="1"/>
  <c r="URN474" i="5" s="1"/>
  <c r="URP474" i="5" s="1"/>
  <c r="URR474" i="5" s="1"/>
  <c r="URT474" i="5" s="1"/>
  <c r="URV474" i="5" s="1"/>
  <c r="URX474" i="5" s="1"/>
  <c r="URZ474" i="5" s="1"/>
  <c r="USB474" i="5" s="1"/>
  <c r="USD474" i="5" s="1"/>
  <c r="USF474" i="5" s="1"/>
  <c r="USH474" i="5" s="1"/>
  <c r="USJ474" i="5" s="1"/>
  <c r="USL474" i="5" s="1"/>
  <c r="USN474" i="5" s="1"/>
  <c r="USP474" i="5" s="1"/>
  <c r="USR474" i="5" s="1"/>
  <c r="UST474" i="5" s="1"/>
  <c r="USV474" i="5" s="1"/>
  <c r="USX474" i="5" s="1"/>
  <c r="USZ474" i="5" s="1"/>
  <c r="UTB474" i="5" s="1"/>
  <c r="UTD474" i="5" s="1"/>
  <c r="UTF474" i="5" s="1"/>
  <c r="UTH474" i="5" s="1"/>
  <c r="UTJ474" i="5" s="1"/>
  <c r="UTL474" i="5" s="1"/>
  <c r="UTN474" i="5" s="1"/>
  <c r="UTP474" i="5" s="1"/>
  <c r="UTR474" i="5" s="1"/>
  <c r="UTT474" i="5" s="1"/>
  <c r="UTV474" i="5" s="1"/>
  <c r="UTX474" i="5" s="1"/>
  <c r="UTZ474" i="5" s="1"/>
  <c r="UUB474" i="5" s="1"/>
  <c r="UUD474" i="5" s="1"/>
  <c r="UUF474" i="5" s="1"/>
  <c r="UUH474" i="5" s="1"/>
  <c r="UUJ474" i="5" s="1"/>
  <c r="UUL474" i="5" s="1"/>
  <c r="UUN474" i="5" s="1"/>
  <c r="UUP474" i="5" s="1"/>
  <c r="UUR474" i="5" s="1"/>
  <c r="UUT474" i="5" s="1"/>
  <c r="UUV474" i="5" s="1"/>
  <c r="UUX474" i="5" s="1"/>
  <c r="UUZ474" i="5" s="1"/>
  <c r="UVB474" i="5" s="1"/>
  <c r="UVD474" i="5" s="1"/>
  <c r="UVF474" i="5" s="1"/>
  <c r="UVH474" i="5" s="1"/>
  <c r="UVJ474" i="5" s="1"/>
  <c r="UVL474" i="5" s="1"/>
  <c r="UVN474" i="5" s="1"/>
  <c r="UVP474" i="5" s="1"/>
  <c r="UVR474" i="5" s="1"/>
  <c r="UVT474" i="5" s="1"/>
  <c r="UVV474" i="5" s="1"/>
  <c r="UVX474" i="5" s="1"/>
  <c r="UVZ474" i="5" s="1"/>
  <c r="UWB474" i="5" s="1"/>
  <c r="UWD474" i="5" s="1"/>
  <c r="UWF474" i="5" s="1"/>
  <c r="UWH474" i="5" s="1"/>
  <c r="UWJ474" i="5" s="1"/>
  <c r="UWL474" i="5" s="1"/>
  <c r="UWN474" i="5" s="1"/>
  <c r="UWP474" i="5" s="1"/>
  <c r="UWR474" i="5" s="1"/>
  <c r="UWT474" i="5" s="1"/>
  <c r="UWV474" i="5" s="1"/>
  <c r="UWX474" i="5" s="1"/>
  <c r="UWZ474" i="5" s="1"/>
  <c r="UXB474" i="5" s="1"/>
  <c r="UXD474" i="5" s="1"/>
  <c r="UXF474" i="5" s="1"/>
  <c r="UXH474" i="5" s="1"/>
  <c r="UXJ474" i="5" s="1"/>
  <c r="UXL474" i="5" s="1"/>
  <c r="UXN474" i="5" s="1"/>
  <c r="UXP474" i="5" s="1"/>
  <c r="UXR474" i="5" s="1"/>
  <c r="UXT474" i="5" s="1"/>
  <c r="UXV474" i="5" s="1"/>
  <c r="UXX474" i="5" s="1"/>
  <c r="UXZ474" i="5" s="1"/>
  <c r="UYB474" i="5" s="1"/>
  <c r="UYD474" i="5" s="1"/>
  <c r="UYF474" i="5" s="1"/>
  <c r="UYH474" i="5" s="1"/>
  <c r="UYJ474" i="5" s="1"/>
  <c r="UYL474" i="5" s="1"/>
  <c r="UYN474" i="5" s="1"/>
  <c r="UYP474" i="5" s="1"/>
  <c r="UYR474" i="5" s="1"/>
  <c r="UYT474" i="5" s="1"/>
  <c r="UYV474" i="5" s="1"/>
  <c r="UYX474" i="5" s="1"/>
  <c r="UYZ474" i="5" s="1"/>
  <c r="UZB474" i="5" s="1"/>
  <c r="UZD474" i="5" s="1"/>
  <c r="UZF474" i="5" s="1"/>
  <c r="UZH474" i="5" s="1"/>
  <c r="UZJ474" i="5" s="1"/>
  <c r="UZL474" i="5" s="1"/>
  <c r="UZN474" i="5" s="1"/>
  <c r="UZP474" i="5" s="1"/>
  <c r="UZR474" i="5" s="1"/>
  <c r="UZT474" i="5" s="1"/>
  <c r="UZV474" i="5" s="1"/>
  <c r="UZX474" i="5" s="1"/>
  <c r="UZZ474" i="5" s="1"/>
  <c r="VAB474" i="5" s="1"/>
  <c r="VAD474" i="5" s="1"/>
  <c r="VAF474" i="5" s="1"/>
  <c r="VAH474" i="5" s="1"/>
  <c r="VAJ474" i="5" s="1"/>
  <c r="VAL474" i="5" s="1"/>
  <c r="VAN474" i="5" s="1"/>
  <c r="VAP474" i="5" s="1"/>
  <c r="VAR474" i="5" s="1"/>
  <c r="VAT474" i="5" s="1"/>
  <c r="VAV474" i="5" s="1"/>
  <c r="VAX474" i="5" s="1"/>
  <c r="VAZ474" i="5" s="1"/>
  <c r="VBB474" i="5" s="1"/>
  <c r="VBD474" i="5" s="1"/>
  <c r="VBF474" i="5" s="1"/>
  <c r="VBH474" i="5" s="1"/>
  <c r="VBJ474" i="5" s="1"/>
  <c r="VBL474" i="5" s="1"/>
  <c r="VBN474" i="5" s="1"/>
  <c r="VBP474" i="5" s="1"/>
  <c r="VBR474" i="5" s="1"/>
  <c r="VBT474" i="5" s="1"/>
  <c r="VBV474" i="5" s="1"/>
  <c r="VBX474" i="5" s="1"/>
  <c r="VBZ474" i="5" s="1"/>
  <c r="VCB474" i="5" s="1"/>
  <c r="VCD474" i="5" s="1"/>
  <c r="VCF474" i="5" s="1"/>
  <c r="VCH474" i="5" s="1"/>
  <c r="VCJ474" i="5" s="1"/>
  <c r="VCL474" i="5" s="1"/>
  <c r="VCN474" i="5" s="1"/>
  <c r="VCP474" i="5" s="1"/>
  <c r="VCR474" i="5" s="1"/>
  <c r="VCT474" i="5" s="1"/>
  <c r="VCV474" i="5" s="1"/>
  <c r="VCX474" i="5" s="1"/>
  <c r="VCZ474" i="5" s="1"/>
  <c r="VDB474" i="5" s="1"/>
  <c r="VDD474" i="5" s="1"/>
  <c r="VDF474" i="5" s="1"/>
  <c r="VDH474" i="5" s="1"/>
  <c r="VDJ474" i="5" s="1"/>
  <c r="VDL474" i="5" s="1"/>
  <c r="VDN474" i="5" s="1"/>
  <c r="VDP474" i="5" s="1"/>
  <c r="VDR474" i="5" s="1"/>
  <c r="VDT474" i="5" s="1"/>
  <c r="VDV474" i="5" s="1"/>
  <c r="VDX474" i="5" s="1"/>
  <c r="VDZ474" i="5" s="1"/>
  <c r="VEB474" i="5" s="1"/>
  <c r="VED474" i="5" s="1"/>
  <c r="VEF474" i="5" s="1"/>
  <c r="VEH474" i="5" s="1"/>
  <c r="VEJ474" i="5" s="1"/>
  <c r="VEL474" i="5" s="1"/>
  <c r="VEN474" i="5" s="1"/>
  <c r="VEP474" i="5" s="1"/>
  <c r="VER474" i="5" s="1"/>
  <c r="VET474" i="5" s="1"/>
  <c r="VEV474" i="5" s="1"/>
  <c r="VEX474" i="5" s="1"/>
  <c r="VEZ474" i="5" s="1"/>
  <c r="VFB474" i="5" s="1"/>
  <c r="VFD474" i="5" s="1"/>
  <c r="VFF474" i="5" s="1"/>
  <c r="VFH474" i="5" s="1"/>
  <c r="VFJ474" i="5" s="1"/>
  <c r="VFL474" i="5" s="1"/>
  <c r="VFN474" i="5" s="1"/>
  <c r="VFP474" i="5" s="1"/>
  <c r="VFR474" i="5" s="1"/>
  <c r="VFT474" i="5" s="1"/>
  <c r="VFV474" i="5" s="1"/>
  <c r="VFX474" i="5" s="1"/>
  <c r="VFZ474" i="5" s="1"/>
  <c r="VGB474" i="5" s="1"/>
  <c r="VGD474" i="5" s="1"/>
  <c r="VGF474" i="5" s="1"/>
  <c r="VGH474" i="5" s="1"/>
  <c r="VGJ474" i="5" s="1"/>
  <c r="VGL474" i="5" s="1"/>
  <c r="VGN474" i="5" s="1"/>
  <c r="VGP474" i="5" s="1"/>
  <c r="VGR474" i="5" s="1"/>
  <c r="VGT474" i="5" s="1"/>
  <c r="VGV474" i="5" s="1"/>
  <c r="VGX474" i="5" s="1"/>
  <c r="VGZ474" i="5" s="1"/>
  <c r="VHB474" i="5" s="1"/>
  <c r="VHD474" i="5" s="1"/>
  <c r="VHF474" i="5" s="1"/>
  <c r="VHH474" i="5" s="1"/>
  <c r="VHJ474" i="5" s="1"/>
  <c r="VHL474" i="5" s="1"/>
  <c r="VHN474" i="5" s="1"/>
  <c r="VHP474" i="5" s="1"/>
  <c r="VHR474" i="5" s="1"/>
  <c r="VHT474" i="5" s="1"/>
  <c r="VHV474" i="5" s="1"/>
  <c r="VHX474" i="5" s="1"/>
  <c r="VHZ474" i="5" s="1"/>
  <c r="VIB474" i="5" s="1"/>
  <c r="VID474" i="5" s="1"/>
  <c r="VIF474" i="5" s="1"/>
  <c r="VIH474" i="5" s="1"/>
  <c r="VIJ474" i="5" s="1"/>
  <c r="VIL474" i="5" s="1"/>
  <c r="VIN474" i="5" s="1"/>
  <c r="VIP474" i="5" s="1"/>
  <c r="VIR474" i="5" s="1"/>
  <c r="VIT474" i="5" s="1"/>
  <c r="VIV474" i="5" s="1"/>
  <c r="VIX474" i="5" s="1"/>
  <c r="VIZ474" i="5" s="1"/>
  <c r="VJB474" i="5" s="1"/>
  <c r="VJD474" i="5" s="1"/>
  <c r="VJF474" i="5" s="1"/>
  <c r="VJH474" i="5" s="1"/>
  <c r="VJJ474" i="5" s="1"/>
  <c r="VJL474" i="5" s="1"/>
  <c r="VJN474" i="5" s="1"/>
  <c r="VJP474" i="5" s="1"/>
  <c r="VJR474" i="5" s="1"/>
  <c r="VJT474" i="5" s="1"/>
  <c r="VJV474" i="5" s="1"/>
  <c r="VJX474" i="5" s="1"/>
  <c r="VJZ474" i="5" s="1"/>
  <c r="VKB474" i="5" s="1"/>
  <c r="VKD474" i="5" s="1"/>
  <c r="VKF474" i="5" s="1"/>
  <c r="VKH474" i="5" s="1"/>
  <c r="VKJ474" i="5" s="1"/>
  <c r="VKL474" i="5" s="1"/>
  <c r="VKN474" i="5" s="1"/>
  <c r="VKP474" i="5" s="1"/>
  <c r="VKR474" i="5" s="1"/>
  <c r="VKT474" i="5" s="1"/>
  <c r="VKV474" i="5" s="1"/>
  <c r="VKX474" i="5" s="1"/>
  <c r="VKZ474" i="5" s="1"/>
  <c r="VLB474" i="5" s="1"/>
  <c r="VLD474" i="5" s="1"/>
  <c r="VLF474" i="5" s="1"/>
  <c r="VLH474" i="5" s="1"/>
  <c r="VLJ474" i="5" s="1"/>
  <c r="VLL474" i="5" s="1"/>
  <c r="VLN474" i="5" s="1"/>
  <c r="VLP474" i="5" s="1"/>
  <c r="VLR474" i="5" s="1"/>
  <c r="VLT474" i="5" s="1"/>
  <c r="VLV474" i="5" s="1"/>
  <c r="VLX474" i="5" s="1"/>
  <c r="VLZ474" i="5" s="1"/>
  <c r="VMB474" i="5" s="1"/>
  <c r="VMD474" i="5" s="1"/>
  <c r="VMF474" i="5" s="1"/>
  <c r="VMH474" i="5" s="1"/>
  <c r="VMJ474" i="5" s="1"/>
  <c r="VML474" i="5" s="1"/>
  <c r="VMN474" i="5" s="1"/>
  <c r="VMP474" i="5" s="1"/>
  <c r="VMR474" i="5" s="1"/>
  <c r="VMT474" i="5" s="1"/>
  <c r="VMV474" i="5" s="1"/>
  <c r="VMX474" i="5" s="1"/>
  <c r="VMZ474" i="5" s="1"/>
  <c r="VNB474" i="5" s="1"/>
  <c r="VND474" i="5" s="1"/>
  <c r="VNF474" i="5" s="1"/>
  <c r="VNH474" i="5" s="1"/>
  <c r="VNJ474" i="5" s="1"/>
  <c r="VNL474" i="5" s="1"/>
  <c r="VNN474" i="5" s="1"/>
  <c r="VNP474" i="5" s="1"/>
  <c r="VNR474" i="5" s="1"/>
  <c r="VNT474" i="5" s="1"/>
  <c r="VNV474" i="5" s="1"/>
  <c r="VNX474" i="5" s="1"/>
  <c r="VNZ474" i="5" s="1"/>
  <c r="VOB474" i="5" s="1"/>
  <c r="VOD474" i="5" s="1"/>
  <c r="VOF474" i="5" s="1"/>
  <c r="VOH474" i="5" s="1"/>
  <c r="VOJ474" i="5" s="1"/>
  <c r="VOL474" i="5" s="1"/>
  <c r="VON474" i="5" s="1"/>
  <c r="VOP474" i="5" s="1"/>
  <c r="VOR474" i="5" s="1"/>
  <c r="VOT474" i="5" s="1"/>
  <c r="VOV474" i="5" s="1"/>
  <c r="VOX474" i="5" s="1"/>
  <c r="VOZ474" i="5" s="1"/>
  <c r="VPB474" i="5" s="1"/>
  <c r="VPD474" i="5" s="1"/>
  <c r="VPF474" i="5" s="1"/>
  <c r="VPH474" i="5" s="1"/>
  <c r="VPJ474" i="5" s="1"/>
  <c r="VPL474" i="5" s="1"/>
  <c r="VPN474" i="5" s="1"/>
  <c r="VPP474" i="5" s="1"/>
  <c r="VPR474" i="5" s="1"/>
  <c r="VPT474" i="5" s="1"/>
  <c r="VPV474" i="5" s="1"/>
  <c r="VPX474" i="5" s="1"/>
  <c r="VPZ474" i="5" s="1"/>
  <c r="VQB474" i="5" s="1"/>
  <c r="VQD474" i="5" s="1"/>
  <c r="VQF474" i="5" s="1"/>
  <c r="VQH474" i="5" s="1"/>
  <c r="VQJ474" i="5" s="1"/>
  <c r="VQL474" i="5" s="1"/>
  <c r="VQN474" i="5" s="1"/>
  <c r="VQP474" i="5" s="1"/>
  <c r="VQR474" i="5" s="1"/>
  <c r="VQT474" i="5" s="1"/>
  <c r="VQV474" i="5" s="1"/>
  <c r="VQX474" i="5" s="1"/>
  <c r="VQZ474" i="5" s="1"/>
  <c r="VRB474" i="5" s="1"/>
  <c r="VRD474" i="5" s="1"/>
  <c r="VRF474" i="5" s="1"/>
  <c r="VRH474" i="5" s="1"/>
  <c r="VRJ474" i="5" s="1"/>
  <c r="VRL474" i="5" s="1"/>
  <c r="VRN474" i="5" s="1"/>
  <c r="VRP474" i="5" s="1"/>
  <c r="VRR474" i="5" s="1"/>
  <c r="VRT474" i="5" s="1"/>
  <c r="VRV474" i="5" s="1"/>
  <c r="VRX474" i="5" s="1"/>
  <c r="VRZ474" i="5" s="1"/>
  <c r="VSB474" i="5" s="1"/>
  <c r="VSD474" i="5" s="1"/>
  <c r="VSF474" i="5" s="1"/>
  <c r="VSH474" i="5" s="1"/>
  <c r="VSJ474" i="5" s="1"/>
  <c r="VSL474" i="5" s="1"/>
  <c r="VSN474" i="5" s="1"/>
  <c r="VSP474" i="5" s="1"/>
  <c r="VSR474" i="5" s="1"/>
  <c r="VST474" i="5" s="1"/>
  <c r="VSV474" i="5" s="1"/>
  <c r="VSX474" i="5" s="1"/>
  <c r="VSZ474" i="5" s="1"/>
  <c r="VTB474" i="5" s="1"/>
  <c r="VTD474" i="5" s="1"/>
  <c r="VTF474" i="5" s="1"/>
  <c r="VTH474" i="5" s="1"/>
  <c r="VTJ474" i="5" s="1"/>
  <c r="VTL474" i="5" s="1"/>
  <c r="VTN474" i="5" s="1"/>
  <c r="VTP474" i="5" s="1"/>
  <c r="VTR474" i="5" s="1"/>
  <c r="VTT474" i="5" s="1"/>
  <c r="VTV474" i="5" s="1"/>
  <c r="VTX474" i="5" s="1"/>
  <c r="VTZ474" i="5" s="1"/>
  <c r="VUB474" i="5" s="1"/>
  <c r="VUD474" i="5" s="1"/>
  <c r="VUF474" i="5" s="1"/>
  <c r="VUH474" i="5" s="1"/>
  <c r="VUJ474" i="5" s="1"/>
  <c r="VUL474" i="5" s="1"/>
  <c r="VUN474" i="5" s="1"/>
  <c r="VUP474" i="5" s="1"/>
  <c r="VUR474" i="5" s="1"/>
  <c r="VUT474" i="5" s="1"/>
  <c r="VUV474" i="5" s="1"/>
  <c r="VUX474" i="5" s="1"/>
  <c r="VUZ474" i="5" s="1"/>
  <c r="VVB474" i="5" s="1"/>
  <c r="VVD474" i="5" s="1"/>
  <c r="VVF474" i="5" s="1"/>
  <c r="VVH474" i="5" s="1"/>
  <c r="VVJ474" i="5" s="1"/>
  <c r="VVL474" i="5" s="1"/>
  <c r="VVN474" i="5" s="1"/>
  <c r="VVP474" i="5" s="1"/>
  <c r="VVR474" i="5" s="1"/>
  <c r="VVT474" i="5" s="1"/>
  <c r="VVV474" i="5" s="1"/>
  <c r="VVX474" i="5" s="1"/>
  <c r="VVZ474" i="5" s="1"/>
  <c r="VWB474" i="5" s="1"/>
  <c r="VWD474" i="5" s="1"/>
  <c r="VWF474" i="5" s="1"/>
  <c r="VWH474" i="5" s="1"/>
  <c r="VWJ474" i="5" s="1"/>
  <c r="VWL474" i="5" s="1"/>
  <c r="VWN474" i="5" s="1"/>
  <c r="VWP474" i="5" s="1"/>
  <c r="VWR474" i="5" s="1"/>
  <c r="VWT474" i="5" s="1"/>
  <c r="VWV474" i="5" s="1"/>
  <c r="VWX474" i="5" s="1"/>
  <c r="VWZ474" i="5" s="1"/>
  <c r="VXB474" i="5" s="1"/>
  <c r="VXD474" i="5" s="1"/>
  <c r="VXF474" i="5" s="1"/>
  <c r="VXH474" i="5" s="1"/>
  <c r="VXJ474" i="5" s="1"/>
  <c r="VXL474" i="5" s="1"/>
  <c r="VXN474" i="5" s="1"/>
  <c r="VXP474" i="5" s="1"/>
  <c r="VXR474" i="5" s="1"/>
  <c r="VXT474" i="5" s="1"/>
  <c r="VXV474" i="5" s="1"/>
  <c r="VXX474" i="5" s="1"/>
  <c r="VXZ474" i="5" s="1"/>
  <c r="VYB474" i="5" s="1"/>
  <c r="VYD474" i="5" s="1"/>
  <c r="VYF474" i="5" s="1"/>
  <c r="VYH474" i="5" s="1"/>
  <c r="VYJ474" i="5" s="1"/>
  <c r="VYL474" i="5" s="1"/>
  <c r="VYN474" i="5" s="1"/>
  <c r="VYP474" i="5" s="1"/>
  <c r="VYR474" i="5" s="1"/>
  <c r="VYT474" i="5" s="1"/>
  <c r="VYV474" i="5" s="1"/>
  <c r="VYX474" i="5" s="1"/>
  <c r="VYZ474" i="5" s="1"/>
  <c r="VZB474" i="5" s="1"/>
  <c r="VZD474" i="5" s="1"/>
  <c r="VZF474" i="5" s="1"/>
  <c r="VZH474" i="5" s="1"/>
  <c r="VZJ474" i="5" s="1"/>
  <c r="VZL474" i="5" s="1"/>
  <c r="VZN474" i="5" s="1"/>
  <c r="VZP474" i="5" s="1"/>
  <c r="VZR474" i="5" s="1"/>
  <c r="VZT474" i="5" s="1"/>
  <c r="VZV474" i="5" s="1"/>
  <c r="VZX474" i="5" s="1"/>
  <c r="VZZ474" i="5" s="1"/>
  <c r="WAB474" i="5" s="1"/>
  <c r="WAD474" i="5" s="1"/>
  <c r="WAF474" i="5" s="1"/>
  <c r="WAH474" i="5" s="1"/>
  <c r="WAJ474" i="5" s="1"/>
  <c r="WAL474" i="5" s="1"/>
  <c r="WAN474" i="5" s="1"/>
  <c r="WAP474" i="5" s="1"/>
  <c r="WAR474" i="5" s="1"/>
  <c r="WAT474" i="5" s="1"/>
  <c r="WAV474" i="5" s="1"/>
  <c r="WAX474" i="5" s="1"/>
  <c r="WAZ474" i="5" s="1"/>
  <c r="WBB474" i="5" s="1"/>
  <c r="WBD474" i="5" s="1"/>
  <c r="WBF474" i="5" s="1"/>
  <c r="WBH474" i="5" s="1"/>
  <c r="WBJ474" i="5" s="1"/>
  <c r="WBL474" i="5" s="1"/>
  <c r="WBN474" i="5" s="1"/>
  <c r="WBP474" i="5" s="1"/>
  <c r="WBR474" i="5" s="1"/>
  <c r="WBT474" i="5" s="1"/>
  <c r="WBV474" i="5" s="1"/>
  <c r="WBX474" i="5" s="1"/>
  <c r="WBZ474" i="5" s="1"/>
  <c r="WCB474" i="5" s="1"/>
  <c r="WCD474" i="5" s="1"/>
  <c r="WCF474" i="5" s="1"/>
  <c r="WCH474" i="5" s="1"/>
  <c r="WCJ474" i="5" s="1"/>
  <c r="WCL474" i="5" s="1"/>
  <c r="WCN474" i="5" s="1"/>
  <c r="WCP474" i="5" s="1"/>
  <c r="WCR474" i="5" s="1"/>
  <c r="WCT474" i="5" s="1"/>
  <c r="WCV474" i="5" s="1"/>
  <c r="WCX474" i="5" s="1"/>
  <c r="WCZ474" i="5" s="1"/>
  <c r="WDB474" i="5" s="1"/>
  <c r="WDD474" i="5" s="1"/>
  <c r="WDF474" i="5" s="1"/>
  <c r="WDH474" i="5" s="1"/>
  <c r="WDJ474" i="5" s="1"/>
  <c r="WDL474" i="5" s="1"/>
  <c r="WDN474" i="5" s="1"/>
  <c r="WDP474" i="5" s="1"/>
  <c r="WDR474" i="5" s="1"/>
  <c r="WDT474" i="5" s="1"/>
  <c r="WDV474" i="5" s="1"/>
  <c r="WDX474" i="5" s="1"/>
  <c r="WDZ474" i="5" s="1"/>
  <c r="WEB474" i="5" s="1"/>
  <c r="WED474" i="5" s="1"/>
  <c r="WEF474" i="5" s="1"/>
  <c r="WEH474" i="5" s="1"/>
  <c r="WEJ474" i="5" s="1"/>
  <c r="WEL474" i="5" s="1"/>
  <c r="WEN474" i="5" s="1"/>
  <c r="WEP474" i="5" s="1"/>
  <c r="WER474" i="5" s="1"/>
  <c r="WET474" i="5" s="1"/>
  <c r="WEV474" i="5" s="1"/>
  <c r="WEX474" i="5" s="1"/>
  <c r="WEZ474" i="5" s="1"/>
  <c r="WFB474" i="5" s="1"/>
  <c r="WFD474" i="5" s="1"/>
  <c r="WFF474" i="5" s="1"/>
  <c r="WFH474" i="5" s="1"/>
  <c r="WFJ474" i="5" s="1"/>
  <c r="WFL474" i="5" s="1"/>
  <c r="WFN474" i="5" s="1"/>
  <c r="WFP474" i="5" s="1"/>
  <c r="WFR474" i="5" s="1"/>
  <c r="WFT474" i="5" s="1"/>
  <c r="WFV474" i="5" s="1"/>
  <c r="WFX474" i="5" s="1"/>
  <c r="WFZ474" i="5" s="1"/>
  <c r="WGB474" i="5" s="1"/>
  <c r="WGD474" i="5" s="1"/>
  <c r="WGF474" i="5" s="1"/>
  <c r="WGH474" i="5" s="1"/>
  <c r="WGJ474" i="5" s="1"/>
  <c r="WGL474" i="5" s="1"/>
  <c r="WGN474" i="5" s="1"/>
  <c r="WGP474" i="5" s="1"/>
  <c r="WGR474" i="5" s="1"/>
  <c r="WGT474" i="5" s="1"/>
  <c r="WGV474" i="5" s="1"/>
  <c r="WGX474" i="5" s="1"/>
  <c r="WGZ474" i="5" s="1"/>
  <c r="WHB474" i="5" s="1"/>
  <c r="WHD474" i="5" s="1"/>
  <c r="WHF474" i="5" s="1"/>
  <c r="WHH474" i="5" s="1"/>
  <c r="WHJ474" i="5" s="1"/>
  <c r="WHL474" i="5" s="1"/>
  <c r="WHN474" i="5" s="1"/>
  <c r="WHP474" i="5" s="1"/>
  <c r="WHR474" i="5" s="1"/>
  <c r="WHT474" i="5" s="1"/>
  <c r="WHV474" i="5" s="1"/>
  <c r="WHX474" i="5" s="1"/>
  <c r="WHZ474" i="5" s="1"/>
  <c r="WIB474" i="5" s="1"/>
  <c r="WID474" i="5" s="1"/>
  <c r="WIF474" i="5" s="1"/>
  <c r="WIH474" i="5" s="1"/>
  <c r="WIJ474" i="5" s="1"/>
  <c r="WIL474" i="5" s="1"/>
  <c r="WIN474" i="5" s="1"/>
  <c r="WIP474" i="5" s="1"/>
  <c r="WIR474" i="5" s="1"/>
  <c r="WIT474" i="5" s="1"/>
  <c r="WIV474" i="5" s="1"/>
  <c r="WIX474" i="5" s="1"/>
  <c r="WIZ474" i="5" s="1"/>
  <c r="WJB474" i="5" s="1"/>
  <c r="WJD474" i="5" s="1"/>
  <c r="WJF474" i="5" s="1"/>
  <c r="WJH474" i="5" s="1"/>
  <c r="WJJ474" i="5" s="1"/>
  <c r="WJL474" i="5" s="1"/>
  <c r="WJN474" i="5" s="1"/>
  <c r="WJP474" i="5" s="1"/>
  <c r="WJR474" i="5" s="1"/>
  <c r="WJT474" i="5" s="1"/>
  <c r="WJV474" i="5" s="1"/>
  <c r="WJX474" i="5" s="1"/>
  <c r="WJZ474" i="5" s="1"/>
  <c r="WKB474" i="5" s="1"/>
  <c r="WKD474" i="5" s="1"/>
  <c r="WKF474" i="5" s="1"/>
  <c r="WKH474" i="5" s="1"/>
  <c r="WKJ474" i="5" s="1"/>
  <c r="WKL474" i="5" s="1"/>
  <c r="WKN474" i="5" s="1"/>
  <c r="WKP474" i="5" s="1"/>
  <c r="WKR474" i="5" s="1"/>
  <c r="WKT474" i="5" s="1"/>
  <c r="WKV474" i="5" s="1"/>
  <c r="WKX474" i="5" s="1"/>
  <c r="WKZ474" i="5" s="1"/>
  <c r="WLB474" i="5" s="1"/>
  <c r="WLD474" i="5" s="1"/>
  <c r="WLF474" i="5" s="1"/>
  <c r="WLH474" i="5" s="1"/>
  <c r="WLJ474" i="5" s="1"/>
  <c r="WLL474" i="5" s="1"/>
  <c r="WLN474" i="5" s="1"/>
  <c r="WLP474" i="5" s="1"/>
  <c r="WLR474" i="5" s="1"/>
  <c r="WLT474" i="5" s="1"/>
  <c r="WLV474" i="5" s="1"/>
  <c r="WLX474" i="5" s="1"/>
  <c r="WLZ474" i="5" s="1"/>
  <c r="WMB474" i="5" s="1"/>
  <c r="WMD474" i="5" s="1"/>
  <c r="WMF474" i="5" s="1"/>
  <c r="WMH474" i="5" s="1"/>
  <c r="WMJ474" i="5" s="1"/>
  <c r="WML474" i="5" s="1"/>
  <c r="WMN474" i="5" s="1"/>
  <c r="WMP474" i="5" s="1"/>
  <c r="WMR474" i="5" s="1"/>
  <c r="WMT474" i="5" s="1"/>
  <c r="WMV474" i="5" s="1"/>
  <c r="WMX474" i="5" s="1"/>
  <c r="WMZ474" i="5" s="1"/>
  <c r="WNB474" i="5" s="1"/>
  <c r="WND474" i="5" s="1"/>
  <c r="WNF474" i="5" s="1"/>
  <c r="WNH474" i="5" s="1"/>
  <c r="WNJ474" i="5" s="1"/>
  <c r="WNL474" i="5" s="1"/>
  <c r="WNN474" i="5" s="1"/>
  <c r="WNP474" i="5" s="1"/>
  <c r="WNR474" i="5" s="1"/>
  <c r="WNT474" i="5" s="1"/>
  <c r="WNV474" i="5" s="1"/>
  <c r="WNX474" i="5" s="1"/>
  <c r="WNZ474" i="5" s="1"/>
  <c r="WOB474" i="5" s="1"/>
  <c r="WOD474" i="5" s="1"/>
  <c r="WOF474" i="5" s="1"/>
  <c r="WOH474" i="5" s="1"/>
  <c r="WOJ474" i="5" s="1"/>
  <c r="WOL474" i="5" s="1"/>
  <c r="WON474" i="5" s="1"/>
  <c r="WOP474" i="5" s="1"/>
  <c r="WOR474" i="5" s="1"/>
  <c r="WOT474" i="5" s="1"/>
  <c r="WOV474" i="5" s="1"/>
  <c r="WOX474" i="5" s="1"/>
  <c r="WOZ474" i="5" s="1"/>
  <c r="WPB474" i="5" s="1"/>
  <c r="WPD474" i="5" s="1"/>
  <c r="WPF474" i="5" s="1"/>
  <c r="WPH474" i="5" s="1"/>
  <c r="WPJ474" i="5" s="1"/>
  <c r="WPL474" i="5" s="1"/>
  <c r="WPN474" i="5" s="1"/>
  <c r="WPP474" i="5" s="1"/>
  <c r="WPR474" i="5" s="1"/>
  <c r="WPT474" i="5" s="1"/>
  <c r="WPV474" i="5" s="1"/>
  <c r="WPX474" i="5" s="1"/>
  <c r="WPZ474" i="5" s="1"/>
  <c r="WQB474" i="5" s="1"/>
  <c r="WQD474" i="5" s="1"/>
  <c r="WQF474" i="5" s="1"/>
  <c r="WQH474" i="5" s="1"/>
  <c r="WQJ474" i="5" s="1"/>
  <c r="WQL474" i="5" s="1"/>
  <c r="WQN474" i="5" s="1"/>
  <c r="WQP474" i="5" s="1"/>
  <c r="WQR474" i="5" s="1"/>
  <c r="WQT474" i="5" s="1"/>
  <c r="WQV474" i="5" s="1"/>
  <c r="WQX474" i="5" s="1"/>
  <c r="WQZ474" i="5" s="1"/>
  <c r="WRB474" i="5" s="1"/>
  <c r="WRD474" i="5" s="1"/>
  <c r="WRF474" i="5" s="1"/>
  <c r="WRH474" i="5" s="1"/>
  <c r="WRJ474" i="5" s="1"/>
  <c r="WRL474" i="5" s="1"/>
  <c r="WRN474" i="5" s="1"/>
  <c r="WRP474" i="5" s="1"/>
  <c r="WRR474" i="5" s="1"/>
  <c r="WRT474" i="5" s="1"/>
  <c r="WRV474" i="5" s="1"/>
  <c r="WRX474" i="5" s="1"/>
  <c r="WRZ474" i="5" s="1"/>
  <c r="WSB474" i="5" s="1"/>
  <c r="WSD474" i="5" s="1"/>
  <c r="WSF474" i="5" s="1"/>
  <c r="WSH474" i="5" s="1"/>
  <c r="WSJ474" i="5" s="1"/>
  <c r="WSL474" i="5" s="1"/>
  <c r="WSN474" i="5" s="1"/>
  <c r="WSP474" i="5" s="1"/>
  <c r="WSR474" i="5" s="1"/>
  <c r="WST474" i="5" s="1"/>
  <c r="WSV474" i="5" s="1"/>
  <c r="WSX474" i="5" s="1"/>
  <c r="WSZ474" i="5" s="1"/>
  <c r="WTB474" i="5" s="1"/>
  <c r="WTD474" i="5" s="1"/>
  <c r="WTF474" i="5" s="1"/>
  <c r="WTH474" i="5" s="1"/>
  <c r="WTJ474" i="5" s="1"/>
  <c r="WTL474" i="5" s="1"/>
  <c r="WTN474" i="5" s="1"/>
  <c r="WTP474" i="5" s="1"/>
  <c r="WTR474" i="5" s="1"/>
  <c r="WTT474" i="5" s="1"/>
  <c r="WTV474" i="5" s="1"/>
  <c r="WTX474" i="5" s="1"/>
  <c r="WTZ474" i="5" s="1"/>
  <c r="WUB474" i="5" s="1"/>
  <c r="WUD474" i="5" s="1"/>
  <c r="WUF474" i="5" s="1"/>
  <c r="WUH474" i="5" s="1"/>
  <c r="WUJ474" i="5" s="1"/>
  <c r="WUL474" i="5" s="1"/>
  <c r="WUN474" i="5" s="1"/>
  <c r="WUP474" i="5" s="1"/>
  <c r="WUR474" i="5" s="1"/>
  <c r="WUT474" i="5" s="1"/>
  <c r="WUV474" i="5" s="1"/>
  <c r="WUX474" i="5" s="1"/>
  <c r="WUZ474" i="5" s="1"/>
  <c r="WVB474" i="5" s="1"/>
  <c r="WVD474" i="5" s="1"/>
  <c r="WVF474" i="5" s="1"/>
  <c r="WVH474" i="5" s="1"/>
  <c r="WVJ474" i="5" s="1"/>
  <c r="WVL474" i="5" s="1"/>
  <c r="WVN474" i="5" s="1"/>
  <c r="WVP474" i="5" s="1"/>
  <c r="WVR474" i="5" s="1"/>
  <c r="WVT474" i="5" s="1"/>
  <c r="WVV474" i="5" s="1"/>
  <c r="WVX474" i="5" s="1"/>
  <c r="WVZ474" i="5" s="1"/>
  <c r="WWB474" i="5" s="1"/>
  <c r="WWD474" i="5" s="1"/>
  <c r="WWF474" i="5" s="1"/>
  <c r="WWH474" i="5" s="1"/>
  <c r="WWJ474" i="5" s="1"/>
  <c r="WWL474" i="5" s="1"/>
  <c r="WWN474" i="5" s="1"/>
  <c r="WWP474" i="5" s="1"/>
  <c r="WWR474" i="5" s="1"/>
  <c r="WWT474" i="5" s="1"/>
  <c r="WWV474" i="5" s="1"/>
  <c r="WWX474" i="5" s="1"/>
  <c r="WWZ474" i="5" s="1"/>
  <c r="WXB474" i="5" s="1"/>
  <c r="WXD474" i="5" s="1"/>
  <c r="WXF474" i="5" s="1"/>
  <c r="WXH474" i="5" s="1"/>
  <c r="WXJ474" i="5" s="1"/>
  <c r="WXL474" i="5" s="1"/>
  <c r="WXN474" i="5" s="1"/>
  <c r="WXP474" i="5" s="1"/>
  <c r="WXR474" i="5" s="1"/>
  <c r="WXT474" i="5" s="1"/>
  <c r="WXV474" i="5" s="1"/>
  <c r="WXX474" i="5" s="1"/>
  <c r="WXZ474" i="5" s="1"/>
  <c r="WYB474" i="5" s="1"/>
  <c r="WYD474" i="5" s="1"/>
  <c r="WYF474" i="5" s="1"/>
  <c r="WYH474" i="5" s="1"/>
  <c r="WYJ474" i="5" s="1"/>
  <c r="WYL474" i="5" s="1"/>
  <c r="WYN474" i="5" s="1"/>
  <c r="WYP474" i="5" s="1"/>
  <c r="WYR474" i="5" s="1"/>
  <c r="WYT474" i="5" s="1"/>
  <c r="WYV474" i="5" s="1"/>
  <c r="WYX474" i="5" s="1"/>
  <c r="WYZ474" i="5" s="1"/>
  <c r="WZB474" i="5" s="1"/>
  <c r="WZD474" i="5" s="1"/>
  <c r="WZF474" i="5" s="1"/>
  <c r="WZH474" i="5" s="1"/>
  <c r="WZJ474" i="5" s="1"/>
  <c r="WZL474" i="5" s="1"/>
  <c r="WZN474" i="5" s="1"/>
  <c r="WZP474" i="5" s="1"/>
  <c r="WZR474" i="5" s="1"/>
  <c r="WZT474" i="5" s="1"/>
  <c r="WZV474" i="5" s="1"/>
  <c r="WZX474" i="5" s="1"/>
  <c r="WZZ474" i="5" s="1"/>
  <c r="XAB474" i="5" s="1"/>
  <c r="XAD474" i="5" s="1"/>
  <c r="XAF474" i="5" s="1"/>
  <c r="XAH474" i="5" s="1"/>
  <c r="XAJ474" i="5" s="1"/>
  <c r="XAL474" i="5" s="1"/>
  <c r="XAN474" i="5" s="1"/>
  <c r="XAP474" i="5" s="1"/>
  <c r="XAR474" i="5" s="1"/>
  <c r="XAT474" i="5" s="1"/>
  <c r="XAV474" i="5" s="1"/>
  <c r="XAX474" i="5" s="1"/>
  <c r="XAZ474" i="5" s="1"/>
  <c r="XBB474" i="5" s="1"/>
  <c r="XBD474" i="5" s="1"/>
  <c r="XBF474" i="5" s="1"/>
  <c r="XBH474" i="5" s="1"/>
  <c r="XBJ474" i="5" s="1"/>
  <c r="XBL474" i="5" s="1"/>
  <c r="XBN474" i="5" s="1"/>
  <c r="XBP474" i="5" s="1"/>
  <c r="XBR474" i="5" s="1"/>
  <c r="XBT474" i="5" s="1"/>
  <c r="XBV474" i="5" s="1"/>
  <c r="XBX474" i="5" s="1"/>
  <c r="XBZ474" i="5" s="1"/>
  <c r="XCB474" i="5" s="1"/>
  <c r="XCD474" i="5" s="1"/>
  <c r="XCF474" i="5" s="1"/>
  <c r="XCH474" i="5" s="1"/>
  <c r="XCJ474" i="5" s="1"/>
  <c r="XCL474" i="5" s="1"/>
  <c r="XCN474" i="5" s="1"/>
  <c r="XCP474" i="5" s="1"/>
  <c r="XCR474" i="5" s="1"/>
  <c r="XCT474" i="5" s="1"/>
  <c r="XCV474" i="5" s="1"/>
  <c r="XCX474" i="5" s="1"/>
  <c r="XCZ474" i="5" s="1"/>
  <c r="XDB474" i="5" s="1"/>
  <c r="XDD474" i="5" s="1"/>
  <c r="XDF474" i="5" s="1"/>
  <c r="XDH474" i="5" s="1"/>
  <c r="XDJ474" i="5" s="1"/>
  <c r="XDL474" i="5" s="1"/>
  <c r="XDN474" i="5" s="1"/>
  <c r="XDP474" i="5" s="1"/>
  <c r="XDR474" i="5" s="1"/>
  <c r="XDT474" i="5" s="1"/>
  <c r="XDV474" i="5" s="1"/>
  <c r="XDX474" i="5" s="1"/>
  <c r="XDZ474" i="5" s="1"/>
  <c r="XEB474" i="5" s="1"/>
  <c r="XED474" i="5" s="1"/>
  <c r="XEF474" i="5" s="1"/>
  <c r="XEH474" i="5" s="1"/>
  <c r="XEJ474" i="5" s="1"/>
  <c r="XEL474" i="5" s="1"/>
  <c r="XEN474" i="5" s="1"/>
  <c r="XEP474" i="5" s="1"/>
  <c r="XER474" i="5" s="1"/>
  <c r="XET474" i="5" s="1"/>
  <c r="XEV474" i="5" s="1"/>
  <c r="XEX474" i="5" s="1"/>
  <c r="XEZ474" i="5" s="1"/>
  <c r="XFB474" i="5" s="1"/>
  <c r="XFD474" i="5" s="1"/>
  <c r="R365" i="5"/>
  <c r="R397" i="5"/>
  <c r="R389" i="5"/>
  <c r="R385" i="5"/>
  <c r="J116" i="11"/>
  <c r="S374" i="5"/>
  <c r="S382" i="5"/>
  <c r="R388" i="5"/>
  <c r="S388" i="5"/>
  <c r="S366" i="5"/>
  <c r="S404" i="5"/>
  <c r="R404" i="5"/>
  <c r="F116" i="11"/>
  <c r="D116" i="11"/>
  <c r="L116" i="11"/>
  <c r="R46" i="5"/>
  <c r="R49" i="5"/>
  <c r="S364" i="5"/>
  <c r="R364" i="5"/>
  <c r="R371" i="5"/>
  <c r="S390" i="5"/>
  <c r="R50" i="5"/>
  <c r="S50" i="5"/>
  <c r="S372" i="5"/>
  <c r="R372" i="5"/>
  <c r="R379" i="5"/>
  <c r="S398" i="5"/>
  <c r="R380" i="5"/>
  <c r="S380" i="5"/>
  <c r="S98" i="5"/>
  <c r="R98" i="5"/>
  <c r="S358" i="5"/>
  <c r="R396" i="5"/>
  <c r="S396" i="5"/>
  <c r="R403" i="5"/>
  <c r="R45" i="5"/>
  <c r="R367" i="5"/>
  <c r="R375" i="5"/>
  <c r="R391" i="5"/>
  <c r="S359" i="5"/>
  <c r="S383" i="5"/>
  <c r="S399" i="5"/>
  <c r="T475" i="5"/>
  <c r="V475" i="5" s="1"/>
  <c r="X475" i="5" s="1"/>
  <c r="Z475" i="5" s="1"/>
  <c r="AB475" i="5" s="1"/>
  <c r="AD475" i="5" s="1"/>
  <c r="AF475" i="5" s="1"/>
  <c r="AH475" i="5" s="1"/>
  <c r="AJ475" i="5" s="1"/>
  <c r="AL475" i="5" s="1"/>
  <c r="AN475" i="5" s="1"/>
  <c r="AP475" i="5" s="1"/>
  <c r="AR475" i="5" s="1"/>
  <c r="AT475" i="5" s="1"/>
  <c r="AV475" i="5" s="1"/>
  <c r="AX475" i="5" s="1"/>
  <c r="AZ475" i="5" s="1"/>
  <c r="BB475" i="5" s="1"/>
  <c r="BD475" i="5" s="1"/>
  <c r="BF475" i="5" s="1"/>
  <c r="BH475" i="5" s="1"/>
  <c r="BJ475" i="5" s="1"/>
  <c r="BL475" i="5" s="1"/>
  <c r="BN475" i="5" s="1"/>
  <c r="BP475" i="5" s="1"/>
  <c r="BR475" i="5" s="1"/>
  <c r="BT475" i="5" s="1"/>
  <c r="BV475" i="5" s="1"/>
  <c r="BX475" i="5" s="1"/>
  <c r="BZ475" i="5" s="1"/>
  <c r="CB475" i="5" s="1"/>
  <c r="CD475" i="5" s="1"/>
  <c r="CF475" i="5" s="1"/>
  <c r="CH475" i="5" s="1"/>
  <c r="CJ475" i="5" s="1"/>
  <c r="CL475" i="5" s="1"/>
  <c r="CN475" i="5" s="1"/>
  <c r="CP475" i="5" s="1"/>
  <c r="CR475" i="5" s="1"/>
  <c r="CT475" i="5" s="1"/>
  <c r="CV475" i="5" s="1"/>
  <c r="CX475" i="5" s="1"/>
  <c r="CZ475" i="5" s="1"/>
  <c r="DB475" i="5" s="1"/>
  <c r="DD475" i="5" s="1"/>
  <c r="DF475" i="5" s="1"/>
  <c r="DH475" i="5" s="1"/>
  <c r="DJ475" i="5" s="1"/>
  <c r="DL475" i="5" s="1"/>
  <c r="DN475" i="5" s="1"/>
  <c r="DP475" i="5" s="1"/>
  <c r="DR475" i="5" s="1"/>
  <c r="DT475" i="5" s="1"/>
  <c r="DV475" i="5" s="1"/>
  <c r="DX475" i="5" s="1"/>
  <c r="DZ475" i="5" s="1"/>
  <c r="EB475" i="5" s="1"/>
  <c r="ED475" i="5" s="1"/>
  <c r="EF475" i="5" s="1"/>
  <c r="EH475" i="5" s="1"/>
  <c r="EJ475" i="5" s="1"/>
  <c r="EL475" i="5" s="1"/>
  <c r="EN475" i="5" s="1"/>
  <c r="EP475" i="5" s="1"/>
  <c r="ER475" i="5" s="1"/>
  <c r="ET475" i="5" s="1"/>
  <c r="EV475" i="5" s="1"/>
  <c r="EX475" i="5" s="1"/>
  <c r="EZ475" i="5" s="1"/>
  <c r="FB475" i="5" s="1"/>
  <c r="FD475" i="5" s="1"/>
  <c r="FF475" i="5" s="1"/>
  <c r="FH475" i="5" s="1"/>
  <c r="FJ475" i="5" s="1"/>
  <c r="FL475" i="5" s="1"/>
  <c r="FN475" i="5" s="1"/>
  <c r="FP475" i="5" s="1"/>
  <c r="FR475" i="5" s="1"/>
  <c r="FT475" i="5" s="1"/>
  <c r="FV475" i="5" s="1"/>
  <c r="FX475" i="5" s="1"/>
  <c r="FZ475" i="5" s="1"/>
  <c r="GB475" i="5" s="1"/>
  <c r="GD475" i="5" s="1"/>
  <c r="GF475" i="5" s="1"/>
  <c r="GH475" i="5" s="1"/>
  <c r="GJ475" i="5" s="1"/>
  <c r="GL475" i="5" s="1"/>
  <c r="GN475" i="5" s="1"/>
  <c r="GP475" i="5" s="1"/>
  <c r="GR475" i="5" s="1"/>
  <c r="GT475" i="5" s="1"/>
  <c r="GV475" i="5" s="1"/>
  <c r="GX475" i="5" s="1"/>
  <c r="GZ475" i="5" s="1"/>
  <c r="HB475" i="5" s="1"/>
  <c r="HD475" i="5" s="1"/>
  <c r="HF475" i="5" s="1"/>
  <c r="HH475" i="5" s="1"/>
  <c r="HJ475" i="5" s="1"/>
  <c r="HL475" i="5" s="1"/>
  <c r="HN475" i="5" s="1"/>
  <c r="HP475" i="5" s="1"/>
  <c r="HR475" i="5" s="1"/>
  <c r="HT475" i="5" s="1"/>
  <c r="HV475" i="5" s="1"/>
  <c r="HX475" i="5" s="1"/>
  <c r="HZ475" i="5" s="1"/>
  <c r="IB475" i="5" s="1"/>
  <c r="ID475" i="5" s="1"/>
  <c r="IF475" i="5" s="1"/>
  <c r="IH475" i="5" s="1"/>
  <c r="IJ475" i="5" s="1"/>
  <c r="IL475" i="5" s="1"/>
  <c r="IN475" i="5" s="1"/>
  <c r="IP475" i="5" s="1"/>
  <c r="IR475" i="5" s="1"/>
  <c r="IT475" i="5" s="1"/>
  <c r="IV475" i="5" s="1"/>
  <c r="IX475" i="5" s="1"/>
  <c r="IZ475" i="5" s="1"/>
  <c r="JB475" i="5" s="1"/>
  <c r="JD475" i="5" s="1"/>
  <c r="JF475" i="5" s="1"/>
  <c r="JH475" i="5" s="1"/>
  <c r="JJ475" i="5" s="1"/>
  <c r="JL475" i="5" s="1"/>
  <c r="JN475" i="5" s="1"/>
  <c r="JP475" i="5" s="1"/>
  <c r="JR475" i="5" s="1"/>
  <c r="JT475" i="5" s="1"/>
  <c r="JV475" i="5" s="1"/>
  <c r="JX475" i="5" s="1"/>
  <c r="JZ475" i="5" s="1"/>
  <c r="KB475" i="5" s="1"/>
  <c r="KD475" i="5" s="1"/>
  <c r="KF475" i="5" s="1"/>
  <c r="KH475" i="5" s="1"/>
  <c r="KJ475" i="5" s="1"/>
  <c r="KL475" i="5" s="1"/>
  <c r="KN475" i="5" s="1"/>
  <c r="KP475" i="5" s="1"/>
  <c r="KR475" i="5" s="1"/>
  <c r="KT475" i="5" s="1"/>
  <c r="KV475" i="5" s="1"/>
  <c r="KX475" i="5" s="1"/>
  <c r="KZ475" i="5" s="1"/>
  <c r="LB475" i="5" s="1"/>
  <c r="LD475" i="5" s="1"/>
  <c r="LF475" i="5" s="1"/>
  <c r="LH475" i="5" s="1"/>
  <c r="LJ475" i="5" s="1"/>
  <c r="LL475" i="5" s="1"/>
  <c r="LN475" i="5" s="1"/>
  <c r="LP475" i="5" s="1"/>
  <c r="LR475" i="5" s="1"/>
  <c r="LT475" i="5" s="1"/>
  <c r="LV475" i="5" s="1"/>
  <c r="LX475" i="5" s="1"/>
  <c r="LZ475" i="5" s="1"/>
  <c r="MB475" i="5" s="1"/>
  <c r="MD475" i="5" s="1"/>
  <c r="MF475" i="5" s="1"/>
  <c r="MH475" i="5" s="1"/>
  <c r="MJ475" i="5" s="1"/>
  <c r="ML475" i="5" s="1"/>
  <c r="MN475" i="5" s="1"/>
  <c r="MP475" i="5" s="1"/>
  <c r="MR475" i="5" s="1"/>
  <c r="MT475" i="5" s="1"/>
  <c r="MV475" i="5" s="1"/>
  <c r="MX475" i="5" s="1"/>
  <c r="MZ475" i="5" s="1"/>
  <c r="NB475" i="5" s="1"/>
  <c r="ND475" i="5" s="1"/>
  <c r="NF475" i="5" s="1"/>
  <c r="NH475" i="5" s="1"/>
  <c r="NJ475" i="5" s="1"/>
  <c r="NL475" i="5" s="1"/>
  <c r="NN475" i="5" s="1"/>
  <c r="NP475" i="5" s="1"/>
  <c r="NR475" i="5" s="1"/>
  <c r="NT475" i="5" s="1"/>
  <c r="NV475" i="5" s="1"/>
  <c r="NX475" i="5" s="1"/>
  <c r="NZ475" i="5" s="1"/>
  <c r="OB475" i="5" s="1"/>
  <c r="OD475" i="5" s="1"/>
  <c r="OF475" i="5" s="1"/>
  <c r="OH475" i="5" s="1"/>
  <c r="OJ475" i="5" s="1"/>
  <c r="OL475" i="5" s="1"/>
  <c r="ON475" i="5" s="1"/>
  <c r="OP475" i="5" s="1"/>
  <c r="OR475" i="5" s="1"/>
  <c r="OT475" i="5" s="1"/>
  <c r="OV475" i="5" s="1"/>
  <c r="OX475" i="5" s="1"/>
  <c r="OZ475" i="5" s="1"/>
  <c r="PB475" i="5" s="1"/>
  <c r="PD475" i="5" s="1"/>
  <c r="PF475" i="5" s="1"/>
  <c r="PH475" i="5" s="1"/>
  <c r="PJ475" i="5" s="1"/>
  <c r="PL475" i="5" s="1"/>
  <c r="PN475" i="5" s="1"/>
  <c r="PP475" i="5" s="1"/>
  <c r="PR475" i="5" s="1"/>
  <c r="PT475" i="5" s="1"/>
  <c r="PV475" i="5" s="1"/>
  <c r="PX475" i="5" s="1"/>
  <c r="PZ475" i="5" s="1"/>
  <c r="QB475" i="5" s="1"/>
  <c r="QD475" i="5" s="1"/>
  <c r="QF475" i="5" s="1"/>
  <c r="QH475" i="5" s="1"/>
  <c r="QJ475" i="5" s="1"/>
  <c r="QL475" i="5" s="1"/>
  <c r="QN475" i="5" s="1"/>
  <c r="QP475" i="5" s="1"/>
  <c r="QR475" i="5" s="1"/>
  <c r="QT475" i="5" s="1"/>
  <c r="QV475" i="5" s="1"/>
  <c r="QX475" i="5" s="1"/>
  <c r="QZ475" i="5" s="1"/>
  <c r="RB475" i="5" s="1"/>
  <c r="RD475" i="5" s="1"/>
  <c r="RF475" i="5" s="1"/>
  <c r="RH475" i="5" s="1"/>
  <c r="RJ475" i="5" s="1"/>
  <c r="RL475" i="5" s="1"/>
  <c r="RN475" i="5" s="1"/>
  <c r="RP475" i="5" s="1"/>
  <c r="RR475" i="5" s="1"/>
  <c r="RT475" i="5" s="1"/>
  <c r="RV475" i="5" s="1"/>
  <c r="RX475" i="5" s="1"/>
  <c r="RZ475" i="5" s="1"/>
  <c r="SB475" i="5" s="1"/>
  <c r="SD475" i="5" s="1"/>
  <c r="SF475" i="5" s="1"/>
  <c r="SH475" i="5" s="1"/>
  <c r="SJ475" i="5" s="1"/>
  <c r="SL475" i="5" s="1"/>
  <c r="SN475" i="5" s="1"/>
  <c r="SP475" i="5" s="1"/>
  <c r="SR475" i="5" s="1"/>
  <c r="ST475" i="5" s="1"/>
  <c r="SV475" i="5" s="1"/>
  <c r="SX475" i="5" s="1"/>
  <c r="SZ475" i="5" s="1"/>
  <c r="TB475" i="5" s="1"/>
  <c r="TD475" i="5" s="1"/>
  <c r="TF475" i="5" s="1"/>
  <c r="TH475" i="5" s="1"/>
  <c r="TJ475" i="5" s="1"/>
  <c r="TL475" i="5" s="1"/>
  <c r="TN475" i="5" s="1"/>
  <c r="TP475" i="5" s="1"/>
  <c r="TR475" i="5" s="1"/>
  <c r="TT475" i="5" s="1"/>
  <c r="TV475" i="5" s="1"/>
  <c r="TX475" i="5" s="1"/>
  <c r="TZ475" i="5" s="1"/>
  <c r="UB475" i="5" s="1"/>
  <c r="UD475" i="5" s="1"/>
  <c r="UF475" i="5" s="1"/>
  <c r="UH475" i="5" s="1"/>
  <c r="UJ475" i="5" s="1"/>
  <c r="UL475" i="5" s="1"/>
  <c r="UN475" i="5" s="1"/>
  <c r="UP475" i="5" s="1"/>
  <c r="UR475" i="5" s="1"/>
  <c r="UT475" i="5" s="1"/>
  <c r="UV475" i="5" s="1"/>
  <c r="UX475" i="5" s="1"/>
  <c r="UZ475" i="5" s="1"/>
  <c r="VB475" i="5" s="1"/>
  <c r="VD475" i="5" s="1"/>
  <c r="VF475" i="5" s="1"/>
  <c r="VH475" i="5" s="1"/>
  <c r="VJ475" i="5" s="1"/>
  <c r="VL475" i="5" s="1"/>
  <c r="VN475" i="5" s="1"/>
  <c r="VP475" i="5" s="1"/>
  <c r="VR475" i="5" s="1"/>
  <c r="VT475" i="5" s="1"/>
  <c r="VV475" i="5" s="1"/>
  <c r="VX475" i="5" s="1"/>
  <c r="VZ475" i="5" s="1"/>
  <c r="WB475" i="5" s="1"/>
  <c r="WD475" i="5" s="1"/>
  <c r="WF475" i="5" s="1"/>
  <c r="WH475" i="5" s="1"/>
  <c r="WJ475" i="5" s="1"/>
  <c r="WL475" i="5" s="1"/>
  <c r="WN475" i="5" s="1"/>
  <c r="WP475" i="5" s="1"/>
  <c r="WR475" i="5" s="1"/>
  <c r="WT475" i="5" s="1"/>
  <c r="WV475" i="5" s="1"/>
  <c r="WX475" i="5" s="1"/>
  <c r="WZ475" i="5" s="1"/>
  <c r="XB475" i="5" s="1"/>
  <c r="XD475" i="5" s="1"/>
  <c r="XF475" i="5" s="1"/>
  <c r="XH475" i="5" s="1"/>
  <c r="XJ475" i="5" s="1"/>
  <c r="XL475" i="5" s="1"/>
  <c r="XN475" i="5" s="1"/>
  <c r="XP475" i="5" s="1"/>
  <c r="XR475" i="5" s="1"/>
  <c r="XT475" i="5" s="1"/>
  <c r="XV475" i="5" s="1"/>
  <c r="XX475" i="5" s="1"/>
  <c r="XZ475" i="5" s="1"/>
  <c r="YB475" i="5" s="1"/>
  <c r="YD475" i="5" s="1"/>
  <c r="YF475" i="5" s="1"/>
  <c r="YH475" i="5" s="1"/>
  <c r="YJ475" i="5" s="1"/>
  <c r="YL475" i="5" s="1"/>
  <c r="YN475" i="5" s="1"/>
  <c r="YP475" i="5" s="1"/>
  <c r="YR475" i="5" s="1"/>
  <c r="YT475" i="5" s="1"/>
  <c r="YV475" i="5" s="1"/>
  <c r="YX475" i="5" s="1"/>
  <c r="YZ475" i="5" s="1"/>
  <c r="ZB475" i="5" s="1"/>
  <c r="ZD475" i="5" s="1"/>
  <c r="ZF475" i="5" s="1"/>
  <c r="ZH475" i="5" s="1"/>
  <c r="ZJ475" i="5" s="1"/>
  <c r="ZL475" i="5" s="1"/>
  <c r="ZN475" i="5" s="1"/>
  <c r="ZP475" i="5" s="1"/>
  <c r="ZR475" i="5" s="1"/>
  <c r="ZT475" i="5" s="1"/>
  <c r="ZV475" i="5" s="1"/>
  <c r="ZX475" i="5" s="1"/>
  <c r="ZZ475" i="5" s="1"/>
  <c r="AAB475" i="5" s="1"/>
  <c r="AAD475" i="5" s="1"/>
  <c r="AAF475" i="5" s="1"/>
  <c r="AAH475" i="5" s="1"/>
  <c r="AAJ475" i="5" s="1"/>
  <c r="AAL475" i="5" s="1"/>
  <c r="AAN475" i="5" s="1"/>
  <c r="AAP475" i="5" s="1"/>
  <c r="AAR475" i="5" s="1"/>
  <c r="AAT475" i="5" s="1"/>
  <c r="AAV475" i="5" s="1"/>
  <c r="AAX475" i="5" s="1"/>
  <c r="AAZ475" i="5" s="1"/>
  <c r="ABB475" i="5" s="1"/>
  <c r="ABD475" i="5" s="1"/>
  <c r="ABF475" i="5" s="1"/>
  <c r="ABH475" i="5" s="1"/>
  <c r="ABJ475" i="5" s="1"/>
  <c r="ABL475" i="5" s="1"/>
  <c r="ABN475" i="5" s="1"/>
  <c r="ABP475" i="5" s="1"/>
  <c r="ABR475" i="5" s="1"/>
  <c r="ABT475" i="5" s="1"/>
  <c r="ABV475" i="5" s="1"/>
  <c r="ABX475" i="5" s="1"/>
  <c r="ABZ475" i="5" s="1"/>
  <c r="ACB475" i="5" s="1"/>
  <c r="ACD475" i="5" s="1"/>
  <c r="ACF475" i="5" s="1"/>
  <c r="ACH475" i="5" s="1"/>
  <c r="ACJ475" i="5" s="1"/>
  <c r="ACL475" i="5" s="1"/>
  <c r="ACN475" i="5" s="1"/>
  <c r="ACP475" i="5" s="1"/>
  <c r="ACR475" i="5" s="1"/>
  <c r="ACT475" i="5" s="1"/>
  <c r="ACV475" i="5" s="1"/>
  <c r="ACX475" i="5" s="1"/>
  <c r="ACZ475" i="5" s="1"/>
  <c r="ADB475" i="5" s="1"/>
  <c r="ADD475" i="5" s="1"/>
  <c r="ADF475" i="5" s="1"/>
  <c r="ADH475" i="5" s="1"/>
  <c r="ADJ475" i="5" s="1"/>
  <c r="ADL475" i="5" s="1"/>
  <c r="ADN475" i="5" s="1"/>
  <c r="ADP475" i="5" s="1"/>
  <c r="ADR475" i="5" s="1"/>
  <c r="ADT475" i="5" s="1"/>
  <c r="ADV475" i="5" s="1"/>
  <c r="ADX475" i="5" s="1"/>
  <c r="ADZ475" i="5" s="1"/>
  <c r="AEB475" i="5" s="1"/>
  <c r="AED475" i="5" s="1"/>
  <c r="AEF475" i="5" s="1"/>
  <c r="AEH475" i="5" s="1"/>
  <c r="AEJ475" i="5" s="1"/>
  <c r="AEL475" i="5" s="1"/>
  <c r="AEN475" i="5" s="1"/>
  <c r="AEP475" i="5" s="1"/>
  <c r="AER475" i="5" s="1"/>
  <c r="AET475" i="5" s="1"/>
  <c r="AEV475" i="5" s="1"/>
  <c r="AEX475" i="5" s="1"/>
  <c r="AEZ475" i="5" s="1"/>
  <c r="AFB475" i="5" s="1"/>
  <c r="AFD475" i="5" s="1"/>
  <c r="AFF475" i="5" s="1"/>
  <c r="AFH475" i="5" s="1"/>
  <c r="AFJ475" i="5" s="1"/>
  <c r="AFL475" i="5" s="1"/>
  <c r="AFN475" i="5" s="1"/>
  <c r="AFP475" i="5" s="1"/>
  <c r="AFR475" i="5" s="1"/>
  <c r="AFT475" i="5" s="1"/>
  <c r="AFV475" i="5" s="1"/>
  <c r="AFX475" i="5" s="1"/>
  <c r="AFZ475" i="5" s="1"/>
  <c r="AGB475" i="5" s="1"/>
  <c r="AGD475" i="5" s="1"/>
  <c r="AGF475" i="5" s="1"/>
  <c r="AGH475" i="5" s="1"/>
  <c r="AGJ475" i="5" s="1"/>
  <c r="AGL475" i="5" s="1"/>
  <c r="AGN475" i="5" s="1"/>
  <c r="AGP475" i="5" s="1"/>
  <c r="AGR475" i="5" s="1"/>
  <c r="AGT475" i="5" s="1"/>
  <c r="AGV475" i="5" s="1"/>
  <c r="AGX475" i="5" s="1"/>
  <c r="AGZ475" i="5" s="1"/>
  <c r="AHB475" i="5" s="1"/>
  <c r="AHD475" i="5" s="1"/>
  <c r="AHF475" i="5" s="1"/>
  <c r="AHH475" i="5" s="1"/>
  <c r="AHJ475" i="5" s="1"/>
  <c r="AHL475" i="5" s="1"/>
  <c r="AHN475" i="5" s="1"/>
  <c r="AHP475" i="5" s="1"/>
  <c r="AHR475" i="5" s="1"/>
  <c r="AHT475" i="5" s="1"/>
  <c r="AHV475" i="5" s="1"/>
  <c r="AHX475" i="5" s="1"/>
  <c r="AHZ475" i="5" s="1"/>
  <c r="AIB475" i="5" s="1"/>
  <c r="AID475" i="5" s="1"/>
  <c r="AIF475" i="5" s="1"/>
  <c r="AIH475" i="5" s="1"/>
  <c r="AIJ475" i="5" s="1"/>
  <c r="AIL475" i="5" s="1"/>
  <c r="AIN475" i="5" s="1"/>
  <c r="AIP475" i="5" s="1"/>
  <c r="AIR475" i="5" s="1"/>
  <c r="AIT475" i="5" s="1"/>
  <c r="AIV475" i="5" s="1"/>
  <c r="AIX475" i="5" s="1"/>
  <c r="AIZ475" i="5" s="1"/>
  <c r="AJB475" i="5" s="1"/>
  <c r="AJD475" i="5" s="1"/>
  <c r="AJF475" i="5" s="1"/>
  <c r="AJH475" i="5" s="1"/>
  <c r="AJJ475" i="5" s="1"/>
  <c r="AJL475" i="5" s="1"/>
  <c r="AJN475" i="5" s="1"/>
  <c r="AJP475" i="5" s="1"/>
  <c r="AJR475" i="5" s="1"/>
  <c r="AJT475" i="5" s="1"/>
  <c r="AJV475" i="5" s="1"/>
  <c r="AJX475" i="5" s="1"/>
  <c r="AJZ475" i="5" s="1"/>
  <c r="AKB475" i="5" s="1"/>
  <c r="AKD475" i="5" s="1"/>
  <c r="AKF475" i="5" s="1"/>
  <c r="AKH475" i="5" s="1"/>
  <c r="AKJ475" i="5" s="1"/>
  <c r="AKL475" i="5" s="1"/>
  <c r="AKN475" i="5" s="1"/>
  <c r="AKP475" i="5" s="1"/>
  <c r="AKR475" i="5" s="1"/>
  <c r="AKT475" i="5" s="1"/>
  <c r="AKV475" i="5" s="1"/>
  <c r="AKX475" i="5" s="1"/>
  <c r="AKZ475" i="5" s="1"/>
  <c r="ALB475" i="5" s="1"/>
  <c r="ALD475" i="5" s="1"/>
  <c r="ALF475" i="5" s="1"/>
  <c r="ALH475" i="5" s="1"/>
  <c r="ALJ475" i="5" s="1"/>
  <c r="ALL475" i="5" s="1"/>
  <c r="ALN475" i="5" s="1"/>
  <c r="ALP475" i="5" s="1"/>
  <c r="ALR475" i="5" s="1"/>
  <c r="ALT475" i="5" s="1"/>
  <c r="ALV475" i="5" s="1"/>
  <c r="ALX475" i="5" s="1"/>
  <c r="ALZ475" i="5" s="1"/>
  <c r="AMB475" i="5" s="1"/>
  <c r="AMD475" i="5" s="1"/>
  <c r="AMF475" i="5" s="1"/>
  <c r="AMH475" i="5" s="1"/>
  <c r="AMJ475" i="5" s="1"/>
  <c r="AML475" i="5" s="1"/>
  <c r="AMN475" i="5" s="1"/>
  <c r="AMP475" i="5" s="1"/>
  <c r="AMR475" i="5" s="1"/>
  <c r="AMT475" i="5" s="1"/>
  <c r="AMV475" i="5" s="1"/>
  <c r="AMX475" i="5" s="1"/>
  <c r="AMZ475" i="5" s="1"/>
  <c r="ANB475" i="5" s="1"/>
  <c r="AND475" i="5" s="1"/>
  <c r="ANF475" i="5" s="1"/>
  <c r="ANH475" i="5" s="1"/>
  <c r="ANJ475" i="5" s="1"/>
  <c r="ANL475" i="5" s="1"/>
  <c r="ANN475" i="5" s="1"/>
  <c r="ANP475" i="5" s="1"/>
  <c r="ANR475" i="5" s="1"/>
  <c r="ANT475" i="5" s="1"/>
  <c r="ANV475" i="5" s="1"/>
  <c r="ANX475" i="5" s="1"/>
  <c r="ANZ475" i="5" s="1"/>
  <c r="AOB475" i="5" s="1"/>
  <c r="AOD475" i="5" s="1"/>
  <c r="AOF475" i="5" s="1"/>
  <c r="AOH475" i="5" s="1"/>
  <c r="AOJ475" i="5" s="1"/>
  <c r="AOL475" i="5" s="1"/>
  <c r="AON475" i="5" s="1"/>
  <c r="AOP475" i="5" s="1"/>
  <c r="AOR475" i="5" s="1"/>
  <c r="AOT475" i="5" s="1"/>
  <c r="AOV475" i="5" s="1"/>
  <c r="AOX475" i="5" s="1"/>
  <c r="AOZ475" i="5" s="1"/>
  <c r="APB475" i="5" s="1"/>
  <c r="APD475" i="5" s="1"/>
  <c r="APF475" i="5" s="1"/>
  <c r="APH475" i="5" s="1"/>
  <c r="APJ475" i="5" s="1"/>
  <c r="APL475" i="5" s="1"/>
  <c r="APN475" i="5" s="1"/>
  <c r="APP475" i="5" s="1"/>
  <c r="APR475" i="5" s="1"/>
  <c r="APT475" i="5" s="1"/>
  <c r="APV475" i="5" s="1"/>
  <c r="APX475" i="5" s="1"/>
  <c r="APZ475" i="5" s="1"/>
  <c r="AQB475" i="5" s="1"/>
  <c r="AQD475" i="5" s="1"/>
  <c r="AQF475" i="5" s="1"/>
  <c r="AQH475" i="5" s="1"/>
  <c r="AQJ475" i="5" s="1"/>
  <c r="AQL475" i="5" s="1"/>
  <c r="AQN475" i="5" s="1"/>
  <c r="AQP475" i="5" s="1"/>
  <c r="AQR475" i="5" s="1"/>
  <c r="AQT475" i="5" s="1"/>
  <c r="AQV475" i="5" s="1"/>
  <c r="AQX475" i="5" s="1"/>
  <c r="AQZ475" i="5" s="1"/>
  <c r="ARB475" i="5" s="1"/>
  <c r="ARD475" i="5" s="1"/>
  <c r="ARF475" i="5" s="1"/>
  <c r="ARH475" i="5" s="1"/>
  <c r="ARJ475" i="5" s="1"/>
  <c r="ARL475" i="5" s="1"/>
  <c r="ARN475" i="5" s="1"/>
  <c r="ARP475" i="5" s="1"/>
  <c r="ARR475" i="5" s="1"/>
  <c r="ART475" i="5" s="1"/>
  <c r="ARV475" i="5" s="1"/>
  <c r="ARX475" i="5" s="1"/>
  <c r="ARZ475" i="5" s="1"/>
  <c r="ASB475" i="5" s="1"/>
  <c r="ASD475" i="5" s="1"/>
  <c r="ASF475" i="5" s="1"/>
  <c r="ASH475" i="5" s="1"/>
  <c r="ASJ475" i="5" s="1"/>
  <c r="ASL475" i="5" s="1"/>
  <c r="ASN475" i="5" s="1"/>
  <c r="ASP475" i="5" s="1"/>
  <c r="ASR475" i="5" s="1"/>
  <c r="AST475" i="5" s="1"/>
  <c r="ASV475" i="5" s="1"/>
  <c r="ASX475" i="5" s="1"/>
  <c r="ASZ475" i="5" s="1"/>
  <c r="ATB475" i="5" s="1"/>
  <c r="ATD475" i="5" s="1"/>
  <c r="ATF475" i="5" s="1"/>
  <c r="ATH475" i="5" s="1"/>
  <c r="ATJ475" i="5" s="1"/>
  <c r="ATL475" i="5" s="1"/>
  <c r="ATN475" i="5" s="1"/>
  <c r="ATP475" i="5" s="1"/>
  <c r="ATR475" i="5" s="1"/>
  <c r="ATT475" i="5" s="1"/>
  <c r="ATV475" i="5" s="1"/>
  <c r="ATX475" i="5" s="1"/>
  <c r="ATZ475" i="5" s="1"/>
  <c r="AUB475" i="5" s="1"/>
  <c r="AUD475" i="5" s="1"/>
  <c r="AUF475" i="5" s="1"/>
  <c r="AUH475" i="5" s="1"/>
  <c r="AUJ475" i="5" s="1"/>
  <c r="AUL475" i="5" s="1"/>
  <c r="AUN475" i="5" s="1"/>
  <c r="AUP475" i="5" s="1"/>
  <c r="AUR475" i="5" s="1"/>
  <c r="AUT475" i="5" s="1"/>
  <c r="AUV475" i="5" s="1"/>
  <c r="AUX475" i="5" s="1"/>
  <c r="AUZ475" i="5" s="1"/>
  <c r="AVB475" i="5" s="1"/>
  <c r="AVD475" i="5" s="1"/>
  <c r="AVF475" i="5" s="1"/>
  <c r="AVH475" i="5" s="1"/>
  <c r="AVJ475" i="5" s="1"/>
  <c r="AVL475" i="5" s="1"/>
  <c r="AVN475" i="5" s="1"/>
  <c r="AVP475" i="5" s="1"/>
  <c r="AVR475" i="5" s="1"/>
  <c r="AVT475" i="5" s="1"/>
  <c r="AVV475" i="5" s="1"/>
  <c r="AVX475" i="5" s="1"/>
  <c r="AVZ475" i="5" s="1"/>
  <c r="AWB475" i="5" s="1"/>
  <c r="AWD475" i="5" s="1"/>
  <c r="AWF475" i="5" s="1"/>
  <c r="AWH475" i="5" s="1"/>
  <c r="AWJ475" i="5" s="1"/>
  <c r="AWL475" i="5" s="1"/>
  <c r="AWN475" i="5" s="1"/>
  <c r="AWP475" i="5" s="1"/>
  <c r="AWR475" i="5" s="1"/>
  <c r="AWT475" i="5" s="1"/>
  <c r="AWV475" i="5" s="1"/>
  <c r="AWX475" i="5" s="1"/>
  <c r="AWZ475" i="5" s="1"/>
  <c r="AXB475" i="5" s="1"/>
  <c r="AXD475" i="5" s="1"/>
  <c r="AXF475" i="5" s="1"/>
  <c r="AXH475" i="5" s="1"/>
  <c r="AXJ475" i="5" s="1"/>
  <c r="AXL475" i="5" s="1"/>
  <c r="AXN475" i="5" s="1"/>
  <c r="AXP475" i="5" s="1"/>
  <c r="AXR475" i="5" s="1"/>
  <c r="AXT475" i="5" s="1"/>
  <c r="AXV475" i="5" s="1"/>
  <c r="AXX475" i="5" s="1"/>
  <c r="AXZ475" i="5" s="1"/>
  <c r="AYB475" i="5" s="1"/>
  <c r="AYD475" i="5" s="1"/>
  <c r="AYF475" i="5" s="1"/>
  <c r="AYH475" i="5" s="1"/>
  <c r="AYJ475" i="5" s="1"/>
  <c r="AYL475" i="5" s="1"/>
  <c r="AYN475" i="5" s="1"/>
  <c r="AYP475" i="5" s="1"/>
  <c r="AYR475" i="5" s="1"/>
  <c r="AYT475" i="5" s="1"/>
  <c r="AYV475" i="5" s="1"/>
  <c r="AYX475" i="5" s="1"/>
  <c r="AYZ475" i="5" s="1"/>
  <c r="AZB475" i="5" s="1"/>
  <c r="AZD475" i="5" s="1"/>
  <c r="AZF475" i="5" s="1"/>
  <c r="AZH475" i="5" s="1"/>
  <c r="AZJ475" i="5" s="1"/>
  <c r="AZL475" i="5" s="1"/>
  <c r="AZN475" i="5" s="1"/>
  <c r="AZP475" i="5" s="1"/>
  <c r="AZR475" i="5" s="1"/>
  <c r="AZT475" i="5" s="1"/>
  <c r="AZV475" i="5" s="1"/>
  <c r="AZX475" i="5" s="1"/>
  <c r="AZZ475" i="5" s="1"/>
  <c r="BAB475" i="5" s="1"/>
  <c r="BAD475" i="5" s="1"/>
  <c r="BAF475" i="5" s="1"/>
  <c r="BAH475" i="5" s="1"/>
  <c r="BAJ475" i="5" s="1"/>
  <c r="BAL475" i="5" s="1"/>
  <c r="BAN475" i="5" s="1"/>
  <c r="BAP475" i="5" s="1"/>
  <c r="BAR475" i="5" s="1"/>
  <c r="BAT475" i="5" s="1"/>
  <c r="BAV475" i="5" s="1"/>
  <c r="BAX475" i="5" s="1"/>
  <c r="BAZ475" i="5" s="1"/>
  <c r="BBB475" i="5" s="1"/>
  <c r="BBD475" i="5" s="1"/>
  <c r="BBF475" i="5" s="1"/>
  <c r="BBH475" i="5" s="1"/>
  <c r="BBJ475" i="5" s="1"/>
  <c r="BBL475" i="5" s="1"/>
  <c r="BBN475" i="5" s="1"/>
  <c r="BBP475" i="5" s="1"/>
  <c r="BBR475" i="5" s="1"/>
  <c r="BBT475" i="5" s="1"/>
  <c r="BBV475" i="5" s="1"/>
  <c r="BBX475" i="5" s="1"/>
  <c r="BBZ475" i="5" s="1"/>
  <c r="BCB475" i="5" s="1"/>
  <c r="BCD475" i="5" s="1"/>
  <c r="BCF475" i="5" s="1"/>
  <c r="BCH475" i="5" s="1"/>
  <c r="BCJ475" i="5" s="1"/>
  <c r="BCL475" i="5" s="1"/>
  <c r="BCN475" i="5" s="1"/>
  <c r="BCP475" i="5" s="1"/>
  <c r="BCR475" i="5" s="1"/>
  <c r="BCT475" i="5" s="1"/>
  <c r="BCV475" i="5" s="1"/>
  <c r="BCX475" i="5" s="1"/>
  <c r="BCZ475" i="5" s="1"/>
  <c r="BDB475" i="5" s="1"/>
  <c r="BDD475" i="5" s="1"/>
  <c r="BDF475" i="5" s="1"/>
  <c r="BDH475" i="5" s="1"/>
  <c r="BDJ475" i="5" s="1"/>
  <c r="BDL475" i="5" s="1"/>
  <c r="BDN475" i="5" s="1"/>
  <c r="BDP475" i="5" s="1"/>
  <c r="BDR475" i="5" s="1"/>
  <c r="BDT475" i="5" s="1"/>
  <c r="BDV475" i="5" s="1"/>
  <c r="BDX475" i="5" s="1"/>
  <c r="BDZ475" i="5" s="1"/>
  <c r="BEB475" i="5" s="1"/>
  <c r="BED475" i="5" s="1"/>
  <c r="BEF475" i="5" s="1"/>
  <c r="BEH475" i="5" s="1"/>
  <c r="BEJ475" i="5" s="1"/>
  <c r="BEL475" i="5" s="1"/>
  <c r="BEN475" i="5" s="1"/>
  <c r="BEP475" i="5" s="1"/>
  <c r="BER475" i="5" s="1"/>
  <c r="BET475" i="5" s="1"/>
  <c r="BEV475" i="5" s="1"/>
  <c r="BEX475" i="5" s="1"/>
  <c r="BEZ475" i="5" s="1"/>
  <c r="BFB475" i="5" s="1"/>
  <c r="BFD475" i="5" s="1"/>
  <c r="BFF475" i="5" s="1"/>
  <c r="BFH475" i="5" s="1"/>
  <c r="BFJ475" i="5" s="1"/>
  <c r="BFL475" i="5" s="1"/>
  <c r="BFN475" i="5" s="1"/>
  <c r="BFP475" i="5" s="1"/>
  <c r="BFR475" i="5" s="1"/>
  <c r="BFT475" i="5" s="1"/>
  <c r="BFV475" i="5" s="1"/>
  <c r="BFX475" i="5" s="1"/>
  <c r="BFZ475" i="5" s="1"/>
  <c r="BGB475" i="5" s="1"/>
  <c r="BGD475" i="5" s="1"/>
  <c r="BGF475" i="5" s="1"/>
  <c r="BGH475" i="5" s="1"/>
  <c r="BGJ475" i="5" s="1"/>
  <c r="BGL475" i="5" s="1"/>
  <c r="BGN475" i="5" s="1"/>
  <c r="BGP475" i="5" s="1"/>
  <c r="BGR475" i="5" s="1"/>
  <c r="BGT475" i="5" s="1"/>
  <c r="BGV475" i="5" s="1"/>
  <c r="BGX475" i="5" s="1"/>
  <c r="BGZ475" i="5" s="1"/>
  <c r="BHB475" i="5" s="1"/>
  <c r="BHD475" i="5" s="1"/>
  <c r="BHF475" i="5" s="1"/>
  <c r="BHH475" i="5" s="1"/>
  <c r="BHJ475" i="5" s="1"/>
  <c r="BHL475" i="5" s="1"/>
  <c r="BHN475" i="5" s="1"/>
  <c r="BHP475" i="5" s="1"/>
  <c r="BHR475" i="5" s="1"/>
  <c r="BHT475" i="5" s="1"/>
  <c r="BHV475" i="5" s="1"/>
  <c r="BHX475" i="5" s="1"/>
  <c r="BHZ475" i="5" s="1"/>
  <c r="BIB475" i="5" s="1"/>
  <c r="BID475" i="5" s="1"/>
  <c r="BIF475" i="5" s="1"/>
  <c r="BIH475" i="5" s="1"/>
  <c r="BIJ475" i="5" s="1"/>
  <c r="BIL475" i="5" s="1"/>
  <c r="BIN475" i="5" s="1"/>
  <c r="BIP475" i="5" s="1"/>
  <c r="BIR475" i="5" s="1"/>
  <c r="BIT475" i="5" s="1"/>
  <c r="BIV475" i="5" s="1"/>
  <c r="BIX475" i="5" s="1"/>
  <c r="BIZ475" i="5" s="1"/>
  <c r="BJB475" i="5" s="1"/>
  <c r="BJD475" i="5" s="1"/>
  <c r="BJF475" i="5" s="1"/>
  <c r="BJH475" i="5" s="1"/>
  <c r="BJJ475" i="5" s="1"/>
  <c r="BJL475" i="5" s="1"/>
  <c r="BJN475" i="5" s="1"/>
  <c r="BJP475" i="5" s="1"/>
  <c r="BJR475" i="5" s="1"/>
  <c r="BJT475" i="5" s="1"/>
  <c r="BJV475" i="5" s="1"/>
  <c r="BJX475" i="5" s="1"/>
  <c r="BJZ475" i="5" s="1"/>
  <c r="BKB475" i="5" s="1"/>
  <c r="BKD475" i="5" s="1"/>
  <c r="BKF475" i="5" s="1"/>
  <c r="BKH475" i="5" s="1"/>
  <c r="BKJ475" i="5" s="1"/>
  <c r="BKL475" i="5" s="1"/>
  <c r="BKN475" i="5" s="1"/>
  <c r="BKP475" i="5" s="1"/>
  <c r="BKR475" i="5" s="1"/>
  <c r="BKT475" i="5" s="1"/>
  <c r="BKV475" i="5" s="1"/>
  <c r="BKX475" i="5" s="1"/>
  <c r="BKZ475" i="5" s="1"/>
  <c r="BLB475" i="5" s="1"/>
  <c r="BLD475" i="5" s="1"/>
  <c r="BLF475" i="5" s="1"/>
  <c r="BLH475" i="5" s="1"/>
  <c r="BLJ475" i="5" s="1"/>
  <c r="BLL475" i="5" s="1"/>
  <c r="BLN475" i="5" s="1"/>
  <c r="BLP475" i="5" s="1"/>
  <c r="BLR475" i="5" s="1"/>
  <c r="BLT475" i="5" s="1"/>
  <c r="BLV475" i="5" s="1"/>
  <c r="BLX475" i="5" s="1"/>
  <c r="BLZ475" i="5" s="1"/>
  <c r="BMB475" i="5" s="1"/>
  <c r="BMD475" i="5" s="1"/>
  <c r="BMF475" i="5" s="1"/>
  <c r="BMH475" i="5" s="1"/>
  <c r="BMJ475" i="5" s="1"/>
  <c r="BML475" i="5" s="1"/>
  <c r="BMN475" i="5" s="1"/>
  <c r="BMP475" i="5" s="1"/>
  <c r="BMR475" i="5" s="1"/>
  <c r="BMT475" i="5" s="1"/>
  <c r="BMV475" i="5" s="1"/>
  <c r="BMX475" i="5" s="1"/>
  <c r="BMZ475" i="5" s="1"/>
  <c r="BNB475" i="5" s="1"/>
  <c r="BND475" i="5" s="1"/>
  <c r="BNF475" i="5" s="1"/>
  <c r="BNH475" i="5" s="1"/>
  <c r="BNJ475" i="5" s="1"/>
  <c r="BNL475" i="5" s="1"/>
  <c r="BNN475" i="5" s="1"/>
  <c r="BNP475" i="5" s="1"/>
  <c r="BNR475" i="5" s="1"/>
  <c r="BNT475" i="5" s="1"/>
  <c r="BNV475" i="5" s="1"/>
  <c r="BNX475" i="5" s="1"/>
  <c r="BNZ475" i="5" s="1"/>
  <c r="BOB475" i="5" s="1"/>
  <c r="BOD475" i="5" s="1"/>
  <c r="BOF475" i="5" s="1"/>
  <c r="BOH475" i="5" s="1"/>
  <c r="BOJ475" i="5" s="1"/>
  <c r="BOL475" i="5" s="1"/>
  <c r="BON475" i="5" s="1"/>
  <c r="BOP475" i="5" s="1"/>
  <c r="BOR475" i="5" s="1"/>
  <c r="BOT475" i="5" s="1"/>
  <c r="BOV475" i="5" s="1"/>
  <c r="BOX475" i="5" s="1"/>
  <c r="BOZ475" i="5" s="1"/>
  <c r="BPB475" i="5" s="1"/>
  <c r="BPD475" i="5" s="1"/>
  <c r="BPF475" i="5" s="1"/>
  <c r="BPH475" i="5" s="1"/>
  <c r="BPJ475" i="5" s="1"/>
  <c r="BPL475" i="5" s="1"/>
  <c r="BPN475" i="5" s="1"/>
  <c r="BPP475" i="5" s="1"/>
  <c r="BPR475" i="5" s="1"/>
  <c r="BPT475" i="5" s="1"/>
  <c r="BPV475" i="5" s="1"/>
  <c r="BPX475" i="5" s="1"/>
  <c r="BPZ475" i="5" s="1"/>
  <c r="BQB475" i="5" s="1"/>
  <c r="BQD475" i="5" s="1"/>
  <c r="BQF475" i="5" s="1"/>
  <c r="BQH475" i="5" s="1"/>
  <c r="BQJ475" i="5" s="1"/>
  <c r="BQL475" i="5" s="1"/>
  <c r="BQN475" i="5" s="1"/>
  <c r="BQP475" i="5" s="1"/>
  <c r="BQR475" i="5" s="1"/>
  <c r="BQT475" i="5" s="1"/>
  <c r="BQV475" i="5" s="1"/>
  <c r="BQX475" i="5" s="1"/>
  <c r="BQZ475" i="5" s="1"/>
  <c r="BRB475" i="5" s="1"/>
  <c r="BRD475" i="5" s="1"/>
  <c r="BRF475" i="5" s="1"/>
  <c r="BRH475" i="5" s="1"/>
  <c r="BRJ475" i="5" s="1"/>
  <c r="BRL475" i="5" s="1"/>
  <c r="BRN475" i="5" s="1"/>
  <c r="BRP475" i="5" s="1"/>
  <c r="BRR475" i="5" s="1"/>
  <c r="BRT475" i="5" s="1"/>
  <c r="BRV475" i="5" s="1"/>
  <c r="BRX475" i="5" s="1"/>
  <c r="BRZ475" i="5" s="1"/>
  <c r="BSB475" i="5" s="1"/>
  <c r="BSD475" i="5" s="1"/>
  <c r="BSF475" i="5" s="1"/>
  <c r="BSH475" i="5" s="1"/>
  <c r="BSJ475" i="5" s="1"/>
  <c r="BSL475" i="5" s="1"/>
  <c r="BSN475" i="5" s="1"/>
  <c r="BSP475" i="5" s="1"/>
  <c r="BSR475" i="5" s="1"/>
  <c r="BST475" i="5" s="1"/>
  <c r="BSV475" i="5" s="1"/>
  <c r="BSX475" i="5" s="1"/>
  <c r="BSZ475" i="5" s="1"/>
  <c r="BTB475" i="5" s="1"/>
  <c r="BTD475" i="5" s="1"/>
  <c r="BTF475" i="5" s="1"/>
  <c r="BTH475" i="5" s="1"/>
  <c r="BTJ475" i="5" s="1"/>
  <c r="BTL475" i="5" s="1"/>
  <c r="BTN475" i="5" s="1"/>
  <c r="BTP475" i="5" s="1"/>
  <c r="BTR475" i="5" s="1"/>
  <c r="BTT475" i="5" s="1"/>
  <c r="BTV475" i="5" s="1"/>
  <c r="BTX475" i="5" s="1"/>
  <c r="BTZ475" i="5" s="1"/>
  <c r="BUB475" i="5" s="1"/>
  <c r="BUD475" i="5" s="1"/>
  <c r="BUF475" i="5" s="1"/>
  <c r="BUH475" i="5" s="1"/>
  <c r="BUJ475" i="5" s="1"/>
  <c r="BUL475" i="5" s="1"/>
  <c r="BUN475" i="5" s="1"/>
  <c r="BUP475" i="5" s="1"/>
  <c r="BUR475" i="5" s="1"/>
  <c r="BUT475" i="5" s="1"/>
  <c r="BUV475" i="5" s="1"/>
  <c r="BUX475" i="5" s="1"/>
  <c r="BUZ475" i="5" s="1"/>
  <c r="BVB475" i="5" s="1"/>
  <c r="BVD475" i="5" s="1"/>
  <c r="BVF475" i="5" s="1"/>
  <c r="BVH475" i="5" s="1"/>
  <c r="BVJ475" i="5" s="1"/>
  <c r="BVL475" i="5" s="1"/>
  <c r="BVN475" i="5" s="1"/>
  <c r="BVP475" i="5" s="1"/>
  <c r="BVR475" i="5" s="1"/>
  <c r="BVT475" i="5" s="1"/>
  <c r="BVV475" i="5" s="1"/>
  <c r="BVX475" i="5" s="1"/>
  <c r="BVZ475" i="5" s="1"/>
  <c r="BWB475" i="5" s="1"/>
  <c r="BWD475" i="5" s="1"/>
  <c r="BWF475" i="5" s="1"/>
  <c r="BWH475" i="5" s="1"/>
  <c r="BWJ475" i="5" s="1"/>
  <c r="BWL475" i="5" s="1"/>
  <c r="BWN475" i="5" s="1"/>
  <c r="BWP475" i="5" s="1"/>
  <c r="BWR475" i="5" s="1"/>
  <c r="BWT475" i="5" s="1"/>
  <c r="BWV475" i="5" s="1"/>
  <c r="BWX475" i="5" s="1"/>
  <c r="BWZ475" i="5" s="1"/>
  <c r="BXB475" i="5" s="1"/>
  <c r="BXD475" i="5" s="1"/>
  <c r="BXF475" i="5" s="1"/>
  <c r="BXH475" i="5" s="1"/>
  <c r="BXJ475" i="5" s="1"/>
  <c r="BXL475" i="5" s="1"/>
  <c r="BXN475" i="5" s="1"/>
  <c r="BXP475" i="5" s="1"/>
  <c r="BXR475" i="5" s="1"/>
  <c r="BXT475" i="5" s="1"/>
  <c r="BXV475" i="5" s="1"/>
  <c r="BXX475" i="5" s="1"/>
  <c r="BXZ475" i="5" s="1"/>
  <c r="BYB475" i="5" s="1"/>
  <c r="BYD475" i="5" s="1"/>
  <c r="BYF475" i="5" s="1"/>
  <c r="BYH475" i="5" s="1"/>
  <c r="BYJ475" i="5" s="1"/>
  <c r="BYL475" i="5" s="1"/>
  <c r="BYN475" i="5" s="1"/>
  <c r="BYP475" i="5" s="1"/>
  <c r="BYR475" i="5" s="1"/>
  <c r="BYT475" i="5" s="1"/>
  <c r="BYV475" i="5" s="1"/>
  <c r="BYX475" i="5" s="1"/>
  <c r="BYZ475" i="5" s="1"/>
  <c r="BZB475" i="5" s="1"/>
  <c r="BZD475" i="5" s="1"/>
  <c r="BZF475" i="5" s="1"/>
  <c r="BZH475" i="5" s="1"/>
  <c r="BZJ475" i="5" s="1"/>
  <c r="BZL475" i="5" s="1"/>
  <c r="BZN475" i="5" s="1"/>
  <c r="BZP475" i="5" s="1"/>
  <c r="BZR475" i="5" s="1"/>
  <c r="BZT475" i="5" s="1"/>
  <c r="BZV475" i="5" s="1"/>
  <c r="BZX475" i="5" s="1"/>
  <c r="BZZ475" i="5" s="1"/>
  <c r="CAB475" i="5" s="1"/>
  <c r="CAD475" i="5" s="1"/>
  <c r="CAF475" i="5" s="1"/>
  <c r="CAH475" i="5" s="1"/>
  <c r="CAJ475" i="5" s="1"/>
  <c r="CAL475" i="5" s="1"/>
  <c r="CAN475" i="5" s="1"/>
  <c r="CAP475" i="5" s="1"/>
  <c r="CAR475" i="5" s="1"/>
  <c r="CAT475" i="5" s="1"/>
  <c r="CAV475" i="5" s="1"/>
  <c r="CAX475" i="5" s="1"/>
  <c r="CAZ475" i="5" s="1"/>
  <c r="CBB475" i="5" s="1"/>
  <c r="CBD475" i="5" s="1"/>
  <c r="CBF475" i="5" s="1"/>
  <c r="CBH475" i="5" s="1"/>
  <c r="CBJ475" i="5" s="1"/>
  <c r="CBL475" i="5" s="1"/>
  <c r="CBN475" i="5" s="1"/>
  <c r="CBP475" i="5" s="1"/>
  <c r="CBR475" i="5" s="1"/>
  <c r="CBT475" i="5" s="1"/>
  <c r="CBV475" i="5" s="1"/>
  <c r="CBX475" i="5" s="1"/>
  <c r="CBZ475" i="5" s="1"/>
  <c r="CCB475" i="5" s="1"/>
  <c r="CCD475" i="5" s="1"/>
  <c r="CCF475" i="5" s="1"/>
  <c r="CCH475" i="5" s="1"/>
  <c r="CCJ475" i="5" s="1"/>
  <c r="CCL475" i="5" s="1"/>
  <c r="CCN475" i="5" s="1"/>
  <c r="CCP475" i="5" s="1"/>
  <c r="CCR475" i="5" s="1"/>
  <c r="CCT475" i="5" s="1"/>
  <c r="CCV475" i="5" s="1"/>
  <c r="CCX475" i="5" s="1"/>
  <c r="CCZ475" i="5" s="1"/>
  <c r="CDB475" i="5" s="1"/>
  <c r="CDD475" i="5" s="1"/>
  <c r="CDF475" i="5" s="1"/>
  <c r="CDH475" i="5" s="1"/>
  <c r="CDJ475" i="5" s="1"/>
  <c r="CDL475" i="5" s="1"/>
  <c r="CDN475" i="5" s="1"/>
  <c r="CDP475" i="5" s="1"/>
  <c r="CDR475" i="5" s="1"/>
  <c r="CDT475" i="5" s="1"/>
  <c r="CDV475" i="5" s="1"/>
  <c r="CDX475" i="5" s="1"/>
  <c r="CDZ475" i="5" s="1"/>
  <c r="CEB475" i="5" s="1"/>
  <c r="CED475" i="5" s="1"/>
  <c r="CEF475" i="5" s="1"/>
  <c r="CEH475" i="5" s="1"/>
  <c r="CEJ475" i="5" s="1"/>
  <c r="CEL475" i="5" s="1"/>
  <c r="CEN475" i="5" s="1"/>
  <c r="CEP475" i="5" s="1"/>
  <c r="CER475" i="5" s="1"/>
  <c r="CET475" i="5" s="1"/>
  <c r="CEV475" i="5" s="1"/>
  <c r="CEX475" i="5" s="1"/>
  <c r="CEZ475" i="5" s="1"/>
  <c r="CFB475" i="5" s="1"/>
  <c r="CFD475" i="5" s="1"/>
  <c r="CFF475" i="5" s="1"/>
  <c r="CFH475" i="5" s="1"/>
  <c r="CFJ475" i="5" s="1"/>
  <c r="CFL475" i="5" s="1"/>
  <c r="CFN475" i="5" s="1"/>
  <c r="CFP475" i="5" s="1"/>
  <c r="CFR475" i="5" s="1"/>
  <c r="CFT475" i="5" s="1"/>
  <c r="CFV475" i="5" s="1"/>
  <c r="CFX475" i="5" s="1"/>
  <c r="CFZ475" i="5" s="1"/>
  <c r="CGB475" i="5" s="1"/>
  <c r="CGD475" i="5" s="1"/>
  <c r="CGF475" i="5" s="1"/>
  <c r="CGH475" i="5" s="1"/>
  <c r="CGJ475" i="5" s="1"/>
  <c r="CGL475" i="5" s="1"/>
  <c r="CGN475" i="5" s="1"/>
  <c r="CGP475" i="5" s="1"/>
  <c r="CGR475" i="5" s="1"/>
  <c r="CGT475" i="5" s="1"/>
  <c r="CGV475" i="5" s="1"/>
  <c r="CGX475" i="5" s="1"/>
  <c r="CGZ475" i="5" s="1"/>
  <c r="CHB475" i="5" s="1"/>
  <c r="CHD475" i="5" s="1"/>
  <c r="CHF475" i="5" s="1"/>
  <c r="CHH475" i="5" s="1"/>
  <c r="CHJ475" i="5" s="1"/>
  <c r="CHL475" i="5" s="1"/>
  <c r="CHN475" i="5" s="1"/>
  <c r="CHP475" i="5" s="1"/>
  <c r="CHR475" i="5" s="1"/>
  <c r="CHT475" i="5" s="1"/>
  <c r="CHV475" i="5" s="1"/>
  <c r="CHX475" i="5" s="1"/>
  <c r="CHZ475" i="5" s="1"/>
  <c r="CIB475" i="5" s="1"/>
  <c r="CID475" i="5" s="1"/>
  <c r="CIF475" i="5" s="1"/>
  <c r="CIH475" i="5" s="1"/>
  <c r="CIJ475" i="5" s="1"/>
  <c r="CIL475" i="5" s="1"/>
  <c r="CIN475" i="5" s="1"/>
  <c r="CIP475" i="5" s="1"/>
  <c r="CIR475" i="5" s="1"/>
  <c r="CIT475" i="5" s="1"/>
  <c r="CIV475" i="5" s="1"/>
  <c r="CIX475" i="5" s="1"/>
  <c r="CIZ475" i="5" s="1"/>
  <c r="CJB475" i="5" s="1"/>
  <c r="CJD475" i="5" s="1"/>
  <c r="CJF475" i="5" s="1"/>
  <c r="CJH475" i="5" s="1"/>
  <c r="CJJ475" i="5" s="1"/>
  <c r="CJL475" i="5" s="1"/>
  <c r="CJN475" i="5" s="1"/>
  <c r="CJP475" i="5" s="1"/>
  <c r="CJR475" i="5" s="1"/>
  <c r="CJT475" i="5" s="1"/>
  <c r="CJV475" i="5" s="1"/>
  <c r="CJX475" i="5" s="1"/>
  <c r="CJZ475" i="5" s="1"/>
  <c r="CKB475" i="5" s="1"/>
  <c r="CKD475" i="5" s="1"/>
  <c r="CKF475" i="5" s="1"/>
  <c r="CKH475" i="5" s="1"/>
  <c r="CKJ475" i="5" s="1"/>
  <c r="CKL475" i="5" s="1"/>
  <c r="CKN475" i="5" s="1"/>
  <c r="CKP475" i="5" s="1"/>
  <c r="CKR475" i="5" s="1"/>
  <c r="CKT475" i="5" s="1"/>
  <c r="CKV475" i="5" s="1"/>
  <c r="CKX475" i="5" s="1"/>
  <c r="CKZ475" i="5" s="1"/>
  <c r="CLB475" i="5" s="1"/>
  <c r="CLD475" i="5" s="1"/>
  <c r="CLF475" i="5" s="1"/>
  <c r="CLH475" i="5" s="1"/>
  <c r="CLJ475" i="5" s="1"/>
  <c r="CLL475" i="5" s="1"/>
  <c r="CLN475" i="5" s="1"/>
  <c r="CLP475" i="5" s="1"/>
  <c r="CLR475" i="5" s="1"/>
  <c r="CLT475" i="5" s="1"/>
  <c r="CLV475" i="5" s="1"/>
  <c r="CLX475" i="5" s="1"/>
  <c r="CLZ475" i="5" s="1"/>
  <c r="CMB475" i="5" s="1"/>
  <c r="CMD475" i="5" s="1"/>
  <c r="CMF475" i="5" s="1"/>
  <c r="CMH475" i="5" s="1"/>
  <c r="CMJ475" i="5" s="1"/>
  <c r="CML475" i="5" s="1"/>
  <c r="CMN475" i="5" s="1"/>
  <c r="CMP475" i="5" s="1"/>
  <c r="CMR475" i="5" s="1"/>
  <c r="CMT475" i="5" s="1"/>
  <c r="CMV475" i="5" s="1"/>
  <c r="CMX475" i="5" s="1"/>
  <c r="CMZ475" i="5" s="1"/>
  <c r="CNB475" i="5" s="1"/>
  <c r="CND475" i="5" s="1"/>
  <c r="CNF475" i="5" s="1"/>
  <c r="CNH475" i="5" s="1"/>
  <c r="CNJ475" i="5" s="1"/>
  <c r="CNL475" i="5" s="1"/>
  <c r="CNN475" i="5" s="1"/>
  <c r="CNP475" i="5" s="1"/>
  <c r="CNR475" i="5" s="1"/>
  <c r="CNT475" i="5" s="1"/>
  <c r="CNV475" i="5" s="1"/>
  <c r="CNX475" i="5" s="1"/>
  <c r="CNZ475" i="5" s="1"/>
  <c r="COB475" i="5" s="1"/>
  <c r="COD475" i="5" s="1"/>
  <c r="COF475" i="5" s="1"/>
  <c r="COH475" i="5" s="1"/>
  <c r="COJ475" i="5" s="1"/>
  <c r="COL475" i="5" s="1"/>
  <c r="CON475" i="5" s="1"/>
  <c r="COP475" i="5" s="1"/>
  <c r="COR475" i="5" s="1"/>
  <c r="COT475" i="5" s="1"/>
  <c r="COV475" i="5" s="1"/>
  <c r="COX475" i="5" s="1"/>
  <c r="COZ475" i="5" s="1"/>
  <c r="CPB475" i="5" s="1"/>
  <c r="CPD475" i="5" s="1"/>
  <c r="CPF475" i="5" s="1"/>
  <c r="CPH475" i="5" s="1"/>
  <c r="CPJ475" i="5" s="1"/>
  <c r="CPL475" i="5" s="1"/>
  <c r="CPN475" i="5" s="1"/>
  <c r="CPP475" i="5" s="1"/>
  <c r="CPR475" i="5" s="1"/>
  <c r="CPT475" i="5" s="1"/>
  <c r="CPV475" i="5" s="1"/>
  <c r="CPX475" i="5" s="1"/>
  <c r="CPZ475" i="5" s="1"/>
  <c r="CQB475" i="5" s="1"/>
  <c r="CQD475" i="5" s="1"/>
  <c r="CQF475" i="5" s="1"/>
  <c r="CQH475" i="5" s="1"/>
  <c r="CQJ475" i="5" s="1"/>
  <c r="CQL475" i="5" s="1"/>
  <c r="CQN475" i="5" s="1"/>
  <c r="CQP475" i="5" s="1"/>
  <c r="CQR475" i="5" s="1"/>
  <c r="CQT475" i="5" s="1"/>
  <c r="CQV475" i="5" s="1"/>
  <c r="CQX475" i="5" s="1"/>
  <c r="CQZ475" i="5" s="1"/>
  <c r="CRB475" i="5" s="1"/>
  <c r="CRD475" i="5" s="1"/>
  <c r="CRF475" i="5" s="1"/>
  <c r="CRH475" i="5" s="1"/>
  <c r="CRJ475" i="5" s="1"/>
  <c r="CRL475" i="5" s="1"/>
  <c r="CRN475" i="5" s="1"/>
  <c r="CRP475" i="5" s="1"/>
  <c r="CRR475" i="5" s="1"/>
  <c r="CRT475" i="5" s="1"/>
  <c r="CRV475" i="5" s="1"/>
  <c r="CRX475" i="5" s="1"/>
  <c r="CRZ475" i="5" s="1"/>
  <c r="CSB475" i="5" s="1"/>
  <c r="CSD475" i="5" s="1"/>
  <c r="CSF475" i="5" s="1"/>
  <c r="CSH475" i="5" s="1"/>
  <c r="CSJ475" i="5" s="1"/>
  <c r="CSL475" i="5" s="1"/>
  <c r="CSN475" i="5" s="1"/>
  <c r="CSP475" i="5" s="1"/>
  <c r="CSR475" i="5" s="1"/>
  <c r="CST475" i="5" s="1"/>
  <c r="CSV475" i="5" s="1"/>
  <c r="CSX475" i="5" s="1"/>
  <c r="CSZ475" i="5" s="1"/>
  <c r="CTB475" i="5" s="1"/>
  <c r="CTD475" i="5" s="1"/>
  <c r="CTF475" i="5" s="1"/>
  <c r="CTH475" i="5" s="1"/>
  <c r="CTJ475" i="5" s="1"/>
  <c r="CTL475" i="5" s="1"/>
  <c r="CTN475" i="5" s="1"/>
  <c r="CTP475" i="5" s="1"/>
  <c r="CTR475" i="5" s="1"/>
  <c r="CTT475" i="5" s="1"/>
  <c r="CTV475" i="5" s="1"/>
  <c r="CTX475" i="5" s="1"/>
  <c r="CTZ475" i="5" s="1"/>
  <c r="CUB475" i="5" s="1"/>
  <c r="CUD475" i="5" s="1"/>
  <c r="CUF475" i="5" s="1"/>
  <c r="CUH475" i="5" s="1"/>
  <c r="CUJ475" i="5" s="1"/>
  <c r="CUL475" i="5" s="1"/>
  <c r="CUN475" i="5" s="1"/>
  <c r="CUP475" i="5" s="1"/>
  <c r="CUR475" i="5" s="1"/>
  <c r="CUT475" i="5" s="1"/>
  <c r="CUV475" i="5" s="1"/>
  <c r="CUX475" i="5" s="1"/>
  <c r="CUZ475" i="5" s="1"/>
  <c r="CVB475" i="5" s="1"/>
  <c r="CVD475" i="5" s="1"/>
  <c r="CVF475" i="5" s="1"/>
  <c r="CVH475" i="5" s="1"/>
  <c r="CVJ475" i="5" s="1"/>
  <c r="CVL475" i="5" s="1"/>
  <c r="CVN475" i="5" s="1"/>
  <c r="CVP475" i="5" s="1"/>
  <c r="CVR475" i="5" s="1"/>
  <c r="CVT475" i="5" s="1"/>
  <c r="CVV475" i="5" s="1"/>
  <c r="CVX475" i="5" s="1"/>
  <c r="CVZ475" i="5" s="1"/>
  <c r="CWB475" i="5" s="1"/>
  <c r="CWD475" i="5" s="1"/>
  <c r="CWF475" i="5" s="1"/>
  <c r="CWH475" i="5" s="1"/>
  <c r="CWJ475" i="5" s="1"/>
  <c r="CWL475" i="5" s="1"/>
  <c r="CWN475" i="5" s="1"/>
  <c r="CWP475" i="5" s="1"/>
  <c r="CWR475" i="5" s="1"/>
  <c r="CWT475" i="5" s="1"/>
  <c r="CWV475" i="5" s="1"/>
  <c r="CWX475" i="5" s="1"/>
  <c r="CWZ475" i="5" s="1"/>
  <c r="CXB475" i="5" s="1"/>
  <c r="CXD475" i="5" s="1"/>
  <c r="CXF475" i="5" s="1"/>
  <c r="CXH475" i="5" s="1"/>
  <c r="CXJ475" i="5" s="1"/>
  <c r="CXL475" i="5" s="1"/>
  <c r="CXN475" i="5" s="1"/>
  <c r="CXP475" i="5" s="1"/>
  <c r="CXR475" i="5" s="1"/>
  <c r="CXT475" i="5" s="1"/>
  <c r="CXV475" i="5" s="1"/>
  <c r="CXX475" i="5" s="1"/>
  <c r="CXZ475" i="5" s="1"/>
  <c r="CYB475" i="5" s="1"/>
  <c r="CYD475" i="5" s="1"/>
  <c r="CYF475" i="5" s="1"/>
  <c r="CYH475" i="5" s="1"/>
  <c r="CYJ475" i="5" s="1"/>
  <c r="CYL475" i="5" s="1"/>
  <c r="CYN475" i="5" s="1"/>
  <c r="CYP475" i="5" s="1"/>
  <c r="CYR475" i="5" s="1"/>
  <c r="CYT475" i="5" s="1"/>
  <c r="CYV475" i="5" s="1"/>
  <c r="CYX475" i="5" s="1"/>
  <c r="CYZ475" i="5" s="1"/>
  <c r="CZB475" i="5" s="1"/>
  <c r="CZD475" i="5" s="1"/>
  <c r="CZF475" i="5" s="1"/>
  <c r="CZH475" i="5" s="1"/>
  <c r="CZJ475" i="5" s="1"/>
  <c r="CZL475" i="5" s="1"/>
  <c r="CZN475" i="5" s="1"/>
  <c r="CZP475" i="5" s="1"/>
  <c r="CZR475" i="5" s="1"/>
  <c r="CZT475" i="5" s="1"/>
  <c r="CZV475" i="5" s="1"/>
  <c r="CZX475" i="5" s="1"/>
  <c r="CZZ475" i="5" s="1"/>
  <c r="DAB475" i="5" s="1"/>
  <c r="DAD475" i="5" s="1"/>
  <c r="DAF475" i="5" s="1"/>
  <c r="DAH475" i="5" s="1"/>
  <c r="DAJ475" i="5" s="1"/>
  <c r="DAL475" i="5" s="1"/>
  <c r="DAN475" i="5" s="1"/>
  <c r="DAP475" i="5" s="1"/>
  <c r="DAR475" i="5" s="1"/>
  <c r="DAT475" i="5" s="1"/>
  <c r="DAV475" i="5" s="1"/>
  <c r="DAX475" i="5" s="1"/>
  <c r="DAZ475" i="5" s="1"/>
  <c r="DBB475" i="5" s="1"/>
  <c r="DBD475" i="5" s="1"/>
  <c r="DBF475" i="5" s="1"/>
  <c r="DBH475" i="5" s="1"/>
  <c r="DBJ475" i="5" s="1"/>
  <c r="DBL475" i="5" s="1"/>
  <c r="DBN475" i="5" s="1"/>
  <c r="DBP475" i="5" s="1"/>
  <c r="DBR475" i="5" s="1"/>
  <c r="DBT475" i="5" s="1"/>
  <c r="DBV475" i="5" s="1"/>
  <c r="DBX475" i="5" s="1"/>
  <c r="DBZ475" i="5" s="1"/>
  <c r="DCB475" i="5" s="1"/>
  <c r="DCD475" i="5" s="1"/>
  <c r="DCF475" i="5" s="1"/>
  <c r="DCH475" i="5" s="1"/>
  <c r="DCJ475" i="5" s="1"/>
  <c r="DCL475" i="5" s="1"/>
  <c r="DCN475" i="5" s="1"/>
  <c r="DCP475" i="5" s="1"/>
  <c r="DCR475" i="5" s="1"/>
  <c r="DCT475" i="5" s="1"/>
  <c r="DCV475" i="5" s="1"/>
  <c r="DCX475" i="5" s="1"/>
  <c r="DCZ475" i="5" s="1"/>
  <c r="DDB475" i="5" s="1"/>
  <c r="DDD475" i="5" s="1"/>
  <c r="DDF475" i="5" s="1"/>
  <c r="DDH475" i="5" s="1"/>
  <c r="DDJ475" i="5" s="1"/>
  <c r="DDL475" i="5" s="1"/>
  <c r="DDN475" i="5" s="1"/>
  <c r="DDP475" i="5" s="1"/>
  <c r="DDR475" i="5" s="1"/>
  <c r="DDT475" i="5" s="1"/>
  <c r="DDV475" i="5" s="1"/>
  <c r="DDX475" i="5" s="1"/>
  <c r="DDZ475" i="5" s="1"/>
  <c r="DEB475" i="5" s="1"/>
  <c r="DED475" i="5" s="1"/>
  <c r="DEF475" i="5" s="1"/>
  <c r="DEH475" i="5" s="1"/>
  <c r="DEJ475" i="5" s="1"/>
  <c r="DEL475" i="5" s="1"/>
  <c r="DEN475" i="5" s="1"/>
  <c r="DEP475" i="5" s="1"/>
  <c r="DER475" i="5" s="1"/>
  <c r="DET475" i="5" s="1"/>
  <c r="DEV475" i="5" s="1"/>
  <c r="DEX475" i="5" s="1"/>
  <c r="DEZ475" i="5" s="1"/>
  <c r="DFB475" i="5" s="1"/>
  <c r="DFD475" i="5" s="1"/>
  <c r="DFF475" i="5" s="1"/>
  <c r="DFH475" i="5" s="1"/>
  <c r="DFJ475" i="5" s="1"/>
  <c r="DFL475" i="5" s="1"/>
  <c r="DFN475" i="5" s="1"/>
  <c r="DFP475" i="5" s="1"/>
  <c r="DFR475" i="5" s="1"/>
  <c r="DFT475" i="5" s="1"/>
  <c r="DFV475" i="5" s="1"/>
  <c r="DFX475" i="5" s="1"/>
  <c r="DFZ475" i="5" s="1"/>
  <c r="DGB475" i="5" s="1"/>
  <c r="DGD475" i="5" s="1"/>
  <c r="DGF475" i="5" s="1"/>
  <c r="DGH475" i="5" s="1"/>
  <c r="DGJ475" i="5" s="1"/>
  <c r="DGL475" i="5" s="1"/>
  <c r="DGN475" i="5" s="1"/>
  <c r="DGP475" i="5" s="1"/>
  <c r="DGR475" i="5" s="1"/>
  <c r="DGT475" i="5" s="1"/>
  <c r="DGV475" i="5" s="1"/>
  <c r="DGX475" i="5" s="1"/>
  <c r="DGZ475" i="5" s="1"/>
  <c r="DHB475" i="5" s="1"/>
  <c r="DHD475" i="5" s="1"/>
  <c r="DHF475" i="5" s="1"/>
  <c r="DHH475" i="5" s="1"/>
  <c r="DHJ475" i="5" s="1"/>
  <c r="DHL475" i="5" s="1"/>
  <c r="DHN475" i="5" s="1"/>
  <c r="DHP475" i="5" s="1"/>
  <c r="DHR475" i="5" s="1"/>
  <c r="DHT475" i="5" s="1"/>
  <c r="DHV475" i="5" s="1"/>
  <c r="DHX475" i="5" s="1"/>
  <c r="DHZ475" i="5" s="1"/>
  <c r="DIB475" i="5" s="1"/>
  <c r="DID475" i="5" s="1"/>
  <c r="DIF475" i="5" s="1"/>
  <c r="DIH475" i="5" s="1"/>
  <c r="DIJ475" i="5" s="1"/>
  <c r="DIL475" i="5" s="1"/>
  <c r="DIN475" i="5" s="1"/>
  <c r="DIP475" i="5" s="1"/>
  <c r="DIR475" i="5" s="1"/>
  <c r="DIT475" i="5" s="1"/>
  <c r="DIV475" i="5" s="1"/>
  <c r="DIX475" i="5" s="1"/>
  <c r="DIZ475" i="5" s="1"/>
  <c r="DJB475" i="5" s="1"/>
  <c r="DJD475" i="5" s="1"/>
  <c r="DJF475" i="5" s="1"/>
  <c r="DJH475" i="5" s="1"/>
  <c r="DJJ475" i="5" s="1"/>
  <c r="DJL475" i="5" s="1"/>
  <c r="DJN475" i="5" s="1"/>
  <c r="DJP475" i="5" s="1"/>
  <c r="DJR475" i="5" s="1"/>
  <c r="DJT475" i="5" s="1"/>
  <c r="DJV475" i="5" s="1"/>
  <c r="DJX475" i="5" s="1"/>
  <c r="DJZ475" i="5" s="1"/>
  <c r="DKB475" i="5" s="1"/>
  <c r="DKD475" i="5" s="1"/>
  <c r="DKF475" i="5" s="1"/>
  <c r="DKH475" i="5" s="1"/>
  <c r="DKJ475" i="5" s="1"/>
  <c r="DKL475" i="5" s="1"/>
  <c r="DKN475" i="5" s="1"/>
  <c r="DKP475" i="5" s="1"/>
  <c r="DKR475" i="5" s="1"/>
  <c r="DKT475" i="5" s="1"/>
  <c r="DKV475" i="5" s="1"/>
  <c r="DKX475" i="5" s="1"/>
  <c r="DKZ475" i="5" s="1"/>
  <c r="DLB475" i="5" s="1"/>
  <c r="DLD475" i="5" s="1"/>
  <c r="DLF475" i="5" s="1"/>
  <c r="DLH475" i="5" s="1"/>
  <c r="DLJ475" i="5" s="1"/>
  <c r="DLL475" i="5" s="1"/>
  <c r="DLN475" i="5" s="1"/>
  <c r="DLP475" i="5" s="1"/>
  <c r="DLR475" i="5" s="1"/>
  <c r="DLT475" i="5" s="1"/>
  <c r="DLV475" i="5" s="1"/>
  <c r="DLX475" i="5" s="1"/>
  <c r="DLZ475" i="5" s="1"/>
  <c r="DMB475" i="5" s="1"/>
  <c r="DMD475" i="5" s="1"/>
  <c r="DMF475" i="5" s="1"/>
  <c r="DMH475" i="5" s="1"/>
  <c r="DMJ475" i="5" s="1"/>
  <c r="DML475" i="5" s="1"/>
  <c r="DMN475" i="5" s="1"/>
  <c r="DMP475" i="5" s="1"/>
  <c r="DMR475" i="5" s="1"/>
  <c r="DMT475" i="5" s="1"/>
  <c r="DMV475" i="5" s="1"/>
  <c r="DMX475" i="5" s="1"/>
  <c r="DMZ475" i="5" s="1"/>
  <c r="DNB475" i="5" s="1"/>
  <c r="DND475" i="5" s="1"/>
  <c r="DNF475" i="5" s="1"/>
  <c r="DNH475" i="5" s="1"/>
  <c r="DNJ475" i="5" s="1"/>
  <c r="DNL475" i="5" s="1"/>
  <c r="DNN475" i="5" s="1"/>
  <c r="DNP475" i="5" s="1"/>
  <c r="DNR475" i="5" s="1"/>
  <c r="DNT475" i="5" s="1"/>
  <c r="DNV475" i="5" s="1"/>
  <c r="DNX475" i="5" s="1"/>
  <c r="DNZ475" i="5" s="1"/>
  <c r="DOB475" i="5" s="1"/>
  <c r="DOD475" i="5" s="1"/>
  <c r="DOF475" i="5" s="1"/>
  <c r="DOH475" i="5" s="1"/>
  <c r="DOJ475" i="5" s="1"/>
  <c r="DOL475" i="5" s="1"/>
  <c r="DON475" i="5" s="1"/>
  <c r="DOP475" i="5" s="1"/>
  <c r="DOR475" i="5" s="1"/>
  <c r="DOT475" i="5" s="1"/>
  <c r="DOV475" i="5" s="1"/>
  <c r="DOX475" i="5" s="1"/>
  <c r="DOZ475" i="5" s="1"/>
  <c r="DPB475" i="5" s="1"/>
  <c r="DPD475" i="5" s="1"/>
  <c r="DPF475" i="5" s="1"/>
  <c r="DPH475" i="5" s="1"/>
  <c r="DPJ475" i="5" s="1"/>
  <c r="DPL475" i="5" s="1"/>
  <c r="DPN475" i="5" s="1"/>
  <c r="DPP475" i="5" s="1"/>
  <c r="DPR475" i="5" s="1"/>
  <c r="DPT475" i="5" s="1"/>
  <c r="DPV475" i="5" s="1"/>
  <c r="DPX475" i="5" s="1"/>
  <c r="DPZ475" i="5" s="1"/>
  <c r="DQB475" i="5" s="1"/>
  <c r="DQD475" i="5" s="1"/>
  <c r="DQF475" i="5" s="1"/>
  <c r="DQH475" i="5" s="1"/>
  <c r="DQJ475" i="5" s="1"/>
  <c r="DQL475" i="5" s="1"/>
  <c r="DQN475" i="5" s="1"/>
  <c r="DQP475" i="5" s="1"/>
  <c r="DQR475" i="5" s="1"/>
  <c r="DQT475" i="5" s="1"/>
  <c r="DQV475" i="5" s="1"/>
  <c r="DQX475" i="5" s="1"/>
  <c r="DQZ475" i="5" s="1"/>
  <c r="DRB475" i="5" s="1"/>
  <c r="DRD475" i="5" s="1"/>
  <c r="DRF475" i="5" s="1"/>
  <c r="DRH475" i="5" s="1"/>
  <c r="DRJ475" i="5" s="1"/>
  <c r="DRL475" i="5" s="1"/>
  <c r="DRN475" i="5" s="1"/>
  <c r="DRP475" i="5" s="1"/>
  <c r="DRR475" i="5" s="1"/>
  <c r="DRT475" i="5" s="1"/>
  <c r="DRV475" i="5" s="1"/>
  <c r="DRX475" i="5" s="1"/>
  <c r="DRZ475" i="5" s="1"/>
  <c r="DSB475" i="5" s="1"/>
  <c r="DSD475" i="5" s="1"/>
  <c r="DSF475" i="5" s="1"/>
  <c r="DSH475" i="5" s="1"/>
  <c r="DSJ475" i="5" s="1"/>
  <c r="DSL475" i="5" s="1"/>
  <c r="DSN475" i="5" s="1"/>
  <c r="DSP475" i="5" s="1"/>
  <c r="DSR475" i="5" s="1"/>
  <c r="DST475" i="5" s="1"/>
  <c r="DSV475" i="5" s="1"/>
  <c r="DSX475" i="5" s="1"/>
  <c r="DSZ475" i="5" s="1"/>
  <c r="DTB475" i="5" s="1"/>
  <c r="DTD475" i="5" s="1"/>
  <c r="DTF475" i="5" s="1"/>
  <c r="DTH475" i="5" s="1"/>
  <c r="DTJ475" i="5" s="1"/>
  <c r="DTL475" i="5" s="1"/>
  <c r="DTN475" i="5" s="1"/>
  <c r="DTP475" i="5" s="1"/>
  <c r="DTR475" i="5" s="1"/>
  <c r="DTT475" i="5" s="1"/>
  <c r="DTV475" i="5" s="1"/>
  <c r="DTX475" i="5" s="1"/>
  <c r="DTZ475" i="5" s="1"/>
  <c r="DUB475" i="5" s="1"/>
  <c r="DUD475" i="5" s="1"/>
  <c r="DUF475" i="5" s="1"/>
  <c r="DUH475" i="5" s="1"/>
  <c r="DUJ475" i="5" s="1"/>
  <c r="DUL475" i="5" s="1"/>
  <c r="DUN475" i="5" s="1"/>
  <c r="DUP475" i="5" s="1"/>
  <c r="DUR475" i="5" s="1"/>
  <c r="DUT475" i="5" s="1"/>
  <c r="DUV475" i="5" s="1"/>
  <c r="DUX475" i="5" s="1"/>
  <c r="DUZ475" i="5" s="1"/>
  <c r="DVB475" i="5" s="1"/>
  <c r="DVD475" i="5" s="1"/>
  <c r="DVF475" i="5" s="1"/>
  <c r="DVH475" i="5" s="1"/>
  <c r="DVJ475" i="5" s="1"/>
  <c r="DVL475" i="5" s="1"/>
  <c r="DVN475" i="5" s="1"/>
  <c r="DVP475" i="5" s="1"/>
  <c r="DVR475" i="5" s="1"/>
  <c r="DVT475" i="5" s="1"/>
  <c r="DVV475" i="5" s="1"/>
  <c r="DVX475" i="5" s="1"/>
  <c r="DVZ475" i="5" s="1"/>
  <c r="DWB475" i="5" s="1"/>
  <c r="DWD475" i="5" s="1"/>
  <c r="DWF475" i="5" s="1"/>
  <c r="DWH475" i="5" s="1"/>
  <c r="DWJ475" i="5" s="1"/>
  <c r="DWL475" i="5" s="1"/>
  <c r="DWN475" i="5" s="1"/>
  <c r="DWP475" i="5" s="1"/>
  <c r="DWR475" i="5" s="1"/>
  <c r="DWT475" i="5" s="1"/>
  <c r="DWV475" i="5" s="1"/>
  <c r="DWX475" i="5" s="1"/>
  <c r="DWZ475" i="5" s="1"/>
  <c r="DXB475" i="5" s="1"/>
  <c r="DXD475" i="5" s="1"/>
  <c r="DXF475" i="5" s="1"/>
  <c r="DXH475" i="5" s="1"/>
  <c r="DXJ475" i="5" s="1"/>
  <c r="DXL475" i="5" s="1"/>
  <c r="DXN475" i="5" s="1"/>
  <c r="DXP475" i="5" s="1"/>
  <c r="DXR475" i="5" s="1"/>
  <c r="DXT475" i="5" s="1"/>
  <c r="DXV475" i="5" s="1"/>
  <c r="DXX475" i="5" s="1"/>
  <c r="DXZ475" i="5" s="1"/>
  <c r="DYB475" i="5" s="1"/>
  <c r="DYD475" i="5" s="1"/>
  <c r="DYF475" i="5" s="1"/>
  <c r="DYH475" i="5" s="1"/>
  <c r="DYJ475" i="5" s="1"/>
  <c r="DYL475" i="5" s="1"/>
  <c r="DYN475" i="5" s="1"/>
  <c r="DYP475" i="5" s="1"/>
  <c r="DYR475" i="5" s="1"/>
  <c r="DYT475" i="5" s="1"/>
  <c r="DYV475" i="5" s="1"/>
  <c r="DYX475" i="5" s="1"/>
  <c r="DYZ475" i="5" s="1"/>
  <c r="DZB475" i="5" s="1"/>
  <c r="DZD475" i="5" s="1"/>
  <c r="DZF475" i="5" s="1"/>
  <c r="DZH475" i="5" s="1"/>
  <c r="DZJ475" i="5" s="1"/>
  <c r="DZL475" i="5" s="1"/>
  <c r="DZN475" i="5" s="1"/>
  <c r="DZP475" i="5" s="1"/>
  <c r="DZR475" i="5" s="1"/>
  <c r="DZT475" i="5" s="1"/>
  <c r="DZV475" i="5" s="1"/>
  <c r="DZX475" i="5" s="1"/>
  <c r="DZZ475" i="5" s="1"/>
  <c r="EAB475" i="5" s="1"/>
  <c r="EAD475" i="5" s="1"/>
  <c r="EAF475" i="5" s="1"/>
  <c r="EAH475" i="5" s="1"/>
  <c r="EAJ475" i="5" s="1"/>
  <c r="EAL475" i="5" s="1"/>
  <c r="EAN475" i="5" s="1"/>
  <c r="EAP475" i="5" s="1"/>
  <c r="EAR475" i="5" s="1"/>
  <c r="EAT475" i="5" s="1"/>
  <c r="EAV475" i="5" s="1"/>
  <c r="EAX475" i="5" s="1"/>
  <c r="EAZ475" i="5" s="1"/>
  <c r="EBB475" i="5" s="1"/>
  <c r="EBD475" i="5" s="1"/>
  <c r="EBF475" i="5" s="1"/>
  <c r="EBH475" i="5" s="1"/>
  <c r="EBJ475" i="5" s="1"/>
  <c r="EBL475" i="5" s="1"/>
  <c r="EBN475" i="5" s="1"/>
  <c r="EBP475" i="5" s="1"/>
  <c r="EBR475" i="5" s="1"/>
  <c r="EBT475" i="5" s="1"/>
  <c r="EBV475" i="5" s="1"/>
  <c r="EBX475" i="5" s="1"/>
  <c r="EBZ475" i="5" s="1"/>
  <c r="ECB475" i="5" s="1"/>
  <c r="ECD475" i="5" s="1"/>
  <c r="ECF475" i="5" s="1"/>
  <c r="ECH475" i="5" s="1"/>
  <c r="ECJ475" i="5" s="1"/>
  <c r="ECL475" i="5" s="1"/>
  <c r="ECN475" i="5" s="1"/>
  <c r="ECP475" i="5" s="1"/>
  <c r="ECR475" i="5" s="1"/>
  <c r="ECT475" i="5" s="1"/>
  <c r="ECV475" i="5" s="1"/>
  <c r="ECX475" i="5" s="1"/>
  <c r="ECZ475" i="5" s="1"/>
  <c r="EDB475" i="5" s="1"/>
  <c r="EDD475" i="5" s="1"/>
  <c r="EDF475" i="5" s="1"/>
  <c r="EDH475" i="5" s="1"/>
  <c r="EDJ475" i="5" s="1"/>
  <c r="EDL475" i="5" s="1"/>
  <c r="EDN475" i="5" s="1"/>
  <c r="EDP475" i="5" s="1"/>
  <c r="EDR475" i="5" s="1"/>
  <c r="EDT475" i="5" s="1"/>
  <c r="EDV475" i="5" s="1"/>
  <c r="EDX475" i="5" s="1"/>
  <c r="EDZ475" i="5" s="1"/>
  <c r="EEB475" i="5" s="1"/>
  <c r="EED475" i="5" s="1"/>
  <c r="EEF475" i="5" s="1"/>
  <c r="EEH475" i="5" s="1"/>
  <c r="EEJ475" i="5" s="1"/>
  <c r="EEL475" i="5" s="1"/>
  <c r="EEN475" i="5" s="1"/>
  <c r="EEP475" i="5" s="1"/>
  <c r="EER475" i="5" s="1"/>
  <c r="EET475" i="5" s="1"/>
  <c r="EEV475" i="5" s="1"/>
  <c r="EEX475" i="5" s="1"/>
  <c r="EEZ475" i="5" s="1"/>
  <c r="EFB475" i="5" s="1"/>
  <c r="EFD475" i="5" s="1"/>
  <c r="EFF475" i="5" s="1"/>
  <c r="EFH475" i="5" s="1"/>
  <c r="EFJ475" i="5" s="1"/>
  <c r="EFL475" i="5" s="1"/>
  <c r="EFN475" i="5" s="1"/>
  <c r="EFP475" i="5" s="1"/>
  <c r="EFR475" i="5" s="1"/>
  <c r="EFT475" i="5" s="1"/>
  <c r="EFV475" i="5" s="1"/>
  <c r="EFX475" i="5" s="1"/>
  <c r="EFZ475" i="5" s="1"/>
  <c r="EGB475" i="5" s="1"/>
  <c r="EGD475" i="5" s="1"/>
  <c r="EGF475" i="5" s="1"/>
  <c r="EGH475" i="5" s="1"/>
  <c r="EGJ475" i="5" s="1"/>
  <c r="EGL475" i="5" s="1"/>
  <c r="EGN475" i="5" s="1"/>
  <c r="EGP475" i="5" s="1"/>
  <c r="EGR475" i="5" s="1"/>
  <c r="EGT475" i="5" s="1"/>
  <c r="EGV475" i="5" s="1"/>
  <c r="EGX475" i="5" s="1"/>
  <c r="EGZ475" i="5" s="1"/>
  <c r="EHB475" i="5" s="1"/>
  <c r="EHD475" i="5" s="1"/>
  <c r="EHF475" i="5" s="1"/>
  <c r="EHH475" i="5" s="1"/>
  <c r="EHJ475" i="5" s="1"/>
  <c r="EHL475" i="5" s="1"/>
  <c r="EHN475" i="5" s="1"/>
  <c r="EHP475" i="5" s="1"/>
  <c r="EHR475" i="5" s="1"/>
  <c r="EHT475" i="5" s="1"/>
  <c r="EHV475" i="5" s="1"/>
  <c r="EHX475" i="5" s="1"/>
  <c r="EHZ475" i="5" s="1"/>
  <c r="EIB475" i="5" s="1"/>
  <c r="EID475" i="5" s="1"/>
  <c r="EIF475" i="5" s="1"/>
  <c r="EIH475" i="5" s="1"/>
  <c r="EIJ475" i="5" s="1"/>
  <c r="EIL475" i="5" s="1"/>
  <c r="EIN475" i="5" s="1"/>
  <c r="EIP475" i="5" s="1"/>
  <c r="EIR475" i="5" s="1"/>
  <c r="EIT475" i="5" s="1"/>
  <c r="EIV475" i="5" s="1"/>
  <c r="EIX475" i="5" s="1"/>
  <c r="EIZ475" i="5" s="1"/>
  <c r="EJB475" i="5" s="1"/>
  <c r="EJD475" i="5" s="1"/>
  <c r="EJF475" i="5" s="1"/>
  <c r="EJH475" i="5" s="1"/>
  <c r="EJJ475" i="5" s="1"/>
  <c r="EJL475" i="5" s="1"/>
  <c r="EJN475" i="5" s="1"/>
  <c r="EJP475" i="5" s="1"/>
  <c r="EJR475" i="5" s="1"/>
  <c r="EJT475" i="5" s="1"/>
  <c r="EJV475" i="5" s="1"/>
  <c r="EJX475" i="5" s="1"/>
  <c r="EJZ475" i="5" s="1"/>
  <c r="EKB475" i="5" s="1"/>
  <c r="EKD475" i="5" s="1"/>
  <c r="EKF475" i="5" s="1"/>
  <c r="EKH475" i="5" s="1"/>
  <c r="EKJ475" i="5" s="1"/>
  <c r="EKL475" i="5" s="1"/>
  <c r="EKN475" i="5" s="1"/>
  <c r="EKP475" i="5" s="1"/>
  <c r="EKR475" i="5" s="1"/>
  <c r="EKT475" i="5" s="1"/>
  <c r="EKV475" i="5" s="1"/>
  <c r="EKX475" i="5" s="1"/>
  <c r="EKZ475" i="5" s="1"/>
  <c r="ELB475" i="5" s="1"/>
  <c r="ELD475" i="5" s="1"/>
  <c r="ELF475" i="5" s="1"/>
  <c r="ELH475" i="5" s="1"/>
  <c r="ELJ475" i="5" s="1"/>
  <c r="ELL475" i="5" s="1"/>
  <c r="ELN475" i="5" s="1"/>
  <c r="ELP475" i="5" s="1"/>
  <c r="ELR475" i="5" s="1"/>
  <c r="ELT475" i="5" s="1"/>
  <c r="ELV475" i="5" s="1"/>
  <c r="ELX475" i="5" s="1"/>
  <c r="ELZ475" i="5" s="1"/>
  <c r="EMB475" i="5" s="1"/>
  <c r="EMD475" i="5" s="1"/>
  <c r="EMF475" i="5" s="1"/>
  <c r="EMH475" i="5" s="1"/>
  <c r="EMJ475" i="5" s="1"/>
  <c r="EML475" i="5" s="1"/>
  <c r="EMN475" i="5" s="1"/>
  <c r="EMP475" i="5" s="1"/>
  <c r="EMR475" i="5" s="1"/>
  <c r="EMT475" i="5" s="1"/>
  <c r="EMV475" i="5" s="1"/>
  <c r="EMX475" i="5" s="1"/>
  <c r="EMZ475" i="5" s="1"/>
  <c r="ENB475" i="5" s="1"/>
  <c r="END475" i="5" s="1"/>
  <c r="ENF475" i="5" s="1"/>
  <c r="ENH475" i="5" s="1"/>
  <c r="ENJ475" i="5" s="1"/>
  <c r="ENL475" i="5" s="1"/>
  <c r="ENN475" i="5" s="1"/>
  <c r="ENP475" i="5" s="1"/>
  <c r="ENR475" i="5" s="1"/>
  <c r="ENT475" i="5" s="1"/>
  <c r="ENV475" i="5" s="1"/>
  <c r="ENX475" i="5" s="1"/>
  <c r="ENZ475" i="5" s="1"/>
  <c r="EOB475" i="5" s="1"/>
  <c r="EOD475" i="5" s="1"/>
  <c r="EOF475" i="5" s="1"/>
  <c r="EOH475" i="5" s="1"/>
  <c r="EOJ475" i="5" s="1"/>
  <c r="EOL475" i="5" s="1"/>
  <c r="EON475" i="5" s="1"/>
  <c r="EOP475" i="5" s="1"/>
  <c r="EOR475" i="5" s="1"/>
  <c r="EOT475" i="5" s="1"/>
  <c r="EOV475" i="5" s="1"/>
  <c r="EOX475" i="5" s="1"/>
  <c r="EOZ475" i="5" s="1"/>
  <c r="EPB475" i="5" s="1"/>
  <c r="EPD475" i="5" s="1"/>
  <c r="EPF475" i="5" s="1"/>
  <c r="EPH475" i="5" s="1"/>
  <c r="EPJ475" i="5" s="1"/>
  <c r="EPL475" i="5" s="1"/>
  <c r="EPN475" i="5" s="1"/>
  <c r="EPP475" i="5" s="1"/>
  <c r="EPR475" i="5" s="1"/>
  <c r="EPT475" i="5" s="1"/>
  <c r="EPV475" i="5" s="1"/>
  <c r="EPX475" i="5" s="1"/>
  <c r="EPZ475" i="5" s="1"/>
  <c r="EQB475" i="5" s="1"/>
  <c r="EQD475" i="5" s="1"/>
  <c r="EQF475" i="5" s="1"/>
  <c r="EQH475" i="5" s="1"/>
  <c r="EQJ475" i="5" s="1"/>
  <c r="EQL475" i="5" s="1"/>
  <c r="EQN475" i="5" s="1"/>
  <c r="EQP475" i="5" s="1"/>
  <c r="EQR475" i="5" s="1"/>
  <c r="EQT475" i="5" s="1"/>
  <c r="EQV475" i="5" s="1"/>
  <c r="EQX475" i="5" s="1"/>
  <c r="EQZ475" i="5" s="1"/>
  <c r="ERB475" i="5" s="1"/>
  <c r="ERD475" i="5" s="1"/>
  <c r="ERF475" i="5" s="1"/>
  <c r="ERH475" i="5" s="1"/>
  <c r="ERJ475" i="5" s="1"/>
  <c r="ERL475" i="5" s="1"/>
  <c r="ERN475" i="5" s="1"/>
  <c r="ERP475" i="5" s="1"/>
  <c r="ERR475" i="5" s="1"/>
  <c r="ERT475" i="5" s="1"/>
  <c r="ERV475" i="5" s="1"/>
  <c r="ERX475" i="5" s="1"/>
  <c r="ERZ475" i="5" s="1"/>
  <c r="ESB475" i="5" s="1"/>
  <c r="ESD475" i="5" s="1"/>
  <c r="ESF475" i="5" s="1"/>
  <c r="ESH475" i="5" s="1"/>
  <c r="ESJ475" i="5" s="1"/>
  <c r="ESL475" i="5" s="1"/>
  <c r="ESN475" i="5" s="1"/>
  <c r="ESP475" i="5" s="1"/>
  <c r="ESR475" i="5" s="1"/>
  <c r="EST475" i="5" s="1"/>
  <c r="ESV475" i="5" s="1"/>
  <c r="ESX475" i="5" s="1"/>
  <c r="ESZ475" i="5" s="1"/>
  <c r="ETB475" i="5" s="1"/>
  <c r="ETD475" i="5" s="1"/>
  <c r="ETF475" i="5" s="1"/>
  <c r="ETH475" i="5" s="1"/>
  <c r="ETJ475" i="5" s="1"/>
  <c r="ETL475" i="5" s="1"/>
  <c r="ETN475" i="5" s="1"/>
  <c r="ETP475" i="5" s="1"/>
  <c r="ETR475" i="5" s="1"/>
  <c r="ETT475" i="5" s="1"/>
  <c r="ETV475" i="5" s="1"/>
  <c r="ETX475" i="5" s="1"/>
  <c r="ETZ475" i="5" s="1"/>
  <c r="EUB475" i="5" s="1"/>
  <c r="EUD475" i="5" s="1"/>
  <c r="EUF475" i="5" s="1"/>
  <c r="EUH475" i="5" s="1"/>
  <c r="EUJ475" i="5" s="1"/>
  <c r="EUL475" i="5" s="1"/>
  <c r="EUN475" i="5" s="1"/>
  <c r="EUP475" i="5" s="1"/>
  <c r="EUR475" i="5" s="1"/>
  <c r="EUT475" i="5" s="1"/>
  <c r="EUV475" i="5" s="1"/>
  <c r="EUX475" i="5" s="1"/>
  <c r="EUZ475" i="5" s="1"/>
  <c r="EVB475" i="5" s="1"/>
  <c r="EVD475" i="5" s="1"/>
  <c r="EVF475" i="5" s="1"/>
  <c r="EVH475" i="5" s="1"/>
  <c r="EVJ475" i="5" s="1"/>
  <c r="EVL475" i="5" s="1"/>
  <c r="EVN475" i="5" s="1"/>
  <c r="EVP475" i="5" s="1"/>
  <c r="EVR475" i="5" s="1"/>
  <c r="EVT475" i="5" s="1"/>
  <c r="EVV475" i="5" s="1"/>
  <c r="EVX475" i="5" s="1"/>
  <c r="EVZ475" i="5" s="1"/>
  <c r="EWB475" i="5" s="1"/>
  <c r="EWD475" i="5" s="1"/>
  <c r="EWF475" i="5" s="1"/>
  <c r="EWH475" i="5" s="1"/>
  <c r="EWJ475" i="5" s="1"/>
  <c r="EWL475" i="5" s="1"/>
  <c r="EWN475" i="5" s="1"/>
  <c r="EWP475" i="5" s="1"/>
  <c r="EWR475" i="5" s="1"/>
  <c r="EWT475" i="5" s="1"/>
  <c r="EWV475" i="5" s="1"/>
  <c r="EWX475" i="5" s="1"/>
  <c r="EWZ475" i="5" s="1"/>
  <c r="EXB475" i="5" s="1"/>
  <c r="EXD475" i="5" s="1"/>
  <c r="EXF475" i="5" s="1"/>
  <c r="EXH475" i="5" s="1"/>
  <c r="EXJ475" i="5" s="1"/>
  <c r="EXL475" i="5" s="1"/>
  <c r="EXN475" i="5" s="1"/>
  <c r="EXP475" i="5" s="1"/>
  <c r="EXR475" i="5" s="1"/>
  <c r="EXT475" i="5" s="1"/>
  <c r="EXV475" i="5" s="1"/>
  <c r="EXX475" i="5" s="1"/>
  <c r="EXZ475" i="5" s="1"/>
  <c r="EYB475" i="5" s="1"/>
  <c r="EYD475" i="5" s="1"/>
  <c r="EYF475" i="5" s="1"/>
  <c r="EYH475" i="5" s="1"/>
  <c r="EYJ475" i="5" s="1"/>
  <c r="EYL475" i="5" s="1"/>
  <c r="EYN475" i="5" s="1"/>
  <c r="EYP475" i="5" s="1"/>
  <c r="EYR475" i="5" s="1"/>
  <c r="EYT475" i="5" s="1"/>
  <c r="EYV475" i="5" s="1"/>
  <c r="EYX475" i="5" s="1"/>
  <c r="EYZ475" i="5" s="1"/>
  <c r="EZB475" i="5" s="1"/>
  <c r="EZD475" i="5" s="1"/>
  <c r="EZF475" i="5" s="1"/>
  <c r="EZH475" i="5" s="1"/>
  <c r="EZJ475" i="5" s="1"/>
  <c r="EZL475" i="5" s="1"/>
  <c r="EZN475" i="5" s="1"/>
  <c r="EZP475" i="5" s="1"/>
  <c r="EZR475" i="5" s="1"/>
  <c r="EZT475" i="5" s="1"/>
  <c r="EZV475" i="5" s="1"/>
  <c r="EZX475" i="5" s="1"/>
  <c r="EZZ475" i="5" s="1"/>
  <c r="FAB475" i="5" s="1"/>
  <c r="FAD475" i="5" s="1"/>
  <c r="FAF475" i="5" s="1"/>
  <c r="FAH475" i="5" s="1"/>
  <c r="FAJ475" i="5" s="1"/>
  <c r="FAL475" i="5" s="1"/>
  <c r="FAN475" i="5" s="1"/>
  <c r="FAP475" i="5" s="1"/>
  <c r="FAR475" i="5" s="1"/>
  <c r="FAT475" i="5" s="1"/>
  <c r="FAV475" i="5" s="1"/>
  <c r="FAX475" i="5" s="1"/>
  <c r="FAZ475" i="5" s="1"/>
  <c r="FBB475" i="5" s="1"/>
  <c r="FBD475" i="5" s="1"/>
  <c r="FBF475" i="5" s="1"/>
  <c r="FBH475" i="5" s="1"/>
  <c r="FBJ475" i="5" s="1"/>
  <c r="FBL475" i="5" s="1"/>
  <c r="FBN475" i="5" s="1"/>
  <c r="FBP475" i="5" s="1"/>
  <c r="FBR475" i="5" s="1"/>
  <c r="FBT475" i="5" s="1"/>
  <c r="FBV475" i="5" s="1"/>
  <c r="FBX475" i="5" s="1"/>
  <c r="FBZ475" i="5" s="1"/>
  <c r="FCB475" i="5" s="1"/>
  <c r="FCD475" i="5" s="1"/>
  <c r="FCF475" i="5" s="1"/>
  <c r="FCH475" i="5" s="1"/>
  <c r="FCJ475" i="5" s="1"/>
  <c r="FCL475" i="5" s="1"/>
  <c r="FCN475" i="5" s="1"/>
  <c r="FCP475" i="5" s="1"/>
  <c r="FCR475" i="5" s="1"/>
  <c r="FCT475" i="5" s="1"/>
  <c r="FCV475" i="5" s="1"/>
  <c r="FCX475" i="5" s="1"/>
  <c r="FCZ475" i="5" s="1"/>
  <c r="FDB475" i="5" s="1"/>
  <c r="FDD475" i="5" s="1"/>
  <c r="FDF475" i="5" s="1"/>
  <c r="FDH475" i="5" s="1"/>
  <c r="FDJ475" i="5" s="1"/>
  <c r="FDL475" i="5" s="1"/>
  <c r="FDN475" i="5" s="1"/>
  <c r="FDP475" i="5" s="1"/>
  <c r="FDR475" i="5" s="1"/>
  <c r="FDT475" i="5" s="1"/>
  <c r="FDV475" i="5" s="1"/>
  <c r="FDX475" i="5" s="1"/>
  <c r="FDZ475" i="5" s="1"/>
  <c r="FEB475" i="5" s="1"/>
  <c r="FED475" i="5" s="1"/>
  <c r="FEF475" i="5" s="1"/>
  <c r="FEH475" i="5" s="1"/>
  <c r="FEJ475" i="5" s="1"/>
  <c r="FEL475" i="5" s="1"/>
  <c r="FEN475" i="5" s="1"/>
  <c r="FEP475" i="5" s="1"/>
  <c r="FER475" i="5" s="1"/>
  <c r="FET475" i="5" s="1"/>
  <c r="FEV475" i="5" s="1"/>
  <c r="FEX475" i="5" s="1"/>
  <c r="FEZ475" i="5" s="1"/>
  <c r="FFB475" i="5" s="1"/>
  <c r="FFD475" i="5" s="1"/>
  <c r="FFF475" i="5" s="1"/>
  <c r="FFH475" i="5" s="1"/>
  <c r="FFJ475" i="5" s="1"/>
  <c r="FFL475" i="5" s="1"/>
  <c r="FFN475" i="5" s="1"/>
  <c r="FFP475" i="5" s="1"/>
  <c r="FFR475" i="5" s="1"/>
  <c r="FFT475" i="5" s="1"/>
  <c r="FFV475" i="5" s="1"/>
  <c r="FFX475" i="5" s="1"/>
  <c r="FFZ475" i="5" s="1"/>
  <c r="FGB475" i="5" s="1"/>
  <c r="FGD475" i="5" s="1"/>
  <c r="FGF475" i="5" s="1"/>
  <c r="FGH475" i="5" s="1"/>
  <c r="FGJ475" i="5" s="1"/>
  <c r="FGL475" i="5" s="1"/>
  <c r="FGN475" i="5" s="1"/>
  <c r="FGP475" i="5" s="1"/>
  <c r="FGR475" i="5" s="1"/>
  <c r="FGT475" i="5" s="1"/>
  <c r="FGV475" i="5" s="1"/>
  <c r="FGX475" i="5" s="1"/>
  <c r="FGZ475" i="5" s="1"/>
  <c r="FHB475" i="5" s="1"/>
  <c r="FHD475" i="5" s="1"/>
  <c r="FHF475" i="5" s="1"/>
  <c r="FHH475" i="5" s="1"/>
  <c r="FHJ475" i="5" s="1"/>
  <c r="FHL475" i="5" s="1"/>
  <c r="FHN475" i="5" s="1"/>
  <c r="FHP475" i="5" s="1"/>
  <c r="FHR475" i="5" s="1"/>
  <c r="FHT475" i="5" s="1"/>
  <c r="FHV475" i="5" s="1"/>
  <c r="FHX475" i="5" s="1"/>
  <c r="FHZ475" i="5" s="1"/>
  <c r="FIB475" i="5" s="1"/>
  <c r="FID475" i="5" s="1"/>
  <c r="FIF475" i="5" s="1"/>
  <c r="FIH475" i="5" s="1"/>
  <c r="FIJ475" i="5" s="1"/>
  <c r="FIL475" i="5" s="1"/>
  <c r="FIN475" i="5" s="1"/>
  <c r="FIP475" i="5" s="1"/>
  <c r="FIR475" i="5" s="1"/>
  <c r="FIT475" i="5" s="1"/>
  <c r="FIV475" i="5" s="1"/>
  <c r="FIX475" i="5" s="1"/>
  <c r="FIZ475" i="5" s="1"/>
  <c r="FJB475" i="5" s="1"/>
  <c r="FJD475" i="5" s="1"/>
  <c r="FJF475" i="5" s="1"/>
  <c r="FJH475" i="5" s="1"/>
  <c r="FJJ475" i="5" s="1"/>
  <c r="FJL475" i="5" s="1"/>
  <c r="FJN475" i="5" s="1"/>
  <c r="FJP475" i="5" s="1"/>
  <c r="FJR475" i="5" s="1"/>
  <c r="FJT475" i="5" s="1"/>
  <c r="FJV475" i="5" s="1"/>
  <c r="FJX475" i="5" s="1"/>
  <c r="FJZ475" i="5" s="1"/>
  <c r="FKB475" i="5" s="1"/>
  <c r="FKD475" i="5" s="1"/>
  <c r="FKF475" i="5" s="1"/>
  <c r="FKH475" i="5" s="1"/>
  <c r="FKJ475" i="5" s="1"/>
  <c r="FKL475" i="5" s="1"/>
  <c r="FKN475" i="5" s="1"/>
  <c r="FKP475" i="5" s="1"/>
  <c r="FKR475" i="5" s="1"/>
  <c r="FKT475" i="5" s="1"/>
  <c r="FKV475" i="5" s="1"/>
  <c r="FKX475" i="5" s="1"/>
  <c r="FKZ475" i="5" s="1"/>
  <c r="FLB475" i="5" s="1"/>
  <c r="FLD475" i="5" s="1"/>
  <c r="FLF475" i="5" s="1"/>
  <c r="FLH475" i="5" s="1"/>
  <c r="FLJ475" i="5" s="1"/>
  <c r="FLL475" i="5" s="1"/>
  <c r="FLN475" i="5" s="1"/>
  <c r="FLP475" i="5" s="1"/>
  <c r="FLR475" i="5" s="1"/>
  <c r="FLT475" i="5" s="1"/>
  <c r="FLV475" i="5" s="1"/>
  <c r="FLX475" i="5" s="1"/>
  <c r="FLZ475" i="5" s="1"/>
  <c r="FMB475" i="5" s="1"/>
  <c r="FMD475" i="5" s="1"/>
  <c r="FMF475" i="5" s="1"/>
  <c r="FMH475" i="5" s="1"/>
  <c r="FMJ475" i="5" s="1"/>
  <c r="FML475" i="5" s="1"/>
  <c r="FMN475" i="5" s="1"/>
  <c r="FMP475" i="5" s="1"/>
  <c r="FMR475" i="5" s="1"/>
  <c r="FMT475" i="5" s="1"/>
  <c r="FMV475" i="5" s="1"/>
  <c r="FMX475" i="5" s="1"/>
  <c r="FMZ475" i="5" s="1"/>
  <c r="FNB475" i="5" s="1"/>
  <c r="FND475" i="5" s="1"/>
  <c r="FNF475" i="5" s="1"/>
  <c r="FNH475" i="5" s="1"/>
  <c r="FNJ475" i="5" s="1"/>
  <c r="FNL475" i="5" s="1"/>
  <c r="FNN475" i="5" s="1"/>
  <c r="FNP475" i="5" s="1"/>
  <c r="FNR475" i="5" s="1"/>
  <c r="FNT475" i="5" s="1"/>
  <c r="FNV475" i="5" s="1"/>
  <c r="FNX475" i="5" s="1"/>
  <c r="FNZ475" i="5" s="1"/>
  <c r="FOB475" i="5" s="1"/>
  <c r="FOD475" i="5" s="1"/>
  <c r="FOF475" i="5" s="1"/>
  <c r="FOH475" i="5" s="1"/>
  <c r="FOJ475" i="5" s="1"/>
  <c r="FOL475" i="5" s="1"/>
  <c r="FON475" i="5" s="1"/>
  <c r="FOP475" i="5" s="1"/>
  <c r="FOR475" i="5" s="1"/>
  <c r="FOT475" i="5" s="1"/>
  <c r="FOV475" i="5" s="1"/>
  <c r="FOX475" i="5" s="1"/>
  <c r="FOZ475" i="5" s="1"/>
  <c r="FPB475" i="5" s="1"/>
  <c r="FPD475" i="5" s="1"/>
  <c r="FPF475" i="5" s="1"/>
  <c r="FPH475" i="5" s="1"/>
  <c r="FPJ475" i="5" s="1"/>
  <c r="FPL475" i="5" s="1"/>
  <c r="FPN475" i="5" s="1"/>
  <c r="FPP475" i="5" s="1"/>
  <c r="FPR475" i="5" s="1"/>
  <c r="FPT475" i="5" s="1"/>
  <c r="FPV475" i="5" s="1"/>
  <c r="FPX475" i="5" s="1"/>
  <c r="FPZ475" i="5" s="1"/>
  <c r="FQB475" i="5" s="1"/>
  <c r="FQD475" i="5" s="1"/>
  <c r="FQF475" i="5" s="1"/>
  <c r="FQH475" i="5" s="1"/>
  <c r="FQJ475" i="5" s="1"/>
  <c r="FQL475" i="5" s="1"/>
  <c r="FQN475" i="5" s="1"/>
  <c r="FQP475" i="5" s="1"/>
  <c r="FQR475" i="5" s="1"/>
  <c r="FQT475" i="5" s="1"/>
  <c r="FQV475" i="5" s="1"/>
  <c r="FQX475" i="5" s="1"/>
  <c r="FQZ475" i="5" s="1"/>
  <c r="FRB475" i="5" s="1"/>
  <c r="FRD475" i="5" s="1"/>
  <c r="FRF475" i="5" s="1"/>
  <c r="FRH475" i="5" s="1"/>
  <c r="FRJ475" i="5" s="1"/>
  <c r="FRL475" i="5" s="1"/>
  <c r="FRN475" i="5" s="1"/>
  <c r="FRP475" i="5" s="1"/>
  <c r="FRR475" i="5" s="1"/>
  <c r="FRT475" i="5" s="1"/>
  <c r="FRV475" i="5" s="1"/>
  <c r="FRX475" i="5" s="1"/>
  <c r="FRZ475" i="5" s="1"/>
  <c r="FSB475" i="5" s="1"/>
  <c r="FSD475" i="5" s="1"/>
  <c r="FSF475" i="5" s="1"/>
  <c r="FSH475" i="5" s="1"/>
  <c r="FSJ475" i="5" s="1"/>
  <c r="FSL475" i="5" s="1"/>
  <c r="FSN475" i="5" s="1"/>
  <c r="FSP475" i="5" s="1"/>
  <c r="FSR475" i="5" s="1"/>
  <c r="FST475" i="5" s="1"/>
  <c r="FSV475" i="5" s="1"/>
  <c r="FSX475" i="5" s="1"/>
  <c r="FSZ475" i="5" s="1"/>
  <c r="FTB475" i="5" s="1"/>
  <c r="FTD475" i="5" s="1"/>
  <c r="FTF475" i="5" s="1"/>
  <c r="FTH475" i="5" s="1"/>
  <c r="FTJ475" i="5" s="1"/>
  <c r="FTL475" i="5" s="1"/>
  <c r="FTN475" i="5" s="1"/>
  <c r="FTP475" i="5" s="1"/>
  <c r="FTR475" i="5" s="1"/>
  <c r="FTT475" i="5" s="1"/>
  <c r="FTV475" i="5" s="1"/>
  <c r="FTX475" i="5" s="1"/>
  <c r="FTZ475" i="5" s="1"/>
  <c r="FUB475" i="5" s="1"/>
  <c r="FUD475" i="5" s="1"/>
  <c r="FUF475" i="5" s="1"/>
  <c r="FUH475" i="5" s="1"/>
  <c r="FUJ475" i="5" s="1"/>
  <c r="FUL475" i="5" s="1"/>
  <c r="FUN475" i="5" s="1"/>
  <c r="FUP475" i="5" s="1"/>
  <c r="FUR475" i="5" s="1"/>
  <c r="FUT475" i="5" s="1"/>
  <c r="FUV475" i="5" s="1"/>
  <c r="FUX475" i="5" s="1"/>
  <c r="FUZ475" i="5" s="1"/>
  <c r="FVB475" i="5" s="1"/>
  <c r="FVD475" i="5" s="1"/>
  <c r="FVF475" i="5" s="1"/>
  <c r="FVH475" i="5" s="1"/>
  <c r="FVJ475" i="5" s="1"/>
  <c r="FVL475" i="5" s="1"/>
  <c r="FVN475" i="5" s="1"/>
  <c r="FVP475" i="5" s="1"/>
  <c r="FVR475" i="5" s="1"/>
  <c r="FVT475" i="5" s="1"/>
  <c r="FVV475" i="5" s="1"/>
  <c r="FVX475" i="5" s="1"/>
  <c r="FVZ475" i="5" s="1"/>
  <c r="FWB475" i="5" s="1"/>
  <c r="FWD475" i="5" s="1"/>
  <c r="FWF475" i="5" s="1"/>
  <c r="FWH475" i="5" s="1"/>
  <c r="FWJ475" i="5" s="1"/>
  <c r="FWL475" i="5" s="1"/>
  <c r="FWN475" i="5" s="1"/>
  <c r="FWP475" i="5" s="1"/>
  <c r="FWR475" i="5" s="1"/>
  <c r="FWT475" i="5" s="1"/>
  <c r="FWV475" i="5" s="1"/>
  <c r="FWX475" i="5" s="1"/>
  <c r="FWZ475" i="5" s="1"/>
  <c r="FXB475" i="5" s="1"/>
  <c r="FXD475" i="5" s="1"/>
  <c r="FXF475" i="5" s="1"/>
  <c r="FXH475" i="5" s="1"/>
  <c r="FXJ475" i="5" s="1"/>
  <c r="FXL475" i="5" s="1"/>
  <c r="FXN475" i="5" s="1"/>
  <c r="FXP475" i="5" s="1"/>
  <c r="FXR475" i="5" s="1"/>
  <c r="FXT475" i="5" s="1"/>
  <c r="FXV475" i="5" s="1"/>
  <c r="FXX475" i="5" s="1"/>
  <c r="FXZ475" i="5" s="1"/>
  <c r="FYB475" i="5" s="1"/>
  <c r="FYD475" i="5" s="1"/>
  <c r="FYF475" i="5" s="1"/>
  <c r="FYH475" i="5" s="1"/>
  <c r="FYJ475" i="5" s="1"/>
  <c r="FYL475" i="5" s="1"/>
  <c r="FYN475" i="5" s="1"/>
  <c r="FYP475" i="5" s="1"/>
  <c r="FYR475" i="5" s="1"/>
  <c r="FYT475" i="5" s="1"/>
  <c r="FYV475" i="5" s="1"/>
  <c r="FYX475" i="5" s="1"/>
  <c r="FYZ475" i="5" s="1"/>
  <c r="FZB475" i="5" s="1"/>
  <c r="FZD475" i="5" s="1"/>
  <c r="FZF475" i="5" s="1"/>
  <c r="FZH475" i="5" s="1"/>
  <c r="FZJ475" i="5" s="1"/>
  <c r="FZL475" i="5" s="1"/>
  <c r="FZN475" i="5" s="1"/>
  <c r="FZP475" i="5" s="1"/>
  <c r="FZR475" i="5" s="1"/>
  <c r="FZT475" i="5" s="1"/>
  <c r="FZV475" i="5" s="1"/>
  <c r="FZX475" i="5" s="1"/>
  <c r="FZZ475" i="5" s="1"/>
  <c r="GAB475" i="5" s="1"/>
  <c r="GAD475" i="5" s="1"/>
  <c r="GAF475" i="5" s="1"/>
  <c r="GAH475" i="5" s="1"/>
  <c r="GAJ475" i="5" s="1"/>
  <c r="GAL475" i="5" s="1"/>
  <c r="GAN475" i="5" s="1"/>
  <c r="GAP475" i="5" s="1"/>
  <c r="GAR475" i="5" s="1"/>
  <c r="GAT475" i="5" s="1"/>
  <c r="GAV475" i="5" s="1"/>
  <c r="GAX475" i="5" s="1"/>
  <c r="GAZ475" i="5" s="1"/>
  <c r="GBB475" i="5" s="1"/>
  <c r="GBD475" i="5" s="1"/>
  <c r="GBF475" i="5" s="1"/>
  <c r="GBH475" i="5" s="1"/>
  <c r="GBJ475" i="5" s="1"/>
  <c r="GBL475" i="5" s="1"/>
  <c r="GBN475" i="5" s="1"/>
  <c r="GBP475" i="5" s="1"/>
  <c r="GBR475" i="5" s="1"/>
  <c r="GBT475" i="5" s="1"/>
  <c r="GBV475" i="5" s="1"/>
  <c r="GBX475" i="5" s="1"/>
  <c r="GBZ475" i="5" s="1"/>
  <c r="GCB475" i="5" s="1"/>
  <c r="GCD475" i="5" s="1"/>
  <c r="GCF475" i="5" s="1"/>
  <c r="GCH475" i="5" s="1"/>
  <c r="GCJ475" i="5" s="1"/>
  <c r="GCL475" i="5" s="1"/>
  <c r="GCN475" i="5" s="1"/>
  <c r="GCP475" i="5" s="1"/>
  <c r="GCR475" i="5" s="1"/>
  <c r="GCT475" i="5" s="1"/>
  <c r="GCV475" i="5" s="1"/>
  <c r="GCX475" i="5" s="1"/>
  <c r="GCZ475" i="5" s="1"/>
  <c r="GDB475" i="5" s="1"/>
  <c r="GDD475" i="5" s="1"/>
  <c r="GDF475" i="5" s="1"/>
  <c r="GDH475" i="5" s="1"/>
  <c r="GDJ475" i="5" s="1"/>
  <c r="GDL475" i="5" s="1"/>
  <c r="GDN475" i="5" s="1"/>
  <c r="GDP475" i="5" s="1"/>
  <c r="GDR475" i="5" s="1"/>
  <c r="GDT475" i="5" s="1"/>
  <c r="GDV475" i="5" s="1"/>
  <c r="GDX475" i="5" s="1"/>
  <c r="GDZ475" i="5" s="1"/>
  <c r="GEB475" i="5" s="1"/>
  <c r="GED475" i="5" s="1"/>
  <c r="GEF475" i="5" s="1"/>
  <c r="GEH475" i="5" s="1"/>
  <c r="GEJ475" i="5" s="1"/>
  <c r="GEL475" i="5" s="1"/>
  <c r="GEN475" i="5" s="1"/>
  <c r="GEP475" i="5" s="1"/>
  <c r="GER475" i="5" s="1"/>
  <c r="GET475" i="5" s="1"/>
  <c r="GEV475" i="5" s="1"/>
  <c r="GEX475" i="5" s="1"/>
  <c r="GEZ475" i="5" s="1"/>
  <c r="GFB475" i="5" s="1"/>
  <c r="GFD475" i="5" s="1"/>
  <c r="GFF475" i="5" s="1"/>
  <c r="GFH475" i="5" s="1"/>
  <c r="GFJ475" i="5" s="1"/>
  <c r="GFL475" i="5" s="1"/>
  <c r="GFN475" i="5" s="1"/>
  <c r="GFP475" i="5" s="1"/>
  <c r="GFR475" i="5" s="1"/>
  <c r="GFT475" i="5" s="1"/>
  <c r="GFV475" i="5" s="1"/>
  <c r="GFX475" i="5" s="1"/>
  <c r="GFZ475" i="5" s="1"/>
  <c r="GGB475" i="5" s="1"/>
  <c r="GGD475" i="5" s="1"/>
  <c r="GGF475" i="5" s="1"/>
  <c r="GGH475" i="5" s="1"/>
  <c r="GGJ475" i="5" s="1"/>
  <c r="GGL475" i="5" s="1"/>
  <c r="GGN475" i="5" s="1"/>
  <c r="GGP475" i="5" s="1"/>
  <c r="GGR475" i="5" s="1"/>
  <c r="GGT475" i="5" s="1"/>
  <c r="GGV475" i="5" s="1"/>
  <c r="GGX475" i="5" s="1"/>
  <c r="GGZ475" i="5" s="1"/>
  <c r="GHB475" i="5" s="1"/>
  <c r="GHD475" i="5" s="1"/>
  <c r="GHF475" i="5" s="1"/>
  <c r="GHH475" i="5" s="1"/>
  <c r="GHJ475" i="5" s="1"/>
  <c r="GHL475" i="5" s="1"/>
  <c r="GHN475" i="5" s="1"/>
  <c r="GHP475" i="5" s="1"/>
  <c r="GHR475" i="5" s="1"/>
  <c r="GHT475" i="5" s="1"/>
  <c r="GHV475" i="5" s="1"/>
  <c r="GHX475" i="5" s="1"/>
  <c r="GHZ475" i="5" s="1"/>
  <c r="GIB475" i="5" s="1"/>
  <c r="GID475" i="5" s="1"/>
  <c r="GIF475" i="5" s="1"/>
  <c r="GIH475" i="5" s="1"/>
  <c r="GIJ475" i="5" s="1"/>
  <c r="GIL475" i="5" s="1"/>
  <c r="GIN475" i="5" s="1"/>
  <c r="GIP475" i="5" s="1"/>
  <c r="GIR475" i="5" s="1"/>
  <c r="GIT475" i="5" s="1"/>
  <c r="GIV475" i="5" s="1"/>
  <c r="GIX475" i="5" s="1"/>
  <c r="GIZ475" i="5" s="1"/>
  <c r="GJB475" i="5" s="1"/>
  <c r="GJD475" i="5" s="1"/>
  <c r="GJF475" i="5" s="1"/>
  <c r="GJH475" i="5" s="1"/>
  <c r="GJJ475" i="5" s="1"/>
  <c r="GJL475" i="5" s="1"/>
  <c r="GJN475" i="5" s="1"/>
  <c r="GJP475" i="5" s="1"/>
  <c r="GJR475" i="5" s="1"/>
  <c r="GJT475" i="5" s="1"/>
  <c r="GJV475" i="5" s="1"/>
  <c r="GJX475" i="5" s="1"/>
  <c r="GJZ475" i="5" s="1"/>
  <c r="GKB475" i="5" s="1"/>
  <c r="GKD475" i="5" s="1"/>
  <c r="GKF475" i="5" s="1"/>
  <c r="GKH475" i="5" s="1"/>
  <c r="GKJ475" i="5" s="1"/>
  <c r="GKL475" i="5" s="1"/>
  <c r="GKN475" i="5" s="1"/>
  <c r="GKP475" i="5" s="1"/>
  <c r="GKR475" i="5" s="1"/>
  <c r="GKT475" i="5" s="1"/>
  <c r="GKV475" i="5" s="1"/>
  <c r="GKX475" i="5" s="1"/>
  <c r="GKZ475" i="5" s="1"/>
  <c r="GLB475" i="5" s="1"/>
  <c r="GLD475" i="5" s="1"/>
  <c r="GLF475" i="5" s="1"/>
  <c r="GLH475" i="5" s="1"/>
  <c r="GLJ475" i="5" s="1"/>
  <c r="GLL475" i="5" s="1"/>
  <c r="GLN475" i="5" s="1"/>
  <c r="GLP475" i="5" s="1"/>
  <c r="GLR475" i="5" s="1"/>
  <c r="GLT475" i="5" s="1"/>
  <c r="GLV475" i="5" s="1"/>
  <c r="GLX475" i="5" s="1"/>
  <c r="GLZ475" i="5" s="1"/>
  <c r="GMB475" i="5" s="1"/>
  <c r="GMD475" i="5" s="1"/>
  <c r="GMF475" i="5" s="1"/>
  <c r="GMH475" i="5" s="1"/>
  <c r="GMJ475" i="5" s="1"/>
  <c r="GML475" i="5" s="1"/>
  <c r="GMN475" i="5" s="1"/>
  <c r="GMP475" i="5" s="1"/>
  <c r="GMR475" i="5" s="1"/>
  <c r="GMT475" i="5" s="1"/>
  <c r="GMV475" i="5" s="1"/>
  <c r="GMX475" i="5" s="1"/>
  <c r="GMZ475" i="5" s="1"/>
  <c r="GNB475" i="5" s="1"/>
  <c r="GND475" i="5" s="1"/>
  <c r="GNF475" i="5" s="1"/>
  <c r="GNH475" i="5" s="1"/>
  <c r="GNJ475" i="5" s="1"/>
  <c r="GNL475" i="5" s="1"/>
  <c r="GNN475" i="5" s="1"/>
  <c r="GNP475" i="5" s="1"/>
  <c r="GNR475" i="5" s="1"/>
  <c r="GNT475" i="5" s="1"/>
  <c r="GNV475" i="5" s="1"/>
  <c r="GNX475" i="5" s="1"/>
  <c r="GNZ475" i="5" s="1"/>
  <c r="GOB475" i="5" s="1"/>
  <c r="GOD475" i="5" s="1"/>
  <c r="GOF475" i="5" s="1"/>
  <c r="GOH475" i="5" s="1"/>
  <c r="GOJ475" i="5" s="1"/>
  <c r="GOL475" i="5" s="1"/>
  <c r="GON475" i="5" s="1"/>
  <c r="GOP475" i="5" s="1"/>
  <c r="GOR475" i="5" s="1"/>
  <c r="GOT475" i="5" s="1"/>
  <c r="GOV475" i="5" s="1"/>
  <c r="GOX475" i="5" s="1"/>
  <c r="GOZ475" i="5" s="1"/>
  <c r="GPB475" i="5" s="1"/>
  <c r="GPD475" i="5" s="1"/>
  <c r="GPF475" i="5" s="1"/>
  <c r="GPH475" i="5" s="1"/>
  <c r="GPJ475" i="5" s="1"/>
  <c r="GPL475" i="5" s="1"/>
  <c r="GPN475" i="5" s="1"/>
  <c r="GPP475" i="5" s="1"/>
  <c r="GPR475" i="5" s="1"/>
  <c r="GPT475" i="5" s="1"/>
  <c r="GPV475" i="5" s="1"/>
  <c r="GPX475" i="5" s="1"/>
  <c r="GPZ475" i="5" s="1"/>
  <c r="GQB475" i="5" s="1"/>
  <c r="GQD475" i="5" s="1"/>
  <c r="GQF475" i="5" s="1"/>
  <c r="GQH475" i="5" s="1"/>
  <c r="GQJ475" i="5" s="1"/>
  <c r="GQL475" i="5" s="1"/>
  <c r="GQN475" i="5" s="1"/>
  <c r="GQP475" i="5" s="1"/>
  <c r="GQR475" i="5" s="1"/>
  <c r="GQT475" i="5" s="1"/>
  <c r="GQV475" i="5" s="1"/>
  <c r="GQX475" i="5" s="1"/>
  <c r="GQZ475" i="5" s="1"/>
  <c r="GRB475" i="5" s="1"/>
  <c r="GRD475" i="5" s="1"/>
  <c r="GRF475" i="5" s="1"/>
  <c r="GRH475" i="5" s="1"/>
  <c r="GRJ475" i="5" s="1"/>
  <c r="GRL475" i="5" s="1"/>
  <c r="GRN475" i="5" s="1"/>
  <c r="GRP475" i="5" s="1"/>
  <c r="GRR475" i="5" s="1"/>
  <c r="GRT475" i="5" s="1"/>
  <c r="GRV475" i="5" s="1"/>
  <c r="GRX475" i="5" s="1"/>
  <c r="GRZ475" i="5" s="1"/>
  <c r="GSB475" i="5" s="1"/>
  <c r="GSD475" i="5" s="1"/>
  <c r="GSF475" i="5" s="1"/>
  <c r="GSH475" i="5" s="1"/>
  <c r="GSJ475" i="5" s="1"/>
  <c r="GSL475" i="5" s="1"/>
  <c r="GSN475" i="5" s="1"/>
  <c r="GSP475" i="5" s="1"/>
  <c r="GSR475" i="5" s="1"/>
  <c r="GST475" i="5" s="1"/>
  <c r="GSV475" i="5" s="1"/>
  <c r="GSX475" i="5" s="1"/>
  <c r="GSZ475" i="5" s="1"/>
  <c r="GTB475" i="5" s="1"/>
  <c r="GTD475" i="5" s="1"/>
  <c r="GTF475" i="5" s="1"/>
  <c r="GTH475" i="5" s="1"/>
  <c r="GTJ475" i="5" s="1"/>
  <c r="GTL475" i="5" s="1"/>
  <c r="GTN475" i="5" s="1"/>
  <c r="GTP475" i="5" s="1"/>
  <c r="GTR475" i="5" s="1"/>
  <c r="GTT475" i="5" s="1"/>
  <c r="GTV475" i="5" s="1"/>
  <c r="GTX475" i="5" s="1"/>
  <c r="GTZ475" i="5" s="1"/>
  <c r="GUB475" i="5" s="1"/>
  <c r="GUD475" i="5" s="1"/>
  <c r="GUF475" i="5" s="1"/>
  <c r="GUH475" i="5" s="1"/>
  <c r="GUJ475" i="5" s="1"/>
  <c r="GUL475" i="5" s="1"/>
  <c r="GUN475" i="5" s="1"/>
  <c r="GUP475" i="5" s="1"/>
  <c r="GUR475" i="5" s="1"/>
  <c r="GUT475" i="5" s="1"/>
  <c r="GUV475" i="5" s="1"/>
  <c r="GUX475" i="5" s="1"/>
  <c r="GUZ475" i="5" s="1"/>
  <c r="GVB475" i="5" s="1"/>
  <c r="GVD475" i="5" s="1"/>
  <c r="GVF475" i="5" s="1"/>
  <c r="GVH475" i="5" s="1"/>
  <c r="GVJ475" i="5" s="1"/>
  <c r="GVL475" i="5" s="1"/>
  <c r="GVN475" i="5" s="1"/>
  <c r="GVP475" i="5" s="1"/>
  <c r="GVR475" i="5" s="1"/>
  <c r="GVT475" i="5" s="1"/>
  <c r="GVV475" i="5" s="1"/>
  <c r="GVX475" i="5" s="1"/>
  <c r="GVZ475" i="5" s="1"/>
  <c r="GWB475" i="5" s="1"/>
  <c r="GWD475" i="5" s="1"/>
  <c r="GWF475" i="5" s="1"/>
  <c r="GWH475" i="5" s="1"/>
  <c r="GWJ475" i="5" s="1"/>
  <c r="GWL475" i="5" s="1"/>
  <c r="GWN475" i="5" s="1"/>
  <c r="GWP475" i="5" s="1"/>
  <c r="GWR475" i="5" s="1"/>
  <c r="GWT475" i="5" s="1"/>
  <c r="GWV475" i="5" s="1"/>
  <c r="GWX475" i="5" s="1"/>
  <c r="GWZ475" i="5" s="1"/>
  <c r="GXB475" i="5" s="1"/>
  <c r="GXD475" i="5" s="1"/>
  <c r="GXF475" i="5" s="1"/>
  <c r="GXH475" i="5" s="1"/>
  <c r="GXJ475" i="5" s="1"/>
  <c r="GXL475" i="5" s="1"/>
  <c r="GXN475" i="5" s="1"/>
  <c r="GXP475" i="5" s="1"/>
  <c r="GXR475" i="5" s="1"/>
  <c r="GXT475" i="5" s="1"/>
  <c r="GXV475" i="5" s="1"/>
  <c r="GXX475" i="5" s="1"/>
  <c r="GXZ475" i="5" s="1"/>
  <c r="GYB475" i="5" s="1"/>
  <c r="GYD475" i="5" s="1"/>
  <c r="GYF475" i="5" s="1"/>
  <c r="GYH475" i="5" s="1"/>
  <c r="GYJ475" i="5" s="1"/>
  <c r="GYL475" i="5" s="1"/>
  <c r="GYN475" i="5" s="1"/>
  <c r="GYP475" i="5" s="1"/>
  <c r="GYR475" i="5" s="1"/>
  <c r="GYT475" i="5" s="1"/>
  <c r="GYV475" i="5" s="1"/>
  <c r="GYX475" i="5" s="1"/>
  <c r="GYZ475" i="5" s="1"/>
  <c r="GZB475" i="5" s="1"/>
  <c r="GZD475" i="5" s="1"/>
  <c r="GZF475" i="5" s="1"/>
  <c r="GZH475" i="5" s="1"/>
  <c r="GZJ475" i="5" s="1"/>
  <c r="GZL475" i="5" s="1"/>
  <c r="GZN475" i="5" s="1"/>
  <c r="GZP475" i="5" s="1"/>
  <c r="GZR475" i="5" s="1"/>
  <c r="GZT475" i="5" s="1"/>
  <c r="GZV475" i="5" s="1"/>
  <c r="GZX475" i="5" s="1"/>
  <c r="GZZ475" i="5" s="1"/>
  <c r="HAB475" i="5" s="1"/>
  <c r="HAD475" i="5" s="1"/>
  <c r="HAF475" i="5" s="1"/>
  <c r="HAH475" i="5" s="1"/>
  <c r="HAJ475" i="5" s="1"/>
  <c r="HAL475" i="5" s="1"/>
  <c r="HAN475" i="5" s="1"/>
  <c r="HAP475" i="5" s="1"/>
  <c r="HAR475" i="5" s="1"/>
  <c r="HAT475" i="5" s="1"/>
  <c r="HAV475" i="5" s="1"/>
  <c r="HAX475" i="5" s="1"/>
  <c r="HAZ475" i="5" s="1"/>
  <c r="HBB475" i="5" s="1"/>
  <c r="HBD475" i="5" s="1"/>
  <c r="HBF475" i="5" s="1"/>
  <c r="HBH475" i="5" s="1"/>
  <c r="HBJ475" i="5" s="1"/>
  <c r="HBL475" i="5" s="1"/>
  <c r="HBN475" i="5" s="1"/>
  <c r="HBP475" i="5" s="1"/>
  <c r="HBR475" i="5" s="1"/>
  <c r="HBT475" i="5" s="1"/>
  <c r="HBV475" i="5" s="1"/>
  <c r="HBX475" i="5" s="1"/>
  <c r="HBZ475" i="5" s="1"/>
  <c r="HCB475" i="5" s="1"/>
  <c r="HCD475" i="5" s="1"/>
  <c r="HCF475" i="5" s="1"/>
  <c r="HCH475" i="5" s="1"/>
  <c r="HCJ475" i="5" s="1"/>
  <c r="HCL475" i="5" s="1"/>
  <c r="HCN475" i="5" s="1"/>
  <c r="HCP475" i="5" s="1"/>
  <c r="HCR475" i="5" s="1"/>
  <c r="HCT475" i="5" s="1"/>
  <c r="HCV475" i="5" s="1"/>
  <c r="HCX475" i="5" s="1"/>
  <c r="HCZ475" i="5" s="1"/>
  <c r="HDB475" i="5" s="1"/>
  <c r="HDD475" i="5" s="1"/>
  <c r="HDF475" i="5" s="1"/>
  <c r="HDH475" i="5" s="1"/>
  <c r="HDJ475" i="5" s="1"/>
  <c r="HDL475" i="5" s="1"/>
  <c r="HDN475" i="5" s="1"/>
  <c r="HDP475" i="5" s="1"/>
  <c r="HDR475" i="5" s="1"/>
  <c r="HDT475" i="5" s="1"/>
  <c r="HDV475" i="5" s="1"/>
  <c r="HDX475" i="5" s="1"/>
  <c r="HDZ475" i="5" s="1"/>
  <c r="HEB475" i="5" s="1"/>
  <c r="HED475" i="5" s="1"/>
  <c r="HEF475" i="5" s="1"/>
  <c r="HEH475" i="5" s="1"/>
  <c r="HEJ475" i="5" s="1"/>
  <c r="HEL475" i="5" s="1"/>
  <c r="HEN475" i="5" s="1"/>
  <c r="HEP475" i="5" s="1"/>
  <c r="HER475" i="5" s="1"/>
  <c r="HET475" i="5" s="1"/>
  <c r="HEV475" i="5" s="1"/>
  <c r="HEX475" i="5" s="1"/>
  <c r="HEZ475" i="5" s="1"/>
  <c r="HFB475" i="5" s="1"/>
  <c r="HFD475" i="5" s="1"/>
  <c r="HFF475" i="5" s="1"/>
  <c r="HFH475" i="5" s="1"/>
  <c r="HFJ475" i="5" s="1"/>
  <c r="HFL475" i="5" s="1"/>
  <c r="HFN475" i="5" s="1"/>
  <c r="HFP475" i="5" s="1"/>
  <c r="HFR475" i="5" s="1"/>
  <c r="HFT475" i="5" s="1"/>
  <c r="HFV475" i="5" s="1"/>
  <c r="HFX475" i="5" s="1"/>
  <c r="HFZ475" i="5" s="1"/>
  <c r="HGB475" i="5" s="1"/>
  <c r="HGD475" i="5" s="1"/>
  <c r="HGF475" i="5" s="1"/>
  <c r="HGH475" i="5" s="1"/>
  <c r="HGJ475" i="5" s="1"/>
  <c r="HGL475" i="5" s="1"/>
  <c r="HGN475" i="5" s="1"/>
  <c r="HGP475" i="5" s="1"/>
  <c r="HGR475" i="5" s="1"/>
  <c r="HGT475" i="5" s="1"/>
  <c r="HGV475" i="5" s="1"/>
  <c r="HGX475" i="5" s="1"/>
  <c r="HGZ475" i="5" s="1"/>
  <c r="HHB475" i="5" s="1"/>
  <c r="HHD475" i="5" s="1"/>
  <c r="HHF475" i="5" s="1"/>
  <c r="HHH475" i="5" s="1"/>
  <c r="HHJ475" i="5" s="1"/>
  <c r="HHL475" i="5" s="1"/>
  <c r="HHN475" i="5" s="1"/>
  <c r="HHP475" i="5" s="1"/>
  <c r="HHR475" i="5" s="1"/>
  <c r="HHT475" i="5" s="1"/>
  <c r="HHV475" i="5" s="1"/>
  <c r="HHX475" i="5" s="1"/>
  <c r="HHZ475" i="5" s="1"/>
  <c r="HIB475" i="5" s="1"/>
  <c r="HID475" i="5" s="1"/>
  <c r="HIF475" i="5" s="1"/>
  <c r="HIH475" i="5" s="1"/>
  <c r="HIJ475" i="5" s="1"/>
  <c r="HIL475" i="5" s="1"/>
  <c r="HIN475" i="5" s="1"/>
  <c r="HIP475" i="5" s="1"/>
  <c r="HIR475" i="5" s="1"/>
  <c r="HIT475" i="5" s="1"/>
  <c r="HIV475" i="5" s="1"/>
  <c r="HIX475" i="5" s="1"/>
  <c r="HIZ475" i="5" s="1"/>
  <c r="HJB475" i="5" s="1"/>
  <c r="HJD475" i="5" s="1"/>
  <c r="HJF475" i="5" s="1"/>
  <c r="HJH475" i="5" s="1"/>
  <c r="HJJ475" i="5" s="1"/>
  <c r="HJL475" i="5" s="1"/>
  <c r="HJN475" i="5" s="1"/>
  <c r="HJP475" i="5" s="1"/>
  <c r="HJR475" i="5" s="1"/>
  <c r="HJT475" i="5" s="1"/>
  <c r="HJV475" i="5" s="1"/>
  <c r="HJX475" i="5" s="1"/>
  <c r="HJZ475" i="5" s="1"/>
  <c r="HKB475" i="5" s="1"/>
  <c r="HKD475" i="5" s="1"/>
  <c r="HKF475" i="5" s="1"/>
  <c r="HKH475" i="5" s="1"/>
  <c r="HKJ475" i="5" s="1"/>
  <c r="HKL475" i="5" s="1"/>
  <c r="HKN475" i="5" s="1"/>
  <c r="HKP475" i="5" s="1"/>
  <c r="HKR475" i="5" s="1"/>
  <c r="HKT475" i="5" s="1"/>
  <c r="HKV475" i="5" s="1"/>
  <c r="HKX475" i="5" s="1"/>
  <c r="HKZ475" i="5" s="1"/>
  <c r="HLB475" i="5" s="1"/>
  <c r="HLD475" i="5" s="1"/>
  <c r="HLF475" i="5" s="1"/>
  <c r="HLH475" i="5" s="1"/>
  <c r="HLJ475" i="5" s="1"/>
  <c r="HLL475" i="5" s="1"/>
  <c r="HLN475" i="5" s="1"/>
  <c r="HLP475" i="5" s="1"/>
  <c r="HLR475" i="5" s="1"/>
  <c r="HLT475" i="5" s="1"/>
  <c r="HLV475" i="5" s="1"/>
  <c r="HLX475" i="5" s="1"/>
  <c r="HLZ475" i="5" s="1"/>
  <c r="HMB475" i="5" s="1"/>
  <c r="HMD475" i="5" s="1"/>
  <c r="HMF475" i="5" s="1"/>
  <c r="HMH475" i="5" s="1"/>
  <c r="HMJ475" i="5" s="1"/>
  <c r="HML475" i="5" s="1"/>
  <c r="HMN475" i="5" s="1"/>
  <c r="HMP475" i="5" s="1"/>
  <c r="HMR475" i="5" s="1"/>
  <c r="HMT475" i="5" s="1"/>
  <c r="HMV475" i="5" s="1"/>
  <c r="HMX475" i="5" s="1"/>
  <c r="HMZ475" i="5" s="1"/>
  <c r="HNB475" i="5" s="1"/>
  <c r="HND475" i="5" s="1"/>
  <c r="HNF475" i="5" s="1"/>
  <c r="HNH475" i="5" s="1"/>
  <c r="HNJ475" i="5" s="1"/>
  <c r="HNL475" i="5" s="1"/>
  <c r="HNN475" i="5" s="1"/>
  <c r="HNP475" i="5" s="1"/>
  <c r="HNR475" i="5" s="1"/>
  <c r="HNT475" i="5" s="1"/>
  <c r="HNV475" i="5" s="1"/>
  <c r="HNX475" i="5" s="1"/>
  <c r="HNZ475" i="5" s="1"/>
  <c r="HOB475" i="5" s="1"/>
  <c r="HOD475" i="5" s="1"/>
  <c r="HOF475" i="5" s="1"/>
  <c r="HOH475" i="5" s="1"/>
  <c r="HOJ475" i="5" s="1"/>
  <c r="HOL475" i="5" s="1"/>
  <c r="HON475" i="5" s="1"/>
  <c r="HOP475" i="5" s="1"/>
  <c r="HOR475" i="5" s="1"/>
  <c r="HOT475" i="5" s="1"/>
  <c r="HOV475" i="5" s="1"/>
  <c r="HOX475" i="5" s="1"/>
  <c r="HOZ475" i="5" s="1"/>
  <c r="HPB475" i="5" s="1"/>
  <c r="HPD475" i="5" s="1"/>
  <c r="HPF475" i="5" s="1"/>
  <c r="HPH475" i="5" s="1"/>
  <c r="HPJ475" i="5" s="1"/>
  <c r="HPL475" i="5" s="1"/>
  <c r="HPN475" i="5" s="1"/>
  <c r="HPP475" i="5" s="1"/>
  <c r="HPR475" i="5" s="1"/>
  <c r="HPT475" i="5" s="1"/>
  <c r="HPV475" i="5" s="1"/>
  <c r="HPX475" i="5" s="1"/>
  <c r="HPZ475" i="5" s="1"/>
  <c r="HQB475" i="5" s="1"/>
  <c r="HQD475" i="5" s="1"/>
  <c r="HQF475" i="5" s="1"/>
  <c r="HQH475" i="5" s="1"/>
  <c r="HQJ475" i="5" s="1"/>
  <c r="HQL475" i="5" s="1"/>
  <c r="HQN475" i="5" s="1"/>
  <c r="HQP475" i="5" s="1"/>
  <c r="HQR475" i="5" s="1"/>
  <c r="HQT475" i="5" s="1"/>
  <c r="HQV475" i="5" s="1"/>
  <c r="HQX475" i="5" s="1"/>
  <c r="HQZ475" i="5" s="1"/>
  <c r="HRB475" i="5" s="1"/>
  <c r="HRD475" i="5" s="1"/>
  <c r="HRF475" i="5" s="1"/>
  <c r="HRH475" i="5" s="1"/>
  <c r="HRJ475" i="5" s="1"/>
  <c r="HRL475" i="5" s="1"/>
  <c r="HRN475" i="5" s="1"/>
  <c r="HRP475" i="5" s="1"/>
  <c r="HRR475" i="5" s="1"/>
  <c r="HRT475" i="5" s="1"/>
  <c r="HRV475" i="5" s="1"/>
  <c r="HRX475" i="5" s="1"/>
  <c r="HRZ475" i="5" s="1"/>
  <c r="HSB475" i="5" s="1"/>
  <c r="HSD475" i="5" s="1"/>
  <c r="HSF475" i="5" s="1"/>
  <c r="HSH475" i="5" s="1"/>
  <c r="HSJ475" i="5" s="1"/>
  <c r="HSL475" i="5" s="1"/>
  <c r="HSN475" i="5" s="1"/>
  <c r="HSP475" i="5" s="1"/>
  <c r="HSR475" i="5" s="1"/>
  <c r="HST475" i="5" s="1"/>
  <c r="HSV475" i="5" s="1"/>
  <c r="HSX475" i="5" s="1"/>
  <c r="HSZ475" i="5" s="1"/>
  <c r="HTB475" i="5" s="1"/>
  <c r="HTD475" i="5" s="1"/>
  <c r="HTF475" i="5" s="1"/>
  <c r="HTH475" i="5" s="1"/>
  <c r="HTJ475" i="5" s="1"/>
  <c r="HTL475" i="5" s="1"/>
  <c r="HTN475" i="5" s="1"/>
  <c r="HTP475" i="5" s="1"/>
  <c r="HTR475" i="5" s="1"/>
  <c r="HTT475" i="5" s="1"/>
  <c r="HTV475" i="5" s="1"/>
  <c r="HTX475" i="5" s="1"/>
  <c r="HTZ475" i="5" s="1"/>
  <c r="HUB475" i="5" s="1"/>
  <c r="HUD475" i="5" s="1"/>
  <c r="HUF475" i="5" s="1"/>
  <c r="HUH475" i="5" s="1"/>
  <c r="HUJ475" i="5" s="1"/>
  <c r="HUL475" i="5" s="1"/>
  <c r="HUN475" i="5" s="1"/>
  <c r="HUP475" i="5" s="1"/>
  <c r="HUR475" i="5" s="1"/>
  <c r="HUT475" i="5" s="1"/>
  <c r="HUV475" i="5" s="1"/>
  <c r="HUX475" i="5" s="1"/>
  <c r="HUZ475" i="5" s="1"/>
  <c r="HVB475" i="5" s="1"/>
  <c r="HVD475" i="5" s="1"/>
  <c r="HVF475" i="5" s="1"/>
  <c r="HVH475" i="5" s="1"/>
  <c r="HVJ475" i="5" s="1"/>
  <c r="HVL475" i="5" s="1"/>
  <c r="HVN475" i="5" s="1"/>
  <c r="HVP475" i="5" s="1"/>
  <c r="HVR475" i="5" s="1"/>
  <c r="HVT475" i="5" s="1"/>
  <c r="HVV475" i="5" s="1"/>
  <c r="HVX475" i="5" s="1"/>
  <c r="HVZ475" i="5" s="1"/>
  <c r="HWB475" i="5" s="1"/>
  <c r="HWD475" i="5" s="1"/>
  <c r="HWF475" i="5" s="1"/>
  <c r="HWH475" i="5" s="1"/>
  <c r="HWJ475" i="5" s="1"/>
  <c r="HWL475" i="5" s="1"/>
  <c r="HWN475" i="5" s="1"/>
  <c r="HWP475" i="5" s="1"/>
  <c r="HWR475" i="5" s="1"/>
  <c r="HWT475" i="5" s="1"/>
  <c r="HWV475" i="5" s="1"/>
  <c r="HWX475" i="5" s="1"/>
  <c r="HWZ475" i="5" s="1"/>
  <c r="HXB475" i="5" s="1"/>
  <c r="HXD475" i="5" s="1"/>
  <c r="HXF475" i="5" s="1"/>
  <c r="HXH475" i="5" s="1"/>
  <c r="HXJ475" i="5" s="1"/>
  <c r="HXL475" i="5" s="1"/>
  <c r="HXN475" i="5" s="1"/>
  <c r="HXP475" i="5" s="1"/>
  <c r="HXR475" i="5" s="1"/>
  <c r="HXT475" i="5" s="1"/>
  <c r="HXV475" i="5" s="1"/>
  <c r="HXX475" i="5" s="1"/>
  <c r="HXZ475" i="5" s="1"/>
  <c r="HYB475" i="5" s="1"/>
  <c r="HYD475" i="5" s="1"/>
  <c r="HYF475" i="5" s="1"/>
  <c r="HYH475" i="5" s="1"/>
  <c r="HYJ475" i="5" s="1"/>
  <c r="HYL475" i="5" s="1"/>
  <c r="HYN475" i="5" s="1"/>
  <c r="HYP475" i="5" s="1"/>
  <c r="HYR475" i="5" s="1"/>
  <c r="HYT475" i="5" s="1"/>
  <c r="HYV475" i="5" s="1"/>
  <c r="HYX475" i="5" s="1"/>
  <c r="HYZ475" i="5" s="1"/>
  <c r="HZB475" i="5" s="1"/>
  <c r="HZD475" i="5" s="1"/>
  <c r="HZF475" i="5" s="1"/>
  <c r="HZH475" i="5" s="1"/>
  <c r="HZJ475" i="5" s="1"/>
  <c r="HZL475" i="5" s="1"/>
  <c r="HZN475" i="5" s="1"/>
  <c r="HZP475" i="5" s="1"/>
  <c r="HZR475" i="5" s="1"/>
  <c r="HZT475" i="5" s="1"/>
  <c r="HZV475" i="5" s="1"/>
  <c r="HZX475" i="5" s="1"/>
  <c r="HZZ475" i="5" s="1"/>
  <c r="IAB475" i="5" s="1"/>
  <c r="IAD475" i="5" s="1"/>
  <c r="IAF475" i="5" s="1"/>
  <c r="IAH475" i="5" s="1"/>
  <c r="IAJ475" i="5" s="1"/>
  <c r="IAL475" i="5" s="1"/>
  <c r="IAN475" i="5" s="1"/>
  <c r="IAP475" i="5" s="1"/>
  <c r="IAR475" i="5" s="1"/>
  <c r="IAT475" i="5" s="1"/>
  <c r="IAV475" i="5" s="1"/>
  <c r="IAX475" i="5" s="1"/>
  <c r="IAZ475" i="5" s="1"/>
  <c r="IBB475" i="5" s="1"/>
  <c r="IBD475" i="5" s="1"/>
  <c r="IBF475" i="5" s="1"/>
  <c r="IBH475" i="5" s="1"/>
  <c r="IBJ475" i="5" s="1"/>
  <c r="IBL475" i="5" s="1"/>
  <c r="IBN475" i="5" s="1"/>
  <c r="IBP475" i="5" s="1"/>
  <c r="IBR475" i="5" s="1"/>
  <c r="IBT475" i="5" s="1"/>
  <c r="IBV475" i="5" s="1"/>
  <c r="IBX475" i="5" s="1"/>
  <c r="IBZ475" i="5" s="1"/>
  <c r="ICB475" i="5" s="1"/>
  <c r="ICD475" i="5" s="1"/>
  <c r="ICF475" i="5" s="1"/>
  <c r="ICH475" i="5" s="1"/>
  <c r="ICJ475" i="5" s="1"/>
  <c r="ICL475" i="5" s="1"/>
  <c r="ICN475" i="5" s="1"/>
  <c r="ICP475" i="5" s="1"/>
  <c r="ICR475" i="5" s="1"/>
  <c r="ICT475" i="5" s="1"/>
  <c r="ICV475" i="5" s="1"/>
  <c r="ICX475" i="5" s="1"/>
  <c r="ICZ475" i="5" s="1"/>
  <c r="IDB475" i="5" s="1"/>
  <c r="IDD475" i="5" s="1"/>
  <c r="IDF475" i="5" s="1"/>
  <c r="IDH475" i="5" s="1"/>
  <c r="IDJ475" i="5" s="1"/>
  <c r="IDL475" i="5" s="1"/>
  <c r="IDN475" i="5" s="1"/>
  <c r="IDP475" i="5" s="1"/>
  <c r="IDR475" i="5" s="1"/>
  <c r="IDT475" i="5" s="1"/>
  <c r="IDV475" i="5" s="1"/>
  <c r="IDX475" i="5" s="1"/>
  <c r="IDZ475" i="5" s="1"/>
  <c r="IEB475" i="5" s="1"/>
  <c r="IED475" i="5" s="1"/>
  <c r="IEF475" i="5" s="1"/>
  <c r="IEH475" i="5" s="1"/>
  <c r="IEJ475" i="5" s="1"/>
  <c r="IEL475" i="5" s="1"/>
  <c r="IEN475" i="5" s="1"/>
  <c r="IEP475" i="5" s="1"/>
  <c r="IER475" i="5" s="1"/>
  <c r="IET475" i="5" s="1"/>
  <c r="IEV475" i="5" s="1"/>
  <c r="IEX475" i="5" s="1"/>
  <c r="IEZ475" i="5" s="1"/>
  <c r="IFB475" i="5" s="1"/>
  <c r="IFD475" i="5" s="1"/>
  <c r="IFF475" i="5" s="1"/>
  <c r="IFH475" i="5" s="1"/>
  <c r="IFJ475" i="5" s="1"/>
  <c r="IFL475" i="5" s="1"/>
  <c r="IFN475" i="5" s="1"/>
  <c r="IFP475" i="5" s="1"/>
  <c r="IFR475" i="5" s="1"/>
  <c r="IFT475" i="5" s="1"/>
  <c r="IFV475" i="5" s="1"/>
  <c r="IFX475" i="5" s="1"/>
  <c r="IFZ475" i="5" s="1"/>
  <c r="IGB475" i="5" s="1"/>
  <c r="IGD475" i="5" s="1"/>
  <c r="IGF475" i="5" s="1"/>
  <c r="IGH475" i="5" s="1"/>
  <c r="IGJ475" i="5" s="1"/>
  <c r="IGL475" i="5" s="1"/>
  <c r="IGN475" i="5" s="1"/>
  <c r="IGP475" i="5" s="1"/>
  <c r="IGR475" i="5" s="1"/>
  <c r="IGT475" i="5" s="1"/>
  <c r="IGV475" i="5" s="1"/>
  <c r="IGX475" i="5" s="1"/>
  <c r="IGZ475" i="5" s="1"/>
  <c r="IHB475" i="5" s="1"/>
  <c r="IHD475" i="5" s="1"/>
  <c r="IHF475" i="5" s="1"/>
  <c r="IHH475" i="5" s="1"/>
  <c r="IHJ475" i="5" s="1"/>
  <c r="IHL475" i="5" s="1"/>
  <c r="IHN475" i="5" s="1"/>
  <c r="IHP475" i="5" s="1"/>
  <c r="IHR475" i="5" s="1"/>
  <c r="IHT475" i="5" s="1"/>
  <c r="IHV475" i="5" s="1"/>
  <c r="IHX475" i="5" s="1"/>
  <c r="IHZ475" i="5" s="1"/>
  <c r="IIB475" i="5" s="1"/>
  <c r="IID475" i="5" s="1"/>
  <c r="IIF475" i="5" s="1"/>
  <c r="IIH475" i="5" s="1"/>
  <c r="IIJ475" i="5" s="1"/>
  <c r="IIL475" i="5" s="1"/>
  <c r="IIN475" i="5" s="1"/>
  <c r="IIP475" i="5" s="1"/>
  <c r="IIR475" i="5" s="1"/>
  <c r="IIT475" i="5" s="1"/>
  <c r="IIV475" i="5" s="1"/>
  <c r="IIX475" i="5" s="1"/>
  <c r="IIZ475" i="5" s="1"/>
  <c r="IJB475" i="5" s="1"/>
  <c r="IJD475" i="5" s="1"/>
  <c r="IJF475" i="5" s="1"/>
  <c r="IJH475" i="5" s="1"/>
  <c r="IJJ475" i="5" s="1"/>
  <c r="IJL475" i="5" s="1"/>
  <c r="IJN475" i="5" s="1"/>
  <c r="IJP475" i="5" s="1"/>
  <c r="IJR475" i="5" s="1"/>
  <c r="IJT475" i="5" s="1"/>
  <c r="IJV475" i="5" s="1"/>
  <c r="IJX475" i="5" s="1"/>
  <c r="IJZ475" i="5" s="1"/>
  <c r="IKB475" i="5" s="1"/>
  <c r="IKD475" i="5" s="1"/>
  <c r="IKF475" i="5" s="1"/>
  <c r="IKH475" i="5" s="1"/>
  <c r="IKJ475" i="5" s="1"/>
  <c r="IKL475" i="5" s="1"/>
  <c r="IKN475" i="5" s="1"/>
  <c r="IKP475" i="5" s="1"/>
  <c r="IKR475" i="5" s="1"/>
  <c r="IKT475" i="5" s="1"/>
  <c r="IKV475" i="5" s="1"/>
  <c r="IKX475" i="5" s="1"/>
  <c r="IKZ475" i="5" s="1"/>
  <c r="ILB475" i="5" s="1"/>
  <c r="ILD475" i="5" s="1"/>
  <c r="ILF475" i="5" s="1"/>
  <c r="ILH475" i="5" s="1"/>
  <c r="ILJ475" i="5" s="1"/>
  <c r="ILL475" i="5" s="1"/>
  <c r="ILN475" i="5" s="1"/>
  <c r="ILP475" i="5" s="1"/>
  <c r="ILR475" i="5" s="1"/>
  <c r="ILT475" i="5" s="1"/>
  <c r="ILV475" i="5" s="1"/>
  <c r="ILX475" i="5" s="1"/>
  <c r="ILZ475" i="5" s="1"/>
  <c r="IMB475" i="5" s="1"/>
  <c r="IMD475" i="5" s="1"/>
  <c r="IMF475" i="5" s="1"/>
  <c r="IMH475" i="5" s="1"/>
  <c r="IMJ475" i="5" s="1"/>
  <c r="IML475" i="5" s="1"/>
  <c r="IMN475" i="5" s="1"/>
  <c r="IMP475" i="5" s="1"/>
  <c r="IMR475" i="5" s="1"/>
  <c r="IMT475" i="5" s="1"/>
  <c r="IMV475" i="5" s="1"/>
  <c r="IMX475" i="5" s="1"/>
  <c r="IMZ475" i="5" s="1"/>
  <c r="INB475" i="5" s="1"/>
  <c r="IND475" i="5" s="1"/>
  <c r="INF475" i="5" s="1"/>
  <c r="INH475" i="5" s="1"/>
  <c r="INJ475" i="5" s="1"/>
  <c r="INL475" i="5" s="1"/>
  <c r="INN475" i="5" s="1"/>
  <c r="INP475" i="5" s="1"/>
  <c r="INR475" i="5" s="1"/>
  <c r="INT475" i="5" s="1"/>
  <c r="INV475" i="5" s="1"/>
  <c r="INX475" i="5" s="1"/>
  <c r="INZ475" i="5" s="1"/>
  <c r="IOB475" i="5" s="1"/>
  <c r="IOD475" i="5" s="1"/>
  <c r="IOF475" i="5" s="1"/>
  <c r="IOH475" i="5" s="1"/>
  <c r="IOJ475" i="5" s="1"/>
  <c r="IOL475" i="5" s="1"/>
  <c r="ION475" i="5" s="1"/>
  <c r="IOP475" i="5" s="1"/>
  <c r="IOR475" i="5" s="1"/>
  <c r="IOT475" i="5" s="1"/>
  <c r="IOV475" i="5" s="1"/>
  <c r="IOX475" i="5" s="1"/>
  <c r="IOZ475" i="5" s="1"/>
  <c r="IPB475" i="5" s="1"/>
  <c r="IPD475" i="5" s="1"/>
  <c r="IPF475" i="5" s="1"/>
  <c r="IPH475" i="5" s="1"/>
  <c r="IPJ475" i="5" s="1"/>
  <c r="IPL475" i="5" s="1"/>
  <c r="IPN475" i="5" s="1"/>
  <c r="IPP475" i="5" s="1"/>
  <c r="IPR475" i="5" s="1"/>
  <c r="IPT475" i="5" s="1"/>
  <c r="IPV475" i="5" s="1"/>
  <c r="IPX475" i="5" s="1"/>
  <c r="IPZ475" i="5" s="1"/>
  <c r="IQB475" i="5" s="1"/>
  <c r="IQD475" i="5" s="1"/>
  <c r="IQF475" i="5" s="1"/>
  <c r="IQH475" i="5" s="1"/>
  <c r="IQJ475" i="5" s="1"/>
  <c r="IQL475" i="5" s="1"/>
  <c r="IQN475" i="5" s="1"/>
  <c r="IQP475" i="5" s="1"/>
  <c r="IQR475" i="5" s="1"/>
  <c r="IQT475" i="5" s="1"/>
  <c r="IQV475" i="5" s="1"/>
  <c r="IQX475" i="5" s="1"/>
  <c r="IQZ475" i="5" s="1"/>
  <c r="IRB475" i="5" s="1"/>
  <c r="IRD475" i="5" s="1"/>
  <c r="IRF475" i="5" s="1"/>
  <c r="IRH475" i="5" s="1"/>
  <c r="IRJ475" i="5" s="1"/>
  <c r="IRL475" i="5" s="1"/>
  <c r="IRN475" i="5" s="1"/>
  <c r="IRP475" i="5" s="1"/>
  <c r="IRR475" i="5" s="1"/>
  <c r="IRT475" i="5" s="1"/>
  <c r="IRV475" i="5" s="1"/>
  <c r="IRX475" i="5" s="1"/>
  <c r="IRZ475" i="5" s="1"/>
  <c r="ISB475" i="5" s="1"/>
  <c r="ISD475" i="5" s="1"/>
  <c r="ISF475" i="5" s="1"/>
  <c r="ISH475" i="5" s="1"/>
  <c r="ISJ475" i="5" s="1"/>
  <c r="ISL475" i="5" s="1"/>
  <c r="ISN475" i="5" s="1"/>
  <c r="ISP475" i="5" s="1"/>
  <c r="ISR475" i="5" s="1"/>
  <c r="IST475" i="5" s="1"/>
  <c r="ISV475" i="5" s="1"/>
  <c r="ISX475" i="5" s="1"/>
  <c r="ISZ475" i="5" s="1"/>
  <c r="ITB475" i="5" s="1"/>
  <c r="ITD475" i="5" s="1"/>
  <c r="ITF475" i="5" s="1"/>
  <c r="ITH475" i="5" s="1"/>
  <c r="ITJ475" i="5" s="1"/>
  <c r="ITL475" i="5" s="1"/>
  <c r="ITN475" i="5" s="1"/>
  <c r="ITP475" i="5" s="1"/>
  <c r="ITR475" i="5" s="1"/>
  <c r="ITT475" i="5" s="1"/>
  <c r="ITV475" i="5" s="1"/>
  <c r="ITX475" i="5" s="1"/>
  <c r="ITZ475" i="5" s="1"/>
  <c r="IUB475" i="5" s="1"/>
  <c r="IUD475" i="5" s="1"/>
  <c r="IUF475" i="5" s="1"/>
  <c r="IUH475" i="5" s="1"/>
  <c r="IUJ475" i="5" s="1"/>
  <c r="IUL475" i="5" s="1"/>
  <c r="IUN475" i="5" s="1"/>
  <c r="IUP475" i="5" s="1"/>
  <c r="IUR475" i="5" s="1"/>
  <c r="IUT475" i="5" s="1"/>
  <c r="IUV475" i="5" s="1"/>
  <c r="IUX475" i="5" s="1"/>
  <c r="IUZ475" i="5" s="1"/>
  <c r="IVB475" i="5" s="1"/>
  <c r="IVD475" i="5" s="1"/>
  <c r="IVF475" i="5" s="1"/>
  <c r="IVH475" i="5" s="1"/>
  <c r="IVJ475" i="5" s="1"/>
  <c r="IVL475" i="5" s="1"/>
  <c r="IVN475" i="5" s="1"/>
  <c r="IVP475" i="5" s="1"/>
  <c r="IVR475" i="5" s="1"/>
  <c r="IVT475" i="5" s="1"/>
  <c r="IVV475" i="5" s="1"/>
  <c r="IVX475" i="5" s="1"/>
  <c r="IVZ475" i="5" s="1"/>
  <c r="IWB475" i="5" s="1"/>
  <c r="IWD475" i="5" s="1"/>
  <c r="IWF475" i="5" s="1"/>
  <c r="IWH475" i="5" s="1"/>
  <c r="IWJ475" i="5" s="1"/>
  <c r="IWL475" i="5" s="1"/>
  <c r="IWN475" i="5" s="1"/>
  <c r="IWP475" i="5" s="1"/>
  <c r="IWR475" i="5" s="1"/>
  <c r="IWT475" i="5" s="1"/>
  <c r="IWV475" i="5" s="1"/>
  <c r="IWX475" i="5" s="1"/>
  <c r="IWZ475" i="5" s="1"/>
  <c r="IXB475" i="5" s="1"/>
  <c r="IXD475" i="5" s="1"/>
  <c r="IXF475" i="5" s="1"/>
  <c r="IXH475" i="5" s="1"/>
  <c r="IXJ475" i="5" s="1"/>
  <c r="IXL475" i="5" s="1"/>
  <c r="IXN475" i="5" s="1"/>
  <c r="IXP475" i="5" s="1"/>
  <c r="IXR475" i="5" s="1"/>
  <c r="IXT475" i="5" s="1"/>
  <c r="IXV475" i="5" s="1"/>
  <c r="IXX475" i="5" s="1"/>
  <c r="IXZ475" i="5" s="1"/>
  <c r="IYB475" i="5" s="1"/>
  <c r="IYD475" i="5" s="1"/>
  <c r="IYF475" i="5" s="1"/>
  <c r="IYH475" i="5" s="1"/>
  <c r="IYJ475" i="5" s="1"/>
  <c r="IYL475" i="5" s="1"/>
  <c r="IYN475" i="5" s="1"/>
  <c r="IYP475" i="5" s="1"/>
  <c r="IYR475" i="5" s="1"/>
  <c r="IYT475" i="5" s="1"/>
  <c r="IYV475" i="5" s="1"/>
  <c r="IYX475" i="5" s="1"/>
  <c r="IYZ475" i="5" s="1"/>
  <c r="IZB475" i="5" s="1"/>
  <c r="IZD475" i="5" s="1"/>
  <c r="IZF475" i="5" s="1"/>
  <c r="IZH475" i="5" s="1"/>
  <c r="IZJ475" i="5" s="1"/>
  <c r="IZL475" i="5" s="1"/>
  <c r="IZN475" i="5" s="1"/>
  <c r="IZP475" i="5" s="1"/>
  <c r="IZR475" i="5" s="1"/>
  <c r="IZT475" i="5" s="1"/>
  <c r="IZV475" i="5" s="1"/>
  <c r="IZX475" i="5" s="1"/>
  <c r="IZZ475" i="5" s="1"/>
  <c r="JAB475" i="5" s="1"/>
  <c r="JAD475" i="5" s="1"/>
  <c r="JAF475" i="5" s="1"/>
  <c r="JAH475" i="5" s="1"/>
  <c r="JAJ475" i="5" s="1"/>
  <c r="JAL475" i="5" s="1"/>
  <c r="JAN475" i="5" s="1"/>
  <c r="JAP475" i="5" s="1"/>
  <c r="JAR475" i="5" s="1"/>
  <c r="JAT475" i="5" s="1"/>
  <c r="JAV475" i="5" s="1"/>
  <c r="JAX475" i="5" s="1"/>
  <c r="JAZ475" i="5" s="1"/>
  <c r="JBB475" i="5" s="1"/>
  <c r="JBD475" i="5" s="1"/>
  <c r="JBF475" i="5" s="1"/>
  <c r="JBH475" i="5" s="1"/>
  <c r="JBJ475" i="5" s="1"/>
  <c r="JBL475" i="5" s="1"/>
  <c r="JBN475" i="5" s="1"/>
  <c r="JBP475" i="5" s="1"/>
  <c r="JBR475" i="5" s="1"/>
  <c r="JBT475" i="5" s="1"/>
  <c r="JBV475" i="5" s="1"/>
  <c r="JBX475" i="5" s="1"/>
  <c r="JBZ475" i="5" s="1"/>
  <c r="JCB475" i="5" s="1"/>
  <c r="JCD475" i="5" s="1"/>
  <c r="JCF475" i="5" s="1"/>
  <c r="JCH475" i="5" s="1"/>
  <c r="JCJ475" i="5" s="1"/>
  <c r="JCL475" i="5" s="1"/>
  <c r="JCN475" i="5" s="1"/>
  <c r="JCP475" i="5" s="1"/>
  <c r="JCR475" i="5" s="1"/>
  <c r="JCT475" i="5" s="1"/>
  <c r="JCV475" i="5" s="1"/>
  <c r="JCX475" i="5" s="1"/>
  <c r="JCZ475" i="5" s="1"/>
  <c r="JDB475" i="5" s="1"/>
  <c r="JDD475" i="5" s="1"/>
  <c r="JDF475" i="5" s="1"/>
  <c r="JDH475" i="5" s="1"/>
  <c r="JDJ475" i="5" s="1"/>
  <c r="JDL475" i="5" s="1"/>
  <c r="JDN475" i="5" s="1"/>
  <c r="JDP475" i="5" s="1"/>
  <c r="JDR475" i="5" s="1"/>
  <c r="JDT475" i="5" s="1"/>
  <c r="JDV475" i="5" s="1"/>
  <c r="JDX475" i="5" s="1"/>
  <c r="JDZ475" i="5" s="1"/>
  <c r="JEB475" i="5" s="1"/>
  <c r="JED475" i="5" s="1"/>
  <c r="JEF475" i="5" s="1"/>
  <c r="JEH475" i="5" s="1"/>
  <c r="JEJ475" i="5" s="1"/>
  <c r="JEL475" i="5" s="1"/>
  <c r="JEN475" i="5" s="1"/>
  <c r="JEP475" i="5" s="1"/>
  <c r="JER475" i="5" s="1"/>
  <c r="JET475" i="5" s="1"/>
  <c r="JEV475" i="5" s="1"/>
  <c r="JEX475" i="5" s="1"/>
  <c r="JEZ475" i="5" s="1"/>
  <c r="JFB475" i="5" s="1"/>
  <c r="JFD475" i="5" s="1"/>
  <c r="JFF475" i="5" s="1"/>
  <c r="JFH475" i="5" s="1"/>
  <c r="JFJ475" i="5" s="1"/>
  <c r="JFL475" i="5" s="1"/>
  <c r="JFN475" i="5" s="1"/>
  <c r="JFP475" i="5" s="1"/>
  <c r="JFR475" i="5" s="1"/>
  <c r="JFT475" i="5" s="1"/>
  <c r="JFV475" i="5" s="1"/>
  <c r="JFX475" i="5" s="1"/>
  <c r="JFZ475" i="5" s="1"/>
  <c r="JGB475" i="5" s="1"/>
  <c r="JGD475" i="5" s="1"/>
  <c r="JGF475" i="5" s="1"/>
  <c r="JGH475" i="5" s="1"/>
  <c r="JGJ475" i="5" s="1"/>
  <c r="JGL475" i="5" s="1"/>
  <c r="JGN475" i="5" s="1"/>
  <c r="JGP475" i="5" s="1"/>
  <c r="JGR475" i="5" s="1"/>
  <c r="JGT475" i="5" s="1"/>
  <c r="JGV475" i="5" s="1"/>
  <c r="JGX475" i="5" s="1"/>
  <c r="JGZ475" i="5" s="1"/>
  <c r="JHB475" i="5" s="1"/>
  <c r="JHD475" i="5" s="1"/>
  <c r="JHF475" i="5" s="1"/>
  <c r="JHH475" i="5" s="1"/>
  <c r="JHJ475" i="5" s="1"/>
  <c r="JHL475" i="5" s="1"/>
  <c r="JHN475" i="5" s="1"/>
  <c r="JHP475" i="5" s="1"/>
  <c r="JHR475" i="5" s="1"/>
  <c r="JHT475" i="5" s="1"/>
  <c r="JHV475" i="5" s="1"/>
  <c r="JHX475" i="5" s="1"/>
  <c r="JHZ475" i="5" s="1"/>
  <c r="JIB475" i="5" s="1"/>
  <c r="JID475" i="5" s="1"/>
  <c r="JIF475" i="5" s="1"/>
  <c r="JIH475" i="5" s="1"/>
  <c r="JIJ475" i="5" s="1"/>
  <c r="JIL475" i="5" s="1"/>
  <c r="JIN475" i="5" s="1"/>
  <c r="JIP475" i="5" s="1"/>
  <c r="JIR475" i="5" s="1"/>
  <c r="JIT475" i="5" s="1"/>
  <c r="JIV475" i="5" s="1"/>
  <c r="JIX475" i="5" s="1"/>
  <c r="JIZ475" i="5" s="1"/>
  <c r="JJB475" i="5" s="1"/>
  <c r="JJD475" i="5" s="1"/>
  <c r="JJF475" i="5" s="1"/>
  <c r="JJH475" i="5" s="1"/>
  <c r="JJJ475" i="5" s="1"/>
  <c r="JJL475" i="5" s="1"/>
  <c r="JJN475" i="5" s="1"/>
  <c r="JJP475" i="5" s="1"/>
  <c r="JJR475" i="5" s="1"/>
  <c r="JJT475" i="5" s="1"/>
  <c r="JJV475" i="5" s="1"/>
  <c r="JJX475" i="5" s="1"/>
  <c r="JJZ475" i="5" s="1"/>
  <c r="JKB475" i="5" s="1"/>
  <c r="JKD475" i="5" s="1"/>
  <c r="JKF475" i="5" s="1"/>
  <c r="JKH475" i="5" s="1"/>
  <c r="JKJ475" i="5" s="1"/>
  <c r="JKL475" i="5" s="1"/>
  <c r="JKN475" i="5" s="1"/>
  <c r="JKP475" i="5" s="1"/>
  <c r="JKR475" i="5" s="1"/>
  <c r="JKT475" i="5" s="1"/>
  <c r="JKV475" i="5" s="1"/>
  <c r="JKX475" i="5" s="1"/>
  <c r="JKZ475" i="5" s="1"/>
  <c r="JLB475" i="5" s="1"/>
  <c r="JLD475" i="5" s="1"/>
  <c r="JLF475" i="5" s="1"/>
  <c r="JLH475" i="5" s="1"/>
  <c r="JLJ475" i="5" s="1"/>
  <c r="JLL475" i="5" s="1"/>
  <c r="JLN475" i="5" s="1"/>
  <c r="JLP475" i="5" s="1"/>
  <c r="JLR475" i="5" s="1"/>
  <c r="JLT475" i="5" s="1"/>
  <c r="JLV475" i="5" s="1"/>
  <c r="JLX475" i="5" s="1"/>
  <c r="JLZ475" i="5" s="1"/>
  <c r="JMB475" i="5" s="1"/>
  <c r="JMD475" i="5" s="1"/>
  <c r="JMF475" i="5" s="1"/>
  <c r="JMH475" i="5" s="1"/>
  <c r="JMJ475" i="5" s="1"/>
  <c r="JML475" i="5" s="1"/>
  <c r="JMN475" i="5" s="1"/>
  <c r="JMP475" i="5" s="1"/>
  <c r="JMR475" i="5" s="1"/>
  <c r="JMT475" i="5" s="1"/>
  <c r="JMV475" i="5" s="1"/>
  <c r="JMX475" i="5" s="1"/>
  <c r="JMZ475" i="5" s="1"/>
  <c r="JNB475" i="5" s="1"/>
  <c r="JND475" i="5" s="1"/>
  <c r="JNF475" i="5" s="1"/>
  <c r="JNH475" i="5" s="1"/>
  <c r="JNJ475" i="5" s="1"/>
  <c r="JNL475" i="5" s="1"/>
  <c r="JNN475" i="5" s="1"/>
  <c r="JNP475" i="5" s="1"/>
  <c r="JNR475" i="5" s="1"/>
  <c r="JNT475" i="5" s="1"/>
  <c r="JNV475" i="5" s="1"/>
  <c r="JNX475" i="5" s="1"/>
  <c r="JNZ475" i="5" s="1"/>
  <c r="JOB475" i="5" s="1"/>
  <c r="JOD475" i="5" s="1"/>
  <c r="JOF475" i="5" s="1"/>
  <c r="JOH475" i="5" s="1"/>
  <c r="JOJ475" i="5" s="1"/>
  <c r="JOL475" i="5" s="1"/>
  <c r="JON475" i="5" s="1"/>
  <c r="JOP475" i="5" s="1"/>
  <c r="JOR475" i="5" s="1"/>
  <c r="JOT475" i="5" s="1"/>
  <c r="JOV475" i="5" s="1"/>
  <c r="JOX475" i="5" s="1"/>
  <c r="JOZ475" i="5" s="1"/>
  <c r="JPB475" i="5" s="1"/>
  <c r="JPD475" i="5" s="1"/>
  <c r="JPF475" i="5" s="1"/>
  <c r="JPH475" i="5" s="1"/>
  <c r="JPJ475" i="5" s="1"/>
  <c r="JPL475" i="5" s="1"/>
  <c r="JPN475" i="5" s="1"/>
  <c r="JPP475" i="5" s="1"/>
  <c r="JPR475" i="5" s="1"/>
  <c r="JPT475" i="5" s="1"/>
  <c r="JPV475" i="5" s="1"/>
  <c r="JPX475" i="5" s="1"/>
  <c r="JPZ475" i="5" s="1"/>
  <c r="JQB475" i="5" s="1"/>
  <c r="JQD475" i="5" s="1"/>
  <c r="JQF475" i="5" s="1"/>
  <c r="JQH475" i="5" s="1"/>
  <c r="JQJ475" i="5" s="1"/>
  <c r="JQL475" i="5" s="1"/>
  <c r="JQN475" i="5" s="1"/>
  <c r="JQP475" i="5" s="1"/>
  <c r="JQR475" i="5" s="1"/>
  <c r="JQT475" i="5" s="1"/>
  <c r="JQV475" i="5" s="1"/>
  <c r="JQX475" i="5" s="1"/>
  <c r="JQZ475" i="5" s="1"/>
  <c r="JRB475" i="5" s="1"/>
  <c r="JRD475" i="5" s="1"/>
  <c r="JRF475" i="5" s="1"/>
  <c r="JRH475" i="5" s="1"/>
  <c r="JRJ475" i="5" s="1"/>
  <c r="JRL475" i="5" s="1"/>
  <c r="JRN475" i="5" s="1"/>
  <c r="JRP475" i="5" s="1"/>
  <c r="JRR475" i="5" s="1"/>
  <c r="JRT475" i="5" s="1"/>
  <c r="JRV475" i="5" s="1"/>
  <c r="JRX475" i="5" s="1"/>
  <c r="JRZ475" i="5" s="1"/>
  <c r="JSB475" i="5" s="1"/>
  <c r="JSD475" i="5" s="1"/>
  <c r="JSF475" i="5" s="1"/>
  <c r="JSH475" i="5" s="1"/>
  <c r="JSJ475" i="5" s="1"/>
  <c r="JSL475" i="5" s="1"/>
  <c r="JSN475" i="5" s="1"/>
  <c r="JSP475" i="5" s="1"/>
  <c r="JSR475" i="5" s="1"/>
  <c r="JST475" i="5" s="1"/>
  <c r="JSV475" i="5" s="1"/>
  <c r="JSX475" i="5" s="1"/>
  <c r="JSZ475" i="5" s="1"/>
  <c r="JTB475" i="5" s="1"/>
  <c r="JTD475" i="5" s="1"/>
  <c r="JTF475" i="5" s="1"/>
  <c r="JTH475" i="5" s="1"/>
  <c r="JTJ475" i="5" s="1"/>
  <c r="JTL475" i="5" s="1"/>
  <c r="JTN475" i="5" s="1"/>
  <c r="JTP475" i="5" s="1"/>
  <c r="JTR475" i="5" s="1"/>
  <c r="JTT475" i="5" s="1"/>
  <c r="JTV475" i="5" s="1"/>
  <c r="JTX475" i="5" s="1"/>
  <c r="JTZ475" i="5" s="1"/>
  <c r="JUB475" i="5" s="1"/>
  <c r="JUD475" i="5" s="1"/>
  <c r="JUF475" i="5" s="1"/>
  <c r="JUH475" i="5" s="1"/>
  <c r="JUJ475" i="5" s="1"/>
  <c r="JUL475" i="5" s="1"/>
  <c r="JUN475" i="5" s="1"/>
  <c r="JUP475" i="5" s="1"/>
  <c r="JUR475" i="5" s="1"/>
  <c r="JUT475" i="5" s="1"/>
  <c r="JUV475" i="5" s="1"/>
  <c r="JUX475" i="5" s="1"/>
  <c r="JUZ475" i="5" s="1"/>
  <c r="JVB475" i="5" s="1"/>
  <c r="JVD475" i="5" s="1"/>
  <c r="JVF475" i="5" s="1"/>
  <c r="JVH475" i="5" s="1"/>
  <c r="JVJ475" i="5" s="1"/>
  <c r="JVL475" i="5" s="1"/>
  <c r="JVN475" i="5" s="1"/>
  <c r="JVP475" i="5" s="1"/>
  <c r="JVR475" i="5" s="1"/>
  <c r="JVT475" i="5" s="1"/>
  <c r="JVV475" i="5" s="1"/>
  <c r="JVX475" i="5" s="1"/>
  <c r="JVZ475" i="5" s="1"/>
  <c r="JWB475" i="5" s="1"/>
  <c r="JWD475" i="5" s="1"/>
  <c r="JWF475" i="5" s="1"/>
  <c r="JWH475" i="5" s="1"/>
  <c r="JWJ475" i="5" s="1"/>
  <c r="JWL475" i="5" s="1"/>
  <c r="JWN475" i="5" s="1"/>
  <c r="JWP475" i="5" s="1"/>
  <c r="JWR475" i="5" s="1"/>
  <c r="JWT475" i="5" s="1"/>
  <c r="JWV475" i="5" s="1"/>
  <c r="JWX475" i="5" s="1"/>
  <c r="JWZ475" i="5" s="1"/>
  <c r="JXB475" i="5" s="1"/>
  <c r="JXD475" i="5" s="1"/>
  <c r="JXF475" i="5" s="1"/>
  <c r="JXH475" i="5" s="1"/>
  <c r="JXJ475" i="5" s="1"/>
  <c r="JXL475" i="5" s="1"/>
  <c r="JXN475" i="5" s="1"/>
  <c r="JXP475" i="5" s="1"/>
  <c r="JXR475" i="5" s="1"/>
  <c r="JXT475" i="5" s="1"/>
  <c r="JXV475" i="5" s="1"/>
  <c r="JXX475" i="5" s="1"/>
  <c r="JXZ475" i="5" s="1"/>
  <c r="JYB475" i="5" s="1"/>
  <c r="JYD475" i="5" s="1"/>
  <c r="JYF475" i="5" s="1"/>
  <c r="JYH475" i="5" s="1"/>
  <c r="JYJ475" i="5" s="1"/>
  <c r="JYL475" i="5" s="1"/>
  <c r="JYN475" i="5" s="1"/>
  <c r="JYP475" i="5" s="1"/>
  <c r="JYR475" i="5" s="1"/>
  <c r="JYT475" i="5" s="1"/>
  <c r="JYV475" i="5" s="1"/>
  <c r="JYX475" i="5" s="1"/>
  <c r="JYZ475" i="5" s="1"/>
  <c r="JZB475" i="5" s="1"/>
  <c r="JZD475" i="5" s="1"/>
  <c r="JZF475" i="5" s="1"/>
  <c r="JZH475" i="5" s="1"/>
  <c r="JZJ475" i="5" s="1"/>
  <c r="JZL475" i="5" s="1"/>
  <c r="JZN475" i="5" s="1"/>
  <c r="JZP475" i="5" s="1"/>
  <c r="JZR475" i="5" s="1"/>
  <c r="JZT475" i="5" s="1"/>
  <c r="JZV475" i="5" s="1"/>
  <c r="JZX475" i="5" s="1"/>
  <c r="JZZ475" i="5" s="1"/>
  <c r="KAB475" i="5" s="1"/>
  <c r="KAD475" i="5" s="1"/>
  <c r="KAF475" i="5" s="1"/>
  <c r="KAH475" i="5" s="1"/>
  <c r="KAJ475" i="5" s="1"/>
  <c r="KAL475" i="5" s="1"/>
  <c r="KAN475" i="5" s="1"/>
  <c r="KAP475" i="5" s="1"/>
  <c r="KAR475" i="5" s="1"/>
  <c r="KAT475" i="5" s="1"/>
  <c r="KAV475" i="5" s="1"/>
  <c r="KAX475" i="5" s="1"/>
  <c r="KAZ475" i="5" s="1"/>
  <c r="KBB475" i="5" s="1"/>
  <c r="KBD475" i="5" s="1"/>
  <c r="KBF475" i="5" s="1"/>
  <c r="KBH475" i="5" s="1"/>
  <c r="KBJ475" i="5" s="1"/>
  <c r="KBL475" i="5" s="1"/>
  <c r="KBN475" i="5" s="1"/>
  <c r="KBP475" i="5" s="1"/>
  <c r="KBR475" i="5" s="1"/>
  <c r="KBT475" i="5" s="1"/>
  <c r="KBV475" i="5" s="1"/>
  <c r="KBX475" i="5" s="1"/>
  <c r="KBZ475" i="5" s="1"/>
  <c r="KCB475" i="5" s="1"/>
  <c r="KCD475" i="5" s="1"/>
  <c r="KCF475" i="5" s="1"/>
  <c r="KCH475" i="5" s="1"/>
  <c r="KCJ475" i="5" s="1"/>
  <c r="KCL475" i="5" s="1"/>
  <c r="KCN475" i="5" s="1"/>
  <c r="KCP475" i="5" s="1"/>
  <c r="KCR475" i="5" s="1"/>
  <c r="KCT475" i="5" s="1"/>
  <c r="KCV475" i="5" s="1"/>
  <c r="KCX475" i="5" s="1"/>
  <c r="KCZ475" i="5" s="1"/>
  <c r="KDB475" i="5" s="1"/>
  <c r="KDD475" i="5" s="1"/>
  <c r="KDF475" i="5" s="1"/>
  <c r="KDH475" i="5" s="1"/>
  <c r="KDJ475" i="5" s="1"/>
  <c r="KDL475" i="5" s="1"/>
  <c r="KDN475" i="5" s="1"/>
  <c r="KDP475" i="5" s="1"/>
  <c r="KDR475" i="5" s="1"/>
  <c r="KDT475" i="5" s="1"/>
  <c r="KDV475" i="5" s="1"/>
  <c r="KDX475" i="5" s="1"/>
  <c r="KDZ475" i="5" s="1"/>
  <c r="KEB475" i="5" s="1"/>
  <c r="KED475" i="5" s="1"/>
  <c r="KEF475" i="5" s="1"/>
  <c r="KEH475" i="5" s="1"/>
  <c r="KEJ475" i="5" s="1"/>
  <c r="KEL475" i="5" s="1"/>
  <c r="KEN475" i="5" s="1"/>
  <c r="KEP475" i="5" s="1"/>
  <c r="KER475" i="5" s="1"/>
  <c r="KET475" i="5" s="1"/>
  <c r="KEV475" i="5" s="1"/>
  <c r="KEX475" i="5" s="1"/>
  <c r="KEZ475" i="5" s="1"/>
  <c r="KFB475" i="5" s="1"/>
  <c r="KFD475" i="5" s="1"/>
  <c r="KFF475" i="5" s="1"/>
  <c r="KFH475" i="5" s="1"/>
  <c r="KFJ475" i="5" s="1"/>
  <c r="KFL475" i="5" s="1"/>
  <c r="KFN475" i="5" s="1"/>
  <c r="KFP475" i="5" s="1"/>
  <c r="KFR475" i="5" s="1"/>
  <c r="KFT475" i="5" s="1"/>
  <c r="KFV475" i="5" s="1"/>
  <c r="KFX475" i="5" s="1"/>
  <c r="KFZ475" i="5" s="1"/>
  <c r="KGB475" i="5" s="1"/>
  <c r="KGD475" i="5" s="1"/>
  <c r="KGF475" i="5" s="1"/>
  <c r="KGH475" i="5" s="1"/>
  <c r="KGJ475" i="5" s="1"/>
  <c r="KGL475" i="5" s="1"/>
  <c r="KGN475" i="5" s="1"/>
  <c r="KGP475" i="5" s="1"/>
  <c r="KGR475" i="5" s="1"/>
  <c r="KGT475" i="5" s="1"/>
  <c r="KGV475" i="5" s="1"/>
  <c r="KGX475" i="5" s="1"/>
  <c r="KGZ475" i="5" s="1"/>
  <c r="KHB475" i="5" s="1"/>
  <c r="KHD475" i="5" s="1"/>
  <c r="KHF475" i="5" s="1"/>
  <c r="KHH475" i="5" s="1"/>
  <c r="KHJ475" i="5" s="1"/>
  <c r="KHL475" i="5" s="1"/>
  <c r="KHN475" i="5" s="1"/>
  <c r="KHP475" i="5" s="1"/>
  <c r="KHR475" i="5" s="1"/>
  <c r="KHT475" i="5" s="1"/>
  <c r="KHV475" i="5" s="1"/>
  <c r="KHX475" i="5" s="1"/>
  <c r="KHZ475" i="5" s="1"/>
  <c r="KIB475" i="5" s="1"/>
  <c r="KID475" i="5" s="1"/>
  <c r="KIF475" i="5" s="1"/>
  <c r="KIH475" i="5" s="1"/>
  <c r="KIJ475" i="5" s="1"/>
  <c r="KIL475" i="5" s="1"/>
  <c r="KIN475" i="5" s="1"/>
  <c r="KIP475" i="5" s="1"/>
  <c r="KIR475" i="5" s="1"/>
  <c r="KIT475" i="5" s="1"/>
  <c r="KIV475" i="5" s="1"/>
  <c r="KIX475" i="5" s="1"/>
  <c r="KIZ475" i="5" s="1"/>
  <c r="KJB475" i="5" s="1"/>
  <c r="KJD475" i="5" s="1"/>
  <c r="KJF475" i="5" s="1"/>
  <c r="KJH475" i="5" s="1"/>
  <c r="KJJ475" i="5" s="1"/>
  <c r="KJL475" i="5" s="1"/>
  <c r="KJN475" i="5" s="1"/>
  <c r="KJP475" i="5" s="1"/>
  <c r="KJR475" i="5" s="1"/>
  <c r="KJT475" i="5" s="1"/>
  <c r="KJV475" i="5" s="1"/>
  <c r="KJX475" i="5" s="1"/>
  <c r="KJZ475" i="5" s="1"/>
  <c r="KKB475" i="5" s="1"/>
  <c r="KKD475" i="5" s="1"/>
  <c r="KKF475" i="5" s="1"/>
  <c r="KKH475" i="5" s="1"/>
  <c r="KKJ475" i="5" s="1"/>
  <c r="KKL475" i="5" s="1"/>
  <c r="KKN475" i="5" s="1"/>
  <c r="KKP475" i="5" s="1"/>
  <c r="KKR475" i="5" s="1"/>
  <c r="KKT475" i="5" s="1"/>
  <c r="KKV475" i="5" s="1"/>
  <c r="KKX475" i="5" s="1"/>
  <c r="KKZ475" i="5" s="1"/>
  <c r="KLB475" i="5" s="1"/>
  <c r="KLD475" i="5" s="1"/>
  <c r="KLF475" i="5" s="1"/>
  <c r="KLH475" i="5" s="1"/>
  <c r="KLJ475" i="5" s="1"/>
  <c r="KLL475" i="5" s="1"/>
  <c r="KLN475" i="5" s="1"/>
  <c r="KLP475" i="5" s="1"/>
  <c r="KLR475" i="5" s="1"/>
  <c r="KLT475" i="5" s="1"/>
  <c r="KLV475" i="5" s="1"/>
  <c r="KLX475" i="5" s="1"/>
  <c r="KLZ475" i="5" s="1"/>
  <c r="KMB475" i="5" s="1"/>
  <c r="KMD475" i="5" s="1"/>
  <c r="KMF475" i="5" s="1"/>
  <c r="KMH475" i="5" s="1"/>
  <c r="KMJ475" i="5" s="1"/>
  <c r="KML475" i="5" s="1"/>
  <c r="KMN475" i="5" s="1"/>
  <c r="KMP475" i="5" s="1"/>
  <c r="KMR475" i="5" s="1"/>
  <c r="KMT475" i="5" s="1"/>
  <c r="KMV475" i="5" s="1"/>
  <c r="KMX475" i="5" s="1"/>
  <c r="KMZ475" i="5" s="1"/>
  <c r="KNB475" i="5" s="1"/>
  <c r="KND475" i="5" s="1"/>
  <c r="KNF475" i="5" s="1"/>
  <c r="KNH475" i="5" s="1"/>
  <c r="KNJ475" i="5" s="1"/>
  <c r="KNL475" i="5" s="1"/>
  <c r="KNN475" i="5" s="1"/>
  <c r="KNP475" i="5" s="1"/>
  <c r="KNR475" i="5" s="1"/>
  <c r="KNT475" i="5" s="1"/>
  <c r="KNV475" i="5" s="1"/>
  <c r="KNX475" i="5" s="1"/>
  <c r="KNZ475" i="5" s="1"/>
  <c r="KOB475" i="5" s="1"/>
  <c r="KOD475" i="5" s="1"/>
  <c r="KOF475" i="5" s="1"/>
  <c r="KOH475" i="5" s="1"/>
  <c r="KOJ475" i="5" s="1"/>
  <c r="KOL475" i="5" s="1"/>
  <c r="KON475" i="5" s="1"/>
  <c r="KOP475" i="5" s="1"/>
  <c r="KOR475" i="5" s="1"/>
  <c r="KOT475" i="5" s="1"/>
  <c r="KOV475" i="5" s="1"/>
  <c r="KOX475" i="5" s="1"/>
  <c r="KOZ475" i="5" s="1"/>
  <c r="KPB475" i="5" s="1"/>
  <c r="KPD475" i="5" s="1"/>
  <c r="KPF475" i="5" s="1"/>
  <c r="KPH475" i="5" s="1"/>
  <c r="KPJ475" i="5" s="1"/>
  <c r="KPL475" i="5" s="1"/>
  <c r="KPN475" i="5" s="1"/>
  <c r="KPP475" i="5" s="1"/>
  <c r="KPR475" i="5" s="1"/>
  <c r="KPT475" i="5" s="1"/>
  <c r="KPV475" i="5" s="1"/>
  <c r="KPX475" i="5" s="1"/>
  <c r="KPZ475" i="5" s="1"/>
  <c r="KQB475" i="5" s="1"/>
  <c r="KQD475" i="5" s="1"/>
  <c r="KQF475" i="5" s="1"/>
  <c r="KQH475" i="5" s="1"/>
  <c r="KQJ475" i="5" s="1"/>
  <c r="KQL475" i="5" s="1"/>
  <c r="KQN475" i="5" s="1"/>
  <c r="KQP475" i="5" s="1"/>
  <c r="KQR475" i="5" s="1"/>
  <c r="KQT475" i="5" s="1"/>
  <c r="KQV475" i="5" s="1"/>
  <c r="KQX475" i="5" s="1"/>
  <c r="KQZ475" i="5" s="1"/>
  <c r="KRB475" i="5" s="1"/>
  <c r="KRD475" i="5" s="1"/>
  <c r="KRF475" i="5" s="1"/>
  <c r="KRH475" i="5" s="1"/>
  <c r="KRJ475" i="5" s="1"/>
  <c r="KRL475" i="5" s="1"/>
  <c r="KRN475" i="5" s="1"/>
  <c r="KRP475" i="5" s="1"/>
  <c r="KRR475" i="5" s="1"/>
  <c r="KRT475" i="5" s="1"/>
  <c r="KRV475" i="5" s="1"/>
  <c r="KRX475" i="5" s="1"/>
  <c r="KRZ475" i="5" s="1"/>
  <c r="KSB475" i="5" s="1"/>
  <c r="KSD475" i="5" s="1"/>
  <c r="KSF475" i="5" s="1"/>
  <c r="KSH475" i="5" s="1"/>
  <c r="KSJ475" i="5" s="1"/>
  <c r="KSL475" i="5" s="1"/>
  <c r="KSN475" i="5" s="1"/>
  <c r="KSP475" i="5" s="1"/>
  <c r="KSR475" i="5" s="1"/>
  <c r="KST475" i="5" s="1"/>
  <c r="KSV475" i="5" s="1"/>
  <c r="KSX475" i="5" s="1"/>
  <c r="KSZ475" i="5" s="1"/>
  <c r="KTB475" i="5" s="1"/>
  <c r="KTD475" i="5" s="1"/>
  <c r="KTF475" i="5" s="1"/>
  <c r="KTH475" i="5" s="1"/>
  <c r="KTJ475" i="5" s="1"/>
  <c r="KTL475" i="5" s="1"/>
  <c r="KTN475" i="5" s="1"/>
  <c r="KTP475" i="5" s="1"/>
  <c r="KTR475" i="5" s="1"/>
  <c r="KTT475" i="5" s="1"/>
  <c r="KTV475" i="5" s="1"/>
  <c r="KTX475" i="5" s="1"/>
  <c r="KTZ475" i="5" s="1"/>
  <c r="KUB475" i="5" s="1"/>
  <c r="KUD475" i="5" s="1"/>
  <c r="KUF475" i="5" s="1"/>
  <c r="KUH475" i="5" s="1"/>
  <c r="KUJ475" i="5" s="1"/>
  <c r="KUL475" i="5" s="1"/>
  <c r="KUN475" i="5" s="1"/>
  <c r="KUP475" i="5" s="1"/>
  <c r="KUR475" i="5" s="1"/>
  <c r="KUT475" i="5" s="1"/>
  <c r="KUV475" i="5" s="1"/>
  <c r="KUX475" i="5" s="1"/>
  <c r="KUZ475" i="5" s="1"/>
  <c r="KVB475" i="5" s="1"/>
  <c r="KVD475" i="5" s="1"/>
  <c r="KVF475" i="5" s="1"/>
  <c r="KVH475" i="5" s="1"/>
  <c r="KVJ475" i="5" s="1"/>
  <c r="KVL475" i="5" s="1"/>
  <c r="KVN475" i="5" s="1"/>
  <c r="KVP475" i="5" s="1"/>
  <c r="KVR475" i="5" s="1"/>
  <c r="KVT475" i="5" s="1"/>
  <c r="KVV475" i="5" s="1"/>
  <c r="KVX475" i="5" s="1"/>
  <c r="KVZ475" i="5" s="1"/>
  <c r="KWB475" i="5" s="1"/>
  <c r="KWD475" i="5" s="1"/>
  <c r="KWF475" i="5" s="1"/>
  <c r="KWH475" i="5" s="1"/>
  <c r="KWJ475" i="5" s="1"/>
  <c r="KWL475" i="5" s="1"/>
  <c r="KWN475" i="5" s="1"/>
  <c r="KWP475" i="5" s="1"/>
  <c r="KWR475" i="5" s="1"/>
  <c r="KWT475" i="5" s="1"/>
  <c r="KWV475" i="5" s="1"/>
  <c r="KWX475" i="5" s="1"/>
  <c r="KWZ475" i="5" s="1"/>
  <c r="KXB475" i="5" s="1"/>
  <c r="KXD475" i="5" s="1"/>
  <c r="KXF475" i="5" s="1"/>
  <c r="KXH475" i="5" s="1"/>
  <c r="KXJ475" i="5" s="1"/>
  <c r="KXL475" i="5" s="1"/>
  <c r="KXN475" i="5" s="1"/>
  <c r="KXP475" i="5" s="1"/>
  <c r="KXR475" i="5" s="1"/>
  <c r="KXT475" i="5" s="1"/>
  <c r="KXV475" i="5" s="1"/>
  <c r="KXX475" i="5" s="1"/>
  <c r="KXZ475" i="5" s="1"/>
  <c r="KYB475" i="5" s="1"/>
  <c r="KYD475" i="5" s="1"/>
  <c r="KYF475" i="5" s="1"/>
  <c r="KYH475" i="5" s="1"/>
  <c r="KYJ475" i="5" s="1"/>
  <c r="KYL475" i="5" s="1"/>
  <c r="KYN475" i="5" s="1"/>
  <c r="KYP475" i="5" s="1"/>
  <c r="KYR475" i="5" s="1"/>
  <c r="KYT475" i="5" s="1"/>
  <c r="KYV475" i="5" s="1"/>
  <c r="KYX475" i="5" s="1"/>
  <c r="KYZ475" i="5" s="1"/>
  <c r="KZB475" i="5" s="1"/>
  <c r="KZD475" i="5" s="1"/>
  <c r="KZF475" i="5" s="1"/>
  <c r="KZH475" i="5" s="1"/>
  <c r="KZJ475" i="5" s="1"/>
  <c r="KZL475" i="5" s="1"/>
  <c r="KZN475" i="5" s="1"/>
  <c r="KZP475" i="5" s="1"/>
  <c r="KZR475" i="5" s="1"/>
  <c r="KZT475" i="5" s="1"/>
  <c r="KZV475" i="5" s="1"/>
  <c r="KZX475" i="5" s="1"/>
  <c r="KZZ475" i="5" s="1"/>
  <c r="LAB475" i="5" s="1"/>
  <c r="LAD475" i="5" s="1"/>
  <c r="LAF475" i="5" s="1"/>
  <c r="LAH475" i="5" s="1"/>
  <c r="LAJ475" i="5" s="1"/>
  <c r="LAL475" i="5" s="1"/>
  <c r="LAN475" i="5" s="1"/>
  <c r="LAP475" i="5" s="1"/>
  <c r="LAR475" i="5" s="1"/>
  <c r="LAT475" i="5" s="1"/>
  <c r="LAV475" i="5" s="1"/>
  <c r="LAX475" i="5" s="1"/>
  <c r="LAZ475" i="5" s="1"/>
  <c r="LBB475" i="5" s="1"/>
  <c r="LBD475" i="5" s="1"/>
  <c r="LBF475" i="5" s="1"/>
  <c r="LBH475" i="5" s="1"/>
  <c r="LBJ475" i="5" s="1"/>
  <c r="LBL475" i="5" s="1"/>
  <c r="LBN475" i="5" s="1"/>
  <c r="LBP475" i="5" s="1"/>
  <c r="LBR475" i="5" s="1"/>
  <c r="LBT475" i="5" s="1"/>
  <c r="LBV475" i="5" s="1"/>
  <c r="LBX475" i="5" s="1"/>
  <c r="LBZ475" i="5" s="1"/>
  <c r="LCB475" i="5" s="1"/>
  <c r="LCD475" i="5" s="1"/>
  <c r="LCF475" i="5" s="1"/>
  <c r="LCH475" i="5" s="1"/>
  <c r="LCJ475" i="5" s="1"/>
  <c r="LCL475" i="5" s="1"/>
  <c r="LCN475" i="5" s="1"/>
  <c r="LCP475" i="5" s="1"/>
  <c r="LCR475" i="5" s="1"/>
  <c r="LCT475" i="5" s="1"/>
  <c r="LCV475" i="5" s="1"/>
  <c r="LCX475" i="5" s="1"/>
  <c r="LCZ475" i="5" s="1"/>
  <c r="LDB475" i="5" s="1"/>
  <c r="LDD475" i="5" s="1"/>
  <c r="LDF475" i="5" s="1"/>
  <c r="LDH475" i="5" s="1"/>
  <c r="LDJ475" i="5" s="1"/>
  <c r="LDL475" i="5" s="1"/>
  <c r="LDN475" i="5" s="1"/>
  <c r="LDP475" i="5" s="1"/>
  <c r="LDR475" i="5" s="1"/>
  <c r="LDT475" i="5" s="1"/>
  <c r="LDV475" i="5" s="1"/>
  <c r="LDX475" i="5" s="1"/>
  <c r="LDZ475" i="5" s="1"/>
  <c r="LEB475" i="5" s="1"/>
  <c r="LED475" i="5" s="1"/>
  <c r="LEF475" i="5" s="1"/>
  <c r="LEH475" i="5" s="1"/>
  <c r="LEJ475" i="5" s="1"/>
  <c r="LEL475" i="5" s="1"/>
  <c r="LEN475" i="5" s="1"/>
  <c r="LEP475" i="5" s="1"/>
  <c r="LER475" i="5" s="1"/>
  <c r="LET475" i="5" s="1"/>
  <c r="LEV475" i="5" s="1"/>
  <c r="LEX475" i="5" s="1"/>
  <c r="LEZ475" i="5" s="1"/>
  <c r="LFB475" i="5" s="1"/>
  <c r="LFD475" i="5" s="1"/>
  <c r="LFF475" i="5" s="1"/>
  <c r="LFH475" i="5" s="1"/>
  <c r="LFJ475" i="5" s="1"/>
  <c r="LFL475" i="5" s="1"/>
  <c r="LFN475" i="5" s="1"/>
  <c r="LFP475" i="5" s="1"/>
  <c r="LFR475" i="5" s="1"/>
  <c r="LFT475" i="5" s="1"/>
  <c r="LFV475" i="5" s="1"/>
  <c r="LFX475" i="5" s="1"/>
  <c r="LFZ475" i="5" s="1"/>
  <c r="LGB475" i="5" s="1"/>
  <c r="LGD475" i="5" s="1"/>
  <c r="LGF475" i="5" s="1"/>
  <c r="LGH475" i="5" s="1"/>
  <c r="LGJ475" i="5" s="1"/>
  <c r="LGL475" i="5" s="1"/>
  <c r="LGN475" i="5" s="1"/>
  <c r="LGP475" i="5" s="1"/>
  <c r="LGR475" i="5" s="1"/>
  <c r="LGT475" i="5" s="1"/>
  <c r="LGV475" i="5" s="1"/>
  <c r="LGX475" i="5" s="1"/>
  <c r="LGZ475" i="5" s="1"/>
  <c r="LHB475" i="5" s="1"/>
  <c r="LHD475" i="5" s="1"/>
  <c r="LHF475" i="5" s="1"/>
  <c r="LHH475" i="5" s="1"/>
  <c r="LHJ475" i="5" s="1"/>
  <c r="LHL475" i="5" s="1"/>
  <c r="LHN475" i="5" s="1"/>
  <c r="LHP475" i="5" s="1"/>
  <c r="LHR475" i="5" s="1"/>
  <c r="LHT475" i="5" s="1"/>
  <c r="LHV475" i="5" s="1"/>
  <c r="LHX475" i="5" s="1"/>
  <c r="LHZ475" i="5" s="1"/>
  <c r="LIB475" i="5" s="1"/>
  <c r="LID475" i="5" s="1"/>
  <c r="LIF475" i="5" s="1"/>
  <c r="LIH475" i="5" s="1"/>
  <c r="LIJ475" i="5" s="1"/>
  <c r="LIL475" i="5" s="1"/>
  <c r="LIN475" i="5" s="1"/>
  <c r="LIP475" i="5" s="1"/>
  <c r="LIR475" i="5" s="1"/>
  <c r="LIT475" i="5" s="1"/>
  <c r="LIV475" i="5" s="1"/>
  <c r="LIX475" i="5" s="1"/>
  <c r="LIZ475" i="5" s="1"/>
  <c r="LJB475" i="5" s="1"/>
  <c r="LJD475" i="5" s="1"/>
  <c r="LJF475" i="5" s="1"/>
  <c r="LJH475" i="5" s="1"/>
  <c r="LJJ475" i="5" s="1"/>
  <c r="LJL475" i="5" s="1"/>
  <c r="LJN475" i="5" s="1"/>
  <c r="LJP475" i="5" s="1"/>
  <c r="LJR475" i="5" s="1"/>
  <c r="LJT475" i="5" s="1"/>
  <c r="LJV475" i="5" s="1"/>
  <c r="LJX475" i="5" s="1"/>
  <c r="LJZ475" i="5" s="1"/>
  <c r="LKB475" i="5" s="1"/>
  <c r="LKD475" i="5" s="1"/>
  <c r="LKF475" i="5" s="1"/>
  <c r="LKH475" i="5" s="1"/>
  <c r="LKJ475" i="5" s="1"/>
  <c r="LKL475" i="5" s="1"/>
  <c r="LKN475" i="5" s="1"/>
  <c r="LKP475" i="5" s="1"/>
  <c r="LKR475" i="5" s="1"/>
  <c r="LKT475" i="5" s="1"/>
  <c r="LKV475" i="5" s="1"/>
  <c r="LKX475" i="5" s="1"/>
  <c r="LKZ475" i="5" s="1"/>
  <c r="LLB475" i="5" s="1"/>
  <c r="LLD475" i="5" s="1"/>
  <c r="LLF475" i="5" s="1"/>
  <c r="LLH475" i="5" s="1"/>
  <c r="LLJ475" i="5" s="1"/>
  <c r="LLL475" i="5" s="1"/>
  <c r="LLN475" i="5" s="1"/>
  <c r="LLP475" i="5" s="1"/>
  <c r="LLR475" i="5" s="1"/>
  <c r="LLT475" i="5" s="1"/>
  <c r="LLV475" i="5" s="1"/>
  <c r="LLX475" i="5" s="1"/>
  <c r="LLZ475" i="5" s="1"/>
  <c r="LMB475" i="5" s="1"/>
  <c r="LMD475" i="5" s="1"/>
  <c r="LMF475" i="5" s="1"/>
  <c r="LMH475" i="5" s="1"/>
  <c r="LMJ475" i="5" s="1"/>
  <c r="LML475" i="5" s="1"/>
  <c r="LMN475" i="5" s="1"/>
  <c r="LMP475" i="5" s="1"/>
  <c r="LMR475" i="5" s="1"/>
  <c r="LMT475" i="5" s="1"/>
  <c r="LMV475" i="5" s="1"/>
  <c r="LMX475" i="5" s="1"/>
  <c r="LMZ475" i="5" s="1"/>
  <c r="LNB475" i="5" s="1"/>
  <c r="LND475" i="5" s="1"/>
  <c r="LNF475" i="5" s="1"/>
  <c r="LNH475" i="5" s="1"/>
  <c r="LNJ475" i="5" s="1"/>
  <c r="LNL475" i="5" s="1"/>
  <c r="LNN475" i="5" s="1"/>
  <c r="LNP475" i="5" s="1"/>
  <c r="LNR475" i="5" s="1"/>
  <c r="LNT475" i="5" s="1"/>
  <c r="LNV475" i="5" s="1"/>
  <c r="LNX475" i="5" s="1"/>
  <c r="LNZ475" i="5" s="1"/>
  <c r="LOB475" i="5" s="1"/>
  <c r="LOD475" i="5" s="1"/>
  <c r="LOF475" i="5" s="1"/>
  <c r="LOH475" i="5" s="1"/>
  <c r="LOJ475" i="5" s="1"/>
  <c r="LOL475" i="5" s="1"/>
  <c r="LON475" i="5" s="1"/>
  <c r="LOP475" i="5" s="1"/>
  <c r="LOR475" i="5" s="1"/>
  <c r="LOT475" i="5" s="1"/>
  <c r="LOV475" i="5" s="1"/>
  <c r="LOX475" i="5" s="1"/>
  <c r="LOZ475" i="5" s="1"/>
  <c r="LPB475" i="5" s="1"/>
  <c r="LPD475" i="5" s="1"/>
  <c r="LPF475" i="5" s="1"/>
  <c r="LPH475" i="5" s="1"/>
  <c r="LPJ475" i="5" s="1"/>
  <c r="LPL475" i="5" s="1"/>
  <c r="LPN475" i="5" s="1"/>
  <c r="LPP475" i="5" s="1"/>
  <c r="LPR475" i="5" s="1"/>
  <c r="LPT475" i="5" s="1"/>
  <c r="LPV475" i="5" s="1"/>
  <c r="LPX475" i="5" s="1"/>
  <c r="LPZ475" i="5" s="1"/>
  <c r="LQB475" i="5" s="1"/>
  <c r="LQD475" i="5" s="1"/>
  <c r="LQF475" i="5" s="1"/>
  <c r="LQH475" i="5" s="1"/>
  <c r="LQJ475" i="5" s="1"/>
  <c r="LQL475" i="5" s="1"/>
  <c r="LQN475" i="5" s="1"/>
  <c r="LQP475" i="5" s="1"/>
  <c r="LQR475" i="5" s="1"/>
  <c r="LQT475" i="5" s="1"/>
  <c r="LQV475" i="5" s="1"/>
  <c r="LQX475" i="5" s="1"/>
  <c r="LQZ475" i="5" s="1"/>
  <c r="LRB475" i="5" s="1"/>
  <c r="LRD475" i="5" s="1"/>
  <c r="LRF475" i="5" s="1"/>
  <c r="LRH475" i="5" s="1"/>
  <c r="LRJ475" i="5" s="1"/>
  <c r="LRL475" i="5" s="1"/>
  <c r="LRN475" i="5" s="1"/>
  <c r="LRP475" i="5" s="1"/>
  <c r="LRR475" i="5" s="1"/>
  <c r="LRT475" i="5" s="1"/>
  <c r="LRV475" i="5" s="1"/>
  <c r="LRX475" i="5" s="1"/>
  <c r="LRZ475" i="5" s="1"/>
  <c r="LSB475" i="5" s="1"/>
  <c r="LSD475" i="5" s="1"/>
  <c r="LSF475" i="5" s="1"/>
  <c r="LSH475" i="5" s="1"/>
  <c r="LSJ475" i="5" s="1"/>
  <c r="LSL475" i="5" s="1"/>
  <c r="LSN475" i="5" s="1"/>
  <c r="LSP475" i="5" s="1"/>
  <c r="LSR475" i="5" s="1"/>
  <c r="LST475" i="5" s="1"/>
  <c r="LSV475" i="5" s="1"/>
  <c r="LSX475" i="5" s="1"/>
  <c r="LSZ475" i="5" s="1"/>
  <c r="LTB475" i="5" s="1"/>
  <c r="LTD475" i="5" s="1"/>
  <c r="LTF475" i="5" s="1"/>
  <c r="LTH475" i="5" s="1"/>
  <c r="LTJ475" i="5" s="1"/>
  <c r="LTL475" i="5" s="1"/>
  <c r="LTN475" i="5" s="1"/>
  <c r="LTP475" i="5" s="1"/>
  <c r="LTR475" i="5" s="1"/>
  <c r="LTT475" i="5" s="1"/>
  <c r="LTV475" i="5" s="1"/>
  <c r="LTX475" i="5" s="1"/>
  <c r="LTZ475" i="5" s="1"/>
  <c r="LUB475" i="5" s="1"/>
  <c r="LUD475" i="5" s="1"/>
  <c r="LUF475" i="5" s="1"/>
  <c r="LUH475" i="5" s="1"/>
  <c r="LUJ475" i="5" s="1"/>
  <c r="LUL475" i="5" s="1"/>
  <c r="LUN475" i="5" s="1"/>
  <c r="LUP475" i="5" s="1"/>
  <c r="LUR475" i="5" s="1"/>
  <c r="LUT475" i="5" s="1"/>
  <c r="LUV475" i="5" s="1"/>
  <c r="LUX475" i="5" s="1"/>
  <c r="LUZ475" i="5" s="1"/>
  <c r="LVB475" i="5" s="1"/>
  <c r="LVD475" i="5" s="1"/>
  <c r="LVF475" i="5" s="1"/>
  <c r="LVH475" i="5" s="1"/>
  <c r="LVJ475" i="5" s="1"/>
  <c r="LVL475" i="5" s="1"/>
  <c r="LVN475" i="5" s="1"/>
  <c r="LVP475" i="5" s="1"/>
  <c r="LVR475" i="5" s="1"/>
  <c r="LVT475" i="5" s="1"/>
  <c r="LVV475" i="5" s="1"/>
  <c r="LVX475" i="5" s="1"/>
  <c r="LVZ475" i="5" s="1"/>
  <c r="LWB475" i="5" s="1"/>
  <c r="LWD475" i="5" s="1"/>
  <c r="LWF475" i="5" s="1"/>
  <c r="LWH475" i="5" s="1"/>
  <c r="LWJ475" i="5" s="1"/>
  <c r="LWL475" i="5" s="1"/>
  <c r="LWN475" i="5" s="1"/>
  <c r="LWP475" i="5" s="1"/>
  <c r="LWR475" i="5" s="1"/>
  <c r="LWT475" i="5" s="1"/>
  <c r="LWV475" i="5" s="1"/>
  <c r="LWX475" i="5" s="1"/>
  <c r="LWZ475" i="5" s="1"/>
  <c r="LXB475" i="5" s="1"/>
  <c r="LXD475" i="5" s="1"/>
  <c r="LXF475" i="5" s="1"/>
  <c r="LXH475" i="5" s="1"/>
  <c r="LXJ475" i="5" s="1"/>
  <c r="LXL475" i="5" s="1"/>
  <c r="LXN475" i="5" s="1"/>
  <c r="LXP475" i="5" s="1"/>
  <c r="LXR475" i="5" s="1"/>
  <c r="LXT475" i="5" s="1"/>
  <c r="LXV475" i="5" s="1"/>
  <c r="LXX475" i="5" s="1"/>
  <c r="LXZ475" i="5" s="1"/>
  <c r="LYB475" i="5" s="1"/>
  <c r="LYD475" i="5" s="1"/>
  <c r="LYF475" i="5" s="1"/>
  <c r="LYH475" i="5" s="1"/>
  <c r="LYJ475" i="5" s="1"/>
  <c r="LYL475" i="5" s="1"/>
  <c r="LYN475" i="5" s="1"/>
  <c r="LYP475" i="5" s="1"/>
  <c r="LYR475" i="5" s="1"/>
  <c r="LYT475" i="5" s="1"/>
  <c r="LYV475" i="5" s="1"/>
  <c r="LYX475" i="5" s="1"/>
  <c r="LYZ475" i="5" s="1"/>
  <c r="LZB475" i="5" s="1"/>
  <c r="LZD475" i="5" s="1"/>
  <c r="LZF475" i="5" s="1"/>
  <c r="LZH475" i="5" s="1"/>
  <c r="LZJ475" i="5" s="1"/>
  <c r="LZL475" i="5" s="1"/>
  <c r="LZN475" i="5" s="1"/>
  <c r="LZP475" i="5" s="1"/>
  <c r="LZR475" i="5" s="1"/>
  <c r="LZT475" i="5" s="1"/>
  <c r="LZV475" i="5" s="1"/>
  <c r="LZX475" i="5" s="1"/>
  <c r="LZZ475" i="5" s="1"/>
  <c r="MAB475" i="5" s="1"/>
  <c r="MAD475" i="5" s="1"/>
  <c r="MAF475" i="5" s="1"/>
  <c r="MAH475" i="5" s="1"/>
  <c r="MAJ475" i="5" s="1"/>
  <c r="MAL475" i="5" s="1"/>
  <c r="MAN475" i="5" s="1"/>
  <c r="MAP475" i="5" s="1"/>
  <c r="MAR475" i="5" s="1"/>
  <c r="MAT475" i="5" s="1"/>
  <c r="MAV475" i="5" s="1"/>
  <c r="MAX475" i="5" s="1"/>
  <c r="MAZ475" i="5" s="1"/>
  <c r="MBB475" i="5" s="1"/>
  <c r="MBD475" i="5" s="1"/>
  <c r="MBF475" i="5" s="1"/>
  <c r="MBH475" i="5" s="1"/>
  <c r="MBJ475" i="5" s="1"/>
  <c r="MBL475" i="5" s="1"/>
  <c r="MBN475" i="5" s="1"/>
  <c r="MBP475" i="5" s="1"/>
  <c r="MBR475" i="5" s="1"/>
  <c r="MBT475" i="5" s="1"/>
  <c r="MBV475" i="5" s="1"/>
  <c r="MBX475" i="5" s="1"/>
  <c r="MBZ475" i="5" s="1"/>
  <c r="MCB475" i="5" s="1"/>
  <c r="MCD475" i="5" s="1"/>
  <c r="MCF475" i="5" s="1"/>
  <c r="MCH475" i="5" s="1"/>
  <c r="MCJ475" i="5" s="1"/>
  <c r="MCL475" i="5" s="1"/>
  <c r="MCN475" i="5" s="1"/>
  <c r="MCP475" i="5" s="1"/>
  <c r="MCR475" i="5" s="1"/>
  <c r="MCT475" i="5" s="1"/>
  <c r="MCV475" i="5" s="1"/>
  <c r="MCX475" i="5" s="1"/>
  <c r="MCZ475" i="5" s="1"/>
  <c r="MDB475" i="5" s="1"/>
  <c r="MDD475" i="5" s="1"/>
  <c r="MDF475" i="5" s="1"/>
  <c r="MDH475" i="5" s="1"/>
  <c r="MDJ475" i="5" s="1"/>
  <c r="MDL475" i="5" s="1"/>
  <c r="MDN475" i="5" s="1"/>
  <c r="MDP475" i="5" s="1"/>
  <c r="MDR475" i="5" s="1"/>
  <c r="MDT475" i="5" s="1"/>
  <c r="MDV475" i="5" s="1"/>
  <c r="MDX475" i="5" s="1"/>
  <c r="MDZ475" i="5" s="1"/>
  <c r="MEB475" i="5" s="1"/>
  <c r="MED475" i="5" s="1"/>
  <c r="MEF475" i="5" s="1"/>
  <c r="MEH475" i="5" s="1"/>
  <c r="MEJ475" i="5" s="1"/>
  <c r="MEL475" i="5" s="1"/>
  <c r="MEN475" i="5" s="1"/>
  <c r="MEP475" i="5" s="1"/>
  <c r="MER475" i="5" s="1"/>
  <c r="MET475" i="5" s="1"/>
  <c r="MEV475" i="5" s="1"/>
  <c r="MEX475" i="5" s="1"/>
  <c r="MEZ475" i="5" s="1"/>
  <c r="MFB475" i="5" s="1"/>
  <c r="MFD475" i="5" s="1"/>
  <c r="MFF475" i="5" s="1"/>
  <c r="MFH475" i="5" s="1"/>
  <c r="MFJ475" i="5" s="1"/>
  <c r="MFL475" i="5" s="1"/>
  <c r="MFN475" i="5" s="1"/>
  <c r="MFP475" i="5" s="1"/>
  <c r="MFR475" i="5" s="1"/>
  <c r="MFT475" i="5" s="1"/>
  <c r="MFV475" i="5" s="1"/>
  <c r="MFX475" i="5" s="1"/>
  <c r="MFZ475" i="5" s="1"/>
  <c r="MGB475" i="5" s="1"/>
  <c r="MGD475" i="5" s="1"/>
  <c r="MGF475" i="5" s="1"/>
  <c r="MGH475" i="5" s="1"/>
  <c r="MGJ475" i="5" s="1"/>
  <c r="MGL475" i="5" s="1"/>
  <c r="MGN475" i="5" s="1"/>
  <c r="MGP475" i="5" s="1"/>
  <c r="MGR475" i="5" s="1"/>
  <c r="MGT475" i="5" s="1"/>
  <c r="MGV475" i="5" s="1"/>
  <c r="MGX475" i="5" s="1"/>
  <c r="MGZ475" i="5" s="1"/>
  <c r="MHB475" i="5" s="1"/>
  <c r="MHD475" i="5" s="1"/>
  <c r="MHF475" i="5" s="1"/>
  <c r="MHH475" i="5" s="1"/>
  <c r="MHJ475" i="5" s="1"/>
  <c r="MHL475" i="5" s="1"/>
  <c r="MHN475" i="5" s="1"/>
  <c r="MHP475" i="5" s="1"/>
  <c r="MHR475" i="5" s="1"/>
  <c r="MHT475" i="5" s="1"/>
  <c r="MHV475" i="5" s="1"/>
  <c r="MHX475" i="5" s="1"/>
  <c r="MHZ475" i="5" s="1"/>
  <c r="MIB475" i="5" s="1"/>
  <c r="MID475" i="5" s="1"/>
  <c r="MIF475" i="5" s="1"/>
  <c r="MIH475" i="5" s="1"/>
  <c r="MIJ475" i="5" s="1"/>
  <c r="MIL475" i="5" s="1"/>
  <c r="MIN475" i="5" s="1"/>
  <c r="MIP475" i="5" s="1"/>
  <c r="MIR475" i="5" s="1"/>
  <c r="MIT475" i="5" s="1"/>
  <c r="MIV475" i="5" s="1"/>
  <c r="MIX475" i="5" s="1"/>
  <c r="MIZ475" i="5" s="1"/>
  <c r="MJB475" i="5" s="1"/>
  <c r="MJD475" i="5" s="1"/>
  <c r="MJF475" i="5" s="1"/>
  <c r="MJH475" i="5" s="1"/>
  <c r="MJJ475" i="5" s="1"/>
  <c r="MJL475" i="5" s="1"/>
  <c r="MJN475" i="5" s="1"/>
  <c r="MJP475" i="5" s="1"/>
  <c r="MJR475" i="5" s="1"/>
  <c r="MJT475" i="5" s="1"/>
  <c r="MJV475" i="5" s="1"/>
  <c r="MJX475" i="5" s="1"/>
  <c r="MJZ475" i="5" s="1"/>
  <c r="MKB475" i="5" s="1"/>
  <c r="MKD475" i="5" s="1"/>
  <c r="MKF475" i="5" s="1"/>
  <c r="MKH475" i="5" s="1"/>
  <c r="MKJ475" i="5" s="1"/>
  <c r="MKL475" i="5" s="1"/>
  <c r="MKN475" i="5" s="1"/>
  <c r="MKP475" i="5" s="1"/>
  <c r="MKR475" i="5" s="1"/>
  <c r="MKT475" i="5" s="1"/>
  <c r="MKV475" i="5" s="1"/>
  <c r="MKX475" i="5" s="1"/>
  <c r="MKZ475" i="5" s="1"/>
  <c r="MLB475" i="5" s="1"/>
  <c r="MLD475" i="5" s="1"/>
  <c r="MLF475" i="5" s="1"/>
  <c r="MLH475" i="5" s="1"/>
  <c r="MLJ475" i="5" s="1"/>
  <c r="MLL475" i="5" s="1"/>
  <c r="MLN475" i="5" s="1"/>
  <c r="MLP475" i="5" s="1"/>
  <c r="MLR475" i="5" s="1"/>
  <c r="MLT475" i="5" s="1"/>
  <c r="MLV475" i="5" s="1"/>
  <c r="MLX475" i="5" s="1"/>
  <c r="MLZ475" i="5" s="1"/>
  <c r="MMB475" i="5" s="1"/>
  <c r="MMD475" i="5" s="1"/>
  <c r="MMF475" i="5" s="1"/>
  <c r="MMH475" i="5" s="1"/>
  <c r="MMJ475" i="5" s="1"/>
  <c r="MML475" i="5" s="1"/>
  <c r="MMN475" i="5" s="1"/>
  <c r="MMP475" i="5" s="1"/>
  <c r="MMR475" i="5" s="1"/>
  <c r="MMT475" i="5" s="1"/>
  <c r="MMV475" i="5" s="1"/>
  <c r="MMX475" i="5" s="1"/>
  <c r="MMZ475" i="5" s="1"/>
  <c r="MNB475" i="5" s="1"/>
  <c r="MND475" i="5" s="1"/>
  <c r="MNF475" i="5" s="1"/>
  <c r="MNH475" i="5" s="1"/>
  <c r="MNJ475" i="5" s="1"/>
  <c r="MNL475" i="5" s="1"/>
  <c r="MNN475" i="5" s="1"/>
  <c r="MNP475" i="5" s="1"/>
  <c r="MNR475" i="5" s="1"/>
  <c r="MNT475" i="5" s="1"/>
  <c r="MNV475" i="5" s="1"/>
  <c r="MNX475" i="5" s="1"/>
  <c r="MNZ475" i="5" s="1"/>
  <c r="MOB475" i="5" s="1"/>
  <c r="MOD475" i="5" s="1"/>
  <c r="MOF475" i="5" s="1"/>
  <c r="MOH475" i="5" s="1"/>
  <c r="MOJ475" i="5" s="1"/>
  <c r="MOL475" i="5" s="1"/>
  <c r="MON475" i="5" s="1"/>
  <c r="MOP475" i="5" s="1"/>
  <c r="MOR475" i="5" s="1"/>
  <c r="MOT475" i="5" s="1"/>
  <c r="MOV475" i="5" s="1"/>
  <c r="MOX475" i="5" s="1"/>
  <c r="MOZ475" i="5" s="1"/>
  <c r="MPB475" i="5" s="1"/>
  <c r="MPD475" i="5" s="1"/>
  <c r="MPF475" i="5" s="1"/>
  <c r="MPH475" i="5" s="1"/>
  <c r="MPJ475" i="5" s="1"/>
  <c r="MPL475" i="5" s="1"/>
  <c r="MPN475" i="5" s="1"/>
  <c r="MPP475" i="5" s="1"/>
  <c r="MPR475" i="5" s="1"/>
  <c r="MPT475" i="5" s="1"/>
  <c r="MPV475" i="5" s="1"/>
  <c r="MPX475" i="5" s="1"/>
  <c r="MPZ475" i="5" s="1"/>
  <c r="MQB475" i="5" s="1"/>
  <c r="MQD475" i="5" s="1"/>
  <c r="MQF475" i="5" s="1"/>
  <c r="MQH475" i="5" s="1"/>
  <c r="MQJ475" i="5" s="1"/>
  <c r="MQL475" i="5" s="1"/>
  <c r="MQN475" i="5" s="1"/>
  <c r="MQP475" i="5" s="1"/>
  <c r="MQR475" i="5" s="1"/>
  <c r="MQT475" i="5" s="1"/>
  <c r="MQV475" i="5" s="1"/>
  <c r="MQX475" i="5" s="1"/>
  <c r="MQZ475" i="5" s="1"/>
  <c r="MRB475" i="5" s="1"/>
  <c r="MRD475" i="5" s="1"/>
  <c r="MRF475" i="5" s="1"/>
  <c r="MRH475" i="5" s="1"/>
  <c r="MRJ475" i="5" s="1"/>
  <c r="MRL475" i="5" s="1"/>
  <c r="MRN475" i="5" s="1"/>
  <c r="MRP475" i="5" s="1"/>
  <c r="MRR475" i="5" s="1"/>
  <c r="MRT475" i="5" s="1"/>
  <c r="MRV475" i="5" s="1"/>
  <c r="MRX475" i="5" s="1"/>
  <c r="MRZ475" i="5" s="1"/>
  <c r="MSB475" i="5" s="1"/>
  <c r="MSD475" i="5" s="1"/>
  <c r="MSF475" i="5" s="1"/>
  <c r="MSH475" i="5" s="1"/>
  <c r="MSJ475" i="5" s="1"/>
  <c r="MSL475" i="5" s="1"/>
  <c r="MSN475" i="5" s="1"/>
  <c r="MSP475" i="5" s="1"/>
  <c r="MSR475" i="5" s="1"/>
  <c r="MST475" i="5" s="1"/>
  <c r="MSV475" i="5" s="1"/>
  <c r="MSX475" i="5" s="1"/>
  <c r="MSZ475" i="5" s="1"/>
  <c r="MTB475" i="5" s="1"/>
  <c r="MTD475" i="5" s="1"/>
  <c r="MTF475" i="5" s="1"/>
  <c r="MTH475" i="5" s="1"/>
  <c r="MTJ475" i="5" s="1"/>
  <c r="MTL475" i="5" s="1"/>
  <c r="MTN475" i="5" s="1"/>
  <c r="MTP475" i="5" s="1"/>
  <c r="MTR475" i="5" s="1"/>
  <c r="MTT475" i="5" s="1"/>
  <c r="MTV475" i="5" s="1"/>
  <c r="MTX475" i="5" s="1"/>
  <c r="MTZ475" i="5" s="1"/>
  <c r="MUB475" i="5" s="1"/>
  <c r="MUD475" i="5" s="1"/>
  <c r="MUF475" i="5" s="1"/>
  <c r="MUH475" i="5" s="1"/>
  <c r="MUJ475" i="5" s="1"/>
  <c r="MUL475" i="5" s="1"/>
  <c r="MUN475" i="5" s="1"/>
  <c r="MUP475" i="5" s="1"/>
  <c r="MUR475" i="5" s="1"/>
  <c r="MUT475" i="5" s="1"/>
  <c r="MUV475" i="5" s="1"/>
  <c r="MUX475" i="5" s="1"/>
  <c r="MUZ475" i="5" s="1"/>
  <c r="MVB475" i="5" s="1"/>
  <c r="MVD475" i="5" s="1"/>
  <c r="MVF475" i="5" s="1"/>
  <c r="MVH475" i="5" s="1"/>
  <c r="MVJ475" i="5" s="1"/>
  <c r="MVL475" i="5" s="1"/>
  <c r="MVN475" i="5" s="1"/>
  <c r="MVP475" i="5" s="1"/>
  <c r="MVR475" i="5" s="1"/>
  <c r="MVT475" i="5" s="1"/>
  <c r="MVV475" i="5" s="1"/>
  <c r="MVX475" i="5" s="1"/>
  <c r="MVZ475" i="5" s="1"/>
  <c r="MWB475" i="5" s="1"/>
  <c r="MWD475" i="5" s="1"/>
  <c r="MWF475" i="5" s="1"/>
  <c r="MWH475" i="5" s="1"/>
  <c r="MWJ475" i="5" s="1"/>
  <c r="MWL475" i="5" s="1"/>
  <c r="MWN475" i="5" s="1"/>
  <c r="MWP475" i="5" s="1"/>
  <c r="MWR475" i="5" s="1"/>
  <c r="MWT475" i="5" s="1"/>
  <c r="MWV475" i="5" s="1"/>
  <c r="MWX475" i="5" s="1"/>
  <c r="MWZ475" i="5" s="1"/>
  <c r="MXB475" i="5" s="1"/>
  <c r="MXD475" i="5" s="1"/>
  <c r="MXF475" i="5" s="1"/>
  <c r="MXH475" i="5" s="1"/>
  <c r="MXJ475" i="5" s="1"/>
  <c r="MXL475" i="5" s="1"/>
  <c r="MXN475" i="5" s="1"/>
  <c r="MXP475" i="5" s="1"/>
  <c r="MXR475" i="5" s="1"/>
  <c r="MXT475" i="5" s="1"/>
  <c r="MXV475" i="5" s="1"/>
  <c r="MXX475" i="5" s="1"/>
  <c r="MXZ475" i="5" s="1"/>
  <c r="MYB475" i="5" s="1"/>
  <c r="MYD475" i="5" s="1"/>
  <c r="MYF475" i="5" s="1"/>
  <c r="MYH475" i="5" s="1"/>
  <c r="MYJ475" i="5" s="1"/>
  <c r="MYL475" i="5" s="1"/>
  <c r="MYN475" i="5" s="1"/>
  <c r="MYP475" i="5" s="1"/>
  <c r="MYR475" i="5" s="1"/>
  <c r="MYT475" i="5" s="1"/>
  <c r="MYV475" i="5" s="1"/>
  <c r="MYX475" i="5" s="1"/>
  <c r="MYZ475" i="5" s="1"/>
  <c r="MZB475" i="5" s="1"/>
  <c r="MZD475" i="5" s="1"/>
  <c r="MZF475" i="5" s="1"/>
  <c r="MZH475" i="5" s="1"/>
  <c r="MZJ475" i="5" s="1"/>
  <c r="MZL475" i="5" s="1"/>
  <c r="MZN475" i="5" s="1"/>
  <c r="MZP475" i="5" s="1"/>
  <c r="MZR475" i="5" s="1"/>
  <c r="MZT475" i="5" s="1"/>
  <c r="MZV475" i="5" s="1"/>
  <c r="MZX475" i="5" s="1"/>
  <c r="MZZ475" i="5" s="1"/>
  <c r="NAB475" i="5" s="1"/>
  <c r="NAD475" i="5" s="1"/>
  <c r="NAF475" i="5" s="1"/>
  <c r="NAH475" i="5" s="1"/>
  <c r="NAJ475" i="5" s="1"/>
  <c r="NAL475" i="5" s="1"/>
  <c r="NAN475" i="5" s="1"/>
  <c r="NAP475" i="5" s="1"/>
  <c r="NAR475" i="5" s="1"/>
  <c r="NAT475" i="5" s="1"/>
  <c r="NAV475" i="5" s="1"/>
  <c r="NAX475" i="5" s="1"/>
  <c r="NAZ475" i="5" s="1"/>
  <c r="NBB475" i="5" s="1"/>
  <c r="NBD475" i="5" s="1"/>
  <c r="NBF475" i="5" s="1"/>
  <c r="NBH475" i="5" s="1"/>
  <c r="NBJ475" i="5" s="1"/>
  <c r="NBL475" i="5" s="1"/>
  <c r="NBN475" i="5" s="1"/>
  <c r="NBP475" i="5" s="1"/>
  <c r="NBR475" i="5" s="1"/>
  <c r="NBT475" i="5" s="1"/>
  <c r="NBV475" i="5" s="1"/>
  <c r="NBX475" i="5" s="1"/>
  <c r="NBZ475" i="5" s="1"/>
  <c r="NCB475" i="5" s="1"/>
  <c r="NCD475" i="5" s="1"/>
  <c r="NCF475" i="5" s="1"/>
  <c r="NCH475" i="5" s="1"/>
  <c r="NCJ475" i="5" s="1"/>
  <c r="NCL475" i="5" s="1"/>
  <c r="NCN475" i="5" s="1"/>
  <c r="NCP475" i="5" s="1"/>
  <c r="NCR475" i="5" s="1"/>
  <c r="NCT475" i="5" s="1"/>
  <c r="NCV475" i="5" s="1"/>
  <c r="NCX475" i="5" s="1"/>
  <c r="NCZ475" i="5" s="1"/>
  <c r="NDB475" i="5" s="1"/>
  <c r="NDD475" i="5" s="1"/>
  <c r="NDF475" i="5" s="1"/>
  <c r="NDH475" i="5" s="1"/>
  <c r="NDJ475" i="5" s="1"/>
  <c r="NDL475" i="5" s="1"/>
  <c r="NDN475" i="5" s="1"/>
  <c r="NDP475" i="5" s="1"/>
  <c r="NDR475" i="5" s="1"/>
  <c r="NDT475" i="5" s="1"/>
  <c r="NDV475" i="5" s="1"/>
  <c r="NDX475" i="5" s="1"/>
  <c r="NDZ475" i="5" s="1"/>
  <c r="NEB475" i="5" s="1"/>
  <c r="NED475" i="5" s="1"/>
  <c r="NEF475" i="5" s="1"/>
  <c r="NEH475" i="5" s="1"/>
  <c r="NEJ475" i="5" s="1"/>
  <c r="NEL475" i="5" s="1"/>
  <c r="NEN475" i="5" s="1"/>
  <c r="NEP475" i="5" s="1"/>
  <c r="NER475" i="5" s="1"/>
  <c r="NET475" i="5" s="1"/>
  <c r="NEV475" i="5" s="1"/>
  <c r="NEX475" i="5" s="1"/>
  <c r="NEZ475" i="5" s="1"/>
  <c r="NFB475" i="5" s="1"/>
  <c r="NFD475" i="5" s="1"/>
  <c r="NFF475" i="5" s="1"/>
  <c r="NFH475" i="5" s="1"/>
  <c r="NFJ475" i="5" s="1"/>
  <c r="NFL475" i="5" s="1"/>
  <c r="NFN475" i="5" s="1"/>
  <c r="NFP475" i="5" s="1"/>
  <c r="NFR475" i="5" s="1"/>
  <c r="NFT475" i="5" s="1"/>
  <c r="NFV475" i="5" s="1"/>
  <c r="NFX475" i="5" s="1"/>
  <c r="NFZ475" i="5" s="1"/>
  <c r="NGB475" i="5" s="1"/>
  <c r="NGD475" i="5" s="1"/>
  <c r="NGF475" i="5" s="1"/>
  <c r="NGH475" i="5" s="1"/>
  <c r="NGJ475" i="5" s="1"/>
  <c r="NGL475" i="5" s="1"/>
  <c r="NGN475" i="5" s="1"/>
  <c r="NGP475" i="5" s="1"/>
  <c r="NGR475" i="5" s="1"/>
  <c r="NGT475" i="5" s="1"/>
  <c r="NGV475" i="5" s="1"/>
  <c r="NGX475" i="5" s="1"/>
  <c r="NGZ475" i="5" s="1"/>
  <c r="NHB475" i="5" s="1"/>
  <c r="NHD475" i="5" s="1"/>
  <c r="NHF475" i="5" s="1"/>
  <c r="NHH475" i="5" s="1"/>
  <c r="NHJ475" i="5" s="1"/>
  <c r="NHL475" i="5" s="1"/>
  <c r="NHN475" i="5" s="1"/>
  <c r="NHP475" i="5" s="1"/>
  <c r="NHR475" i="5" s="1"/>
  <c r="NHT475" i="5" s="1"/>
  <c r="NHV475" i="5" s="1"/>
  <c r="NHX475" i="5" s="1"/>
  <c r="NHZ475" i="5" s="1"/>
  <c r="NIB475" i="5" s="1"/>
  <c r="NID475" i="5" s="1"/>
  <c r="NIF475" i="5" s="1"/>
  <c r="NIH475" i="5" s="1"/>
  <c r="NIJ475" i="5" s="1"/>
  <c r="NIL475" i="5" s="1"/>
  <c r="NIN475" i="5" s="1"/>
  <c r="NIP475" i="5" s="1"/>
  <c r="NIR475" i="5" s="1"/>
  <c r="NIT475" i="5" s="1"/>
  <c r="NIV475" i="5" s="1"/>
  <c r="NIX475" i="5" s="1"/>
  <c r="NIZ475" i="5" s="1"/>
  <c r="NJB475" i="5" s="1"/>
  <c r="NJD475" i="5" s="1"/>
  <c r="NJF475" i="5" s="1"/>
  <c r="NJH475" i="5" s="1"/>
  <c r="NJJ475" i="5" s="1"/>
  <c r="NJL475" i="5" s="1"/>
  <c r="NJN475" i="5" s="1"/>
  <c r="NJP475" i="5" s="1"/>
  <c r="NJR475" i="5" s="1"/>
  <c r="NJT475" i="5" s="1"/>
  <c r="NJV475" i="5" s="1"/>
  <c r="NJX475" i="5" s="1"/>
  <c r="NJZ475" i="5" s="1"/>
  <c r="NKB475" i="5" s="1"/>
  <c r="NKD475" i="5" s="1"/>
  <c r="NKF475" i="5" s="1"/>
  <c r="NKH475" i="5" s="1"/>
  <c r="NKJ475" i="5" s="1"/>
  <c r="NKL475" i="5" s="1"/>
  <c r="NKN475" i="5" s="1"/>
  <c r="NKP475" i="5" s="1"/>
  <c r="NKR475" i="5" s="1"/>
  <c r="NKT475" i="5" s="1"/>
  <c r="NKV475" i="5" s="1"/>
  <c r="NKX475" i="5" s="1"/>
  <c r="NKZ475" i="5" s="1"/>
  <c r="NLB475" i="5" s="1"/>
  <c r="NLD475" i="5" s="1"/>
  <c r="NLF475" i="5" s="1"/>
  <c r="NLH475" i="5" s="1"/>
  <c r="NLJ475" i="5" s="1"/>
  <c r="NLL475" i="5" s="1"/>
  <c r="NLN475" i="5" s="1"/>
  <c r="NLP475" i="5" s="1"/>
  <c r="NLR475" i="5" s="1"/>
  <c r="NLT475" i="5" s="1"/>
  <c r="NLV475" i="5" s="1"/>
  <c r="NLX475" i="5" s="1"/>
  <c r="NLZ475" i="5" s="1"/>
  <c r="NMB475" i="5" s="1"/>
  <c r="NMD475" i="5" s="1"/>
  <c r="NMF475" i="5" s="1"/>
  <c r="NMH475" i="5" s="1"/>
  <c r="NMJ475" i="5" s="1"/>
  <c r="NML475" i="5" s="1"/>
  <c r="NMN475" i="5" s="1"/>
  <c r="NMP475" i="5" s="1"/>
  <c r="NMR475" i="5" s="1"/>
  <c r="NMT475" i="5" s="1"/>
  <c r="NMV475" i="5" s="1"/>
  <c r="NMX475" i="5" s="1"/>
  <c r="NMZ475" i="5" s="1"/>
  <c r="NNB475" i="5" s="1"/>
  <c r="NND475" i="5" s="1"/>
  <c r="NNF475" i="5" s="1"/>
  <c r="NNH475" i="5" s="1"/>
  <c r="NNJ475" i="5" s="1"/>
  <c r="NNL475" i="5" s="1"/>
  <c r="NNN475" i="5" s="1"/>
  <c r="NNP475" i="5" s="1"/>
  <c r="NNR475" i="5" s="1"/>
  <c r="NNT475" i="5" s="1"/>
  <c r="NNV475" i="5" s="1"/>
  <c r="NNX475" i="5" s="1"/>
  <c r="NNZ475" i="5" s="1"/>
  <c r="NOB475" i="5" s="1"/>
  <c r="NOD475" i="5" s="1"/>
  <c r="NOF475" i="5" s="1"/>
  <c r="NOH475" i="5" s="1"/>
  <c r="NOJ475" i="5" s="1"/>
  <c r="NOL475" i="5" s="1"/>
  <c r="NON475" i="5" s="1"/>
  <c r="NOP475" i="5" s="1"/>
  <c r="NOR475" i="5" s="1"/>
  <c r="NOT475" i="5" s="1"/>
  <c r="NOV475" i="5" s="1"/>
  <c r="NOX475" i="5" s="1"/>
  <c r="NOZ475" i="5" s="1"/>
  <c r="NPB475" i="5" s="1"/>
  <c r="NPD475" i="5" s="1"/>
  <c r="NPF475" i="5" s="1"/>
  <c r="NPH475" i="5" s="1"/>
  <c r="NPJ475" i="5" s="1"/>
  <c r="NPL475" i="5" s="1"/>
  <c r="NPN475" i="5" s="1"/>
  <c r="NPP475" i="5" s="1"/>
  <c r="NPR475" i="5" s="1"/>
  <c r="NPT475" i="5" s="1"/>
  <c r="NPV475" i="5" s="1"/>
  <c r="NPX475" i="5" s="1"/>
  <c r="NPZ475" i="5" s="1"/>
  <c r="NQB475" i="5" s="1"/>
  <c r="NQD475" i="5" s="1"/>
  <c r="NQF475" i="5" s="1"/>
  <c r="NQH475" i="5" s="1"/>
  <c r="NQJ475" i="5" s="1"/>
  <c r="NQL475" i="5" s="1"/>
  <c r="NQN475" i="5" s="1"/>
  <c r="NQP475" i="5" s="1"/>
  <c r="NQR475" i="5" s="1"/>
  <c r="NQT475" i="5" s="1"/>
  <c r="NQV475" i="5" s="1"/>
  <c r="NQX475" i="5" s="1"/>
  <c r="NQZ475" i="5" s="1"/>
  <c r="NRB475" i="5" s="1"/>
  <c r="NRD475" i="5" s="1"/>
  <c r="NRF475" i="5" s="1"/>
  <c r="NRH475" i="5" s="1"/>
  <c r="NRJ475" i="5" s="1"/>
  <c r="NRL475" i="5" s="1"/>
  <c r="NRN475" i="5" s="1"/>
  <c r="NRP475" i="5" s="1"/>
  <c r="NRR475" i="5" s="1"/>
  <c r="NRT475" i="5" s="1"/>
  <c r="NRV475" i="5" s="1"/>
  <c r="NRX475" i="5" s="1"/>
  <c r="NRZ475" i="5" s="1"/>
  <c r="NSB475" i="5" s="1"/>
  <c r="NSD475" i="5" s="1"/>
  <c r="NSF475" i="5" s="1"/>
  <c r="NSH475" i="5" s="1"/>
  <c r="NSJ475" i="5" s="1"/>
  <c r="NSL475" i="5" s="1"/>
  <c r="NSN475" i="5" s="1"/>
  <c r="NSP475" i="5" s="1"/>
  <c r="NSR475" i="5" s="1"/>
  <c r="NST475" i="5" s="1"/>
  <c r="NSV475" i="5" s="1"/>
  <c r="NSX475" i="5" s="1"/>
  <c r="NSZ475" i="5" s="1"/>
  <c r="NTB475" i="5" s="1"/>
  <c r="NTD475" i="5" s="1"/>
  <c r="NTF475" i="5" s="1"/>
  <c r="NTH475" i="5" s="1"/>
  <c r="NTJ475" i="5" s="1"/>
  <c r="NTL475" i="5" s="1"/>
  <c r="NTN475" i="5" s="1"/>
  <c r="NTP475" i="5" s="1"/>
  <c r="NTR475" i="5" s="1"/>
  <c r="NTT475" i="5" s="1"/>
  <c r="NTV475" i="5" s="1"/>
  <c r="NTX475" i="5" s="1"/>
  <c r="NTZ475" i="5" s="1"/>
  <c r="NUB475" i="5" s="1"/>
  <c r="NUD475" i="5" s="1"/>
  <c r="NUF475" i="5" s="1"/>
  <c r="NUH475" i="5" s="1"/>
  <c r="NUJ475" i="5" s="1"/>
  <c r="NUL475" i="5" s="1"/>
  <c r="NUN475" i="5" s="1"/>
  <c r="NUP475" i="5" s="1"/>
  <c r="NUR475" i="5" s="1"/>
  <c r="NUT475" i="5" s="1"/>
  <c r="NUV475" i="5" s="1"/>
  <c r="NUX475" i="5" s="1"/>
  <c r="NUZ475" i="5" s="1"/>
  <c r="NVB475" i="5" s="1"/>
  <c r="NVD475" i="5" s="1"/>
  <c r="NVF475" i="5" s="1"/>
  <c r="NVH475" i="5" s="1"/>
  <c r="NVJ475" i="5" s="1"/>
  <c r="NVL475" i="5" s="1"/>
  <c r="NVN475" i="5" s="1"/>
  <c r="NVP475" i="5" s="1"/>
  <c r="NVR475" i="5" s="1"/>
  <c r="NVT475" i="5" s="1"/>
  <c r="NVV475" i="5" s="1"/>
  <c r="NVX475" i="5" s="1"/>
  <c r="NVZ475" i="5" s="1"/>
  <c r="NWB475" i="5" s="1"/>
  <c r="NWD475" i="5" s="1"/>
  <c r="NWF475" i="5" s="1"/>
  <c r="NWH475" i="5" s="1"/>
  <c r="NWJ475" i="5" s="1"/>
  <c r="NWL475" i="5" s="1"/>
  <c r="NWN475" i="5" s="1"/>
  <c r="NWP475" i="5" s="1"/>
  <c r="NWR475" i="5" s="1"/>
  <c r="NWT475" i="5" s="1"/>
  <c r="NWV475" i="5" s="1"/>
  <c r="NWX475" i="5" s="1"/>
  <c r="NWZ475" i="5" s="1"/>
  <c r="NXB475" i="5" s="1"/>
  <c r="NXD475" i="5" s="1"/>
  <c r="NXF475" i="5" s="1"/>
  <c r="NXH475" i="5" s="1"/>
  <c r="NXJ475" i="5" s="1"/>
  <c r="NXL475" i="5" s="1"/>
  <c r="NXN475" i="5" s="1"/>
  <c r="NXP475" i="5" s="1"/>
  <c r="NXR475" i="5" s="1"/>
  <c r="NXT475" i="5" s="1"/>
  <c r="NXV475" i="5" s="1"/>
  <c r="NXX475" i="5" s="1"/>
  <c r="NXZ475" i="5" s="1"/>
  <c r="NYB475" i="5" s="1"/>
  <c r="NYD475" i="5" s="1"/>
  <c r="NYF475" i="5" s="1"/>
  <c r="NYH475" i="5" s="1"/>
  <c r="NYJ475" i="5" s="1"/>
  <c r="NYL475" i="5" s="1"/>
  <c r="NYN475" i="5" s="1"/>
  <c r="NYP475" i="5" s="1"/>
  <c r="NYR475" i="5" s="1"/>
  <c r="NYT475" i="5" s="1"/>
  <c r="NYV475" i="5" s="1"/>
  <c r="NYX475" i="5" s="1"/>
  <c r="NYZ475" i="5" s="1"/>
  <c r="NZB475" i="5" s="1"/>
  <c r="NZD475" i="5" s="1"/>
  <c r="NZF475" i="5" s="1"/>
  <c r="NZH475" i="5" s="1"/>
  <c r="NZJ475" i="5" s="1"/>
  <c r="NZL475" i="5" s="1"/>
  <c r="NZN475" i="5" s="1"/>
  <c r="NZP475" i="5" s="1"/>
  <c r="NZR475" i="5" s="1"/>
  <c r="NZT475" i="5" s="1"/>
  <c r="NZV475" i="5" s="1"/>
  <c r="NZX475" i="5" s="1"/>
  <c r="NZZ475" i="5" s="1"/>
  <c r="OAB475" i="5" s="1"/>
  <c r="OAD475" i="5" s="1"/>
  <c r="OAF475" i="5" s="1"/>
  <c r="OAH475" i="5" s="1"/>
  <c r="OAJ475" i="5" s="1"/>
  <c r="OAL475" i="5" s="1"/>
  <c r="OAN475" i="5" s="1"/>
  <c r="OAP475" i="5" s="1"/>
  <c r="OAR475" i="5" s="1"/>
  <c r="OAT475" i="5" s="1"/>
  <c r="OAV475" i="5" s="1"/>
  <c r="OAX475" i="5" s="1"/>
  <c r="OAZ475" i="5" s="1"/>
  <c r="OBB475" i="5" s="1"/>
  <c r="OBD475" i="5" s="1"/>
  <c r="OBF475" i="5" s="1"/>
  <c r="OBH475" i="5" s="1"/>
  <c r="OBJ475" i="5" s="1"/>
  <c r="OBL475" i="5" s="1"/>
  <c r="OBN475" i="5" s="1"/>
  <c r="OBP475" i="5" s="1"/>
  <c r="OBR475" i="5" s="1"/>
  <c r="OBT475" i="5" s="1"/>
  <c r="OBV475" i="5" s="1"/>
  <c r="OBX475" i="5" s="1"/>
  <c r="OBZ475" i="5" s="1"/>
  <c r="OCB475" i="5" s="1"/>
  <c r="OCD475" i="5" s="1"/>
  <c r="OCF475" i="5" s="1"/>
  <c r="OCH475" i="5" s="1"/>
  <c r="OCJ475" i="5" s="1"/>
  <c r="OCL475" i="5" s="1"/>
  <c r="OCN475" i="5" s="1"/>
  <c r="OCP475" i="5" s="1"/>
  <c r="OCR475" i="5" s="1"/>
  <c r="OCT475" i="5" s="1"/>
  <c r="OCV475" i="5" s="1"/>
  <c r="OCX475" i="5" s="1"/>
  <c r="OCZ475" i="5" s="1"/>
  <c r="ODB475" i="5" s="1"/>
  <c r="ODD475" i="5" s="1"/>
  <c r="ODF475" i="5" s="1"/>
  <c r="ODH475" i="5" s="1"/>
  <c r="ODJ475" i="5" s="1"/>
  <c r="ODL475" i="5" s="1"/>
  <c r="ODN475" i="5" s="1"/>
  <c r="ODP475" i="5" s="1"/>
  <c r="ODR475" i="5" s="1"/>
  <c r="ODT475" i="5" s="1"/>
  <c r="ODV475" i="5" s="1"/>
  <c r="ODX475" i="5" s="1"/>
  <c r="ODZ475" i="5" s="1"/>
  <c r="OEB475" i="5" s="1"/>
  <c r="OED475" i="5" s="1"/>
  <c r="OEF475" i="5" s="1"/>
  <c r="OEH475" i="5" s="1"/>
  <c r="OEJ475" i="5" s="1"/>
  <c r="OEL475" i="5" s="1"/>
  <c r="OEN475" i="5" s="1"/>
  <c r="OEP475" i="5" s="1"/>
  <c r="OER475" i="5" s="1"/>
  <c r="OET475" i="5" s="1"/>
  <c r="OEV475" i="5" s="1"/>
  <c r="OEX475" i="5" s="1"/>
  <c r="OEZ475" i="5" s="1"/>
  <c r="OFB475" i="5" s="1"/>
  <c r="OFD475" i="5" s="1"/>
  <c r="OFF475" i="5" s="1"/>
  <c r="OFH475" i="5" s="1"/>
  <c r="OFJ475" i="5" s="1"/>
  <c r="OFL475" i="5" s="1"/>
  <c r="OFN475" i="5" s="1"/>
  <c r="OFP475" i="5" s="1"/>
  <c r="OFR475" i="5" s="1"/>
  <c r="OFT475" i="5" s="1"/>
  <c r="OFV475" i="5" s="1"/>
  <c r="OFX475" i="5" s="1"/>
  <c r="OFZ475" i="5" s="1"/>
  <c r="OGB475" i="5" s="1"/>
  <c r="OGD475" i="5" s="1"/>
  <c r="OGF475" i="5" s="1"/>
  <c r="OGH475" i="5" s="1"/>
  <c r="OGJ475" i="5" s="1"/>
  <c r="OGL475" i="5" s="1"/>
  <c r="OGN475" i="5" s="1"/>
  <c r="OGP475" i="5" s="1"/>
  <c r="OGR475" i="5" s="1"/>
  <c r="OGT475" i="5" s="1"/>
  <c r="OGV475" i="5" s="1"/>
  <c r="OGX475" i="5" s="1"/>
  <c r="OGZ475" i="5" s="1"/>
  <c r="OHB475" i="5" s="1"/>
  <c r="OHD475" i="5" s="1"/>
  <c r="OHF475" i="5" s="1"/>
  <c r="OHH475" i="5" s="1"/>
  <c r="OHJ475" i="5" s="1"/>
  <c r="OHL475" i="5" s="1"/>
  <c r="OHN475" i="5" s="1"/>
  <c r="OHP475" i="5" s="1"/>
  <c r="OHR475" i="5" s="1"/>
  <c r="OHT475" i="5" s="1"/>
  <c r="OHV475" i="5" s="1"/>
  <c r="OHX475" i="5" s="1"/>
  <c r="OHZ475" i="5" s="1"/>
  <c r="OIB475" i="5" s="1"/>
  <c r="OID475" i="5" s="1"/>
  <c r="OIF475" i="5" s="1"/>
  <c r="OIH475" i="5" s="1"/>
  <c r="OIJ475" i="5" s="1"/>
  <c r="OIL475" i="5" s="1"/>
  <c r="OIN475" i="5" s="1"/>
  <c r="OIP475" i="5" s="1"/>
  <c r="OIR475" i="5" s="1"/>
  <c r="OIT475" i="5" s="1"/>
  <c r="OIV475" i="5" s="1"/>
  <c r="OIX475" i="5" s="1"/>
  <c r="OIZ475" i="5" s="1"/>
  <c r="OJB475" i="5" s="1"/>
  <c r="OJD475" i="5" s="1"/>
  <c r="OJF475" i="5" s="1"/>
  <c r="OJH475" i="5" s="1"/>
  <c r="OJJ475" i="5" s="1"/>
  <c r="OJL475" i="5" s="1"/>
  <c r="OJN475" i="5" s="1"/>
  <c r="OJP475" i="5" s="1"/>
  <c r="OJR475" i="5" s="1"/>
  <c r="OJT475" i="5" s="1"/>
  <c r="OJV475" i="5" s="1"/>
  <c r="OJX475" i="5" s="1"/>
  <c r="OJZ475" i="5" s="1"/>
  <c r="OKB475" i="5" s="1"/>
  <c r="OKD475" i="5" s="1"/>
  <c r="OKF475" i="5" s="1"/>
  <c r="OKH475" i="5" s="1"/>
  <c r="OKJ475" i="5" s="1"/>
  <c r="OKL475" i="5" s="1"/>
  <c r="OKN475" i="5" s="1"/>
  <c r="OKP475" i="5" s="1"/>
  <c r="OKR475" i="5" s="1"/>
  <c r="OKT475" i="5" s="1"/>
  <c r="OKV475" i="5" s="1"/>
  <c r="OKX475" i="5" s="1"/>
  <c r="OKZ475" i="5" s="1"/>
  <c r="OLB475" i="5" s="1"/>
  <c r="OLD475" i="5" s="1"/>
  <c r="OLF475" i="5" s="1"/>
  <c r="OLH475" i="5" s="1"/>
  <c r="OLJ475" i="5" s="1"/>
  <c r="OLL475" i="5" s="1"/>
  <c r="OLN475" i="5" s="1"/>
  <c r="OLP475" i="5" s="1"/>
  <c r="OLR475" i="5" s="1"/>
  <c r="OLT475" i="5" s="1"/>
  <c r="OLV475" i="5" s="1"/>
  <c r="OLX475" i="5" s="1"/>
  <c r="OLZ475" i="5" s="1"/>
  <c r="OMB475" i="5" s="1"/>
  <c r="OMD475" i="5" s="1"/>
  <c r="OMF475" i="5" s="1"/>
  <c r="OMH475" i="5" s="1"/>
  <c r="OMJ475" i="5" s="1"/>
  <c r="OML475" i="5" s="1"/>
  <c r="OMN475" i="5" s="1"/>
  <c r="OMP475" i="5" s="1"/>
  <c r="OMR475" i="5" s="1"/>
  <c r="OMT475" i="5" s="1"/>
  <c r="OMV475" i="5" s="1"/>
  <c r="OMX475" i="5" s="1"/>
  <c r="OMZ475" i="5" s="1"/>
  <c r="ONB475" i="5" s="1"/>
  <c r="OND475" i="5" s="1"/>
  <c r="ONF475" i="5" s="1"/>
  <c r="ONH475" i="5" s="1"/>
  <c r="ONJ475" i="5" s="1"/>
  <c r="ONL475" i="5" s="1"/>
  <c r="ONN475" i="5" s="1"/>
  <c r="ONP475" i="5" s="1"/>
  <c r="ONR475" i="5" s="1"/>
  <c r="ONT475" i="5" s="1"/>
  <c r="ONV475" i="5" s="1"/>
  <c r="ONX475" i="5" s="1"/>
  <c r="ONZ475" i="5" s="1"/>
  <c r="OOB475" i="5" s="1"/>
  <c r="OOD475" i="5" s="1"/>
  <c r="OOF475" i="5" s="1"/>
  <c r="OOH475" i="5" s="1"/>
  <c r="OOJ475" i="5" s="1"/>
  <c r="OOL475" i="5" s="1"/>
  <c r="OON475" i="5" s="1"/>
  <c r="OOP475" i="5" s="1"/>
  <c r="OOR475" i="5" s="1"/>
  <c r="OOT475" i="5" s="1"/>
  <c r="OOV475" i="5" s="1"/>
  <c r="OOX475" i="5" s="1"/>
  <c r="OOZ475" i="5" s="1"/>
  <c r="OPB475" i="5" s="1"/>
  <c r="OPD475" i="5" s="1"/>
  <c r="OPF475" i="5" s="1"/>
  <c r="OPH475" i="5" s="1"/>
  <c r="OPJ475" i="5" s="1"/>
  <c r="OPL475" i="5" s="1"/>
  <c r="OPN475" i="5" s="1"/>
  <c r="OPP475" i="5" s="1"/>
  <c r="OPR475" i="5" s="1"/>
  <c r="OPT475" i="5" s="1"/>
  <c r="OPV475" i="5" s="1"/>
  <c r="OPX475" i="5" s="1"/>
  <c r="OPZ475" i="5" s="1"/>
  <c r="OQB475" i="5" s="1"/>
  <c r="OQD475" i="5" s="1"/>
  <c r="OQF475" i="5" s="1"/>
  <c r="OQH475" i="5" s="1"/>
  <c r="OQJ475" i="5" s="1"/>
  <c r="OQL475" i="5" s="1"/>
  <c r="OQN475" i="5" s="1"/>
  <c r="OQP475" i="5" s="1"/>
  <c r="OQR475" i="5" s="1"/>
  <c r="OQT475" i="5" s="1"/>
  <c r="OQV475" i="5" s="1"/>
  <c r="OQX475" i="5" s="1"/>
  <c r="OQZ475" i="5" s="1"/>
  <c r="ORB475" i="5" s="1"/>
  <c r="ORD475" i="5" s="1"/>
  <c r="ORF475" i="5" s="1"/>
  <c r="ORH475" i="5" s="1"/>
  <c r="ORJ475" i="5" s="1"/>
  <c r="ORL475" i="5" s="1"/>
  <c r="ORN475" i="5" s="1"/>
  <c r="ORP475" i="5" s="1"/>
  <c r="ORR475" i="5" s="1"/>
  <c r="ORT475" i="5" s="1"/>
  <c r="ORV475" i="5" s="1"/>
  <c r="ORX475" i="5" s="1"/>
  <c r="ORZ475" i="5" s="1"/>
  <c r="OSB475" i="5" s="1"/>
  <c r="OSD475" i="5" s="1"/>
  <c r="OSF475" i="5" s="1"/>
  <c r="OSH475" i="5" s="1"/>
  <c r="OSJ475" i="5" s="1"/>
  <c r="OSL475" i="5" s="1"/>
  <c r="OSN475" i="5" s="1"/>
  <c r="OSP475" i="5" s="1"/>
  <c r="OSR475" i="5" s="1"/>
  <c r="OST475" i="5" s="1"/>
  <c r="OSV475" i="5" s="1"/>
  <c r="OSX475" i="5" s="1"/>
  <c r="OSZ475" i="5" s="1"/>
  <c r="OTB475" i="5" s="1"/>
  <c r="OTD475" i="5" s="1"/>
  <c r="OTF475" i="5" s="1"/>
  <c r="OTH475" i="5" s="1"/>
  <c r="OTJ475" i="5" s="1"/>
  <c r="OTL475" i="5" s="1"/>
  <c r="OTN475" i="5" s="1"/>
  <c r="OTP475" i="5" s="1"/>
  <c r="OTR475" i="5" s="1"/>
  <c r="OTT475" i="5" s="1"/>
  <c r="OTV475" i="5" s="1"/>
  <c r="OTX475" i="5" s="1"/>
  <c r="OTZ475" i="5" s="1"/>
  <c r="OUB475" i="5" s="1"/>
  <c r="OUD475" i="5" s="1"/>
  <c r="OUF475" i="5" s="1"/>
  <c r="OUH475" i="5" s="1"/>
  <c r="OUJ475" i="5" s="1"/>
  <c r="OUL475" i="5" s="1"/>
  <c r="OUN475" i="5" s="1"/>
  <c r="OUP475" i="5" s="1"/>
  <c r="OUR475" i="5" s="1"/>
  <c r="OUT475" i="5" s="1"/>
  <c r="OUV475" i="5" s="1"/>
  <c r="OUX475" i="5" s="1"/>
  <c r="OUZ475" i="5" s="1"/>
  <c r="OVB475" i="5" s="1"/>
  <c r="OVD475" i="5" s="1"/>
  <c r="OVF475" i="5" s="1"/>
  <c r="OVH475" i="5" s="1"/>
  <c r="OVJ475" i="5" s="1"/>
  <c r="OVL475" i="5" s="1"/>
  <c r="OVN475" i="5" s="1"/>
  <c r="OVP475" i="5" s="1"/>
  <c r="OVR475" i="5" s="1"/>
  <c r="OVT475" i="5" s="1"/>
  <c r="OVV475" i="5" s="1"/>
  <c r="OVX475" i="5" s="1"/>
  <c r="OVZ475" i="5" s="1"/>
  <c r="OWB475" i="5" s="1"/>
  <c r="OWD475" i="5" s="1"/>
  <c r="OWF475" i="5" s="1"/>
  <c r="OWH475" i="5" s="1"/>
  <c r="OWJ475" i="5" s="1"/>
  <c r="OWL475" i="5" s="1"/>
  <c r="OWN475" i="5" s="1"/>
  <c r="OWP475" i="5" s="1"/>
  <c r="OWR475" i="5" s="1"/>
  <c r="OWT475" i="5" s="1"/>
  <c r="OWV475" i="5" s="1"/>
  <c r="OWX475" i="5" s="1"/>
  <c r="OWZ475" i="5" s="1"/>
  <c r="OXB475" i="5" s="1"/>
  <c r="OXD475" i="5" s="1"/>
  <c r="OXF475" i="5" s="1"/>
  <c r="OXH475" i="5" s="1"/>
  <c r="OXJ475" i="5" s="1"/>
  <c r="OXL475" i="5" s="1"/>
  <c r="OXN475" i="5" s="1"/>
  <c r="OXP475" i="5" s="1"/>
  <c r="OXR475" i="5" s="1"/>
  <c r="OXT475" i="5" s="1"/>
  <c r="OXV475" i="5" s="1"/>
  <c r="OXX475" i="5" s="1"/>
  <c r="OXZ475" i="5" s="1"/>
  <c r="OYB475" i="5" s="1"/>
  <c r="OYD475" i="5" s="1"/>
  <c r="OYF475" i="5" s="1"/>
  <c r="OYH475" i="5" s="1"/>
  <c r="OYJ475" i="5" s="1"/>
  <c r="OYL475" i="5" s="1"/>
  <c r="OYN475" i="5" s="1"/>
  <c r="OYP475" i="5" s="1"/>
  <c r="OYR475" i="5" s="1"/>
  <c r="OYT475" i="5" s="1"/>
  <c r="OYV475" i="5" s="1"/>
  <c r="OYX475" i="5" s="1"/>
  <c r="OYZ475" i="5" s="1"/>
  <c r="OZB475" i="5" s="1"/>
  <c r="OZD475" i="5" s="1"/>
  <c r="OZF475" i="5" s="1"/>
  <c r="OZH475" i="5" s="1"/>
  <c r="OZJ475" i="5" s="1"/>
  <c r="OZL475" i="5" s="1"/>
  <c r="OZN475" i="5" s="1"/>
  <c r="OZP475" i="5" s="1"/>
  <c r="OZR475" i="5" s="1"/>
  <c r="OZT475" i="5" s="1"/>
  <c r="OZV475" i="5" s="1"/>
  <c r="OZX475" i="5" s="1"/>
  <c r="OZZ475" i="5" s="1"/>
  <c r="PAB475" i="5" s="1"/>
  <c r="PAD475" i="5" s="1"/>
  <c r="PAF475" i="5" s="1"/>
  <c r="PAH475" i="5" s="1"/>
  <c r="PAJ475" i="5" s="1"/>
  <c r="PAL475" i="5" s="1"/>
  <c r="PAN475" i="5" s="1"/>
  <c r="PAP475" i="5" s="1"/>
  <c r="PAR475" i="5" s="1"/>
  <c r="PAT475" i="5" s="1"/>
  <c r="PAV475" i="5" s="1"/>
  <c r="PAX475" i="5" s="1"/>
  <c r="PAZ475" i="5" s="1"/>
  <c r="PBB475" i="5" s="1"/>
  <c r="PBD475" i="5" s="1"/>
  <c r="PBF475" i="5" s="1"/>
  <c r="PBH475" i="5" s="1"/>
  <c r="PBJ475" i="5" s="1"/>
  <c r="PBL475" i="5" s="1"/>
  <c r="PBN475" i="5" s="1"/>
  <c r="PBP475" i="5" s="1"/>
  <c r="PBR475" i="5" s="1"/>
  <c r="PBT475" i="5" s="1"/>
  <c r="PBV475" i="5" s="1"/>
  <c r="PBX475" i="5" s="1"/>
  <c r="PBZ475" i="5" s="1"/>
  <c r="PCB475" i="5" s="1"/>
  <c r="PCD475" i="5" s="1"/>
  <c r="PCF475" i="5" s="1"/>
  <c r="PCH475" i="5" s="1"/>
  <c r="PCJ475" i="5" s="1"/>
  <c r="PCL475" i="5" s="1"/>
  <c r="PCN475" i="5" s="1"/>
  <c r="PCP475" i="5" s="1"/>
  <c r="PCR475" i="5" s="1"/>
  <c r="PCT475" i="5" s="1"/>
  <c r="PCV475" i="5" s="1"/>
  <c r="PCX475" i="5" s="1"/>
  <c r="PCZ475" i="5" s="1"/>
  <c r="PDB475" i="5" s="1"/>
  <c r="PDD475" i="5" s="1"/>
  <c r="PDF475" i="5" s="1"/>
  <c r="PDH475" i="5" s="1"/>
  <c r="PDJ475" i="5" s="1"/>
  <c r="PDL475" i="5" s="1"/>
  <c r="PDN475" i="5" s="1"/>
  <c r="PDP475" i="5" s="1"/>
  <c r="PDR475" i="5" s="1"/>
  <c r="PDT475" i="5" s="1"/>
  <c r="PDV475" i="5" s="1"/>
  <c r="PDX475" i="5" s="1"/>
  <c r="PDZ475" i="5" s="1"/>
  <c r="PEB475" i="5" s="1"/>
  <c r="PED475" i="5" s="1"/>
  <c r="PEF475" i="5" s="1"/>
  <c r="PEH475" i="5" s="1"/>
  <c r="PEJ475" i="5" s="1"/>
  <c r="PEL475" i="5" s="1"/>
  <c r="PEN475" i="5" s="1"/>
  <c r="PEP475" i="5" s="1"/>
  <c r="PER475" i="5" s="1"/>
  <c r="PET475" i="5" s="1"/>
  <c r="PEV475" i="5" s="1"/>
  <c r="PEX475" i="5" s="1"/>
  <c r="PEZ475" i="5" s="1"/>
  <c r="PFB475" i="5" s="1"/>
  <c r="PFD475" i="5" s="1"/>
  <c r="PFF475" i="5" s="1"/>
  <c r="PFH475" i="5" s="1"/>
  <c r="PFJ475" i="5" s="1"/>
  <c r="PFL475" i="5" s="1"/>
  <c r="PFN475" i="5" s="1"/>
  <c r="PFP475" i="5" s="1"/>
  <c r="PFR475" i="5" s="1"/>
  <c r="PFT475" i="5" s="1"/>
  <c r="PFV475" i="5" s="1"/>
  <c r="PFX475" i="5" s="1"/>
  <c r="PFZ475" i="5" s="1"/>
  <c r="PGB475" i="5" s="1"/>
  <c r="PGD475" i="5" s="1"/>
  <c r="PGF475" i="5" s="1"/>
  <c r="PGH475" i="5" s="1"/>
  <c r="PGJ475" i="5" s="1"/>
  <c r="PGL475" i="5" s="1"/>
  <c r="PGN475" i="5" s="1"/>
  <c r="PGP475" i="5" s="1"/>
  <c r="PGR475" i="5" s="1"/>
  <c r="PGT475" i="5" s="1"/>
  <c r="PGV475" i="5" s="1"/>
  <c r="PGX475" i="5" s="1"/>
  <c r="PGZ475" i="5" s="1"/>
  <c r="PHB475" i="5" s="1"/>
  <c r="PHD475" i="5" s="1"/>
  <c r="PHF475" i="5" s="1"/>
  <c r="PHH475" i="5" s="1"/>
  <c r="PHJ475" i="5" s="1"/>
  <c r="PHL475" i="5" s="1"/>
  <c r="PHN475" i="5" s="1"/>
  <c r="PHP475" i="5" s="1"/>
  <c r="PHR475" i="5" s="1"/>
  <c r="PHT475" i="5" s="1"/>
  <c r="PHV475" i="5" s="1"/>
  <c r="PHX475" i="5" s="1"/>
  <c r="PHZ475" i="5" s="1"/>
  <c r="PIB475" i="5" s="1"/>
  <c r="PID475" i="5" s="1"/>
  <c r="PIF475" i="5" s="1"/>
  <c r="PIH475" i="5" s="1"/>
  <c r="PIJ475" i="5" s="1"/>
  <c r="PIL475" i="5" s="1"/>
  <c r="PIN475" i="5" s="1"/>
  <c r="PIP475" i="5" s="1"/>
  <c r="PIR475" i="5" s="1"/>
  <c r="PIT475" i="5" s="1"/>
  <c r="PIV475" i="5" s="1"/>
  <c r="PIX475" i="5" s="1"/>
  <c r="PIZ475" i="5" s="1"/>
  <c r="PJB475" i="5" s="1"/>
  <c r="PJD475" i="5" s="1"/>
  <c r="PJF475" i="5" s="1"/>
  <c r="PJH475" i="5" s="1"/>
  <c r="PJJ475" i="5" s="1"/>
  <c r="PJL475" i="5" s="1"/>
  <c r="PJN475" i="5" s="1"/>
  <c r="PJP475" i="5" s="1"/>
  <c r="PJR475" i="5" s="1"/>
  <c r="PJT475" i="5" s="1"/>
  <c r="PJV475" i="5" s="1"/>
  <c r="PJX475" i="5" s="1"/>
  <c r="PJZ475" i="5" s="1"/>
  <c r="PKB475" i="5" s="1"/>
  <c r="PKD475" i="5" s="1"/>
  <c r="PKF475" i="5" s="1"/>
  <c r="PKH475" i="5" s="1"/>
  <c r="PKJ475" i="5" s="1"/>
  <c r="PKL475" i="5" s="1"/>
  <c r="PKN475" i="5" s="1"/>
  <c r="PKP475" i="5" s="1"/>
  <c r="PKR475" i="5" s="1"/>
  <c r="PKT475" i="5" s="1"/>
  <c r="PKV475" i="5" s="1"/>
  <c r="PKX475" i="5" s="1"/>
  <c r="PKZ475" i="5" s="1"/>
  <c r="PLB475" i="5" s="1"/>
  <c r="PLD475" i="5" s="1"/>
  <c r="PLF475" i="5" s="1"/>
  <c r="PLH475" i="5" s="1"/>
  <c r="PLJ475" i="5" s="1"/>
  <c r="PLL475" i="5" s="1"/>
  <c r="PLN475" i="5" s="1"/>
  <c r="PLP475" i="5" s="1"/>
  <c r="PLR475" i="5" s="1"/>
  <c r="PLT475" i="5" s="1"/>
  <c r="PLV475" i="5" s="1"/>
  <c r="PLX475" i="5" s="1"/>
  <c r="PLZ475" i="5" s="1"/>
  <c r="PMB475" i="5" s="1"/>
  <c r="PMD475" i="5" s="1"/>
  <c r="PMF475" i="5" s="1"/>
  <c r="PMH475" i="5" s="1"/>
  <c r="PMJ475" i="5" s="1"/>
  <c r="PML475" i="5" s="1"/>
  <c r="PMN475" i="5" s="1"/>
  <c r="PMP475" i="5" s="1"/>
  <c r="PMR475" i="5" s="1"/>
  <c r="PMT475" i="5" s="1"/>
  <c r="PMV475" i="5" s="1"/>
  <c r="PMX475" i="5" s="1"/>
  <c r="PMZ475" i="5" s="1"/>
  <c r="PNB475" i="5" s="1"/>
  <c r="PND475" i="5" s="1"/>
  <c r="PNF475" i="5" s="1"/>
  <c r="PNH475" i="5" s="1"/>
  <c r="PNJ475" i="5" s="1"/>
  <c r="PNL475" i="5" s="1"/>
  <c r="PNN475" i="5" s="1"/>
  <c r="PNP475" i="5" s="1"/>
  <c r="PNR475" i="5" s="1"/>
  <c r="PNT475" i="5" s="1"/>
  <c r="PNV475" i="5" s="1"/>
  <c r="PNX475" i="5" s="1"/>
  <c r="PNZ475" i="5" s="1"/>
  <c r="POB475" i="5" s="1"/>
  <c r="POD475" i="5" s="1"/>
  <c r="POF475" i="5" s="1"/>
  <c r="POH475" i="5" s="1"/>
  <c r="POJ475" i="5" s="1"/>
  <c r="POL475" i="5" s="1"/>
  <c r="PON475" i="5" s="1"/>
  <c r="POP475" i="5" s="1"/>
  <c r="POR475" i="5" s="1"/>
  <c r="POT475" i="5" s="1"/>
  <c r="POV475" i="5" s="1"/>
  <c r="POX475" i="5" s="1"/>
  <c r="POZ475" i="5" s="1"/>
  <c r="PPB475" i="5" s="1"/>
  <c r="PPD475" i="5" s="1"/>
  <c r="PPF475" i="5" s="1"/>
  <c r="PPH475" i="5" s="1"/>
  <c r="PPJ475" i="5" s="1"/>
  <c r="PPL475" i="5" s="1"/>
  <c r="PPN475" i="5" s="1"/>
  <c r="PPP475" i="5" s="1"/>
  <c r="PPR475" i="5" s="1"/>
  <c r="PPT475" i="5" s="1"/>
  <c r="PPV475" i="5" s="1"/>
  <c r="PPX475" i="5" s="1"/>
  <c r="PPZ475" i="5" s="1"/>
  <c r="PQB475" i="5" s="1"/>
  <c r="PQD475" i="5" s="1"/>
  <c r="PQF475" i="5" s="1"/>
  <c r="PQH475" i="5" s="1"/>
  <c r="PQJ475" i="5" s="1"/>
  <c r="PQL475" i="5" s="1"/>
  <c r="PQN475" i="5" s="1"/>
  <c r="PQP475" i="5" s="1"/>
  <c r="PQR475" i="5" s="1"/>
  <c r="PQT475" i="5" s="1"/>
  <c r="PQV475" i="5" s="1"/>
  <c r="PQX475" i="5" s="1"/>
  <c r="PQZ475" i="5" s="1"/>
  <c r="PRB475" i="5" s="1"/>
  <c r="PRD475" i="5" s="1"/>
  <c r="PRF475" i="5" s="1"/>
  <c r="PRH475" i="5" s="1"/>
  <c r="PRJ475" i="5" s="1"/>
  <c r="PRL475" i="5" s="1"/>
  <c r="PRN475" i="5" s="1"/>
  <c r="PRP475" i="5" s="1"/>
  <c r="PRR475" i="5" s="1"/>
  <c r="PRT475" i="5" s="1"/>
  <c r="PRV475" i="5" s="1"/>
  <c r="PRX475" i="5" s="1"/>
  <c r="PRZ475" i="5" s="1"/>
  <c r="PSB475" i="5" s="1"/>
  <c r="PSD475" i="5" s="1"/>
  <c r="PSF475" i="5" s="1"/>
  <c r="PSH475" i="5" s="1"/>
  <c r="PSJ475" i="5" s="1"/>
  <c r="PSL475" i="5" s="1"/>
  <c r="PSN475" i="5" s="1"/>
  <c r="PSP475" i="5" s="1"/>
  <c r="PSR475" i="5" s="1"/>
  <c r="PST475" i="5" s="1"/>
  <c r="PSV475" i="5" s="1"/>
  <c r="PSX475" i="5" s="1"/>
  <c r="PSZ475" i="5" s="1"/>
  <c r="PTB475" i="5" s="1"/>
  <c r="PTD475" i="5" s="1"/>
  <c r="PTF475" i="5" s="1"/>
  <c r="PTH475" i="5" s="1"/>
  <c r="PTJ475" i="5" s="1"/>
  <c r="PTL475" i="5" s="1"/>
  <c r="PTN475" i="5" s="1"/>
  <c r="PTP475" i="5" s="1"/>
  <c r="PTR475" i="5" s="1"/>
  <c r="PTT475" i="5" s="1"/>
  <c r="PTV475" i="5" s="1"/>
  <c r="PTX475" i="5" s="1"/>
  <c r="PTZ475" i="5" s="1"/>
  <c r="PUB475" i="5" s="1"/>
  <c r="PUD475" i="5" s="1"/>
  <c r="PUF475" i="5" s="1"/>
  <c r="PUH475" i="5" s="1"/>
  <c r="PUJ475" i="5" s="1"/>
  <c r="PUL475" i="5" s="1"/>
  <c r="PUN475" i="5" s="1"/>
  <c r="PUP475" i="5" s="1"/>
  <c r="PUR475" i="5" s="1"/>
  <c r="PUT475" i="5" s="1"/>
  <c r="PUV475" i="5" s="1"/>
  <c r="PUX475" i="5" s="1"/>
  <c r="PUZ475" i="5" s="1"/>
  <c r="PVB475" i="5" s="1"/>
  <c r="PVD475" i="5" s="1"/>
  <c r="PVF475" i="5" s="1"/>
  <c r="PVH475" i="5" s="1"/>
  <c r="PVJ475" i="5" s="1"/>
  <c r="PVL475" i="5" s="1"/>
  <c r="PVN475" i="5" s="1"/>
  <c r="PVP475" i="5" s="1"/>
  <c r="PVR475" i="5" s="1"/>
  <c r="PVT475" i="5" s="1"/>
  <c r="PVV475" i="5" s="1"/>
  <c r="PVX475" i="5" s="1"/>
  <c r="PVZ475" i="5" s="1"/>
  <c r="PWB475" i="5" s="1"/>
  <c r="PWD475" i="5" s="1"/>
  <c r="PWF475" i="5" s="1"/>
  <c r="PWH475" i="5" s="1"/>
  <c r="PWJ475" i="5" s="1"/>
  <c r="PWL475" i="5" s="1"/>
  <c r="PWN475" i="5" s="1"/>
  <c r="PWP475" i="5" s="1"/>
  <c r="PWR475" i="5" s="1"/>
  <c r="PWT475" i="5" s="1"/>
  <c r="PWV475" i="5" s="1"/>
  <c r="PWX475" i="5" s="1"/>
  <c r="PWZ475" i="5" s="1"/>
  <c r="PXB475" i="5" s="1"/>
  <c r="PXD475" i="5" s="1"/>
  <c r="PXF475" i="5" s="1"/>
  <c r="PXH475" i="5" s="1"/>
  <c r="PXJ475" i="5" s="1"/>
  <c r="PXL475" i="5" s="1"/>
  <c r="PXN475" i="5" s="1"/>
  <c r="PXP475" i="5" s="1"/>
  <c r="PXR475" i="5" s="1"/>
  <c r="PXT475" i="5" s="1"/>
  <c r="PXV475" i="5" s="1"/>
  <c r="PXX475" i="5" s="1"/>
  <c r="PXZ475" i="5" s="1"/>
  <c r="PYB475" i="5" s="1"/>
  <c r="PYD475" i="5" s="1"/>
  <c r="PYF475" i="5" s="1"/>
  <c r="PYH475" i="5" s="1"/>
  <c r="PYJ475" i="5" s="1"/>
  <c r="PYL475" i="5" s="1"/>
  <c r="PYN475" i="5" s="1"/>
  <c r="PYP475" i="5" s="1"/>
  <c r="PYR475" i="5" s="1"/>
  <c r="PYT475" i="5" s="1"/>
  <c r="PYV475" i="5" s="1"/>
  <c r="PYX475" i="5" s="1"/>
  <c r="PYZ475" i="5" s="1"/>
  <c r="PZB475" i="5" s="1"/>
  <c r="PZD475" i="5" s="1"/>
  <c r="PZF475" i="5" s="1"/>
  <c r="PZH475" i="5" s="1"/>
  <c r="PZJ475" i="5" s="1"/>
  <c r="PZL475" i="5" s="1"/>
  <c r="PZN475" i="5" s="1"/>
  <c r="PZP475" i="5" s="1"/>
  <c r="PZR475" i="5" s="1"/>
  <c r="PZT475" i="5" s="1"/>
  <c r="PZV475" i="5" s="1"/>
  <c r="PZX475" i="5" s="1"/>
  <c r="PZZ475" i="5" s="1"/>
  <c r="QAB475" i="5" s="1"/>
  <c r="QAD475" i="5" s="1"/>
  <c r="QAF475" i="5" s="1"/>
  <c r="QAH475" i="5" s="1"/>
  <c r="QAJ475" i="5" s="1"/>
  <c r="QAL475" i="5" s="1"/>
  <c r="QAN475" i="5" s="1"/>
  <c r="QAP475" i="5" s="1"/>
  <c r="QAR475" i="5" s="1"/>
  <c r="QAT475" i="5" s="1"/>
  <c r="QAV475" i="5" s="1"/>
  <c r="QAX475" i="5" s="1"/>
  <c r="QAZ475" i="5" s="1"/>
  <c r="QBB475" i="5" s="1"/>
  <c r="QBD475" i="5" s="1"/>
  <c r="QBF475" i="5" s="1"/>
  <c r="QBH475" i="5" s="1"/>
  <c r="QBJ475" i="5" s="1"/>
  <c r="QBL475" i="5" s="1"/>
  <c r="QBN475" i="5" s="1"/>
  <c r="QBP475" i="5" s="1"/>
  <c r="QBR475" i="5" s="1"/>
  <c r="QBT475" i="5" s="1"/>
  <c r="QBV475" i="5" s="1"/>
  <c r="QBX475" i="5" s="1"/>
  <c r="QBZ475" i="5" s="1"/>
  <c r="QCB475" i="5" s="1"/>
  <c r="QCD475" i="5" s="1"/>
  <c r="QCF475" i="5" s="1"/>
  <c r="QCH475" i="5" s="1"/>
  <c r="QCJ475" i="5" s="1"/>
  <c r="QCL475" i="5" s="1"/>
  <c r="QCN475" i="5" s="1"/>
  <c r="QCP475" i="5" s="1"/>
  <c r="QCR475" i="5" s="1"/>
  <c r="QCT475" i="5" s="1"/>
  <c r="QCV475" i="5" s="1"/>
  <c r="QCX475" i="5" s="1"/>
  <c r="QCZ475" i="5" s="1"/>
  <c r="QDB475" i="5" s="1"/>
  <c r="QDD475" i="5" s="1"/>
  <c r="QDF475" i="5" s="1"/>
  <c r="QDH475" i="5" s="1"/>
  <c r="QDJ475" i="5" s="1"/>
  <c r="QDL475" i="5" s="1"/>
  <c r="QDN475" i="5" s="1"/>
  <c r="QDP475" i="5" s="1"/>
  <c r="QDR475" i="5" s="1"/>
  <c r="QDT475" i="5" s="1"/>
  <c r="QDV475" i="5" s="1"/>
  <c r="QDX475" i="5" s="1"/>
  <c r="QDZ475" i="5" s="1"/>
  <c r="QEB475" i="5" s="1"/>
  <c r="QED475" i="5" s="1"/>
  <c r="QEF475" i="5" s="1"/>
  <c r="QEH475" i="5" s="1"/>
  <c r="QEJ475" i="5" s="1"/>
  <c r="QEL475" i="5" s="1"/>
  <c r="QEN475" i="5" s="1"/>
  <c r="QEP475" i="5" s="1"/>
  <c r="QER475" i="5" s="1"/>
  <c r="QET475" i="5" s="1"/>
  <c r="QEV475" i="5" s="1"/>
  <c r="QEX475" i="5" s="1"/>
  <c r="QEZ475" i="5" s="1"/>
  <c r="QFB475" i="5" s="1"/>
  <c r="QFD475" i="5" s="1"/>
  <c r="QFF475" i="5" s="1"/>
  <c r="QFH475" i="5" s="1"/>
  <c r="QFJ475" i="5" s="1"/>
  <c r="QFL475" i="5" s="1"/>
  <c r="QFN475" i="5" s="1"/>
  <c r="QFP475" i="5" s="1"/>
  <c r="QFR475" i="5" s="1"/>
  <c r="QFT475" i="5" s="1"/>
  <c r="QFV475" i="5" s="1"/>
  <c r="QFX475" i="5" s="1"/>
  <c r="QFZ475" i="5" s="1"/>
  <c r="QGB475" i="5" s="1"/>
  <c r="QGD475" i="5" s="1"/>
  <c r="QGF475" i="5" s="1"/>
  <c r="QGH475" i="5" s="1"/>
  <c r="QGJ475" i="5" s="1"/>
  <c r="QGL475" i="5" s="1"/>
  <c r="QGN475" i="5" s="1"/>
  <c r="QGP475" i="5" s="1"/>
  <c r="QGR475" i="5" s="1"/>
  <c r="QGT475" i="5" s="1"/>
  <c r="QGV475" i="5" s="1"/>
  <c r="QGX475" i="5" s="1"/>
  <c r="QGZ475" i="5" s="1"/>
  <c r="QHB475" i="5" s="1"/>
  <c r="QHD475" i="5" s="1"/>
  <c r="QHF475" i="5" s="1"/>
  <c r="QHH475" i="5" s="1"/>
  <c r="QHJ475" i="5" s="1"/>
  <c r="QHL475" i="5" s="1"/>
  <c r="QHN475" i="5" s="1"/>
  <c r="QHP475" i="5" s="1"/>
  <c r="QHR475" i="5" s="1"/>
  <c r="QHT475" i="5" s="1"/>
  <c r="QHV475" i="5" s="1"/>
  <c r="QHX475" i="5" s="1"/>
  <c r="QHZ475" i="5" s="1"/>
  <c r="QIB475" i="5" s="1"/>
  <c r="QID475" i="5" s="1"/>
  <c r="QIF475" i="5" s="1"/>
  <c r="QIH475" i="5" s="1"/>
  <c r="QIJ475" i="5" s="1"/>
  <c r="QIL475" i="5" s="1"/>
  <c r="QIN475" i="5" s="1"/>
  <c r="QIP475" i="5" s="1"/>
  <c r="QIR475" i="5" s="1"/>
  <c r="QIT475" i="5" s="1"/>
  <c r="QIV475" i="5" s="1"/>
  <c r="QIX475" i="5" s="1"/>
  <c r="QIZ475" i="5" s="1"/>
  <c r="QJB475" i="5" s="1"/>
  <c r="QJD475" i="5" s="1"/>
  <c r="QJF475" i="5" s="1"/>
  <c r="QJH475" i="5" s="1"/>
  <c r="QJJ475" i="5" s="1"/>
  <c r="QJL475" i="5" s="1"/>
  <c r="QJN475" i="5" s="1"/>
  <c r="QJP475" i="5" s="1"/>
  <c r="QJR475" i="5" s="1"/>
  <c r="QJT475" i="5" s="1"/>
  <c r="QJV475" i="5" s="1"/>
  <c r="QJX475" i="5" s="1"/>
  <c r="QJZ475" i="5" s="1"/>
  <c r="QKB475" i="5" s="1"/>
  <c r="QKD475" i="5" s="1"/>
  <c r="QKF475" i="5" s="1"/>
  <c r="QKH475" i="5" s="1"/>
  <c r="QKJ475" i="5" s="1"/>
  <c r="QKL475" i="5" s="1"/>
  <c r="QKN475" i="5" s="1"/>
  <c r="QKP475" i="5" s="1"/>
  <c r="QKR475" i="5" s="1"/>
  <c r="QKT475" i="5" s="1"/>
  <c r="QKV475" i="5" s="1"/>
  <c r="QKX475" i="5" s="1"/>
  <c r="QKZ475" i="5" s="1"/>
  <c r="QLB475" i="5" s="1"/>
  <c r="QLD475" i="5" s="1"/>
  <c r="QLF475" i="5" s="1"/>
  <c r="QLH475" i="5" s="1"/>
  <c r="QLJ475" i="5" s="1"/>
  <c r="QLL475" i="5" s="1"/>
  <c r="QLN475" i="5" s="1"/>
  <c r="QLP475" i="5" s="1"/>
  <c r="QLR475" i="5" s="1"/>
  <c r="QLT475" i="5" s="1"/>
  <c r="QLV475" i="5" s="1"/>
  <c r="QLX475" i="5" s="1"/>
  <c r="QLZ475" i="5" s="1"/>
  <c r="QMB475" i="5" s="1"/>
  <c r="QMD475" i="5" s="1"/>
  <c r="QMF475" i="5" s="1"/>
  <c r="QMH475" i="5" s="1"/>
  <c r="QMJ475" i="5" s="1"/>
  <c r="QML475" i="5" s="1"/>
  <c r="QMN475" i="5" s="1"/>
  <c r="QMP475" i="5" s="1"/>
  <c r="QMR475" i="5" s="1"/>
  <c r="QMT475" i="5" s="1"/>
  <c r="QMV475" i="5" s="1"/>
  <c r="QMX475" i="5" s="1"/>
  <c r="QMZ475" i="5" s="1"/>
  <c r="QNB475" i="5" s="1"/>
  <c r="QND475" i="5" s="1"/>
  <c r="QNF475" i="5" s="1"/>
  <c r="QNH475" i="5" s="1"/>
  <c r="QNJ475" i="5" s="1"/>
  <c r="QNL475" i="5" s="1"/>
  <c r="QNN475" i="5" s="1"/>
  <c r="QNP475" i="5" s="1"/>
  <c r="QNR475" i="5" s="1"/>
  <c r="QNT475" i="5" s="1"/>
  <c r="QNV475" i="5" s="1"/>
  <c r="QNX475" i="5" s="1"/>
  <c r="QNZ475" i="5" s="1"/>
  <c r="QOB475" i="5" s="1"/>
  <c r="QOD475" i="5" s="1"/>
  <c r="QOF475" i="5" s="1"/>
  <c r="QOH475" i="5" s="1"/>
  <c r="QOJ475" i="5" s="1"/>
  <c r="QOL475" i="5" s="1"/>
  <c r="QON475" i="5" s="1"/>
  <c r="QOP475" i="5" s="1"/>
  <c r="QOR475" i="5" s="1"/>
  <c r="QOT475" i="5" s="1"/>
  <c r="QOV475" i="5" s="1"/>
  <c r="QOX475" i="5" s="1"/>
  <c r="QOZ475" i="5" s="1"/>
  <c r="QPB475" i="5" s="1"/>
  <c r="QPD475" i="5" s="1"/>
  <c r="QPF475" i="5" s="1"/>
  <c r="QPH475" i="5" s="1"/>
  <c r="QPJ475" i="5" s="1"/>
  <c r="QPL475" i="5" s="1"/>
  <c r="QPN475" i="5" s="1"/>
  <c r="QPP475" i="5" s="1"/>
  <c r="QPR475" i="5" s="1"/>
  <c r="QPT475" i="5" s="1"/>
  <c r="QPV475" i="5" s="1"/>
  <c r="QPX475" i="5" s="1"/>
  <c r="QPZ475" i="5" s="1"/>
  <c r="QQB475" i="5" s="1"/>
  <c r="QQD475" i="5" s="1"/>
  <c r="QQF475" i="5" s="1"/>
  <c r="QQH475" i="5" s="1"/>
  <c r="QQJ475" i="5" s="1"/>
  <c r="QQL475" i="5" s="1"/>
  <c r="QQN475" i="5" s="1"/>
  <c r="QQP475" i="5" s="1"/>
  <c r="QQR475" i="5" s="1"/>
  <c r="QQT475" i="5" s="1"/>
  <c r="QQV475" i="5" s="1"/>
  <c r="QQX475" i="5" s="1"/>
  <c r="QQZ475" i="5" s="1"/>
  <c r="QRB475" i="5" s="1"/>
  <c r="QRD475" i="5" s="1"/>
  <c r="QRF475" i="5" s="1"/>
  <c r="QRH475" i="5" s="1"/>
  <c r="QRJ475" i="5" s="1"/>
  <c r="QRL475" i="5" s="1"/>
  <c r="QRN475" i="5" s="1"/>
  <c r="QRP475" i="5" s="1"/>
  <c r="QRR475" i="5" s="1"/>
  <c r="QRT475" i="5" s="1"/>
  <c r="QRV475" i="5" s="1"/>
  <c r="QRX475" i="5" s="1"/>
  <c r="QRZ475" i="5" s="1"/>
  <c r="QSB475" i="5" s="1"/>
  <c r="QSD475" i="5" s="1"/>
  <c r="QSF475" i="5" s="1"/>
  <c r="QSH475" i="5" s="1"/>
  <c r="QSJ475" i="5" s="1"/>
  <c r="QSL475" i="5" s="1"/>
  <c r="QSN475" i="5" s="1"/>
  <c r="QSP475" i="5" s="1"/>
  <c r="QSR475" i="5" s="1"/>
  <c r="QST475" i="5" s="1"/>
  <c r="QSV475" i="5" s="1"/>
  <c r="QSX475" i="5" s="1"/>
  <c r="QSZ475" i="5" s="1"/>
  <c r="QTB475" i="5" s="1"/>
  <c r="QTD475" i="5" s="1"/>
  <c r="QTF475" i="5" s="1"/>
  <c r="QTH475" i="5" s="1"/>
  <c r="QTJ475" i="5" s="1"/>
  <c r="QTL475" i="5" s="1"/>
  <c r="QTN475" i="5" s="1"/>
  <c r="QTP475" i="5" s="1"/>
  <c r="QTR475" i="5" s="1"/>
  <c r="QTT475" i="5" s="1"/>
  <c r="QTV475" i="5" s="1"/>
  <c r="QTX475" i="5" s="1"/>
  <c r="QTZ475" i="5" s="1"/>
  <c r="QUB475" i="5" s="1"/>
  <c r="QUD475" i="5" s="1"/>
  <c r="QUF475" i="5" s="1"/>
  <c r="QUH475" i="5" s="1"/>
  <c r="QUJ475" i="5" s="1"/>
  <c r="QUL475" i="5" s="1"/>
  <c r="QUN475" i="5" s="1"/>
  <c r="QUP475" i="5" s="1"/>
  <c r="QUR475" i="5" s="1"/>
  <c r="QUT475" i="5" s="1"/>
  <c r="QUV475" i="5" s="1"/>
  <c r="QUX475" i="5" s="1"/>
  <c r="QUZ475" i="5" s="1"/>
  <c r="QVB475" i="5" s="1"/>
  <c r="QVD475" i="5" s="1"/>
  <c r="QVF475" i="5" s="1"/>
  <c r="QVH475" i="5" s="1"/>
  <c r="QVJ475" i="5" s="1"/>
  <c r="QVL475" i="5" s="1"/>
  <c r="QVN475" i="5" s="1"/>
  <c r="QVP475" i="5" s="1"/>
  <c r="QVR475" i="5" s="1"/>
  <c r="QVT475" i="5" s="1"/>
  <c r="QVV475" i="5" s="1"/>
  <c r="QVX475" i="5" s="1"/>
  <c r="QVZ475" i="5" s="1"/>
  <c r="QWB475" i="5" s="1"/>
  <c r="QWD475" i="5" s="1"/>
  <c r="QWF475" i="5" s="1"/>
  <c r="QWH475" i="5" s="1"/>
  <c r="QWJ475" i="5" s="1"/>
  <c r="QWL475" i="5" s="1"/>
  <c r="QWN475" i="5" s="1"/>
  <c r="QWP475" i="5" s="1"/>
  <c r="QWR475" i="5" s="1"/>
  <c r="QWT475" i="5" s="1"/>
  <c r="QWV475" i="5" s="1"/>
  <c r="QWX475" i="5" s="1"/>
  <c r="QWZ475" i="5" s="1"/>
  <c r="QXB475" i="5" s="1"/>
  <c r="QXD475" i="5" s="1"/>
  <c r="QXF475" i="5" s="1"/>
  <c r="QXH475" i="5" s="1"/>
  <c r="QXJ475" i="5" s="1"/>
  <c r="QXL475" i="5" s="1"/>
  <c r="QXN475" i="5" s="1"/>
  <c r="QXP475" i="5" s="1"/>
  <c r="QXR475" i="5" s="1"/>
  <c r="QXT475" i="5" s="1"/>
  <c r="QXV475" i="5" s="1"/>
  <c r="QXX475" i="5" s="1"/>
  <c r="QXZ475" i="5" s="1"/>
  <c r="QYB475" i="5" s="1"/>
  <c r="QYD475" i="5" s="1"/>
  <c r="QYF475" i="5" s="1"/>
  <c r="QYH475" i="5" s="1"/>
  <c r="QYJ475" i="5" s="1"/>
  <c r="QYL475" i="5" s="1"/>
  <c r="QYN475" i="5" s="1"/>
  <c r="QYP475" i="5" s="1"/>
  <c r="QYR475" i="5" s="1"/>
  <c r="QYT475" i="5" s="1"/>
  <c r="QYV475" i="5" s="1"/>
  <c r="QYX475" i="5" s="1"/>
  <c r="QYZ475" i="5" s="1"/>
  <c r="QZB475" i="5" s="1"/>
  <c r="QZD475" i="5" s="1"/>
  <c r="QZF475" i="5" s="1"/>
  <c r="QZH475" i="5" s="1"/>
  <c r="QZJ475" i="5" s="1"/>
  <c r="QZL475" i="5" s="1"/>
  <c r="QZN475" i="5" s="1"/>
  <c r="QZP475" i="5" s="1"/>
  <c r="QZR475" i="5" s="1"/>
  <c r="QZT475" i="5" s="1"/>
  <c r="QZV475" i="5" s="1"/>
  <c r="QZX475" i="5" s="1"/>
  <c r="QZZ475" i="5" s="1"/>
  <c r="RAB475" i="5" s="1"/>
  <c r="RAD475" i="5" s="1"/>
  <c r="RAF475" i="5" s="1"/>
  <c r="RAH475" i="5" s="1"/>
  <c r="RAJ475" i="5" s="1"/>
  <c r="RAL475" i="5" s="1"/>
  <c r="RAN475" i="5" s="1"/>
  <c r="RAP475" i="5" s="1"/>
  <c r="RAR475" i="5" s="1"/>
  <c r="RAT475" i="5" s="1"/>
  <c r="RAV475" i="5" s="1"/>
  <c r="RAX475" i="5" s="1"/>
  <c r="RAZ475" i="5" s="1"/>
  <c r="RBB475" i="5" s="1"/>
  <c r="RBD475" i="5" s="1"/>
  <c r="RBF475" i="5" s="1"/>
  <c r="RBH475" i="5" s="1"/>
  <c r="RBJ475" i="5" s="1"/>
  <c r="RBL475" i="5" s="1"/>
  <c r="RBN475" i="5" s="1"/>
  <c r="RBP475" i="5" s="1"/>
  <c r="RBR475" i="5" s="1"/>
  <c r="RBT475" i="5" s="1"/>
  <c r="RBV475" i="5" s="1"/>
  <c r="RBX475" i="5" s="1"/>
  <c r="RBZ475" i="5" s="1"/>
  <c r="RCB475" i="5" s="1"/>
  <c r="RCD475" i="5" s="1"/>
  <c r="RCF475" i="5" s="1"/>
  <c r="RCH475" i="5" s="1"/>
  <c r="RCJ475" i="5" s="1"/>
  <c r="RCL475" i="5" s="1"/>
  <c r="RCN475" i="5" s="1"/>
  <c r="RCP475" i="5" s="1"/>
  <c r="RCR475" i="5" s="1"/>
  <c r="RCT475" i="5" s="1"/>
  <c r="RCV475" i="5" s="1"/>
  <c r="RCX475" i="5" s="1"/>
  <c r="RCZ475" i="5" s="1"/>
  <c r="RDB475" i="5" s="1"/>
  <c r="RDD475" i="5" s="1"/>
  <c r="RDF475" i="5" s="1"/>
  <c r="RDH475" i="5" s="1"/>
  <c r="RDJ475" i="5" s="1"/>
  <c r="RDL475" i="5" s="1"/>
  <c r="RDN475" i="5" s="1"/>
  <c r="RDP475" i="5" s="1"/>
  <c r="RDR475" i="5" s="1"/>
  <c r="RDT475" i="5" s="1"/>
  <c r="RDV475" i="5" s="1"/>
  <c r="RDX475" i="5" s="1"/>
  <c r="RDZ475" i="5" s="1"/>
  <c r="REB475" i="5" s="1"/>
  <c r="RED475" i="5" s="1"/>
  <c r="REF475" i="5" s="1"/>
  <c r="REH475" i="5" s="1"/>
  <c r="REJ475" i="5" s="1"/>
  <c r="REL475" i="5" s="1"/>
  <c r="REN475" i="5" s="1"/>
  <c r="REP475" i="5" s="1"/>
  <c r="RER475" i="5" s="1"/>
  <c r="RET475" i="5" s="1"/>
  <c r="REV475" i="5" s="1"/>
  <c r="REX475" i="5" s="1"/>
  <c r="REZ475" i="5" s="1"/>
  <c r="RFB475" i="5" s="1"/>
  <c r="RFD475" i="5" s="1"/>
  <c r="RFF475" i="5" s="1"/>
  <c r="RFH475" i="5" s="1"/>
  <c r="RFJ475" i="5" s="1"/>
  <c r="RFL475" i="5" s="1"/>
  <c r="RFN475" i="5" s="1"/>
  <c r="RFP475" i="5" s="1"/>
  <c r="RFR475" i="5" s="1"/>
  <c r="RFT475" i="5" s="1"/>
  <c r="RFV475" i="5" s="1"/>
  <c r="RFX475" i="5" s="1"/>
  <c r="RFZ475" i="5" s="1"/>
  <c r="RGB475" i="5" s="1"/>
  <c r="RGD475" i="5" s="1"/>
  <c r="RGF475" i="5" s="1"/>
  <c r="RGH475" i="5" s="1"/>
  <c r="RGJ475" i="5" s="1"/>
  <c r="RGL475" i="5" s="1"/>
  <c r="RGN475" i="5" s="1"/>
  <c r="RGP475" i="5" s="1"/>
  <c r="RGR475" i="5" s="1"/>
  <c r="RGT475" i="5" s="1"/>
  <c r="RGV475" i="5" s="1"/>
  <c r="RGX475" i="5" s="1"/>
  <c r="RGZ475" i="5" s="1"/>
  <c r="RHB475" i="5" s="1"/>
  <c r="RHD475" i="5" s="1"/>
  <c r="RHF475" i="5" s="1"/>
  <c r="RHH475" i="5" s="1"/>
  <c r="RHJ475" i="5" s="1"/>
  <c r="RHL475" i="5" s="1"/>
  <c r="RHN475" i="5" s="1"/>
  <c r="RHP475" i="5" s="1"/>
  <c r="RHR475" i="5" s="1"/>
  <c r="RHT475" i="5" s="1"/>
  <c r="RHV475" i="5" s="1"/>
  <c r="RHX475" i="5" s="1"/>
  <c r="RHZ475" i="5" s="1"/>
  <c r="RIB475" i="5" s="1"/>
  <c r="RID475" i="5" s="1"/>
  <c r="RIF475" i="5" s="1"/>
  <c r="RIH475" i="5" s="1"/>
  <c r="RIJ475" i="5" s="1"/>
  <c r="RIL475" i="5" s="1"/>
  <c r="RIN475" i="5" s="1"/>
  <c r="RIP475" i="5" s="1"/>
  <c r="RIR475" i="5" s="1"/>
  <c r="RIT475" i="5" s="1"/>
  <c r="RIV475" i="5" s="1"/>
  <c r="RIX475" i="5" s="1"/>
  <c r="RIZ475" i="5" s="1"/>
  <c r="RJB475" i="5" s="1"/>
  <c r="RJD475" i="5" s="1"/>
  <c r="RJF475" i="5" s="1"/>
  <c r="RJH475" i="5" s="1"/>
  <c r="RJJ475" i="5" s="1"/>
  <c r="RJL475" i="5" s="1"/>
  <c r="RJN475" i="5" s="1"/>
  <c r="RJP475" i="5" s="1"/>
  <c r="RJR475" i="5" s="1"/>
  <c r="RJT475" i="5" s="1"/>
  <c r="RJV475" i="5" s="1"/>
  <c r="RJX475" i="5" s="1"/>
  <c r="RJZ475" i="5" s="1"/>
  <c r="RKB475" i="5" s="1"/>
  <c r="RKD475" i="5" s="1"/>
  <c r="RKF475" i="5" s="1"/>
  <c r="RKH475" i="5" s="1"/>
  <c r="RKJ475" i="5" s="1"/>
  <c r="RKL475" i="5" s="1"/>
  <c r="RKN475" i="5" s="1"/>
  <c r="RKP475" i="5" s="1"/>
  <c r="RKR475" i="5" s="1"/>
  <c r="RKT475" i="5" s="1"/>
  <c r="RKV475" i="5" s="1"/>
  <c r="RKX475" i="5" s="1"/>
  <c r="RKZ475" i="5" s="1"/>
  <c r="RLB475" i="5" s="1"/>
  <c r="RLD475" i="5" s="1"/>
  <c r="RLF475" i="5" s="1"/>
  <c r="RLH475" i="5" s="1"/>
  <c r="RLJ475" i="5" s="1"/>
  <c r="RLL475" i="5" s="1"/>
  <c r="RLN475" i="5" s="1"/>
  <c r="RLP475" i="5" s="1"/>
  <c r="RLR475" i="5" s="1"/>
  <c r="RLT475" i="5" s="1"/>
  <c r="RLV475" i="5" s="1"/>
  <c r="RLX475" i="5" s="1"/>
  <c r="RLZ475" i="5" s="1"/>
  <c r="RMB475" i="5" s="1"/>
  <c r="RMD475" i="5" s="1"/>
  <c r="RMF475" i="5" s="1"/>
  <c r="RMH475" i="5" s="1"/>
  <c r="RMJ475" i="5" s="1"/>
  <c r="RML475" i="5" s="1"/>
  <c r="RMN475" i="5" s="1"/>
  <c r="RMP475" i="5" s="1"/>
  <c r="RMR475" i="5" s="1"/>
  <c r="RMT475" i="5" s="1"/>
  <c r="RMV475" i="5" s="1"/>
  <c r="RMX475" i="5" s="1"/>
  <c r="RMZ475" i="5" s="1"/>
  <c r="RNB475" i="5" s="1"/>
  <c r="RND475" i="5" s="1"/>
  <c r="RNF475" i="5" s="1"/>
  <c r="RNH475" i="5" s="1"/>
  <c r="RNJ475" i="5" s="1"/>
  <c r="RNL475" i="5" s="1"/>
  <c r="RNN475" i="5" s="1"/>
  <c r="RNP475" i="5" s="1"/>
  <c r="RNR475" i="5" s="1"/>
  <c r="RNT475" i="5" s="1"/>
  <c r="RNV475" i="5" s="1"/>
  <c r="RNX475" i="5" s="1"/>
  <c r="RNZ475" i="5" s="1"/>
  <c r="ROB475" i="5" s="1"/>
  <c r="ROD475" i="5" s="1"/>
  <c r="ROF475" i="5" s="1"/>
  <c r="ROH475" i="5" s="1"/>
  <c r="ROJ475" i="5" s="1"/>
  <c r="ROL475" i="5" s="1"/>
  <c r="RON475" i="5" s="1"/>
  <c r="ROP475" i="5" s="1"/>
  <c r="ROR475" i="5" s="1"/>
  <c r="ROT475" i="5" s="1"/>
  <c r="ROV475" i="5" s="1"/>
  <c r="ROX475" i="5" s="1"/>
  <c r="ROZ475" i="5" s="1"/>
  <c r="RPB475" i="5" s="1"/>
  <c r="RPD475" i="5" s="1"/>
  <c r="RPF475" i="5" s="1"/>
  <c r="RPH475" i="5" s="1"/>
  <c r="RPJ475" i="5" s="1"/>
  <c r="RPL475" i="5" s="1"/>
  <c r="RPN475" i="5" s="1"/>
  <c r="RPP475" i="5" s="1"/>
  <c r="RPR475" i="5" s="1"/>
  <c r="RPT475" i="5" s="1"/>
  <c r="RPV475" i="5" s="1"/>
  <c r="RPX475" i="5" s="1"/>
  <c r="RPZ475" i="5" s="1"/>
  <c r="RQB475" i="5" s="1"/>
  <c r="RQD475" i="5" s="1"/>
  <c r="RQF475" i="5" s="1"/>
  <c r="RQH475" i="5" s="1"/>
  <c r="RQJ475" i="5" s="1"/>
  <c r="RQL475" i="5" s="1"/>
  <c r="RQN475" i="5" s="1"/>
  <c r="RQP475" i="5" s="1"/>
  <c r="RQR475" i="5" s="1"/>
  <c r="RQT475" i="5" s="1"/>
  <c r="RQV475" i="5" s="1"/>
  <c r="RQX475" i="5" s="1"/>
  <c r="RQZ475" i="5" s="1"/>
  <c r="RRB475" i="5" s="1"/>
  <c r="RRD475" i="5" s="1"/>
  <c r="RRF475" i="5" s="1"/>
  <c r="RRH475" i="5" s="1"/>
  <c r="RRJ475" i="5" s="1"/>
  <c r="RRL475" i="5" s="1"/>
  <c r="RRN475" i="5" s="1"/>
  <c r="RRP475" i="5" s="1"/>
  <c r="RRR475" i="5" s="1"/>
  <c r="RRT475" i="5" s="1"/>
  <c r="RRV475" i="5" s="1"/>
  <c r="RRX475" i="5" s="1"/>
  <c r="RRZ475" i="5" s="1"/>
  <c r="RSB475" i="5" s="1"/>
  <c r="RSD475" i="5" s="1"/>
  <c r="RSF475" i="5" s="1"/>
  <c r="RSH475" i="5" s="1"/>
  <c r="RSJ475" i="5" s="1"/>
  <c r="RSL475" i="5" s="1"/>
  <c r="RSN475" i="5" s="1"/>
  <c r="RSP475" i="5" s="1"/>
  <c r="RSR475" i="5" s="1"/>
  <c r="RST475" i="5" s="1"/>
  <c r="RSV475" i="5" s="1"/>
  <c r="RSX475" i="5" s="1"/>
  <c r="RSZ475" i="5" s="1"/>
  <c r="RTB475" i="5" s="1"/>
  <c r="RTD475" i="5" s="1"/>
  <c r="RTF475" i="5" s="1"/>
  <c r="RTH475" i="5" s="1"/>
  <c r="RTJ475" i="5" s="1"/>
  <c r="RTL475" i="5" s="1"/>
  <c r="RTN475" i="5" s="1"/>
  <c r="RTP475" i="5" s="1"/>
  <c r="RTR475" i="5" s="1"/>
  <c r="RTT475" i="5" s="1"/>
  <c r="RTV475" i="5" s="1"/>
  <c r="RTX475" i="5" s="1"/>
  <c r="RTZ475" i="5" s="1"/>
  <c r="RUB475" i="5" s="1"/>
  <c r="RUD475" i="5" s="1"/>
  <c r="RUF475" i="5" s="1"/>
  <c r="RUH475" i="5" s="1"/>
  <c r="RUJ475" i="5" s="1"/>
  <c r="RUL475" i="5" s="1"/>
  <c r="RUN475" i="5" s="1"/>
  <c r="RUP475" i="5" s="1"/>
  <c r="RUR475" i="5" s="1"/>
  <c r="RUT475" i="5" s="1"/>
  <c r="RUV475" i="5" s="1"/>
  <c r="RUX475" i="5" s="1"/>
  <c r="RUZ475" i="5" s="1"/>
  <c r="RVB475" i="5" s="1"/>
  <c r="RVD475" i="5" s="1"/>
  <c r="RVF475" i="5" s="1"/>
  <c r="RVH475" i="5" s="1"/>
  <c r="RVJ475" i="5" s="1"/>
  <c r="RVL475" i="5" s="1"/>
  <c r="RVN475" i="5" s="1"/>
  <c r="RVP475" i="5" s="1"/>
  <c r="RVR475" i="5" s="1"/>
  <c r="RVT475" i="5" s="1"/>
  <c r="RVV475" i="5" s="1"/>
  <c r="RVX475" i="5" s="1"/>
  <c r="RVZ475" i="5" s="1"/>
  <c r="RWB475" i="5" s="1"/>
  <c r="RWD475" i="5" s="1"/>
  <c r="RWF475" i="5" s="1"/>
  <c r="RWH475" i="5" s="1"/>
  <c r="RWJ475" i="5" s="1"/>
  <c r="RWL475" i="5" s="1"/>
  <c r="RWN475" i="5" s="1"/>
  <c r="RWP475" i="5" s="1"/>
  <c r="RWR475" i="5" s="1"/>
  <c r="RWT475" i="5" s="1"/>
  <c r="RWV475" i="5" s="1"/>
  <c r="RWX475" i="5" s="1"/>
  <c r="RWZ475" i="5" s="1"/>
  <c r="RXB475" i="5" s="1"/>
  <c r="RXD475" i="5" s="1"/>
  <c r="RXF475" i="5" s="1"/>
  <c r="RXH475" i="5" s="1"/>
  <c r="RXJ475" i="5" s="1"/>
  <c r="RXL475" i="5" s="1"/>
  <c r="RXN475" i="5" s="1"/>
  <c r="RXP475" i="5" s="1"/>
  <c r="RXR475" i="5" s="1"/>
  <c r="RXT475" i="5" s="1"/>
  <c r="RXV475" i="5" s="1"/>
  <c r="RXX475" i="5" s="1"/>
  <c r="RXZ475" i="5" s="1"/>
  <c r="RYB475" i="5" s="1"/>
  <c r="RYD475" i="5" s="1"/>
  <c r="RYF475" i="5" s="1"/>
  <c r="RYH475" i="5" s="1"/>
  <c r="RYJ475" i="5" s="1"/>
  <c r="RYL475" i="5" s="1"/>
  <c r="RYN475" i="5" s="1"/>
  <c r="RYP475" i="5" s="1"/>
  <c r="RYR475" i="5" s="1"/>
  <c r="RYT475" i="5" s="1"/>
  <c r="RYV475" i="5" s="1"/>
  <c r="RYX475" i="5" s="1"/>
  <c r="RYZ475" i="5" s="1"/>
  <c r="RZB475" i="5" s="1"/>
  <c r="RZD475" i="5" s="1"/>
  <c r="RZF475" i="5" s="1"/>
  <c r="RZH475" i="5" s="1"/>
  <c r="RZJ475" i="5" s="1"/>
  <c r="RZL475" i="5" s="1"/>
  <c r="RZN475" i="5" s="1"/>
  <c r="RZP475" i="5" s="1"/>
  <c r="RZR475" i="5" s="1"/>
  <c r="RZT475" i="5" s="1"/>
  <c r="RZV475" i="5" s="1"/>
  <c r="RZX475" i="5" s="1"/>
  <c r="RZZ475" i="5" s="1"/>
  <c r="SAB475" i="5" s="1"/>
  <c r="SAD475" i="5" s="1"/>
  <c r="SAF475" i="5" s="1"/>
  <c r="SAH475" i="5" s="1"/>
  <c r="SAJ475" i="5" s="1"/>
  <c r="SAL475" i="5" s="1"/>
  <c r="SAN475" i="5" s="1"/>
  <c r="SAP475" i="5" s="1"/>
  <c r="SAR475" i="5" s="1"/>
  <c r="SAT475" i="5" s="1"/>
  <c r="SAV475" i="5" s="1"/>
  <c r="SAX475" i="5" s="1"/>
  <c r="SAZ475" i="5" s="1"/>
  <c r="SBB475" i="5" s="1"/>
  <c r="SBD475" i="5" s="1"/>
  <c r="SBF475" i="5" s="1"/>
  <c r="SBH475" i="5" s="1"/>
  <c r="SBJ475" i="5" s="1"/>
  <c r="SBL475" i="5" s="1"/>
  <c r="SBN475" i="5" s="1"/>
  <c r="SBP475" i="5" s="1"/>
  <c r="SBR475" i="5" s="1"/>
  <c r="SBT475" i="5" s="1"/>
  <c r="SBV475" i="5" s="1"/>
  <c r="SBX475" i="5" s="1"/>
  <c r="SBZ475" i="5" s="1"/>
  <c r="SCB475" i="5" s="1"/>
  <c r="SCD475" i="5" s="1"/>
  <c r="SCF475" i="5" s="1"/>
  <c r="SCH475" i="5" s="1"/>
  <c r="SCJ475" i="5" s="1"/>
  <c r="SCL475" i="5" s="1"/>
  <c r="SCN475" i="5" s="1"/>
  <c r="SCP475" i="5" s="1"/>
  <c r="SCR475" i="5" s="1"/>
  <c r="SCT475" i="5" s="1"/>
  <c r="SCV475" i="5" s="1"/>
  <c r="SCX475" i="5" s="1"/>
  <c r="SCZ475" i="5" s="1"/>
  <c r="SDB475" i="5" s="1"/>
  <c r="SDD475" i="5" s="1"/>
  <c r="SDF475" i="5" s="1"/>
  <c r="SDH475" i="5" s="1"/>
  <c r="SDJ475" i="5" s="1"/>
  <c r="SDL475" i="5" s="1"/>
  <c r="SDN475" i="5" s="1"/>
  <c r="SDP475" i="5" s="1"/>
  <c r="SDR475" i="5" s="1"/>
  <c r="SDT475" i="5" s="1"/>
  <c r="SDV475" i="5" s="1"/>
  <c r="SDX475" i="5" s="1"/>
  <c r="SDZ475" i="5" s="1"/>
  <c r="SEB475" i="5" s="1"/>
  <c r="SED475" i="5" s="1"/>
  <c r="SEF475" i="5" s="1"/>
  <c r="SEH475" i="5" s="1"/>
  <c r="SEJ475" i="5" s="1"/>
  <c r="SEL475" i="5" s="1"/>
  <c r="SEN475" i="5" s="1"/>
  <c r="SEP475" i="5" s="1"/>
  <c r="SER475" i="5" s="1"/>
  <c r="SET475" i="5" s="1"/>
  <c r="SEV475" i="5" s="1"/>
  <c r="SEX475" i="5" s="1"/>
  <c r="SEZ475" i="5" s="1"/>
  <c r="SFB475" i="5" s="1"/>
  <c r="SFD475" i="5" s="1"/>
  <c r="SFF475" i="5" s="1"/>
  <c r="SFH475" i="5" s="1"/>
  <c r="SFJ475" i="5" s="1"/>
  <c r="SFL475" i="5" s="1"/>
  <c r="SFN475" i="5" s="1"/>
  <c r="SFP475" i="5" s="1"/>
  <c r="SFR475" i="5" s="1"/>
  <c r="SFT475" i="5" s="1"/>
  <c r="SFV475" i="5" s="1"/>
  <c r="SFX475" i="5" s="1"/>
  <c r="SFZ475" i="5" s="1"/>
  <c r="SGB475" i="5" s="1"/>
  <c r="SGD475" i="5" s="1"/>
  <c r="SGF475" i="5" s="1"/>
  <c r="SGH475" i="5" s="1"/>
  <c r="SGJ475" i="5" s="1"/>
  <c r="SGL475" i="5" s="1"/>
  <c r="SGN475" i="5" s="1"/>
  <c r="SGP475" i="5" s="1"/>
  <c r="SGR475" i="5" s="1"/>
  <c r="SGT475" i="5" s="1"/>
  <c r="SGV475" i="5" s="1"/>
  <c r="SGX475" i="5" s="1"/>
  <c r="SGZ475" i="5" s="1"/>
  <c r="SHB475" i="5" s="1"/>
  <c r="SHD475" i="5" s="1"/>
  <c r="SHF475" i="5" s="1"/>
  <c r="SHH475" i="5" s="1"/>
  <c r="SHJ475" i="5" s="1"/>
  <c r="SHL475" i="5" s="1"/>
  <c r="SHN475" i="5" s="1"/>
  <c r="SHP475" i="5" s="1"/>
  <c r="SHR475" i="5" s="1"/>
  <c r="SHT475" i="5" s="1"/>
  <c r="SHV475" i="5" s="1"/>
  <c r="SHX475" i="5" s="1"/>
  <c r="SHZ475" i="5" s="1"/>
  <c r="SIB475" i="5" s="1"/>
  <c r="SID475" i="5" s="1"/>
  <c r="SIF475" i="5" s="1"/>
  <c r="SIH475" i="5" s="1"/>
  <c r="SIJ475" i="5" s="1"/>
  <c r="SIL475" i="5" s="1"/>
  <c r="SIN475" i="5" s="1"/>
  <c r="SIP475" i="5" s="1"/>
  <c r="SIR475" i="5" s="1"/>
  <c r="SIT475" i="5" s="1"/>
  <c r="SIV475" i="5" s="1"/>
  <c r="SIX475" i="5" s="1"/>
  <c r="SIZ475" i="5" s="1"/>
  <c r="SJB475" i="5" s="1"/>
  <c r="SJD475" i="5" s="1"/>
  <c r="SJF475" i="5" s="1"/>
  <c r="SJH475" i="5" s="1"/>
  <c r="SJJ475" i="5" s="1"/>
  <c r="SJL475" i="5" s="1"/>
  <c r="SJN475" i="5" s="1"/>
  <c r="SJP475" i="5" s="1"/>
  <c r="SJR475" i="5" s="1"/>
  <c r="SJT475" i="5" s="1"/>
  <c r="SJV475" i="5" s="1"/>
  <c r="SJX475" i="5" s="1"/>
  <c r="SJZ475" i="5" s="1"/>
  <c r="SKB475" i="5" s="1"/>
  <c r="SKD475" i="5" s="1"/>
  <c r="SKF475" i="5" s="1"/>
  <c r="SKH475" i="5" s="1"/>
  <c r="SKJ475" i="5" s="1"/>
  <c r="SKL475" i="5" s="1"/>
  <c r="SKN475" i="5" s="1"/>
  <c r="SKP475" i="5" s="1"/>
  <c r="SKR475" i="5" s="1"/>
  <c r="SKT475" i="5" s="1"/>
  <c r="SKV475" i="5" s="1"/>
  <c r="SKX475" i="5" s="1"/>
  <c r="SKZ475" i="5" s="1"/>
  <c r="SLB475" i="5" s="1"/>
  <c r="SLD475" i="5" s="1"/>
  <c r="SLF475" i="5" s="1"/>
  <c r="SLH475" i="5" s="1"/>
  <c r="SLJ475" i="5" s="1"/>
  <c r="SLL475" i="5" s="1"/>
  <c r="SLN475" i="5" s="1"/>
  <c r="SLP475" i="5" s="1"/>
  <c r="SLR475" i="5" s="1"/>
  <c r="SLT475" i="5" s="1"/>
  <c r="SLV475" i="5" s="1"/>
  <c r="SLX475" i="5" s="1"/>
  <c r="SLZ475" i="5" s="1"/>
  <c r="SMB475" i="5" s="1"/>
  <c r="SMD475" i="5" s="1"/>
  <c r="SMF475" i="5" s="1"/>
  <c r="SMH475" i="5" s="1"/>
  <c r="SMJ475" i="5" s="1"/>
  <c r="SML475" i="5" s="1"/>
  <c r="SMN475" i="5" s="1"/>
  <c r="SMP475" i="5" s="1"/>
  <c r="SMR475" i="5" s="1"/>
  <c r="SMT475" i="5" s="1"/>
  <c r="SMV475" i="5" s="1"/>
  <c r="SMX475" i="5" s="1"/>
  <c r="SMZ475" i="5" s="1"/>
  <c r="SNB475" i="5" s="1"/>
  <c r="SND475" i="5" s="1"/>
  <c r="SNF475" i="5" s="1"/>
  <c r="SNH475" i="5" s="1"/>
  <c r="SNJ475" i="5" s="1"/>
  <c r="SNL475" i="5" s="1"/>
  <c r="SNN475" i="5" s="1"/>
  <c r="SNP475" i="5" s="1"/>
  <c r="SNR475" i="5" s="1"/>
  <c r="SNT475" i="5" s="1"/>
  <c r="SNV475" i="5" s="1"/>
  <c r="SNX475" i="5" s="1"/>
  <c r="SNZ475" i="5" s="1"/>
  <c r="SOB475" i="5" s="1"/>
  <c r="SOD475" i="5" s="1"/>
  <c r="SOF475" i="5" s="1"/>
  <c r="SOH475" i="5" s="1"/>
  <c r="SOJ475" i="5" s="1"/>
  <c r="SOL475" i="5" s="1"/>
  <c r="SON475" i="5" s="1"/>
  <c r="SOP475" i="5" s="1"/>
  <c r="SOR475" i="5" s="1"/>
  <c r="SOT475" i="5" s="1"/>
  <c r="SOV475" i="5" s="1"/>
  <c r="SOX475" i="5" s="1"/>
  <c r="SOZ475" i="5" s="1"/>
  <c r="SPB475" i="5" s="1"/>
  <c r="SPD475" i="5" s="1"/>
  <c r="SPF475" i="5" s="1"/>
  <c r="SPH475" i="5" s="1"/>
  <c r="SPJ475" i="5" s="1"/>
  <c r="SPL475" i="5" s="1"/>
  <c r="SPN475" i="5" s="1"/>
  <c r="SPP475" i="5" s="1"/>
  <c r="SPR475" i="5" s="1"/>
  <c r="SPT475" i="5" s="1"/>
  <c r="SPV475" i="5" s="1"/>
  <c r="SPX475" i="5" s="1"/>
  <c r="SPZ475" i="5" s="1"/>
  <c r="SQB475" i="5" s="1"/>
  <c r="SQD475" i="5" s="1"/>
  <c r="SQF475" i="5" s="1"/>
  <c r="SQH475" i="5" s="1"/>
  <c r="SQJ475" i="5" s="1"/>
  <c r="SQL475" i="5" s="1"/>
  <c r="SQN475" i="5" s="1"/>
  <c r="SQP475" i="5" s="1"/>
  <c r="SQR475" i="5" s="1"/>
  <c r="SQT475" i="5" s="1"/>
  <c r="SQV475" i="5" s="1"/>
  <c r="SQX475" i="5" s="1"/>
  <c r="SQZ475" i="5" s="1"/>
  <c r="SRB475" i="5" s="1"/>
  <c r="SRD475" i="5" s="1"/>
  <c r="SRF475" i="5" s="1"/>
  <c r="SRH475" i="5" s="1"/>
  <c r="SRJ475" i="5" s="1"/>
  <c r="SRL475" i="5" s="1"/>
  <c r="SRN475" i="5" s="1"/>
  <c r="SRP475" i="5" s="1"/>
  <c r="SRR475" i="5" s="1"/>
  <c r="SRT475" i="5" s="1"/>
  <c r="SRV475" i="5" s="1"/>
  <c r="SRX475" i="5" s="1"/>
  <c r="SRZ475" i="5" s="1"/>
  <c r="SSB475" i="5" s="1"/>
  <c r="SSD475" i="5" s="1"/>
  <c r="SSF475" i="5" s="1"/>
  <c r="SSH475" i="5" s="1"/>
  <c r="SSJ475" i="5" s="1"/>
  <c r="SSL475" i="5" s="1"/>
  <c r="SSN475" i="5" s="1"/>
  <c r="SSP475" i="5" s="1"/>
  <c r="SSR475" i="5" s="1"/>
  <c r="SST475" i="5" s="1"/>
  <c r="SSV475" i="5" s="1"/>
  <c r="SSX475" i="5" s="1"/>
  <c r="SSZ475" i="5" s="1"/>
  <c r="STB475" i="5" s="1"/>
  <c r="STD475" i="5" s="1"/>
  <c r="STF475" i="5" s="1"/>
  <c r="STH475" i="5" s="1"/>
  <c r="STJ475" i="5" s="1"/>
  <c r="STL475" i="5" s="1"/>
  <c r="STN475" i="5" s="1"/>
  <c r="STP475" i="5" s="1"/>
  <c r="STR475" i="5" s="1"/>
  <c r="STT475" i="5" s="1"/>
  <c r="STV475" i="5" s="1"/>
  <c r="STX475" i="5" s="1"/>
  <c r="STZ475" i="5" s="1"/>
  <c r="SUB475" i="5" s="1"/>
  <c r="SUD475" i="5" s="1"/>
  <c r="SUF475" i="5" s="1"/>
  <c r="SUH475" i="5" s="1"/>
  <c r="SUJ475" i="5" s="1"/>
  <c r="SUL475" i="5" s="1"/>
  <c r="SUN475" i="5" s="1"/>
  <c r="SUP475" i="5" s="1"/>
  <c r="SUR475" i="5" s="1"/>
  <c r="SUT475" i="5" s="1"/>
  <c r="SUV475" i="5" s="1"/>
  <c r="SUX475" i="5" s="1"/>
  <c r="SUZ475" i="5" s="1"/>
  <c r="SVB475" i="5" s="1"/>
  <c r="SVD475" i="5" s="1"/>
  <c r="SVF475" i="5" s="1"/>
  <c r="SVH475" i="5" s="1"/>
  <c r="SVJ475" i="5" s="1"/>
  <c r="SVL475" i="5" s="1"/>
  <c r="SVN475" i="5" s="1"/>
  <c r="SVP475" i="5" s="1"/>
  <c r="SVR475" i="5" s="1"/>
  <c r="SVT475" i="5" s="1"/>
  <c r="SVV475" i="5" s="1"/>
  <c r="SVX475" i="5" s="1"/>
  <c r="SVZ475" i="5" s="1"/>
  <c r="SWB475" i="5" s="1"/>
  <c r="SWD475" i="5" s="1"/>
  <c r="SWF475" i="5" s="1"/>
  <c r="SWH475" i="5" s="1"/>
  <c r="SWJ475" i="5" s="1"/>
  <c r="SWL475" i="5" s="1"/>
  <c r="SWN475" i="5" s="1"/>
  <c r="SWP475" i="5" s="1"/>
  <c r="SWR475" i="5" s="1"/>
  <c r="SWT475" i="5" s="1"/>
  <c r="SWV475" i="5" s="1"/>
  <c r="SWX475" i="5" s="1"/>
  <c r="SWZ475" i="5" s="1"/>
  <c r="SXB475" i="5" s="1"/>
  <c r="SXD475" i="5" s="1"/>
  <c r="SXF475" i="5" s="1"/>
  <c r="SXH475" i="5" s="1"/>
  <c r="SXJ475" i="5" s="1"/>
  <c r="SXL475" i="5" s="1"/>
  <c r="SXN475" i="5" s="1"/>
  <c r="SXP475" i="5" s="1"/>
  <c r="SXR475" i="5" s="1"/>
  <c r="SXT475" i="5" s="1"/>
  <c r="SXV475" i="5" s="1"/>
  <c r="SXX475" i="5" s="1"/>
  <c r="SXZ475" i="5" s="1"/>
  <c r="SYB475" i="5" s="1"/>
  <c r="SYD475" i="5" s="1"/>
  <c r="SYF475" i="5" s="1"/>
  <c r="SYH475" i="5" s="1"/>
  <c r="SYJ475" i="5" s="1"/>
  <c r="SYL475" i="5" s="1"/>
  <c r="SYN475" i="5" s="1"/>
  <c r="SYP475" i="5" s="1"/>
  <c r="SYR475" i="5" s="1"/>
  <c r="SYT475" i="5" s="1"/>
  <c r="SYV475" i="5" s="1"/>
  <c r="SYX475" i="5" s="1"/>
  <c r="SYZ475" i="5" s="1"/>
  <c r="SZB475" i="5" s="1"/>
  <c r="SZD475" i="5" s="1"/>
  <c r="SZF475" i="5" s="1"/>
  <c r="SZH475" i="5" s="1"/>
  <c r="SZJ475" i="5" s="1"/>
  <c r="SZL475" i="5" s="1"/>
  <c r="SZN475" i="5" s="1"/>
  <c r="SZP475" i="5" s="1"/>
  <c r="SZR475" i="5" s="1"/>
  <c r="SZT475" i="5" s="1"/>
  <c r="SZV475" i="5" s="1"/>
  <c r="SZX475" i="5" s="1"/>
  <c r="SZZ475" i="5" s="1"/>
  <c r="TAB475" i="5" s="1"/>
  <c r="TAD475" i="5" s="1"/>
  <c r="TAF475" i="5" s="1"/>
  <c r="TAH475" i="5" s="1"/>
  <c r="TAJ475" i="5" s="1"/>
  <c r="TAL475" i="5" s="1"/>
  <c r="TAN475" i="5" s="1"/>
  <c r="TAP475" i="5" s="1"/>
  <c r="TAR475" i="5" s="1"/>
  <c r="TAT475" i="5" s="1"/>
  <c r="TAV475" i="5" s="1"/>
  <c r="TAX475" i="5" s="1"/>
  <c r="TAZ475" i="5" s="1"/>
  <c r="TBB475" i="5" s="1"/>
  <c r="TBD475" i="5" s="1"/>
  <c r="TBF475" i="5" s="1"/>
  <c r="TBH475" i="5" s="1"/>
  <c r="TBJ475" i="5" s="1"/>
  <c r="TBL475" i="5" s="1"/>
  <c r="TBN475" i="5" s="1"/>
  <c r="TBP475" i="5" s="1"/>
  <c r="TBR475" i="5" s="1"/>
  <c r="TBT475" i="5" s="1"/>
  <c r="TBV475" i="5" s="1"/>
  <c r="TBX475" i="5" s="1"/>
  <c r="TBZ475" i="5" s="1"/>
  <c r="TCB475" i="5" s="1"/>
  <c r="TCD475" i="5" s="1"/>
  <c r="TCF475" i="5" s="1"/>
  <c r="TCH475" i="5" s="1"/>
  <c r="TCJ475" i="5" s="1"/>
  <c r="TCL475" i="5" s="1"/>
  <c r="TCN475" i="5" s="1"/>
  <c r="TCP475" i="5" s="1"/>
  <c r="TCR475" i="5" s="1"/>
  <c r="TCT475" i="5" s="1"/>
  <c r="TCV475" i="5" s="1"/>
  <c r="TCX475" i="5" s="1"/>
  <c r="TCZ475" i="5" s="1"/>
  <c r="TDB475" i="5" s="1"/>
  <c r="TDD475" i="5" s="1"/>
  <c r="TDF475" i="5" s="1"/>
  <c r="TDH475" i="5" s="1"/>
  <c r="TDJ475" i="5" s="1"/>
  <c r="TDL475" i="5" s="1"/>
  <c r="TDN475" i="5" s="1"/>
  <c r="TDP475" i="5" s="1"/>
  <c r="TDR475" i="5" s="1"/>
  <c r="TDT475" i="5" s="1"/>
  <c r="TDV475" i="5" s="1"/>
  <c r="TDX475" i="5" s="1"/>
  <c r="TDZ475" i="5" s="1"/>
  <c r="TEB475" i="5" s="1"/>
  <c r="TED475" i="5" s="1"/>
  <c r="TEF475" i="5" s="1"/>
  <c r="TEH475" i="5" s="1"/>
  <c r="TEJ475" i="5" s="1"/>
  <c r="TEL475" i="5" s="1"/>
  <c r="TEN475" i="5" s="1"/>
  <c r="TEP475" i="5" s="1"/>
  <c r="TER475" i="5" s="1"/>
  <c r="TET475" i="5" s="1"/>
  <c r="TEV475" i="5" s="1"/>
  <c r="TEX475" i="5" s="1"/>
  <c r="TEZ475" i="5" s="1"/>
  <c r="TFB475" i="5" s="1"/>
  <c r="TFD475" i="5" s="1"/>
  <c r="TFF475" i="5" s="1"/>
  <c r="TFH475" i="5" s="1"/>
  <c r="TFJ475" i="5" s="1"/>
  <c r="TFL475" i="5" s="1"/>
  <c r="TFN475" i="5" s="1"/>
  <c r="TFP475" i="5" s="1"/>
  <c r="TFR475" i="5" s="1"/>
  <c r="TFT475" i="5" s="1"/>
  <c r="TFV475" i="5" s="1"/>
  <c r="TFX475" i="5" s="1"/>
  <c r="TFZ475" i="5" s="1"/>
  <c r="TGB475" i="5" s="1"/>
  <c r="TGD475" i="5" s="1"/>
  <c r="TGF475" i="5" s="1"/>
  <c r="TGH475" i="5" s="1"/>
  <c r="TGJ475" i="5" s="1"/>
  <c r="TGL475" i="5" s="1"/>
  <c r="TGN475" i="5" s="1"/>
  <c r="TGP475" i="5" s="1"/>
  <c r="TGR475" i="5" s="1"/>
  <c r="TGT475" i="5" s="1"/>
  <c r="TGV475" i="5" s="1"/>
  <c r="TGX475" i="5" s="1"/>
  <c r="TGZ475" i="5" s="1"/>
  <c r="THB475" i="5" s="1"/>
  <c r="THD475" i="5" s="1"/>
  <c r="THF475" i="5" s="1"/>
  <c r="THH475" i="5" s="1"/>
  <c r="THJ475" i="5" s="1"/>
  <c r="THL475" i="5" s="1"/>
  <c r="THN475" i="5" s="1"/>
  <c r="THP475" i="5" s="1"/>
  <c r="THR475" i="5" s="1"/>
  <c r="THT475" i="5" s="1"/>
  <c r="THV475" i="5" s="1"/>
  <c r="THX475" i="5" s="1"/>
  <c r="THZ475" i="5" s="1"/>
  <c r="TIB475" i="5" s="1"/>
  <c r="TID475" i="5" s="1"/>
  <c r="TIF475" i="5" s="1"/>
  <c r="TIH475" i="5" s="1"/>
  <c r="TIJ475" i="5" s="1"/>
  <c r="TIL475" i="5" s="1"/>
  <c r="TIN475" i="5" s="1"/>
  <c r="TIP475" i="5" s="1"/>
  <c r="TIR475" i="5" s="1"/>
  <c r="TIT475" i="5" s="1"/>
  <c r="TIV475" i="5" s="1"/>
  <c r="TIX475" i="5" s="1"/>
  <c r="TIZ475" i="5" s="1"/>
  <c r="TJB475" i="5" s="1"/>
  <c r="TJD475" i="5" s="1"/>
  <c r="TJF475" i="5" s="1"/>
  <c r="TJH475" i="5" s="1"/>
  <c r="TJJ475" i="5" s="1"/>
  <c r="TJL475" i="5" s="1"/>
  <c r="TJN475" i="5" s="1"/>
  <c r="TJP475" i="5" s="1"/>
  <c r="TJR475" i="5" s="1"/>
  <c r="TJT475" i="5" s="1"/>
  <c r="TJV475" i="5" s="1"/>
  <c r="TJX475" i="5" s="1"/>
  <c r="TJZ475" i="5" s="1"/>
  <c r="TKB475" i="5" s="1"/>
  <c r="TKD475" i="5" s="1"/>
  <c r="TKF475" i="5" s="1"/>
  <c r="TKH475" i="5" s="1"/>
  <c r="TKJ475" i="5" s="1"/>
  <c r="TKL475" i="5" s="1"/>
  <c r="TKN475" i="5" s="1"/>
  <c r="TKP475" i="5" s="1"/>
  <c r="TKR475" i="5" s="1"/>
  <c r="TKT475" i="5" s="1"/>
  <c r="TKV475" i="5" s="1"/>
  <c r="TKX475" i="5" s="1"/>
  <c r="TKZ475" i="5" s="1"/>
  <c r="TLB475" i="5" s="1"/>
  <c r="TLD475" i="5" s="1"/>
  <c r="TLF475" i="5" s="1"/>
  <c r="TLH475" i="5" s="1"/>
  <c r="TLJ475" i="5" s="1"/>
  <c r="TLL475" i="5" s="1"/>
  <c r="TLN475" i="5" s="1"/>
  <c r="TLP475" i="5" s="1"/>
  <c r="TLR475" i="5" s="1"/>
  <c r="TLT475" i="5" s="1"/>
  <c r="TLV475" i="5" s="1"/>
  <c r="TLX475" i="5" s="1"/>
  <c r="TLZ475" i="5" s="1"/>
  <c r="TMB475" i="5" s="1"/>
  <c r="TMD475" i="5" s="1"/>
  <c r="TMF475" i="5" s="1"/>
  <c r="TMH475" i="5" s="1"/>
  <c r="TMJ475" i="5" s="1"/>
  <c r="TML475" i="5" s="1"/>
  <c r="TMN475" i="5" s="1"/>
  <c r="TMP475" i="5" s="1"/>
  <c r="TMR475" i="5" s="1"/>
  <c r="TMT475" i="5" s="1"/>
  <c r="TMV475" i="5" s="1"/>
  <c r="TMX475" i="5" s="1"/>
  <c r="TMZ475" i="5" s="1"/>
  <c r="TNB475" i="5" s="1"/>
  <c r="TND475" i="5" s="1"/>
  <c r="TNF475" i="5" s="1"/>
  <c r="TNH475" i="5" s="1"/>
  <c r="TNJ475" i="5" s="1"/>
  <c r="TNL475" i="5" s="1"/>
  <c r="TNN475" i="5" s="1"/>
  <c r="TNP475" i="5" s="1"/>
  <c r="TNR475" i="5" s="1"/>
  <c r="TNT475" i="5" s="1"/>
  <c r="TNV475" i="5" s="1"/>
  <c r="TNX475" i="5" s="1"/>
  <c r="TNZ475" i="5" s="1"/>
  <c r="TOB475" i="5" s="1"/>
  <c r="TOD475" i="5" s="1"/>
  <c r="TOF475" i="5" s="1"/>
  <c r="TOH475" i="5" s="1"/>
  <c r="TOJ475" i="5" s="1"/>
  <c r="TOL475" i="5" s="1"/>
  <c r="TON475" i="5" s="1"/>
  <c r="TOP475" i="5" s="1"/>
  <c r="TOR475" i="5" s="1"/>
  <c r="TOT475" i="5" s="1"/>
  <c r="TOV475" i="5" s="1"/>
  <c r="TOX475" i="5" s="1"/>
  <c r="TOZ475" i="5" s="1"/>
  <c r="TPB475" i="5" s="1"/>
  <c r="TPD475" i="5" s="1"/>
  <c r="TPF475" i="5" s="1"/>
  <c r="TPH475" i="5" s="1"/>
  <c r="TPJ475" i="5" s="1"/>
  <c r="TPL475" i="5" s="1"/>
  <c r="TPN475" i="5" s="1"/>
  <c r="TPP475" i="5" s="1"/>
  <c r="TPR475" i="5" s="1"/>
  <c r="TPT475" i="5" s="1"/>
  <c r="TPV475" i="5" s="1"/>
  <c r="TPX475" i="5" s="1"/>
  <c r="TPZ475" i="5" s="1"/>
  <c r="TQB475" i="5" s="1"/>
  <c r="TQD475" i="5" s="1"/>
  <c r="TQF475" i="5" s="1"/>
  <c r="TQH475" i="5" s="1"/>
  <c r="TQJ475" i="5" s="1"/>
  <c r="TQL475" i="5" s="1"/>
  <c r="TQN475" i="5" s="1"/>
  <c r="TQP475" i="5" s="1"/>
  <c r="TQR475" i="5" s="1"/>
  <c r="TQT475" i="5" s="1"/>
  <c r="TQV475" i="5" s="1"/>
  <c r="TQX475" i="5" s="1"/>
  <c r="TQZ475" i="5" s="1"/>
  <c r="TRB475" i="5" s="1"/>
  <c r="TRD475" i="5" s="1"/>
  <c r="TRF475" i="5" s="1"/>
  <c r="TRH475" i="5" s="1"/>
  <c r="TRJ475" i="5" s="1"/>
  <c r="TRL475" i="5" s="1"/>
  <c r="TRN475" i="5" s="1"/>
  <c r="TRP475" i="5" s="1"/>
  <c r="TRR475" i="5" s="1"/>
  <c r="TRT475" i="5" s="1"/>
  <c r="TRV475" i="5" s="1"/>
  <c r="TRX475" i="5" s="1"/>
  <c r="TRZ475" i="5" s="1"/>
  <c r="TSB475" i="5" s="1"/>
  <c r="TSD475" i="5" s="1"/>
  <c r="TSF475" i="5" s="1"/>
  <c r="TSH475" i="5" s="1"/>
  <c r="TSJ475" i="5" s="1"/>
  <c r="TSL475" i="5" s="1"/>
  <c r="TSN475" i="5" s="1"/>
  <c r="TSP475" i="5" s="1"/>
  <c r="TSR475" i="5" s="1"/>
  <c r="TST475" i="5" s="1"/>
  <c r="TSV475" i="5" s="1"/>
  <c r="TSX475" i="5" s="1"/>
  <c r="TSZ475" i="5" s="1"/>
  <c r="TTB475" i="5" s="1"/>
  <c r="TTD475" i="5" s="1"/>
  <c r="TTF475" i="5" s="1"/>
  <c r="TTH475" i="5" s="1"/>
  <c r="TTJ475" i="5" s="1"/>
  <c r="TTL475" i="5" s="1"/>
  <c r="TTN475" i="5" s="1"/>
  <c r="TTP475" i="5" s="1"/>
  <c r="TTR475" i="5" s="1"/>
  <c r="TTT475" i="5" s="1"/>
  <c r="TTV475" i="5" s="1"/>
  <c r="TTX475" i="5" s="1"/>
  <c r="TTZ475" i="5" s="1"/>
  <c r="TUB475" i="5" s="1"/>
  <c r="TUD475" i="5" s="1"/>
  <c r="TUF475" i="5" s="1"/>
  <c r="TUH475" i="5" s="1"/>
  <c r="TUJ475" i="5" s="1"/>
  <c r="TUL475" i="5" s="1"/>
  <c r="TUN475" i="5" s="1"/>
  <c r="TUP475" i="5" s="1"/>
  <c r="TUR475" i="5" s="1"/>
  <c r="TUT475" i="5" s="1"/>
  <c r="TUV475" i="5" s="1"/>
  <c r="TUX475" i="5" s="1"/>
  <c r="TUZ475" i="5" s="1"/>
  <c r="TVB475" i="5" s="1"/>
  <c r="TVD475" i="5" s="1"/>
  <c r="TVF475" i="5" s="1"/>
  <c r="TVH475" i="5" s="1"/>
  <c r="TVJ475" i="5" s="1"/>
  <c r="TVL475" i="5" s="1"/>
  <c r="TVN475" i="5" s="1"/>
  <c r="TVP475" i="5" s="1"/>
  <c r="TVR475" i="5" s="1"/>
  <c r="TVT475" i="5" s="1"/>
  <c r="TVV475" i="5" s="1"/>
  <c r="TVX475" i="5" s="1"/>
  <c r="TVZ475" i="5" s="1"/>
  <c r="TWB475" i="5" s="1"/>
  <c r="TWD475" i="5" s="1"/>
  <c r="TWF475" i="5" s="1"/>
  <c r="TWH475" i="5" s="1"/>
  <c r="TWJ475" i="5" s="1"/>
  <c r="TWL475" i="5" s="1"/>
  <c r="TWN475" i="5" s="1"/>
  <c r="TWP475" i="5" s="1"/>
  <c r="TWR475" i="5" s="1"/>
  <c r="TWT475" i="5" s="1"/>
  <c r="TWV475" i="5" s="1"/>
  <c r="TWX475" i="5" s="1"/>
  <c r="TWZ475" i="5" s="1"/>
  <c r="TXB475" i="5" s="1"/>
  <c r="TXD475" i="5" s="1"/>
  <c r="TXF475" i="5" s="1"/>
  <c r="TXH475" i="5" s="1"/>
  <c r="TXJ475" i="5" s="1"/>
  <c r="TXL475" i="5" s="1"/>
  <c r="TXN475" i="5" s="1"/>
  <c r="TXP475" i="5" s="1"/>
  <c r="TXR475" i="5" s="1"/>
  <c r="TXT475" i="5" s="1"/>
  <c r="TXV475" i="5" s="1"/>
  <c r="TXX475" i="5" s="1"/>
  <c r="TXZ475" i="5" s="1"/>
  <c r="TYB475" i="5" s="1"/>
  <c r="TYD475" i="5" s="1"/>
  <c r="TYF475" i="5" s="1"/>
  <c r="TYH475" i="5" s="1"/>
  <c r="TYJ475" i="5" s="1"/>
  <c r="TYL475" i="5" s="1"/>
  <c r="TYN475" i="5" s="1"/>
  <c r="TYP475" i="5" s="1"/>
  <c r="TYR475" i="5" s="1"/>
  <c r="TYT475" i="5" s="1"/>
  <c r="TYV475" i="5" s="1"/>
  <c r="TYX475" i="5" s="1"/>
  <c r="TYZ475" i="5" s="1"/>
  <c r="TZB475" i="5" s="1"/>
  <c r="TZD475" i="5" s="1"/>
  <c r="TZF475" i="5" s="1"/>
  <c r="TZH475" i="5" s="1"/>
  <c r="TZJ475" i="5" s="1"/>
  <c r="TZL475" i="5" s="1"/>
  <c r="TZN475" i="5" s="1"/>
  <c r="TZP475" i="5" s="1"/>
  <c r="TZR475" i="5" s="1"/>
  <c r="TZT475" i="5" s="1"/>
  <c r="TZV475" i="5" s="1"/>
  <c r="TZX475" i="5" s="1"/>
  <c r="TZZ475" i="5" s="1"/>
  <c r="UAB475" i="5" s="1"/>
  <c r="UAD475" i="5" s="1"/>
  <c r="UAF475" i="5" s="1"/>
  <c r="UAH475" i="5" s="1"/>
  <c r="UAJ475" i="5" s="1"/>
  <c r="UAL475" i="5" s="1"/>
  <c r="UAN475" i="5" s="1"/>
  <c r="UAP475" i="5" s="1"/>
  <c r="UAR475" i="5" s="1"/>
  <c r="UAT475" i="5" s="1"/>
  <c r="UAV475" i="5" s="1"/>
  <c r="UAX475" i="5" s="1"/>
  <c r="UAZ475" i="5" s="1"/>
  <c r="UBB475" i="5" s="1"/>
  <c r="UBD475" i="5" s="1"/>
  <c r="UBF475" i="5" s="1"/>
  <c r="UBH475" i="5" s="1"/>
  <c r="UBJ475" i="5" s="1"/>
  <c r="UBL475" i="5" s="1"/>
  <c r="UBN475" i="5" s="1"/>
  <c r="UBP475" i="5" s="1"/>
  <c r="UBR475" i="5" s="1"/>
  <c r="UBT475" i="5" s="1"/>
  <c r="UBV475" i="5" s="1"/>
  <c r="UBX475" i="5" s="1"/>
  <c r="UBZ475" i="5" s="1"/>
  <c r="UCB475" i="5" s="1"/>
  <c r="UCD475" i="5" s="1"/>
  <c r="UCF475" i="5" s="1"/>
  <c r="UCH475" i="5" s="1"/>
  <c r="UCJ475" i="5" s="1"/>
  <c r="UCL475" i="5" s="1"/>
  <c r="UCN475" i="5" s="1"/>
  <c r="UCP475" i="5" s="1"/>
  <c r="UCR475" i="5" s="1"/>
  <c r="UCT475" i="5" s="1"/>
  <c r="UCV475" i="5" s="1"/>
  <c r="UCX475" i="5" s="1"/>
  <c r="UCZ475" i="5" s="1"/>
  <c r="UDB475" i="5" s="1"/>
  <c r="UDD475" i="5" s="1"/>
  <c r="UDF475" i="5" s="1"/>
  <c r="UDH475" i="5" s="1"/>
  <c r="UDJ475" i="5" s="1"/>
  <c r="UDL475" i="5" s="1"/>
  <c r="UDN475" i="5" s="1"/>
  <c r="UDP475" i="5" s="1"/>
  <c r="UDR475" i="5" s="1"/>
  <c r="UDT475" i="5" s="1"/>
  <c r="UDV475" i="5" s="1"/>
  <c r="UDX475" i="5" s="1"/>
  <c r="UDZ475" i="5" s="1"/>
  <c r="UEB475" i="5" s="1"/>
  <c r="UED475" i="5" s="1"/>
  <c r="UEF475" i="5" s="1"/>
  <c r="UEH475" i="5" s="1"/>
  <c r="UEJ475" i="5" s="1"/>
  <c r="UEL475" i="5" s="1"/>
  <c r="UEN475" i="5" s="1"/>
  <c r="UEP475" i="5" s="1"/>
  <c r="UER475" i="5" s="1"/>
  <c r="UET475" i="5" s="1"/>
  <c r="UEV475" i="5" s="1"/>
  <c r="UEX475" i="5" s="1"/>
  <c r="UEZ475" i="5" s="1"/>
  <c r="UFB475" i="5" s="1"/>
  <c r="UFD475" i="5" s="1"/>
  <c r="UFF475" i="5" s="1"/>
  <c r="UFH475" i="5" s="1"/>
  <c r="UFJ475" i="5" s="1"/>
  <c r="UFL475" i="5" s="1"/>
  <c r="UFN475" i="5" s="1"/>
  <c r="UFP475" i="5" s="1"/>
  <c r="UFR475" i="5" s="1"/>
  <c r="UFT475" i="5" s="1"/>
  <c r="UFV475" i="5" s="1"/>
  <c r="UFX475" i="5" s="1"/>
  <c r="UFZ475" i="5" s="1"/>
  <c r="UGB475" i="5" s="1"/>
  <c r="UGD475" i="5" s="1"/>
  <c r="UGF475" i="5" s="1"/>
  <c r="UGH475" i="5" s="1"/>
  <c r="UGJ475" i="5" s="1"/>
  <c r="UGL475" i="5" s="1"/>
  <c r="UGN475" i="5" s="1"/>
  <c r="UGP475" i="5" s="1"/>
  <c r="UGR475" i="5" s="1"/>
  <c r="UGT475" i="5" s="1"/>
  <c r="UGV475" i="5" s="1"/>
  <c r="UGX475" i="5" s="1"/>
  <c r="UGZ475" i="5" s="1"/>
  <c r="UHB475" i="5" s="1"/>
  <c r="UHD475" i="5" s="1"/>
  <c r="UHF475" i="5" s="1"/>
  <c r="UHH475" i="5" s="1"/>
  <c r="UHJ475" i="5" s="1"/>
  <c r="UHL475" i="5" s="1"/>
  <c r="UHN475" i="5" s="1"/>
  <c r="UHP475" i="5" s="1"/>
  <c r="UHR475" i="5" s="1"/>
  <c r="UHT475" i="5" s="1"/>
  <c r="UHV475" i="5" s="1"/>
  <c r="UHX475" i="5" s="1"/>
  <c r="UHZ475" i="5" s="1"/>
  <c r="UIB475" i="5" s="1"/>
  <c r="UID475" i="5" s="1"/>
  <c r="UIF475" i="5" s="1"/>
  <c r="UIH475" i="5" s="1"/>
  <c r="UIJ475" i="5" s="1"/>
  <c r="UIL475" i="5" s="1"/>
  <c r="UIN475" i="5" s="1"/>
  <c r="UIP475" i="5" s="1"/>
  <c r="UIR475" i="5" s="1"/>
  <c r="UIT475" i="5" s="1"/>
  <c r="UIV475" i="5" s="1"/>
  <c r="UIX475" i="5" s="1"/>
  <c r="UIZ475" i="5" s="1"/>
  <c r="UJB475" i="5" s="1"/>
  <c r="UJD475" i="5" s="1"/>
  <c r="UJF475" i="5" s="1"/>
  <c r="UJH475" i="5" s="1"/>
  <c r="UJJ475" i="5" s="1"/>
  <c r="UJL475" i="5" s="1"/>
  <c r="UJN475" i="5" s="1"/>
  <c r="UJP475" i="5" s="1"/>
  <c r="UJR475" i="5" s="1"/>
  <c r="UJT475" i="5" s="1"/>
  <c r="UJV475" i="5" s="1"/>
  <c r="UJX475" i="5" s="1"/>
  <c r="UJZ475" i="5" s="1"/>
  <c r="UKB475" i="5" s="1"/>
  <c r="UKD475" i="5" s="1"/>
  <c r="UKF475" i="5" s="1"/>
  <c r="UKH475" i="5" s="1"/>
  <c r="UKJ475" i="5" s="1"/>
  <c r="UKL475" i="5" s="1"/>
  <c r="UKN475" i="5" s="1"/>
  <c r="UKP475" i="5" s="1"/>
  <c r="UKR475" i="5" s="1"/>
  <c r="UKT475" i="5" s="1"/>
  <c r="UKV475" i="5" s="1"/>
  <c r="UKX475" i="5" s="1"/>
  <c r="UKZ475" i="5" s="1"/>
  <c r="ULB475" i="5" s="1"/>
  <c r="ULD475" i="5" s="1"/>
  <c r="ULF475" i="5" s="1"/>
  <c r="ULH475" i="5" s="1"/>
  <c r="ULJ475" i="5" s="1"/>
  <c r="ULL475" i="5" s="1"/>
  <c r="ULN475" i="5" s="1"/>
  <c r="ULP475" i="5" s="1"/>
  <c r="ULR475" i="5" s="1"/>
  <c r="ULT475" i="5" s="1"/>
  <c r="ULV475" i="5" s="1"/>
  <c r="ULX475" i="5" s="1"/>
  <c r="ULZ475" i="5" s="1"/>
  <c r="UMB475" i="5" s="1"/>
  <c r="UMD475" i="5" s="1"/>
  <c r="UMF475" i="5" s="1"/>
  <c r="UMH475" i="5" s="1"/>
  <c r="UMJ475" i="5" s="1"/>
  <c r="UML475" i="5" s="1"/>
  <c r="UMN475" i="5" s="1"/>
  <c r="UMP475" i="5" s="1"/>
  <c r="UMR475" i="5" s="1"/>
  <c r="UMT475" i="5" s="1"/>
  <c r="UMV475" i="5" s="1"/>
  <c r="UMX475" i="5" s="1"/>
  <c r="UMZ475" i="5" s="1"/>
  <c r="UNB475" i="5" s="1"/>
  <c r="UND475" i="5" s="1"/>
  <c r="UNF475" i="5" s="1"/>
  <c r="UNH475" i="5" s="1"/>
  <c r="UNJ475" i="5" s="1"/>
  <c r="UNL475" i="5" s="1"/>
  <c r="UNN475" i="5" s="1"/>
  <c r="UNP475" i="5" s="1"/>
  <c r="UNR475" i="5" s="1"/>
  <c r="UNT475" i="5" s="1"/>
  <c r="UNV475" i="5" s="1"/>
  <c r="UNX475" i="5" s="1"/>
  <c r="UNZ475" i="5" s="1"/>
  <c r="UOB475" i="5" s="1"/>
  <c r="UOD475" i="5" s="1"/>
  <c r="UOF475" i="5" s="1"/>
  <c r="UOH475" i="5" s="1"/>
  <c r="UOJ475" i="5" s="1"/>
  <c r="UOL475" i="5" s="1"/>
  <c r="UON475" i="5" s="1"/>
  <c r="UOP475" i="5" s="1"/>
  <c r="UOR475" i="5" s="1"/>
  <c r="UOT475" i="5" s="1"/>
  <c r="UOV475" i="5" s="1"/>
  <c r="UOX475" i="5" s="1"/>
  <c r="UOZ475" i="5" s="1"/>
  <c r="UPB475" i="5" s="1"/>
  <c r="UPD475" i="5" s="1"/>
  <c r="UPF475" i="5" s="1"/>
  <c r="UPH475" i="5" s="1"/>
  <c r="UPJ475" i="5" s="1"/>
  <c r="UPL475" i="5" s="1"/>
  <c r="UPN475" i="5" s="1"/>
  <c r="UPP475" i="5" s="1"/>
  <c r="UPR475" i="5" s="1"/>
  <c r="UPT475" i="5" s="1"/>
  <c r="UPV475" i="5" s="1"/>
  <c r="UPX475" i="5" s="1"/>
  <c r="UPZ475" i="5" s="1"/>
  <c r="UQB475" i="5" s="1"/>
  <c r="UQD475" i="5" s="1"/>
  <c r="UQF475" i="5" s="1"/>
  <c r="UQH475" i="5" s="1"/>
  <c r="UQJ475" i="5" s="1"/>
  <c r="UQL475" i="5" s="1"/>
  <c r="UQN475" i="5" s="1"/>
  <c r="UQP475" i="5" s="1"/>
  <c r="UQR475" i="5" s="1"/>
  <c r="UQT475" i="5" s="1"/>
  <c r="UQV475" i="5" s="1"/>
  <c r="UQX475" i="5" s="1"/>
  <c r="UQZ475" i="5" s="1"/>
  <c r="URB475" i="5" s="1"/>
  <c r="URD475" i="5" s="1"/>
  <c r="URF475" i="5" s="1"/>
  <c r="URH475" i="5" s="1"/>
  <c r="URJ475" i="5" s="1"/>
  <c r="URL475" i="5" s="1"/>
  <c r="URN475" i="5" s="1"/>
  <c r="URP475" i="5" s="1"/>
  <c r="URR475" i="5" s="1"/>
  <c r="URT475" i="5" s="1"/>
  <c r="URV475" i="5" s="1"/>
  <c r="URX475" i="5" s="1"/>
  <c r="URZ475" i="5" s="1"/>
  <c r="USB475" i="5" s="1"/>
  <c r="USD475" i="5" s="1"/>
  <c r="USF475" i="5" s="1"/>
  <c r="USH475" i="5" s="1"/>
  <c r="USJ475" i="5" s="1"/>
  <c r="USL475" i="5" s="1"/>
  <c r="USN475" i="5" s="1"/>
  <c r="USP475" i="5" s="1"/>
  <c r="USR475" i="5" s="1"/>
  <c r="UST475" i="5" s="1"/>
  <c r="USV475" i="5" s="1"/>
  <c r="USX475" i="5" s="1"/>
  <c r="USZ475" i="5" s="1"/>
  <c r="UTB475" i="5" s="1"/>
  <c r="UTD475" i="5" s="1"/>
  <c r="UTF475" i="5" s="1"/>
  <c r="UTH475" i="5" s="1"/>
  <c r="UTJ475" i="5" s="1"/>
  <c r="UTL475" i="5" s="1"/>
  <c r="UTN475" i="5" s="1"/>
  <c r="UTP475" i="5" s="1"/>
  <c r="UTR475" i="5" s="1"/>
  <c r="UTT475" i="5" s="1"/>
  <c r="UTV475" i="5" s="1"/>
  <c r="UTX475" i="5" s="1"/>
  <c r="UTZ475" i="5" s="1"/>
  <c r="UUB475" i="5" s="1"/>
  <c r="UUD475" i="5" s="1"/>
  <c r="UUF475" i="5" s="1"/>
  <c r="UUH475" i="5" s="1"/>
  <c r="UUJ475" i="5" s="1"/>
  <c r="UUL475" i="5" s="1"/>
  <c r="UUN475" i="5" s="1"/>
  <c r="UUP475" i="5" s="1"/>
  <c r="UUR475" i="5" s="1"/>
  <c r="UUT475" i="5" s="1"/>
  <c r="UUV475" i="5" s="1"/>
  <c r="UUX475" i="5" s="1"/>
  <c r="UUZ475" i="5" s="1"/>
  <c r="UVB475" i="5" s="1"/>
  <c r="UVD475" i="5" s="1"/>
  <c r="UVF475" i="5" s="1"/>
  <c r="UVH475" i="5" s="1"/>
  <c r="UVJ475" i="5" s="1"/>
  <c r="UVL475" i="5" s="1"/>
  <c r="UVN475" i="5" s="1"/>
  <c r="UVP475" i="5" s="1"/>
  <c r="UVR475" i="5" s="1"/>
  <c r="UVT475" i="5" s="1"/>
  <c r="UVV475" i="5" s="1"/>
  <c r="UVX475" i="5" s="1"/>
  <c r="UVZ475" i="5" s="1"/>
  <c r="UWB475" i="5" s="1"/>
  <c r="UWD475" i="5" s="1"/>
  <c r="UWF475" i="5" s="1"/>
  <c r="UWH475" i="5" s="1"/>
  <c r="UWJ475" i="5" s="1"/>
  <c r="UWL475" i="5" s="1"/>
  <c r="UWN475" i="5" s="1"/>
  <c r="UWP475" i="5" s="1"/>
  <c r="UWR475" i="5" s="1"/>
  <c r="UWT475" i="5" s="1"/>
  <c r="UWV475" i="5" s="1"/>
  <c r="UWX475" i="5" s="1"/>
  <c r="UWZ475" i="5" s="1"/>
  <c r="UXB475" i="5" s="1"/>
  <c r="UXD475" i="5" s="1"/>
  <c r="UXF475" i="5" s="1"/>
  <c r="UXH475" i="5" s="1"/>
  <c r="UXJ475" i="5" s="1"/>
  <c r="UXL475" i="5" s="1"/>
  <c r="UXN475" i="5" s="1"/>
  <c r="UXP475" i="5" s="1"/>
  <c r="UXR475" i="5" s="1"/>
  <c r="UXT475" i="5" s="1"/>
  <c r="UXV475" i="5" s="1"/>
  <c r="UXX475" i="5" s="1"/>
  <c r="UXZ475" i="5" s="1"/>
  <c r="UYB475" i="5" s="1"/>
  <c r="UYD475" i="5" s="1"/>
  <c r="UYF475" i="5" s="1"/>
  <c r="UYH475" i="5" s="1"/>
  <c r="UYJ475" i="5" s="1"/>
  <c r="UYL475" i="5" s="1"/>
  <c r="UYN475" i="5" s="1"/>
  <c r="UYP475" i="5" s="1"/>
  <c r="UYR475" i="5" s="1"/>
  <c r="UYT475" i="5" s="1"/>
  <c r="UYV475" i="5" s="1"/>
  <c r="UYX475" i="5" s="1"/>
  <c r="UYZ475" i="5" s="1"/>
  <c r="UZB475" i="5" s="1"/>
  <c r="UZD475" i="5" s="1"/>
  <c r="UZF475" i="5" s="1"/>
  <c r="UZH475" i="5" s="1"/>
  <c r="UZJ475" i="5" s="1"/>
  <c r="UZL475" i="5" s="1"/>
  <c r="UZN475" i="5" s="1"/>
  <c r="UZP475" i="5" s="1"/>
  <c r="UZR475" i="5" s="1"/>
  <c r="UZT475" i="5" s="1"/>
  <c r="UZV475" i="5" s="1"/>
  <c r="UZX475" i="5" s="1"/>
  <c r="UZZ475" i="5" s="1"/>
  <c r="VAB475" i="5" s="1"/>
  <c r="VAD475" i="5" s="1"/>
  <c r="VAF475" i="5" s="1"/>
  <c r="VAH475" i="5" s="1"/>
  <c r="VAJ475" i="5" s="1"/>
  <c r="VAL475" i="5" s="1"/>
  <c r="VAN475" i="5" s="1"/>
  <c r="VAP475" i="5" s="1"/>
  <c r="VAR475" i="5" s="1"/>
  <c r="VAT475" i="5" s="1"/>
  <c r="VAV475" i="5" s="1"/>
  <c r="VAX475" i="5" s="1"/>
  <c r="VAZ475" i="5" s="1"/>
  <c r="VBB475" i="5" s="1"/>
  <c r="VBD475" i="5" s="1"/>
  <c r="VBF475" i="5" s="1"/>
  <c r="VBH475" i="5" s="1"/>
  <c r="VBJ475" i="5" s="1"/>
  <c r="VBL475" i="5" s="1"/>
  <c r="VBN475" i="5" s="1"/>
  <c r="VBP475" i="5" s="1"/>
  <c r="VBR475" i="5" s="1"/>
  <c r="VBT475" i="5" s="1"/>
  <c r="VBV475" i="5" s="1"/>
  <c r="VBX475" i="5" s="1"/>
  <c r="VBZ475" i="5" s="1"/>
  <c r="VCB475" i="5" s="1"/>
  <c r="VCD475" i="5" s="1"/>
  <c r="VCF475" i="5" s="1"/>
  <c r="VCH475" i="5" s="1"/>
  <c r="VCJ475" i="5" s="1"/>
  <c r="VCL475" i="5" s="1"/>
  <c r="VCN475" i="5" s="1"/>
  <c r="VCP475" i="5" s="1"/>
  <c r="VCR475" i="5" s="1"/>
  <c r="VCT475" i="5" s="1"/>
  <c r="VCV475" i="5" s="1"/>
  <c r="VCX475" i="5" s="1"/>
  <c r="VCZ475" i="5" s="1"/>
  <c r="VDB475" i="5" s="1"/>
  <c r="VDD475" i="5" s="1"/>
  <c r="VDF475" i="5" s="1"/>
  <c r="VDH475" i="5" s="1"/>
  <c r="VDJ475" i="5" s="1"/>
  <c r="VDL475" i="5" s="1"/>
  <c r="VDN475" i="5" s="1"/>
  <c r="VDP475" i="5" s="1"/>
  <c r="VDR475" i="5" s="1"/>
  <c r="VDT475" i="5" s="1"/>
  <c r="VDV475" i="5" s="1"/>
  <c r="VDX475" i="5" s="1"/>
  <c r="VDZ475" i="5" s="1"/>
  <c r="VEB475" i="5" s="1"/>
  <c r="VED475" i="5" s="1"/>
  <c r="VEF475" i="5" s="1"/>
  <c r="VEH475" i="5" s="1"/>
  <c r="VEJ475" i="5" s="1"/>
  <c r="VEL475" i="5" s="1"/>
  <c r="VEN475" i="5" s="1"/>
  <c r="VEP475" i="5" s="1"/>
  <c r="VER475" i="5" s="1"/>
  <c r="VET475" i="5" s="1"/>
  <c r="VEV475" i="5" s="1"/>
  <c r="VEX475" i="5" s="1"/>
  <c r="VEZ475" i="5" s="1"/>
  <c r="VFB475" i="5" s="1"/>
  <c r="VFD475" i="5" s="1"/>
  <c r="VFF475" i="5" s="1"/>
  <c r="VFH475" i="5" s="1"/>
  <c r="VFJ475" i="5" s="1"/>
  <c r="VFL475" i="5" s="1"/>
  <c r="VFN475" i="5" s="1"/>
  <c r="VFP475" i="5" s="1"/>
  <c r="VFR475" i="5" s="1"/>
  <c r="VFT475" i="5" s="1"/>
  <c r="VFV475" i="5" s="1"/>
  <c r="VFX475" i="5" s="1"/>
  <c r="VFZ475" i="5" s="1"/>
  <c r="VGB475" i="5" s="1"/>
  <c r="VGD475" i="5" s="1"/>
  <c r="VGF475" i="5" s="1"/>
  <c r="VGH475" i="5" s="1"/>
  <c r="VGJ475" i="5" s="1"/>
  <c r="VGL475" i="5" s="1"/>
  <c r="VGN475" i="5" s="1"/>
  <c r="VGP475" i="5" s="1"/>
  <c r="VGR475" i="5" s="1"/>
  <c r="VGT475" i="5" s="1"/>
  <c r="VGV475" i="5" s="1"/>
  <c r="VGX475" i="5" s="1"/>
  <c r="VGZ475" i="5" s="1"/>
  <c r="VHB475" i="5" s="1"/>
  <c r="VHD475" i="5" s="1"/>
  <c r="VHF475" i="5" s="1"/>
  <c r="VHH475" i="5" s="1"/>
  <c r="VHJ475" i="5" s="1"/>
  <c r="VHL475" i="5" s="1"/>
  <c r="VHN475" i="5" s="1"/>
  <c r="VHP475" i="5" s="1"/>
  <c r="VHR475" i="5" s="1"/>
  <c r="VHT475" i="5" s="1"/>
  <c r="VHV475" i="5" s="1"/>
  <c r="VHX475" i="5" s="1"/>
  <c r="VHZ475" i="5" s="1"/>
  <c r="VIB475" i="5" s="1"/>
  <c r="VID475" i="5" s="1"/>
  <c r="VIF475" i="5" s="1"/>
  <c r="VIH475" i="5" s="1"/>
  <c r="VIJ475" i="5" s="1"/>
  <c r="VIL475" i="5" s="1"/>
  <c r="VIN475" i="5" s="1"/>
  <c r="VIP475" i="5" s="1"/>
  <c r="VIR475" i="5" s="1"/>
  <c r="VIT475" i="5" s="1"/>
  <c r="VIV475" i="5" s="1"/>
  <c r="VIX475" i="5" s="1"/>
  <c r="VIZ475" i="5" s="1"/>
  <c r="VJB475" i="5" s="1"/>
  <c r="VJD475" i="5" s="1"/>
  <c r="VJF475" i="5" s="1"/>
  <c r="VJH475" i="5" s="1"/>
  <c r="VJJ475" i="5" s="1"/>
  <c r="VJL475" i="5" s="1"/>
  <c r="VJN475" i="5" s="1"/>
  <c r="VJP475" i="5" s="1"/>
  <c r="VJR475" i="5" s="1"/>
  <c r="VJT475" i="5" s="1"/>
  <c r="VJV475" i="5" s="1"/>
  <c r="VJX475" i="5" s="1"/>
  <c r="VJZ475" i="5" s="1"/>
  <c r="VKB475" i="5" s="1"/>
  <c r="VKD475" i="5" s="1"/>
  <c r="VKF475" i="5" s="1"/>
  <c r="VKH475" i="5" s="1"/>
  <c r="VKJ475" i="5" s="1"/>
  <c r="VKL475" i="5" s="1"/>
  <c r="VKN475" i="5" s="1"/>
  <c r="VKP475" i="5" s="1"/>
  <c r="VKR475" i="5" s="1"/>
  <c r="VKT475" i="5" s="1"/>
  <c r="VKV475" i="5" s="1"/>
  <c r="VKX475" i="5" s="1"/>
  <c r="VKZ475" i="5" s="1"/>
  <c r="VLB475" i="5" s="1"/>
  <c r="VLD475" i="5" s="1"/>
  <c r="VLF475" i="5" s="1"/>
  <c r="VLH475" i="5" s="1"/>
  <c r="VLJ475" i="5" s="1"/>
  <c r="VLL475" i="5" s="1"/>
  <c r="VLN475" i="5" s="1"/>
  <c r="VLP475" i="5" s="1"/>
  <c r="VLR475" i="5" s="1"/>
  <c r="VLT475" i="5" s="1"/>
  <c r="VLV475" i="5" s="1"/>
  <c r="VLX475" i="5" s="1"/>
  <c r="VLZ475" i="5" s="1"/>
  <c r="VMB475" i="5" s="1"/>
  <c r="VMD475" i="5" s="1"/>
  <c r="VMF475" i="5" s="1"/>
  <c r="VMH475" i="5" s="1"/>
  <c r="VMJ475" i="5" s="1"/>
  <c r="VML475" i="5" s="1"/>
  <c r="VMN475" i="5" s="1"/>
  <c r="VMP475" i="5" s="1"/>
  <c r="VMR475" i="5" s="1"/>
  <c r="VMT475" i="5" s="1"/>
  <c r="VMV475" i="5" s="1"/>
  <c r="VMX475" i="5" s="1"/>
  <c r="VMZ475" i="5" s="1"/>
  <c r="VNB475" i="5" s="1"/>
  <c r="VND475" i="5" s="1"/>
  <c r="VNF475" i="5" s="1"/>
  <c r="VNH475" i="5" s="1"/>
  <c r="VNJ475" i="5" s="1"/>
  <c r="VNL475" i="5" s="1"/>
  <c r="VNN475" i="5" s="1"/>
  <c r="VNP475" i="5" s="1"/>
  <c r="VNR475" i="5" s="1"/>
  <c r="VNT475" i="5" s="1"/>
  <c r="VNV475" i="5" s="1"/>
  <c r="VNX475" i="5" s="1"/>
  <c r="VNZ475" i="5" s="1"/>
  <c r="VOB475" i="5" s="1"/>
  <c r="VOD475" i="5" s="1"/>
  <c r="VOF475" i="5" s="1"/>
  <c r="VOH475" i="5" s="1"/>
  <c r="VOJ475" i="5" s="1"/>
  <c r="VOL475" i="5" s="1"/>
  <c r="VON475" i="5" s="1"/>
  <c r="VOP475" i="5" s="1"/>
  <c r="VOR475" i="5" s="1"/>
  <c r="VOT475" i="5" s="1"/>
  <c r="VOV475" i="5" s="1"/>
  <c r="VOX475" i="5" s="1"/>
  <c r="VOZ475" i="5" s="1"/>
  <c r="VPB475" i="5" s="1"/>
  <c r="VPD475" i="5" s="1"/>
  <c r="VPF475" i="5" s="1"/>
  <c r="VPH475" i="5" s="1"/>
  <c r="VPJ475" i="5" s="1"/>
  <c r="VPL475" i="5" s="1"/>
  <c r="VPN475" i="5" s="1"/>
  <c r="VPP475" i="5" s="1"/>
  <c r="VPR475" i="5" s="1"/>
  <c r="VPT475" i="5" s="1"/>
  <c r="VPV475" i="5" s="1"/>
  <c r="VPX475" i="5" s="1"/>
  <c r="VPZ475" i="5" s="1"/>
  <c r="VQB475" i="5" s="1"/>
  <c r="VQD475" i="5" s="1"/>
  <c r="VQF475" i="5" s="1"/>
  <c r="VQH475" i="5" s="1"/>
  <c r="VQJ475" i="5" s="1"/>
  <c r="VQL475" i="5" s="1"/>
  <c r="VQN475" i="5" s="1"/>
  <c r="VQP475" i="5" s="1"/>
  <c r="VQR475" i="5" s="1"/>
  <c r="VQT475" i="5" s="1"/>
  <c r="VQV475" i="5" s="1"/>
  <c r="VQX475" i="5" s="1"/>
  <c r="VQZ475" i="5" s="1"/>
  <c r="VRB475" i="5" s="1"/>
  <c r="VRD475" i="5" s="1"/>
  <c r="VRF475" i="5" s="1"/>
  <c r="VRH475" i="5" s="1"/>
  <c r="VRJ475" i="5" s="1"/>
  <c r="VRL475" i="5" s="1"/>
  <c r="VRN475" i="5" s="1"/>
  <c r="VRP475" i="5" s="1"/>
  <c r="VRR475" i="5" s="1"/>
  <c r="VRT475" i="5" s="1"/>
  <c r="VRV475" i="5" s="1"/>
  <c r="VRX475" i="5" s="1"/>
  <c r="VRZ475" i="5" s="1"/>
  <c r="VSB475" i="5" s="1"/>
  <c r="VSD475" i="5" s="1"/>
  <c r="VSF475" i="5" s="1"/>
  <c r="VSH475" i="5" s="1"/>
  <c r="VSJ475" i="5" s="1"/>
  <c r="VSL475" i="5" s="1"/>
  <c r="VSN475" i="5" s="1"/>
  <c r="VSP475" i="5" s="1"/>
  <c r="VSR475" i="5" s="1"/>
  <c r="VST475" i="5" s="1"/>
  <c r="VSV475" i="5" s="1"/>
  <c r="VSX475" i="5" s="1"/>
  <c r="VSZ475" i="5" s="1"/>
  <c r="VTB475" i="5" s="1"/>
  <c r="VTD475" i="5" s="1"/>
  <c r="VTF475" i="5" s="1"/>
  <c r="VTH475" i="5" s="1"/>
  <c r="VTJ475" i="5" s="1"/>
  <c r="VTL475" i="5" s="1"/>
  <c r="VTN475" i="5" s="1"/>
  <c r="VTP475" i="5" s="1"/>
  <c r="VTR475" i="5" s="1"/>
  <c r="VTT475" i="5" s="1"/>
  <c r="VTV475" i="5" s="1"/>
  <c r="VTX475" i="5" s="1"/>
  <c r="VTZ475" i="5" s="1"/>
  <c r="VUB475" i="5" s="1"/>
  <c r="VUD475" i="5" s="1"/>
  <c r="VUF475" i="5" s="1"/>
  <c r="VUH475" i="5" s="1"/>
  <c r="VUJ475" i="5" s="1"/>
  <c r="VUL475" i="5" s="1"/>
  <c r="VUN475" i="5" s="1"/>
  <c r="VUP475" i="5" s="1"/>
  <c r="VUR475" i="5" s="1"/>
  <c r="VUT475" i="5" s="1"/>
  <c r="VUV475" i="5" s="1"/>
  <c r="VUX475" i="5" s="1"/>
  <c r="VUZ475" i="5" s="1"/>
  <c r="VVB475" i="5" s="1"/>
  <c r="VVD475" i="5" s="1"/>
  <c r="VVF475" i="5" s="1"/>
  <c r="VVH475" i="5" s="1"/>
  <c r="VVJ475" i="5" s="1"/>
  <c r="VVL475" i="5" s="1"/>
  <c r="VVN475" i="5" s="1"/>
  <c r="VVP475" i="5" s="1"/>
  <c r="VVR475" i="5" s="1"/>
  <c r="VVT475" i="5" s="1"/>
  <c r="VVV475" i="5" s="1"/>
  <c r="VVX475" i="5" s="1"/>
  <c r="VVZ475" i="5" s="1"/>
  <c r="VWB475" i="5" s="1"/>
  <c r="VWD475" i="5" s="1"/>
  <c r="VWF475" i="5" s="1"/>
  <c r="VWH475" i="5" s="1"/>
  <c r="VWJ475" i="5" s="1"/>
  <c r="VWL475" i="5" s="1"/>
  <c r="VWN475" i="5" s="1"/>
  <c r="VWP475" i="5" s="1"/>
  <c r="VWR475" i="5" s="1"/>
  <c r="VWT475" i="5" s="1"/>
  <c r="VWV475" i="5" s="1"/>
  <c r="VWX475" i="5" s="1"/>
  <c r="VWZ475" i="5" s="1"/>
  <c r="VXB475" i="5" s="1"/>
  <c r="VXD475" i="5" s="1"/>
  <c r="VXF475" i="5" s="1"/>
  <c r="VXH475" i="5" s="1"/>
  <c r="VXJ475" i="5" s="1"/>
  <c r="VXL475" i="5" s="1"/>
  <c r="VXN475" i="5" s="1"/>
  <c r="VXP475" i="5" s="1"/>
  <c r="VXR475" i="5" s="1"/>
  <c r="VXT475" i="5" s="1"/>
  <c r="VXV475" i="5" s="1"/>
  <c r="VXX475" i="5" s="1"/>
  <c r="VXZ475" i="5" s="1"/>
  <c r="VYB475" i="5" s="1"/>
  <c r="VYD475" i="5" s="1"/>
  <c r="VYF475" i="5" s="1"/>
  <c r="VYH475" i="5" s="1"/>
  <c r="VYJ475" i="5" s="1"/>
  <c r="VYL475" i="5" s="1"/>
  <c r="VYN475" i="5" s="1"/>
  <c r="VYP475" i="5" s="1"/>
  <c r="VYR475" i="5" s="1"/>
  <c r="VYT475" i="5" s="1"/>
  <c r="VYV475" i="5" s="1"/>
  <c r="VYX475" i="5" s="1"/>
  <c r="VYZ475" i="5" s="1"/>
  <c r="VZB475" i="5" s="1"/>
  <c r="VZD475" i="5" s="1"/>
  <c r="VZF475" i="5" s="1"/>
  <c r="VZH475" i="5" s="1"/>
  <c r="VZJ475" i="5" s="1"/>
  <c r="VZL475" i="5" s="1"/>
  <c r="VZN475" i="5" s="1"/>
  <c r="VZP475" i="5" s="1"/>
  <c r="VZR475" i="5" s="1"/>
  <c r="VZT475" i="5" s="1"/>
  <c r="VZV475" i="5" s="1"/>
  <c r="VZX475" i="5" s="1"/>
  <c r="VZZ475" i="5" s="1"/>
  <c r="WAB475" i="5" s="1"/>
  <c r="WAD475" i="5" s="1"/>
  <c r="WAF475" i="5" s="1"/>
  <c r="WAH475" i="5" s="1"/>
  <c r="WAJ475" i="5" s="1"/>
  <c r="WAL475" i="5" s="1"/>
  <c r="WAN475" i="5" s="1"/>
  <c r="WAP475" i="5" s="1"/>
  <c r="WAR475" i="5" s="1"/>
  <c r="WAT475" i="5" s="1"/>
  <c r="WAV475" i="5" s="1"/>
  <c r="WAX475" i="5" s="1"/>
  <c r="WAZ475" i="5" s="1"/>
  <c r="WBB475" i="5" s="1"/>
  <c r="WBD475" i="5" s="1"/>
  <c r="WBF475" i="5" s="1"/>
  <c r="WBH475" i="5" s="1"/>
  <c r="WBJ475" i="5" s="1"/>
  <c r="WBL475" i="5" s="1"/>
  <c r="WBN475" i="5" s="1"/>
  <c r="WBP475" i="5" s="1"/>
  <c r="WBR475" i="5" s="1"/>
  <c r="WBT475" i="5" s="1"/>
  <c r="WBV475" i="5" s="1"/>
  <c r="WBX475" i="5" s="1"/>
  <c r="WBZ475" i="5" s="1"/>
  <c r="WCB475" i="5" s="1"/>
  <c r="WCD475" i="5" s="1"/>
  <c r="WCF475" i="5" s="1"/>
  <c r="WCH475" i="5" s="1"/>
  <c r="WCJ475" i="5" s="1"/>
  <c r="WCL475" i="5" s="1"/>
  <c r="WCN475" i="5" s="1"/>
  <c r="WCP475" i="5" s="1"/>
  <c r="WCR475" i="5" s="1"/>
  <c r="WCT475" i="5" s="1"/>
  <c r="WCV475" i="5" s="1"/>
  <c r="WCX475" i="5" s="1"/>
  <c r="WCZ475" i="5" s="1"/>
  <c r="WDB475" i="5" s="1"/>
  <c r="WDD475" i="5" s="1"/>
  <c r="WDF475" i="5" s="1"/>
  <c r="WDH475" i="5" s="1"/>
  <c r="WDJ475" i="5" s="1"/>
  <c r="WDL475" i="5" s="1"/>
  <c r="WDN475" i="5" s="1"/>
  <c r="WDP475" i="5" s="1"/>
  <c r="WDR475" i="5" s="1"/>
  <c r="WDT475" i="5" s="1"/>
  <c r="WDV475" i="5" s="1"/>
  <c r="WDX475" i="5" s="1"/>
  <c r="WDZ475" i="5" s="1"/>
  <c r="WEB475" i="5" s="1"/>
  <c r="WED475" i="5" s="1"/>
  <c r="WEF475" i="5" s="1"/>
  <c r="WEH475" i="5" s="1"/>
  <c r="WEJ475" i="5" s="1"/>
  <c r="WEL475" i="5" s="1"/>
  <c r="WEN475" i="5" s="1"/>
  <c r="WEP475" i="5" s="1"/>
  <c r="WER475" i="5" s="1"/>
  <c r="WET475" i="5" s="1"/>
  <c r="WEV475" i="5" s="1"/>
  <c r="WEX475" i="5" s="1"/>
  <c r="WEZ475" i="5" s="1"/>
  <c r="WFB475" i="5" s="1"/>
  <c r="WFD475" i="5" s="1"/>
  <c r="WFF475" i="5" s="1"/>
  <c r="WFH475" i="5" s="1"/>
  <c r="WFJ475" i="5" s="1"/>
  <c r="WFL475" i="5" s="1"/>
  <c r="WFN475" i="5" s="1"/>
  <c r="WFP475" i="5" s="1"/>
  <c r="WFR475" i="5" s="1"/>
  <c r="WFT475" i="5" s="1"/>
  <c r="WFV475" i="5" s="1"/>
  <c r="WFX475" i="5" s="1"/>
  <c r="WFZ475" i="5" s="1"/>
  <c r="WGB475" i="5" s="1"/>
  <c r="WGD475" i="5" s="1"/>
  <c r="WGF475" i="5" s="1"/>
  <c r="WGH475" i="5" s="1"/>
  <c r="WGJ475" i="5" s="1"/>
  <c r="WGL475" i="5" s="1"/>
  <c r="WGN475" i="5" s="1"/>
  <c r="WGP475" i="5" s="1"/>
  <c r="WGR475" i="5" s="1"/>
  <c r="WGT475" i="5" s="1"/>
  <c r="WGV475" i="5" s="1"/>
  <c r="WGX475" i="5" s="1"/>
  <c r="WGZ475" i="5" s="1"/>
  <c r="WHB475" i="5" s="1"/>
  <c r="WHD475" i="5" s="1"/>
  <c r="WHF475" i="5" s="1"/>
  <c r="WHH475" i="5" s="1"/>
  <c r="WHJ475" i="5" s="1"/>
  <c r="WHL475" i="5" s="1"/>
  <c r="WHN475" i="5" s="1"/>
  <c r="WHP475" i="5" s="1"/>
  <c r="WHR475" i="5" s="1"/>
  <c r="WHT475" i="5" s="1"/>
  <c r="WHV475" i="5" s="1"/>
  <c r="WHX475" i="5" s="1"/>
  <c r="WHZ475" i="5" s="1"/>
  <c r="WIB475" i="5" s="1"/>
  <c r="WID475" i="5" s="1"/>
  <c r="WIF475" i="5" s="1"/>
  <c r="WIH475" i="5" s="1"/>
  <c r="WIJ475" i="5" s="1"/>
  <c r="WIL475" i="5" s="1"/>
  <c r="WIN475" i="5" s="1"/>
  <c r="WIP475" i="5" s="1"/>
  <c r="WIR475" i="5" s="1"/>
  <c r="WIT475" i="5" s="1"/>
  <c r="WIV475" i="5" s="1"/>
  <c r="WIX475" i="5" s="1"/>
  <c r="WIZ475" i="5" s="1"/>
  <c r="WJB475" i="5" s="1"/>
  <c r="WJD475" i="5" s="1"/>
  <c r="WJF475" i="5" s="1"/>
  <c r="WJH475" i="5" s="1"/>
  <c r="WJJ475" i="5" s="1"/>
  <c r="WJL475" i="5" s="1"/>
  <c r="WJN475" i="5" s="1"/>
  <c r="WJP475" i="5" s="1"/>
  <c r="WJR475" i="5" s="1"/>
  <c r="WJT475" i="5" s="1"/>
  <c r="WJV475" i="5" s="1"/>
  <c r="WJX475" i="5" s="1"/>
  <c r="WJZ475" i="5" s="1"/>
  <c r="WKB475" i="5" s="1"/>
  <c r="WKD475" i="5" s="1"/>
  <c r="WKF475" i="5" s="1"/>
  <c r="WKH475" i="5" s="1"/>
  <c r="WKJ475" i="5" s="1"/>
  <c r="WKL475" i="5" s="1"/>
  <c r="WKN475" i="5" s="1"/>
  <c r="WKP475" i="5" s="1"/>
  <c r="WKR475" i="5" s="1"/>
  <c r="WKT475" i="5" s="1"/>
  <c r="WKV475" i="5" s="1"/>
  <c r="WKX475" i="5" s="1"/>
  <c r="WKZ475" i="5" s="1"/>
  <c r="WLB475" i="5" s="1"/>
  <c r="WLD475" i="5" s="1"/>
  <c r="WLF475" i="5" s="1"/>
  <c r="WLH475" i="5" s="1"/>
  <c r="WLJ475" i="5" s="1"/>
  <c r="WLL475" i="5" s="1"/>
  <c r="WLN475" i="5" s="1"/>
  <c r="WLP475" i="5" s="1"/>
  <c r="WLR475" i="5" s="1"/>
  <c r="WLT475" i="5" s="1"/>
  <c r="WLV475" i="5" s="1"/>
  <c r="WLX475" i="5" s="1"/>
  <c r="WLZ475" i="5" s="1"/>
  <c r="WMB475" i="5" s="1"/>
  <c r="WMD475" i="5" s="1"/>
  <c r="WMF475" i="5" s="1"/>
  <c r="WMH475" i="5" s="1"/>
  <c r="WMJ475" i="5" s="1"/>
  <c r="WML475" i="5" s="1"/>
  <c r="WMN475" i="5" s="1"/>
  <c r="WMP475" i="5" s="1"/>
  <c r="WMR475" i="5" s="1"/>
  <c r="WMT475" i="5" s="1"/>
  <c r="WMV475" i="5" s="1"/>
  <c r="WMX475" i="5" s="1"/>
  <c r="WMZ475" i="5" s="1"/>
  <c r="WNB475" i="5" s="1"/>
  <c r="WND475" i="5" s="1"/>
  <c r="WNF475" i="5" s="1"/>
  <c r="WNH475" i="5" s="1"/>
  <c r="WNJ475" i="5" s="1"/>
  <c r="WNL475" i="5" s="1"/>
  <c r="WNN475" i="5" s="1"/>
  <c r="WNP475" i="5" s="1"/>
  <c r="WNR475" i="5" s="1"/>
  <c r="WNT475" i="5" s="1"/>
  <c r="WNV475" i="5" s="1"/>
  <c r="WNX475" i="5" s="1"/>
  <c r="WNZ475" i="5" s="1"/>
  <c r="WOB475" i="5" s="1"/>
  <c r="WOD475" i="5" s="1"/>
  <c r="WOF475" i="5" s="1"/>
  <c r="WOH475" i="5" s="1"/>
  <c r="WOJ475" i="5" s="1"/>
  <c r="WOL475" i="5" s="1"/>
  <c r="WON475" i="5" s="1"/>
  <c r="WOP475" i="5" s="1"/>
  <c r="WOR475" i="5" s="1"/>
  <c r="WOT475" i="5" s="1"/>
  <c r="WOV475" i="5" s="1"/>
  <c r="WOX475" i="5" s="1"/>
  <c r="WOZ475" i="5" s="1"/>
  <c r="WPB475" i="5" s="1"/>
  <c r="WPD475" i="5" s="1"/>
  <c r="WPF475" i="5" s="1"/>
  <c r="WPH475" i="5" s="1"/>
  <c r="WPJ475" i="5" s="1"/>
  <c r="WPL475" i="5" s="1"/>
  <c r="WPN475" i="5" s="1"/>
  <c r="WPP475" i="5" s="1"/>
  <c r="WPR475" i="5" s="1"/>
  <c r="WPT475" i="5" s="1"/>
  <c r="WPV475" i="5" s="1"/>
  <c r="WPX475" i="5" s="1"/>
  <c r="WPZ475" i="5" s="1"/>
  <c r="WQB475" i="5" s="1"/>
  <c r="WQD475" i="5" s="1"/>
  <c r="WQF475" i="5" s="1"/>
  <c r="WQH475" i="5" s="1"/>
  <c r="WQJ475" i="5" s="1"/>
  <c r="WQL475" i="5" s="1"/>
  <c r="WQN475" i="5" s="1"/>
  <c r="WQP475" i="5" s="1"/>
  <c r="WQR475" i="5" s="1"/>
  <c r="WQT475" i="5" s="1"/>
  <c r="WQV475" i="5" s="1"/>
  <c r="WQX475" i="5" s="1"/>
  <c r="WQZ475" i="5" s="1"/>
  <c r="WRB475" i="5" s="1"/>
  <c r="WRD475" i="5" s="1"/>
  <c r="WRF475" i="5" s="1"/>
  <c r="WRH475" i="5" s="1"/>
  <c r="WRJ475" i="5" s="1"/>
  <c r="WRL475" i="5" s="1"/>
  <c r="WRN475" i="5" s="1"/>
  <c r="WRP475" i="5" s="1"/>
  <c r="WRR475" i="5" s="1"/>
  <c r="WRT475" i="5" s="1"/>
  <c r="WRV475" i="5" s="1"/>
  <c r="WRX475" i="5" s="1"/>
  <c r="WRZ475" i="5" s="1"/>
  <c r="WSB475" i="5" s="1"/>
  <c r="WSD475" i="5" s="1"/>
  <c r="WSF475" i="5" s="1"/>
  <c r="WSH475" i="5" s="1"/>
  <c r="WSJ475" i="5" s="1"/>
  <c r="WSL475" i="5" s="1"/>
  <c r="WSN475" i="5" s="1"/>
  <c r="WSP475" i="5" s="1"/>
  <c r="WSR475" i="5" s="1"/>
  <c r="WST475" i="5" s="1"/>
  <c r="WSV475" i="5" s="1"/>
  <c r="WSX475" i="5" s="1"/>
  <c r="WSZ475" i="5" s="1"/>
  <c r="WTB475" i="5" s="1"/>
  <c r="WTD475" i="5" s="1"/>
  <c r="WTF475" i="5" s="1"/>
  <c r="WTH475" i="5" s="1"/>
  <c r="WTJ475" i="5" s="1"/>
  <c r="WTL475" i="5" s="1"/>
  <c r="WTN475" i="5" s="1"/>
  <c r="WTP475" i="5" s="1"/>
  <c r="WTR475" i="5" s="1"/>
  <c r="WTT475" i="5" s="1"/>
  <c r="WTV475" i="5" s="1"/>
  <c r="WTX475" i="5" s="1"/>
  <c r="WTZ475" i="5" s="1"/>
  <c r="WUB475" i="5" s="1"/>
  <c r="WUD475" i="5" s="1"/>
  <c r="WUF475" i="5" s="1"/>
  <c r="WUH475" i="5" s="1"/>
  <c r="WUJ475" i="5" s="1"/>
  <c r="WUL475" i="5" s="1"/>
  <c r="WUN475" i="5" s="1"/>
  <c r="WUP475" i="5" s="1"/>
  <c r="WUR475" i="5" s="1"/>
  <c r="WUT475" i="5" s="1"/>
  <c r="WUV475" i="5" s="1"/>
  <c r="WUX475" i="5" s="1"/>
  <c r="WUZ475" i="5" s="1"/>
  <c r="WVB475" i="5" s="1"/>
  <c r="WVD475" i="5" s="1"/>
  <c r="WVF475" i="5" s="1"/>
  <c r="WVH475" i="5" s="1"/>
  <c r="WVJ475" i="5" s="1"/>
  <c r="WVL475" i="5" s="1"/>
  <c r="WVN475" i="5" s="1"/>
  <c r="WVP475" i="5" s="1"/>
  <c r="WVR475" i="5" s="1"/>
  <c r="WVT475" i="5" s="1"/>
  <c r="WVV475" i="5" s="1"/>
  <c r="WVX475" i="5" s="1"/>
  <c r="WVZ475" i="5" s="1"/>
  <c r="WWB475" i="5" s="1"/>
  <c r="WWD475" i="5" s="1"/>
  <c r="WWF475" i="5" s="1"/>
  <c r="WWH475" i="5" s="1"/>
  <c r="WWJ475" i="5" s="1"/>
  <c r="WWL475" i="5" s="1"/>
  <c r="WWN475" i="5" s="1"/>
  <c r="WWP475" i="5" s="1"/>
  <c r="WWR475" i="5" s="1"/>
  <c r="WWT475" i="5" s="1"/>
  <c r="WWV475" i="5" s="1"/>
  <c r="WWX475" i="5" s="1"/>
  <c r="WWZ475" i="5" s="1"/>
  <c r="WXB475" i="5" s="1"/>
  <c r="WXD475" i="5" s="1"/>
  <c r="WXF475" i="5" s="1"/>
  <c r="WXH475" i="5" s="1"/>
  <c r="WXJ475" i="5" s="1"/>
  <c r="WXL475" i="5" s="1"/>
  <c r="WXN475" i="5" s="1"/>
  <c r="WXP475" i="5" s="1"/>
  <c r="WXR475" i="5" s="1"/>
  <c r="WXT475" i="5" s="1"/>
  <c r="WXV475" i="5" s="1"/>
  <c r="WXX475" i="5" s="1"/>
  <c r="WXZ475" i="5" s="1"/>
  <c r="WYB475" i="5" s="1"/>
  <c r="WYD475" i="5" s="1"/>
  <c r="WYF475" i="5" s="1"/>
  <c r="WYH475" i="5" s="1"/>
  <c r="WYJ475" i="5" s="1"/>
  <c r="WYL475" i="5" s="1"/>
  <c r="WYN475" i="5" s="1"/>
  <c r="WYP475" i="5" s="1"/>
  <c r="WYR475" i="5" s="1"/>
  <c r="WYT475" i="5" s="1"/>
  <c r="WYV475" i="5" s="1"/>
  <c r="WYX475" i="5" s="1"/>
  <c r="WYZ475" i="5" s="1"/>
  <c r="WZB475" i="5" s="1"/>
  <c r="WZD475" i="5" s="1"/>
  <c r="WZF475" i="5" s="1"/>
  <c r="WZH475" i="5" s="1"/>
  <c r="WZJ475" i="5" s="1"/>
  <c r="WZL475" i="5" s="1"/>
  <c r="WZN475" i="5" s="1"/>
  <c r="WZP475" i="5" s="1"/>
  <c r="WZR475" i="5" s="1"/>
  <c r="WZT475" i="5" s="1"/>
  <c r="WZV475" i="5" s="1"/>
  <c r="WZX475" i="5" s="1"/>
  <c r="WZZ475" i="5" s="1"/>
  <c r="XAB475" i="5" s="1"/>
  <c r="XAD475" i="5" s="1"/>
  <c r="XAF475" i="5" s="1"/>
  <c r="XAH475" i="5" s="1"/>
  <c r="XAJ475" i="5" s="1"/>
  <c r="XAL475" i="5" s="1"/>
  <c r="XAN475" i="5" s="1"/>
  <c r="XAP475" i="5" s="1"/>
  <c r="XAR475" i="5" s="1"/>
  <c r="XAT475" i="5" s="1"/>
  <c r="XAV475" i="5" s="1"/>
  <c r="XAX475" i="5" s="1"/>
  <c r="XAZ475" i="5" s="1"/>
  <c r="XBB475" i="5" s="1"/>
  <c r="XBD475" i="5" s="1"/>
  <c r="XBF475" i="5" s="1"/>
  <c r="XBH475" i="5" s="1"/>
  <c r="XBJ475" i="5" s="1"/>
  <c r="XBL475" i="5" s="1"/>
  <c r="XBN475" i="5" s="1"/>
  <c r="XBP475" i="5" s="1"/>
  <c r="XBR475" i="5" s="1"/>
  <c r="XBT475" i="5" s="1"/>
  <c r="XBV475" i="5" s="1"/>
  <c r="XBX475" i="5" s="1"/>
  <c r="XBZ475" i="5" s="1"/>
  <c r="XCB475" i="5" s="1"/>
  <c r="XCD475" i="5" s="1"/>
  <c r="XCF475" i="5" s="1"/>
  <c r="XCH475" i="5" s="1"/>
  <c r="XCJ475" i="5" s="1"/>
  <c r="XCL475" i="5" s="1"/>
  <c r="XCN475" i="5" s="1"/>
  <c r="XCP475" i="5" s="1"/>
  <c r="XCR475" i="5" s="1"/>
  <c r="XCT475" i="5" s="1"/>
  <c r="XCV475" i="5" s="1"/>
  <c r="XCX475" i="5" s="1"/>
  <c r="XCZ475" i="5" s="1"/>
  <c r="XDB475" i="5" s="1"/>
  <c r="XDD475" i="5" s="1"/>
  <c r="XDF475" i="5" s="1"/>
  <c r="XDH475" i="5" s="1"/>
  <c r="XDJ475" i="5" s="1"/>
  <c r="XDL475" i="5" s="1"/>
  <c r="XDN475" i="5" s="1"/>
  <c r="XDP475" i="5" s="1"/>
  <c r="XDR475" i="5" s="1"/>
  <c r="XDT475" i="5" s="1"/>
  <c r="XDV475" i="5" s="1"/>
  <c r="XDX475" i="5" s="1"/>
  <c r="XDZ475" i="5" s="1"/>
  <c r="XEB475" i="5" s="1"/>
  <c r="XED475" i="5" s="1"/>
  <c r="XEF475" i="5" s="1"/>
  <c r="XEH475" i="5" s="1"/>
  <c r="XEJ475" i="5" s="1"/>
  <c r="XEL475" i="5" s="1"/>
  <c r="XEN475" i="5" s="1"/>
  <c r="XEP475" i="5" s="1"/>
  <c r="XER475" i="5" s="1"/>
  <c r="XET475" i="5" s="1"/>
  <c r="XEV475" i="5" s="1"/>
  <c r="XEX475" i="5" s="1"/>
  <c r="XEZ475" i="5" s="1"/>
  <c r="XFB475" i="5" s="1"/>
  <c r="XFD475" i="5" s="1"/>
  <c r="N204" i="11"/>
  <c r="B531" i="5"/>
  <c r="B104" i="11"/>
  <c r="D92" i="10"/>
  <c r="B150" i="11"/>
  <c r="C149" i="11" s="1"/>
  <c r="R13" i="7"/>
  <c r="H145" i="11"/>
  <c r="I145" i="11" s="1"/>
  <c r="L146" i="11"/>
  <c r="M146" i="11" s="1"/>
  <c r="D147" i="11"/>
  <c r="D148" i="11"/>
  <c r="E148" i="11" s="1"/>
  <c r="R61" i="7"/>
  <c r="R69" i="7"/>
  <c r="N206" i="11"/>
  <c r="L148" i="11"/>
  <c r="M148" i="11" s="1"/>
  <c r="J148" i="11"/>
  <c r="K148" i="11" s="1"/>
  <c r="R18" i="7"/>
  <c r="R58" i="7"/>
  <c r="R66" i="7"/>
  <c r="R74" i="7"/>
  <c r="D106" i="10"/>
  <c r="I148" i="11"/>
  <c r="R16" i="7"/>
  <c r="R56" i="7"/>
  <c r="R64" i="7"/>
  <c r="R72" i="7"/>
  <c r="R11" i="7"/>
  <c r="R59" i="7"/>
  <c r="R67" i="7"/>
  <c r="R75" i="7"/>
  <c r="R11" i="4"/>
  <c r="R19" i="4"/>
  <c r="R27" i="4"/>
  <c r="R35" i="4"/>
  <c r="R43" i="4"/>
  <c r="R51" i="4"/>
  <c r="R62" i="4"/>
  <c r="R70" i="4"/>
  <c r="R77" i="4"/>
  <c r="R91" i="4"/>
  <c r="R94" i="4"/>
  <c r="R97" i="4"/>
  <c r="R123" i="4"/>
  <c r="R126" i="4"/>
  <c r="R129" i="4"/>
  <c r="R158" i="4"/>
  <c r="R161" i="4"/>
  <c r="R164" i="4"/>
  <c r="R190" i="4"/>
  <c r="R193" i="4"/>
  <c r="R196" i="4"/>
  <c r="R222" i="4"/>
  <c r="R225" i="4"/>
  <c r="R228" i="4"/>
  <c r="R254" i="4"/>
  <c r="R256" i="4"/>
  <c r="R259" i="4"/>
  <c r="R285" i="4"/>
  <c r="R288" i="4"/>
  <c r="R291" i="4"/>
  <c r="R303" i="4"/>
  <c r="S308" i="4"/>
  <c r="R317" i="4"/>
  <c r="R320" i="4"/>
  <c r="R368" i="4"/>
  <c r="R371" i="4"/>
  <c r="R394" i="4"/>
  <c r="S404" i="4"/>
  <c r="R425" i="4"/>
  <c r="R435" i="4"/>
  <c r="S445" i="4"/>
  <c r="R398" i="4"/>
  <c r="S401" i="4"/>
  <c r="R442" i="4"/>
  <c r="R44" i="4"/>
  <c r="R63" i="4"/>
  <c r="R71" i="4"/>
  <c r="R92" i="4"/>
  <c r="S95" i="4"/>
  <c r="R101" i="4"/>
  <c r="R136" i="4"/>
  <c r="R159" i="4"/>
  <c r="S162" i="4"/>
  <c r="R168" i="4"/>
  <c r="S194" i="4"/>
  <c r="R200" i="4"/>
  <c r="R203" i="4"/>
  <c r="R223" i="4"/>
  <c r="S226" i="4"/>
  <c r="R232" i="4"/>
  <c r="R235" i="4"/>
  <c r="S257" i="4"/>
  <c r="R263" i="4"/>
  <c r="R266" i="4"/>
  <c r="R286" i="4"/>
  <c r="S289" i="4"/>
  <c r="R301" i="4"/>
  <c r="R313" i="4"/>
  <c r="R315" i="4"/>
  <c r="R318" i="4"/>
  <c r="R321" i="4"/>
  <c r="R331" i="4"/>
  <c r="S334" i="4"/>
  <c r="R348" i="4"/>
  <c r="R351" i="4"/>
  <c r="R399" i="4"/>
  <c r="R402" i="4"/>
  <c r="R426" i="4"/>
  <c r="R443" i="4"/>
  <c r="R12" i="4"/>
  <c r="R20" i="4"/>
  <c r="R28" i="4"/>
  <c r="R36" i="4"/>
  <c r="R52" i="4"/>
  <c r="R78" i="4"/>
  <c r="R104" i="4"/>
  <c r="R124" i="4"/>
  <c r="S127" i="4"/>
  <c r="R133" i="4"/>
  <c r="R171" i="4"/>
  <c r="R191" i="4"/>
  <c r="R323" i="4"/>
  <c r="S326" i="4"/>
  <c r="R328" i="4"/>
  <c r="S337" i="4"/>
  <c r="S366" i="4"/>
  <c r="S376" i="4"/>
  <c r="R430" i="4"/>
  <c r="S302" i="4"/>
  <c r="S314" i="4"/>
  <c r="R367" i="4"/>
  <c r="S370" i="4"/>
  <c r="S444" i="4"/>
  <c r="N203" i="11"/>
  <c r="B99" i="11"/>
  <c r="C82" i="11" s="1"/>
  <c r="G84" i="11"/>
  <c r="E84" i="11"/>
  <c r="G98" i="11"/>
  <c r="D68" i="10"/>
  <c r="R29" i="3"/>
  <c r="R240" i="3"/>
  <c r="R160" i="3"/>
  <c r="R150" i="3"/>
  <c r="R153" i="3"/>
  <c r="R147" i="3"/>
  <c r="R20" i="3"/>
  <c r="R28" i="3"/>
  <c r="R63" i="3"/>
  <c r="H62" i="11"/>
  <c r="I62" i="11" s="1"/>
  <c r="R242" i="3"/>
  <c r="R145" i="3"/>
  <c r="R141" i="3"/>
  <c r="R144" i="3"/>
  <c r="R243" i="3"/>
  <c r="R239" i="3"/>
  <c r="R21" i="3"/>
  <c r="R129" i="3"/>
  <c r="R138" i="3"/>
  <c r="R148" i="3"/>
  <c r="R156" i="3"/>
  <c r="R236" i="3"/>
  <c r="B272" i="3"/>
  <c r="R17" i="3"/>
  <c r="R24" i="3"/>
  <c r="J61" i="11"/>
  <c r="K61" i="11" s="1"/>
  <c r="R137" i="3"/>
  <c r="R232" i="3"/>
  <c r="R152" i="3"/>
  <c r="E68" i="11"/>
  <c r="B57" i="11"/>
  <c r="D48" i="10"/>
  <c r="N201" i="11"/>
  <c r="R13" i="2"/>
  <c r="N49" i="11"/>
  <c r="N44" i="11"/>
  <c r="L47" i="11"/>
  <c r="M47" i="11" s="1"/>
  <c r="D47" i="11"/>
  <c r="E47" i="11" s="1"/>
  <c r="H47" i="11"/>
  <c r="I47" i="11" s="1"/>
  <c r="J47" i="11"/>
  <c r="K47" i="11" s="1"/>
  <c r="F47" i="11"/>
  <c r="G47" i="11" s="1"/>
  <c r="K48" i="11"/>
  <c r="B51" i="11"/>
  <c r="C41" i="11" s="1"/>
  <c r="R15" i="2"/>
  <c r="R80" i="2"/>
  <c r="D30" i="10"/>
  <c r="R14" i="2"/>
  <c r="R53" i="1"/>
  <c r="R85" i="1"/>
  <c r="R101" i="1"/>
  <c r="R165" i="1"/>
  <c r="R50" i="1"/>
  <c r="R57" i="1"/>
  <c r="R81" i="1"/>
  <c r="R128" i="1"/>
  <c r="R133" i="1"/>
  <c r="R141" i="1"/>
  <c r="F34" i="11"/>
  <c r="G34" i="11" s="1"/>
  <c r="R191" i="1"/>
  <c r="R17" i="1"/>
  <c r="R21" i="1"/>
  <c r="R34" i="1"/>
  <c r="R42" i="1"/>
  <c r="R47" i="1"/>
  <c r="R93" i="1"/>
  <c r="R98" i="1"/>
  <c r="R109" i="1"/>
  <c r="R157" i="1"/>
  <c r="R207" i="1"/>
  <c r="R13" i="1"/>
  <c r="R58" i="1"/>
  <c r="R181" i="1"/>
  <c r="R185" i="1"/>
  <c r="R203" i="1"/>
  <c r="R33" i="1"/>
  <c r="R37" i="1"/>
  <c r="R41" i="1"/>
  <c r="R61" i="1"/>
  <c r="R92" i="1"/>
  <c r="R112" i="1"/>
  <c r="R160" i="1"/>
  <c r="R25" i="1"/>
  <c r="R29" i="1"/>
  <c r="R74" i="1"/>
  <c r="R19" i="1"/>
  <c r="R23" i="1"/>
  <c r="R55" i="1"/>
  <c r="R115" i="1"/>
  <c r="R119" i="1"/>
  <c r="R135" i="1"/>
  <c r="R139" i="1"/>
  <c r="R143" i="1"/>
  <c r="R155" i="1"/>
  <c r="R163" i="1"/>
  <c r="R186" i="1"/>
  <c r="R193" i="1"/>
  <c r="R204" i="1"/>
  <c r="H209" i="11"/>
  <c r="J209" i="11"/>
  <c r="K200" i="11" s="1"/>
  <c r="R26" i="1"/>
  <c r="R40" i="1"/>
  <c r="R43" i="1"/>
  <c r="R72" i="1"/>
  <c r="R80" i="1"/>
  <c r="R110" i="1"/>
  <c r="R113" i="1"/>
  <c r="R116" i="1"/>
  <c r="R142" i="1"/>
  <c r="R145" i="1"/>
  <c r="R148" i="1"/>
  <c r="R179" i="1"/>
  <c r="R182" i="1"/>
  <c r="L209" i="11"/>
  <c r="M200" i="11" s="1"/>
  <c r="B35" i="11"/>
  <c r="C29" i="11" s="1"/>
  <c r="R16" i="1"/>
  <c r="R32" i="1"/>
  <c r="R38" i="1"/>
  <c r="R67" i="1"/>
  <c r="R99" i="1"/>
  <c r="R105" i="1"/>
  <c r="R108" i="1"/>
  <c r="R134" i="1"/>
  <c r="R140" i="1"/>
  <c r="R205" i="1"/>
  <c r="D18" i="10"/>
  <c r="D209" i="11"/>
  <c r="N200" i="11"/>
  <c r="F209" i="11"/>
  <c r="F163" i="11" l="1"/>
  <c r="G163" i="11" s="1"/>
  <c r="J29" i="11"/>
  <c r="K29" i="11" s="1"/>
  <c r="F157" i="11"/>
  <c r="G157" i="11" s="1"/>
  <c r="C162" i="11"/>
  <c r="C146" i="11"/>
  <c r="C148" i="11"/>
  <c r="C40" i="11"/>
  <c r="F148" i="11"/>
  <c r="G148" i="11" s="1"/>
  <c r="C157" i="11"/>
  <c r="C144" i="11"/>
  <c r="L187" i="11"/>
  <c r="M187" i="11" s="1"/>
  <c r="F176" i="11"/>
  <c r="G176" i="11" s="1"/>
  <c r="L68" i="11"/>
  <c r="M68" i="11" s="1"/>
  <c r="H157" i="11"/>
  <c r="I157" i="11" s="1"/>
  <c r="F29" i="11"/>
  <c r="G29" i="11" s="1"/>
  <c r="L28" i="11"/>
  <c r="M28" i="11" s="1"/>
  <c r="J145" i="11"/>
  <c r="K145" i="11" s="1"/>
  <c r="H163" i="11"/>
  <c r="I163" i="11" s="1"/>
  <c r="B205" i="11"/>
  <c r="C145" i="11"/>
  <c r="C147" i="11"/>
  <c r="C165" i="11"/>
  <c r="D157" i="11"/>
  <c r="E157" i="11" s="1"/>
  <c r="D146" i="11"/>
  <c r="E146" i="11" s="1"/>
  <c r="D149" i="11"/>
  <c r="E149" i="11" s="1"/>
  <c r="C163" i="11"/>
  <c r="L157" i="11"/>
  <c r="M157" i="11" s="1"/>
  <c r="H159" i="11"/>
  <c r="I159" i="11" s="1"/>
  <c r="F164" i="11"/>
  <c r="G164" i="11" s="1"/>
  <c r="F162" i="11"/>
  <c r="G162" i="11" s="1"/>
  <c r="J191" i="11"/>
  <c r="K191" i="11" s="1"/>
  <c r="H173" i="11"/>
  <c r="I173" i="11" s="1"/>
  <c r="J188" i="11"/>
  <c r="K188" i="11" s="1"/>
  <c r="L192" i="11"/>
  <c r="M192" i="11" s="1"/>
  <c r="D172" i="11"/>
  <c r="H187" i="11"/>
  <c r="I187" i="11" s="1"/>
  <c r="F191" i="11"/>
  <c r="G191" i="11" s="1"/>
  <c r="J194" i="11"/>
  <c r="K194" i="11" s="1"/>
  <c r="D191" i="11"/>
  <c r="E191" i="11" s="1"/>
  <c r="L172" i="11"/>
  <c r="F192" i="11"/>
  <c r="G192" i="11" s="1"/>
  <c r="D72" i="11"/>
  <c r="E72" i="11" s="1"/>
  <c r="H68" i="11"/>
  <c r="I68" i="11" s="1"/>
  <c r="L61" i="11"/>
  <c r="M61" i="11" s="1"/>
  <c r="F61" i="11"/>
  <c r="G61" i="11" s="1"/>
  <c r="H67" i="11"/>
  <c r="I67" i="11" s="1"/>
  <c r="J84" i="11"/>
  <c r="K84" i="11" s="1"/>
  <c r="D89" i="11"/>
  <c r="E89" i="11" s="1"/>
  <c r="F82" i="11"/>
  <c r="G82" i="11" s="1"/>
  <c r="D163" i="11"/>
  <c r="E163" i="11" s="1"/>
  <c r="C164" i="11"/>
  <c r="L163" i="11"/>
  <c r="M163" i="11" s="1"/>
  <c r="J163" i="11"/>
  <c r="K163" i="11" s="1"/>
  <c r="C156" i="11"/>
  <c r="L160" i="11"/>
  <c r="M160" i="11" s="1"/>
  <c r="L165" i="11"/>
  <c r="M165" i="11" s="1"/>
  <c r="H109" i="11"/>
  <c r="I109" i="11" s="1"/>
  <c r="L90" i="11"/>
  <c r="M90" i="11" s="1"/>
  <c r="H82" i="11"/>
  <c r="I82" i="11" s="1"/>
  <c r="L94" i="11"/>
  <c r="M94" i="11" s="1"/>
  <c r="L81" i="11"/>
  <c r="M81" i="11" s="1"/>
  <c r="F83" i="11"/>
  <c r="G83" i="11" s="1"/>
  <c r="F94" i="11"/>
  <c r="G94" i="11" s="1"/>
  <c r="L87" i="11"/>
  <c r="M87" i="11" s="1"/>
  <c r="L88" i="11"/>
  <c r="M88" i="11" s="1"/>
  <c r="J94" i="11"/>
  <c r="K94" i="11" s="1"/>
  <c r="J80" i="11"/>
  <c r="D81" i="11"/>
  <c r="E81" i="11" s="1"/>
  <c r="H89" i="11"/>
  <c r="I89" i="11" s="1"/>
  <c r="L92" i="11"/>
  <c r="M92" i="11" s="1"/>
  <c r="H94" i="11"/>
  <c r="I94" i="11" s="1"/>
  <c r="H83" i="11"/>
  <c r="I83" i="11" s="1"/>
  <c r="L83" i="11"/>
  <c r="M83" i="11" s="1"/>
  <c r="L80" i="11"/>
  <c r="M80" i="11" s="1"/>
  <c r="J82" i="11"/>
  <c r="K82" i="11" s="1"/>
  <c r="D83" i="11"/>
  <c r="E83" i="11" s="1"/>
  <c r="D80" i="11"/>
  <c r="E80" i="11" s="1"/>
  <c r="D82" i="11"/>
  <c r="E82" i="11" s="1"/>
  <c r="L82" i="11"/>
  <c r="M82" i="11" s="1"/>
  <c r="J89" i="11"/>
  <c r="K89" i="11" s="1"/>
  <c r="C96" i="11"/>
  <c r="L89" i="11"/>
  <c r="M89" i="11" s="1"/>
  <c r="F88" i="11"/>
  <c r="G88" i="11" s="1"/>
  <c r="J81" i="11"/>
  <c r="K81" i="11" s="1"/>
  <c r="F81" i="11"/>
  <c r="G81" i="11" s="1"/>
  <c r="H92" i="11"/>
  <c r="I92" i="11" s="1"/>
  <c r="H96" i="11"/>
  <c r="I96" i="11" s="1"/>
  <c r="L84" i="11"/>
  <c r="M84" i="11" s="1"/>
  <c r="H81" i="11"/>
  <c r="I81" i="11" s="1"/>
  <c r="J92" i="11"/>
  <c r="K92" i="11" s="1"/>
  <c r="H84" i="11"/>
  <c r="I84" i="11" s="1"/>
  <c r="D88" i="11"/>
  <c r="E88" i="11" s="1"/>
  <c r="H88" i="11"/>
  <c r="I88" i="11" s="1"/>
  <c r="F92" i="11"/>
  <c r="G92" i="11" s="1"/>
  <c r="C95" i="11"/>
  <c r="J83" i="11"/>
  <c r="K83" i="11" s="1"/>
  <c r="F89" i="11"/>
  <c r="G89" i="11" s="1"/>
  <c r="J96" i="11"/>
  <c r="K96" i="11" s="1"/>
  <c r="L85" i="11"/>
  <c r="M85" i="11" s="1"/>
  <c r="L96" i="11"/>
  <c r="M96" i="11" s="1"/>
  <c r="D94" i="11"/>
  <c r="E94" i="11" s="1"/>
  <c r="L98" i="11"/>
  <c r="M98" i="11" s="1"/>
  <c r="J27" i="11"/>
  <c r="K27" i="11" s="1"/>
  <c r="D27" i="11"/>
  <c r="E27" i="11" s="1"/>
  <c r="F27" i="11"/>
  <c r="G27" i="11" s="1"/>
  <c r="L27" i="11"/>
  <c r="M27" i="11" s="1"/>
  <c r="H25" i="11"/>
  <c r="I25" i="11" s="1"/>
  <c r="L25" i="11"/>
  <c r="M25" i="11" s="1"/>
  <c r="H29" i="11"/>
  <c r="I29" i="11" s="1"/>
  <c r="J34" i="11"/>
  <c r="K34" i="11" s="1"/>
  <c r="D34" i="11"/>
  <c r="E34" i="11" s="1"/>
  <c r="L34" i="11"/>
  <c r="M34" i="11" s="1"/>
  <c r="H34" i="11"/>
  <c r="I34" i="11" s="1"/>
  <c r="D32" i="11"/>
  <c r="E32" i="11" s="1"/>
  <c r="J28" i="11"/>
  <c r="K28" i="11" s="1"/>
  <c r="D25" i="11"/>
  <c r="F25" i="11"/>
  <c r="G25" i="11" s="1"/>
  <c r="D28" i="11"/>
  <c r="E28" i="11" s="1"/>
  <c r="J25" i="11"/>
  <c r="K25" i="11" s="1"/>
  <c r="H30" i="11"/>
  <c r="I30" i="11" s="1"/>
  <c r="D26" i="11"/>
  <c r="E26" i="11" s="1"/>
  <c r="L26" i="11"/>
  <c r="M26" i="11" s="1"/>
  <c r="H27" i="11"/>
  <c r="I27" i="11" s="1"/>
  <c r="J32" i="11"/>
  <c r="K32" i="11" s="1"/>
  <c r="C158" i="11"/>
  <c r="C85" i="11"/>
  <c r="C84" i="11"/>
  <c r="C83" i="11"/>
  <c r="D173" i="11"/>
  <c r="E173" i="11" s="1"/>
  <c r="L175" i="11"/>
  <c r="M175" i="11" s="1"/>
  <c r="H179" i="11"/>
  <c r="I179" i="11" s="1"/>
  <c r="H177" i="11"/>
  <c r="I177" i="11" s="1"/>
  <c r="C193" i="11"/>
  <c r="C178" i="11"/>
  <c r="C182" i="11"/>
  <c r="C188" i="11"/>
  <c r="C173" i="11"/>
  <c r="C180" i="11"/>
  <c r="C192" i="11"/>
  <c r="C175" i="11"/>
  <c r="C191" i="11"/>
  <c r="C194" i="11"/>
  <c r="D87" i="11"/>
  <c r="E87" i="11" s="1"/>
  <c r="F172" i="11"/>
  <c r="G172" i="11" s="1"/>
  <c r="F194" i="11"/>
  <c r="G194" i="11" s="1"/>
  <c r="D186" i="11"/>
  <c r="E186" i="11" s="1"/>
  <c r="H178" i="11"/>
  <c r="I178" i="11" s="1"/>
  <c r="J106" i="11"/>
  <c r="K106" i="11" s="1"/>
  <c r="F107" i="11"/>
  <c r="G107" i="11" s="1"/>
  <c r="F118" i="11"/>
  <c r="G118" i="11" s="1"/>
  <c r="D29" i="11"/>
  <c r="E29" i="11" s="1"/>
  <c r="H119" i="11"/>
  <c r="I119" i="11" s="1"/>
  <c r="J26" i="11"/>
  <c r="K26" i="11" s="1"/>
  <c r="L29" i="11"/>
  <c r="M29" i="11" s="1"/>
  <c r="D46" i="11"/>
  <c r="E46" i="11" s="1"/>
  <c r="F41" i="11"/>
  <c r="G41" i="11" s="1"/>
  <c r="C90" i="11"/>
  <c r="J88" i="11"/>
  <c r="K88" i="11" s="1"/>
  <c r="H87" i="11"/>
  <c r="I87" i="11" s="1"/>
  <c r="C172" i="11"/>
  <c r="H181" i="11"/>
  <c r="I181" i="11" s="1"/>
  <c r="F86" i="11"/>
  <c r="G86" i="11" s="1"/>
  <c r="C97" i="11"/>
  <c r="D96" i="11"/>
  <c r="E96" i="11" s="1"/>
  <c r="H91" i="11"/>
  <c r="I91" i="11" s="1"/>
  <c r="H185" i="11"/>
  <c r="I185" i="11" s="1"/>
  <c r="H186" i="11"/>
  <c r="I186" i="11" s="1"/>
  <c r="F178" i="11"/>
  <c r="G178" i="11" s="1"/>
  <c r="J174" i="11"/>
  <c r="K174" i="11" s="1"/>
  <c r="H194" i="11"/>
  <c r="I194" i="11" s="1"/>
  <c r="F43" i="11"/>
  <c r="G43" i="11" s="1"/>
  <c r="F87" i="11"/>
  <c r="G87" i="11" s="1"/>
  <c r="C81" i="11"/>
  <c r="F96" i="11"/>
  <c r="G96" i="11" s="1"/>
  <c r="F12" i="11"/>
  <c r="H192" i="11"/>
  <c r="I192" i="11" s="1"/>
  <c r="J186" i="11"/>
  <c r="K186" i="11" s="1"/>
  <c r="C161" i="11"/>
  <c r="D9" i="11"/>
  <c r="D30" i="11"/>
  <c r="E30" i="11" s="1"/>
  <c r="D31" i="11"/>
  <c r="E31" i="11" s="1"/>
  <c r="F147" i="11"/>
  <c r="G147" i="11" s="1"/>
  <c r="F113" i="11"/>
  <c r="G113" i="11" s="1"/>
  <c r="J192" i="11"/>
  <c r="K192" i="11" s="1"/>
  <c r="C186" i="11"/>
  <c r="L189" i="11"/>
  <c r="M189" i="11" s="1"/>
  <c r="H107" i="11"/>
  <c r="I107" i="11" s="1"/>
  <c r="L104" i="11"/>
  <c r="M104" i="11" s="1"/>
  <c r="D192" i="11"/>
  <c r="E192" i="11" s="1"/>
  <c r="C27" i="11"/>
  <c r="L30" i="11"/>
  <c r="M30" i="11" s="1"/>
  <c r="C94" i="11"/>
  <c r="C88" i="11"/>
  <c r="L97" i="11"/>
  <c r="M97" i="11" s="1"/>
  <c r="J85" i="11"/>
  <c r="K85" i="11" s="1"/>
  <c r="L15" i="11"/>
  <c r="J107" i="11"/>
  <c r="K107" i="11" s="1"/>
  <c r="J111" i="11"/>
  <c r="K111" i="11" s="1"/>
  <c r="J121" i="11"/>
  <c r="K121" i="11" s="1"/>
  <c r="L115" i="11"/>
  <c r="M115" i="11" s="1"/>
  <c r="H191" i="11"/>
  <c r="I191" i="11" s="1"/>
  <c r="H32" i="11"/>
  <c r="I32" i="11" s="1"/>
  <c r="J63" i="11"/>
  <c r="K63" i="11" s="1"/>
  <c r="D85" i="11"/>
  <c r="E85" i="11" s="1"/>
  <c r="D112" i="11"/>
  <c r="E112" i="11" s="1"/>
  <c r="L121" i="11"/>
  <c r="M121" i="11" s="1"/>
  <c r="F177" i="11"/>
  <c r="G177" i="11" s="1"/>
  <c r="F175" i="11"/>
  <c r="G175" i="11" s="1"/>
  <c r="J159" i="11"/>
  <c r="K159" i="11" s="1"/>
  <c r="F85" i="11"/>
  <c r="G85" i="11" s="1"/>
  <c r="F30" i="11"/>
  <c r="G30" i="11" s="1"/>
  <c r="H28" i="11"/>
  <c r="I28" i="11" s="1"/>
  <c r="D61" i="11"/>
  <c r="E61" i="11" s="1"/>
  <c r="C93" i="11"/>
  <c r="L117" i="11"/>
  <c r="M117" i="11" s="1"/>
  <c r="F122" i="11"/>
  <c r="G122" i="11" s="1"/>
  <c r="C190" i="11"/>
  <c r="C179" i="11"/>
  <c r="C185" i="11"/>
  <c r="F187" i="11"/>
  <c r="G187" i="11" s="1"/>
  <c r="J190" i="11"/>
  <c r="K190" i="11" s="1"/>
  <c r="L191" i="11"/>
  <c r="M191" i="11" s="1"/>
  <c r="H180" i="11"/>
  <c r="I180" i="11" s="1"/>
  <c r="F180" i="11"/>
  <c r="G180" i="11" s="1"/>
  <c r="F173" i="11"/>
  <c r="G173" i="11" s="1"/>
  <c r="F159" i="11"/>
  <c r="G159" i="11" s="1"/>
  <c r="L147" i="11"/>
  <c r="M147" i="11" s="1"/>
  <c r="D188" i="11"/>
  <c r="E188" i="11" s="1"/>
  <c r="H188" i="11"/>
  <c r="I188" i="11" s="1"/>
  <c r="L161" i="11"/>
  <c r="M161" i="11" s="1"/>
  <c r="D165" i="11"/>
  <c r="E165" i="11" s="1"/>
  <c r="J91" i="11"/>
  <c r="K91" i="11" s="1"/>
  <c r="C33" i="11"/>
  <c r="C32" i="11"/>
  <c r="J149" i="11"/>
  <c r="K149" i="11" s="1"/>
  <c r="C174" i="11"/>
  <c r="C184" i="11"/>
  <c r="J187" i="11"/>
  <c r="K187" i="11" s="1"/>
  <c r="H172" i="11"/>
  <c r="I172" i="11" s="1"/>
  <c r="H90" i="11"/>
  <c r="I90" i="11" s="1"/>
  <c r="C25" i="11"/>
  <c r="J90" i="11"/>
  <c r="K90" i="11" s="1"/>
  <c r="D92" i="11"/>
  <c r="H116" i="11"/>
  <c r="N116" i="11" s="1"/>
  <c r="C189" i="11"/>
  <c r="C176" i="11"/>
  <c r="D187" i="11"/>
  <c r="E187" i="11" s="1"/>
  <c r="J179" i="11"/>
  <c r="K179" i="11" s="1"/>
  <c r="J172" i="11"/>
  <c r="K172" i="11" s="1"/>
  <c r="H160" i="11"/>
  <c r="I160" i="11" s="1"/>
  <c r="F90" i="11"/>
  <c r="G90" i="11" s="1"/>
  <c r="C181" i="11"/>
  <c r="C183" i="11"/>
  <c r="H175" i="11"/>
  <c r="I175" i="11" s="1"/>
  <c r="F72" i="11"/>
  <c r="G72" i="11" s="1"/>
  <c r="L72" i="11"/>
  <c r="M72" i="11" s="1"/>
  <c r="L71" i="11"/>
  <c r="M71" i="11" s="1"/>
  <c r="D71" i="11"/>
  <c r="E71" i="11" s="1"/>
  <c r="H63" i="11"/>
  <c r="I63" i="11" s="1"/>
  <c r="D66" i="11"/>
  <c r="E66" i="11" s="1"/>
  <c r="L67" i="11"/>
  <c r="M67" i="11" s="1"/>
  <c r="H66" i="11"/>
  <c r="I66" i="11" s="1"/>
  <c r="H58" i="11"/>
  <c r="I58" i="11" s="1"/>
  <c r="L70" i="11"/>
  <c r="M70" i="11" s="1"/>
  <c r="H72" i="11"/>
  <c r="I72" i="11" s="1"/>
  <c r="J71" i="11"/>
  <c r="K71" i="11" s="1"/>
  <c r="L60" i="11"/>
  <c r="M60" i="11" s="1"/>
  <c r="J162" i="11"/>
  <c r="K162" i="11" s="1"/>
  <c r="C159" i="11"/>
  <c r="H165" i="11"/>
  <c r="I165" i="11" s="1"/>
  <c r="F165" i="11"/>
  <c r="G165" i="11" s="1"/>
  <c r="H164" i="11"/>
  <c r="I164" i="11" s="1"/>
  <c r="F161" i="11"/>
  <c r="G161" i="11" s="1"/>
  <c r="D164" i="11"/>
  <c r="E164" i="11" s="1"/>
  <c r="L164" i="11"/>
  <c r="M164" i="11" s="1"/>
  <c r="J165" i="11"/>
  <c r="K165" i="11" s="1"/>
  <c r="J164" i="11"/>
  <c r="K164" i="11" s="1"/>
  <c r="J160" i="11"/>
  <c r="K160" i="11" s="1"/>
  <c r="J161" i="11"/>
  <c r="K161" i="11" s="1"/>
  <c r="J16" i="11"/>
  <c r="D160" i="11"/>
  <c r="E160" i="11" s="1"/>
  <c r="D161" i="11"/>
  <c r="E161" i="11" s="1"/>
  <c r="J156" i="11"/>
  <c r="D16" i="11"/>
  <c r="L16" i="11"/>
  <c r="B16" i="11"/>
  <c r="B207" i="11"/>
  <c r="H162" i="11"/>
  <c r="I162" i="11" s="1"/>
  <c r="D156" i="11"/>
  <c r="D162" i="11"/>
  <c r="E162" i="11" s="1"/>
  <c r="H161" i="11"/>
  <c r="I161" i="11" s="1"/>
  <c r="L156" i="11"/>
  <c r="L162" i="11"/>
  <c r="F160" i="11"/>
  <c r="G160" i="11" s="1"/>
  <c r="F16" i="11"/>
  <c r="F156" i="11"/>
  <c r="N163" i="11"/>
  <c r="O163" i="11" s="1"/>
  <c r="H16" i="11"/>
  <c r="F158" i="11"/>
  <c r="G158" i="11" s="1"/>
  <c r="L158" i="11"/>
  <c r="D158" i="11"/>
  <c r="E158" i="11" s="1"/>
  <c r="H158" i="11"/>
  <c r="I158" i="11" s="1"/>
  <c r="J158" i="11"/>
  <c r="K158" i="11" s="1"/>
  <c r="H156" i="11"/>
  <c r="D159" i="11"/>
  <c r="E159" i="11" s="1"/>
  <c r="L159" i="11"/>
  <c r="H14" i="11"/>
  <c r="L14" i="11"/>
  <c r="F14" i="11"/>
  <c r="J14" i="11"/>
  <c r="I134" i="11"/>
  <c r="N137" i="11"/>
  <c r="O137" i="11" s="1"/>
  <c r="E133" i="11"/>
  <c r="M133" i="11"/>
  <c r="G133" i="11"/>
  <c r="D134" i="11"/>
  <c r="E134" i="11" s="1"/>
  <c r="F134" i="11"/>
  <c r="G134" i="11" s="1"/>
  <c r="N135" i="11"/>
  <c r="O135" i="11" s="1"/>
  <c r="L134" i="11"/>
  <c r="M134" i="11" s="1"/>
  <c r="N136" i="11"/>
  <c r="O136" i="11" s="1"/>
  <c r="J134" i="11"/>
  <c r="K134" i="11" s="1"/>
  <c r="D14" i="11"/>
  <c r="H139" i="11"/>
  <c r="I133" i="11"/>
  <c r="N133" i="11"/>
  <c r="N138" i="11"/>
  <c r="O138" i="11" s="1"/>
  <c r="K133" i="11"/>
  <c r="B139" i="11"/>
  <c r="D190" i="11"/>
  <c r="L188" i="11"/>
  <c r="M188" i="11" s="1"/>
  <c r="L186" i="11"/>
  <c r="M186" i="11" s="1"/>
  <c r="D17" i="11"/>
  <c r="J17" i="11"/>
  <c r="F189" i="11"/>
  <c r="G189" i="11" s="1"/>
  <c r="L190" i="11"/>
  <c r="M190" i="11" s="1"/>
  <c r="F188" i="11"/>
  <c r="G188" i="11" s="1"/>
  <c r="F186" i="11"/>
  <c r="G186" i="11" s="1"/>
  <c r="H189" i="11"/>
  <c r="I189" i="11" s="1"/>
  <c r="J180" i="11"/>
  <c r="K180" i="11" s="1"/>
  <c r="J178" i="11"/>
  <c r="K178" i="11" s="1"/>
  <c r="J185" i="11"/>
  <c r="K185" i="11" s="1"/>
  <c r="J181" i="11"/>
  <c r="K181" i="11" s="1"/>
  <c r="D179" i="11"/>
  <c r="H193" i="11"/>
  <c r="I193" i="11" s="1"/>
  <c r="F193" i="11"/>
  <c r="G193" i="11" s="1"/>
  <c r="L193" i="11"/>
  <c r="M193" i="11" s="1"/>
  <c r="D193" i="11"/>
  <c r="J193" i="11"/>
  <c r="K193" i="11" s="1"/>
  <c r="F190" i="11"/>
  <c r="G190" i="11" s="1"/>
  <c r="D180" i="11"/>
  <c r="D174" i="11"/>
  <c r="D185" i="11"/>
  <c r="D181" i="11"/>
  <c r="L179" i="11"/>
  <c r="M179" i="11" s="1"/>
  <c r="B208" i="11"/>
  <c r="B17" i="11"/>
  <c r="L194" i="11"/>
  <c r="M194" i="11" s="1"/>
  <c r="H190" i="11"/>
  <c r="I190" i="11" s="1"/>
  <c r="J177" i="11"/>
  <c r="K177" i="11" s="1"/>
  <c r="J175" i="11"/>
  <c r="K175" i="11" s="1"/>
  <c r="F17" i="11"/>
  <c r="L180" i="11"/>
  <c r="M180" i="11" s="1"/>
  <c r="L174" i="11"/>
  <c r="M174" i="11" s="1"/>
  <c r="L185" i="11"/>
  <c r="M185" i="11" s="1"/>
  <c r="L181" i="11"/>
  <c r="M181" i="11" s="1"/>
  <c r="H176" i="11"/>
  <c r="I176" i="11" s="1"/>
  <c r="L17" i="11"/>
  <c r="D194" i="11"/>
  <c r="F174" i="11"/>
  <c r="G174" i="11" s="1"/>
  <c r="F185" i="11"/>
  <c r="G185" i="11" s="1"/>
  <c r="F181" i="11"/>
  <c r="G181" i="11" s="1"/>
  <c r="J176" i="11"/>
  <c r="K176" i="11" s="1"/>
  <c r="D177" i="11"/>
  <c r="D175" i="11"/>
  <c r="C187" i="11"/>
  <c r="F184" i="11"/>
  <c r="G184" i="11" s="1"/>
  <c r="L184" i="11"/>
  <c r="M184" i="11" s="1"/>
  <c r="D184" i="11"/>
  <c r="J184" i="11"/>
  <c r="K184" i="11" s="1"/>
  <c r="H184" i="11"/>
  <c r="I184" i="11" s="1"/>
  <c r="L177" i="11"/>
  <c r="M177" i="11" s="1"/>
  <c r="H17" i="11"/>
  <c r="J189" i="11"/>
  <c r="K189" i="11" s="1"/>
  <c r="J182" i="11"/>
  <c r="K182" i="11" s="1"/>
  <c r="H182" i="11"/>
  <c r="I182" i="11" s="1"/>
  <c r="F182" i="11"/>
  <c r="G182" i="11" s="1"/>
  <c r="L182" i="11"/>
  <c r="M182" i="11" s="1"/>
  <c r="D182" i="11"/>
  <c r="D178" i="11"/>
  <c r="H174" i="11"/>
  <c r="I174" i="11" s="1"/>
  <c r="J173" i="11"/>
  <c r="K173" i="11" s="1"/>
  <c r="D176" i="11"/>
  <c r="E172" i="11"/>
  <c r="D189" i="11"/>
  <c r="L178" i="11"/>
  <c r="M178" i="11" s="1"/>
  <c r="F179" i="11"/>
  <c r="G179" i="11" s="1"/>
  <c r="L176" i="11"/>
  <c r="M176" i="11" s="1"/>
  <c r="M172" i="11"/>
  <c r="L183" i="11"/>
  <c r="M183" i="11" s="1"/>
  <c r="D183" i="11"/>
  <c r="J183" i="11"/>
  <c r="K183" i="11" s="1"/>
  <c r="H183" i="11"/>
  <c r="I183" i="11" s="1"/>
  <c r="F183" i="11"/>
  <c r="G183" i="11" s="1"/>
  <c r="H118" i="11"/>
  <c r="I118" i="11" s="1"/>
  <c r="D106" i="11"/>
  <c r="E106" i="11" s="1"/>
  <c r="D115" i="11"/>
  <c r="E115" i="11" s="1"/>
  <c r="L106" i="11"/>
  <c r="M106" i="11" s="1"/>
  <c r="D13" i="11"/>
  <c r="F110" i="11"/>
  <c r="G110" i="11" s="1"/>
  <c r="F109" i="11"/>
  <c r="G109" i="11" s="1"/>
  <c r="J115" i="11"/>
  <c r="K115" i="11" s="1"/>
  <c r="H13" i="11"/>
  <c r="F106" i="11"/>
  <c r="G106" i="11" s="1"/>
  <c r="D104" i="11"/>
  <c r="F112" i="11"/>
  <c r="G112" i="11" s="1"/>
  <c r="F105" i="11"/>
  <c r="G105" i="11" s="1"/>
  <c r="L108" i="11"/>
  <c r="M108" i="11" s="1"/>
  <c r="H106" i="11"/>
  <c r="I106" i="11" s="1"/>
  <c r="L107" i="11"/>
  <c r="M107" i="11" s="1"/>
  <c r="D107" i="11"/>
  <c r="E107" i="11" s="1"/>
  <c r="L112" i="11"/>
  <c r="M112" i="11" s="1"/>
  <c r="J13" i="11"/>
  <c r="F124" i="11"/>
  <c r="G124" i="11" s="1"/>
  <c r="H112" i="11"/>
  <c r="I112" i="11" s="1"/>
  <c r="H110" i="11"/>
  <c r="I110" i="11" s="1"/>
  <c r="H124" i="11"/>
  <c r="I124" i="11" s="1"/>
  <c r="J112" i="11"/>
  <c r="K112" i="11" s="1"/>
  <c r="F121" i="11"/>
  <c r="G121" i="11" s="1"/>
  <c r="J124" i="11"/>
  <c r="K124" i="11" s="1"/>
  <c r="F117" i="11"/>
  <c r="G117" i="11" s="1"/>
  <c r="H105" i="11"/>
  <c r="I105" i="11" s="1"/>
  <c r="H121" i="11"/>
  <c r="I121" i="11" s="1"/>
  <c r="J119" i="11"/>
  <c r="K119" i="11" s="1"/>
  <c r="H122" i="11"/>
  <c r="I122" i="11" s="1"/>
  <c r="H117" i="11"/>
  <c r="I117" i="11" s="1"/>
  <c r="J109" i="11"/>
  <c r="K109" i="11" s="1"/>
  <c r="D118" i="11"/>
  <c r="F108" i="11"/>
  <c r="G108" i="11" s="1"/>
  <c r="J105" i="11"/>
  <c r="K105" i="11" s="1"/>
  <c r="D119" i="11"/>
  <c r="H113" i="11"/>
  <c r="I113" i="11" s="1"/>
  <c r="J122" i="11"/>
  <c r="K122" i="11" s="1"/>
  <c r="J117" i="11"/>
  <c r="K117" i="11" s="1"/>
  <c r="E104" i="11"/>
  <c r="F104" i="11"/>
  <c r="F115" i="11"/>
  <c r="G115" i="11" s="1"/>
  <c r="D111" i="11"/>
  <c r="H114" i="11"/>
  <c r="I114" i="11" s="1"/>
  <c r="F114" i="11"/>
  <c r="G114" i="11" s="1"/>
  <c r="L114" i="11"/>
  <c r="M114" i="11" s="1"/>
  <c r="D114" i="11"/>
  <c r="J114" i="11"/>
  <c r="K114" i="11" s="1"/>
  <c r="B127" i="11"/>
  <c r="D109" i="11"/>
  <c r="H123" i="11"/>
  <c r="I123" i="11" s="1"/>
  <c r="F123" i="11"/>
  <c r="G123" i="11" s="1"/>
  <c r="L123" i="11"/>
  <c r="M123" i="11" s="1"/>
  <c r="D123" i="11"/>
  <c r="J123" i="11"/>
  <c r="K123" i="11" s="1"/>
  <c r="L13" i="11"/>
  <c r="L111" i="11"/>
  <c r="M111" i="11" s="1"/>
  <c r="L109" i="11"/>
  <c r="M109" i="11" s="1"/>
  <c r="H104" i="11"/>
  <c r="J118" i="11"/>
  <c r="K118" i="11" s="1"/>
  <c r="H111" i="11"/>
  <c r="I111" i="11" s="1"/>
  <c r="J104" i="11"/>
  <c r="L118" i="11"/>
  <c r="M118" i="11" s="1"/>
  <c r="J110" i="11"/>
  <c r="K110" i="11" s="1"/>
  <c r="H108" i="11"/>
  <c r="I108" i="11" s="1"/>
  <c r="D105" i="11"/>
  <c r="D121" i="11"/>
  <c r="L119" i="11"/>
  <c r="M119" i="11" s="1"/>
  <c r="J113" i="11"/>
  <c r="K113" i="11" s="1"/>
  <c r="D122" i="11"/>
  <c r="D117" i="11"/>
  <c r="F126" i="11"/>
  <c r="G126" i="11" s="1"/>
  <c r="L126" i="11"/>
  <c r="M126" i="11" s="1"/>
  <c r="D126" i="11"/>
  <c r="J126" i="11"/>
  <c r="K126" i="11" s="1"/>
  <c r="H126" i="11"/>
  <c r="I126" i="11" s="1"/>
  <c r="B13" i="11"/>
  <c r="B204" i="11"/>
  <c r="F13" i="11"/>
  <c r="H115" i="11"/>
  <c r="I115" i="11" s="1"/>
  <c r="F111" i="11"/>
  <c r="G111" i="11" s="1"/>
  <c r="L125" i="11"/>
  <c r="M125" i="11" s="1"/>
  <c r="D125" i="11"/>
  <c r="J125" i="11"/>
  <c r="K125" i="11" s="1"/>
  <c r="H125" i="11"/>
  <c r="I125" i="11" s="1"/>
  <c r="F125" i="11"/>
  <c r="G125" i="11" s="1"/>
  <c r="D110" i="11"/>
  <c r="J108" i="11"/>
  <c r="K108" i="11" s="1"/>
  <c r="L105" i="11"/>
  <c r="M105" i="11" s="1"/>
  <c r="F119" i="11"/>
  <c r="G119" i="11" s="1"/>
  <c r="D113" i="11"/>
  <c r="D124" i="11"/>
  <c r="L122" i="11"/>
  <c r="M122" i="11" s="1"/>
  <c r="L110" i="11"/>
  <c r="M110" i="11" s="1"/>
  <c r="D108" i="11"/>
  <c r="L113" i="11"/>
  <c r="M113" i="11" s="1"/>
  <c r="L124" i="11"/>
  <c r="M124" i="11" s="1"/>
  <c r="J120" i="11"/>
  <c r="K120" i="11" s="1"/>
  <c r="H120" i="11"/>
  <c r="I120" i="11" s="1"/>
  <c r="F120" i="11"/>
  <c r="G120" i="11" s="1"/>
  <c r="L120" i="11"/>
  <c r="M120" i="11" s="1"/>
  <c r="D120" i="11"/>
  <c r="E147" i="11"/>
  <c r="L149" i="11"/>
  <c r="M149" i="11" s="1"/>
  <c r="F15" i="11"/>
  <c r="F149" i="11"/>
  <c r="G149" i="11" s="1"/>
  <c r="J144" i="11"/>
  <c r="H149" i="11"/>
  <c r="I149" i="11" s="1"/>
  <c r="H15" i="11"/>
  <c r="D145" i="11"/>
  <c r="F146" i="11"/>
  <c r="G146" i="11" s="1"/>
  <c r="D144" i="11"/>
  <c r="L145" i="11"/>
  <c r="M145" i="11" s="1"/>
  <c r="H146" i="11"/>
  <c r="I146" i="11" s="1"/>
  <c r="H147" i="11"/>
  <c r="I147" i="11" s="1"/>
  <c r="L144" i="11"/>
  <c r="F145" i="11"/>
  <c r="G145" i="11" s="1"/>
  <c r="B15" i="11"/>
  <c r="B206" i="11"/>
  <c r="J146" i="11"/>
  <c r="K146" i="11" s="1"/>
  <c r="J147" i="11"/>
  <c r="K147" i="11" s="1"/>
  <c r="J15" i="11"/>
  <c r="D15" i="11"/>
  <c r="E15" i="11" s="1"/>
  <c r="N148" i="11"/>
  <c r="O148" i="11" s="1"/>
  <c r="H144" i="11"/>
  <c r="F144" i="11"/>
  <c r="C150" i="11"/>
  <c r="F97" i="11"/>
  <c r="G97" i="11" s="1"/>
  <c r="J12" i="11"/>
  <c r="L91" i="11"/>
  <c r="M91" i="11" s="1"/>
  <c r="C87" i="11"/>
  <c r="C92" i="11"/>
  <c r="C89" i="11"/>
  <c r="D90" i="11"/>
  <c r="F91" i="11"/>
  <c r="G91" i="11" s="1"/>
  <c r="H86" i="11"/>
  <c r="I86" i="11" s="1"/>
  <c r="H97" i="11"/>
  <c r="I97" i="11" s="1"/>
  <c r="H98" i="11"/>
  <c r="I98" i="11" s="1"/>
  <c r="F80" i="11"/>
  <c r="D91" i="11"/>
  <c r="C86" i="11"/>
  <c r="C98" i="11"/>
  <c r="C80" i="11"/>
  <c r="J86" i="11"/>
  <c r="K86" i="11" s="1"/>
  <c r="J97" i="11"/>
  <c r="K97" i="11" s="1"/>
  <c r="J98" i="11"/>
  <c r="K98" i="11" s="1"/>
  <c r="D12" i="11"/>
  <c r="J87" i="11"/>
  <c r="K87" i="11" s="1"/>
  <c r="D86" i="11"/>
  <c r="D97" i="11"/>
  <c r="D98" i="11"/>
  <c r="L12" i="11"/>
  <c r="L86" i="11"/>
  <c r="M86" i="11" s="1"/>
  <c r="H80" i="11"/>
  <c r="B203" i="11"/>
  <c r="B12" i="11"/>
  <c r="C91" i="11"/>
  <c r="L93" i="11"/>
  <c r="M93" i="11" s="1"/>
  <c r="D93" i="11"/>
  <c r="J93" i="11"/>
  <c r="K93" i="11" s="1"/>
  <c r="H93" i="11"/>
  <c r="I93" i="11" s="1"/>
  <c r="F93" i="11"/>
  <c r="G93" i="11" s="1"/>
  <c r="H85" i="11"/>
  <c r="H12" i="11"/>
  <c r="H95" i="11"/>
  <c r="I95" i="11" s="1"/>
  <c r="F95" i="11"/>
  <c r="G95" i="11" s="1"/>
  <c r="L95" i="11"/>
  <c r="M95" i="11" s="1"/>
  <c r="D95" i="11"/>
  <c r="J95" i="11"/>
  <c r="K95" i="11" s="1"/>
  <c r="K80" i="11"/>
  <c r="F57" i="11"/>
  <c r="L11" i="11"/>
  <c r="D11" i="11"/>
  <c r="L57" i="11"/>
  <c r="D57" i="11"/>
  <c r="J11" i="11"/>
  <c r="J57" i="11"/>
  <c r="H11" i="11"/>
  <c r="H57" i="11"/>
  <c r="F11" i="11"/>
  <c r="L66" i="11"/>
  <c r="M66" i="11" s="1"/>
  <c r="J67" i="11"/>
  <c r="K67" i="11" s="1"/>
  <c r="F70" i="11"/>
  <c r="G70" i="11" s="1"/>
  <c r="F71" i="11"/>
  <c r="G71" i="11" s="1"/>
  <c r="B202" i="11"/>
  <c r="B11" i="11"/>
  <c r="J58" i="11"/>
  <c r="K58" i="11" s="1"/>
  <c r="J72" i="11"/>
  <c r="K72" i="11" s="1"/>
  <c r="F66" i="11"/>
  <c r="G66" i="11" s="1"/>
  <c r="D63" i="11"/>
  <c r="H70" i="11"/>
  <c r="I70" i="11" s="1"/>
  <c r="F65" i="11"/>
  <c r="G65" i="11" s="1"/>
  <c r="L65" i="11"/>
  <c r="M65" i="11" s="1"/>
  <c r="D65" i="11"/>
  <c r="J65" i="11"/>
  <c r="K65" i="11" s="1"/>
  <c r="H65" i="11"/>
  <c r="I65" i="11" s="1"/>
  <c r="H71" i="11"/>
  <c r="I71" i="11" s="1"/>
  <c r="B74" i="11"/>
  <c r="C57" i="11" s="1"/>
  <c r="H60" i="11"/>
  <c r="I60" i="11" s="1"/>
  <c r="D58" i="11"/>
  <c r="J60" i="11"/>
  <c r="K60" i="11" s="1"/>
  <c r="L58" i="11"/>
  <c r="M58" i="11" s="1"/>
  <c r="L63" i="11"/>
  <c r="M63" i="11" s="1"/>
  <c r="L64" i="11"/>
  <c r="M64" i="11" s="1"/>
  <c r="D64" i="11"/>
  <c r="J64" i="11"/>
  <c r="K64" i="11" s="1"/>
  <c r="H64" i="11"/>
  <c r="I64" i="11" s="1"/>
  <c r="F64" i="11"/>
  <c r="G64" i="11" s="1"/>
  <c r="F69" i="11"/>
  <c r="G69" i="11" s="1"/>
  <c r="L69" i="11"/>
  <c r="M69" i="11" s="1"/>
  <c r="D69" i="11"/>
  <c r="J69" i="11"/>
  <c r="K69" i="11" s="1"/>
  <c r="H69" i="11"/>
  <c r="I69" i="11" s="1"/>
  <c r="H61" i="11"/>
  <c r="I61" i="11" s="1"/>
  <c r="D60" i="11"/>
  <c r="F73" i="11"/>
  <c r="G73" i="11" s="1"/>
  <c r="L73" i="11"/>
  <c r="M73" i="11" s="1"/>
  <c r="D73" i="11"/>
  <c r="J73" i="11"/>
  <c r="K73" i="11" s="1"/>
  <c r="H73" i="11"/>
  <c r="I73" i="11" s="1"/>
  <c r="F58" i="11"/>
  <c r="G58" i="11" s="1"/>
  <c r="F63" i="11"/>
  <c r="G63" i="11" s="1"/>
  <c r="J62" i="11"/>
  <c r="K62" i="11" s="1"/>
  <c r="F60" i="11"/>
  <c r="G60" i="11" s="1"/>
  <c r="F68" i="11"/>
  <c r="D67" i="11"/>
  <c r="D62" i="11"/>
  <c r="J70" i="11"/>
  <c r="K70" i="11" s="1"/>
  <c r="L62" i="11"/>
  <c r="M62" i="11" s="1"/>
  <c r="J59" i="11"/>
  <c r="K59" i="11" s="1"/>
  <c r="H59" i="11"/>
  <c r="I59" i="11" s="1"/>
  <c r="L59" i="11"/>
  <c r="M59" i="11" s="1"/>
  <c r="D59" i="11"/>
  <c r="J66" i="11"/>
  <c r="K66" i="11" s="1"/>
  <c r="J68" i="11"/>
  <c r="K68" i="11" s="1"/>
  <c r="F67" i="11"/>
  <c r="G67" i="11" s="1"/>
  <c r="D70" i="11"/>
  <c r="F62" i="11"/>
  <c r="G62" i="11" s="1"/>
  <c r="H48" i="11"/>
  <c r="I48" i="11" s="1"/>
  <c r="F40" i="11"/>
  <c r="G40" i="11" s="1"/>
  <c r="L46" i="11"/>
  <c r="M46" i="11" s="1"/>
  <c r="F48" i="11"/>
  <c r="G48" i="11" s="1"/>
  <c r="J43" i="11"/>
  <c r="K43" i="11" s="1"/>
  <c r="H41" i="11"/>
  <c r="I41" i="11" s="1"/>
  <c r="J41" i="11"/>
  <c r="K41" i="11" s="1"/>
  <c r="C50" i="11"/>
  <c r="L43" i="11"/>
  <c r="M43" i="11" s="1"/>
  <c r="J40" i="11"/>
  <c r="L40" i="11"/>
  <c r="D40" i="11"/>
  <c r="L10" i="11"/>
  <c r="D10" i="11"/>
  <c r="H40" i="11"/>
  <c r="L48" i="11"/>
  <c r="M48" i="11" s="1"/>
  <c r="F10" i="11"/>
  <c r="B10" i="11"/>
  <c r="B201" i="11"/>
  <c r="C43" i="11"/>
  <c r="J46" i="11"/>
  <c r="K46" i="11" s="1"/>
  <c r="C49" i="11"/>
  <c r="H50" i="11"/>
  <c r="I50" i="11" s="1"/>
  <c r="F50" i="11"/>
  <c r="G50" i="11" s="1"/>
  <c r="L50" i="11"/>
  <c r="M50" i="11" s="1"/>
  <c r="D50" i="11"/>
  <c r="J50" i="11"/>
  <c r="K50" i="11" s="1"/>
  <c r="H43" i="11"/>
  <c r="I43" i="11" s="1"/>
  <c r="H45" i="11"/>
  <c r="I45" i="11" s="1"/>
  <c r="L45" i="11"/>
  <c r="M45" i="11" s="1"/>
  <c r="D45" i="11"/>
  <c r="F45" i="11"/>
  <c r="G45" i="11" s="1"/>
  <c r="J45" i="11"/>
  <c r="K45" i="11" s="1"/>
  <c r="D43" i="11"/>
  <c r="D48" i="11"/>
  <c r="H10" i="11"/>
  <c r="C48" i="11"/>
  <c r="N47" i="11"/>
  <c r="O47" i="11" s="1"/>
  <c r="C45" i="11"/>
  <c r="C44" i="11"/>
  <c r="D41" i="11"/>
  <c r="L41" i="11"/>
  <c r="M41" i="11" s="1"/>
  <c r="J10" i="11"/>
  <c r="C42" i="11"/>
  <c r="C46" i="11"/>
  <c r="H46" i="11"/>
  <c r="I46" i="11" s="1"/>
  <c r="L42" i="11"/>
  <c r="M42" i="11" s="1"/>
  <c r="D42" i="11"/>
  <c r="J42" i="11"/>
  <c r="K42" i="11" s="1"/>
  <c r="F42" i="11"/>
  <c r="G42" i="11" s="1"/>
  <c r="H42" i="11"/>
  <c r="I42" i="11" s="1"/>
  <c r="F46" i="11"/>
  <c r="G46" i="11" s="1"/>
  <c r="C47" i="11"/>
  <c r="F32" i="11"/>
  <c r="G32" i="11" s="1"/>
  <c r="J30" i="11"/>
  <c r="K30" i="11" s="1"/>
  <c r="F28" i="11"/>
  <c r="G28" i="11" s="1"/>
  <c r="C34" i="11"/>
  <c r="F26" i="11"/>
  <c r="H26" i="11"/>
  <c r="I26" i="11" s="1"/>
  <c r="L32" i="11"/>
  <c r="M32" i="11" s="1"/>
  <c r="C30" i="11"/>
  <c r="E208" i="11"/>
  <c r="E204" i="11"/>
  <c r="E205" i="11"/>
  <c r="E201" i="11"/>
  <c r="E206" i="11"/>
  <c r="E202" i="11"/>
  <c r="E207" i="11"/>
  <c r="E203" i="11"/>
  <c r="F9" i="11"/>
  <c r="F31" i="11"/>
  <c r="G31" i="11" s="1"/>
  <c r="G205" i="11"/>
  <c r="G201" i="11"/>
  <c r="G206" i="11"/>
  <c r="G202" i="11"/>
  <c r="G207" i="11"/>
  <c r="G203" i="11"/>
  <c r="G208" i="11"/>
  <c r="G204" i="11"/>
  <c r="L31" i="11"/>
  <c r="M31" i="11" s="1"/>
  <c r="C26" i="11"/>
  <c r="B9" i="11"/>
  <c r="E9" i="11" s="1"/>
  <c r="B200" i="11"/>
  <c r="D142" i="10"/>
  <c r="J9" i="11"/>
  <c r="H9" i="11"/>
  <c r="C28" i="11"/>
  <c r="C31" i="11"/>
  <c r="H31" i="11"/>
  <c r="I31" i="11" s="1"/>
  <c r="G200" i="11"/>
  <c r="M208" i="11"/>
  <c r="M204" i="11"/>
  <c r="M205" i="11"/>
  <c r="M201" i="11"/>
  <c r="M206" i="11"/>
  <c r="M202" i="11"/>
  <c r="M207" i="11"/>
  <c r="M203" i="11"/>
  <c r="F33" i="11"/>
  <c r="G33" i="11" s="1"/>
  <c r="L33" i="11"/>
  <c r="M33" i="11" s="1"/>
  <c r="D33" i="11"/>
  <c r="J33" i="11"/>
  <c r="K33" i="11" s="1"/>
  <c r="H33" i="11"/>
  <c r="I33" i="11" s="1"/>
  <c r="J31" i="11"/>
  <c r="K31" i="11" s="1"/>
  <c r="I206" i="11"/>
  <c r="I202" i="11"/>
  <c r="I207" i="11"/>
  <c r="I203" i="11"/>
  <c r="I208" i="11"/>
  <c r="I204" i="11"/>
  <c r="I205" i="11"/>
  <c r="I201" i="11"/>
  <c r="K207" i="11"/>
  <c r="K203" i="11"/>
  <c r="K208" i="11"/>
  <c r="K204" i="11"/>
  <c r="K205" i="11"/>
  <c r="K201" i="11"/>
  <c r="K206" i="11"/>
  <c r="K202" i="11"/>
  <c r="I200" i="11"/>
  <c r="L9" i="11"/>
  <c r="N209" i="11"/>
  <c r="E209" i="11" s="1"/>
  <c r="E200" i="11"/>
  <c r="N157" i="11" l="1"/>
  <c r="O157" i="11" s="1"/>
  <c r="C166" i="11"/>
  <c r="K15" i="11"/>
  <c r="I10" i="11"/>
  <c r="N106" i="11"/>
  <c r="O106" i="11" s="1"/>
  <c r="E16" i="11"/>
  <c r="N88" i="11"/>
  <c r="O88" i="11" s="1"/>
  <c r="N82" i="11"/>
  <c r="O82" i="11" s="1"/>
  <c r="N84" i="11"/>
  <c r="O84" i="11" s="1"/>
  <c r="I12" i="11"/>
  <c r="N96" i="11"/>
  <c r="O96" i="11" s="1"/>
  <c r="N89" i="11"/>
  <c r="O89" i="11" s="1"/>
  <c r="N81" i="11"/>
  <c r="O81" i="11" s="1"/>
  <c r="N14" i="11"/>
  <c r="O14" i="11" s="1"/>
  <c r="N83" i="11"/>
  <c r="O83" i="11" s="1"/>
  <c r="M12" i="11"/>
  <c r="N94" i="11"/>
  <c r="O94" i="11" s="1"/>
  <c r="D35" i="11"/>
  <c r="E35" i="11" s="1"/>
  <c r="N34" i="11"/>
  <c r="O34" i="11" s="1"/>
  <c r="N27" i="11"/>
  <c r="O27" i="11" s="1"/>
  <c r="E25" i="11"/>
  <c r="N25" i="11"/>
  <c r="O25" i="11" s="1"/>
  <c r="N57" i="11"/>
  <c r="O57" i="11" s="1"/>
  <c r="M16" i="11"/>
  <c r="C51" i="11"/>
  <c r="N107" i="11"/>
  <c r="O107" i="11" s="1"/>
  <c r="I16" i="11"/>
  <c r="G16" i="11"/>
  <c r="N26" i="11"/>
  <c r="O26" i="11" s="1"/>
  <c r="N192" i="11"/>
  <c r="O192" i="11" s="1"/>
  <c r="N29" i="11"/>
  <c r="O29" i="11" s="1"/>
  <c r="N172" i="11"/>
  <c r="O172" i="11" s="1"/>
  <c r="N187" i="11"/>
  <c r="O187" i="11" s="1"/>
  <c r="N191" i="11"/>
  <c r="O191" i="11" s="1"/>
  <c r="C195" i="11"/>
  <c r="G17" i="11"/>
  <c r="I17" i="11"/>
  <c r="D195" i="11"/>
  <c r="E195" i="11" s="1"/>
  <c r="N164" i="11"/>
  <c r="O164" i="11" s="1"/>
  <c r="N160" i="11"/>
  <c r="O160" i="11" s="1"/>
  <c r="E92" i="11"/>
  <c r="N92" i="11"/>
  <c r="O92" i="11" s="1"/>
  <c r="N104" i="11"/>
  <c r="O104" i="11" s="1"/>
  <c r="C35" i="11"/>
  <c r="N188" i="11"/>
  <c r="O188" i="11" s="1"/>
  <c r="G10" i="11"/>
  <c r="N30" i="11"/>
  <c r="O30" i="11" s="1"/>
  <c r="M17" i="11"/>
  <c r="N165" i="11"/>
  <c r="O165" i="11" s="1"/>
  <c r="K10" i="11"/>
  <c r="N71" i="11"/>
  <c r="O71" i="11" s="1"/>
  <c r="E11" i="11"/>
  <c r="G11" i="11"/>
  <c r="M11" i="11"/>
  <c r="K156" i="11"/>
  <c r="J166" i="11"/>
  <c r="K166" i="11" s="1"/>
  <c r="M159" i="11"/>
  <c r="N159" i="11"/>
  <c r="O159" i="11" s="1"/>
  <c r="D166" i="11"/>
  <c r="E166" i="11" s="1"/>
  <c r="E156" i="11"/>
  <c r="F166" i="11"/>
  <c r="G166" i="11" s="1"/>
  <c r="G156" i="11"/>
  <c r="N161" i="11"/>
  <c r="O161" i="11" s="1"/>
  <c r="I156" i="11"/>
  <c r="H166" i="11"/>
  <c r="I166" i="11" s="1"/>
  <c r="N16" i="11"/>
  <c r="O16" i="11" s="1"/>
  <c r="K16" i="11"/>
  <c r="M162" i="11"/>
  <c r="N162" i="11"/>
  <c r="O162" i="11" s="1"/>
  <c r="M158" i="11"/>
  <c r="N158" i="11"/>
  <c r="O158" i="11" s="1"/>
  <c r="L166" i="11"/>
  <c r="M166" i="11" s="1"/>
  <c r="M156" i="11"/>
  <c r="N156" i="11"/>
  <c r="O133" i="11"/>
  <c r="I139" i="11"/>
  <c r="F139" i="11"/>
  <c r="G139" i="11" s="1"/>
  <c r="L139" i="11"/>
  <c r="M139" i="11" s="1"/>
  <c r="D18" i="11"/>
  <c r="C133" i="11"/>
  <c r="C136" i="11"/>
  <c r="C135" i="11"/>
  <c r="C138" i="11"/>
  <c r="C137" i="11"/>
  <c r="J139" i="11"/>
  <c r="K139" i="11" s="1"/>
  <c r="D139" i="11"/>
  <c r="E139" i="11" s="1"/>
  <c r="C134" i="11"/>
  <c r="N134" i="11"/>
  <c r="O134" i="11" s="1"/>
  <c r="J195" i="11"/>
  <c r="K195" i="11" s="1"/>
  <c r="E174" i="11"/>
  <c r="N174" i="11"/>
  <c r="O174" i="11" s="1"/>
  <c r="E183" i="11"/>
  <c r="N183" i="11"/>
  <c r="O183" i="11" s="1"/>
  <c r="L195" i="11"/>
  <c r="M195" i="11" s="1"/>
  <c r="E175" i="11"/>
  <c r="N175" i="11"/>
  <c r="O175" i="11" s="1"/>
  <c r="E180" i="11"/>
  <c r="N180" i="11"/>
  <c r="O180" i="11" s="1"/>
  <c r="F195" i="11"/>
  <c r="G195" i="11" s="1"/>
  <c r="E178" i="11"/>
  <c r="N178" i="11"/>
  <c r="O178" i="11" s="1"/>
  <c r="E177" i="11"/>
  <c r="N177" i="11"/>
  <c r="O177" i="11" s="1"/>
  <c r="E179" i="11"/>
  <c r="N179" i="11"/>
  <c r="O179" i="11" s="1"/>
  <c r="E190" i="11"/>
  <c r="N190" i="11"/>
  <c r="O190" i="11" s="1"/>
  <c r="E182" i="11"/>
  <c r="N182" i="11"/>
  <c r="O182" i="11" s="1"/>
  <c r="E194" i="11"/>
  <c r="N194" i="11"/>
  <c r="O194" i="11" s="1"/>
  <c r="N17" i="11"/>
  <c r="O17" i="11" s="1"/>
  <c r="H195" i="11"/>
  <c r="I195" i="11" s="1"/>
  <c r="N186" i="11"/>
  <c r="O186" i="11" s="1"/>
  <c r="E184" i="11"/>
  <c r="N184" i="11"/>
  <c r="O184" i="11" s="1"/>
  <c r="E181" i="11"/>
  <c r="N181" i="11"/>
  <c r="O181" i="11" s="1"/>
  <c r="E193" i="11"/>
  <c r="N193" i="11"/>
  <c r="O193" i="11" s="1"/>
  <c r="K17" i="11"/>
  <c r="N173" i="11"/>
  <c r="E189" i="11"/>
  <c r="N189" i="11"/>
  <c r="O189" i="11" s="1"/>
  <c r="E176" i="11"/>
  <c r="N176" i="11"/>
  <c r="O176" i="11" s="1"/>
  <c r="E185" i="11"/>
  <c r="N185" i="11"/>
  <c r="O185" i="11" s="1"/>
  <c r="E17" i="11"/>
  <c r="D127" i="11"/>
  <c r="E127" i="11" s="1"/>
  <c r="G13" i="11"/>
  <c r="E120" i="11"/>
  <c r="N120" i="11"/>
  <c r="O120" i="11" s="1"/>
  <c r="E111" i="11"/>
  <c r="N111" i="11"/>
  <c r="O111" i="11" s="1"/>
  <c r="E119" i="11"/>
  <c r="N119" i="11"/>
  <c r="O119" i="11" s="1"/>
  <c r="M13" i="11"/>
  <c r="C114" i="11"/>
  <c r="C111" i="11"/>
  <c r="C120" i="11"/>
  <c r="C116" i="11"/>
  <c r="C109" i="11"/>
  <c r="C108" i="11"/>
  <c r="C122" i="11"/>
  <c r="C124" i="11"/>
  <c r="C110" i="11"/>
  <c r="C117" i="11"/>
  <c r="C119" i="11"/>
  <c r="C113" i="11"/>
  <c r="C123" i="11"/>
  <c r="C107" i="11"/>
  <c r="C105" i="11"/>
  <c r="C121" i="11"/>
  <c r="C115" i="11"/>
  <c r="C125" i="11"/>
  <c r="C106" i="11"/>
  <c r="C118" i="11"/>
  <c r="C112" i="11"/>
  <c r="C126" i="11"/>
  <c r="E108" i="11"/>
  <c r="N108" i="11"/>
  <c r="O108" i="11" s="1"/>
  <c r="E124" i="11"/>
  <c r="N124" i="11"/>
  <c r="O124" i="11" s="1"/>
  <c r="E117" i="11"/>
  <c r="N117" i="11"/>
  <c r="O117" i="11" s="1"/>
  <c r="C104" i="11"/>
  <c r="F127" i="11"/>
  <c r="G127" i="11" s="1"/>
  <c r="G104" i="11"/>
  <c r="L127" i="11"/>
  <c r="M127" i="11" s="1"/>
  <c r="E113" i="11"/>
  <c r="N113" i="11"/>
  <c r="O113" i="11" s="1"/>
  <c r="E125" i="11"/>
  <c r="N125" i="11"/>
  <c r="O125" i="11" s="1"/>
  <c r="N13" i="11"/>
  <c r="O13" i="11" s="1"/>
  <c r="E122" i="11"/>
  <c r="N122" i="11"/>
  <c r="O122" i="11" s="1"/>
  <c r="K104" i="11"/>
  <c r="J127" i="11"/>
  <c r="K127" i="11" s="1"/>
  <c r="E123" i="11"/>
  <c r="N123" i="11"/>
  <c r="O123" i="11" s="1"/>
  <c r="E118" i="11"/>
  <c r="N118" i="11"/>
  <c r="O118" i="11" s="1"/>
  <c r="I13" i="11"/>
  <c r="N115" i="11"/>
  <c r="O115" i="11" s="1"/>
  <c r="E114" i="11"/>
  <c r="N114" i="11"/>
  <c r="O114" i="11" s="1"/>
  <c r="E13" i="11"/>
  <c r="N112" i="11"/>
  <c r="O112" i="11" s="1"/>
  <c r="E121" i="11"/>
  <c r="N121" i="11"/>
  <c r="O121" i="11" s="1"/>
  <c r="H127" i="11"/>
  <c r="I127" i="11" s="1"/>
  <c r="I104" i="11"/>
  <c r="E110" i="11"/>
  <c r="N110" i="11"/>
  <c r="O110" i="11" s="1"/>
  <c r="E126" i="11"/>
  <c r="N126" i="11"/>
  <c r="O126" i="11" s="1"/>
  <c r="E105" i="11"/>
  <c r="N105" i="11"/>
  <c r="O105" i="11" s="1"/>
  <c r="E109" i="11"/>
  <c r="N109" i="11"/>
  <c r="O109" i="11" s="1"/>
  <c r="K13" i="11"/>
  <c r="G144" i="11"/>
  <c r="F150" i="11"/>
  <c r="G150" i="11" s="1"/>
  <c r="N146" i="11"/>
  <c r="O146" i="11" s="1"/>
  <c r="J150" i="11"/>
  <c r="K150" i="11" s="1"/>
  <c r="K144" i="11"/>
  <c r="G15" i="11"/>
  <c r="D150" i="11"/>
  <c r="E150" i="11" s="1"/>
  <c r="E144" i="11"/>
  <c r="N144" i="11"/>
  <c r="N147" i="11"/>
  <c r="O147" i="11" s="1"/>
  <c r="E145" i="11"/>
  <c r="N145" i="11"/>
  <c r="O145" i="11" s="1"/>
  <c r="H150" i="11"/>
  <c r="I150" i="11" s="1"/>
  <c r="I144" i="11"/>
  <c r="N15" i="11"/>
  <c r="O15" i="11" s="1"/>
  <c r="O200" i="11"/>
  <c r="K209" i="11"/>
  <c r="N149" i="11"/>
  <c r="O149" i="11" s="1"/>
  <c r="L150" i="11"/>
  <c r="M150" i="11" s="1"/>
  <c r="M144" i="11"/>
  <c r="I15" i="11"/>
  <c r="M15" i="11"/>
  <c r="E93" i="11"/>
  <c r="N93" i="11"/>
  <c r="O93" i="11" s="1"/>
  <c r="F99" i="11"/>
  <c r="G99" i="11" s="1"/>
  <c r="G80" i="11"/>
  <c r="N80" i="11"/>
  <c r="E98" i="11"/>
  <c r="N98" i="11"/>
  <c r="O98" i="11" s="1"/>
  <c r="C99" i="11"/>
  <c r="K12" i="11"/>
  <c r="E95" i="11"/>
  <c r="N95" i="11"/>
  <c r="O95" i="11" s="1"/>
  <c r="E97" i="11"/>
  <c r="N97" i="11"/>
  <c r="O97" i="11" s="1"/>
  <c r="I85" i="11"/>
  <c r="N85" i="11"/>
  <c r="O85" i="11" s="1"/>
  <c r="E86" i="11"/>
  <c r="N86" i="11"/>
  <c r="O86" i="11" s="1"/>
  <c r="J99" i="11"/>
  <c r="K99" i="11" s="1"/>
  <c r="D99" i="11"/>
  <c r="E99" i="11" s="1"/>
  <c r="N87" i="11"/>
  <c r="O87" i="11" s="1"/>
  <c r="E90" i="11"/>
  <c r="N90" i="11"/>
  <c r="O90" i="11" s="1"/>
  <c r="L99" i="11"/>
  <c r="M99" i="11" s="1"/>
  <c r="N12" i="11"/>
  <c r="O12" i="11" s="1"/>
  <c r="E12" i="11"/>
  <c r="H99" i="11"/>
  <c r="I99" i="11" s="1"/>
  <c r="I80" i="11"/>
  <c r="E91" i="11"/>
  <c r="N91" i="11"/>
  <c r="O91" i="11" s="1"/>
  <c r="G12" i="11"/>
  <c r="E70" i="11"/>
  <c r="N70" i="11"/>
  <c r="O70" i="11" s="1"/>
  <c r="E67" i="11"/>
  <c r="N67" i="11"/>
  <c r="O67" i="11" s="1"/>
  <c r="E69" i="11"/>
  <c r="N69" i="11"/>
  <c r="O69" i="11" s="1"/>
  <c r="E63" i="11"/>
  <c r="N63" i="11"/>
  <c r="O63" i="11" s="1"/>
  <c r="M57" i="11"/>
  <c r="L74" i="11"/>
  <c r="M74" i="11" s="1"/>
  <c r="G68" i="11"/>
  <c r="N68" i="11"/>
  <c r="O68" i="11" s="1"/>
  <c r="E73" i="11"/>
  <c r="N73" i="11"/>
  <c r="O73" i="11" s="1"/>
  <c r="E59" i="11"/>
  <c r="N59" i="11"/>
  <c r="O59" i="11" s="1"/>
  <c r="H74" i="11"/>
  <c r="I74" i="11" s="1"/>
  <c r="I57" i="11"/>
  <c r="F74" i="11"/>
  <c r="G74" i="11" s="1"/>
  <c r="G57" i="11"/>
  <c r="N61" i="11"/>
  <c r="O61" i="11" s="1"/>
  <c r="E60" i="11"/>
  <c r="N60" i="11"/>
  <c r="O60" i="11" s="1"/>
  <c r="E58" i="11"/>
  <c r="N58" i="11"/>
  <c r="O58" i="11" s="1"/>
  <c r="E65" i="11"/>
  <c r="N65" i="11"/>
  <c r="O65" i="11" s="1"/>
  <c r="N11" i="11"/>
  <c r="O11" i="11" s="1"/>
  <c r="I11" i="11"/>
  <c r="N66" i="11"/>
  <c r="O66" i="11" s="1"/>
  <c r="K57" i="11"/>
  <c r="J74" i="11"/>
  <c r="K74" i="11" s="1"/>
  <c r="E64" i="11"/>
  <c r="N64" i="11"/>
  <c r="O64" i="11" s="1"/>
  <c r="C70" i="11"/>
  <c r="C58" i="11"/>
  <c r="C59" i="11"/>
  <c r="C65" i="11"/>
  <c r="C69" i="11"/>
  <c r="C64" i="11"/>
  <c r="C63" i="11"/>
  <c r="C72" i="11"/>
  <c r="C67" i="11"/>
  <c r="C61" i="11"/>
  <c r="C60" i="11"/>
  <c r="C66" i="11"/>
  <c r="C71" i="11"/>
  <c r="C73" i="11"/>
  <c r="C68" i="11"/>
  <c r="C62" i="11"/>
  <c r="K11" i="11"/>
  <c r="N72" i="11"/>
  <c r="O72" i="11" s="1"/>
  <c r="E62" i="11"/>
  <c r="N62" i="11"/>
  <c r="O62" i="11" s="1"/>
  <c r="E57" i="11"/>
  <c r="D74" i="11"/>
  <c r="E74" i="11" s="1"/>
  <c r="E10" i="11"/>
  <c r="E43" i="11"/>
  <c r="N43" i="11"/>
  <c r="O43" i="11" s="1"/>
  <c r="M40" i="11"/>
  <c r="L51" i="11"/>
  <c r="M51" i="11" s="1"/>
  <c r="E42" i="11"/>
  <c r="N42" i="11"/>
  <c r="O42" i="11" s="1"/>
  <c r="E41" i="11"/>
  <c r="N41" i="11"/>
  <c r="O41" i="11" s="1"/>
  <c r="E50" i="11"/>
  <c r="N50" i="11"/>
  <c r="O50" i="11" s="1"/>
  <c r="N10" i="11"/>
  <c r="O10" i="11" s="1"/>
  <c r="J51" i="11"/>
  <c r="K51" i="11" s="1"/>
  <c r="K40" i="11"/>
  <c r="I40" i="11"/>
  <c r="H51" i="11"/>
  <c r="I51" i="11" s="1"/>
  <c r="E45" i="11"/>
  <c r="N45" i="11"/>
  <c r="O45" i="11" s="1"/>
  <c r="M10" i="11"/>
  <c r="N46" i="11"/>
  <c r="O46" i="11" s="1"/>
  <c r="E48" i="11"/>
  <c r="N48" i="11"/>
  <c r="O48" i="11" s="1"/>
  <c r="E40" i="11"/>
  <c r="D51" i="11"/>
  <c r="E51" i="11" s="1"/>
  <c r="N40" i="11"/>
  <c r="F51" i="11"/>
  <c r="G51" i="11" s="1"/>
  <c r="N32" i="11"/>
  <c r="O32" i="11" s="1"/>
  <c r="I209" i="11"/>
  <c r="G26" i="11"/>
  <c r="N28" i="11"/>
  <c r="O28" i="11" s="1"/>
  <c r="B209" i="11"/>
  <c r="M209" i="11"/>
  <c r="M14" i="11"/>
  <c r="E14" i="11"/>
  <c r="K14" i="11"/>
  <c r="I14" i="11"/>
  <c r="G14" i="11"/>
  <c r="B18" i="11"/>
  <c r="C9" i="11" s="1"/>
  <c r="N9" i="11"/>
  <c r="J35" i="11"/>
  <c r="K35" i="11" s="1"/>
  <c r="H35" i="11"/>
  <c r="I35" i="11" s="1"/>
  <c r="I9" i="11"/>
  <c r="H18" i="11"/>
  <c r="L35" i="11"/>
  <c r="M35" i="11" s="1"/>
  <c r="K9" i="11"/>
  <c r="J18" i="11"/>
  <c r="N31" i="11"/>
  <c r="E33" i="11"/>
  <c r="N33" i="11"/>
  <c r="O33" i="11" s="1"/>
  <c r="G209" i="11"/>
  <c r="F35" i="11"/>
  <c r="G35" i="11" s="1"/>
  <c r="O205" i="11"/>
  <c r="O201" i="11"/>
  <c r="O206" i="11"/>
  <c r="O202" i="11"/>
  <c r="O207" i="11"/>
  <c r="O203" i="11"/>
  <c r="O208" i="11"/>
  <c r="O204" i="11"/>
  <c r="L18" i="11"/>
  <c r="M9" i="11"/>
  <c r="G9" i="11"/>
  <c r="F18" i="11"/>
  <c r="C127" i="11" l="1"/>
  <c r="G18" i="11"/>
  <c r="C74" i="11"/>
  <c r="N166" i="11"/>
  <c r="O166" i="11" s="1"/>
  <c r="O156" i="11"/>
  <c r="C139" i="11"/>
  <c r="N139" i="11"/>
  <c r="O139" i="11" s="1"/>
  <c r="O173" i="11"/>
  <c r="N195" i="11"/>
  <c r="O195" i="11" s="1"/>
  <c r="N127" i="11"/>
  <c r="O127" i="11" s="1"/>
  <c r="O144" i="11"/>
  <c r="N150" i="11"/>
  <c r="O150" i="11" s="1"/>
  <c r="N99" i="11"/>
  <c r="O99" i="11" s="1"/>
  <c r="O80" i="11"/>
  <c r="N74" i="11"/>
  <c r="O74" i="11" s="1"/>
  <c r="N51" i="11"/>
  <c r="O51" i="11" s="1"/>
  <c r="O40" i="11"/>
  <c r="E18" i="11"/>
  <c r="K18" i="11"/>
  <c r="O209" i="11"/>
  <c r="M18" i="11"/>
  <c r="O9" i="11"/>
  <c r="N18" i="11"/>
  <c r="O18" i="11" s="1"/>
  <c r="O31" i="11"/>
  <c r="N35" i="11"/>
  <c r="O35" i="11" s="1"/>
  <c r="C207" i="11"/>
  <c r="C203" i="11"/>
  <c r="C17" i="11"/>
  <c r="C13" i="11"/>
  <c r="C208" i="11"/>
  <c r="C204" i="11"/>
  <c r="C14" i="11"/>
  <c r="C10" i="11"/>
  <c r="C205" i="11"/>
  <c r="C201" i="11"/>
  <c r="C15" i="11"/>
  <c r="C11" i="11"/>
  <c r="C206" i="11"/>
  <c r="C202" i="11"/>
  <c r="C16" i="11"/>
  <c r="C12" i="11"/>
  <c r="I18" i="11"/>
  <c r="C200" i="11"/>
  <c r="C18" i="11" l="1"/>
  <c r="C209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tc={F4FB36BC-F64B-4697-B96B-E8919453DB94}</author>
    <author>S0488</author>
    <author>S0723</author>
  </authors>
  <commentList>
    <comment ref="B47" authorId="0" shapeId="0" xr:uid="{00000000-0006-0000-0000-000001000000}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Se corrigió el nombre de la vereda, antes estaba Vereda La Cuesta</t>
        </r>
      </text>
    </comment>
    <comment ref="A71" authorId="1" shapeId="0" xr:uid="{00000000-0006-0000-0000-000002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para todos los datos de este  municipio.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 , IRCA 2021 , IRCA 2022.
No se evidencio informacion en SIVICAP</t>
        </r>
      </text>
    </comment>
    <comment ref="A72" authorId="1" shapeId="0" xr:uid="{00000000-0006-0000-0000-000003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para todos los datos de este  municipio.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 , IRCA 2021 , IRCA 2022.
No se evidencio informacion en SIVICAP</t>
        </r>
      </text>
    </comment>
    <comment ref="A73" authorId="1" shapeId="0" xr:uid="{00000000-0006-0000-0000-000004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para todos los datos de este  municipio.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 , IRCA 2021 , IRCA 2022.
No se evidencio informacion en SIVICAP</t>
        </r>
      </text>
    </comment>
    <comment ref="A80" authorId="2" shapeId="0" xr:uid="{00000000-0006-0000-0000-000005000000}">
      <text>
        <r>
          <rPr>
            <b/>
            <sz val="9"/>
            <color indexed="81"/>
            <rFont val="Tahoma"/>
            <family val="2"/>
          </rPr>
          <t>Sergio Rúa:  e toman datos del año 2022.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S0488</author>
    <author>S0723</author>
  </authors>
  <commentList>
    <comment ref="C7" authorId="0" shapeId="0" xr:uid="{00000000-0006-0000-0900-000001000000}">
      <text>
        <r>
          <rPr>
            <b/>
            <sz val="11"/>
            <color indexed="81"/>
            <rFont val="Arial"/>
            <family val="2"/>
          </rPr>
          <t xml:space="preserve">S0488: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Arial"/>
            <family val="2"/>
          </rPr>
          <t>Fuente anuario estadistico de Antioquia 2022:   División político administrativa del departamento de Antioquia por municipios, corregimientos y veredas.</t>
        </r>
      </text>
    </comment>
    <comment ref="E31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no concuerda con el anuario estadistico, pues indica que el Numero de viviendas con aceso es 5</t>
        </r>
      </text>
    </comment>
    <comment ref="C104" authorId="0" shapeId="0" xr:uid="{00000000-0006-0000-0900-000003000000}">
      <text>
        <r>
          <rPr>
            <b/>
            <sz val="11"/>
            <color indexed="81"/>
            <rFont val="Arial"/>
            <family val="2"/>
          </rPr>
          <t xml:space="preserve">S0488: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Arial"/>
            <family val="2"/>
          </rPr>
          <t xml:space="preserve">Fuente </t>
        </r>
        <r>
          <rPr>
            <sz val="14"/>
            <color indexed="81"/>
            <rFont val="Arial"/>
            <family val="2"/>
          </rPr>
          <t>CONSOLIDADO ACUEDUCTOS RURALES</t>
        </r>
        <r>
          <rPr>
            <sz val="16"/>
            <color indexed="81"/>
            <rFont val="Arial"/>
            <family val="2"/>
          </rPr>
          <t xml:space="preserve"> </t>
        </r>
        <r>
          <rPr>
            <sz val="14"/>
            <color indexed="81"/>
            <rFont val="Arial"/>
            <family val="2"/>
          </rPr>
          <t>2021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ROGELIO DE JESUS LOPEZ</author>
  </authors>
  <commentList>
    <comment ref="E209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ROGELIO DE JESUS LOPEZ:</t>
        </r>
        <r>
          <rPr>
            <sz val="9"/>
            <color indexed="81"/>
            <rFont val="Tahoma"/>
            <family val="2"/>
          </rPr>
          <t xml:space="preserve">
EL porcentaje es con respecto al total de las muestras y no a numero de sistemas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CAROLINA OCHOA QUINTERO</author>
    <author>S0723</author>
  </authors>
  <commentList>
    <comment ref="A11" authorId="0" shapeId="0" xr:uid="{00000000-0006-0000-0100-000001000000}">
      <text>
        <r>
          <rPr>
            <sz val="10"/>
            <rFont val="Arial"/>
          </rPr>
          <t xml:space="preserve">CAROLINA OCHOA QUINTERO:
Información del 2023
</t>
        </r>
      </text>
    </comment>
    <comment ref="A12" authorId="0" shapeId="0" xr:uid="{00000000-0006-0000-0100-000002000000}">
      <text>
        <r>
          <rPr>
            <sz val="10"/>
            <rFont val="Arial"/>
          </rPr>
          <t xml:space="preserve">CAROLINA OCHOA QUINTERO:
Información del 2023
</t>
        </r>
      </text>
    </comment>
    <comment ref="A13" authorId="0" shapeId="0" xr:uid="{00000000-0006-0000-0100-000003000000}">
      <text>
        <r>
          <rPr>
            <sz val="10"/>
            <rFont val="Arial"/>
          </rPr>
          <t xml:space="preserve">CAROLINA OCHOA QUINTERO:
Información del 2023
</t>
        </r>
      </text>
    </comment>
    <comment ref="A14" authorId="0" shapeId="0" xr:uid="{00000000-0006-0000-0100-000004000000}">
      <text>
        <r>
          <rPr>
            <sz val="10"/>
            <rFont val="Arial"/>
          </rPr>
          <t xml:space="preserve">CAROLINA OCHOA QUINTERO:
Información del 2023
</t>
        </r>
      </text>
    </comment>
    <comment ref="A15" authorId="0" shapeId="0" xr:uid="{00000000-0006-0000-0100-000005000000}">
      <text>
        <r>
          <rPr>
            <sz val="10"/>
            <rFont val="Arial"/>
          </rPr>
          <t xml:space="preserve">CAROLINA OCHOA QUINTERO:
Información del 2023
</t>
        </r>
      </text>
    </comment>
    <comment ref="A16" authorId="0" shapeId="0" xr:uid="{00000000-0006-0000-0100-000006000000}">
      <text>
        <r>
          <rPr>
            <sz val="10"/>
            <rFont val="Arial"/>
          </rPr>
          <t xml:space="preserve">CAROLINA OCHOA QUINTERO:
Información del 2023
</t>
        </r>
      </text>
    </comment>
    <comment ref="A17" authorId="0" shapeId="0" xr:uid="{00000000-0006-0000-0100-000007000000}">
      <text>
        <r>
          <rPr>
            <sz val="10"/>
            <rFont val="Arial"/>
          </rPr>
          <t xml:space="preserve">CAROLINA OCHOA QUINTERO:
Información del 2023
</t>
        </r>
      </text>
    </comment>
    <comment ref="A18" authorId="0" shapeId="0" xr:uid="{00000000-0006-0000-0100-000008000000}">
      <text>
        <r>
          <rPr>
            <sz val="10"/>
            <rFont val="Arial"/>
          </rPr>
          <t xml:space="preserve">CAROLINA OCHOA QUINTERO:
Información del 2023
</t>
        </r>
      </text>
    </comment>
    <comment ref="A19" authorId="0" shapeId="0" xr:uid="{00000000-0006-0000-0100-000009000000}">
      <text>
        <r>
          <rPr>
            <sz val="10"/>
            <rFont val="Arial"/>
          </rPr>
          <t xml:space="preserve">CAROLINA OCHOA QUINTERO:
Información del 2023
</t>
        </r>
      </text>
    </comment>
    <comment ref="A20" authorId="1" shapeId="0" xr:uid="{00000000-0006-0000-0100-00000A000000}">
      <text>
        <r>
          <rPr>
            <b/>
            <sz val="9"/>
            <color indexed="81"/>
            <rFont val="Tahoma"/>
            <family val="2"/>
          </rPr>
          <t>SERGIO RUA: SE TOMAN DATOS DEL 2022.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VALENTINA GOMEZ CARVAJAL</author>
  </authors>
  <commentList>
    <comment ref="A127" authorId="0" shapeId="0" xr:uid="{00000000-0006-0000-0200-000001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28" authorId="0" shapeId="0" xr:uid="{00000000-0006-0000-0200-000002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29" authorId="0" shapeId="0" xr:uid="{00000000-0006-0000-0200-000003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0" authorId="0" shapeId="0" xr:uid="{00000000-0006-0000-0200-000004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1" authorId="0" shapeId="0" xr:uid="{00000000-0006-0000-0200-000005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2" authorId="0" shapeId="0" xr:uid="{00000000-0006-0000-0200-000006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3" authorId="0" shapeId="0" xr:uid="{00000000-0006-0000-0200-000007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4" authorId="0" shapeId="0" xr:uid="{00000000-0006-0000-0200-000008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5" authorId="0" shapeId="0" xr:uid="{00000000-0006-0000-0200-000009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6" authorId="0" shapeId="0" xr:uid="{00000000-0006-0000-0200-00000A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7" authorId="0" shapeId="0" xr:uid="{00000000-0006-0000-0200-00000B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8" authorId="0" shapeId="0" xr:uid="{00000000-0006-0000-0200-00000C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39" authorId="0" shapeId="0" xr:uid="{00000000-0006-0000-0200-00000D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0" authorId="0" shapeId="0" xr:uid="{00000000-0006-0000-0200-00000E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1" authorId="0" shapeId="0" xr:uid="{00000000-0006-0000-0200-00000F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2" authorId="0" shapeId="0" xr:uid="{00000000-0006-0000-0200-000010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3" authorId="0" shapeId="0" xr:uid="{00000000-0006-0000-0200-000011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4" authorId="0" shapeId="0" xr:uid="{00000000-0006-0000-0200-000012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5" authorId="0" shapeId="0" xr:uid="{00000000-0006-0000-0200-000013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6" authorId="0" shapeId="0" xr:uid="{00000000-0006-0000-0200-000014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7" authorId="0" shapeId="0" xr:uid="{00000000-0006-0000-0200-000015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8" authorId="0" shapeId="0" xr:uid="{00000000-0006-0000-0200-000016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49" authorId="0" shapeId="0" xr:uid="{00000000-0006-0000-0200-000017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0" authorId="0" shapeId="0" xr:uid="{00000000-0006-0000-0200-000018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1" authorId="0" shapeId="0" xr:uid="{00000000-0006-0000-0200-000019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2" authorId="0" shapeId="0" xr:uid="{00000000-0006-0000-0200-00001A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3" authorId="0" shapeId="0" xr:uid="{00000000-0006-0000-0200-00001B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4" authorId="0" shapeId="0" xr:uid="{00000000-0006-0000-0200-00001C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5" authorId="0" shapeId="0" xr:uid="{00000000-0006-0000-0200-00001D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6" authorId="0" shapeId="0" xr:uid="{00000000-0006-0000-0200-00001E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7" authorId="0" shapeId="0" xr:uid="{00000000-0006-0000-0200-00001F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8" authorId="0" shapeId="0" xr:uid="{00000000-0006-0000-0200-000020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59" authorId="0" shapeId="0" xr:uid="{00000000-0006-0000-0200-000021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60" authorId="0" shapeId="0" xr:uid="{00000000-0006-0000-0200-000022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61" authorId="0" shapeId="0" xr:uid="{00000000-0006-0000-0200-000023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162" authorId="0" shapeId="0" xr:uid="{00000000-0006-0000-0200-000024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32" authorId="0" shapeId="0" xr:uid="{00000000-0006-0000-0200-000025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33" authorId="0" shapeId="0" xr:uid="{00000000-0006-0000-0200-000026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34" authorId="0" shapeId="0" xr:uid="{00000000-0006-0000-0200-000027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35" authorId="0" shapeId="0" xr:uid="{00000000-0006-0000-0200-000028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36" authorId="0" shapeId="0" xr:uid="{00000000-0006-0000-0200-000029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37" authorId="0" shapeId="0" xr:uid="{00000000-0006-0000-0200-00002A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38" authorId="0" shapeId="0" xr:uid="{00000000-0006-0000-0200-00002B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39" authorId="0" shapeId="0" xr:uid="{00000000-0006-0000-0200-00002C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40" authorId="0" shapeId="0" xr:uid="{00000000-0006-0000-0200-00002D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41" authorId="0" shapeId="0" xr:uid="{00000000-0006-0000-0200-00002E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42" authorId="0" shapeId="0" xr:uid="{00000000-0006-0000-0200-00002F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  <comment ref="A243" authorId="0" shapeId="0" xr:uid="{00000000-0006-0000-0200-000030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Se toman datos del 2023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S0488</author>
    <author>ANA VALENTINA GOMEZ CARVAJAL</author>
    <author>tc={7EF2C515-2CA3-4CF3-A5FA-D89DB5D8C5D8}</author>
    <author>JHON WILLIAM TABARES MORALES</author>
  </authors>
  <commentList>
    <comment ref="A41" authorId="0" shapeId="0" xr:uid="{00000000-0006-0000-0300-000001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2" authorId="0" shapeId="0" xr:uid="{00000000-0006-0000-0300-000002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43" authorId="0" shapeId="0" xr:uid="{00000000-0006-0000-0300-000003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44" authorId="0" shapeId="0" xr:uid="{00000000-0006-0000-0300-000004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45" authorId="0" shapeId="0" xr:uid="{00000000-0006-0000-0300-000005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6" authorId="0" shapeId="0" xr:uid="{00000000-0006-0000-0300-000006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7" authorId="0" shapeId="0" xr:uid="{00000000-0006-0000-0300-000007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8" authorId="0" shapeId="0" xr:uid="{00000000-0006-0000-0300-000008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49" authorId="0" shapeId="0" xr:uid="{00000000-0006-0000-0300-000009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0" authorId="0" shapeId="0" xr:uid="{00000000-0006-0000-0300-00000A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1" authorId="0" shapeId="0" xr:uid="{00000000-0006-0000-0300-00000B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2" authorId="0" shapeId="0" xr:uid="{00000000-0006-0000-0300-00000C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3" authorId="0" shapeId="0" xr:uid="{00000000-0006-0000-0300-00000D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4" authorId="0" shapeId="0" xr:uid="{00000000-0006-0000-0300-00000E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Información de la vigencia 2020.
No se evidencia informacion en SIVICAP.</t>
        </r>
      </text>
    </comment>
    <comment ref="A55" authorId="0" shapeId="0" xr:uid="{00000000-0006-0000-0300-00000F000000}">
      <text>
        <r>
          <rPr>
            <b/>
            <sz val="12"/>
            <color indexed="81"/>
            <rFont val="Arial"/>
            <family val="2"/>
          </rPr>
          <t xml:space="preserve">S0488:
</t>
        </r>
        <r>
          <rPr>
            <sz val="12"/>
            <color indexed="81"/>
            <rFont val="Arial"/>
            <family val="2"/>
          </rPr>
          <t xml:space="preserve">
Información de la vigencia 2020.
</t>
        </r>
      </text>
    </comment>
    <comment ref="A56" authorId="0" shapeId="0" xr:uid="{00000000-0006-0000-0300-000010000000}">
      <text>
        <r>
          <rPr>
            <b/>
            <sz val="12"/>
            <color indexed="81"/>
            <rFont val="Arial"/>
            <family val="2"/>
          </rPr>
          <t xml:space="preserve">S0488:
</t>
        </r>
        <r>
          <rPr>
            <sz val="12"/>
            <color indexed="81"/>
            <rFont val="Arial"/>
            <family val="2"/>
          </rPr>
          <t xml:space="preserve">
Información de la vigencia 2020.</t>
        </r>
      </text>
    </comment>
    <comment ref="A57" authorId="0" shapeId="0" xr:uid="{00000000-0006-0000-0300-000011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2023
Se incorpora información de la vigencia 2012</t>
        </r>
      </text>
    </comment>
    <comment ref="A58" authorId="0" shapeId="0" xr:uid="{00000000-0006-0000-0300-000012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59" authorId="0" shapeId="0" xr:uid="{00000000-0006-0000-0300-000013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0" authorId="0" shapeId="0" xr:uid="{00000000-0006-0000-0300-000014000000}">
      <text>
        <r>
          <rPr>
            <b/>
            <sz val="12"/>
            <color indexed="81"/>
            <rFont val="Arial"/>
            <family val="2"/>
          </rPr>
          <t>S0488:
 SE REPORTA INFORMACIÓN DE 2012</t>
        </r>
      </text>
    </comment>
    <comment ref="A61" authorId="0" shapeId="0" xr:uid="{00000000-0006-0000-0300-000015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2" authorId="0" shapeId="0" xr:uid="{00000000-0006-0000-0300-000016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3" authorId="0" shapeId="0" xr:uid="{00000000-0006-0000-0300-000017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4" authorId="0" shapeId="0" xr:uid="{00000000-0006-0000-0300-000018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5" authorId="0" shapeId="0" xr:uid="{00000000-0006-0000-0300-000019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6" authorId="0" shapeId="0" xr:uid="{00000000-0006-0000-0300-00001A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7" authorId="0" shapeId="0" xr:uid="{00000000-0006-0000-0300-00001B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8" authorId="0" shapeId="0" xr:uid="{00000000-0006-0000-0300-00001C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69" authorId="0" shapeId="0" xr:uid="{00000000-0006-0000-0300-00001D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0" authorId="0" shapeId="0" xr:uid="{00000000-0006-0000-0300-00001E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1" authorId="0" shapeId="0" xr:uid="{00000000-0006-0000-0300-00001F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2" authorId="0" shapeId="0" xr:uid="{00000000-0006-0000-0300-000020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3" authorId="0" shapeId="0" xr:uid="{00000000-0006-0000-0300-000021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4" authorId="0" shapeId="0" xr:uid="{00000000-0006-0000-0300-000022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5" authorId="0" shapeId="0" xr:uid="{00000000-0006-0000-0300-000023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6" authorId="0" shapeId="0" xr:uid="{00000000-0006-0000-0300-000024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7" authorId="0" shapeId="0" xr:uid="{00000000-0006-0000-0300-000025000000}">
      <text>
        <r>
          <rPr>
            <b/>
            <sz val="12"/>
            <color indexed="81"/>
            <rFont val="Arial"/>
            <family val="2"/>
          </rPr>
          <t xml:space="preserve">S0488:
No se reporto : </t>
        </r>
        <r>
          <rPr>
            <sz val="12"/>
            <color indexed="81"/>
            <rFont val="Arial"/>
            <family val="2"/>
          </rPr>
          <t>IRCA 2022
Información de la vigencia 2020.
No se evidencia informacion en SIVICAP.</t>
        </r>
      </text>
    </comment>
    <comment ref="A78" authorId="1" shapeId="0" xr:uid="{00000000-0006-0000-0300-000026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79" authorId="1" shapeId="0" xr:uid="{00000000-0006-0000-0300-000027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80" authorId="1" shapeId="0" xr:uid="{00000000-0006-0000-0300-000028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81" authorId="1" shapeId="0" xr:uid="{00000000-0006-0000-0300-000029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82" authorId="1" shapeId="0" xr:uid="{00000000-0006-0000-0300-00002A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83" authorId="1" shapeId="0" xr:uid="{00000000-0006-0000-0300-00002B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84" authorId="1" shapeId="0" xr:uid="{00000000-0006-0000-0300-00002C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85" authorId="1" shapeId="0" xr:uid="{00000000-0006-0000-0300-00002D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86" authorId="1" shapeId="0" xr:uid="{00000000-0006-0000-0300-00002E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87" authorId="1" shapeId="0" xr:uid="{00000000-0006-0000-0300-00002F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88" authorId="1" shapeId="0" xr:uid="{00000000-0006-0000-0300-000030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D88" authorId="2" shapeId="0" xr:uid="{00000000-0006-0000-0300-000031000000}">
      <text>
        <r>
          <rPr>
            <sz val="10"/>
            <rFont val="Arial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 informe S01 no registra suscriptores
</t>
        </r>
      </text>
    </comment>
    <comment ref="B89" authorId="0" shapeId="0" xr:uid="{00000000-0006-0000-0300-000032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 actualizada desde SIVICAP.</t>
        </r>
      </text>
    </comment>
    <comment ref="C384" authorId="3" shapeId="0" xr:uid="{00000000-0006-0000-0300-00003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Esta empresa reemplaza a la Asociación de Usuarios del Acueducto de la Vereda Alticos -Quimbayo</t>
        </r>
      </text>
    </comment>
    <comment ref="A432" authorId="1" shapeId="0" xr:uid="{00000000-0006-0000-0300-000034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433" authorId="1" shapeId="0" xr:uid="{00000000-0006-0000-0300-000035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  <comment ref="A434" authorId="1" shapeId="0" xr:uid="{00000000-0006-0000-0300-000036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VALENTINA GOMEZ CARVAJAL</author>
  </authors>
  <commentList>
    <comment ref="A11" authorId="0" shapeId="0" xr:uid="{00000000-0006-0000-0400-000001000000}">
      <text>
        <r>
          <rPr>
            <b/>
            <sz val="9"/>
            <color indexed="81"/>
            <rFont val="Tahoma"/>
            <charset val="1"/>
          </rPr>
          <t xml:space="preserve">ANA VALENTINA GOMEZ CARVAJAL: IRCA 2023
</t>
        </r>
      </text>
    </comment>
    <comment ref="A12" authorId="0" shapeId="0" xr:uid="{00000000-0006-0000-0400-000002000000}">
      <text>
        <r>
          <rPr>
            <b/>
            <sz val="9"/>
            <color indexed="81"/>
            <rFont val="Tahoma"/>
            <charset val="1"/>
          </rPr>
          <t xml:space="preserve">ANA VALENTINA GOMEZ CARVAJAL: IRCA 2023
</t>
        </r>
      </text>
    </comment>
    <comment ref="A13" authorId="0" shapeId="0" xr:uid="{00000000-0006-0000-0400-000003000000}">
      <text>
        <r>
          <rPr>
            <b/>
            <sz val="9"/>
            <color indexed="81"/>
            <rFont val="Tahoma"/>
            <charset val="1"/>
          </rPr>
          <t xml:space="preserve">ANA VALENTINA GOMEZ CARVAJAL: IRCA 2023
</t>
        </r>
      </text>
    </comment>
    <comment ref="A14" authorId="0" shapeId="0" xr:uid="{00000000-0006-0000-0400-000004000000}">
      <text>
        <r>
          <rPr>
            <b/>
            <sz val="9"/>
            <color indexed="81"/>
            <rFont val="Tahoma"/>
            <charset val="1"/>
          </rPr>
          <t xml:space="preserve">ANA VALENTINA GOMEZ CARVAJAL: IRCA 2023
</t>
        </r>
      </text>
    </comment>
    <comment ref="A15" authorId="0" shapeId="0" xr:uid="{00000000-0006-0000-0400-000005000000}">
      <text>
        <r>
          <rPr>
            <b/>
            <sz val="9"/>
            <color indexed="81"/>
            <rFont val="Tahoma"/>
            <charset val="1"/>
          </rPr>
          <t xml:space="preserve">ANA VALENTINA GOMEZ CARVAJAL: IRCA 2023
</t>
        </r>
      </text>
    </comment>
    <comment ref="A16" authorId="0" shapeId="0" xr:uid="{00000000-0006-0000-0400-000006000000}">
      <text>
        <r>
          <rPr>
            <b/>
            <sz val="9"/>
            <color indexed="81"/>
            <rFont val="Tahoma"/>
            <charset val="1"/>
          </rPr>
          <t xml:space="preserve">ANA VALENTINA GOMEZ CARVAJAL: IRCA 2023
</t>
        </r>
      </text>
    </comment>
    <comment ref="A17" authorId="0" shapeId="0" xr:uid="{00000000-0006-0000-0400-000007000000}">
      <text>
        <r>
          <rPr>
            <b/>
            <sz val="9"/>
            <color indexed="81"/>
            <rFont val="Tahoma"/>
            <charset val="1"/>
          </rPr>
          <t xml:space="preserve">ANA VALENTINA GOMEZ CARVAJAL: IRCA 2023
</t>
        </r>
      </text>
    </comment>
    <comment ref="A18" authorId="0" shapeId="0" xr:uid="{00000000-0006-0000-0400-000008000000}">
      <text>
        <r>
          <rPr>
            <b/>
            <sz val="9"/>
            <color indexed="81"/>
            <rFont val="Tahoma"/>
            <charset val="1"/>
          </rPr>
          <t xml:space="preserve">ANA VALENTINA GOMEZ CARVAJAL: IRCA 2023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VALENTINA GOMEZ CARVAJAL</author>
    <author>S0723</author>
  </authors>
  <commentList>
    <comment ref="A358" authorId="0" shapeId="0" xr:uid="{00000000-0006-0000-0500-000001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59" authorId="0" shapeId="0" xr:uid="{00000000-0006-0000-0500-000002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0" authorId="0" shapeId="0" xr:uid="{00000000-0006-0000-0500-000003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1" authorId="0" shapeId="0" xr:uid="{00000000-0006-0000-0500-000004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2" authorId="0" shapeId="0" xr:uid="{00000000-0006-0000-0500-000005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3" authorId="0" shapeId="0" xr:uid="{00000000-0006-0000-0500-000006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4" authorId="0" shapeId="0" xr:uid="{00000000-0006-0000-0500-000007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5" authorId="0" shapeId="0" xr:uid="{00000000-0006-0000-0500-000008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6" authorId="0" shapeId="0" xr:uid="{00000000-0006-0000-0500-000009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7" authorId="0" shapeId="0" xr:uid="{00000000-0006-0000-0500-00000A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8" authorId="0" shapeId="0" xr:uid="{00000000-0006-0000-0500-00000B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69" authorId="0" shapeId="0" xr:uid="{00000000-0006-0000-0500-00000C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0" authorId="0" shapeId="0" xr:uid="{00000000-0006-0000-0500-00000D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1" authorId="0" shapeId="0" xr:uid="{00000000-0006-0000-0500-00000E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2" authorId="0" shapeId="0" xr:uid="{00000000-0006-0000-0500-00000F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3" authorId="0" shapeId="0" xr:uid="{00000000-0006-0000-0500-000010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4" authorId="0" shapeId="0" xr:uid="{00000000-0006-0000-0500-000011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5" authorId="0" shapeId="0" xr:uid="{00000000-0006-0000-0500-000012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6" authorId="0" shapeId="0" xr:uid="{00000000-0006-0000-0500-000013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7" authorId="0" shapeId="0" xr:uid="{00000000-0006-0000-0500-000014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8" authorId="0" shapeId="0" xr:uid="{00000000-0006-0000-0500-000015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79" authorId="0" shapeId="0" xr:uid="{00000000-0006-0000-0500-000016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0" authorId="0" shapeId="0" xr:uid="{00000000-0006-0000-0500-000017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1" authorId="0" shapeId="0" xr:uid="{00000000-0006-0000-0500-000018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2" authorId="0" shapeId="0" xr:uid="{00000000-0006-0000-0500-000019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3" authorId="0" shapeId="0" xr:uid="{00000000-0006-0000-0500-00001A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4" authorId="0" shapeId="0" xr:uid="{00000000-0006-0000-0500-00001B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5" authorId="0" shapeId="0" xr:uid="{00000000-0006-0000-0500-00001C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6" authorId="0" shapeId="0" xr:uid="{00000000-0006-0000-0500-00001D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7" authorId="0" shapeId="0" xr:uid="{00000000-0006-0000-0500-00001E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8" authorId="0" shapeId="0" xr:uid="{00000000-0006-0000-0500-00001F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89" authorId="1" shapeId="0" xr:uid="{00000000-0006-0000-0500-000020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90" authorId="1" shapeId="0" xr:uid="{00000000-0006-0000-0500-00002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91" authorId="0" shapeId="0" xr:uid="{00000000-0006-0000-0500-000022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92" authorId="1" shapeId="0" xr:uid="{00000000-0006-0000-0500-00002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93" authorId="1" shapeId="0" xr:uid="{00000000-0006-0000-0500-00002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94" authorId="0" shapeId="0" xr:uid="{00000000-0006-0000-0500-000025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95" authorId="1" shapeId="0" xr:uid="{00000000-0006-0000-0500-00002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96" authorId="1" shapeId="0" xr:uid="{00000000-0006-0000-0500-000027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  <comment ref="A397" authorId="0" shapeId="0" xr:uid="{00000000-0006-0000-0500-000028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98" authorId="0" shapeId="0" xr:uid="{00000000-0006-0000-0500-000029000000}">
      <text>
        <r>
          <rPr>
            <b/>
            <sz val="9"/>
            <color indexed="81"/>
            <rFont val="Tahoma"/>
            <charset val="1"/>
          </rPr>
          <t>ANA VALENTINA GOMEZ CARVAJAL:</t>
        </r>
        <r>
          <rPr>
            <sz val="9"/>
            <color indexed="81"/>
            <rFont val="Tahoma"/>
            <charset val="1"/>
          </rPr>
          <t xml:space="preserve">
IRCA 2023</t>
        </r>
      </text>
    </comment>
    <comment ref="A399" authorId="1" shapeId="0" xr:uid="{00000000-0006-0000-0500-00002A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REGISTRAN DATOS DEL AÑO 2022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S0723</author>
  </authors>
  <commentList>
    <comment ref="C5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  <comment ref="C5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REGISTRA IRCA DEL 2022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S0488</author>
  </authors>
  <commentList>
    <comment ref="A37" authorId="0" shapeId="0" xr:uid="{00000000-0006-0000-0700-000001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2020, IRCA 2021,IRCA 2022.</t>
        </r>
      </text>
    </comment>
    <comment ref="A38" authorId="0" shapeId="0" xr:uid="{00000000-0006-0000-0700-000002000000}">
      <text>
        <r>
          <rPr>
            <b/>
            <sz val="12"/>
            <color indexed="81"/>
            <rFont val="Arial"/>
            <family val="2"/>
          </rPr>
          <t>S0488:</t>
        </r>
        <r>
          <rPr>
            <sz val="12"/>
            <color indexed="81"/>
            <rFont val="Arial"/>
            <family val="2"/>
          </rPr>
          <t xml:space="preserve">
Informacionde la vigencia 2019 . 
</t>
        </r>
        <r>
          <rPr>
            <b/>
            <sz val="12"/>
            <color indexed="81"/>
            <rFont val="Arial"/>
            <family val="2"/>
          </rPr>
          <t>No reportaron:</t>
        </r>
        <r>
          <rPr>
            <sz val="12"/>
            <color indexed="81"/>
            <rFont val="Arial"/>
            <family val="2"/>
          </rPr>
          <t xml:space="preserve"> IRCA 2020, IRCA 2021,IRCA 2022.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S0723</author>
  </authors>
  <commentList>
    <comment ref="A9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  <comment ref="A9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  <comment ref="A93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  <comment ref="A94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  <comment ref="A9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  <comment ref="A9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  <comment ref="A97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  <comment ref="A98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  <comment ref="A99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S0723:</t>
        </r>
        <r>
          <rPr>
            <sz val="9"/>
            <color indexed="81"/>
            <rFont val="Tahoma"/>
            <family val="2"/>
          </rPr>
          <t xml:space="preserve">
SE REPORTA DATOS DEL AÑO 2022</t>
        </r>
      </text>
    </comment>
  </commentList>
</comments>
</file>

<file path=xl/sharedStrings.xml><?xml version="1.0" encoding="utf-8"?>
<sst xmlns="http://schemas.openxmlformats.org/spreadsheetml/2006/main" count="11906" uniqueCount="4392">
  <si>
    <t>SECRETARÍA DE SALUD E INCLUSIÓN SOCIAL</t>
  </si>
  <si>
    <t>Código:  F0-M2-P5-189</t>
  </si>
  <si>
    <t>SUBSECRETARIA DE SALUD PÚBLICA</t>
  </si>
  <si>
    <t>DIRECIÓN DE SALUD AMBIENTAL Y FACTORES DE RIESGO</t>
  </si>
  <si>
    <t>PROGRAMA VIGILANCIA DE LA CALIDAD DEL AGUA PARA CONSUMO HUMANO Y USO RECREATIVO</t>
  </si>
  <si>
    <t>Página 1 de 1</t>
  </si>
  <si>
    <t>INFORME MENSUAL DEL INDICE DE RIESGO DE CALIDAD DEL AGUA PARA CONSUMO HUMANO - IRCA- ACUEDUCTOS RURALES 2024</t>
  </si>
  <si>
    <t xml:space="preserve">Sin Dato </t>
  </si>
  <si>
    <r>
      <rPr>
        <sz val="12"/>
        <rFont val="Arial"/>
        <family val="2"/>
      </rPr>
      <t xml:space="preserve">0.0 - 5 %: 
</t>
    </r>
    <r>
      <rPr>
        <b/>
        <sz val="12"/>
        <rFont val="Arial"/>
        <family val="2"/>
      </rPr>
      <t>Sin Riesgo</t>
    </r>
  </si>
  <si>
    <r>
      <rPr>
        <sz val="12"/>
        <rFont val="Arial"/>
        <family val="2"/>
      </rPr>
      <t>5.1  - 14 %:</t>
    </r>
    <r>
      <rPr>
        <b/>
        <sz val="12"/>
        <rFont val="Arial"/>
        <family val="2"/>
      </rPr>
      <t xml:space="preserve">  
Riesgo Bajo</t>
    </r>
  </si>
  <si>
    <t>14.1  -  35 % 
Riesgo Medio</t>
  </si>
  <si>
    <r>
      <rPr>
        <sz val="11"/>
        <rFont val="Arial"/>
        <family val="2"/>
      </rPr>
      <t xml:space="preserve">35.1 - 80 %
</t>
    </r>
    <r>
      <rPr>
        <b/>
        <sz val="11"/>
        <rFont val="Arial"/>
        <family val="2"/>
      </rPr>
      <t xml:space="preserve"> Alto</t>
    </r>
  </si>
  <si>
    <r>
      <rPr>
        <sz val="11"/>
        <color indexed="9"/>
        <rFont val="Arial"/>
        <family val="2"/>
      </rPr>
      <t>80.1 -  100 %:</t>
    </r>
    <r>
      <rPr>
        <b/>
        <sz val="11"/>
        <color indexed="9"/>
        <rFont val="Arial"/>
        <family val="2"/>
      </rPr>
      <t xml:space="preserve"> 
Inviable Sanitariamente</t>
    </r>
  </si>
  <si>
    <t xml:space="preserve">      Convenciones:</t>
  </si>
  <si>
    <r>
      <t>SUBREGION:</t>
    </r>
    <r>
      <rPr>
        <sz val="14"/>
        <rFont val="Arial"/>
        <family val="2"/>
      </rPr>
      <t xml:space="preserve"> VALLE DE ABURRA</t>
    </r>
  </si>
  <si>
    <t>MUNICIPIO</t>
  </si>
  <si>
    <t>LOCALIDAD(VEREDA)</t>
  </si>
  <si>
    <t>PERSONA PRESTADORA DEL SERVICIO</t>
  </si>
  <si>
    <t>NUMERO DE SUSCRIPTORES RESIDENCIALES</t>
  </si>
  <si>
    <t>INDICE DE RIESGO DE CALIDAD DEL AGUA - IRCA- %</t>
  </si>
  <si>
    <t>% IRCA  ACOMULADO</t>
  </si>
  <si>
    <t>APTA PARA CONSUMO HUMANO</t>
  </si>
  <si>
    <t>NIVEL DE RIESGO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</si>
  <si>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</si>
  <si>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</si>
  <si>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</si>
  <si>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</si>
  <si>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</si>
  <si>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</si>
  <si>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</si>
  <si>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</si>
  <si>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</si>
  <si>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</si>
  <si>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</si>
  <si>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</si>
  <si>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Barbosa</t>
  </si>
  <si>
    <t>Corregimiento El Hatillo</t>
  </si>
  <si>
    <t>sociación de Usuarios del Acueducto y/o Alcantarillado del Paraiso Corregimiento del Hatillo</t>
  </si>
  <si>
    <t> </t>
  </si>
  <si>
    <t>NO</t>
  </si>
  <si>
    <t>Bajo</t>
  </si>
  <si>
    <t>Vereda Buga</t>
  </si>
  <si>
    <t>Acueducto Veredal Buga Cuenca Prehispanica</t>
  </si>
  <si>
    <t>Vereda El Cortado</t>
  </si>
  <si>
    <t>Asociación de Usuarios del Acueducto Multiveredal Aguas Cristalinas (AUAMAC)-El Cortado</t>
  </si>
  <si>
    <t>Vereda Isaza</t>
  </si>
  <si>
    <t>Asociación de Usuarios del Acueducto Multiveredal Aguas Cristalinas (AUAMAC)-Isaza</t>
  </si>
  <si>
    <t>Vereda Corrientes</t>
  </si>
  <si>
    <t>Asociación de Usuarios del Acueducto Multiveredal Aguas Cristalinas (AUAMAC)-Corrientes</t>
  </si>
  <si>
    <t>Sector Salaito (Isaza)</t>
  </si>
  <si>
    <t>Asociación de Usuarios del Acueducto Multiveredal Aguas Cristalinas (AUAMAC)-El Salado</t>
  </si>
  <si>
    <t>Sector 5 Corregimiento El Hatillo</t>
  </si>
  <si>
    <t>Asociación de Usuarios del Acueducto Multiveredal Aguas Cristalinas (AUAMAC)</t>
  </si>
  <si>
    <t>Vereda La Tolda</t>
  </si>
  <si>
    <t>Asociación de Usuarios del Acueducto Multiveredal Aguas Cristalinas (AUAMAC)-La Tolda</t>
  </si>
  <si>
    <t>Vereda San Eugenio</t>
  </si>
  <si>
    <t>Asociación de Usuarios de Acueducto y Alcantarillado de La Vereda San Eugenio Municipio de Barbosa Acueducto San Eugenio</t>
  </si>
  <si>
    <t>Vereda Paraíso</t>
  </si>
  <si>
    <t>Asociación de Usuarios del Acueducto y/o Alcantarillado del Paraiso Corregimiento del Hatillo - El paraiso</t>
  </si>
  <si>
    <t>Vereda Vallecitos</t>
  </si>
  <si>
    <t>Junta Pro-Acueducto Vallecitos-Vallecitos</t>
  </si>
  <si>
    <t>Vereda Dos Quebradas</t>
  </si>
  <si>
    <t>Junta Pro-Acueducto Vallecitos-Dos Quebradas</t>
  </si>
  <si>
    <t>Vereda Tablazo-Popalito</t>
  </si>
  <si>
    <t>Acueducto Veredal El Tablazo Popalito</t>
  </si>
  <si>
    <t>Vereda El Tablazo-Hatillo</t>
  </si>
  <si>
    <t>Acueducto Comunal Tablazo-Hatillo</t>
  </si>
  <si>
    <t>Vereda Mocorongo</t>
  </si>
  <si>
    <t>Comité Pro Acueductos Mocorongo</t>
  </si>
  <si>
    <t>Vereda Las Victorias</t>
  </si>
  <si>
    <t>Asociación de Usuarios del Acueducto y/o Alcantarillado de La Vereda Las Victorias,(ASUAVIC)</t>
  </si>
  <si>
    <t>Vereda Las Peñas</t>
  </si>
  <si>
    <t>Acueducto Veredal Las Peñas</t>
  </si>
  <si>
    <t>Vereda Potrerito</t>
  </si>
  <si>
    <t>Asociación de Usuarios Acueducto Vereda Potrerito</t>
  </si>
  <si>
    <t>Vereda Platanito Parte Baja</t>
  </si>
  <si>
    <t>Asociación de Usuarios de La Vereda Platanito-Platanito Parte Baja</t>
  </si>
  <si>
    <t>Vereda Platanito Parte Alta</t>
  </si>
  <si>
    <t>Asociación de Usuarios de La Vereda Platanito-Platanito Parte Alta</t>
  </si>
  <si>
    <t>Vereda La Cejita</t>
  </si>
  <si>
    <t>Asociación de Usuarios Acueducto Vereda La Cejita</t>
  </si>
  <si>
    <t>Vereda Buenos Aires</t>
  </si>
  <si>
    <t>Asociación de Usuarios del Acueducto de Buenos Aires</t>
  </si>
  <si>
    <t>Vereda La Ese</t>
  </si>
  <si>
    <t>Asociación de Usuarios del Acueducto La Delgadita</t>
  </si>
  <si>
    <t>Vereda Filo Verde</t>
  </si>
  <si>
    <t>Corporación de Asociados de Acueducto Vereda Filoverde</t>
  </si>
  <si>
    <t>Vereda Matasano-Sector La Escuela</t>
  </si>
  <si>
    <t>Comité de Acueducto Vereda Matasano –Sector La Escuela</t>
  </si>
  <si>
    <t>Vereda Matasano Parte Alta</t>
  </si>
  <si>
    <t>Asociación de Usuarios Acueducto Veredal Matasano Parte Alta</t>
  </si>
  <si>
    <t xml:space="preserve">Vereda La Lomita </t>
  </si>
  <si>
    <t>Asociación Acueducto Lomitas- Primavera de Barbosa</t>
  </si>
  <si>
    <t>Vereda Popalito</t>
  </si>
  <si>
    <t>Asociación de Usuarios del Acueducto y/o Alcantarillado de La Vereda Popalito (ASUAP)-Popalito</t>
  </si>
  <si>
    <t>VeredaTamborcito</t>
  </si>
  <si>
    <t>Asociación de Usuarios del Acueducto Yarumito-Tamborcito</t>
  </si>
  <si>
    <t>Vereda  Yarumito</t>
  </si>
  <si>
    <t>Asociación de Usuarios del Acueducto Yarumito-Tamborcito-Vereda  Yarumito</t>
  </si>
  <si>
    <t>Vereda Aguas Claras Arriba</t>
  </si>
  <si>
    <t>Corporación de Acueducto Vereda Aguas Claras Arriba</t>
  </si>
  <si>
    <t>Vereda Aguas Claras Abajo</t>
  </si>
  <si>
    <t>Comité Empresarial de Acueducto Aguas Clara Abajo.</t>
  </si>
  <si>
    <t>Vereda La Quiebra</t>
  </si>
  <si>
    <t>Asociación de Usuarios del Acueducto Multiveredal La Quiebra, Dos Quebradas, Volantín y Tamborcito Barbosa “La Gota de Agua”-La Quiebra</t>
  </si>
  <si>
    <t>Vereda Volantín</t>
  </si>
  <si>
    <t>Asociación de Usuarios del Acueducto Multiveredal La Quiebra, Dos Quebradas, Volantín y Tamborcito Barbosa “La Gota de Agua”-Volantín</t>
  </si>
  <si>
    <t>Vereda Tamborcito</t>
  </si>
  <si>
    <t>Asociación de Usuarios del Acueducto Multiveredal La Quiebra, Dos Quebradas, Volantín y Tamborcito Barbosa “La Gota de Agua”-Tamborcito</t>
  </si>
  <si>
    <t>Vereda El Guayabo</t>
  </si>
  <si>
    <t>Asociación  Acueducto Vereda El Guayabo de Barbosa</t>
  </si>
  <si>
    <t>Asociación de Usuarios del Acueducto El Peñasco (AUAP)-La Cuesta</t>
  </si>
  <si>
    <t>Vereda Chapa Parte Baja</t>
  </si>
  <si>
    <t>Asociación de Usuarios del Acueducto y/o Alcantarillado de La Vereda La Chapa Parte Baja</t>
  </si>
  <si>
    <t>Vereda Buenos Aires, Sector San Rafael</t>
  </si>
  <si>
    <t>Asociación de Usuarios del Acueducto y Alcantarillado de La Vereda San Rafael</t>
  </si>
  <si>
    <t>Acueducto de la Vereda El Cortado</t>
  </si>
  <si>
    <t>Vereda La Chorrera</t>
  </si>
  <si>
    <t>Acueducto Veredal La Chorrera</t>
  </si>
  <si>
    <t>Vereda La Montañita</t>
  </si>
  <si>
    <t>Corporación de Asociados del Acueducto Vereda La Montañita</t>
  </si>
  <si>
    <t>Vereda Las Lajas</t>
  </si>
  <si>
    <t>La Asociación de Usuarios Acueducto Lajas-La Herradura Vereda Las Lajas</t>
  </si>
  <si>
    <t>Vereda La Herradura</t>
  </si>
  <si>
    <t>La Asociación de Usuarios Acueducto Lajas-La Herradura Vereda La Herradura</t>
  </si>
  <si>
    <t>Vereda Pachohondo</t>
  </si>
  <si>
    <t>Comité Pro Acueductos Pachohondo</t>
  </si>
  <si>
    <t>Urbanización Villa Roca - Vereda Buenos Aires</t>
  </si>
  <si>
    <t>Comité Empresarial del Acueducto Villa Roca</t>
  </si>
  <si>
    <t>Vereda La Aguada</t>
  </si>
  <si>
    <t>Asociación de Usuarios de Acueducto y Alcantarillado de La Vereda San Eugenio Municipio de Barbosa Acueducto San Eugenio-La Aguada</t>
  </si>
  <si>
    <t>Sector El Salado (San Eugenio)</t>
  </si>
  <si>
    <t>Asociación de Usuarios de Acueducto y Alcantarillado de La Vereda San Eugenio Municipio de Barbosa Acueducto San Eugenio-El Salado</t>
  </si>
  <si>
    <t>Sector El Salado (Platanito Parte Baja)</t>
  </si>
  <si>
    <t>Asociación de Usuarios de La Vereda Platanito-El Salado</t>
  </si>
  <si>
    <t>Vereda  El Hoyo</t>
  </si>
  <si>
    <t>Acueducto Multiveredal El Viento y El Hoyo  Parte Alta</t>
  </si>
  <si>
    <t>Vereda  El Viento</t>
  </si>
  <si>
    <t>Vereda La Calda</t>
  </si>
  <si>
    <t>Asociación Junta Administradora de Acueducto de La Vereda La Calda.</t>
  </si>
  <si>
    <t>Acueducto- Dos Quebradas</t>
  </si>
  <si>
    <t>Acueducto Isaza parte central</t>
  </si>
  <si>
    <t>Vereda Cestillal</t>
  </si>
  <si>
    <t>Asociación de usuarios acueducto Cestillal</t>
  </si>
  <si>
    <t>Vereda Monteloro</t>
  </si>
  <si>
    <t>Asociación de usuarios acueducto vereda Monteloro</t>
  </si>
  <si>
    <t>Vereda Pantanillo</t>
  </si>
  <si>
    <t>Asociación de suscriptores del acueducto multiveredal El Roble- Pantanillo</t>
  </si>
  <si>
    <t>Vereda Chorrohondo</t>
  </si>
  <si>
    <t xml:space="preserve">Acueducto Malpaso de la Vereda Chorro Hondo </t>
  </si>
  <si>
    <t>Vereda Ventanas</t>
  </si>
  <si>
    <t>Asociación de suscriptores del acueducto miltiveredal Arango (ASAVA) - Ventanas</t>
  </si>
  <si>
    <t>Asociación de Usuarios Acueducto Lajas La Herradura - Volantín</t>
  </si>
  <si>
    <t>Bello</t>
  </si>
  <si>
    <t xml:space="preserve">Corregimiento San Felix </t>
  </si>
  <si>
    <t>Asociación de Usuarios del Acueducto y Alcantarillado de San Félix-Agualinda - Asociación Agualinda</t>
  </si>
  <si>
    <t>Vereda CharcoVerde</t>
  </si>
  <si>
    <t>Asociación de Usuarios "Acueducto Charco Verde"</t>
  </si>
  <si>
    <t>Vereda Cuartas-El Despiste</t>
  </si>
  <si>
    <t>Asociación de Usuarios Acueducto Vereda Cuartas Sector El despiste</t>
  </si>
  <si>
    <t xml:space="preserve">Vereda La Unión </t>
  </si>
  <si>
    <t>Asociación de Usuarios Acueducto Veredal La Unión</t>
  </si>
  <si>
    <t>Vereda El Salado</t>
  </si>
  <si>
    <t>Junta de Accion Comunal Vereda La Primavera Sector El Salado</t>
  </si>
  <si>
    <t>Asociación de Usuarios del Acueducto "Aguas de Potrerito"</t>
  </si>
  <si>
    <t>Vereda Jalisco-Los Carvajales</t>
  </si>
  <si>
    <t>Junta Administradora Acueducto Veredal Jalisco-Los Carvajales</t>
  </si>
  <si>
    <t>Vereda Tierradentro</t>
  </si>
  <si>
    <t>Acueducto Tierradentro parte alta</t>
  </si>
  <si>
    <t>Buenavista</t>
  </si>
  <si>
    <t>Acueducto Buenavista</t>
  </si>
  <si>
    <t>Vereda Tambo-Meneses</t>
  </si>
  <si>
    <t>Acueducto Tambo-Meneses</t>
  </si>
  <si>
    <t>Vereda Guasimalito</t>
  </si>
  <si>
    <t xml:space="preserve">Asociación de Suscriptores o Usuarios del Acueducto Guasimalito </t>
  </si>
  <si>
    <t>Vereda Jalisco-La Loca</t>
  </si>
  <si>
    <t>Junta Administradora Acueducto Veredal Jalisco-La Loca</t>
  </si>
  <si>
    <t>Los Espejos</t>
  </si>
  <si>
    <t>Acueducto Los Espejos</t>
  </si>
  <si>
    <t>Caldas</t>
  </si>
  <si>
    <t xml:space="preserve">Vereda El Sesenta </t>
  </si>
  <si>
    <t>Junta Administradora Acueducto El Sesenta</t>
  </si>
  <si>
    <t>VeredaLa Chuscala</t>
  </si>
  <si>
    <t xml:space="preserve">Asociación de Usuarios del Acueducto Vereda La Chuscala </t>
  </si>
  <si>
    <t>Vereda El Raizal</t>
  </si>
  <si>
    <t>Junta de Accion Comunal Vereda El Raizal</t>
  </si>
  <si>
    <t>VeredaLa Corrala</t>
  </si>
  <si>
    <t>Asociación de Usuarios del Acueducto Multiveredal Corrala, Corralita y Corrala - Corrala Parte Baja (ACORMIEL)</t>
  </si>
  <si>
    <t>Vereda La Valeria</t>
  </si>
  <si>
    <t>Junta de Accion Comunal Vereda La Valeria</t>
  </si>
  <si>
    <t>Vereda La Quiebra-San Francisco</t>
  </si>
  <si>
    <t>Junta de Accion Comunal Vereda La Quiebra-San Francisco</t>
  </si>
  <si>
    <t>Vereda La Quiebra-Moraima</t>
  </si>
  <si>
    <t>Junta de Accion Comunal Vereda La Quiebra-Moraima</t>
  </si>
  <si>
    <t>Vereda La Quiebra-Las Juntas</t>
  </si>
  <si>
    <t>Junta de Accion Comunal Vereda La Quiebra-Las Juntas</t>
  </si>
  <si>
    <t>Vereda Salada Parte Baja</t>
  </si>
  <si>
    <t>Junta de Acción Comunal Vereda Salada Parte Baja</t>
  </si>
  <si>
    <t>Vereda La Aguacatala</t>
  </si>
  <si>
    <t>Junta de Accion Comunal Vereda La Aguacatala</t>
  </si>
  <si>
    <t>Vereda La Clara</t>
  </si>
  <si>
    <t>Junta de Accion Comunal Vereda La Clara</t>
  </si>
  <si>
    <t>Vereda Cardalito</t>
  </si>
  <si>
    <t>Comité de Acueducto Vereda Cardalito</t>
  </si>
  <si>
    <t>Vereda Maní del Cardal</t>
  </si>
  <si>
    <t>Junta de Accion Comunal Vereda Maní del Cardal</t>
  </si>
  <si>
    <t>Vereda La Primavera</t>
  </si>
  <si>
    <t>Junta Administradora Acueducto Vereda Primavera</t>
  </si>
  <si>
    <t>Vereda La Raya</t>
  </si>
  <si>
    <t>Asociación de Usuarios del Acueducto Veredal de La Raya</t>
  </si>
  <si>
    <t>Vereda  Salinas-El 30</t>
  </si>
  <si>
    <t>Junta de Acción Comunal Vereda Salinas-El 30</t>
  </si>
  <si>
    <t>Vereda Salinas-Malpaso</t>
  </si>
  <si>
    <t>Junta de Acción Comunal Vereda Salinas-Malpaso</t>
  </si>
  <si>
    <t>Vereda El Cano</t>
  </si>
  <si>
    <t>Asociación de Usuarios de Acueducto Alcantarillado y Otros Servicios Públicos de la Vereda El Cano E.S.P.</t>
  </si>
  <si>
    <t>Barrio La Planta</t>
  </si>
  <si>
    <t>Empresas Públicas de Medellín (EPM)</t>
  </si>
  <si>
    <t>Barrio Mandalay</t>
  </si>
  <si>
    <t>Asociación de Suscriptores del Acueducto del Barrio Mandalay (ASABAM)</t>
  </si>
  <si>
    <t>Barrio La Mansión</t>
  </si>
  <si>
    <t>Asociación de Suscriptores del Acueducto La Rápida (ASDAR)</t>
  </si>
  <si>
    <t>Copacabana</t>
  </si>
  <si>
    <t>Barrio Cristo Rey</t>
  </si>
  <si>
    <t>Asociación Comunitaria del Acueducto del Barrio Cristo Rey</t>
  </si>
  <si>
    <t>Vereda El Cabuyal</t>
  </si>
  <si>
    <t>Asociación Comunitaria del Acueducto Vereda El Cabuyal</t>
  </si>
  <si>
    <t>Vereda Peñolcito Parte Media y Alta</t>
  </si>
  <si>
    <t>Asociación Junta Administradora del Acueducto Vereda Peñolcito Parte Media Y Alta</t>
  </si>
  <si>
    <t>Vereda Curazao</t>
  </si>
  <si>
    <t>Asociación de Afiliados del Acueducto Curazao (ASOACUR)</t>
  </si>
  <si>
    <t>Vereda la Veta -El Pinar</t>
  </si>
  <si>
    <t>La Productora Marginal de Spd Acueducto Vereda La Veta-El Pinar</t>
  </si>
  <si>
    <t>Vereda Peñolcito Parte Baja</t>
  </si>
  <si>
    <t>Junta Administradora del Acueducto Vereda de Peñolcito Parte Baja</t>
  </si>
  <si>
    <t>Vereda  Zarzal La Luz</t>
  </si>
  <si>
    <t>Corporación Acueducto Veredal Zarzal La Luz - AVEZA</t>
  </si>
  <si>
    <t>Vereda Sabaneta</t>
  </si>
  <si>
    <t>Asociación Junta Administradora Acueducto Vereda Sabaneta</t>
  </si>
  <si>
    <t>Vereda Quebrada Arriba  - Sector Montañuela</t>
  </si>
  <si>
    <t>Junta Administradora de Usuarios del Acueducto La Montañuela</t>
  </si>
  <si>
    <t>Alto de la Virgen de la Vereda Quebrada Arriba</t>
  </si>
  <si>
    <t>Asociación Administradora del Acueducto Maria Santificadora</t>
  </si>
  <si>
    <t>Vereda Quebrada Arriba</t>
  </si>
  <si>
    <t>Acueducto La Cuchilla-Quebrada Arriba</t>
  </si>
  <si>
    <t xml:space="preserve">Vereda Quebrada Arriba </t>
  </si>
  <si>
    <t>Asociación de Usuarios de Acueducto Multiveredal  "Jose Antonio Correa ESP"-Quebrada Arriba</t>
  </si>
  <si>
    <t xml:space="preserve">Vereda Quebrada Arriba, La Chuscala </t>
  </si>
  <si>
    <t>Corporación Acueducto Multiveredal La Chuscala-Quebrada Arriba</t>
  </si>
  <si>
    <t>Barrio La Maria-Canoas</t>
  </si>
  <si>
    <t>Productora Marginal de Servicios Públicos Domiciliarios Acueducto Barrio Maria-Canoas</t>
  </si>
  <si>
    <t>Vereda Cabuyal</t>
  </si>
  <si>
    <t>Corporación Multiveredal Salinas, El Convento, El Llano Seed - Cabuyal</t>
  </si>
  <si>
    <t>Vereda La Veta</t>
  </si>
  <si>
    <t>Asociación de Usuarios Acueducto La Tolda-La veta</t>
  </si>
  <si>
    <t>Vereda la Veta</t>
  </si>
  <si>
    <t>Asociación de Usuarios del Acueducto Veredal La Veta  Centro(AVEC )-La Veta </t>
  </si>
  <si>
    <t>Vereda Cabuyal Sector Las Margaritas</t>
  </si>
  <si>
    <t>Acueducto Las Margaritas-El Cabuyal</t>
  </si>
  <si>
    <t>Vereda Granizal Parte Baja</t>
  </si>
  <si>
    <t>Junta de Accion Comunal Granizal Parte Baja</t>
  </si>
  <si>
    <t>Envigado</t>
  </si>
  <si>
    <t>Loma Las Brujas</t>
  </si>
  <si>
    <t>Acueducto Las Brujas</t>
  </si>
  <si>
    <t>Vereda Catedral Arenales</t>
  </si>
  <si>
    <t>Carriquí</t>
  </si>
  <si>
    <t>Barrio Chinguí - Loma El Escobero</t>
  </si>
  <si>
    <t>Chinguí N°1</t>
  </si>
  <si>
    <t xml:space="preserve">Barrio El Salado </t>
  </si>
  <si>
    <t>Acueducto Comunal El Socorro</t>
  </si>
  <si>
    <t>Loma El Escobero</t>
  </si>
  <si>
    <t>Acueducto Loma del Escobero</t>
  </si>
  <si>
    <t>San Rafael, La Mina y El Capiro, Las Antillas</t>
  </si>
  <si>
    <t>Asomiel Rodas-La miel</t>
  </si>
  <si>
    <t>Vereda Las Palmas</t>
  </si>
  <si>
    <t>Morgan</t>
  </si>
  <si>
    <t>Urbanización Palmas Paraiso</t>
  </si>
  <si>
    <t>Asopantanillo</t>
  </si>
  <si>
    <t>El Salado, Chinguí y el Escobero</t>
  </si>
  <si>
    <t>Cristal Peñazul</t>
  </si>
  <si>
    <t>El Escobero, los Rodas</t>
  </si>
  <si>
    <t>Asomiel Rodas-Los Rodas</t>
  </si>
  <si>
    <t>Vereda Perico</t>
  </si>
  <si>
    <t>Corporación Acueducto San Pedro</t>
  </si>
  <si>
    <t>El Chocho</t>
  </si>
  <si>
    <t>Acueducto Comunal Manuel Uribe Angel</t>
  </si>
  <si>
    <t>Palmas</t>
  </si>
  <si>
    <t>EPM-San Nicolas</t>
  </si>
  <si>
    <t>Vereda El Escobero</t>
  </si>
  <si>
    <t>Acueducto La Miel y Rodas -La Maria</t>
  </si>
  <si>
    <t>Girardota</t>
  </si>
  <si>
    <t>Vereda San Diego</t>
  </si>
  <si>
    <t>Asociación Comunitaria Acueducto Vereda San Diego</t>
  </si>
  <si>
    <t>Vereda Portachuelo</t>
  </si>
  <si>
    <t>Asociación Campesina No Nacional de Usuarios del Acueducto y Alcantarillado de la Vereda Portachuelo</t>
  </si>
  <si>
    <t>Vereda La Holanda Parte Baja</t>
  </si>
  <si>
    <t>Asociación Campesina No Nacional de Usuarios del Acueducto y Alcantarillado de la Vereda Portachuelo Planta La Holanda Parte Baja</t>
  </si>
  <si>
    <t>Vereda La Matica Baja</t>
  </si>
  <si>
    <t>Asociación de Usuarios de Acueducto y Alcantarillado de la Vereda La Matica Baja</t>
  </si>
  <si>
    <t>Vereda  Manga Arriba-Etapa I</t>
  </si>
  <si>
    <t>Asociación de Usuarios del  Acueducto Comunitario Manga Arriba Etapa I Malpaso</t>
  </si>
  <si>
    <t>Vereda La Meseta</t>
  </si>
  <si>
    <t>Asociación Ecosostenible Vereda La Meseta</t>
  </si>
  <si>
    <t>Vereda La Calera</t>
  </si>
  <si>
    <t>Asociación de Usuarios Acueducto Vereda La Calera</t>
  </si>
  <si>
    <t>Vereda Manga Arriba La Loma</t>
  </si>
  <si>
    <t>Asociación de Usuarios del Acueducto Vereda Manga Arriba La Loma</t>
  </si>
  <si>
    <t>Vereda Juan Cojo-El Tábano I</t>
  </si>
  <si>
    <t xml:space="preserve">Asociación de Usuarios Acueducto Juan Cojo-Las Cuchillas Planta El Tábano I      </t>
  </si>
  <si>
    <t>Vereda Juan Cojo-El Tigre</t>
  </si>
  <si>
    <t>Asociación de Usuarios Acueducto Juan Cojo-Las Cuchillas Planta El Tigre</t>
  </si>
  <si>
    <t>Vereda Mercedes Abrego</t>
  </si>
  <si>
    <t>Asociación de Usuarios Veredal Mercedes Abrego</t>
  </si>
  <si>
    <t>Vereda  El Totumo</t>
  </si>
  <si>
    <t xml:space="preserve">Asociación de Usuarios del Acueducto Multiveredal  José Antonio Correa </t>
  </si>
  <si>
    <t>Vereda Los Encenillos</t>
  </si>
  <si>
    <t xml:space="preserve">Asociación de Usuarios Acueducto Vereda Encenillos   </t>
  </si>
  <si>
    <t>Vereda La Palma</t>
  </si>
  <si>
    <t xml:space="preserve">Asociación Comunitaria de Acueducto Vereda La Palma                      </t>
  </si>
  <si>
    <t>Asociación de Usuarios Acueducto Vereda El Cano</t>
  </si>
  <si>
    <t>Vereda El Totumo</t>
  </si>
  <si>
    <t>Asociación de Usuarios Acueducto Nueva Antioquia - El Totumo</t>
  </si>
  <si>
    <t>Vereda San Andrés</t>
  </si>
  <si>
    <t>Asociación de Usuarios de La Vereda San Andrés</t>
  </si>
  <si>
    <t>Vereda San Esteban</t>
  </si>
  <si>
    <t>Asociación de Usuarios de Acueducto y Alcantarillado Multiveredal San Esteban</t>
  </si>
  <si>
    <t>Vereda Juan Cojo-El Tábano II</t>
  </si>
  <si>
    <t xml:space="preserve">Asociación de Usuarios Acueducto Juan Cojo-Las Cuchillas Planta El Tábano II      </t>
  </si>
  <si>
    <t>Vereda Pantano Frio</t>
  </si>
  <si>
    <t>Asociación de Usuarios del Acueducto Multiveredal El Roble- Planta Pantano Frío</t>
  </si>
  <si>
    <t>Vereda La Mata</t>
  </si>
  <si>
    <t>Asociación  de Usuarios de Acueducto Multiveredal Lomatica</t>
  </si>
  <si>
    <t>Vereda La Toma</t>
  </si>
  <si>
    <t>Asociación de Usuarios del Acueducto Multiveredal El Roble- Planta La Toma</t>
  </si>
  <si>
    <t>Vereda El Paraíso</t>
  </si>
  <si>
    <t>Asociación de Usuarios de La Vereda Paraíso</t>
  </si>
  <si>
    <t>Vereda San Diego-Sector I</t>
  </si>
  <si>
    <t>Asociación Comunitaria Acueducto Vereda San Diego Sector 1</t>
  </si>
  <si>
    <t>Vereda Jamundi - El barro</t>
  </si>
  <si>
    <t>Asociacion de Usuarios del Acueducto Multiveredal Jamundi - El barro</t>
  </si>
  <si>
    <t>El Limonar Vereda Portachuelo</t>
  </si>
  <si>
    <t>Corporacion Acueducto Veredal Zarzal la Luz</t>
  </si>
  <si>
    <t>Itagui</t>
  </si>
  <si>
    <t>Vereda Los Olivares Sector Avaco</t>
  </si>
  <si>
    <t>Acueducto Veredal Aguas Claras Olivares (AVACO) vereda Los Olivares</t>
  </si>
  <si>
    <t>Vereda El Porvenir sector 3 o parte alta</t>
  </si>
  <si>
    <t xml:space="preserve">Asociación Administradora de Acueducto La Esperanza vereda El Porvenir-Sector 3 </t>
  </si>
  <si>
    <t>Vereda El Pedregal</t>
  </si>
  <si>
    <t>Asociación de Usuarios Acueducto vereda El Pedregal-Parte Alta</t>
  </si>
  <si>
    <t>Vereda Los Olivares Sector Cuma</t>
  </si>
  <si>
    <t>Junta Administradora de Acueducto Veredal Comunidad Unida por el Mejoramiento del Agua (CUMA) -vereda Los Olivares</t>
  </si>
  <si>
    <t>Sector Los Florianos</t>
  </si>
  <si>
    <t xml:space="preserve">Junta Administradora Acueducto  Vereda El Ajizal Sector Los Florianos. </t>
  </si>
  <si>
    <t>La Estrella</t>
  </si>
  <si>
    <t>Vereda La Tablaza</t>
  </si>
  <si>
    <t>Empresa de Servicios Publicos Domiciliarios La Estrella S.A E.S.P - Planta Miraflores-La Tablaza</t>
  </si>
  <si>
    <t>Vereda  La Tablaza</t>
  </si>
  <si>
    <t>Empresa de Servicios Publicos Domiciliarios La Estrella S.A E.S.P - Planta La Culebra-La Tablaza</t>
  </si>
  <si>
    <t>Vereda  Montañita</t>
  </si>
  <si>
    <t>Empresa de Servicios Publicos Domiciliarios La Estrella S.A E.S.P - Planta La Muerte-Montañita</t>
  </si>
  <si>
    <t>Vereda  Pueblo Viejo</t>
  </si>
  <si>
    <t>Empresa de Servicios Publicos Domiciliarios La Estrella S.A E.S.P - Planta Pueblo Viejo</t>
  </si>
  <si>
    <t>Barrio La Inmaculada No.1</t>
  </si>
  <si>
    <t>Asociación de Usuarios del Servicio de Agua Potable y Alcantarillado del Barrio La Inmaculada No. 1.</t>
  </si>
  <si>
    <t>Barrio El Pedrero-Urbano</t>
  </si>
  <si>
    <t>Acueducto Comunal Barrio El Pedrero</t>
  </si>
  <si>
    <t>cabecera</t>
  </si>
  <si>
    <t>Empresas publicas de medellin</t>
  </si>
  <si>
    <t>Vereda Sagrada Familia</t>
  </si>
  <si>
    <t>Empresa de Servicios Publicos Domiciliarios La Estrella S.A E.S.P - Planta Sagrada Familia</t>
  </si>
  <si>
    <t>Distrito Especial de Ciencia, Tecnología e Innovación de Medellín</t>
  </si>
  <si>
    <t>Vereda El Llano-Corregimiento Santa Elena</t>
  </si>
  <si>
    <t xml:space="preserve">Corporación De Acueducto San Pedro </t>
  </si>
  <si>
    <t>Corregimiento Santa Elena</t>
  </si>
  <si>
    <t xml:space="preserve">Corporación De Acueducto Multiveredal Santa Elena </t>
  </si>
  <si>
    <t>Vereda El Mazo-Corregimiento Santa Elena</t>
  </si>
  <si>
    <t xml:space="preserve">Corporación De Asociados  Del Acueducto Mazo </t>
  </si>
  <si>
    <t>Vereda Piedragorda-Corregimiento Santa Elena</t>
  </si>
  <si>
    <t>Corporación De Acueducto Las Flores</t>
  </si>
  <si>
    <t>Verda Media Luna-Corregimiento Santa Elena</t>
  </si>
  <si>
    <t>Corporación Del Acueducto Media Luna</t>
  </si>
  <si>
    <t>Verda Piedras blancas-Corregimiento Santa Elena</t>
  </si>
  <si>
    <t xml:space="preserve">Corporación De Acueducto Piedras Blancas </t>
  </si>
  <si>
    <t>Vereda El Manzanillo-Corregimiento Altavista</t>
  </si>
  <si>
    <t xml:space="preserve">Junta Administradora Acueducto Manzanillo </t>
  </si>
  <si>
    <t>Vereda Aguas Frias-Corregimiento Altavista</t>
  </si>
  <si>
    <t>Junta Administradora Acueducto Aguas Frías</t>
  </si>
  <si>
    <t>Corregimiento Altavista</t>
  </si>
  <si>
    <t>Corporacion De Acueducto De Altavista - Altavista*</t>
  </si>
  <si>
    <t>Vereda San Jose de Manzanillo-Corregimiento Altavista</t>
  </si>
  <si>
    <t>Junta Administradora De Acueducto San José De Manzanillo Agua Pura</t>
  </si>
  <si>
    <t>Manantial Ana Diaz-Corregimiento Altavista</t>
  </si>
  <si>
    <t>Corporacion De Acueducto El Manantial De Ana Diaz</t>
  </si>
  <si>
    <t>Vereda La Florida-Corregimiento San Antonio de Prado</t>
  </si>
  <si>
    <t>Corporacion De Acueducto El Manantial</t>
  </si>
  <si>
    <t>Vereda El Vergel-Corregimiento San Antonio de Prado</t>
  </si>
  <si>
    <t>Junta Administradora De Servicios El Vergel (Jasver)</t>
  </si>
  <si>
    <t>Vereda Montañita-Corregimiento San Antonio de Prado</t>
  </si>
  <si>
    <t>Corporacion De Asociados Del Acueducto Montañita</t>
  </si>
  <si>
    <t>Vereda El Salado-Corregimiento San Antonio de Prado</t>
  </si>
  <si>
    <t>Junta Administradora Acueducto La Sorbetana</t>
  </si>
  <si>
    <t>Vereda San Josel-Corregimiento de San Antonio de Prado</t>
  </si>
  <si>
    <t>Corporación Acueducto San Jose</t>
  </si>
  <si>
    <t>Verda El Llano-Corregimiento San Cristobal</t>
  </si>
  <si>
    <t>Corporación De Acuedcuto Multiveredal Arco Iris</t>
  </si>
  <si>
    <t>Vereda El Yolombo-Corregimiento San Cristobal</t>
  </si>
  <si>
    <t>Junta Administradora Acueducto Multiveredal El Hato</t>
  </si>
  <si>
    <t>Verda La Palma-Corregimiento San Cristobal</t>
  </si>
  <si>
    <t>Corporación De Acueducto Multiveredal La Acuarela</t>
  </si>
  <si>
    <t>Vereda Boqueron-Corregimiento San Cristobal</t>
  </si>
  <si>
    <t>Junta Administradora Acueducto Multiveredal La Iguana</t>
  </si>
  <si>
    <t>Palmitas</t>
  </si>
  <si>
    <t>Corporación De Acueducto Multiveredal Palmitas La China</t>
  </si>
  <si>
    <t>El Manantial - Potrerito</t>
  </si>
  <si>
    <t>Corporacion De Acueducto El Manantial - Potrerito</t>
  </si>
  <si>
    <t>La Acuarela - Palma Alta</t>
  </si>
  <si>
    <t>Corporación De Acueducto Multiveredal La Acuarela - Palma Alta</t>
  </si>
  <si>
    <t>Sabaneta</t>
  </si>
  <si>
    <t>Vereda Maria Auxiliadora</t>
  </si>
  <si>
    <t>Corporación de Usuarios de Acueducto y Alcantarillado Vereda María Auxiliadora</t>
  </si>
  <si>
    <t>Vereda Las Lomitas</t>
  </si>
  <si>
    <t xml:space="preserve">Asociación de Usuarios del Acueducto Veredal Las Lomitas </t>
  </si>
  <si>
    <t>Vereda Las Brisas y San Isidro</t>
  </si>
  <si>
    <t>Asociacion de Usuarios del Acueducto Veredal Las Brisas y San Isidro E.S.P.</t>
  </si>
  <si>
    <t>Vereda La Doctora</t>
  </si>
  <si>
    <t>Asociacion de Usuarios del Acueducto Veredal La Doctora E.S.P. La Doctora E.S.P.</t>
  </si>
  <si>
    <t>Vereda Cañaveralejo</t>
  </si>
  <si>
    <t xml:space="preserve"> Acueducto Veredal Canaveralejo</t>
  </si>
  <si>
    <t>Vereda Pan de Azucar</t>
  </si>
  <si>
    <t>Corporacion de Usuarios de Acueducto y Alcantarillado de La Vereda Pan de Azucar del Municipio de Sabaneta</t>
  </si>
  <si>
    <t>Vereda San José</t>
  </si>
  <si>
    <t xml:space="preserve">Acueducto Las Margaritas </t>
  </si>
  <si>
    <t>Resume / Nivel de Riesgo</t>
  </si>
  <si>
    <t>N° de Muestras</t>
  </si>
  <si>
    <t>0.0 - 5 %: 
Sin Riesgo</t>
  </si>
  <si>
    <t>5.1  - 14 %:  Riesgo Bajo</t>
  </si>
  <si>
    <t>14.1  -  35 % Riesgo Medio</t>
  </si>
  <si>
    <t>35.1 - 80 %  Alto</t>
  </si>
  <si>
    <t>80.1 -  100 %:  Inviable Sanitariamente</t>
  </si>
  <si>
    <t>Total  Muestras</t>
  </si>
  <si>
    <t>N° Muestras con Riesgo</t>
  </si>
  <si>
    <t>Sin Dato</t>
  </si>
  <si>
    <t xml:space="preserve">           Convenciones:</t>
  </si>
  <si>
    <r>
      <t xml:space="preserve">SUBREGION: </t>
    </r>
    <r>
      <rPr>
        <sz val="14"/>
        <rFont val="Arial"/>
        <family val="2"/>
      </rPr>
      <t>URABA</t>
    </r>
  </si>
  <si>
    <t>Apartadó</t>
  </si>
  <si>
    <t>Corregimiento El Reposo</t>
  </si>
  <si>
    <t>Aguas  Regionales  EPM S.A  E.S.P.-Corregimiento El Reposo</t>
  </si>
  <si>
    <t>Vereda Naranjales</t>
  </si>
  <si>
    <t>Acueducto Naranjales</t>
  </si>
  <si>
    <t>Vereda Vijagual</t>
  </si>
  <si>
    <t>Acueducto  Vijagual</t>
  </si>
  <si>
    <t>Vereda San Pablo</t>
  </si>
  <si>
    <t>Acueducto  San Pablo</t>
  </si>
  <si>
    <t xml:space="preserve">Vereda Los Mandarinos </t>
  </si>
  <si>
    <t>Optima de Uraba-Los Mandarinos</t>
  </si>
  <si>
    <t>Vereda San Martin</t>
  </si>
  <si>
    <t xml:space="preserve">Acueducto San Martin </t>
  </si>
  <si>
    <t>San Jose de Apartado</t>
  </si>
  <si>
    <t>Acueducto San Jose  de Apartado</t>
  </si>
  <si>
    <t>Vereda Loma Verde</t>
  </si>
  <si>
    <t>Acueducto Multisectorial Zungo Carretera -  Loma Verde</t>
  </si>
  <si>
    <t xml:space="preserve">Vereda Las Palmas </t>
  </si>
  <si>
    <t>Planta de Tratamiento Las Palmas</t>
  </si>
  <si>
    <t>Arboletes</t>
  </si>
  <si>
    <t>Corregimiento Buenos Aires</t>
  </si>
  <si>
    <t>Junta de Acción Comunal Corregimiento de Buenos Aires</t>
  </si>
  <si>
    <t>Corregimiento El Carmelo</t>
  </si>
  <si>
    <t xml:space="preserve">Junta de Acción Comunal Acueducto Multiveredal  El Carmelo </t>
  </si>
  <si>
    <t>Vereda Garrapatas</t>
  </si>
  <si>
    <t xml:space="preserve">Junta de Acción Comunal  Acueducto Multiveredal el carmelo- Garrapatas  </t>
  </si>
  <si>
    <t>Vereda El Yeso</t>
  </si>
  <si>
    <t>Junta de Accion Comunal vereda El yeso</t>
  </si>
  <si>
    <t>Corregimiento de La Trinidad</t>
  </si>
  <si>
    <t>Junta de Accion Comunal Corregimiento la Trinidad</t>
  </si>
  <si>
    <t>Vereda San Jose del Carmelo</t>
  </si>
  <si>
    <t>Junta de Acción Comunal Acueducto Multiveredal El Carmelo- San Jose del Carmelo</t>
  </si>
  <si>
    <t>Corregimiento de La Candelaria</t>
  </si>
  <si>
    <t>Asociación de usuarios de acueducto multiveredal corregimiento de la Candelaria (AMUVECAN)</t>
  </si>
  <si>
    <t>Corregimiento de Guadual Arriba</t>
  </si>
  <si>
    <t>Junta de Accion Comunal Corregmiento Guadual Arriba</t>
  </si>
  <si>
    <t>Vereda La Atoyosa</t>
  </si>
  <si>
    <t>Junta de Accion Comunal La Atoyosa</t>
  </si>
  <si>
    <t>Corregimiento Naranjitas</t>
  </si>
  <si>
    <t>Junta de Acción Comunal Corregimiento de Naranjitas</t>
  </si>
  <si>
    <t>Corregimiento Santa fe de las Platas</t>
  </si>
  <si>
    <t>Junta de Accion Comunal de santa fe de las platas</t>
  </si>
  <si>
    <t xml:space="preserve">Vereda aguas Vivas </t>
  </si>
  <si>
    <t>Junta de Acción Comunal Acueducto Multiveredal El Carmelo- vereda aguas vivas</t>
  </si>
  <si>
    <t>Carepa</t>
  </si>
  <si>
    <t>Vereda Canal Uno</t>
  </si>
  <si>
    <t>Junta Administradora de Acueducto Carepita Canal Uno</t>
  </si>
  <si>
    <t>Corregimiento Piedras Blancas</t>
  </si>
  <si>
    <t xml:space="preserve">Junta Administradora de Acueducto y Alcantarillado Corregimiento Piedras Blancas </t>
  </si>
  <si>
    <t>Vereda 28 De Octubre</t>
  </si>
  <si>
    <t>Junta Administradora de Acueducto y Alcantarillado 28 de Octubre</t>
  </si>
  <si>
    <t>Vereda Casa Verde</t>
  </si>
  <si>
    <t>Asociación Comunitaria Pasion por Casaverde</t>
  </si>
  <si>
    <t>VeredaEl Encanto</t>
  </si>
  <si>
    <t>Junta De Acción Comunal Vereda El encanto</t>
  </si>
  <si>
    <t>Vereda Carepita Promexcol</t>
  </si>
  <si>
    <t>Junta Administradora de Acueducto Carepita Promexcol-Carepita Promexcol</t>
  </si>
  <si>
    <t>Barrio Pueblo Nuevo</t>
  </si>
  <si>
    <t xml:space="preserve">Junta Accion Comunal Barrio Pueblo nuevo </t>
  </si>
  <si>
    <t>Vereda Zarabanda</t>
  </si>
  <si>
    <t>Junta Administradora de Acueducto  Zarabanda</t>
  </si>
  <si>
    <t>Vereda Eucalipto</t>
  </si>
  <si>
    <t>Junta Acción Comunal Vereda Eucalipto</t>
  </si>
  <si>
    <t>Vereda Belencito</t>
  </si>
  <si>
    <t>Junta Acción Comunal Vereda Belencito</t>
  </si>
  <si>
    <t>Vereda Caracolí</t>
  </si>
  <si>
    <t>Junta Administradora del Acueducto de Caracolí</t>
  </si>
  <si>
    <t>Vereda11 de Noviembre</t>
  </si>
  <si>
    <t>Junta Administradora de Acueducto y Alcantarillado Barrio 11 de Noviembre</t>
  </si>
  <si>
    <t>Vereda Nueva Esperanza</t>
  </si>
  <si>
    <t>Junta de Acción Comunal Vereda Nueva Esperanza</t>
  </si>
  <si>
    <t>Corregimiento  El Silencio</t>
  </si>
  <si>
    <t>Junta Acción comunal El Silencio</t>
  </si>
  <si>
    <t>Brigada 17 del ejercito</t>
  </si>
  <si>
    <t>Empresa De Servicios Públicos Domiciliarios Serviaraucarias Sas Esp. (Planta Ospina)</t>
  </si>
  <si>
    <t>Empresa De Servicios Públicos Domiciliarios Serviaraucarias Sas Esp (Planta Pac Tigre)</t>
  </si>
  <si>
    <t>Chigorodó</t>
  </si>
  <si>
    <t>Corregimiento Barranquillita</t>
  </si>
  <si>
    <t>Junta de Accion Comunal Corregimiento Barranquillita</t>
  </si>
  <si>
    <t>Vereda El Dos Guapa</t>
  </si>
  <si>
    <t>Junta de Accion Comunal Vereda El Dos - El Dos Guapá</t>
  </si>
  <si>
    <t>Vereda Guapá La India</t>
  </si>
  <si>
    <t>Junta de Accion Comunal Vereda El Dos - Guapá La India</t>
  </si>
  <si>
    <t>Vereda Guapá León</t>
  </si>
  <si>
    <t>Junta de Accion Comunal Vereda El Dos - Guapá León</t>
  </si>
  <si>
    <t>Murindo</t>
  </si>
  <si>
    <t>Sin acueductos rurales</t>
  </si>
  <si>
    <t>Mutatá</t>
  </si>
  <si>
    <t>Corregimiento Pavarandocito</t>
  </si>
  <si>
    <t>Junta de Accion Comunal Pavarandocito</t>
  </si>
  <si>
    <t>Vereda Nuevo Mundo</t>
  </si>
  <si>
    <t>Junta de Accion Comunal Nuevo Mundo</t>
  </si>
  <si>
    <t>Corregimiento Caucheras</t>
  </si>
  <si>
    <t>Junta de Accion Comunal Caucheras</t>
  </si>
  <si>
    <t xml:space="preserve">Vereda Piñales-Bedo </t>
  </si>
  <si>
    <t>Junta de Accion Comunal Piñales - Bedo</t>
  </si>
  <si>
    <t>Corregimiento Bejuquillo</t>
  </si>
  <si>
    <t>Junta de Accion Comunal Bejuquillo</t>
  </si>
  <si>
    <t>Vereda Porroso</t>
  </si>
  <si>
    <t>Junta de Accion Comunal Porroso</t>
  </si>
  <si>
    <t>Vereda Villa Arteaga</t>
  </si>
  <si>
    <t>Junta de Accion Comunal Vereda Villa Arteaga</t>
  </si>
  <si>
    <t>Necoclí</t>
  </si>
  <si>
    <t>Corregimiento Mulatos</t>
  </si>
  <si>
    <t>Acueducto Corregimiento Mulatos</t>
  </si>
  <si>
    <t>Corregimiento Pueblo Nuevo</t>
  </si>
  <si>
    <t>Junta de Acción Comunal Corregimiento Pueblo Nuevo-Corregimiento Pueblo Nuevo</t>
  </si>
  <si>
    <t>Vereda Loma de Piedra</t>
  </si>
  <si>
    <t>Junta de Acción Comunal Corregimiento Pueblo Nuevo-Loma de Piedra</t>
  </si>
  <si>
    <t>Empresa de Servicios Publicos del Municipio de Necocli S.A.S  E.S.P - C. El Totumo</t>
  </si>
  <si>
    <t>Vereda  Casa Blanca</t>
  </si>
  <si>
    <t>Acueducto Vereda Casa Blanca</t>
  </si>
  <si>
    <t>Vereda Ceibita</t>
  </si>
  <si>
    <t>Acueducto La Ceibita</t>
  </si>
  <si>
    <t>Vereda Carlos Carretera</t>
  </si>
  <si>
    <t>Acueducto Carlos Carretera</t>
  </si>
  <si>
    <t>Vereda Villa Nueva</t>
  </si>
  <si>
    <t>Acueducto Multiveredal Villa Sonia-Villa Nueva</t>
  </si>
  <si>
    <t>Vereda Villa Sonia</t>
  </si>
  <si>
    <t>Acueducto Multiveredal Villa Sonia</t>
  </si>
  <si>
    <t>Corregimiento  El Mellito #1</t>
  </si>
  <si>
    <t>Acueducto Corregimiento El Mellito-El Mellito #1</t>
  </si>
  <si>
    <t>Corregimiento  El Mellito #2</t>
  </si>
  <si>
    <t>Acueducto Corregimiento El Mellito-El Mellito #2</t>
  </si>
  <si>
    <t>Corregimiento  Mello Villa Vicencio</t>
  </si>
  <si>
    <t>Acueducto Corregimiento Mello Villavicencio</t>
  </si>
  <si>
    <t>Corregimiento Zapata</t>
  </si>
  <si>
    <t>Acueducto Multiveredal Zapata</t>
  </si>
  <si>
    <t>Vereda Mellito Alto</t>
  </si>
  <si>
    <t>Acueducto Vereda Mellito Alto</t>
  </si>
  <si>
    <t>Vereda Bocas de Iguana</t>
  </si>
  <si>
    <t>Acueducto Multiveredal Zapata-Bocas de Iguana</t>
  </si>
  <si>
    <t>Vereda Rio Necoclí</t>
  </si>
  <si>
    <t>Sistemas Publicos S.A E.S.P.-SISPUB S.A E.S.P- Rio Necoclí</t>
  </si>
  <si>
    <t>Vereda El Hoyito</t>
  </si>
  <si>
    <t>Sistemas Publicos S.A E.S.P.-SISPUB S.A E.S.P-El Hoyito</t>
  </si>
  <si>
    <t>Vereda Bobal La Playa</t>
  </si>
  <si>
    <t>Sistemas Publicos S.A E.S.P.-SISPUB S.A E.S.P-Bobal La Playa</t>
  </si>
  <si>
    <t>Vereda San Sebastian</t>
  </si>
  <si>
    <t>Sistemas Publicos S.A E.S.P.-SISPUB S.A E.S.P-San Sebastian</t>
  </si>
  <si>
    <t>Corregimiento Caribia</t>
  </si>
  <si>
    <t>Acueducto Corregimiento Caribia</t>
  </si>
  <si>
    <t>San Juan De Urabá</t>
  </si>
  <si>
    <t>Corregimiento Siete Vueltas</t>
  </si>
  <si>
    <t>Junta Acción Comunal</t>
  </si>
  <si>
    <t>San Pedro de Urabá</t>
  </si>
  <si>
    <t>Vereda Santa Catalina</t>
  </si>
  <si>
    <t>Junta Administradora Santa Catalina</t>
  </si>
  <si>
    <t>Vereda Caracoli</t>
  </si>
  <si>
    <t>Junta Administradora Caracoli</t>
  </si>
  <si>
    <t>Vereda El Caño Margen Izquierdo</t>
  </si>
  <si>
    <t>Junta Administradora El Caño Margen Izquierda</t>
  </si>
  <si>
    <t>Vereda Arenas Monas</t>
  </si>
  <si>
    <t>Junta Administradora Arenas Monas</t>
  </si>
  <si>
    <t>Vereda Zumbido Medio</t>
  </si>
  <si>
    <t>Junta Administradora Zumbido Medio</t>
  </si>
  <si>
    <t>Vereda Quebrada del Medio</t>
  </si>
  <si>
    <t>Junta de Acción Comunal Vereda Quebrada del Medio</t>
  </si>
  <si>
    <t>Vereda Botella de Oro</t>
  </si>
  <si>
    <t>Junta de Acción Comunal Botella de Oro</t>
  </si>
  <si>
    <t>Vereda La Nevada</t>
  </si>
  <si>
    <t>Junta de Acción Comunal Botella de Oro - La Nevada</t>
  </si>
  <si>
    <t>Vereda El Brasil</t>
  </si>
  <si>
    <t>Junta de Acción Comunal Botella de Oro - El Brasil</t>
  </si>
  <si>
    <t>Distrito Portuario, Logístico, Industrial, Turístico y Comercial de Turbo</t>
  </si>
  <si>
    <t>Corregimiento El Tres</t>
  </si>
  <si>
    <t>Junta Administradora de Acueducto y Alcantarillado el Tres</t>
  </si>
  <si>
    <t>Corregimiento San Vicente del Congo</t>
  </si>
  <si>
    <t>Junta de Acccion Comunal San Vicente</t>
  </si>
  <si>
    <t>Corregimiento San Jose de Mulataos</t>
  </si>
  <si>
    <t>Junta de Accion Comunal San Jose de Mulatos</t>
  </si>
  <si>
    <t>Corregimiento Nueva Antioquia</t>
  </si>
  <si>
    <t>Junta de Accion Comunal Nueva Antioquia</t>
  </si>
  <si>
    <t>Corregimiento Rio Grande</t>
  </si>
  <si>
    <t>Optima de Urabá S.A E.S.P-Rio Grande</t>
  </si>
  <si>
    <t>Corregimiento Currulao</t>
  </si>
  <si>
    <t>Optima de Urabá S.A E.S.P-Currulao</t>
  </si>
  <si>
    <t>Corregimiento Nueva Colonia</t>
  </si>
  <si>
    <t>Optima de Urabá S.A E.S.P-Nueva Colonia</t>
  </si>
  <si>
    <t>Corregimiento El Dos</t>
  </si>
  <si>
    <t>Asociación de Usuarios del Acueducto Corregimiento El Dos E.S.P Asoacuedos E.S.P</t>
  </si>
  <si>
    <t>Corregimiento Alto Mulatos</t>
  </si>
  <si>
    <t>Junta de accion comunal Alto Mulatos</t>
  </si>
  <si>
    <t>Vigia Del Fuerte</t>
  </si>
  <si>
    <t>Resumen / Nivel de Riesgo</t>
  </si>
  <si>
    <t xml:space="preserve"> N° de Muestras</t>
  </si>
  <si>
    <t>Total de Muestras con Riesgo</t>
  </si>
  <si>
    <t xml:space="preserve">     Convenciones:</t>
  </si>
  <si>
    <r>
      <t xml:space="preserve">SUBREGION: </t>
    </r>
    <r>
      <rPr>
        <sz val="14"/>
        <rFont val="Arial"/>
        <family val="2"/>
      </rPr>
      <t>NORTE</t>
    </r>
  </si>
  <si>
    <t>Angostura</t>
  </si>
  <si>
    <t>Vereda La Muñoz</t>
  </si>
  <si>
    <t>Asociación de Usuarios de Acueducto  La Muñoz</t>
  </si>
  <si>
    <t>Inviable Sanitariamente</t>
  </si>
  <si>
    <t>Vereda Santa Rita</t>
  </si>
  <si>
    <t>Asociación de Usuarios de Acueducto Santa Rita</t>
  </si>
  <si>
    <t>Vereda La Trinidad</t>
  </si>
  <si>
    <t>Asociación de Usuarios de Acueducto La Trinidad</t>
  </si>
  <si>
    <t>VeredaLa Chiquita</t>
  </si>
  <si>
    <t>Asociación de Usuarios de Acueducto Manzanillo-La Chuiquita</t>
  </si>
  <si>
    <t>VeredaMatablanco</t>
  </si>
  <si>
    <t>Asociación de Usuarios de Acueducto Altorhin Matablanco</t>
  </si>
  <si>
    <t>Vereda Santa Anita</t>
  </si>
  <si>
    <t>Asociación de Usuarios de Acueducto Quiebra Arriba-Santa Anita</t>
  </si>
  <si>
    <t>Vereda Los Pinos</t>
  </si>
  <si>
    <t>Asociación de Usuarios de Acueducto Veredal Fuente de Agua Viva  Los Pinos</t>
  </si>
  <si>
    <t>Vereda El Olivo</t>
  </si>
  <si>
    <t>Asociación de Usuarios de Acueducto Canoas-Maldonado-El Olivo-Montañita</t>
  </si>
  <si>
    <t>Vereda Quiebra Arriba</t>
  </si>
  <si>
    <t xml:space="preserve">Asociación de Usuarios de Acueducto Quiebra Arriba </t>
  </si>
  <si>
    <t>Vereda San Alejandro</t>
  </si>
  <si>
    <t>Asociación de Usuarios de Acueducto San Alejandro</t>
  </si>
  <si>
    <t>Vereda Los Cañaveral es</t>
  </si>
  <si>
    <t>Asociación de Usuarios de Acueducto Los Cañaverales, Batea Seca y Pajarito Abajo</t>
  </si>
  <si>
    <t>Vereda El Socorro</t>
  </si>
  <si>
    <t>Asociación de Usuarios de Acueducto El Socorro</t>
  </si>
  <si>
    <t>Vereda El Oriente</t>
  </si>
  <si>
    <t>Asociación de Usuarios de Acueducto El Oriente</t>
  </si>
  <si>
    <t>Vereda Llanos de Cuiva</t>
  </si>
  <si>
    <t>Asociación de Usuarios de Acueducto Llanos de Cuiva</t>
  </si>
  <si>
    <t>Vereda Guajira Abajo</t>
  </si>
  <si>
    <t>Asociación de Usuarios de Acueducto Guajira Abajo</t>
  </si>
  <si>
    <t>Vereda Guajira Arriba</t>
  </si>
  <si>
    <t>Asociación de Usuarios de Acueducto Guajira Arriba</t>
  </si>
  <si>
    <t>Vereda La Milagrosa</t>
  </si>
  <si>
    <t>Asociación de Usuarios de Acueducto La Milagrosa</t>
  </si>
  <si>
    <t>Vereda La Quiebrita</t>
  </si>
  <si>
    <t>Asociación de Usuarios de Acueducto La Quiebrita</t>
  </si>
  <si>
    <t>Vereda La Quinta</t>
  </si>
  <si>
    <t xml:space="preserve">Asociación de Usuarios de Acueducto Veredal de La Quinta </t>
  </si>
  <si>
    <t>Vereda La Culebra</t>
  </si>
  <si>
    <t>ASOCIACION DE USUARIOS DEL ACUEDUCTO  VEREDAL PAJARITO LA CULEBRA-V. LA CULEBRA</t>
  </si>
  <si>
    <t>ASOCIACION DE USUARIOS DEL ACUEDUCTO  VEREDAL PAJARITO LA CULEBRA-V. PAJARITO ARRIBA</t>
  </si>
  <si>
    <t>Vereda Los Pantanos</t>
  </si>
  <si>
    <t>ASOCIACION DE USUARIOS DEL ACUEDUCTO LOS PANTANOS-RIO ARRIBA-V. Los Pantanos</t>
  </si>
  <si>
    <t>ASOCIACION DE USUARIOS DEL ACUEDUCTO LOS PANTANOS RIO ARRIBA- V. Río Arriba</t>
  </si>
  <si>
    <t>Vereda Santa Ana Los Chochos</t>
  </si>
  <si>
    <t>ASOCIACION DE USUARIOS DEL ACUEDUCTO  MULTIVEREDAL SANTA ANA-SANTA ANA</t>
  </si>
  <si>
    <t>ASOCIACION DE USUARIOS DEL ACUEDUCTO  MULTIVEREDAL SANTA ANA-ALTO DEL SOCORRO</t>
  </si>
  <si>
    <t>ASOCIACION DE USUARIOS DEL ACUEDUCTO  MULTIVEREDAL SANTA ANA-SAN ANTONIO</t>
  </si>
  <si>
    <t>ASOCIACION DE USUARIOS DEL ACUEDUCTO  MULTIVEREDAL SANTA ANA-CHOCHO ESCUELA</t>
  </si>
  <si>
    <t>ASOCIACION DE USUARIOS DEL ACUEDUCTO  MULTIVEREDAL SANTA ANA-CHOCHO LOMA</t>
  </si>
  <si>
    <t>ASOCIACION DE USUARIOS DEL ACUEDUCTO  MULTIVEREDAL SANTA ANA-TENCHE ALGODÓN</t>
  </si>
  <si>
    <t>ASOCIACION DE USUARIOS DEL ACUEDUCTO  MULTIVEREDAL SANTA ANA-PALMAS</t>
  </si>
  <si>
    <t>Belmira</t>
  </si>
  <si>
    <t>Corregimiento de Labores</t>
  </si>
  <si>
    <t>Asociacion de Usuarios de Los Servicios Publicos de Labores (ASUL)</t>
  </si>
  <si>
    <t>Vereda La Miel</t>
  </si>
  <si>
    <t>Junta de Acción Comunal - Comite Empresarial  del Acueducto Vereda La Miel</t>
  </si>
  <si>
    <t>Vereda El Yuyal</t>
  </si>
  <si>
    <t>Asociacion de Usuarios de Acueducto El Yuyal</t>
  </si>
  <si>
    <t>Vereda La Amoladora</t>
  </si>
  <si>
    <t>Asociacion de Usuarios del Acueducto La Amoladora (ASUAMOL)</t>
  </si>
  <si>
    <t>Vereda La Candelaria</t>
  </si>
  <si>
    <t>Junta de Acción Comunal - Comite Empresarial  del  Acueducto La Candelaria</t>
  </si>
  <si>
    <t>Vereda Playas</t>
  </si>
  <si>
    <t>Asociacion de Usuarios del Acueducto Multiveredal Playas La Montaña, Zancudito, Potrerito (AUPLAM)-Las Playas</t>
  </si>
  <si>
    <t>Vereda Zancudito</t>
  </si>
  <si>
    <t>Asociacion de Usuarios del Acueducto Multiveredal Playas La Montaña, Zancudito, Potrerito (AUPLAM)-Zancudito</t>
  </si>
  <si>
    <t>Vereda Zafra</t>
  </si>
  <si>
    <t>Asociación de Usuarios del Acueducto Multiveredal Zafra Zancudito (ASUAZA)</t>
  </si>
  <si>
    <t>Sector El Hoyo</t>
  </si>
  <si>
    <t>Asociacion de Usuarios del Acueducto El Hoyo (ASUDAH)</t>
  </si>
  <si>
    <t>Briceño</t>
  </si>
  <si>
    <t>Vereda Travesias</t>
  </si>
  <si>
    <t>Junta de Acción Comunal Vereda Travesías</t>
  </si>
  <si>
    <t>Vereda El Gurri</t>
  </si>
  <si>
    <t>Junta de Acción Comunal Vereda El Gurrí</t>
  </si>
  <si>
    <t>Vereda El Polvillo</t>
  </si>
  <si>
    <t>Junta de Acción Comunal Vereda El Polvillo</t>
  </si>
  <si>
    <t>Vereda La Rodriguez</t>
  </si>
  <si>
    <t>Junta de Acción Comunal La Rodríguez</t>
  </si>
  <si>
    <t>Vereda Alto de Chiri</t>
  </si>
  <si>
    <t>Junta de Acción Comunal Vereda Alto de Chiri</t>
  </si>
  <si>
    <t>Junta de Acción Comunal Pueblo Nuevo</t>
  </si>
  <si>
    <t>Vereda Chorrillos</t>
  </si>
  <si>
    <t>Junta de Acción Comunal Vereda Chorrillos</t>
  </si>
  <si>
    <t>Junta de Acción Comunal Vereda La Calera</t>
  </si>
  <si>
    <t>Vereda El Hoyo</t>
  </si>
  <si>
    <t>Junta de Acción Comunal Gurimán El Hoyo</t>
  </si>
  <si>
    <t>Vereda El Roblal</t>
  </si>
  <si>
    <t>Junta de Acción Comunal Vereda El Roblal</t>
  </si>
  <si>
    <t>Corregimiento Las Auras</t>
  </si>
  <si>
    <t>Asociación de Usuarios de Acueducto Multiveredal Las Auras</t>
  </si>
  <si>
    <t>Vereda El Respaldo</t>
  </si>
  <si>
    <t>Junta de Acción Comunal Vereda El Respaldo</t>
  </si>
  <si>
    <t>Campamento</t>
  </si>
  <si>
    <t>Vereda La Mina</t>
  </si>
  <si>
    <t>Junta Administradora De Acueductos La Mina</t>
  </si>
  <si>
    <t>Junat de Acción Comunal Vereda La Primavera</t>
  </si>
  <si>
    <t>Vereda Chorros Blancos Nº 1</t>
  </si>
  <si>
    <t>Junta de Administradora de Acuedcucto Chorros Blancos Nº 1</t>
  </si>
  <si>
    <t>Vereda Llanadas</t>
  </si>
  <si>
    <t>Junta Administradora de Acueducto Llanadas</t>
  </si>
  <si>
    <t xml:space="preserve">Vereda La Travesía </t>
  </si>
  <si>
    <t>Junta de Acción Comunal La Travesía</t>
  </si>
  <si>
    <t>Vereda Plan De Las Rosas</t>
  </si>
  <si>
    <t>Junta Administradora de Acueductos Plan de Las Rosas</t>
  </si>
  <si>
    <t>Vereda La Colmena</t>
  </si>
  <si>
    <t>Junta Administradora de Acueducto La Colmena</t>
  </si>
  <si>
    <t>Vereda La Solita</t>
  </si>
  <si>
    <t>Junta de Acción Comunal La Solita</t>
  </si>
  <si>
    <t>Vereda El Bosque</t>
  </si>
  <si>
    <t>Junta Administradora de Acueducto El Bosque</t>
  </si>
  <si>
    <t>Vereda Cañaveral</t>
  </si>
  <si>
    <t>Junta Administradora de Acueducto Cañaveral</t>
  </si>
  <si>
    <t>Vereda La Chiquita -Manzanillo</t>
  </si>
  <si>
    <t>Junta Administradora de Acueducto La Chiquita</t>
  </si>
  <si>
    <t>Vereda Guaduas</t>
  </si>
  <si>
    <t>Municipio de Campamento - Acueducto Multiveredal El Barcino - Guaduas</t>
  </si>
  <si>
    <t>Municipio de Campamento - Acueducto Multiveredal El Barcino - Plan de las Rosas</t>
  </si>
  <si>
    <t>Vereda El Barcino</t>
  </si>
  <si>
    <t>Municipio de Campamento - Acueducto Multiveredal El Barcino - El Barcino</t>
  </si>
  <si>
    <t>Carolina del Príncipe</t>
  </si>
  <si>
    <t>Vereda  La Camelia</t>
  </si>
  <si>
    <t>Secretaria de Medio Ambiente-La Camelia</t>
  </si>
  <si>
    <t>Vereda  La Maria</t>
  </si>
  <si>
    <t>Secretaria de Medio Ambiente-La Maria</t>
  </si>
  <si>
    <t>Vereda Claritas</t>
  </si>
  <si>
    <t>Secretaria de Medio Ambiente-Claritas</t>
  </si>
  <si>
    <t>Vereda  La Herradura</t>
  </si>
  <si>
    <t>Secretaria de Medio Ambiente -La Herradura</t>
  </si>
  <si>
    <t>Donmatías</t>
  </si>
  <si>
    <t>Vereda San Andres</t>
  </si>
  <si>
    <t>Junta de Acción Comunal San Andres</t>
  </si>
  <si>
    <t>Corregimiento Bellavista</t>
  </si>
  <si>
    <t>Junta Administradora AUAB Bellavista</t>
  </si>
  <si>
    <t>Vereda  La Montera</t>
  </si>
  <si>
    <t>Junta de Acción Comunal La Montera</t>
  </si>
  <si>
    <t xml:space="preserve">Vereda  La Frisolera </t>
  </si>
  <si>
    <t>Junta de Acción Comunal La Frisolera</t>
  </si>
  <si>
    <t>Vereda  Animas Piedrahita</t>
  </si>
  <si>
    <t xml:space="preserve">Asociación de Usuarios del Acueducto Veredal Piedrahíta Ánimas </t>
  </si>
  <si>
    <t>Entrerríos</t>
  </si>
  <si>
    <t>Vereda El Progreso</t>
  </si>
  <si>
    <t>Acumultiveredal La Veta-El Progreso</t>
  </si>
  <si>
    <t>Vereda  El Filo</t>
  </si>
  <si>
    <t>Acumultiveredal La Veta-El Filo</t>
  </si>
  <si>
    <t>Vereda Las Brisas</t>
  </si>
  <si>
    <t>Acumultiveredal La Veta-Las Brisas</t>
  </si>
  <si>
    <t>Vereda Pio XII</t>
  </si>
  <si>
    <t>Acumultiveredal La Veta-Pio XII</t>
  </si>
  <si>
    <t>Vereda Porvenir</t>
  </si>
  <si>
    <t>Acumultiveredal La Veta-Porvenir</t>
  </si>
  <si>
    <t>Vereda El Tesorero</t>
  </si>
  <si>
    <t>Acumultiveredal La Veta-El Tesoro</t>
  </si>
  <si>
    <t>Vereda Peñol</t>
  </si>
  <si>
    <t>Acueducto Multiveredal Manantiales-Peñol</t>
  </si>
  <si>
    <t>Vereda Riochico</t>
  </si>
  <si>
    <t>Acueducto Multiveredal Manantiales-Riochico</t>
  </si>
  <si>
    <t>Vereda Riogrande</t>
  </si>
  <si>
    <t>Acueducto Multiveredal Manantiales-Riogrande</t>
  </si>
  <si>
    <t>Vereda  Yerbabuena</t>
  </si>
  <si>
    <t>Acueducto Multiveredal Manantiales-Yerbabuena</t>
  </si>
  <si>
    <t>Vereda El Zancudo</t>
  </si>
  <si>
    <t>Asociacion de Usuarios Propietarios del Acueducto Vereda El Zancudo</t>
  </si>
  <si>
    <t>Gómez Plata</t>
  </si>
  <si>
    <t>La Quinta</t>
  </si>
  <si>
    <t>JAA Paraje La Quinta</t>
  </si>
  <si>
    <t>Vereda La Arenera</t>
  </si>
  <si>
    <t>Asociación de Usuarios Acueducto El  Salto (ASOACUA) -La Arenera</t>
  </si>
  <si>
    <t>Vereda Vega Botero</t>
  </si>
  <si>
    <t>Junta de Acción Comunal Vereda Vega Botero</t>
  </si>
  <si>
    <t xml:space="preserve">Vereda Lorica </t>
  </si>
  <si>
    <t xml:space="preserve">Junta de Acción Comunal Vereda Lorica </t>
  </si>
  <si>
    <t>Corregimiento La Estrella</t>
  </si>
  <si>
    <t>Asociación de Usuarios del Acueducto Corregimiento La Estrella E.S.P.</t>
  </si>
  <si>
    <t>Vereda San Fernandito</t>
  </si>
  <si>
    <t>Asociación de Usuarios del Acueducto Veredal San Fernandito E.S.P.</t>
  </si>
  <si>
    <t>Junta de Acción Comunal Vereda El Brasil - La sapera</t>
  </si>
  <si>
    <t>Junta de Acción Comunal Vereda El Brasil - La pinera</t>
  </si>
  <si>
    <t>Vereda El Cerro</t>
  </si>
  <si>
    <t>Asociación de Usuarios Acueducto El Cerro</t>
  </si>
  <si>
    <t>Vereda El Indio</t>
  </si>
  <si>
    <t>Asociación de Usuarios Acueducto El Indio</t>
  </si>
  <si>
    <t>Asociación de Usuarios Acueducto La Primavera</t>
  </si>
  <si>
    <t xml:space="preserve">Vereda La Hondura </t>
  </si>
  <si>
    <t xml:space="preserve">Junta de Acción Comunal Vereda La Hondura </t>
  </si>
  <si>
    <t xml:space="preserve">Vereda San Matias </t>
  </si>
  <si>
    <t xml:space="preserve">Junta de Acción Comunal Vereda San Matias </t>
  </si>
  <si>
    <t xml:space="preserve">Vereda Cañaveral </t>
  </si>
  <si>
    <t xml:space="preserve">Junta de Acción Comunal Vereda Cañaveral </t>
  </si>
  <si>
    <t>Santa  Elena</t>
  </si>
  <si>
    <t>Acueducto Santa Helana</t>
  </si>
  <si>
    <t>Vereda Quebradoncita</t>
  </si>
  <si>
    <t>Junta de acueducto Aguas Unidas</t>
  </si>
  <si>
    <t>Vereda La Bayadera</t>
  </si>
  <si>
    <t>Asociación de Usuarios Acueducto La Bayadera</t>
  </si>
  <si>
    <t>Guadalupe</t>
  </si>
  <si>
    <t>Vereda La Divisa</t>
  </si>
  <si>
    <t>Junta Administradora La Divisa</t>
  </si>
  <si>
    <t>Vereda Guadalupe IV</t>
  </si>
  <si>
    <t>Empresas Publicas de Medellin E.S.P.Los Cedros</t>
  </si>
  <si>
    <t>Vereda Montañita</t>
  </si>
  <si>
    <t>Empresa de Servicios Publicos de Guadalupe S.A.S. E.S.P.-Montañita</t>
  </si>
  <si>
    <t>Vereda Candelaria</t>
  </si>
  <si>
    <t>Asociación de Usuarios del Acueducto Veredal La Candelaria</t>
  </si>
  <si>
    <t>Vereda Guanteros</t>
  </si>
  <si>
    <t>Junta Administradora Acueducto Guanteros</t>
  </si>
  <si>
    <t>Vereda El Machete</t>
  </si>
  <si>
    <t>ASOMAGUBA-El Machete</t>
  </si>
  <si>
    <t>Vereda Malabrigo</t>
  </si>
  <si>
    <t>Junta Administradora del Acueducto Malabrigo</t>
  </si>
  <si>
    <t>Vereda San Basilio Abajo</t>
  </si>
  <si>
    <t>Asociacion de Usuarios del Acueducto San Basilio Bajo</t>
  </si>
  <si>
    <t>Vereda Bramadora</t>
  </si>
  <si>
    <t>Junta Administradora El Perico Guadalupe IV-Bramadora</t>
  </si>
  <si>
    <t>Vereda Plan de Perez</t>
  </si>
  <si>
    <t>Junta Administradora de Acueducto Vereda Plan de Perez</t>
  </si>
  <si>
    <t>Vereda San Basilio Medio</t>
  </si>
  <si>
    <t>Junta Administradora del Acueducto San Basilio Medio</t>
  </si>
  <si>
    <t>Vereda Puente Acacias</t>
  </si>
  <si>
    <t>Asociacion de Usuarios del Acueducto Puente Acacias</t>
  </si>
  <si>
    <t>Vereda El Morro</t>
  </si>
  <si>
    <t>Junta Administradora Acueducto El Morro</t>
  </si>
  <si>
    <t>Vereda El Guadual</t>
  </si>
  <si>
    <t>Asociacion de Usuarios del Acueducto Veredal "Gotas de Agua Pura"-El Guadual</t>
  </si>
  <si>
    <t>Ituango</t>
  </si>
  <si>
    <t>Corregimiento de la Granja</t>
  </si>
  <si>
    <t>Junta Administradora Acueducto Corregimiento de la Granja</t>
  </si>
  <si>
    <t>Vereda Buena Vista</t>
  </si>
  <si>
    <t>Junta Administradora Acueducto Multiveredal Paloblanco - Buena Vista</t>
  </si>
  <si>
    <t>Vereda La Hundida</t>
  </si>
  <si>
    <t>Junta Administradora Acueducto Multiveredal Paloblanco - La Hundida</t>
  </si>
  <si>
    <t>Vereda Guacharaquero</t>
  </si>
  <si>
    <t>Junta Administradora Acueducto Guacharaquero - La Honda Predio Carlos Taborda</t>
  </si>
  <si>
    <t>Junta Administradora Acueducto Guacharaquero-Arenales</t>
  </si>
  <si>
    <t>Junta de Acción Comunal  Santa Rita - La Hermosa</t>
  </si>
  <si>
    <t>Junta de Acción Comunal  Santa Rita-Arenales</t>
  </si>
  <si>
    <t>Corregimiento El Aro</t>
  </si>
  <si>
    <t>Junta de Acción Comunal  Corregimiento El Aro</t>
  </si>
  <si>
    <t>Junta de Acción Comunal  Santa Rita-Pueblo Nuevo</t>
  </si>
  <si>
    <t>Vereda Santa Lucia</t>
  </si>
  <si>
    <t>Junta de Acción Comunal Santa Lucia</t>
  </si>
  <si>
    <t>Vereda Santa Ana</t>
  </si>
  <si>
    <t>Junta de Acción Comunal  Santa Ana</t>
  </si>
  <si>
    <t>Vereda Pascuita</t>
  </si>
  <si>
    <t>Junta de Acción Comunal Pascuita- Pascuita</t>
  </si>
  <si>
    <t>Vereda Palmichal</t>
  </si>
  <si>
    <t>Junta de Acción Comunal Pascuita-  Palmichal</t>
  </si>
  <si>
    <t>Vereda Las Agüitas</t>
  </si>
  <si>
    <t>Junta de Acción Comunal Pascuita- Las Agüitas</t>
  </si>
  <si>
    <t>Vereda Candelaria Alta</t>
  </si>
  <si>
    <t>Junta Administradora Acueducto de La Candelaria Alta</t>
  </si>
  <si>
    <t>Vereda Brisas</t>
  </si>
  <si>
    <t>Junta Administradora de Acueducto Vereda Brisas</t>
  </si>
  <si>
    <t>Vereda El Cedral</t>
  </si>
  <si>
    <t>Junta Administradora de Acueducto El Cedral</t>
  </si>
  <si>
    <t>Vereda El Tejar</t>
  </si>
  <si>
    <t>Junta Administradora de Acueducto Vereda El Tejar</t>
  </si>
  <si>
    <t>Vereda La Miranda</t>
  </si>
  <si>
    <t>Junta de Administradora de Acueducto La Miranda</t>
  </si>
  <si>
    <t>Vereda Candelaria Baja</t>
  </si>
  <si>
    <t>Junta Administradora de Acueducto Candelaria Baja</t>
  </si>
  <si>
    <t>Vereda Chontaduro</t>
  </si>
  <si>
    <t>Junta Administradora Acueducto Multiveredal Chontaduro-Chontaduro</t>
  </si>
  <si>
    <t>Vereda Bajo Ingles</t>
  </si>
  <si>
    <t>Junta Administradora de Acueducto Vereda Bajo Ingles</t>
  </si>
  <si>
    <t>Vereda La Georgia</t>
  </si>
  <si>
    <t>Junta Administradora de Acueducto La Georgia-El Quibral</t>
  </si>
  <si>
    <t>Vereda El Calvario</t>
  </si>
  <si>
    <t>Junta Administradora de Acueducto La Georgia-El Calvario</t>
  </si>
  <si>
    <t>Vereda La Florida</t>
  </si>
  <si>
    <t xml:space="preserve">Junta de Acción Comunal El Tinto La Florida-La Florida </t>
  </si>
  <si>
    <t>Vereda El Tinto La Florida</t>
  </si>
  <si>
    <t>Junta de Acción Comunal El Porvenir-El Tinto La Florida</t>
  </si>
  <si>
    <t>Vereda Paloblanco</t>
  </si>
  <si>
    <t>Junta Administradora Acueducto Multiveredal Paloblanco - Paloblanco</t>
  </si>
  <si>
    <t>Vereda La Honda</t>
  </si>
  <si>
    <t>Junta Administradora Acueducto  La Honda</t>
  </si>
  <si>
    <t>Vereda Las Arañas</t>
  </si>
  <si>
    <t>Junta de Acción Comunal Las Arañas</t>
  </si>
  <si>
    <t>Vereda Las Cuatro</t>
  </si>
  <si>
    <t>Junta Administradora de Acueducto Vereda Las Cuatro</t>
  </si>
  <si>
    <t>Vereda Pio X-Filo del Tejar y La Fondita</t>
  </si>
  <si>
    <t>Junta Administradora Acueducto Vereda Pio XFilo del Tejar y La Fondita</t>
  </si>
  <si>
    <t>Sector Requintadero</t>
  </si>
  <si>
    <t>Junta Administradora Acueducto de Requintadero</t>
  </si>
  <si>
    <t>Vereda Murrapal</t>
  </si>
  <si>
    <t>Junta Administradora Acueducto Multiveredal Chontaduro - Murrapal</t>
  </si>
  <si>
    <t>Vereda Cenizas</t>
  </si>
  <si>
    <t>Junta Administradora Acueducto Multiveredal Chontaduro - Cenizas</t>
  </si>
  <si>
    <t>Vereda Pio X-Vuelta de la Campana y Las Chambas</t>
  </si>
  <si>
    <t>Junta Administradora Acueducto Vereda Pio X-Vuelta de la Campana y Las Chambas</t>
  </si>
  <si>
    <t xml:space="preserve">Junta de Acción Comunal La Georgia-Las Aguilas </t>
  </si>
  <si>
    <t>San Andrés de Cuerquia</t>
  </si>
  <si>
    <t>Vereda Loma Grande</t>
  </si>
  <si>
    <t>Junta de Acción Comunal Vereda Loma Grande</t>
  </si>
  <si>
    <t>Vereda Alto Seco</t>
  </si>
  <si>
    <t>Junta de Acción Comunal Vereda Alto Seco</t>
  </si>
  <si>
    <t>Junta de Acción Comunal Vereda El Morro</t>
  </si>
  <si>
    <t>Vereda Media Loma</t>
  </si>
  <si>
    <t>Junta de Acción Comunal Vereda Media Loma</t>
  </si>
  <si>
    <t>Vereda Santa Gertrudis</t>
  </si>
  <si>
    <t>Junta de Acción Comunal Vereda Santa Gertrudis</t>
  </si>
  <si>
    <t>Vereda San Miguel</t>
  </si>
  <si>
    <t>Junta de Acción Comunal Vereda San Miguel</t>
  </si>
  <si>
    <t>Junta de Acción Comunal Vereda Travesias</t>
  </si>
  <si>
    <t>Vereda La Cienaga</t>
  </si>
  <si>
    <t>Junta de Acción Comunal Vereda Cienaga</t>
  </si>
  <si>
    <t>Vereda Cruces</t>
  </si>
  <si>
    <t>Junta de Acción Comunal Vereda Cruces</t>
  </si>
  <si>
    <t>Vereda Cordillera</t>
  </si>
  <si>
    <t>Junta de Acción Comunal Vereda La Cordillera</t>
  </si>
  <si>
    <t>Vereda San Antonio</t>
  </si>
  <si>
    <t>Junta de Acción Comunal Vereda San Antonio</t>
  </si>
  <si>
    <t>Vereda Loma del Indio</t>
  </si>
  <si>
    <t>Junta de Acción Comunal Vereda Loma del Indio</t>
  </si>
  <si>
    <t>Vereda Montebello</t>
  </si>
  <si>
    <t>Junta de Acción Comunal Vereda Montebello</t>
  </si>
  <si>
    <t>Vereda El Bujio</t>
  </si>
  <si>
    <t>Junta de Acción Comunal Vereda El Bujio</t>
  </si>
  <si>
    <t xml:space="preserve"> Vereda El Mico</t>
  </si>
  <si>
    <t>Junta de Acción Comunal Vereda Tabor-El Mico</t>
  </si>
  <si>
    <t xml:space="preserve"> Vereda Cañadusalez</t>
  </si>
  <si>
    <t>Junta de Acción Comunal Vereda Cañaduzales</t>
  </si>
  <si>
    <t>Vereda Vereda Lejia</t>
  </si>
  <si>
    <t>Junta de Acción Comunal Vereda La Lejia</t>
  </si>
  <si>
    <t>Llanadas</t>
  </si>
  <si>
    <t>Junta de Accion Comunal Llanadas</t>
  </si>
  <si>
    <t>Junta de Acción Comunal Vereda La Chorrera</t>
  </si>
  <si>
    <t>Aguacatal</t>
  </si>
  <si>
    <t>Junta de Accion Comunal Aguacatal</t>
  </si>
  <si>
    <t>San José de La Montaña</t>
  </si>
  <si>
    <t>Junta de Acción Comunal Potrerito</t>
  </si>
  <si>
    <t>Vereda El Caribe</t>
  </si>
  <si>
    <t>Asociación de Usuarios Manantiales La Arabia</t>
  </si>
  <si>
    <t>Vereda Camburé</t>
  </si>
  <si>
    <t>Junta de Acción Comunal Camburé</t>
  </si>
  <si>
    <t>Vereda San Juan</t>
  </si>
  <si>
    <t>Junta Administradora Acueducto San Juan</t>
  </si>
  <si>
    <t>San Pedro de los Milagros</t>
  </si>
  <si>
    <t>Vereda La Pulgarina</t>
  </si>
  <si>
    <t>Asociacion de Usuarios Acueducto de la Vereda La Pulgarina (ASOPUL)</t>
  </si>
  <si>
    <t>Vereda Alto De Medina</t>
  </si>
  <si>
    <t>Asociacion de Usuarios del Acueducto Alto de Medina</t>
  </si>
  <si>
    <t>Asociacion de Usuarios del Acueducto de las Veredas Espiritu Santo, Pantanillo (ASUAVEP)</t>
  </si>
  <si>
    <t>Vereda Montefrio</t>
  </si>
  <si>
    <t>Asociacion de Usuarios del Acueducto Multiveredal Montefrio-Montefrio</t>
  </si>
  <si>
    <t>Vereda San Francisco</t>
  </si>
  <si>
    <t>Junta Administradora del Acueducto San Francisco-ACUASFRAN</t>
  </si>
  <si>
    <t>Vereda Monterredondo</t>
  </si>
  <si>
    <t>Acueducto de Usuarios Del Acueducto Veredas Monterredondo Alto Del Ingenio</t>
  </si>
  <si>
    <t>Vereda La Maria</t>
  </si>
  <si>
    <t>Asociacion de Usuarios del Acueducto San Juan La Maria (ASOJUMARIA)-La Maria</t>
  </si>
  <si>
    <t>Vereda La Cuchilla</t>
  </si>
  <si>
    <t>Asociacion de Usuarios Junta Administradora Acueducto La Cuchilla San Pedro</t>
  </si>
  <si>
    <t>Vereda  Ovejas</t>
  </si>
  <si>
    <t>Asociación de Usuarios del Acueducto de Ovejas (AACO)</t>
  </si>
  <si>
    <t>Vereda La Empalizada</t>
  </si>
  <si>
    <t>Acueducto La Empalizada</t>
  </si>
  <si>
    <t>Vereda La Lana</t>
  </si>
  <si>
    <t>Asociación de Usuarios del Acueducto La Lana</t>
  </si>
  <si>
    <t>Asociación de Usuarios del Acueducto La Palma</t>
  </si>
  <si>
    <t xml:space="preserve">Vereda La Clarita </t>
  </si>
  <si>
    <t>Asociacion de Usuarios del Acueducto de la Vereda Buenos Aires</t>
  </si>
  <si>
    <t>Asociacion de Usuarios del Acueducto San Juan La Maria (ASOJUMARIA)-San Juan</t>
  </si>
  <si>
    <t>Vereda Santa Bárbara 2</t>
  </si>
  <si>
    <t>Acueducto Santa Bárbara 2</t>
  </si>
  <si>
    <t>Santa Rosa de Osos</t>
  </si>
  <si>
    <t>Vereda San Jose la Ahumada</t>
  </si>
  <si>
    <t>Asociacion de Usuarios Acueducto ACUESANA -San Jose la Ahumada</t>
  </si>
  <si>
    <t>Corregimiento  San Pablo</t>
  </si>
  <si>
    <t>Asociación de Usuarios del Acueducto y Alcantarillado de San Pablo</t>
  </si>
  <si>
    <t xml:space="preserve">Vereda Santa Ana </t>
  </si>
  <si>
    <t xml:space="preserve">Asociación de Usuarios del Acueducto Multiveredal AMORSSAN- Santa Ana </t>
  </si>
  <si>
    <t>Corregimiento  San Isidro</t>
  </si>
  <si>
    <t xml:space="preserve">Asociación de Usuarios del Acueducto San Isidro </t>
  </si>
  <si>
    <t>Corregimiento Aragón</t>
  </si>
  <si>
    <t xml:space="preserve">Junta Administradora Acueducto Aragon </t>
  </si>
  <si>
    <t xml:space="preserve">Vereda Pontezuela </t>
  </si>
  <si>
    <t>Asociacion de Usuarios Acuadueducto Multiveredal Pontezuela</t>
  </si>
  <si>
    <t>Vereda La Lomita</t>
  </si>
  <si>
    <t>Asociacion de Socios del Acueducto Vereda la Lomita, corregimiento San Pablo, municipio de Santta Rosa de Osos, Departamento de Antioquia</t>
  </si>
  <si>
    <t>Corregimiento  Hoyorrico</t>
  </si>
  <si>
    <t>Acueducto Multiveredal Acuerrico-Hoyo Rico</t>
  </si>
  <si>
    <t xml:space="preserve">Acueducto Multiveredal Acuerrico-San Francisco </t>
  </si>
  <si>
    <t>Vereda El Chaquiro</t>
  </si>
  <si>
    <t xml:space="preserve">Aociacion de Usuarios Acueducto El Chaquiro </t>
  </si>
  <si>
    <t xml:space="preserve">Vereda La Piedra </t>
  </si>
  <si>
    <t xml:space="preserve">Asociacion de Usuarios Acueducto La Piedra </t>
  </si>
  <si>
    <t>Vereda Minavieja</t>
  </si>
  <si>
    <t>Asociacion de Usuarios Acueducto El Titan</t>
  </si>
  <si>
    <t>Vereda Ahitoncito</t>
  </si>
  <si>
    <t xml:space="preserve">Junta Administradora Acueducto Ahitoncito </t>
  </si>
  <si>
    <t>Vereda El Vergel</t>
  </si>
  <si>
    <t xml:space="preserve">Asociación Acueducto Remanso de Paz de La Vereda El Vergel </t>
  </si>
  <si>
    <t>Vereda Orobajo</t>
  </si>
  <si>
    <t>Asociación de Usuarios del Acueducto Multiveredal AMORSSAN-Orobajo Santa Ines</t>
  </si>
  <si>
    <t xml:space="preserve">Vereda Los Salados  </t>
  </si>
  <si>
    <t xml:space="preserve">Asociación de Usuarios del Acueducto Multiveredal AMORSSAN-Los Salados  </t>
  </si>
  <si>
    <t>Asociación de Usuarios del Acueducto Multiveredal AMORSSAN-La Muñoz</t>
  </si>
  <si>
    <t>Corregimiento Riogrande</t>
  </si>
  <si>
    <t>Asociación de Socios Acueducto y Alcantarillado Corregimiento de Riogrande-ASAACOR</t>
  </si>
  <si>
    <t>Vereda Orobajo -  Riogrande</t>
  </si>
  <si>
    <t>Asociación de Usuarios del Acueducto Multiveredal AMORSSAN-Riogrande</t>
  </si>
  <si>
    <t>Asociacion de Usuarios Acueducto Veredal La Clara-Acuaclara</t>
  </si>
  <si>
    <t>Vereda El Caney</t>
  </si>
  <si>
    <t>Asociación de Usuarios del Acueducto El Caney</t>
  </si>
  <si>
    <t>Vereda El Llano</t>
  </si>
  <si>
    <t>Asociación de Usuarios Acueducto Allachí-El Llano</t>
  </si>
  <si>
    <t>Vereda Chilimaco</t>
  </si>
  <si>
    <t>Asociación de Usuarios Acueducto Allachí-Chilimaco</t>
  </si>
  <si>
    <t>Vereda Salamina</t>
  </si>
  <si>
    <t>Asociación de Usuarios del Acueducto La Pava Salamina -Salamina</t>
  </si>
  <si>
    <t>Vereda La Pava</t>
  </si>
  <si>
    <t>Asociación de Usuarios del Acueducto La Pava Salamina -La Pava</t>
  </si>
  <si>
    <t>Junta Administradora Acueducto Fronteras-Montefrio</t>
  </si>
  <si>
    <t>Vereda Barrancas</t>
  </si>
  <si>
    <t>Junta Administradora Acueducto Fronteras-Barrancas</t>
  </si>
  <si>
    <t>Acueducto Multiveredal Acuerrico-La Cejita</t>
  </si>
  <si>
    <t>Vereda La Cabaña</t>
  </si>
  <si>
    <t>Acueducto Multiveredal Acuerrico-La Cabaña</t>
  </si>
  <si>
    <t>Vereda Malambo</t>
  </si>
  <si>
    <t>Acueductos y Alcantarillados Sostenibles S.A. ( A.A.S.S.A.)</t>
  </si>
  <si>
    <t>Toledo</t>
  </si>
  <si>
    <t xml:space="preserve">Vereda Buenavista </t>
  </si>
  <si>
    <t>Unidad de Servicios Publicos Domiciliarios E.S.P. del Municipio de Toledo -Vereda Buenavista</t>
  </si>
  <si>
    <t>Vereda Miraflores</t>
  </si>
  <si>
    <t>Junta de Acción Comunal de Miraflores</t>
  </si>
  <si>
    <t xml:space="preserve">Junta de Acción Comunal Vereda Barrancas </t>
  </si>
  <si>
    <t>Vereda Brugo</t>
  </si>
  <si>
    <t>Juntade Acuedcuto Vereda de Brugo</t>
  </si>
  <si>
    <t xml:space="preserve">Corregimiento del Valle </t>
  </si>
  <si>
    <t>Unidad de Servicios Publicos Domiciliarios E.S.P. del Municipio de Toledo-Corregimiento del Valle de Toledo</t>
  </si>
  <si>
    <t>Vereda El Cantaro</t>
  </si>
  <si>
    <t>Junta de Acción Comunal Vereda El Cantaro</t>
  </si>
  <si>
    <t>Vereda Biogui</t>
  </si>
  <si>
    <t>Junta de Acuedcuto Vereda Biogui</t>
  </si>
  <si>
    <t>Helechales</t>
  </si>
  <si>
    <t xml:space="preserve">Junta de Acción Comunal Vereda Helechales </t>
  </si>
  <si>
    <t>Vereda Guayabal</t>
  </si>
  <si>
    <t>Unidad de Servicios Publicos Domiciliarios E.S.P. del Municipio de Toledo -Vereda Guayabal</t>
  </si>
  <si>
    <t xml:space="preserve">Vereda Florida </t>
  </si>
  <si>
    <t xml:space="preserve">Junta de Acueducto  Vereda Florida </t>
  </si>
  <si>
    <t>Vereda Taque</t>
  </si>
  <si>
    <t>Junta de Acuedcuto Vereda Taque</t>
  </si>
  <si>
    <t>La Linda</t>
  </si>
  <si>
    <t>Unidad de Servicios Publicos Domiciliarios E.S.P. del Municipio de Toledo -Verda La Linda</t>
  </si>
  <si>
    <t>Valdivia</t>
  </si>
  <si>
    <t>Vereda El Quince</t>
  </si>
  <si>
    <t>Junta de Acción Comunal El Quince</t>
  </si>
  <si>
    <t>Vereda El Nevado</t>
  </si>
  <si>
    <t>Junta de Acción Comunal El Nevado</t>
  </si>
  <si>
    <t>Vereda La Habana</t>
  </si>
  <si>
    <t>Junta de Acción Comunal Caracoli-La Habana</t>
  </si>
  <si>
    <t>Vereda Palomas</t>
  </si>
  <si>
    <t>Junta de Acción Comunal Palomas</t>
  </si>
  <si>
    <t>Vereda Puerto Raudal</t>
  </si>
  <si>
    <t>Junta de Acción Comunal Puerto Raudal</t>
  </si>
  <si>
    <t>Corregimiento Puerto Valdivia</t>
  </si>
  <si>
    <t>Junta de Acción Comunal Puerto Valdivia</t>
  </si>
  <si>
    <t>Corregimiento Raudal</t>
  </si>
  <si>
    <t>Junta de Acción Comunal Raudal</t>
  </si>
  <si>
    <t>Vereda Zorras</t>
  </si>
  <si>
    <t>Junta de Acción Comunal Buenos Aires</t>
  </si>
  <si>
    <t>Yarumal</t>
  </si>
  <si>
    <t>Corregimiento Llanos de Cuiva</t>
  </si>
  <si>
    <t>ASPROLLAC-Corregimiento Llanos de Cuiva</t>
  </si>
  <si>
    <t>Vereda Jose Maria Cordoba</t>
  </si>
  <si>
    <t>Junta Administradora del Acueducto Jose Maria Cordoba</t>
  </si>
  <si>
    <t>Vereda  Las Cruces</t>
  </si>
  <si>
    <t>Junta Administradora Acueducto Las Cruces</t>
  </si>
  <si>
    <t>Vereda Mina Vieja</t>
  </si>
  <si>
    <t>Junta del Acción Comunal Mina Vieja</t>
  </si>
  <si>
    <t>Corregimiento Cedeño</t>
  </si>
  <si>
    <t>Asociación del Usuraios Acueducto Cedeño Asouace</t>
  </si>
  <si>
    <t>Corregimiento Ochali</t>
  </si>
  <si>
    <t>Junta Administardora del Acueducto Ochali</t>
  </si>
  <si>
    <t>Corregimiento El Cedro</t>
  </si>
  <si>
    <t>Junta Administardora del Acueducto El Cedro</t>
  </si>
  <si>
    <t>Vereda  La Estrella</t>
  </si>
  <si>
    <t xml:space="preserve">Junta Admnistradora del Acueduto Mallarino - La Estrella </t>
  </si>
  <si>
    <t>Corregimiento El Llano de Yarumal</t>
  </si>
  <si>
    <t>Junta Administardora del Acueducto El Llano de Yarumal</t>
  </si>
  <si>
    <t>Corregimiento El Pueblito</t>
  </si>
  <si>
    <t>Junta Administradora del Acueducto El Pueblito</t>
  </si>
  <si>
    <t>Vereda  Chorros Blancos Abajo</t>
  </si>
  <si>
    <t>Junta Administradora del Acueducto Chorros Blancos Abajo</t>
  </si>
  <si>
    <t xml:space="preserve">Batallón de Instrucción de entrenamiento reentrenamiento Biter No 4- Llanos de Cuivá </t>
  </si>
  <si>
    <t>Empresa de Servicios Públicos Domiciliarios Serviaraucarias SAS ESP</t>
  </si>
  <si>
    <t>Resumen/ Nivel de Riesgo</t>
  </si>
  <si>
    <t xml:space="preserve">Sopetran </t>
  </si>
  <si>
    <t>Vereda Montegrande</t>
  </si>
  <si>
    <t>Junta Administradora del Acueducto Guataqui Montegrande</t>
  </si>
  <si>
    <t>Vereda La Aguada Montegrande</t>
  </si>
  <si>
    <t>Asociación de Usuarios del Acueducto El Pedrero La Aguada Montegrande</t>
  </si>
  <si>
    <t>Vereda Morron</t>
  </si>
  <si>
    <t xml:space="preserve">Junta Adminstradora Acueducto Vereda Morron </t>
  </si>
  <si>
    <t>Vereda Chachafruto</t>
  </si>
  <si>
    <t xml:space="preserve">Junta Administradora Acueducto Chachafruto </t>
  </si>
  <si>
    <t xml:space="preserve">Vereda Los Pomos Guayabal </t>
  </si>
  <si>
    <t xml:space="preserve">Acueducto Rural Pomos Guayabal </t>
  </si>
  <si>
    <t>Vereda La Puerta</t>
  </si>
  <si>
    <t>Junta Administradora Acueducto veredal la cangrejo S.A.E.S.P</t>
  </si>
  <si>
    <t xml:space="preserve">Vereda  palenque </t>
  </si>
  <si>
    <t xml:space="preserve">Asociación de Usuarios del Acueducto  ACUAPALENQUE Vereda Fuentes del Alto Grande </t>
  </si>
  <si>
    <t>Vereda Montires</t>
  </si>
  <si>
    <t xml:space="preserve">Junta Administradora Acueducto Vereda Montires </t>
  </si>
  <si>
    <t>Vereda El Rodeo</t>
  </si>
  <si>
    <t>Aguas Regionales E.P.M. S.A. E.S.P-Vereda El Rodeo Sabanazo -El Rodeo</t>
  </si>
  <si>
    <t>Vereda Guaymaral</t>
  </si>
  <si>
    <t xml:space="preserve">Acueducto La Vid S.A.E.S.P </t>
  </si>
  <si>
    <t>Vereda Juntas Fuente La Sucia</t>
  </si>
  <si>
    <t>Aguas de San Nicolas S.A. E.S.P.</t>
  </si>
  <si>
    <t xml:space="preserve">La Miranda </t>
  </si>
  <si>
    <t xml:space="preserve">Junta Administradora del Acueducto de La Vereda Aguas Claras- LLano de  Miranda </t>
  </si>
  <si>
    <t>Vereda Tafetanes</t>
  </si>
  <si>
    <t>Aguas Regionales E.P.M. S.A. E.S.P-Vereda Tafetnaes</t>
  </si>
  <si>
    <t>Vereda Llano de Montaña</t>
  </si>
  <si>
    <t>Aguas Regionales E.P.M. S.A. E.S.P-Vereda El Llano de Montaña</t>
  </si>
  <si>
    <t>Vereda Otrabanda</t>
  </si>
  <si>
    <t>Aguas Regionales E.P.M. S.A. E.S.P-Vereda La otra Banda</t>
  </si>
  <si>
    <t>Vereda Guaymarala</t>
  </si>
  <si>
    <t>Junta Administradora Acueducto Vereda Guaymarala</t>
  </si>
  <si>
    <t xml:space="preserve">Uramita </t>
  </si>
  <si>
    <t>Alto del Pital</t>
  </si>
  <si>
    <t>Junta de Acción Comunal Acueducto Alto del Pital</t>
  </si>
  <si>
    <t>Vereda Ambalema</t>
  </si>
  <si>
    <t>Junta de Acción Comunal Acueducto Ambalema</t>
  </si>
  <si>
    <t>Vereda El Oso</t>
  </si>
  <si>
    <t>Junta de Acción Comunal Acueducto El Oso</t>
  </si>
  <si>
    <t>Junta de Accion Comunal Vereda El Llano</t>
  </si>
  <si>
    <t>Vereda El Madero</t>
  </si>
  <si>
    <t>Junta de Accion Comunal Vereda El Madero</t>
  </si>
  <si>
    <t>Vereda El Retiro</t>
  </si>
  <si>
    <t>Junta de Accion Comunal de La Vereda El Retiro</t>
  </si>
  <si>
    <t>Vereda La Cumbre</t>
  </si>
  <si>
    <t>Junta de Accion Comunal Acueducto de La Vereda La Cumbre</t>
  </si>
  <si>
    <t>Junta de Accion Comunal Acueducto Vereda Murrapal</t>
  </si>
  <si>
    <t>Vereda Iracal</t>
  </si>
  <si>
    <t>Junta de Accion Comunal Vereda Iracal</t>
  </si>
  <si>
    <t>Vereda Monos</t>
  </si>
  <si>
    <t>Junta de Accion Comunal Acueducto Vereda Monos</t>
  </si>
  <si>
    <t>Fuera de servicio</t>
  </si>
  <si>
    <t>Junta de Accion Comunal de La Palma</t>
  </si>
  <si>
    <t>Junta Administadora  Acueducto Vereda La Meseta</t>
  </si>
  <si>
    <t>Vereda Palon</t>
  </si>
  <si>
    <t>Junta Administadora  Acueducto Vereda El Palon</t>
  </si>
  <si>
    <t>Vereda Limon Cabuyal</t>
  </si>
  <si>
    <t>Junta Administadora  Acueducto Vereda Limon Cabuyal</t>
  </si>
  <si>
    <t>Vereda Encalichada</t>
  </si>
  <si>
    <t>Junta de Accion Comunal La Encalichada</t>
  </si>
  <si>
    <t>Vereda El Pital</t>
  </si>
  <si>
    <t>Junta de Accion Comunal El Pital</t>
  </si>
  <si>
    <t>Vereda Caunce</t>
  </si>
  <si>
    <t>Junta de Accion Comunal Vereda El Caunce</t>
  </si>
  <si>
    <r>
      <t xml:space="preserve">SUBREGION: </t>
    </r>
    <r>
      <rPr>
        <sz val="14"/>
        <rFont val="Arial"/>
        <family val="2"/>
      </rPr>
      <t>OCCIDENTE</t>
    </r>
  </si>
  <si>
    <t>Abriaquí</t>
  </si>
  <si>
    <t>Vereda El Llano La Antigua</t>
  </si>
  <si>
    <t>Junta Administradora Acueducto El Llano - Vereda El Llano La Antigua</t>
  </si>
  <si>
    <t>Vereda La Timotea</t>
  </si>
  <si>
    <t>Junta de Acción Comunal La Timotea - Vereda La Timotea</t>
  </si>
  <si>
    <t>Vereda Santa Teresa</t>
  </si>
  <si>
    <t xml:space="preserve">Junta Administradora del Acueducto Santa Teresa - Vereda Santa Teresa </t>
  </si>
  <si>
    <t>Vereda Potreros 1</t>
  </si>
  <si>
    <t>Junta de Accion Comunal Potreros - Vereda Potreros 1</t>
  </si>
  <si>
    <t>Vereda Quimulá</t>
  </si>
  <si>
    <t>Junta Administra de Acueducto Quimulá - Vereda Quimulá</t>
  </si>
  <si>
    <t>Vereda El Eden</t>
  </si>
  <si>
    <t>Junta Administra de Acueducto El Eden - Vereda El Eden</t>
  </si>
  <si>
    <t>Vereda la Nancui</t>
  </si>
  <si>
    <t>JAA-LA NANCUI</t>
  </si>
  <si>
    <t>Anzá</t>
  </si>
  <si>
    <t>Vereda El Pedrero</t>
  </si>
  <si>
    <t>Asociación de Usuarios Acueducto Veredal El Pedrero</t>
  </si>
  <si>
    <t>Asociación de Usuarios Acueducto Veredal La Cejita</t>
  </si>
  <si>
    <t>Asociación de Usuarios del Acueducto Aguas Unidas de Anzá-Monterredondo</t>
  </si>
  <si>
    <t>Corregimiento de Guintar</t>
  </si>
  <si>
    <t>Asociación de Usuarios del Acueducto Corregimiento de Guintar</t>
  </si>
  <si>
    <t>Asociación de Usuarios del Acueducto Vereda La Mata</t>
  </si>
  <si>
    <t>Vereda La Quiuna</t>
  </si>
  <si>
    <t>Asociación de Usuarios del Acueducto Aguas Unidas de Anzá - La Quiuna</t>
  </si>
  <si>
    <t>Vereda Los Llanos</t>
  </si>
  <si>
    <t>Junta Administradora Acueducto Vereda Los Llanos</t>
  </si>
  <si>
    <t>Vereda Higuina</t>
  </si>
  <si>
    <t xml:space="preserve">Asociación de Usuarios del Acueducto Vereda Higuina </t>
  </si>
  <si>
    <t>Vereda El Nudillo</t>
  </si>
  <si>
    <t>Asociación de Usuarios Acueducto El Nudillo</t>
  </si>
  <si>
    <t>Vereda Vendiagujal</t>
  </si>
  <si>
    <t>Asociación de Usuarios del Acueducto Aguas Unidas de Anzá -Vendiagujal</t>
  </si>
  <si>
    <t>Asociación de Usuarios del Acueducto Aguas Unidas de Anzá -Lomitas</t>
  </si>
  <si>
    <t>Asociación de Usuarios Acueducto Veredal La Quiebra</t>
  </si>
  <si>
    <t>Vereda El Encanto</t>
  </si>
  <si>
    <t>Asociación de Usuarios Acueducto Veredal El Encanto Planta 1</t>
  </si>
  <si>
    <t>Vereda La Cordillera</t>
  </si>
  <si>
    <t>Asociación de Usuarios Acueducto Veredal La Cordillera</t>
  </si>
  <si>
    <t>Vereda La Chuscalita</t>
  </si>
  <si>
    <t>Asociación de Usuarios Acueducto Veredal La Chuscalita</t>
  </si>
  <si>
    <t>Vereda Las Travesias</t>
  </si>
  <si>
    <t>Asociación de Usuarios Acueducto Veredal Travesias</t>
  </si>
  <si>
    <t>Vereda La Choclína</t>
  </si>
  <si>
    <t>Asociación de Usuarios del Acueducto Aguas Unidas de Anzá-La Choclína</t>
  </si>
  <si>
    <t>Vereda El Gredal</t>
  </si>
  <si>
    <t>Asociación de Usuarios Acueducto Veredal El Gredal</t>
  </si>
  <si>
    <t>Asociacion de Usuarios del  Acueducto Vereda El Encanto planta 2</t>
  </si>
  <si>
    <t>Armenia</t>
  </si>
  <si>
    <t>Corregimiento La Herradura</t>
  </si>
  <si>
    <t>Acueducto Veredal La Herradura</t>
  </si>
  <si>
    <t>Vereda La Pescadora</t>
  </si>
  <si>
    <t>Acueducto Veredadal La Pescadora</t>
  </si>
  <si>
    <t>Asociación de Usuarios y Suscriptores Acueducto Vereda La Quiebra.</t>
  </si>
  <si>
    <t>Vereda La Quiebra (Sector La Cuchilla y Patio Bonito)</t>
  </si>
  <si>
    <t>Acuedcuto Veredal La  Cuchilla y Patio Bonito.</t>
  </si>
  <si>
    <t>Buriticá</t>
  </si>
  <si>
    <t>Corregimeinto de  Guarco</t>
  </si>
  <si>
    <t>Junta de Acción Comunal Corregimiento Guarco</t>
  </si>
  <si>
    <t>Corregimeinto de El Naranjo</t>
  </si>
  <si>
    <t>Junta de Acción Comunal Corregimiento El Naranjo</t>
  </si>
  <si>
    <t>Corregimeinto de la Angelina</t>
  </si>
  <si>
    <t>Junta de Acción Comunal Corregimiento de la Angelina</t>
  </si>
  <si>
    <t>Corregimeinto de Urarco</t>
  </si>
  <si>
    <t>Junta de Acción Comunal Corregimiento Urarco</t>
  </si>
  <si>
    <t>Vereda Llano Chiquito</t>
  </si>
  <si>
    <t>Junta de Acción Comunal Vereda Llano Chiquito</t>
  </si>
  <si>
    <t>Vereda Los Arados</t>
  </si>
  <si>
    <t>Junta de Acción Comunal Vereda de  los Arados</t>
  </si>
  <si>
    <t>Vereda Sincierco</t>
  </si>
  <si>
    <t>Junta de Acción Comunal Vereda Sincierco</t>
  </si>
  <si>
    <t>Vereda Sopetrancito</t>
  </si>
  <si>
    <t>Junta de Acción Comunal Vereda de  Sopetrancito</t>
  </si>
  <si>
    <t>Vereda Untí</t>
  </si>
  <si>
    <t>Junta de Acción Comunal Vereda Untí</t>
  </si>
  <si>
    <t>Vereda Bubará</t>
  </si>
  <si>
    <t>Empresa de Servicios Publicos Domiciliarios de Buritica S.A.  E.S.P.-Bubara</t>
  </si>
  <si>
    <t>Vereda Siara</t>
  </si>
  <si>
    <t>Empresa de Servicios Publicos Domiciliarios de Buritica S.A.  E.S.P.-Siara</t>
  </si>
  <si>
    <t>Vereda Asomadera</t>
  </si>
  <si>
    <t>Empresa de Servicios Publicos Domiciliarios de Buritica S.A.  E.S.P.-Asomadera</t>
  </si>
  <si>
    <t>Vereda Piedragorda</t>
  </si>
  <si>
    <t>Empresa de Servicios Publicos Domiciliarios de Buritica S.A.  E.S.P.-Piedragorda</t>
  </si>
  <si>
    <t>Vereda Carauquia</t>
  </si>
  <si>
    <t>Junta de Acción Comunal Vereda Carauquia</t>
  </si>
  <si>
    <t>Vereda Chunchunco</t>
  </si>
  <si>
    <t>Junta de Acción Comunal Vereda Chunchunco</t>
  </si>
  <si>
    <t>Vereda Conejos</t>
  </si>
  <si>
    <t>Junta de Acción Comunal Vereda Conejos</t>
  </si>
  <si>
    <t>Vereda Costas</t>
  </si>
  <si>
    <t>Junta de Acción Comunal Vereda de Costas</t>
  </si>
  <si>
    <t>Vereda Alto del Obispo</t>
  </si>
  <si>
    <t>Junta de Acción Comunal Vereda Alto del Obispo</t>
  </si>
  <si>
    <t>Vereda Tabacal</t>
  </si>
  <si>
    <t>Junta de Acción Comunal Vereda Tabacal</t>
  </si>
  <si>
    <t>Vereda El León</t>
  </si>
  <si>
    <t>Junta de Acción Comunal Vereda El Leon</t>
  </si>
  <si>
    <t>Vereda Guadual</t>
  </si>
  <si>
    <t>Junta de Acción Comunal Vereda Guadual</t>
  </si>
  <si>
    <t>Vereda Higabra</t>
  </si>
  <si>
    <t>Junta de Acción Comunal Vereda Higabra</t>
  </si>
  <si>
    <t>Junta de Acción Comunal Vereda Las Brisas</t>
  </si>
  <si>
    <t>Vereda La Fragua</t>
  </si>
  <si>
    <t>Junta de Acción Comunal Vereda de la Fragua</t>
  </si>
  <si>
    <t>Junta de Acción Comunal Vereda La Palma</t>
  </si>
  <si>
    <t>Vereda La Playa</t>
  </si>
  <si>
    <t>Junta de Acción Comunal Vereda de la Playa</t>
  </si>
  <si>
    <t>Vereda La Vega</t>
  </si>
  <si>
    <t>Junta de Acción Comunal Vereda La Vega</t>
  </si>
  <si>
    <t>Junta de Acción Comunal Vereda Las Cuatro</t>
  </si>
  <si>
    <t>Vereda Mogotes</t>
  </si>
  <si>
    <t>Junta de Acción Comunal Vereda Mogotes</t>
  </si>
  <si>
    <t>Vereda Pajarito</t>
  </si>
  <si>
    <t>Junta de Acción Comunal Vereda Pajarito</t>
  </si>
  <si>
    <t>Vereda Palenque</t>
  </si>
  <si>
    <t>Junta de Acción Comunal Vereda Palenque</t>
  </si>
  <si>
    <t>Vereda Llano Grande</t>
  </si>
  <si>
    <t>Junta de Acción Comunal Vereda Llano Grande</t>
  </si>
  <si>
    <t>Vereda El Siento</t>
  </si>
  <si>
    <t>Junta de Acción Comunal Vereda El Siento</t>
  </si>
  <si>
    <t>Vereda El Guaimaro</t>
  </si>
  <si>
    <t>No tiene Junta de Accion comunal conformada</t>
  </si>
  <si>
    <t>Junta de Acción Comunal Vereda Murrapal</t>
  </si>
  <si>
    <t>Vereda Los Asientos</t>
  </si>
  <si>
    <t>Junta de Acción Comunal Vereda Los Asientos</t>
  </si>
  <si>
    <t>Caicedo</t>
  </si>
  <si>
    <t>Vereda Altavista</t>
  </si>
  <si>
    <t>Junta Administradora Acueducto Altavista</t>
  </si>
  <si>
    <t>Vereda Casanova</t>
  </si>
  <si>
    <t>Asociación de Usuarios del Acueducto Multiveredal Hato-Casanova Vereda Casanova</t>
  </si>
  <si>
    <t>Vereda Chochal</t>
  </si>
  <si>
    <t>Asociación de Usuarios del Acueducto San Juan-Chochal Vereda Chochal</t>
  </si>
  <si>
    <t>Vereda El Playon</t>
  </si>
  <si>
    <t>Asociación de Usuarios del Acueducto Multiveredal Playon-Chochal Vereda El Playón</t>
  </si>
  <si>
    <t>Vereda Asesi</t>
  </si>
  <si>
    <t>Junta Administradora Acueducto Asesi</t>
  </si>
  <si>
    <t>Vereda La Cortada</t>
  </si>
  <si>
    <t>Asociación de Usuarios del Acueducto Multiveredal Pinos-Cortada Vereda Cortada</t>
  </si>
  <si>
    <t>Vereda La Cascajala</t>
  </si>
  <si>
    <t xml:space="preserve"> Junta Administradora de Acueducto Multiveredal La Salazar- Cascajala </t>
  </si>
  <si>
    <t>Vereda La Manga</t>
  </si>
  <si>
    <t>Asociación de Usuarios del Acueducto La Manga</t>
  </si>
  <si>
    <t>Asociación de Usuarios del Acueducto El Encanto</t>
  </si>
  <si>
    <t>Vereda La Soledad</t>
  </si>
  <si>
    <t>Asociación de Usuarios del Acueducto La Soledad</t>
  </si>
  <si>
    <t>Vereda la Garcia</t>
  </si>
  <si>
    <t>Junta de Acción comunal Acueducto vereda la Garcia</t>
  </si>
  <si>
    <t>Cañasgordas</t>
  </si>
  <si>
    <t>Vereda El Alto Del Roble</t>
  </si>
  <si>
    <t>Asociación Usuarios Acueducto Multiveredal La Cristalina-El Alto Del Roble</t>
  </si>
  <si>
    <t>Vereda Caracolal</t>
  </si>
  <si>
    <t>Asociación Usuarios Acueducto Multiveredal La Cristalina-Caracolal</t>
  </si>
  <si>
    <t>Vereda El Café</t>
  </si>
  <si>
    <t>Asociación Usuarios Acueducto Multiveredal La Cristalina-El Café</t>
  </si>
  <si>
    <t>Vereda La Aldea</t>
  </si>
  <si>
    <t>Asociación Usuarios Acueducto Multiveredal La Cristalina-La Aldea</t>
  </si>
  <si>
    <t>Asociación Usuarios Acueducto Multiveredal La Cristalina-Llano Grande</t>
  </si>
  <si>
    <t>Vereda Santa Barbara</t>
  </si>
  <si>
    <t>Asociación Usuarios Acueducto Multiveredal La Cristalina-Santa Barbara</t>
  </si>
  <si>
    <t>Vereda La Aguadita</t>
  </si>
  <si>
    <t>Asociación Usuarios Acueducto Multiveredal La Cristalina-La Aguadita</t>
  </si>
  <si>
    <t>Vereda La Loma</t>
  </si>
  <si>
    <t>Asociación usuarios Acueducto Multiveredal La Cristalina-La Loma</t>
  </si>
  <si>
    <t>Vereda La Balsita</t>
  </si>
  <si>
    <t>Junta Administradora  Acueducto de La Balsita</t>
  </si>
  <si>
    <t>Junta Administradora Acueducto El Socorro</t>
  </si>
  <si>
    <t>Corregimiento Juntas de Uramita</t>
  </si>
  <si>
    <t>Junta de Acción Comunal Acueducto de Juntas de Uramita-Corregimiento Juntas de Uramita</t>
  </si>
  <si>
    <t>Vereda Alto del Roble</t>
  </si>
  <si>
    <t>Junta Administradora Acueducto Alto del Roble</t>
  </si>
  <si>
    <t>Junta Administradora Acueducto de Guadual</t>
  </si>
  <si>
    <t>Vereda San Luís del Café</t>
  </si>
  <si>
    <t>Junta de Acción Comunal Acueducto San Luis del Café</t>
  </si>
  <si>
    <t>Vereda Insor Quebrada de Minas</t>
  </si>
  <si>
    <t>Junta Administradora Vereda Buenos Aires-Parte Alta</t>
  </si>
  <si>
    <t>Vereda Los Antioqueños</t>
  </si>
  <si>
    <t>Junta Administradora Acueducto Los Antioqueños</t>
  </si>
  <si>
    <t>Corregimiento Cestillal</t>
  </si>
  <si>
    <t>Junta Administradora Acueducto Corregimiento de Cestillal-cestillal</t>
  </si>
  <si>
    <t>Vereda Los Naranjos</t>
  </si>
  <si>
    <t>Junta Administradora Acueducto Los Naranjos</t>
  </si>
  <si>
    <t>Junta Administradora Acueducto de La Manga</t>
  </si>
  <si>
    <t>Junta Administradora Acueducto El Retiro</t>
  </si>
  <si>
    <t>Vereda Cumbarrá</t>
  </si>
  <si>
    <t>Junta Administradora Acueducto de Cumbarrà</t>
  </si>
  <si>
    <t>Vereda La Curva</t>
  </si>
  <si>
    <t>Junta Administradora Acueducto de San Pascual-La Curva</t>
  </si>
  <si>
    <t>Vereda Morotó</t>
  </si>
  <si>
    <t>Junta Administradora Acueducto de Morotó</t>
  </si>
  <si>
    <t>Vereda Ciriguan</t>
  </si>
  <si>
    <t>Junta Administradora Acueducto de Ciriguan</t>
  </si>
  <si>
    <t>Corregimietno San Pascual</t>
  </si>
  <si>
    <t>Junta Administradora Acueducto de San Pascual-San Pascual</t>
  </si>
  <si>
    <t>Vereda Loma de la Alegría</t>
  </si>
  <si>
    <t>Junta Administradora Acueducto Loma de La Alegria</t>
  </si>
  <si>
    <t>Vereda Buenos aires-Parte Baja</t>
  </si>
  <si>
    <t>Junta Administradora Acueducto Buenos Aires-Parte Baja</t>
  </si>
  <si>
    <t>Vereda Buenos Aires-Parte Alta</t>
  </si>
  <si>
    <t>Junta Administradora Acueducto Buenos Aires-Parte Alta</t>
  </si>
  <si>
    <t>Vereda Juan Gomez</t>
  </si>
  <si>
    <t>Junta Administradora Acueducto Juan Gomez</t>
  </si>
  <si>
    <t>Junta Administradora Acueducto El Madero</t>
  </si>
  <si>
    <t>Vereda La Unión</t>
  </si>
  <si>
    <t>Junta Administradora Acueducto Vereda La Unión</t>
  </si>
  <si>
    <t>Vereda Menbrillal</t>
  </si>
  <si>
    <t>Junta Administradora Acueducto de Membrillal</t>
  </si>
  <si>
    <t>Asociación de Usuarios Acueducto Multiveredal La Berrionda Cestillal-Guayabal</t>
  </si>
  <si>
    <t xml:space="preserve">Vereda Uvital </t>
  </si>
  <si>
    <t>Asociación de Usuarios Acueducto Multiveredal La Berrionda Cestillal-Uvital</t>
  </si>
  <si>
    <t>Vereda La Balsa</t>
  </si>
  <si>
    <t>Junta Administradora Acueducto Vereda La Balsa</t>
  </si>
  <si>
    <t>Vereda Imantago</t>
  </si>
  <si>
    <t>Junta Administradora Acueducto Imantago</t>
  </si>
  <si>
    <t>Vereda El Canelo</t>
  </si>
  <si>
    <t>Junta Administradora Acueducto Vereda El Canelo</t>
  </si>
  <si>
    <t>Vereda El Canelito</t>
  </si>
  <si>
    <t>Junta Administradora Acueducto Vereda El Canelito</t>
  </si>
  <si>
    <t>Vereda Media Cuesta</t>
  </si>
  <si>
    <t>Asociación de UsuariosAcueducto Vereda Mediacuesta</t>
  </si>
  <si>
    <t>Vereda Paso Arriba</t>
  </si>
  <si>
    <t>Junta Administradora Acueducto de Paso Arriba</t>
  </si>
  <si>
    <t>Vereda El Paso</t>
  </si>
  <si>
    <t>Junta Administradora Vereda El Paso</t>
  </si>
  <si>
    <t>Vereda Botija Arriba</t>
  </si>
  <si>
    <t xml:space="preserve">Asociación de Usuarios Acueducto Multiveredal La Berrionda Cestillal-Botija Arriba </t>
  </si>
  <si>
    <t>Vereda Botija Abajo</t>
  </si>
  <si>
    <t xml:space="preserve">Asociación de Usuarios Acueducto Multiveredal Cestillal-Botija Abajo </t>
  </si>
  <si>
    <t>Asociación de Usuarios Acueducto Multiveredal La Berrionda Cestillal-La Quiebra</t>
  </si>
  <si>
    <t>Vereda Santo Cristo</t>
  </si>
  <si>
    <t>Asociación de Usuarios Acueducto Multiveredal La Berrionda Cestillal-Santo Cristo</t>
  </si>
  <si>
    <t>Vereda Naranjal</t>
  </si>
  <si>
    <t>Asociación de Usuarios Acueducto Multiveredal Cestillal-Naranjal</t>
  </si>
  <si>
    <t>Junta Administradora Acueducto La Aguada</t>
  </si>
  <si>
    <t>Vereda Apucarco</t>
  </si>
  <si>
    <t>Junta Administradora Acueducto Apucarco-Apucarco</t>
  </si>
  <si>
    <t>Vereda Bellavista</t>
  </si>
  <si>
    <t>Asociación de Usuarios Acueducto Multiveredal La Cristalina-Bellavista</t>
  </si>
  <si>
    <t>Vereda Rubicon</t>
  </si>
  <si>
    <t>AUAM-LA BERRIONDA CESTILLAL-RUBICON</t>
  </si>
  <si>
    <t>Asociacion de Usuarios Acueducto Multiveredal La Berrionda Cestillal Vereda San Miguel</t>
  </si>
  <si>
    <t>Corregimiento de Cestillal</t>
  </si>
  <si>
    <t>Asociacion de usuarios Acueducto Multiveredal La berrionda cestillal-cestillal</t>
  </si>
  <si>
    <t>Dabeiba</t>
  </si>
  <si>
    <t>Vereda Armenia</t>
  </si>
  <si>
    <t>Junta de Acción Comunal Vereda Armenia</t>
  </si>
  <si>
    <t>Vereda La Falda</t>
  </si>
  <si>
    <t>Junta de Acción Comunal Vereda La Falda</t>
  </si>
  <si>
    <t xml:space="preserve"> Vereda Carrá</t>
  </si>
  <si>
    <t>Junta de Acción Comunal Vereda Carrá</t>
  </si>
  <si>
    <t xml:space="preserve">Vereda  Lopia </t>
  </si>
  <si>
    <t>Junta de Acción Comunal Vereda  Lopia</t>
  </si>
  <si>
    <t xml:space="preserve">Vereda  Anta </t>
  </si>
  <si>
    <t>Junta de Acción Comunal Vereda lopia-  Anta</t>
  </si>
  <si>
    <t>Vereda Dabeiba Viejo</t>
  </si>
  <si>
    <t>Junta de Acción Comunal vereda El Mohan - Dabeiba Viejo</t>
  </si>
  <si>
    <t>Vereda Pegado</t>
  </si>
  <si>
    <t>Junta de Acción Comunal Vereda Pegadó</t>
  </si>
  <si>
    <t>Vereda Llanogrande Chimiado</t>
  </si>
  <si>
    <t>Junta de Acción Comunal Vereda Llanogrande Chimiado</t>
  </si>
  <si>
    <t>Vereda Llano  de Cruces</t>
  </si>
  <si>
    <t>Junta de Acción Comunal Vereda Llano de Cruces</t>
  </si>
  <si>
    <t>Corregimiento Cruces de Urama</t>
  </si>
  <si>
    <t xml:space="preserve">Junta de Acción Comunal vereda llano de cruces-Corregimiento Cruces </t>
  </si>
  <si>
    <t>Corregimiento San José de Urama</t>
  </si>
  <si>
    <t>Junta de Acción Comunal Corregimiento San José de Urama</t>
  </si>
  <si>
    <t>Corremiento Camparrusia</t>
  </si>
  <si>
    <t>Junta de Acción Comunal Corremiento Camparrusia</t>
  </si>
  <si>
    <t xml:space="preserve">Vereda La Florida </t>
  </si>
  <si>
    <t>Junta de Accion Comunal  vereda La Florida</t>
  </si>
  <si>
    <t>Vereda El Encierro</t>
  </si>
  <si>
    <t>Junta de Accion Comunal vereda  El Encierro</t>
  </si>
  <si>
    <t>Vereda Chever</t>
  </si>
  <si>
    <t xml:space="preserve">Junta de Accion Comunal Vereda Chever  </t>
  </si>
  <si>
    <t>Vereda  Dabeiba Viejo(Indigena)</t>
  </si>
  <si>
    <t>Comunidad Indigena Dabeiba Viejo</t>
  </si>
  <si>
    <t>Vereda Culantrillales</t>
  </si>
  <si>
    <t>Junta de Accion Comunal Culantrillales</t>
  </si>
  <si>
    <t>Vereda Dabeiba viejo Coco Guayabito</t>
  </si>
  <si>
    <t>Junta de Acción Comunal Dabeiba Viejo-Coco Guayabito</t>
  </si>
  <si>
    <t>Vereda El Mohan</t>
  </si>
  <si>
    <t>Junata de Accion Comunal El Mohan</t>
  </si>
  <si>
    <t>Vereda El Plan</t>
  </si>
  <si>
    <t>Junta de Accion Comunal El Plan</t>
  </si>
  <si>
    <t>Vereda Betania</t>
  </si>
  <si>
    <t>Junta de Accion Comunal Betania- Puente Nuevo</t>
  </si>
  <si>
    <t>Vereda Antado sector El Rodeo</t>
  </si>
  <si>
    <t>Junta de Accion Comunal Antado-El Rodeo</t>
  </si>
  <si>
    <t>Junta de Accion Comunal Los Naranjos</t>
  </si>
  <si>
    <t>Vereda Caracolon El Paraiso</t>
  </si>
  <si>
    <t xml:space="preserve">Asociación Vida y Trabajo La Balsita Caracolon </t>
  </si>
  <si>
    <t>Ebéjico</t>
  </si>
  <si>
    <t xml:space="preserve">Corregimiento Guayabal </t>
  </si>
  <si>
    <t>Asociación de Usuarios del Acueducto Multiveredal del Municipio de Ebejico-Guayabal</t>
  </si>
  <si>
    <t>Vereda Filo San Jose</t>
  </si>
  <si>
    <t>Asociación de Usuarios del Acueducto Multiveredal del Municipio de Ebejico-Filo San José</t>
  </si>
  <si>
    <t>Asociación de Usuarios del Acueducto Multiveredal del Municipio de Ebejico-La Quiebra</t>
  </si>
  <si>
    <t>Vereda Blanquizal</t>
  </si>
  <si>
    <t>Asociación de Usuarios del Acueducto Multiveredal del Municipio de Ebejico-Blanquizal</t>
  </si>
  <si>
    <t>Vereda Campo Alegre</t>
  </si>
  <si>
    <t>Asociación de Usuarios del Acueducto Multiveredal del Municipio de Ebejico-Campo Alegre</t>
  </si>
  <si>
    <t>Asociación de Usuarios del Acueducto Multiveredal del Municipio de Ebejico-El Retiro</t>
  </si>
  <si>
    <t>Vereda Las Coles</t>
  </si>
  <si>
    <t>Asociación de Usuarios del Acueducto Multiveredal del Municipio de Ebejico-Alto de Las Coles</t>
  </si>
  <si>
    <t>Vereda Santander</t>
  </si>
  <si>
    <t>Asociación de Usuarios del Acueducto Multiveredal del Municipio de Ebejico-Santander</t>
  </si>
  <si>
    <t>Vereda La Renta</t>
  </si>
  <si>
    <t>Asociación de Usuarios del Acueducto Multiveredal del Municipio de Ebejico-La Renta</t>
  </si>
  <si>
    <t>Corregimiento El Brasil</t>
  </si>
  <si>
    <t>Asociación de Suscriptores o Usuarios del Servicio de Acueducto del Corregimiento El Brasil-La Gramala</t>
  </si>
  <si>
    <t>Vereda Alto El Brasil</t>
  </si>
  <si>
    <t>Asociación de Suscriptores o Usuarios del Servicio de Acueducto del Corregimiento El Brasil-Alto El Brasil</t>
  </si>
  <si>
    <t>Vereda Falda de la Suiza</t>
  </si>
  <si>
    <t>Asociación de Suscriptores o Usuarios del Servicio de Acueducto del Corregimiento El Brasil-La Suiza</t>
  </si>
  <si>
    <t>Vereda Los Pomos</t>
  </si>
  <si>
    <t>Asociación de Suscriptores o Usuarios del Servicio de Acueducto del Corregimiento El Brasil-Los Pomos</t>
  </si>
  <si>
    <t>Vereda La Esmeralda</t>
  </si>
  <si>
    <t>Junta Administradora Acueducto La Esmeralda</t>
  </si>
  <si>
    <t>Corregimiento La Clara</t>
  </si>
  <si>
    <t>Asociación Usuarios Acueducto ASUCLARA-Corregimiento La Clara</t>
  </si>
  <si>
    <t>Vereda  Arenales</t>
  </si>
  <si>
    <t>Asociación Usuarios Acueducto ASUCLARA-Arenales</t>
  </si>
  <si>
    <t>Asociación Usuarios Acueducto ASUCLARA-Murrapal</t>
  </si>
  <si>
    <t>Vereda Llano Santa Barbara</t>
  </si>
  <si>
    <t>Asociación Usuarios Acueducto ASUCLARA-Llano Santa Barbara</t>
  </si>
  <si>
    <t>Junta Administradora Acueducto-El Socorro</t>
  </si>
  <si>
    <t>Vereda Fátima</t>
  </si>
  <si>
    <t>Junta Administradora Acueducto-Fátima</t>
  </si>
  <si>
    <t xml:space="preserve">Vereda Nariño </t>
  </si>
  <si>
    <t xml:space="preserve">Junta Administradora Acueducto-Nariño </t>
  </si>
  <si>
    <t>Vereda El Zarzal</t>
  </si>
  <si>
    <t>Junta Administradora del Servicio de Acueducto de La Vereda El Zarzal</t>
  </si>
  <si>
    <t>Vereda El Cedro</t>
  </si>
  <si>
    <t>Junta Administradora Acueducto El Cedro</t>
  </si>
  <si>
    <t>Vereda Comunidad</t>
  </si>
  <si>
    <t>Asociación de Usuarios Acueducto Vereda Comunidad</t>
  </si>
  <si>
    <t>Vereda Chachafrutal</t>
  </si>
  <si>
    <t>Asociación Usuarios Acueducto Multiveredal Tres Montañas Chachafrutal</t>
  </si>
  <si>
    <t xml:space="preserve">Vereda  El Bosque </t>
  </si>
  <si>
    <t>Asociación Usuarios Acueducto Multiveredal  Tres Montañas  El Bosque</t>
  </si>
  <si>
    <t>Vereda Quirimará Placitas</t>
  </si>
  <si>
    <t>Junta Administradora Acueducto Quimara-Placitas</t>
  </si>
  <si>
    <t>Vereda Quirimará Rodeo</t>
  </si>
  <si>
    <t>Junta Administradora Acueducto Quimara - Rodeo</t>
  </si>
  <si>
    <t>Vereda Filo de las Arboledas</t>
  </si>
  <si>
    <t>Junta Administradora Acueducto-Vereda Filo de las Arboledas</t>
  </si>
  <si>
    <t xml:space="preserve">Corregimiento Sevilla </t>
  </si>
  <si>
    <t xml:space="preserve">Asociación Usuarios Acueducto Las nieves Acuanieves ESP </t>
  </si>
  <si>
    <t>Frontino</t>
  </si>
  <si>
    <t>Vereda Nobogá</t>
  </si>
  <si>
    <t>Junta Administradora de Acueducto Nobogá</t>
  </si>
  <si>
    <t xml:space="preserve"> </t>
  </si>
  <si>
    <t>Vereda Cabritas</t>
  </si>
  <si>
    <t>Junta Administradora de Acueducto Cabritas</t>
  </si>
  <si>
    <t>Vereda  Madre Laura</t>
  </si>
  <si>
    <t>Junta de Accion Comunal Acueducto Multiveredal Piedras Blanquitas - Madre Laura</t>
  </si>
  <si>
    <t xml:space="preserve">Junta de Accion Comunal Acueducto Multiveredal Piedras Blanquitas - El Paso </t>
  </si>
  <si>
    <t>Vereda Chuscal de Musinga</t>
  </si>
  <si>
    <t>Junta de Acción Comunal Acueducto Chuscal de Musinga</t>
  </si>
  <si>
    <t>Junta Administradora Multiveredal Chontaduro, La Quiebra-Chontaduro</t>
  </si>
  <si>
    <t>Vereda Nobogacita</t>
  </si>
  <si>
    <t>Junta Administradora Acueducto Nobogacita</t>
  </si>
  <si>
    <t>Vereda San Lázaro</t>
  </si>
  <si>
    <t>Junta de Acción Comunal Acueducto San Lázaro</t>
  </si>
  <si>
    <t>Vereda El Rayo</t>
  </si>
  <si>
    <t>Junta Administradora de Acueducto Multiveredal Los Israeles - El Rayo</t>
  </si>
  <si>
    <t>Junta Administradora de Acueducto Multiveredal Los Israeles - Cabritas</t>
  </si>
  <si>
    <t>Vereda Loma de los Indios</t>
  </si>
  <si>
    <t>Junta Administradora de Acueducto Multiveredal Los Israeles - Loma de los Indios</t>
  </si>
  <si>
    <t>Vereda Las Cruces</t>
  </si>
  <si>
    <t>Vereda La Campiña</t>
  </si>
  <si>
    <t>Junta de Acción Comunal Acueducto La Campiña</t>
  </si>
  <si>
    <t>Vereda Los Monos</t>
  </si>
  <si>
    <t>Junta de Acción Comunal Vereda Los Monos</t>
  </si>
  <si>
    <t>Vereda Nusido</t>
  </si>
  <si>
    <t>Cabildo Indigena Nusido Acueducto Nusido-Nusido</t>
  </si>
  <si>
    <t>Asociación de Usuarios Acueducto Multiveredal ASUACUM - La Honda</t>
  </si>
  <si>
    <t>Asociación de Usuarios Acueducto Multiveredal ASUACUM - El Chaquiro</t>
  </si>
  <si>
    <t>Asociación de Usuarios Acueducto Multiveredal ASUACUM - La Primavera</t>
  </si>
  <si>
    <t>Vereda La Cañada Pontón</t>
  </si>
  <si>
    <t>Asociación de Usuarios Acueducto Multiveredal ASUACUM - La Cañada Pontón</t>
  </si>
  <si>
    <t xml:space="preserve">  </t>
  </si>
  <si>
    <t>Vereda La Hondita</t>
  </si>
  <si>
    <t>Asociación de Usuarios Acueducto Multiveredal ASUACUM - La Hondita</t>
  </si>
  <si>
    <t>Asociación de Usuarios Acueducto Multiveredal ASUACUM - La Herradura</t>
  </si>
  <si>
    <t>Vereda Alto de Frontino</t>
  </si>
  <si>
    <t>Asociación de Usuarios Acueducto Multiveredal ASUACUM - Alto de Frontino</t>
  </si>
  <si>
    <t>Junta de Accion Comunal Acueducto Multiveredal San Andrés Murindó-San Andrés</t>
  </si>
  <si>
    <t>Vereda Murindó</t>
  </si>
  <si>
    <t>Junta de Accion Comunal Acueducto Multiveredal San Andrés Murindó-Murindó</t>
  </si>
  <si>
    <t>Vereda Blanquita</t>
  </si>
  <si>
    <t>Junta de Acción Comunal Acueducto La Blanquita</t>
  </si>
  <si>
    <t>Vereda Ponton</t>
  </si>
  <si>
    <t>Junta Administradora  Vereda Ponton</t>
  </si>
  <si>
    <t>Vereda Fuemia</t>
  </si>
  <si>
    <t>Junta de Acción Comunal Acueducto Fuemia</t>
  </si>
  <si>
    <t>Vereda Nore</t>
  </si>
  <si>
    <t>Junta de Acción Comunal Acueducto Nore</t>
  </si>
  <si>
    <t>Vereda Montañon</t>
  </si>
  <si>
    <t>Junta de Acción Comunal Acueducto Montañón</t>
  </si>
  <si>
    <t>Vereda Loma de Los Indios</t>
  </si>
  <si>
    <t>Junta de Acción Comunal Acueducto Loma de Los Indios</t>
  </si>
  <si>
    <t>Junta de Acción Comunal Vereda La Cabaña</t>
  </si>
  <si>
    <t>Junta de Acción Comunal El Cerro</t>
  </si>
  <si>
    <t>Vereda Llano de Musinga</t>
  </si>
  <si>
    <t>Junta de Acción Comunal Acueducto Llano de Musinga</t>
  </si>
  <si>
    <t>Vereda Las Cabras</t>
  </si>
  <si>
    <t>Junta de Acción Comunal Vereda Las Cabras</t>
  </si>
  <si>
    <t>Corregimiento Nutibara</t>
  </si>
  <si>
    <t>Empresa de Servicios Publicos de Frontino E.S.P. Corregimiento Nutibara</t>
  </si>
  <si>
    <t>Junta Administradora Acueducto La Honda</t>
  </si>
  <si>
    <t>Vereda Rioverde</t>
  </si>
  <si>
    <t>Junta de Accion Comunal Acueducto Multiveredal San Andrés Murindó-Rioverde</t>
  </si>
  <si>
    <t>Vereda Loma de Los Indios loma de los cardonas</t>
  </si>
  <si>
    <t xml:space="preserve">J A C </t>
  </si>
  <si>
    <t>Giraldo</t>
  </si>
  <si>
    <t>Vereda La Sierrita</t>
  </si>
  <si>
    <t>Junta de Accion Comunal La Sierrita-La Sierrita</t>
  </si>
  <si>
    <t>Vereda El Puente</t>
  </si>
  <si>
    <t>Junta de Accion Comunal Cuajaron-Sector El Puente</t>
  </si>
  <si>
    <t>Vereda Quiebritas</t>
  </si>
  <si>
    <t>Junta de Accion Comunal Cuajaron-Sector Quiebritas</t>
  </si>
  <si>
    <t>Vereda Escuela</t>
  </si>
  <si>
    <t>Junta de Accion Comunal Cuajaron-La Escuela</t>
  </si>
  <si>
    <t>Vereda  Filo Del Medio</t>
  </si>
  <si>
    <t>Junta de Accion Comunal Filo del Medio</t>
  </si>
  <si>
    <t>Vereda El Roblar</t>
  </si>
  <si>
    <t>Junta de Accion Comunal El Roblal</t>
  </si>
  <si>
    <t>Vereda El Aguila</t>
  </si>
  <si>
    <t>Junta de Accion Comunal El Aguila</t>
  </si>
  <si>
    <t>Vereda La Sierrita Parte Alta</t>
  </si>
  <si>
    <t>Junta de Accion Comunal La Sierra</t>
  </si>
  <si>
    <t>Vereda El Tambo</t>
  </si>
  <si>
    <t>Junta de Accion Comunal El Tambo- El Tambo</t>
  </si>
  <si>
    <t>Sector La Trampa</t>
  </si>
  <si>
    <t>Junta de Accion Comunal El Tambo-Sector La Trampa</t>
  </si>
  <si>
    <t>Vereda Toyo Parte Alta</t>
  </si>
  <si>
    <t>Junta de Accion Comunal Toyo-Parte Alta</t>
  </si>
  <si>
    <t>Vereda El Limo</t>
  </si>
  <si>
    <t>Junta de Accion Comunal El Limo</t>
  </si>
  <si>
    <t>Corregimiento Pinguro</t>
  </si>
  <si>
    <t>Junta de Accion Comunal Corregimiento Pinguro</t>
  </si>
  <si>
    <t>Vereda Tinajitas</t>
  </si>
  <si>
    <t>Junta de Accion Comunal Tinajitas</t>
  </si>
  <si>
    <t>Junta de Accion Comunal La Cienaga-La Cienaga</t>
  </si>
  <si>
    <t>Vereda La Bonanza</t>
  </si>
  <si>
    <t>Junta de Accion Comunal La Cienaga-La Bonanza</t>
  </si>
  <si>
    <t>Vereda La Planta</t>
  </si>
  <si>
    <t>Junta de Accion Comunal La Planta</t>
  </si>
  <si>
    <t xml:space="preserve">Corregimiento Manglar </t>
  </si>
  <si>
    <t>Asociación de Usuarios de Acuedcuto y Alcantarillado del Corregimiento Manglar</t>
  </si>
  <si>
    <t>Vereda la Cienaga Uruta</t>
  </si>
  <si>
    <t xml:space="preserve"> Junta de Accion Comunal la Cienaga Uruta</t>
  </si>
  <si>
    <t>Vereda Sierrita Parte Baja</t>
  </si>
  <si>
    <t>Junta de Accion  Comunal Sierrita (Río Valle)</t>
  </si>
  <si>
    <t>Vereda El Balso Parte Alta</t>
  </si>
  <si>
    <t>Junta de Accion Comunal El Balso Parte Alta</t>
  </si>
  <si>
    <t>Vereda El Balso Parte Baja</t>
  </si>
  <si>
    <t>Junta de Accion Comunal El Balso Parte Baja</t>
  </si>
  <si>
    <t>Heliconia</t>
  </si>
  <si>
    <t>Vereda Ceferino</t>
  </si>
  <si>
    <t>Acueducto Ceferino</t>
  </si>
  <si>
    <t>Corregimiento Alto del Corral</t>
  </si>
  <si>
    <t>Asociación de Usuarios del Acueducto Multiveredal del Corregimiento "Alto del Corral"</t>
  </si>
  <si>
    <t>Corregimiento Pueblito</t>
  </si>
  <si>
    <t>Junta Administradora del Acueducto Corregimiento Pueblito</t>
  </si>
  <si>
    <t xml:space="preserve">Vereda Palo Blanco </t>
  </si>
  <si>
    <t>Asociación de Usuarios del Acueducto Multiveredal Tres Montañas-Paloblanco</t>
  </si>
  <si>
    <t>Vereda La Pradera</t>
  </si>
  <si>
    <t>Asociación de Usuarios del Acueducto Multiveredal Tres Montañas-La Pradrea</t>
  </si>
  <si>
    <t xml:space="preserve">Vereda La Pava </t>
  </si>
  <si>
    <t>Acueducto La Pava</t>
  </si>
  <si>
    <t xml:space="preserve"> Corregimiento Llano de San Jose</t>
  </si>
  <si>
    <t>Junta Administradora del Acueducto Corregimiento Llano de San Jose</t>
  </si>
  <si>
    <t>Vereda El Chocho</t>
  </si>
  <si>
    <t>Junta Administradora Vereda El Chocho</t>
  </si>
  <si>
    <t>Vereda Los Botes</t>
  </si>
  <si>
    <t>Acueducto Los Botes</t>
  </si>
  <si>
    <t>Vereda Guamal</t>
  </si>
  <si>
    <t>Junta Administradora del Acueducto Corregimiento Pueblito - Vereda Guamal</t>
  </si>
  <si>
    <t>Vereda Pueblo Viejo</t>
  </si>
  <si>
    <t>Junta de Accion Comunal Vereda Pueblo Viejo</t>
  </si>
  <si>
    <t>Vereda La Hondura</t>
  </si>
  <si>
    <t>Asociación de Usuarios del Acueducto Multiveredal Corregimiento Alto del Corral</t>
  </si>
  <si>
    <t>Vereda Monte Adentro</t>
  </si>
  <si>
    <t>Junta de Accion Comunal Vereda Monte Adentro</t>
  </si>
  <si>
    <t>Vereda Morritos</t>
  </si>
  <si>
    <t>Junta de Accion Comunal Vereda Morritos</t>
  </si>
  <si>
    <t>Liborina</t>
  </si>
  <si>
    <t>Vereda Las Estancias</t>
  </si>
  <si>
    <t>Junta de Accion Comunal Ventiadero Las Estancias</t>
  </si>
  <si>
    <t>Vereda El Potrero</t>
  </si>
  <si>
    <t>Asociación de Usuarios AcueduCorregimiento El Potrero</t>
  </si>
  <si>
    <t>Vereda Los Granadillos</t>
  </si>
  <si>
    <t>Junta  de Acción Comunal Los Granadillos</t>
  </si>
  <si>
    <t>Corregimiento La Merced del Playón</t>
  </si>
  <si>
    <t>Asociación del Usuarios del AcueduCorregimiento Corregimiento La Merced Del Playón</t>
  </si>
  <si>
    <t>Corregimiento San Diego</t>
  </si>
  <si>
    <t>Junta Administradora de AcueduCorregimiento Corregimiento San Diego</t>
  </si>
  <si>
    <t>Corregimiento El Carmen de La Venta</t>
  </si>
  <si>
    <t>Junta de Administradora de Acueducto La Venta</t>
  </si>
  <si>
    <t>Corregimiento Honda</t>
  </si>
  <si>
    <t>Vereda La Hacienda</t>
  </si>
  <si>
    <t>Junta de Accion  Comunal  La Hacienda</t>
  </si>
  <si>
    <t>Vereda Malvazá</t>
  </si>
  <si>
    <t xml:space="preserve">Asociación de usuarios acueducto Malvazá </t>
  </si>
  <si>
    <t>Junta Administradora Acueducto San Miguel</t>
  </si>
  <si>
    <t>Vereda Los Recuerdos</t>
  </si>
  <si>
    <t>Junta de Acción Comunal Vereda Los Recuerdos</t>
  </si>
  <si>
    <t>Vereda Los Peñoles</t>
  </si>
  <si>
    <t>Junta Administradora Acueducto Multiveredal Peñoles, Ceja, La Palma -Los Peñoles</t>
  </si>
  <si>
    <t>Junta Administradora Acueducto Multiveredal Peñoles, Ceja, La Palma -La Palma</t>
  </si>
  <si>
    <t>Vereda La Ceja</t>
  </si>
  <si>
    <t xml:space="preserve">Junta Administradora Acueducto Multiveredal Peñoles, Ceja, La Palma-La Ceja </t>
  </si>
  <si>
    <t>Vereda Provincial</t>
  </si>
  <si>
    <t>Junta Administradora Acueducto Vereda Provincial-Provincial</t>
  </si>
  <si>
    <t>Junta Administradora Acueducto Vereda Montañita</t>
  </si>
  <si>
    <t xml:space="preserve">Junta de Acción Comunal Vereda El Morro </t>
  </si>
  <si>
    <t>Junta de Accion comunal Vereda Las Abejas-La Hondura</t>
  </si>
  <si>
    <t>Junta  Acción Comunal Vereda Porvenir</t>
  </si>
  <si>
    <t>Junta de Accion Comunal El Socorro</t>
  </si>
  <si>
    <t>Vereda Montenegro</t>
  </si>
  <si>
    <t>Junta  Administradora Acueducto Montenegro</t>
  </si>
  <si>
    <t>Vereda Los Ensenillos</t>
  </si>
  <si>
    <t>Junta de Acción Comunal Vereda Los Ensenillos</t>
  </si>
  <si>
    <t>Vereda El Guamal</t>
  </si>
  <si>
    <t xml:space="preserve">Junta de Accion Comunal El Guamal </t>
  </si>
  <si>
    <t>Vereda Rodas</t>
  </si>
  <si>
    <t>Junta de Accion Comunal Rodas</t>
  </si>
  <si>
    <t>Vereda San Pascual</t>
  </si>
  <si>
    <t>Junta de Administrado de Acueducto San Pascual-San Pascual</t>
  </si>
  <si>
    <t>Vereda Curiti</t>
  </si>
  <si>
    <t xml:space="preserve">Asociación de Usuarios del Acueducto Curiti Guamal-Curiti </t>
  </si>
  <si>
    <t>Vereda Sobresabanas</t>
  </si>
  <si>
    <t>Junta  Administradora Acueducto Sobresabanas</t>
  </si>
  <si>
    <t>Junta de Accion Comunal La Florida</t>
  </si>
  <si>
    <t>Junta Administradora Acueducto San Pablo</t>
  </si>
  <si>
    <t>Vereda El Peregrino</t>
  </si>
  <si>
    <t>Junta  Acción Comunal Vereda Peregrino</t>
  </si>
  <si>
    <t>Vereda Barrio Nuevo</t>
  </si>
  <si>
    <t>Junta  Acción Comunal Vereda Barrio Nuevo</t>
  </si>
  <si>
    <t>Vereda Cristobal</t>
  </si>
  <si>
    <t>Junta  Administradora Acueducto Cristobal</t>
  </si>
  <si>
    <t>Vereda Las Abejas</t>
  </si>
  <si>
    <t>Junta de Accion comunal Vereda Las Abejas-Las Abejas</t>
  </si>
  <si>
    <t xml:space="preserve">Vereda El ventiadero </t>
  </si>
  <si>
    <t>Junta De Accion Comunal Vereda El Ventiadero</t>
  </si>
  <si>
    <t>Vereda Los Sauces</t>
  </si>
  <si>
    <t xml:space="preserve"> Junta de Acción Comunal Vereda Los Sauces</t>
  </si>
  <si>
    <t>Vereda La Esperanza</t>
  </si>
  <si>
    <t>Junta de Acción Comunal La Esperanza</t>
  </si>
  <si>
    <t>Vereda El Manzano</t>
  </si>
  <si>
    <t>Junta de Acción Comunal Vereda El Manzano</t>
  </si>
  <si>
    <t>Olaya</t>
  </si>
  <si>
    <t>Junta  de Accion Comunal La Playa</t>
  </si>
  <si>
    <t>Asociación de Usuarios y Suscriptores del Acueducto de Llanadas ACUALLAN-Llanadas</t>
  </si>
  <si>
    <t>Vereda Pencal</t>
  </si>
  <si>
    <t>Junta de Accion Comunal Pencal</t>
  </si>
  <si>
    <t>Vereda Quebrada Seca</t>
  </si>
  <si>
    <t>Unidad de Servicios Públicos Domiciliarios-Quebrada Seca</t>
  </si>
  <si>
    <t>Vereda Piñones</t>
  </si>
  <si>
    <t>ASOPIÑONES-Vereda Piñones</t>
  </si>
  <si>
    <t>Corregimiento Sucre</t>
  </si>
  <si>
    <t>Aguas Regionales EPM S.A. E.S.P-Sucre</t>
  </si>
  <si>
    <t>Vereda Guayabo</t>
  </si>
  <si>
    <t>Junta  de Accion Comunal Guayabo</t>
  </si>
  <si>
    <t xml:space="preserve">Vereda La Colchona </t>
  </si>
  <si>
    <t xml:space="preserve">Junta de Acción Comunal La Colchona </t>
  </si>
  <si>
    <t>Peque</t>
  </si>
  <si>
    <t>Vereda Las Lomas</t>
  </si>
  <si>
    <t>Junta de Acción Comunal  Las Lomas</t>
  </si>
  <si>
    <t xml:space="preserve">Vereda San Julian </t>
  </si>
  <si>
    <t xml:space="preserve">Junta de Acción Comunal San Julian </t>
  </si>
  <si>
    <t>Vereda La Loma Del Sauce</t>
  </si>
  <si>
    <t>Junta de Acción Comunal-La Loma del Sauce</t>
  </si>
  <si>
    <t>Vereda El Agrio</t>
  </si>
  <si>
    <t>Junta de Acción Comunal El Agrio</t>
  </si>
  <si>
    <t>Corregimiento Los Llanos</t>
  </si>
  <si>
    <t>Junta de Acción Comunal Los Llanos</t>
  </si>
  <si>
    <t>Junta de Acción Comunal San José</t>
  </si>
  <si>
    <t xml:space="preserve">Vereda Las Faldas </t>
  </si>
  <si>
    <t>Junta de Acción Comunal Las Faldas</t>
  </si>
  <si>
    <t>Vereda Las Faldas Del Café</t>
  </si>
  <si>
    <t>Junta de Acción Comunal Las Faldas del Café</t>
  </si>
  <si>
    <t>Vereda San Pablos</t>
  </si>
  <si>
    <t>Junta de Acción Comunal San Pablo-La Escuela</t>
  </si>
  <si>
    <t>Vereda El Filo</t>
  </si>
  <si>
    <t>Vereda Romeral</t>
  </si>
  <si>
    <t>Junta de Acción Comunal Romeral</t>
  </si>
  <si>
    <t>Vereda La Antigua</t>
  </si>
  <si>
    <t>Junta de Acción Comunal La Antigua</t>
  </si>
  <si>
    <t>Vereda El Páramo</t>
  </si>
  <si>
    <t>Junta de Acción Comunal El Parámo</t>
  </si>
  <si>
    <t>Vereda Llano Del Pueblo</t>
  </si>
  <si>
    <t>Junta de Acción Comunal Llano del Pueblo</t>
  </si>
  <si>
    <t>Vereda Italia 90</t>
  </si>
  <si>
    <t>Junta de Acción Comunal Italia 90</t>
  </si>
  <si>
    <t>Vereda San Julian</t>
  </si>
  <si>
    <t>Vereda Popal</t>
  </si>
  <si>
    <t>Junta de Acción Comunal Popal</t>
  </si>
  <si>
    <t>Vereda La Guadua</t>
  </si>
  <si>
    <t>Junta de Acción Comunal La Guadua</t>
  </si>
  <si>
    <t>Vereda Santa Agueda</t>
  </si>
  <si>
    <t>Junta de Acción Comunal Santa Agueda</t>
  </si>
  <si>
    <t>Junta de Acción Comunal Bellavista</t>
  </si>
  <si>
    <t>Vereda Renegado Valle</t>
  </si>
  <si>
    <t>Junta de Acción Comunal Renegado Valle</t>
  </si>
  <si>
    <t>Vereda  Guayabal de Pená</t>
  </si>
  <si>
    <t>Junta de Acción Comunal Guayabal de Pena</t>
  </si>
  <si>
    <t>Corregimiento de Lomitas</t>
  </si>
  <si>
    <t>Junta de Acción Comunal Lomitas</t>
  </si>
  <si>
    <t>Vereda San Juan de Renegado</t>
  </si>
  <si>
    <t>Junta de Acción Comunal San Juan de Renegado</t>
  </si>
  <si>
    <t>Vereda Toldas</t>
  </si>
  <si>
    <t>Junta de Acción Comunal Toldas</t>
  </si>
  <si>
    <t>Vereda  La Nueva Llanada</t>
  </si>
  <si>
    <t>Junta de Acción Comunal La Nueva Llanada</t>
  </si>
  <si>
    <t>Vereda la candelaria</t>
  </si>
  <si>
    <t xml:space="preserve">Junta de Accion Comunal la Candelaria </t>
  </si>
  <si>
    <t>Villa Nueva</t>
  </si>
  <si>
    <t>Junta Acción comunal villa Nueva</t>
  </si>
  <si>
    <t>Vereda San juliancito</t>
  </si>
  <si>
    <t>Junta de Accion Comunal</t>
  </si>
  <si>
    <t xml:space="preserve">Corregimiento de Jerigua </t>
  </si>
  <si>
    <t xml:space="preserve">Junta Accion Comunal de Jerigua </t>
  </si>
  <si>
    <t xml:space="preserve">Vereda guayabal </t>
  </si>
  <si>
    <t xml:space="preserve">Junta Accion Comunal de Guayabal </t>
  </si>
  <si>
    <t>Vereda San pablos El Guamo</t>
  </si>
  <si>
    <t>Junta Accion Comunal san Pablo</t>
  </si>
  <si>
    <t>Vereda Maderal</t>
  </si>
  <si>
    <t>Junta Accion Comunal Maderal</t>
  </si>
  <si>
    <t>Vereda Pajonal Jerigua</t>
  </si>
  <si>
    <t>junta Accion Conunal Jerigua Pajonal</t>
  </si>
  <si>
    <t>Sabanalarga</t>
  </si>
  <si>
    <t>Vereda El Junco</t>
  </si>
  <si>
    <t>Asociación de Usuarios del Acueducto Rural de La Vereda El Junco</t>
  </si>
  <si>
    <t>Corregimiento El Oro</t>
  </si>
  <si>
    <t>Junta de Acción Comunal Corregimiento El Oro</t>
  </si>
  <si>
    <t>Junta Administradora del Acueducto-Tesorero</t>
  </si>
  <si>
    <t>Junta Administradora del Acueducto del Socorro</t>
  </si>
  <si>
    <t>Junta Administradora del Acueducto del Madero</t>
  </si>
  <si>
    <t>Vereda La Pedrona</t>
  </si>
  <si>
    <t>Junta Administradora Acueducto de La Pedrona</t>
  </si>
  <si>
    <t>Junta de Acción Comunal del Acueducto El Tambo</t>
  </si>
  <si>
    <t>Junta de Acción Comunal Vereda El Encanto</t>
  </si>
  <si>
    <t>Vereda Llano de los Encuentros</t>
  </si>
  <si>
    <t>Junta de Acción Comunal Llano de Los Encuentros</t>
  </si>
  <si>
    <t>Vereda La Ermita</t>
  </si>
  <si>
    <t>Junta Administradora Acueducto La Ermita</t>
  </si>
  <si>
    <t>Vereda Niquia</t>
  </si>
  <si>
    <t>Junta de Acción Comunal Vereda Niquia</t>
  </si>
  <si>
    <t>Junta Administradora Acueducto La Ceja</t>
  </si>
  <si>
    <t>Junta Administradora Acueducto de Buenos Aires</t>
  </si>
  <si>
    <t>Vereda Tesorerito</t>
  </si>
  <si>
    <t>Junta de Acción Comunal Vereda Tesorerito</t>
  </si>
  <si>
    <t>Vereda Llano del Oro</t>
  </si>
  <si>
    <t>Junta de Acción Comunal Vereda Llano del Oro</t>
  </si>
  <si>
    <t>Vereda Los Tendidos</t>
  </si>
  <si>
    <t>Junta de Acción Comunal Vereda Los Tendidos</t>
  </si>
  <si>
    <t>Vereda Machado</t>
  </si>
  <si>
    <t>Junta de Acción Comunal Vereda Machado</t>
  </si>
  <si>
    <t>Vereda Membrillal</t>
  </si>
  <si>
    <t>Junta de Acción Comunal Vereda Membrillal</t>
  </si>
  <si>
    <t>Vereda Filo de Los Pérez</t>
  </si>
  <si>
    <t>Junta de Acción Comunal Vereda El Filo de Los Perez</t>
  </si>
  <si>
    <t>Vereda El Clavel</t>
  </si>
  <si>
    <t>Junta de Acción Comunal del Acueducto-El Clavel</t>
  </si>
  <si>
    <t>San Jerónimo</t>
  </si>
  <si>
    <t>Vereda Veliguarin</t>
  </si>
  <si>
    <t>Corporacion Veliguarin</t>
  </si>
  <si>
    <t>Asociación de Usuarios del Acueducto Buenos Aires</t>
  </si>
  <si>
    <t>Vereda Alto Colorado</t>
  </si>
  <si>
    <t xml:space="preserve">Asociación de  Suscriptores o Usuarios del Acueducto de La Vereda Alto Colorado </t>
  </si>
  <si>
    <t>Vereda  El Calvario</t>
  </si>
  <si>
    <t xml:space="preserve">Asociación de  Suscriptores o Usuarios del Acueducto de La Vereda El Calvario </t>
  </si>
  <si>
    <t>Asociación de Usuarios del Acueducto  La Cienaga</t>
  </si>
  <si>
    <t>Junta de Accion Comunal Vereda Cabuyal</t>
  </si>
  <si>
    <t xml:space="preserve">Vereda Llano Arriba </t>
  </si>
  <si>
    <t>Acueducto Llano Arriba</t>
  </si>
  <si>
    <t>Vereda Sector San Vicente</t>
  </si>
  <si>
    <t xml:space="preserve">Asociación de Usuarios del Acueducto del Barrio San Vicente </t>
  </si>
  <si>
    <t>Vereda Poleal y Espiritu Santo</t>
  </si>
  <si>
    <t>Asociación de  Suscriptores o Usuarios del Acueducto Poleal Espiritu Santo</t>
  </si>
  <si>
    <t>Vereda Matazano</t>
  </si>
  <si>
    <t xml:space="preserve">Asociación de  Suscriptores o Usuarios  del Acueducto de La Vereda Matazano </t>
  </si>
  <si>
    <t>Vereda Loma Hermosa</t>
  </si>
  <si>
    <t>Asociación de  Suscriptores o Usuarios del Acueducto de La Vereda Pesquinal- Loma Hermosa</t>
  </si>
  <si>
    <t>Vereda El Mestizo</t>
  </si>
  <si>
    <t>Aguas de San Jeronimo ESP -Vereda el Mestizo</t>
  </si>
  <si>
    <t xml:space="preserve">Asociación de  Usuarios del  de La Vereda Montefrio </t>
  </si>
  <si>
    <t>Vereda El Pomar</t>
  </si>
  <si>
    <t xml:space="preserve">Asociación de  Usuarios del  Acueducto El Pomar </t>
  </si>
  <si>
    <t>Vereda Aguas Poleal</t>
  </si>
  <si>
    <t>Asociación de usuarios Aguas de Poleal</t>
  </si>
  <si>
    <t>Vereda Llano de San Juan</t>
  </si>
  <si>
    <t>Antioqueña de Servicios Públicos Llano de San Juan</t>
  </si>
  <si>
    <t>Vereda  Llano de Aguirre</t>
  </si>
  <si>
    <t>Asociación de  Usuarios del Acueducto de La Vereda Llano de Aguirre</t>
  </si>
  <si>
    <t>Vereda  Piedra Negra</t>
  </si>
  <si>
    <t>Asociación de  Usuarios del Acueducto Piedra Negra y quebrahitas</t>
  </si>
  <si>
    <t>Vereda los Alticos y Los Cedros y Quimbayo</t>
  </si>
  <si>
    <t>Aguas de San Jeronimo ESP (Acueducto Los Alticos y Los Cedros)</t>
  </si>
  <si>
    <t>Vereda Guayabos</t>
  </si>
  <si>
    <t>Acueducto San Francisco</t>
  </si>
  <si>
    <t>Asociación de Usuarios del Acueducto de la Vereda Tafetanes</t>
  </si>
  <si>
    <t>Vereda Mestizal</t>
  </si>
  <si>
    <t>Asociación de Usuarios del Acueducto de la Vereda Mestizal</t>
  </si>
  <si>
    <t xml:space="preserve">Vereda Estancias </t>
  </si>
  <si>
    <t>Asociación de Usuarios del Acueducto de la Vereda Estancias</t>
  </si>
  <si>
    <t>Vereda Cenegueta</t>
  </si>
  <si>
    <t>Asociación de Usuarios del Acueducto de la Vereda Cenegueta</t>
  </si>
  <si>
    <t>Vereda Pie de Cuesta</t>
  </si>
  <si>
    <t>Asociación de Usuarios del Acueducto de la Vereda  Pie de Cuesta</t>
  </si>
  <si>
    <t>Los Cedros y Chocho parte baja</t>
  </si>
  <si>
    <t xml:space="preserve">Aguas de San Jerónimo ESP (Acueducto Los Cedros- Chocho parte baja) </t>
  </si>
  <si>
    <t>Vereda La Palma, parte baja</t>
  </si>
  <si>
    <t xml:space="preserve">Asociación de  Usuarios del Acueducto de La Vereda La Palma Parte Baja </t>
  </si>
  <si>
    <t>Santafe de Antioquia</t>
  </si>
  <si>
    <t>Asociación de Usuarios Acueducto El Plan-Vereda El Plan</t>
  </si>
  <si>
    <t>Asociación de Usuarios Acueducto Rural Vereda El Rodeo</t>
  </si>
  <si>
    <t>Vereda Yerbabuenal</t>
  </si>
  <si>
    <t>Asociación de Suscriptores Acueducto Yerbabuenal Centro-Vereda Yerbabuenal</t>
  </si>
  <si>
    <t>Asociación de Usuarios del Acueducto de La Vereda El Filo</t>
  </si>
  <si>
    <t>Asociación de Usuarios Acueducto La Aldea-Vereda La Aldea</t>
  </si>
  <si>
    <t>Corregimiento  Socorro Sabanas</t>
  </si>
  <si>
    <t>Junta de Acción Comunal Sabanas-Corregimiento Sabanas</t>
  </si>
  <si>
    <t xml:space="preserve">VeredaKilometro Dos </t>
  </si>
  <si>
    <t>Junta de Acción Comunal Vereda Km 2</t>
  </si>
  <si>
    <t xml:space="preserve">Vereda Kilometro Dos </t>
  </si>
  <si>
    <t>Aguas Regionales EPM S.A. E.S.P-Vereda Km 2</t>
  </si>
  <si>
    <t>Vereda El Tunal</t>
  </si>
  <si>
    <t>Aguas Regionales EPM S.A. E.S.P-Vereda El Tunal</t>
  </si>
  <si>
    <t>Corregimiento Tonusco Arriba</t>
  </si>
  <si>
    <t>Junta Administradora de Acueducto-Corregimiento Tonusco Arriba</t>
  </si>
  <si>
    <t>Corregimiento Tonusco La Aguada</t>
  </si>
  <si>
    <t>Junta Administradora de Acueducto-Corregimiento Tonusco La Aguada</t>
  </si>
  <si>
    <t>Vereda El Chorrillo</t>
  </si>
  <si>
    <t>Junta de Acción Comunal Vereda El Chorrillo</t>
  </si>
  <si>
    <t>Junta Administradora de Acueducto Vereda La Milagrosa</t>
  </si>
  <si>
    <t>Vereda Las Coloradas</t>
  </si>
  <si>
    <t>Junta de Acción Comunal Vereda Las Coloradas</t>
  </si>
  <si>
    <t>Junta de Acción Comunal Vereda Fátima</t>
  </si>
  <si>
    <t>Vereda El Carmen</t>
  </si>
  <si>
    <t>Junta de Acción Comunal Vereda El Carmen</t>
  </si>
  <si>
    <t>Vereda San Carlos</t>
  </si>
  <si>
    <t>Asociación de Usuarios Acueducto Chuscales Loma Larga-Vereda San Carlos</t>
  </si>
  <si>
    <t>Vereda El Churimbo</t>
  </si>
  <si>
    <t>Junta de Acción Comunal Churimbo-Vereda Churimbo</t>
  </si>
  <si>
    <t>Corregimiento Cativo</t>
  </si>
  <si>
    <t>Asociación de Usuarios del Acueducto del Corregimiento de Cativo.</t>
  </si>
  <si>
    <t>Vereda Chaparral</t>
  </si>
  <si>
    <t>Asociación de Usuarios Acueducto Chuscales Loma Larga-Vereda Chaparral</t>
  </si>
  <si>
    <t>Vereda La Mariana</t>
  </si>
  <si>
    <t>Asociación de Usuarios Acueducto Chuscales Loma Larga-Vereda La Mariana</t>
  </si>
  <si>
    <t>Vereda Coloradas</t>
  </si>
  <si>
    <t>Asociación de Usuarios Acueducto Chuscales Loma Larga-Vereda Las Coloradas</t>
  </si>
  <si>
    <t>Corregimiento El Pescado</t>
  </si>
  <si>
    <t>Junta de Acción Comunal El Pescado-Corregimiento El Pescado</t>
  </si>
  <si>
    <t>Vereda la Mesa</t>
  </si>
  <si>
    <t>Acueducto Multiveredal  La Tolda Vereda La Mesa</t>
  </si>
  <si>
    <t>Acueducto Multiveredal  La Tolda Vereda La Tolda</t>
  </si>
  <si>
    <t>Vereda Moraditas</t>
  </si>
  <si>
    <t xml:space="preserve">Asociación de Usuarios Acueducto Moraditas-Vereda Moraditas </t>
  </si>
  <si>
    <t>Vereda Moraditas Alta</t>
  </si>
  <si>
    <t>Asociación de Usuarios Acueducto Moraditas-Vereda Moraditas Alta</t>
  </si>
  <si>
    <t>Corregimiento Nurqui</t>
  </si>
  <si>
    <t>Asociación de Usuarios Acueducto Chuscales Loma Larga-Vereda Nurqui</t>
  </si>
  <si>
    <t>Asociación de Usuarios del Acueducto de La Vereda El "Madero"</t>
  </si>
  <si>
    <t>Vereda El Espinal</t>
  </si>
  <si>
    <t>Aguas Regionales EPM S.A. E.S.P-Vereda El Espinal</t>
  </si>
  <si>
    <t>Vereda La Noque</t>
  </si>
  <si>
    <t>Aguas Regionales EPM S.A. E.S.P-Vereda La Noque</t>
  </si>
  <si>
    <t>Aguas Regionales EPM S.A. E.S.P-Vereda El Paso</t>
  </si>
  <si>
    <t>Vereda Obregon</t>
  </si>
  <si>
    <t>Aguas Regionales EPM S.A. E.S.P-Vereda Obregon</t>
  </si>
  <si>
    <t>Junta de Acción Comunal El Pedregal-Vereda El Pedregal</t>
  </si>
  <si>
    <t>Corregimiento Laureles</t>
  </si>
  <si>
    <t>Junta de Acción Comunal del Corregimiento Laureles</t>
  </si>
  <si>
    <t>Asociación de Usuarios Acueducto La Milagrosa-Vereda Milagrosa</t>
  </si>
  <si>
    <t>Vereda Churimbo</t>
  </si>
  <si>
    <t>Junta de Acción Comunal Churimbo-Vereda Churimbo "Raton Pelado"</t>
  </si>
  <si>
    <t>Sopetrán</t>
  </si>
  <si>
    <t>Uramita</t>
  </si>
  <si>
    <r>
      <t xml:space="preserve">SUBREGION: </t>
    </r>
    <r>
      <rPr>
        <sz val="14"/>
        <rFont val="Arial"/>
        <family val="2"/>
      </rPr>
      <t>MAGDALENA MEDIO</t>
    </r>
  </si>
  <si>
    <t>Caracolí</t>
  </si>
  <si>
    <t>Vereda Cascaron</t>
  </si>
  <si>
    <t>Junta Administradora del Acueducto  Vereda  Cascaron</t>
  </si>
  <si>
    <t>Junta de Acción Comunal Vereda El Pital</t>
  </si>
  <si>
    <t>Vereda Sardinas</t>
  </si>
  <si>
    <t>Junta de Acción Comunal Vereda Sardinas</t>
  </si>
  <si>
    <t>Vereda Quebradona</t>
  </si>
  <si>
    <t>Junta de Acción  Comunal Quebradona</t>
  </si>
  <si>
    <t>Vereda Canalones</t>
  </si>
  <si>
    <t>Junta de Acción Comunal Vereda Canalones</t>
  </si>
  <si>
    <t>Vereda  El Bagre</t>
  </si>
  <si>
    <t>Junta de Acción Comunal Acueducto Vereda El Bagre</t>
  </si>
  <si>
    <t>Vereda El 62</t>
  </si>
  <si>
    <t>Junta Administradora del Acueducto Vereda  El 62</t>
  </si>
  <si>
    <t>Vereda  Canutillo</t>
  </si>
  <si>
    <t>Junta de Acción Comunal Vereda Canutillo</t>
  </si>
  <si>
    <t>Maceo</t>
  </si>
  <si>
    <t>Vereda Corrales-La Cuchilla</t>
  </si>
  <si>
    <t>Junta Administradpra Sector Rural La Cuchilla</t>
  </si>
  <si>
    <t>Corregimiento La Susana</t>
  </si>
  <si>
    <t xml:space="preserve">Asociación Suscriptores Acueducto, Alcantarillado y Aseo Comunitario La Susana </t>
  </si>
  <si>
    <t>Corregimiento La Floresta</t>
  </si>
  <si>
    <t>Aguas de Maceo SAS ESP La Floresta</t>
  </si>
  <si>
    <t>Vereda El Ingenio</t>
  </si>
  <si>
    <t>Junta de Acción Comunal Acueducto El Ingenio</t>
  </si>
  <si>
    <t>Vereda Alto Dolores</t>
  </si>
  <si>
    <t>Acueducto Alto de Dolores</t>
  </si>
  <si>
    <t>Asuflum-Asociacion de usuarios acueducto la floresta maceo</t>
  </si>
  <si>
    <t>Vereda la Mariela</t>
  </si>
  <si>
    <t>Acueducto Comunidad la Mariela</t>
  </si>
  <si>
    <t>Puerto Berrío</t>
  </si>
  <si>
    <t>Junta de Acción Comunal Corregimiento El Brasil</t>
  </si>
  <si>
    <t>Corregimiento Virginias</t>
  </si>
  <si>
    <t>Junta de Acción Comunal corregimiento Virginias</t>
  </si>
  <si>
    <t>Corregimiento Puerto Murillo</t>
  </si>
  <si>
    <t>Junta de Acción Comunal corregimiento  Puerto Murillo</t>
  </si>
  <si>
    <t>Vereda  La Cristalina</t>
  </si>
  <si>
    <t>Junta de Acción Comunal Vereda La Cristalina</t>
  </si>
  <si>
    <t>Batallon Bombona</t>
  </si>
  <si>
    <t>Acueducto Batallón Bombona</t>
  </si>
  <si>
    <t>Vereda  Las Flores</t>
  </si>
  <si>
    <t>Junta de Acción Comunal Vereda Las Flores</t>
  </si>
  <si>
    <t>Vereda  La Carlota</t>
  </si>
  <si>
    <t>Junta de Acción Comunal Vereda La Carlota</t>
  </si>
  <si>
    <t>Vereda Dorado Calamar</t>
  </si>
  <si>
    <t>Junta de Acción Comunal Vereda el Dorado-Calamar</t>
  </si>
  <si>
    <t>Vereda  Minas de Vapor</t>
  </si>
  <si>
    <t>Junta de Acción Comunal Minas de Vapor</t>
  </si>
  <si>
    <t>Vereda Santa Martina</t>
  </si>
  <si>
    <t>Junta de Acción Comunal Vereda Santa Martina</t>
  </si>
  <si>
    <t>Vereda Bodegas</t>
  </si>
  <si>
    <t>Junta de Acción Comunal Vereda Bodegas</t>
  </si>
  <si>
    <t>Vereda Estación la Malena</t>
  </si>
  <si>
    <t>Junta de Acción Comunal Vereda Estación la Malena</t>
  </si>
  <si>
    <t>Vereda Estacion Calera</t>
  </si>
  <si>
    <t>Junta de Acción Comunal Vereda Calera</t>
  </si>
  <si>
    <t>Vereda Cabañas</t>
  </si>
  <si>
    <t>Junta de Acción Comunal Vereda Cabañas</t>
  </si>
  <si>
    <t>Puerto Nare</t>
  </si>
  <si>
    <t>Corregimiento La Unión</t>
  </si>
  <si>
    <t>Empresas Públicas Municipales de Puerto Nare - Corregimiento La Unión</t>
  </si>
  <si>
    <t>Corregimiento La Pesca</t>
  </si>
  <si>
    <t>Empresas Públicas Municipales de Puerto Nare - Corregimiento La Pesca</t>
  </si>
  <si>
    <t>Corregimiento La Sierra</t>
  </si>
  <si>
    <t>Empresas Públicas de Puerto Nare - Corregimiento La Sierra</t>
  </si>
  <si>
    <t>Vereda Las Angelitas</t>
  </si>
  <si>
    <t>Junta de Accion Comunal Vereda Las angelitas</t>
  </si>
  <si>
    <t>Vereda Los Delirios</t>
  </si>
  <si>
    <t>Junta de Accion Comunal vereda Los Delirios</t>
  </si>
  <si>
    <t>Empresas Públicas Municipales de Puerto Nare - Corregimiento La Mina</t>
  </si>
  <si>
    <t>Puerto Triunfo</t>
  </si>
  <si>
    <t>Vereda Alto del Pollo</t>
  </si>
  <si>
    <t>Asociación de Usuarios del Acueducto de La Vereda Alto del Pollo E.S.P</t>
  </si>
  <si>
    <t>Corregimiento Estación Cocorná</t>
  </si>
  <si>
    <t>Junta Administradora del Acueducto de Estación Cocorná</t>
  </si>
  <si>
    <t>Corremiento Las Mercedes</t>
  </si>
  <si>
    <t>Asociación de Ususarios del Acueducto y Alcantarillado de Las Mercedes Puerto Triunfo</t>
  </si>
  <si>
    <t>Corregimiento Doradal</t>
  </si>
  <si>
    <t>Asociación Junta Administradora del Acueducto y Alcantarillado de Doradal</t>
  </si>
  <si>
    <t>Asociación Junta Administradora del Acueducto La Florida</t>
  </si>
  <si>
    <t>Corregimiento Puerto Perales</t>
  </si>
  <si>
    <t>Asociación de Usuarios del Acueducto y Alcantarillado de Puerto Perales E.S.P</t>
  </si>
  <si>
    <t>Vereda Estación Pita</t>
  </si>
  <si>
    <t>Acueducto Estacion Pita</t>
  </si>
  <si>
    <t>Vereda Tres Ranchos</t>
  </si>
  <si>
    <t>Asociación de Usuarios del Acueducto y Alcantarillado  Tres Ranchos (E.S.P.)</t>
  </si>
  <si>
    <t>Corregimiento Santiago Berrio</t>
  </si>
  <si>
    <t>Asociación de Usuarios del Acueducto Corregimiento Santiago Berrio</t>
  </si>
  <si>
    <t>Vereda Aldeas Campesinas-Hacienda Napoles</t>
  </si>
  <si>
    <t>Junta Administradora de Acueducto Balsora</t>
  </si>
  <si>
    <t>Yondó</t>
  </si>
  <si>
    <t>Vereda San Luis Beltrán</t>
  </si>
  <si>
    <t>Junta de Acción Comunal San Luis Beltran</t>
  </si>
  <si>
    <t xml:space="preserve">Corregimiento San Miguel  El Tigre </t>
  </si>
  <si>
    <t>Junta de Acción Comunal Corregimiento San Miguel "El Tigre"</t>
  </si>
  <si>
    <t>Vereda San Francisco Alto Cimitarra</t>
  </si>
  <si>
    <t>Junta de Acción Comunal San Francisco Alto Cimitarra</t>
  </si>
  <si>
    <t>Vereda Puerto Nuevo</t>
  </si>
  <si>
    <t>Junta de Acción Comunal Puerto Nuevo</t>
  </si>
  <si>
    <t>Vereda Kilómetro Cinco</t>
  </si>
  <si>
    <t>Junta de Acción Comunal Kilometro Cinco</t>
  </si>
  <si>
    <t>Vereda Puerto Matilde</t>
  </si>
  <si>
    <t>Junta de Acción Comunal Puerto Matilde</t>
  </si>
  <si>
    <t>Vereda Vietnam</t>
  </si>
  <si>
    <t>Junta de Acción Comunal El Vietnam</t>
  </si>
  <si>
    <t>Vereda San Juan Ite</t>
  </si>
  <si>
    <t>Junta de Acción Comunal San Juan Hacienda Ite</t>
  </si>
  <si>
    <t>Vereda Cienaga de Barbacoas</t>
  </si>
  <si>
    <t>Junta de Accion Comunal Cienaga de Barbacoas</t>
  </si>
  <si>
    <t>Vereda No Te Pases</t>
  </si>
  <si>
    <t>Junta de Acción Comunal No Te Pases</t>
  </si>
  <si>
    <t>Junta de Acción Comunal La Raya</t>
  </si>
  <si>
    <t>Vereda Caño Blanco</t>
  </si>
  <si>
    <t>Junta de Acción Comunal Caño Blanco</t>
  </si>
  <si>
    <t>Vereda La Represa</t>
  </si>
  <si>
    <t xml:space="preserve">Junta de Acción Comunal Vereda La Represa </t>
  </si>
  <si>
    <t xml:space="preserve">Vereda Caño Negro  </t>
  </si>
  <si>
    <t>Junta de Acción Comunal "Caño Negro"</t>
  </si>
  <si>
    <t>Vereda La soledad</t>
  </si>
  <si>
    <t>Junta de Acción Comunal "La Soledad"</t>
  </si>
  <si>
    <t>Vereda La Laguna</t>
  </si>
  <si>
    <t>Aguas y Aseo de Yondó S.A. E.S.P. -  Zona Rural Plana- La laguna</t>
  </si>
  <si>
    <t>Vereda x10</t>
  </si>
  <si>
    <t>Aguas y Aseo de Yondó S.A. E.S.P. -  Zona Rural Plana -x10</t>
  </si>
  <si>
    <t>Vereda  La Condor</t>
  </si>
  <si>
    <t>Aguas y Aseo de Yondó S.A. E.S.P. -  Zona Rural Plana- La condor</t>
  </si>
  <si>
    <t>Vereda Puerto Tomas</t>
  </si>
  <si>
    <t>Aguas y Aseo de Yondó S.A. E.S.P. -  Zona Rural Plana -Puerto tomas</t>
  </si>
  <si>
    <t>Vereda Puerto Casabe</t>
  </si>
  <si>
    <t>Aguas y Aseo de Yondó S.A. E.S.P. -  Zona Rural Plana- Puerto casabe</t>
  </si>
  <si>
    <t>Vereda Puerto los Mangos</t>
  </si>
  <si>
    <t>Aguas y Aseo de Yondó S.A. E.S.P. -  Zona Rural Plana- Puerto los mangos</t>
  </si>
  <si>
    <t>Vereda Caño Bodegas</t>
  </si>
  <si>
    <t>Junta de Acción Comunal Caño bodegas</t>
  </si>
  <si>
    <r>
      <t xml:space="preserve">SUBREGION: </t>
    </r>
    <r>
      <rPr>
        <sz val="14"/>
        <rFont val="Arial"/>
        <family val="2"/>
      </rPr>
      <t>SUROESTE</t>
    </r>
  </si>
  <si>
    <t>Amagá</t>
  </si>
  <si>
    <t>Asociación de Usuarios de Acueducto del Acueducto  Vereda El Morro</t>
  </si>
  <si>
    <t>Vereda Pueblito de los Sánchez</t>
  </si>
  <si>
    <t>Asociación de Usuarios de Acueducto del Acueducto y Alcantarillado de la Vereda Pueblito de los Sanchez</t>
  </si>
  <si>
    <t>Vereda La Ferreria</t>
  </si>
  <si>
    <t>Asociacion de Usuarios del Acueducto de La Ferreria</t>
  </si>
  <si>
    <t>Vereda Maní Parte Baja</t>
  </si>
  <si>
    <t>AUAMCAM-E.S.P-Vereda La Mani Parte Baja</t>
  </si>
  <si>
    <t>Vereda Deposito La Virgen</t>
  </si>
  <si>
    <t>AUAMCAM-E.S.P-Deposito La Virgen</t>
  </si>
  <si>
    <t>AUAMCAM-E.S.P- Vereda El Morro</t>
  </si>
  <si>
    <t>Centro Poblado Camilo C</t>
  </si>
  <si>
    <t>Asociación de Suscriptores Acueducto de Camilo C - ASOCAMILO</t>
  </si>
  <si>
    <t>Vereda Sector El Mangal</t>
  </si>
  <si>
    <t>Asociación de Usuarios del Acueducto de Travesias Sector Carretera El Mangal</t>
  </si>
  <si>
    <t>Vereda Caseta Comunal</t>
  </si>
  <si>
    <t>Asociación de Usuarios del Acueducto de Vereda Travesías Caseta Comunal</t>
  </si>
  <si>
    <t>Vereda Parte Baja</t>
  </si>
  <si>
    <t>Asociacion de Usuarios del Acueducto y Alcantarillado de La Vereda El Cedro-Parte Baja</t>
  </si>
  <si>
    <t>Vereda Malabrigo Parte Alta Fuente Malabriga</t>
  </si>
  <si>
    <t>Asociación de Usuarios del Acueducto  de la vereda Malabrigo parte Alta - Fuente La Malabriga</t>
  </si>
  <si>
    <t>VeredaMalabrigo Parte Alta Fuente La Chinca</t>
  </si>
  <si>
    <t xml:space="preserve">Asociación de Usuarios del Acueducto  de la vereda Malabrigo parte Alta - Fuente La Chinca </t>
  </si>
  <si>
    <t>Vereda Malabrigo Parte Baja</t>
  </si>
  <si>
    <t>Asociación de Usuarios del Acueducto  de la vereda Malabrigo parte Baja</t>
  </si>
  <si>
    <t>Vereda Yarumal</t>
  </si>
  <si>
    <t>Asociacion de Usuarios del Acueducto Vereda Yarumal</t>
  </si>
  <si>
    <t>Vereda Pueblito San Jose Sector Taborda</t>
  </si>
  <si>
    <t>Asociacion de Usuarios del Acueducto Vereda Pueblito de San Jose- Sector Taborda</t>
  </si>
  <si>
    <t>Vereda Pueblito San Jose Sector La Escuela</t>
  </si>
  <si>
    <t xml:space="preserve">Asociacion de Usuarios del Acueducto Vereda Pueblito de San Jose- Sector La Escuela </t>
  </si>
  <si>
    <t>Vereda Mani de las Casas</t>
  </si>
  <si>
    <t>Asociacion de Usuarios del Acueducto de La Vereda Mani de Las Casas</t>
  </si>
  <si>
    <t>Vereda Guaimaral</t>
  </si>
  <si>
    <t>Asociacion de Usuarios del Acueducto Vereda Guaimaral</t>
  </si>
  <si>
    <t>Vereda Piedecuesta</t>
  </si>
  <si>
    <t>Asociacion de Usuarios del Acueducto de Piedecuesta</t>
  </si>
  <si>
    <t>Asociación de Usuarios del Acueducto Calle Nueva-Piedecuesta</t>
  </si>
  <si>
    <t>Vereda Maní Parte Alta</t>
  </si>
  <si>
    <t>AUAMCAM-E.S.P- Vereda La Mani Parte Alta</t>
  </si>
  <si>
    <t>Vereda Nicanor La Paja</t>
  </si>
  <si>
    <t>Asociacion de Usuarios del Acueducto de Alto de Nicanor-Vereda Nicanor La Paja</t>
  </si>
  <si>
    <t>Vereda Nicanor Sabaletica</t>
  </si>
  <si>
    <t>Asociacion de Usuarios del Acueducto de Alto de Nicanor-Vereda Nicanor La Sabaletica</t>
  </si>
  <si>
    <t>Vereda Los Aljibes</t>
  </si>
  <si>
    <t>Asociacion de Usuarios del Acueducto de Los Aljibes-Pueblito Sánchez</t>
  </si>
  <si>
    <t>Vereda Paso Nivel</t>
  </si>
  <si>
    <t>Asociacion de Usuarios del Acueducto de Pasonivel</t>
  </si>
  <si>
    <t>Centro Poblado Minas</t>
  </si>
  <si>
    <t>Asociacion de Usuarios del Acueducto del Corregimiento Minas</t>
  </si>
  <si>
    <t>Corregimiento La Clarita</t>
  </si>
  <si>
    <t>Asociación de Usuarios de Acueducto del Centro Poblado La Clarita</t>
  </si>
  <si>
    <t>Junta Administradora del Acueducto la Paniagua</t>
  </si>
  <si>
    <t>Junta Administradora del Acueducto la Florida</t>
  </si>
  <si>
    <t>Centro Poblado El Cedro</t>
  </si>
  <si>
    <t>Asociacion de Usuarios del Acueducto Multiveredal de los Municipios Angelopolis Amaga y Tititibi-Centro Poblado El Cedro</t>
  </si>
  <si>
    <t>Sector Naranjitos</t>
  </si>
  <si>
    <t>Asociación de Usuarios del Acueducto Naranjitos</t>
  </si>
  <si>
    <t>Barrio Los Alvarez</t>
  </si>
  <si>
    <t>Asociacion de Usuarios del Acueducto  La Cabuyala</t>
  </si>
  <si>
    <t>Corregimiento  El Cedro Sector Las Faldas</t>
  </si>
  <si>
    <t>Asociacion de Usuarios del Acueducto la Esperanza</t>
  </si>
  <si>
    <t>Centro Poblado Camilo C Sector El Trincho</t>
  </si>
  <si>
    <t>Asociación de Usuarios Acueducto La Comunidad</t>
  </si>
  <si>
    <t>Andes</t>
  </si>
  <si>
    <t xml:space="preserve">Asociación de Usuariosde Acueducto Aguas Aires </t>
  </si>
  <si>
    <t>Corregimiento Santa Rita</t>
  </si>
  <si>
    <t>Junta de Acción Comunal Santa Rita-Corregimiento Santa Rita</t>
  </si>
  <si>
    <t>Corregimiento Santa Inés</t>
  </si>
  <si>
    <t>Acueducto Santa Ines -Corregimiento Santa Inés</t>
  </si>
  <si>
    <t>Corregimiento San Jose</t>
  </si>
  <si>
    <t>Asociación de Usuarios del Acueducto Veredal Corregimiento San Jose Andes E.S.P.</t>
  </si>
  <si>
    <t>Vereda La Lejía</t>
  </si>
  <si>
    <t>Asociación de Usuarios del Acueducto Veredal La Lejia Taparto Andes E.S.P</t>
  </si>
  <si>
    <t>Vereda La Cedrona</t>
  </si>
  <si>
    <t>Junta de Acción Comunal La Cedrona</t>
  </si>
  <si>
    <t>Vereda La Aguada Sector La Pava</t>
  </si>
  <si>
    <t>Asociacion de Usuarios Acueducto Vereda La Aguada-Sector La Pava</t>
  </si>
  <si>
    <t>Asociacion de Usuarios Acueducto Santa Ines Vereda San Antonio</t>
  </si>
  <si>
    <t>Vereda El Molino</t>
  </si>
  <si>
    <t>Asociacion del Acueducto Vereda La Aguada-El Molino</t>
  </si>
  <si>
    <t>No se pudo visitar-Incapacidad del compañero.</t>
  </si>
  <si>
    <t>Corregimiento San Bartolo</t>
  </si>
  <si>
    <t>Asociación de Usuarios del Acueducto Multiveredal del Municipio de Andes - Corregimiento San Bartolo</t>
  </si>
  <si>
    <t>Vereda San Hernando</t>
  </si>
  <si>
    <t>Asociación de Usuarios del Acueducto Multiveredal del Municipio de Andes - Vereda San Hernando</t>
  </si>
  <si>
    <t>Vereda La Yolanda</t>
  </si>
  <si>
    <t>Asociación de Usuarios del Acueducto Veredal La Yolanda-La Yolanda</t>
  </si>
  <si>
    <t>Vereda El Crucero</t>
  </si>
  <si>
    <t>Acueducto El Cedrón y El Crucero-El Crucero</t>
  </si>
  <si>
    <t>Vereda El Cedrón</t>
  </si>
  <si>
    <t>Acueducto El Cedrón y El Crucero-El Cedrón</t>
  </si>
  <si>
    <t>Vereda  San Carlos</t>
  </si>
  <si>
    <t>Asociación de Usuarios del Acueducto Multiveredal del Municipio de Andes - Vereda San Carlos</t>
  </si>
  <si>
    <t>Vereda El Tapao</t>
  </si>
  <si>
    <t>Asociación de Usuarios del Acueducto Multiveredal del Municipio de Andes - Vereda El Tapao</t>
  </si>
  <si>
    <t>Sector El Empedrado</t>
  </si>
  <si>
    <t>Asociacion de Usuarios del Acueducto Multiveredal del Municipio de Andes - Sector El Empedrado</t>
  </si>
  <si>
    <t>Sector Santa Elena</t>
  </si>
  <si>
    <t>Junta de Acción Comunal Santa Rita-El Pencal Sector Santa Elena</t>
  </si>
  <si>
    <t>Vereda Contrafuerte</t>
  </si>
  <si>
    <t>Asociacion de Usuarios del Acueducto Multiveredal de Jardin-Contrafuerte</t>
  </si>
  <si>
    <t>Fundación Berta Martínez-La Aguada</t>
  </si>
  <si>
    <t>Vereda Alto del Rayo</t>
  </si>
  <si>
    <t>Asociación de Usuarios del Acueducto Multiveredal del Municipio de Andes - Vereda Alto del Rayo</t>
  </si>
  <si>
    <t>Vereda El Cabrero</t>
  </si>
  <si>
    <t xml:space="preserve">Asociación de Usuarios del Acueducto Multiveredal del Municipio de Andes - Vereda El Cabrero </t>
  </si>
  <si>
    <t>Sector La Ciudad</t>
  </si>
  <si>
    <t>Acueducto La Ciudad, El Morro y El Palmar- Sector La Ciudad</t>
  </si>
  <si>
    <t>Vereda Piamonte</t>
  </si>
  <si>
    <t>Asociación de Usuarios del Acueducto Multiveredal del Municipio de Andes - Vereda Piamonte</t>
  </si>
  <si>
    <t>Vereda Risaralda</t>
  </si>
  <si>
    <t>Asociación de Usuarios del Acueducto Multiveredal del Municipio de Andes - Vereda Risaralda</t>
  </si>
  <si>
    <t>Repetido</t>
  </si>
  <si>
    <t>Vereda la Comuna</t>
  </si>
  <si>
    <t>Asociación de Usuarios del Acueducto Multiveredal del Municipio de Andes - Vereda La Comuna</t>
  </si>
  <si>
    <t>Vereda La Camelia</t>
  </si>
  <si>
    <t>Asociación de Usuarios del Acueducto Multiveredal del Municipio de Andes - Vereda La Camelia</t>
  </si>
  <si>
    <t>Vereda  la Alsacia</t>
  </si>
  <si>
    <t xml:space="preserve">Asociación de Usuarios del Acueducto  La Alsacia </t>
  </si>
  <si>
    <t>Vereda  Palestina</t>
  </si>
  <si>
    <t>Asociación de Usuarios del Acueducto Multiveredal del Municipio de Andes -Palestina</t>
  </si>
  <si>
    <t>Vereda Alto Cañaveral Chorros Parte Alta</t>
  </si>
  <si>
    <t>Asociación de Usuarios del Acueducto Multiveredal del Municipio de Andes -Vereda Alto Cañaveral Chorros Parte Alto</t>
  </si>
  <si>
    <t>Vereda Alto Cañaveral La Negra</t>
  </si>
  <si>
    <t>Asociación de Usuarios del Acueducto Multiveredal del Municipio de Andes - Vereda Alto Cañaveral La Negra</t>
  </si>
  <si>
    <t>Vereda Alto Cañaveral Chorros Parte Baja</t>
  </si>
  <si>
    <t>Asociación de Usuarios del Acueducto Multiveredal del Municipio de Andes -Vereda Alto Cañaveral Chorros Parte Bajo</t>
  </si>
  <si>
    <t>Vereda  El Rojo</t>
  </si>
  <si>
    <t>Asociación de Usuarios del Acueducto Multiveredal del Municipio de Andes - Vereda El Rojo</t>
  </si>
  <si>
    <t>Vereda  Bajo Cañaveral</t>
  </si>
  <si>
    <t xml:space="preserve">Asociación de Usuarios del Acueducto Multiveredal del Municipio de Andes - Vereda Bajo Cañaveral </t>
  </si>
  <si>
    <t>Vereda Monte Blanco</t>
  </si>
  <si>
    <t xml:space="preserve">Asociación de Usuarios del Acueducto Multiveredal del Municipio de Andes - Vereda Monte Blanc </t>
  </si>
  <si>
    <t>Corregimiento de Taparto</t>
  </si>
  <si>
    <t>Asociación de Usuarios del Acueducto del Corregimiento de Taparto (ADUACOT)</t>
  </si>
  <si>
    <t>Vereda el Golgota</t>
  </si>
  <si>
    <t>Asociación de Usuarios del Acueducto Multiveredal del Municipio de Andes - Vereda el Golgota</t>
  </si>
  <si>
    <t>Vereda Peñas Azules</t>
  </si>
  <si>
    <t xml:space="preserve">Acueducto Veredal Peñas Azules </t>
  </si>
  <si>
    <t xml:space="preserve">Vereda Santa Elena </t>
  </si>
  <si>
    <t>Acueducto Vereda Santa Elena</t>
  </si>
  <si>
    <t>Vereda La Melliza</t>
  </si>
  <si>
    <t>Asociación de Usuarios del Acueducto Veredal La Melliza</t>
  </si>
  <si>
    <t>Vereda  Monte Verde</t>
  </si>
  <si>
    <t>Asociación de Usuarios del Acueducto Veredal  Monte Verde</t>
  </si>
  <si>
    <t>Localidad Brisas de San Juan</t>
  </si>
  <si>
    <t>Asociación de Usuarios del Acueducto Multiveredal de Andes Barrio Brisas de San Juan</t>
  </si>
  <si>
    <t>Asociación de Usuarios del Acueducto Multiveredal La Pradera</t>
  </si>
  <si>
    <t>Vereda Valle Humbria</t>
  </si>
  <si>
    <t>Asociación de Usuarios del Acueducto Multiveredal del Municipio de Andes - Vereda Valle Humbria</t>
  </si>
  <si>
    <t>Asociación de Usuarios del Acueducto Multiveredal del Municipio de Andes - Sector El Empedrado</t>
  </si>
  <si>
    <t>Vereda San Pedro</t>
  </si>
  <si>
    <t>Asociación de Usuarios de Acueducto San Pedro Abajo</t>
  </si>
  <si>
    <t>Vereda Libano Naranjo</t>
  </si>
  <si>
    <t>Asociación de Usuarios del Acueducto El Libano El Naranjo</t>
  </si>
  <si>
    <t>Alto</t>
  </si>
  <si>
    <t xml:space="preserve">Vereda Las Flores </t>
  </si>
  <si>
    <t xml:space="preserve">Asociación del Acueducto de Santa Inés Vereda Las Flores </t>
  </si>
  <si>
    <t>Asociación de Usuarios del Acueducto Multiveredal del Municipio de Andes - Vereda La Solita</t>
  </si>
  <si>
    <t>SI</t>
  </si>
  <si>
    <t>Sin Riesgo</t>
  </si>
  <si>
    <t>Vereda La Alsacia</t>
  </si>
  <si>
    <t>Asociación de Usuarios del Acueducto Multiveredal del Municipio de Andes - Vereda La Alsacia</t>
  </si>
  <si>
    <t>Vereda Campamento</t>
  </si>
  <si>
    <t>Asociación de Usuarios del Acueducto Multiveredal del Municipio de Andes - Vereda Campamento</t>
  </si>
  <si>
    <t>Asociacion de Usuarios del Acueducto Multiveredal de Jardin-San Bartolo</t>
  </si>
  <si>
    <t>Medio</t>
  </si>
  <si>
    <t>Angelópolis</t>
  </si>
  <si>
    <t>Asociacion de Usuarios de Acueducto Vereda Santa Rita (ASOSANI)</t>
  </si>
  <si>
    <t>Corregimiento La Estacion</t>
  </si>
  <si>
    <t>Dirección de Servicios Públicos Angelópolis - Corregimiento La Estacion</t>
  </si>
  <si>
    <t xml:space="preserve">Vereda Cienaguita  </t>
  </si>
  <si>
    <t>Junta de Accion Comunal Vereda Cieneguita</t>
  </si>
  <si>
    <t>Vereda El  Barro</t>
  </si>
  <si>
    <t>Asociación de Usuarios del Acueducto Multiveredal Angelopolis, Amaga y Titiribi - El Barro</t>
  </si>
  <si>
    <t>Asociación de Usuarios del Acueducto Multiveredal Angelopolis, Amaga y Titiribi - El Nudillo</t>
  </si>
  <si>
    <t xml:space="preserve">Junta de Usuarios Acueducto  Santa Bárbara </t>
  </si>
  <si>
    <t>Asociación de Usuarios del Acueducto Multiveredal Angelopolis, Amaga y Titiribi - Barrio Nuevo</t>
  </si>
  <si>
    <t>Asociación de Usuarios del Acueducto Multiveredal Angelopolis, Amaga y Titiribi - La Miranda</t>
  </si>
  <si>
    <t>Asociación de Usuarios del Acueducto Multiveredal Angelopolis, Amaga y Titiribi - Cienaguita</t>
  </si>
  <si>
    <t>Vereda San Isidro</t>
  </si>
  <si>
    <t>Asociación de Usuarios del Acueducto Multiveredal Angelopolis, Amaga y Titiribi - San Isidro</t>
  </si>
  <si>
    <t>Junta Administradora de Acueducto El Nudillo</t>
  </si>
  <si>
    <t>Vereda El Barro</t>
  </si>
  <si>
    <t>Asociación de Suscriptores o Usuarios del Acueducto  El Barro</t>
  </si>
  <si>
    <t>Betania</t>
  </si>
  <si>
    <t xml:space="preserve">Vereda Bellavista </t>
  </si>
  <si>
    <t>Asociación de Usuarios del Acueducto Bellavista, Los Aguacates y Santa Ana-Bellavista</t>
  </si>
  <si>
    <t>Asociación de Usuarios del Acueducto Bellavista, Los Aguacates y Santa Ana-Santa Ana</t>
  </si>
  <si>
    <t>Vereda Los Aguacates</t>
  </si>
  <si>
    <t>Asociación de Usuarios del Acueducto Bellavista, Los Aguacates y Santa Ana-Los Aguacates</t>
  </si>
  <si>
    <t>Vereda Pedral Abajo</t>
  </si>
  <si>
    <t>Asociación de Usuarios del Acueducto Multiveredal Betania - Hispania E.S.P-Pedral Abajo</t>
  </si>
  <si>
    <t>Asociación de Usuarios del Acueducto Multiveredal Betania - Hispania E.S.P-Las Travesias</t>
  </si>
  <si>
    <t>Vereda Las Mercedes</t>
  </si>
  <si>
    <t>Asociación de Usuarios del Acueducto Multiveredal Betania - Hispania E.S.P-Las Mercedes</t>
  </si>
  <si>
    <t>Vereda Las Animas</t>
  </si>
  <si>
    <t>Asociación de Usuarios del Acueducto Multiveredal Betania - Hispania E.S.P-Las Animas</t>
  </si>
  <si>
    <t>Vereda La Julia</t>
  </si>
  <si>
    <t>Asociación de Usuarios del Acueducto Multiveredal Betania - Hispania E.S.P-La Julia</t>
  </si>
  <si>
    <t>Vereda Media Luna</t>
  </si>
  <si>
    <t>Asociación de Usuarios del Acueducto Multiveredal Betania - Hispania E.S.P-Media Luna</t>
  </si>
  <si>
    <t>Vereda La Hermosa</t>
  </si>
  <si>
    <t>Asociación de Usuarios del Acueducto Multiveredal Betania - Hispania E.S.P-La Hermosa</t>
  </si>
  <si>
    <t>Vereda Alto del Oso</t>
  </si>
  <si>
    <t>Asociación de Usuarios del Acueducto Multiveredal Betania - Hispania E.S.P-Alto del Oso</t>
  </si>
  <si>
    <t xml:space="preserve">Vereda San Luis </t>
  </si>
  <si>
    <t>Empresas publicas municipales de Betania ESP</t>
  </si>
  <si>
    <t>Vereda el Tablazo</t>
  </si>
  <si>
    <t>Asociación de Usuarios del Acueducto Multiveredal Betania - Hispania E.S.P-el Tablazo</t>
  </si>
  <si>
    <t>Vereda Pedral Arriba</t>
  </si>
  <si>
    <t>Asociación de Usuarios del Acueducto Multiveredal Betania - Hispania E.S.P-Pedral Arriba</t>
  </si>
  <si>
    <t>Sector  Palenque</t>
  </si>
  <si>
    <t>Junta Administradora Acueducto  sector Palenque</t>
  </si>
  <si>
    <t>Sector  La Cita</t>
  </si>
  <si>
    <t>Junta Administradora Acueducto  sector  la Cita</t>
  </si>
  <si>
    <t>Vereda La Linda</t>
  </si>
  <si>
    <t>Asociacion de Usuarios del Acueducto Multiveredal  Plan Carrasquilla - Vereda la linda</t>
  </si>
  <si>
    <t>Asociacion de Usuarios del Acueducto Multiveredal  Plan Carrasquilla - Sector Palenque</t>
  </si>
  <si>
    <t>Vereda La  soledad</t>
  </si>
  <si>
    <t>Asociacion de Usuarios del Acueducto Multiveredal  Plan Carrasquilla - Vereda la  soledad</t>
  </si>
  <si>
    <t>Vereda la Fe</t>
  </si>
  <si>
    <t>Asociación de Usuarios del Acueducto Multiveredal Betania - Hispania E.S.P- la  Fe</t>
  </si>
  <si>
    <t>Betulia</t>
  </si>
  <si>
    <t>Vereda El Tostado</t>
  </si>
  <si>
    <t>Asociación de Usuarios del Acueducto de Altamira Municipio de Betulia - El Tostado</t>
  </si>
  <si>
    <t>Vereda  El Cuchillon</t>
  </si>
  <si>
    <t>Junta de Acción Comunal El Cuchillon</t>
  </si>
  <si>
    <t>Corregimiento Cangrejo</t>
  </si>
  <si>
    <t>Junta de Accion Comunal Corregimiento de Cangrejo</t>
  </si>
  <si>
    <t>Vereda El Piñonal</t>
  </si>
  <si>
    <t>Junta de Acción Comunal Piñonal</t>
  </si>
  <si>
    <t>Vereda Las Ánimas</t>
  </si>
  <si>
    <t>Junta de Acción Comunal Las Animas</t>
  </si>
  <si>
    <t>Asociacion de Usuarios del Acueducto Multiveredal Las Iglesias Betulia E.S.P-Santa Rita</t>
  </si>
  <si>
    <t>Vereda El Cuchuco</t>
  </si>
  <si>
    <t>Junta de Accion Comunal El Cuchuco</t>
  </si>
  <si>
    <t>Vereda La Manguita</t>
  </si>
  <si>
    <t>Asociación de Usuarios El yerbal - Paraje La Manguita</t>
  </si>
  <si>
    <t>Junta de Accion Comunal San Antonio</t>
  </si>
  <si>
    <t>Vereda Los Animas</t>
  </si>
  <si>
    <t>Asociación de Usuarios Asodorada Los Animas</t>
  </si>
  <si>
    <t>Junta de Accion Comunal El Guadual</t>
  </si>
  <si>
    <t>57.6</t>
  </si>
  <si>
    <t>Vereda Pueblo Duro</t>
  </si>
  <si>
    <t>Asociación de Usuarios El Yerbal -Pueblo Duro</t>
  </si>
  <si>
    <t>Vereda  El León</t>
  </si>
  <si>
    <t>Junta de Acción Comunal El Leon</t>
  </si>
  <si>
    <t>Asociación de Usuarios del Acueducto Multiveredal "Luciano Restrepo" -  El Indio y Pinguro</t>
  </si>
  <si>
    <t>Vereda La Guaimalita</t>
  </si>
  <si>
    <t>Asociación de Usuarios del Acueducto Multiveredal "Luciano Restrepo"-  La Guamalita</t>
  </si>
  <si>
    <t>Corregimiento Luciano Restrepo</t>
  </si>
  <si>
    <t>Asociación de Usuarios del Acueducto Multiveredal "Luciano Restrepo"-Corregimiento Luciano Restrepo</t>
  </si>
  <si>
    <t>Vereda La Vargas</t>
  </si>
  <si>
    <t>Junta de Accion Comunal La Vargas</t>
  </si>
  <si>
    <t xml:space="preserve">Vereda La Asomadera </t>
  </si>
  <si>
    <t xml:space="preserve">Junta de Acción Comunal La Asomadera </t>
  </si>
  <si>
    <t>Vereda Altamira</t>
  </si>
  <si>
    <t>Asociación de Usuarios del Acueducto de Altamira Municipio de Betulia-Altamira</t>
  </si>
  <si>
    <t>Vereda  La Ceibala</t>
  </si>
  <si>
    <t>Asociación de Usuarios El Yerbal - La Ceibala</t>
  </si>
  <si>
    <t>Vereda  La Iracala</t>
  </si>
  <si>
    <t>Asociación de Usuarios El Yerbal -La Iracala</t>
  </si>
  <si>
    <t>Vereda  Quebrada Arriba</t>
  </si>
  <si>
    <t>Junta de Acción Comunal Quebrada Arriba</t>
  </si>
  <si>
    <t>Vereda La Cibeles</t>
  </si>
  <si>
    <t>Asociacion de Usuarios del Acueducto Multiveredal Las Iglesias Betulia E.S.P.-La Cibeles</t>
  </si>
  <si>
    <t xml:space="preserve">   </t>
  </si>
  <si>
    <t>Vereda La Urraeña</t>
  </si>
  <si>
    <t>Junta de Accion Comunal La Urraeña</t>
  </si>
  <si>
    <t>Vereda Purco</t>
  </si>
  <si>
    <t>Asociación de Usuarios del Acueducto de Altamira-Purco</t>
  </si>
  <si>
    <t>Vereda El Yerbal</t>
  </si>
  <si>
    <t>Junta Administradora Acueducto Multiveredal Guayabal-El Yerbal</t>
  </si>
  <si>
    <t>Vereda La Ciénaga</t>
  </si>
  <si>
    <t>Asociación de Usuarios del Acueducto de Altamira Municipio de Betulia - La Cienaga</t>
  </si>
  <si>
    <t>Junta de Accion Comunal La Quiebra</t>
  </si>
  <si>
    <t>Vereda la Florida</t>
  </si>
  <si>
    <t>Junta de Accion Comunal Florida</t>
  </si>
  <si>
    <t>Caramanta</t>
  </si>
  <si>
    <t>Corregimiento  Barro Blanco</t>
  </si>
  <si>
    <t>Junta Administradora de Acueducto Corregimiento de Barro Blanco</t>
  </si>
  <si>
    <t>Corregimiento  Alegrías</t>
  </si>
  <si>
    <t>Asociación de Usuarios del Acueducto Multiveredal del Corregimiento de Alegrías (AMCA)</t>
  </si>
  <si>
    <t>Vereda La Frisolera</t>
  </si>
  <si>
    <t>Junta de Acción Comunal Vereda La Frisolera</t>
  </si>
  <si>
    <t>Corregimiento  Sucre</t>
  </si>
  <si>
    <t>Junta Administradora de Acueducto Corregimiento de Sucre</t>
  </si>
  <si>
    <t>Vereda Aguadita Grande</t>
  </si>
  <si>
    <t>Junta de Acción Comunal Vereda La Aguadita Grande</t>
  </si>
  <si>
    <t>Vereda Aguadita Chiquita</t>
  </si>
  <si>
    <t>Junta de Acción Comunal Vereda La Aguadita Chiquita</t>
  </si>
  <si>
    <t>Junta de Acccion Comunal  Vereda San Antonio</t>
  </si>
  <si>
    <t>Vereda Chirapoto</t>
  </si>
  <si>
    <t>Junta de Acccion Comunal Vereda Chirapoto</t>
  </si>
  <si>
    <t>Vereda La Cascada</t>
  </si>
  <si>
    <t>Junta de Acción Comunal Vereda La Cascada</t>
  </si>
  <si>
    <t>Vereda La Sirena</t>
  </si>
  <si>
    <t>Junta de Acción Comunal Vereda La Sirena</t>
  </si>
  <si>
    <t>Vereda Yarumalito</t>
  </si>
  <si>
    <t>Junta de Acción Comunal Vereda Yarumalito</t>
  </si>
  <si>
    <t>Junta de Acción Comunal Vereda San Pablo</t>
  </si>
  <si>
    <t>Sector Corozal</t>
  </si>
  <si>
    <t>Junta Administradora de Acueducto Vereda Cañas Sector Corozal</t>
  </si>
  <si>
    <t>Junta Administradora de Acueducto Vereda Palmichal</t>
  </si>
  <si>
    <t>Vereda El Balso</t>
  </si>
  <si>
    <t>Junta Administradora de Acueducto Vereda El Balso</t>
  </si>
  <si>
    <t>Vereda Peladeros</t>
  </si>
  <si>
    <t>Junta Administradora de Acueducto Vereda Peladeros</t>
  </si>
  <si>
    <t>Ciudad Bolívar</t>
  </si>
  <si>
    <t>Vereda Buena Vista - Sector la Caseta</t>
  </si>
  <si>
    <t>Asociacion de Usuarios del Acueducto AVBTA - Caseta</t>
  </si>
  <si>
    <t>Asociacion de Usuarios del Acueducto AVBTA - Escuela</t>
  </si>
  <si>
    <t>Vereda Alto De Los Jaramillos</t>
  </si>
  <si>
    <t>Acueducto Altos de Los Jaramillos</t>
  </si>
  <si>
    <t>Vereda Samaria</t>
  </si>
  <si>
    <t>Asociación de Usuarios del Acueducto Veredal Samaria</t>
  </si>
  <si>
    <t>Corregimiento Alfonso Lopez</t>
  </si>
  <si>
    <t>Asociación de Usuarios del Acueducto y Alcantarillado Corregimiento Alfonso Lopez "ASUAAL E.S.P" - Planta de Tratamiento Parte Alta</t>
  </si>
  <si>
    <t>Asociación de Usuarios del Acueducto y Alcantarillado Corregimiento Alfonso Lopez "ASUAAL E.S.P" - Planta de Tratamiento Parte Baja</t>
  </si>
  <si>
    <t>Vereda  Bolívar Arriba</t>
  </si>
  <si>
    <t>Asociacion Usuarios Acueducto Multiveredal Bolivar Arriba (AMBA)</t>
  </si>
  <si>
    <t>Vereda Santa Librada</t>
  </si>
  <si>
    <t>Acueducto Multiveredal La Marina</t>
  </si>
  <si>
    <t>Vereda Punta Brava</t>
  </si>
  <si>
    <t>Asociación de Usuarios del Acueducto Veredal Punta Brava</t>
  </si>
  <si>
    <t>Vereda  Lindaja</t>
  </si>
  <si>
    <t>Acueducto Junta de Acción Comunal La Lindaja Aguas Frías-La Lindaja</t>
  </si>
  <si>
    <t>Vereda  La Arboleda</t>
  </si>
  <si>
    <t>Asociacion de Suscriptores o Usuarios del Acueducto La Arboleda</t>
  </si>
  <si>
    <t>Vereda Puerto Limón</t>
  </si>
  <si>
    <t>Asociacion de Usuarios del Acueducto Veredal Puerto Limon</t>
  </si>
  <si>
    <t>Vereda  Manzanillo</t>
  </si>
  <si>
    <t>Asociación de Usuarios del Acueducto Veredal El Manzanillo</t>
  </si>
  <si>
    <t>Corregimiento  Farallones</t>
  </si>
  <si>
    <t>Asociación de Suscriptores o Usuarios del Acueducto San Bernardo de Los Farallones</t>
  </si>
  <si>
    <t>Vereda  Abejero</t>
  </si>
  <si>
    <t>Asociación de Usuarios del Acueducto Multiveredal Ventorrillo Abejero</t>
  </si>
  <si>
    <t>Vereda  Ventorrillo</t>
  </si>
  <si>
    <t>Asociación de Usuarios del Acueducto Multiveredal Ventorrillo</t>
  </si>
  <si>
    <t xml:space="preserve">Vereda Angostura Parte Alta </t>
  </si>
  <si>
    <t>Acueducto Los Emprendedores La Angostura</t>
  </si>
  <si>
    <t>Concordia</t>
  </si>
  <si>
    <t>Vereda La María</t>
  </si>
  <si>
    <t>Asociación de Usuarios Acueducto La María</t>
  </si>
  <si>
    <t>Sector  La Raya</t>
  </si>
  <si>
    <t>Junta de Acción Comunal La Raya.</t>
  </si>
  <si>
    <t>Sector Corrales</t>
  </si>
  <si>
    <t>Asociación de Usuarios Acueducto Corrales.</t>
  </si>
  <si>
    <t>Vereda San Jose del Golpe</t>
  </si>
  <si>
    <t>Asociación de Usuarios Acueducto El Golpe</t>
  </si>
  <si>
    <t>Vereda La Aurora Llanadas</t>
  </si>
  <si>
    <t>Asociación de Usuarios Acueducto Vereda La Aurora Llanadas</t>
  </si>
  <si>
    <t>Asociación de Usuarios Acueducto La Esperanza-La Esperanza</t>
  </si>
  <si>
    <t>Vereda Llanaditas</t>
  </si>
  <si>
    <t>Asociación de Usuarios Acueducto Llanaditas-Llanaditas</t>
  </si>
  <si>
    <t>Vereda  Morrón</t>
  </si>
  <si>
    <t>Asociación de Usuarios del Acueducto Vereda Morron</t>
  </si>
  <si>
    <t>Vereda La Cristalina</t>
  </si>
  <si>
    <t>Asociación de Usuarios del Acueducto Virgen La Milagrosa Vereda La Cristalina</t>
  </si>
  <si>
    <t>Corregimiento El Socorro</t>
  </si>
  <si>
    <t>Junta de Acción Comunal Corregimiento El Socorro</t>
  </si>
  <si>
    <t>Vereda Morelia San Pacho</t>
  </si>
  <si>
    <t>Junta Administradora de Los Servicios de Acueducto y Alcantarillado de Morelia San Pacho</t>
  </si>
  <si>
    <t>Sector Partidas de Morelia</t>
  </si>
  <si>
    <t>Junta Administradora del Acueducto Partidas de Morelia</t>
  </si>
  <si>
    <t>Vereda Palosanto</t>
  </si>
  <si>
    <t>Asociación de Usuarios del Acueducto Palo Santo Municipio de Concordia</t>
  </si>
  <si>
    <t>Vereda Rumbadero</t>
  </si>
  <si>
    <t>Asociación de Usuarios Acueducto Rumbadero</t>
  </si>
  <si>
    <t>Asociación de Usuarios del Acueducto del Corregimiento La Loma del Municipio de Yarumal</t>
  </si>
  <si>
    <t>Vereda Pueblorrico Sector Casagrande</t>
  </si>
  <si>
    <t>Asociación de Usuarios Acueducto Sector Casagrande</t>
  </si>
  <si>
    <t>Vereda Pueblo Riico</t>
  </si>
  <si>
    <t>Asociación de Usuarios Acueducto Pueblo Rico</t>
  </si>
  <si>
    <t>Vereda  Campanas</t>
  </si>
  <si>
    <t>Asociación de Usuarios Acueducto Campanas-Campanas</t>
  </si>
  <si>
    <t>Asociación de Usuarios del Acueducto Vereda Santa Rita Abajo-Santa Rita</t>
  </si>
  <si>
    <t xml:space="preserve">Vereda La Arboleda </t>
  </si>
  <si>
    <t>Junta Administradora Acueducto La Arboleda</t>
  </si>
  <si>
    <t>Fredonia</t>
  </si>
  <si>
    <t>Vereda Hoyo Frio</t>
  </si>
  <si>
    <t>Asociación de Usuarios del Acueducto de Hoyo Frio</t>
  </si>
  <si>
    <t>Asociación de Usuarios del Acueducto de La Vereda "El Calvario"</t>
  </si>
  <si>
    <t>Vereda  El Zancudo</t>
  </si>
  <si>
    <t xml:space="preserve">Asociación de Usuarios del Acueducto y Alcantarillado de La Vereda El Zancudo </t>
  </si>
  <si>
    <t>Vereda El Cinco</t>
  </si>
  <si>
    <t>Asociación de Usuarios del Acueducto de La Vereda El Cinco</t>
  </si>
  <si>
    <t>Asociación de Usuarios del Acueducto de La Vereda Murrapal  - ASOMURRA</t>
  </si>
  <si>
    <t>Vereda Combia Grande</t>
  </si>
  <si>
    <t>Asociación de Usuarios del Acueducto La Milagrosa de La Vereda Combia Grande</t>
  </si>
  <si>
    <t>Vereda Combia Chiquita</t>
  </si>
  <si>
    <t>Asociación de Usuarios Acueducto Vereda Combia Chiquita</t>
  </si>
  <si>
    <t>Corregimiento Marsella</t>
  </si>
  <si>
    <t>Asociación de Usuarios del Acueducto del Corregimiento de Marsella</t>
  </si>
  <si>
    <t>Corregimiento Palomos</t>
  </si>
  <si>
    <t>Asociación de Usuarios del Acueducto del Corregimiento Los Palomos</t>
  </si>
  <si>
    <t xml:space="preserve"> Corregimiento Puente Iglesias</t>
  </si>
  <si>
    <t xml:space="preserve">Asociación de Usuarios del Acueducto Puente Iglesias </t>
  </si>
  <si>
    <t>Vereda Jonas</t>
  </si>
  <si>
    <t>Asociación de Usuarios del Acueducto de Jonas</t>
  </si>
  <si>
    <t>Vereda Asaqui</t>
  </si>
  <si>
    <t>Asociación Aguas de La Quiebra - Asaqui</t>
  </si>
  <si>
    <t>ASUAMFRAB- El Plan</t>
  </si>
  <si>
    <t>Vereda El Mango</t>
  </si>
  <si>
    <t>Asociacion de Usuarios del Acueducto Vereda El Mango</t>
  </si>
  <si>
    <t>Vereda  La Toscana</t>
  </si>
  <si>
    <t>ASUAMFRAB- La Toscana</t>
  </si>
  <si>
    <t>Vereda  El Carretero</t>
  </si>
  <si>
    <t>ASUAMFRAB- El Carretero</t>
  </si>
  <si>
    <t>ASUAMFRAB-  La Loma</t>
  </si>
  <si>
    <t>Vereda  El Uvital</t>
  </si>
  <si>
    <t>ASUAMFRAB- El Uvital</t>
  </si>
  <si>
    <t>Vereda El Filo del Uvital</t>
  </si>
  <si>
    <t>ASUAMFRAB-El Filo del Uvital</t>
  </si>
  <si>
    <t>Vereda Sabaletas</t>
  </si>
  <si>
    <t>Asociación de Usuarios del Acueducto de La Vereda Sabaletas E.S.P.-Sabaletas</t>
  </si>
  <si>
    <t>Vereda Alto de Los Fernandez</t>
  </si>
  <si>
    <t xml:space="preserve">Asociacioón de Usuarios de La Vereda Alto de Los Fernandez </t>
  </si>
  <si>
    <t>Asociacion de Usuarios del Acueducto del Sector Tacamocho, de Ña Vereda El Zancudo</t>
  </si>
  <si>
    <t xml:space="preserve">Asociación de Usuarios del Acueducto La Cordillera </t>
  </si>
  <si>
    <t>Vereda  El Porvenir</t>
  </si>
  <si>
    <t>Asociación de Usuarios del Acueducto El Porvenir</t>
  </si>
  <si>
    <t>Vereda  Buenos Aires</t>
  </si>
  <si>
    <t>Asociacion de Usuarios del Acueducto de Buenos Aires</t>
  </si>
  <si>
    <t>Vereda  El Vainillo</t>
  </si>
  <si>
    <t>Asociacion de Usuarios Acueducto Vereda El Vainillo</t>
  </si>
  <si>
    <t>Vereda  Aguacatal</t>
  </si>
  <si>
    <t>Asociacion de Usuarios del Acueducto de Aguacatal</t>
  </si>
  <si>
    <t>Vereda Naranjal Poblanco</t>
  </si>
  <si>
    <t>Asociacion de Usuarios del Acueducto Vereda Naranjal Poblanco planta san mateo el volcan</t>
  </si>
  <si>
    <t>Vereda  Naranjal Poblanco</t>
  </si>
  <si>
    <t>Asociacion de Usuarios del Acueducto Vereda Naranjal Poblanco planta sierra morena</t>
  </si>
  <si>
    <t>Vereda Cadenas</t>
  </si>
  <si>
    <t>Junta de Accion Comunal Vereda Cadenas</t>
  </si>
  <si>
    <t>Corregimiento Piedra Verde</t>
  </si>
  <si>
    <t>Junta de Accion Comunal Corregimiento Piedra Verde</t>
  </si>
  <si>
    <t>Vereda Chamuscados</t>
  </si>
  <si>
    <t>Asociacion de Usuarios Acueducto de La Vereda Chamuscados</t>
  </si>
  <si>
    <t>Vereda La Garrucha</t>
  </si>
  <si>
    <t>Asociación de Usuarios del Acueducto de La Vereda La Garrucha- ASOGAR</t>
  </si>
  <si>
    <t>Asociacion de Usuarios Acueducto Vereda El  Molino</t>
  </si>
  <si>
    <t>ASUAMFRAB- Travesias</t>
  </si>
  <si>
    <t>Asociación de Usuarios del Acueducto Veredal Agua Pura La Maria</t>
  </si>
  <si>
    <t>Sector La Pianola</t>
  </si>
  <si>
    <t>Asociación de Usuarios del Acueducto de La Vereda Sabaletas E.S.P.-La Pianola</t>
  </si>
  <si>
    <t>URBANO</t>
  </si>
  <si>
    <t>OPERADORES DE SERVICIO SA</t>
  </si>
  <si>
    <t>Hispania</t>
  </si>
  <si>
    <t>Asociación de Usuarios del Acueducto Multiveredal Mulato-La Florida</t>
  </si>
  <si>
    <t>Vereda El Llanete</t>
  </si>
  <si>
    <t>Asociación de Usuarios del Acueducto Multiveredal Mulato-El Llanete</t>
  </si>
  <si>
    <t>Vereda La cuelga</t>
  </si>
  <si>
    <t>Asociación de Usuarios del Acueducto Multiveredal Mulato-La Cuelga</t>
  </si>
  <si>
    <t>Vereda El Silencio</t>
  </si>
  <si>
    <t>Asociación de Usuarios del Acueducto Multiveredal Mulato-El Silencio</t>
  </si>
  <si>
    <t>Vereda El Tablazo</t>
  </si>
  <si>
    <t>Asociación de Usuarios del Acueducto Multiveredal Betania-Hispania E.S.P-El Tablazo</t>
  </si>
  <si>
    <t>Vereda Armenia Alta</t>
  </si>
  <si>
    <t>Asociación de Usuarios del Acueducto Multiveredal Betania-Hispania E.S.P-Armenia Alta</t>
  </si>
  <si>
    <t>Vereda La Palmira</t>
  </si>
  <si>
    <t>Asociación de Usuarios del Acueducto Multiveredal Betania-Hispania E.S.P-La Palmira</t>
  </si>
  <si>
    <t>Vereda Armenia baja</t>
  </si>
  <si>
    <t>Asociación de Usuarios del Acueducto Multiveredal Betania-Hispania E.S.P-Armenia Baja</t>
  </si>
  <si>
    <t>Vereda La Seca</t>
  </si>
  <si>
    <t>Asociación de Usuarios del Acueducto Multiveredal Betania-Hispania E.S.P-La Seca</t>
  </si>
  <si>
    <t>Jardín</t>
  </si>
  <si>
    <t>Vereda La Salada</t>
  </si>
  <si>
    <t>Asociacion de Usuarios del Acueducto Aguas Unidas-La Salada</t>
  </si>
  <si>
    <t>VeredaQuebrada Bonita</t>
  </si>
  <si>
    <t>Asociacion de Usuarios del Acueducto Aguas Unidas-Quebrada Bonita</t>
  </si>
  <si>
    <t>Acueducto Veredal Serranias-Los Pomos</t>
  </si>
  <si>
    <t>Vereda La Herrerita</t>
  </si>
  <si>
    <t>Acueducto Veredal Serranias-La Herrerita</t>
  </si>
  <si>
    <t>Acueducto Veredal Serranias-Las Peñas-La Curia</t>
  </si>
  <si>
    <t>Vereda Serranias</t>
  </si>
  <si>
    <t>I.E. Serranias Parte Central</t>
  </si>
  <si>
    <t xml:space="preserve">Vereda Serranias </t>
  </si>
  <si>
    <t xml:space="preserve">Acueducto La Valencia </t>
  </si>
  <si>
    <t>Acueducto Veredal Serranias-Serranias</t>
  </si>
  <si>
    <t>VeredaLa Herrera</t>
  </si>
  <si>
    <t>Acueducto Veredal Serranias-La Herrera, La Garrucha</t>
  </si>
  <si>
    <t>Vereda La Casiana</t>
  </si>
  <si>
    <t>Asociacion de Usuarios del Acueducto Multiveredal de Jardin-La Casiana</t>
  </si>
  <si>
    <t>Vereda Morro Amarillo</t>
  </si>
  <si>
    <t>Asociacion de Usuarios del Acueducto Multiveredal de Jardin-Morro Amarillo</t>
  </si>
  <si>
    <t>Vereda San Bartolo Jardin</t>
  </si>
  <si>
    <t>Asociacion de Usuarios del Acueducto Multiveredal de Jardin-San Bartolo Jardín</t>
  </si>
  <si>
    <t>Vereda Cristianía</t>
  </si>
  <si>
    <t>Asociacion de Usuarios del Acueducto Multiveredal de Jardin-Cristiania</t>
  </si>
  <si>
    <t>Vereda El Tapado</t>
  </si>
  <si>
    <t>Asociacion de Usuarios del Acueducto Multiveredal de Jardin-El Tapado</t>
  </si>
  <si>
    <t>Vereda Caramanta</t>
  </si>
  <si>
    <t>Asociacion de Usuarios del Acueducto Multiveredal de Jardin-Caramanta</t>
  </si>
  <si>
    <t>Asociacion de Usuarios del Acueducto Multiveredal de Jardin-La Linda</t>
  </si>
  <si>
    <t>Vereda La Arboleda</t>
  </si>
  <si>
    <t>Asociación de Usuarios del Acueducto La Arboleda Rio Claro del Municipio de Jardin-La Arboleda</t>
  </si>
  <si>
    <t>Vereda Rio Claro</t>
  </si>
  <si>
    <t>Asociación de Usuarios del Acueducto La Arboleda Rio Claro del Municipio de Jardin-Rio Claro</t>
  </si>
  <si>
    <t>Vereda Alto Del Indio</t>
  </si>
  <si>
    <t>Asociación de Usuarios del Acueducto La Arboleda Rio Claro del Municipio de Jardin-Alto del Indio</t>
  </si>
  <si>
    <t>Asociación de Usuarios del Acueducto La Arboleda Rio Claro del Municipio de Jardin-La Montañita</t>
  </si>
  <si>
    <t>Vereda Gibraltar</t>
  </si>
  <si>
    <t>Junta de Usuarios del Acueducto de Avermar-Gibraltar</t>
  </si>
  <si>
    <t>Vereda Las Margaritas</t>
  </si>
  <si>
    <t>Junta de Usuarios del Acueducto de Avermar-Las Margaritas</t>
  </si>
  <si>
    <t>Vereda Verdun</t>
  </si>
  <si>
    <t>Acueducto Verdun Gibraltar-Verdun</t>
  </si>
  <si>
    <t>Jericó</t>
  </si>
  <si>
    <t>Vereda Guacamayal</t>
  </si>
  <si>
    <t>Junta de Acción Comunal Vereda Guacamayal</t>
  </si>
  <si>
    <t>Vereda  La Leona</t>
  </si>
  <si>
    <t>Junta de Acción Comunal Vereda La Leona</t>
  </si>
  <si>
    <t>Vereda San Ramón</t>
  </si>
  <si>
    <t>Junta de Acción Comunal San Ramón - Los Arrayanes</t>
  </si>
  <si>
    <t>Asociación de Usuarios del Acueducto La Hermosa</t>
  </si>
  <si>
    <t>Corregimiento Palo Cabildo</t>
  </si>
  <si>
    <t>Asociación Comunitaria del Acueducto del Corregimiento de Palocabildo Municipio de Jerico - Aguas del Roble.</t>
  </si>
  <si>
    <t>Junta de Acción Comunal Vereda La Pradera</t>
  </si>
  <si>
    <t>Vereda Estrella Nueva</t>
  </si>
  <si>
    <t>Asociacion de Usuarios del Acueducto de Las Veredas Estrella Nueva y Estrella Vieja</t>
  </si>
  <si>
    <t>Vereda La Pista</t>
  </si>
  <si>
    <t>Asociación de Usuarios del Acueducto Multiveredal El Chuscal - Multichuscal - La Pista</t>
  </si>
  <si>
    <t>Asociación de Usuarios del acueducto aguas de La Soledad</t>
  </si>
  <si>
    <t>Vereda Los Patios</t>
  </si>
  <si>
    <t>Asociacion de Usuarios del Acueducto Multiveredal Los Patios  - Ciudadela - Acupatios</t>
  </si>
  <si>
    <t>Vereda El Zacatin</t>
  </si>
  <si>
    <t>Junta de Acción Comunal Vereda El Zacatín</t>
  </si>
  <si>
    <t>Asociación de Usuarios del Acueducto Multiveredal Guacamayal -La Leona (Multiedesa) - La Leona</t>
  </si>
  <si>
    <t>Junta Administradora del Acueducto Vereda La Aguada</t>
  </si>
  <si>
    <t xml:space="preserve">Asociación de Usuarios del Acueducto Palenque - La Virgen </t>
  </si>
  <si>
    <t>Multiveredal Buga - Palenque  - Buga (Acuebuga)</t>
  </si>
  <si>
    <t>Vereda  Palenquito</t>
  </si>
  <si>
    <t>Junta de Acción Comunal Vereda Palenquito</t>
  </si>
  <si>
    <t>Vereda Castalia</t>
  </si>
  <si>
    <t xml:space="preserve">Asociación de Usuarios del Acueducto de La Vereda Castalia - Asuveca </t>
  </si>
  <si>
    <t>Vereda Cauca Viejo</t>
  </si>
  <si>
    <t>Operadores de Servicios S.A. E.S.P-Cauca Viejo</t>
  </si>
  <si>
    <t>Junta de Acción Comunal de Altamira</t>
  </si>
  <si>
    <t>Asociación Comunitaria Acueducto Vereda Vallecitos</t>
  </si>
  <si>
    <t>Vereda Quebradona Arriba</t>
  </si>
  <si>
    <t>Junta de Acción Comunal Quebradona Arriba</t>
  </si>
  <si>
    <t>Vereda Quebradona Abajo</t>
  </si>
  <si>
    <t>Junta de Acción Comunal Quebradona Abajo</t>
  </si>
  <si>
    <t>Vereda La Fé</t>
  </si>
  <si>
    <t>Junta de Acción Comunal Vereda La Fé</t>
  </si>
  <si>
    <t>Vereda La Cestillala</t>
  </si>
  <si>
    <t>Junta de Acción Comunal Vereda Cestillala</t>
  </si>
  <si>
    <t>Junta de Acción Comunal La Cascada-Comité de Aguas y Acueducto</t>
  </si>
  <si>
    <t>La Pintada</t>
  </si>
  <si>
    <t>Sin acueductos</t>
  </si>
  <si>
    <t>Montebello</t>
  </si>
  <si>
    <t>Vereda El Churimo</t>
  </si>
  <si>
    <t>Junta de Acción Comunal Vereda El Churimo</t>
  </si>
  <si>
    <t>Junta de Acción Comunal Vereda Campo Alegre</t>
  </si>
  <si>
    <t>Vereda El Olival Parte Alta</t>
  </si>
  <si>
    <t>Asociación de Usuarios del Acueducto Veredal Agua Viva El Olival  Parte Alta</t>
  </si>
  <si>
    <t>Vereda Encenillo</t>
  </si>
  <si>
    <t>Junta de Acción Comunal Vereda Encenillo</t>
  </si>
  <si>
    <t>Junta de Acción Comunal Vereda La Quiebra</t>
  </si>
  <si>
    <t>VeredaEl Olival Parte Baja</t>
  </si>
  <si>
    <t>Asociación de Usuarios del Acueducto Veredal Agua Viva El Olival Parte Baja</t>
  </si>
  <si>
    <t>Vereda La Peña Parte Baja</t>
  </si>
  <si>
    <t>Junta de Acción Comunal Vereda La Peña Parte Baja</t>
  </si>
  <si>
    <t>Vereda Getsemani</t>
  </si>
  <si>
    <t>Junta de Acción Comunal Vereda Getsemani</t>
  </si>
  <si>
    <t>Vereda El Gavilan</t>
  </si>
  <si>
    <t>Junta de Acción Comunal Vereda El Gavilan</t>
  </si>
  <si>
    <t>Vereda La Granja</t>
  </si>
  <si>
    <t>Junta de Acción Comunal Vereda La Granja</t>
  </si>
  <si>
    <t>Vereda Zarcitos Parte Alta</t>
  </si>
  <si>
    <t>Junta de Acción Comunal Vereda Zarcitos Parte Alta</t>
  </si>
  <si>
    <t>Vereda Sabanitas Parte Alta</t>
  </si>
  <si>
    <t>Asociación de Usuarios Acueducto Fuentes Unidas Sabanitas Parte Alta</t>
  </si>
  <si>
    <t>Vereda Sabanitas Parte Baja</t>
  </si>
  <si>
    <t>Asociación de Usuarios Acueducto Fuentes Unidas Sabanitas Parte Baja</t>
  </si>
  <si>
    <t>Vereda Zarcitos Parte Baja</t>
  </si>
  <si>
    <t>Junta de Acción Comunal Vereda Zarcitos Parte Baja</t>
  </si>
  <si>
    <t>Pueblorrico</t>
  </si>
  <si>
    <t>Vereda  La Pica</t>
  </si>
  <si>
    <t>Asociacion de Usuarios del  Acueducto de la  Vereda La Pica del municipio de Pueblorrico</t>
  </si>
  <si>
    <t>Vereda  Santa  Bárbara</t>
  </si>
  <si>
    <t>Junta Administradora del Acueducto Santa Bárbara</t>
  </si>
  <si>
    <t xml:space="preserve">Vereda California </t>
  </si>
  <si>
    <t>Asociacion de Usuarios del Acueducto de La Vereda California  del municipio de Pueblorrico</t>
  </si>
  <si>
    <t>Vereda Mulatico</t>
  </si>
  <si>
    <t>Asociacion de Usuarios del Acueducto de La Vereda Mulatico del municipio de Pueblorrico</t>
  </si>
  <si>
    <t>Vereda  La Gómez</t>
  </si>
  <si>
    <t>Asociacion de Usuarios  del  Acueducto de la Vereda La Gómez del municipio de Pueblorrico</t>
  </si>
  <si>
    <t>Asociacion de Usuarios del Acueducto de La Vereda El Barcino  de Pueblorrcio Antioquia</t>
  </si>
  <si>
    <t>Acueducto multiveredal El Barcino</t>
  </si>
  <si>
    <t>Asociacion de usuarios del acueducto multiveredal Mulatos</t>
  </si>
  <si>
    <t>Corinto B</t>
  </si>
  <si>
    <t>Sevilla</t>
  </si>
  <si>
    <t>Morron</t>
  </si>
  <si>
    <t>Asociacion de usuarios del acueducto multiveredal Morron</t>
  </si>
  <si>
    <t>El Barcino</t>
  </si>
  <si>
    <t>Acueducto El Zarzo</t>
  </si>
  <si>
    <t>Vereda Mulato Mulato</t>
  </si>
  <si>
    <t>Asociacion de usuarios del acueducto multiveredal Mulato ( No hay desinfeccion)</t>
  </si>
  <si>
    <t>Acueducto multiveredal Mulatos Vereda Sinai</t>
  </si>
  <si>
    <t>Asociacion de usuarios del acueducto Multiveredal Mulato Vereda Sinai</t>
  </si>
  <si>
    <t>Salgar</t>
  </si>
  <si>
    <t>Vereda La Humareda</t>
  </si>
  <si>
    <t>Asociación de Usuarios La Humareda</t>
  </si>
  <si>
    <t xml:space="preserve">Vereda El Carmelo Paraje Dos </t>
  </si>
  <si>
    <t xml:space="preserve">Asociación de Usuarios del Acueducto de La Vereda El Carmelo Paraje Dos </t>
  </si>
  <si>
    <t>Vereda Gulunga Parte Alta</t>
  </si>
  <si>
    <t>Asociación de Usuarios del Acueducto de La Vereda La Gulunga Parte Alta</t>
  </si>
  <si>
    <t>Vereda Corregimiento La Margarita</t>
  </si>
  <si>
    <t>Asociación de Usuarios del Acueducto del Corregimiento La Margarita</t>
  </si>
  <si>
    <t>Vereda El Leon</t>
  </si>
  <si>
    <t xml:space="preserve">Asociación de Usuarios del Acueducto de La Vereda El Leon </t>
  </si>
  <si>
    <t>Asociación de Usuarios del Acueducto La Montañita</t>
  </si>
  <si>
    <t>ASO-La Taborda</t>
  </si>
  <si>
    <t>Asociación de Usuarios La Taborda</t>
  </si>
  <si>
    <t xml:space="preserve">Asociación de Usuarios del Acueducto de La Vereda Llanadas </t>
  </si>
  <si>
    <t>Vereda Corregimiento Concilio</t>
  </si>
  <si>
    <t xml:space="preserve">Asociación de Usuarios del Acueducto del Corregimiento El Concilio </t>
  </si>
  <si>
    <t>Vereda Corregimiento Peñalisa</t>
  </si>
  <si>
    <t>Asociación de Usuarios Peñalisa</t>
  </si>
  <si>
    <t>Corregimiento La Margarita</t>
  </si>
  <si>
    <t>Empresas Publicas de Salgar S.A. E.S.P.-Corregimiento La Margarita</t>
  </si>
  <si>
    <t>Vereda Corregimiento La Camara</t>
  </si>
  <si>
    <t>Asociación de Usuarios del Acueducto del Corregimiento La Cámara</t>
  </si>
  <si>
    <t>Vereda La Chaquiro Abajo</t>
  </si>
  <si>
    <t xml:space="preserve">Asociación de Usuarios del Acueducto de La Vereda La Chaquiro Abajo </t>
  </si>
  <si>
    <t>Vereda La Chuchita</t>
  </si>
  <si>
    <t>Asociación de Usuarios La Chuchita</t>
  </si>
  <si>
    <t xml:space="preserve">Asociación de Usuarios del Acueducto de La Vereda Morritos </t>
  </si>
  <si>
    <t>AUA La Montañita- Miraflores</t>
  </si>
  <si>
    <t>Asociación  de Usuarios del Acueducto La Montañita-Miraflores</t>
  </si>
  <si>
    <t>Vereda Paraje Uno</t>
  </si>
  <si>
    <t>Asociación De Usuarios Acueducto El Carmelo Paraje Uno</t>
  </si>
  <si>
    <t>Vereda Chaquiro Dos</t>
  </si>
  <si>
    <t>Asociación De Usuarios Acueducto Vereda Chaquiro Dos</t>
  </si>
  <si>
    <t>Paraje El Clavel</t>
  </si>
  <si>
    <t xml:space="preserve">Asociación de Usuarios del Acueducto El Paraje El Clavel </t>
  </si>
  <si>
    <t>Vereda Siberia</t>
  </si>
  <si>
    <t>Asociación de Usuarios del Acueducto de La Vereda La Siberia</t>
  </si>
  <si>
    <t>Vereda Alto de Marines</t>
  </si>
  <si>
    <t xml:space="preserve">Asociación de Usuarios del Acueducto de La Vereda Los Marines </t>
  </si>
  <si>
    <t>Vereda El Ventiadero</t>
  </si>
  <si>
    <t>Asociacion de usuarios del acueducto El Ventiadero</t>
  </si>
  <si>
    <t>Santa Bárbara</t>
  </si>
  <si>
    <t>Corregimiento de Damasco</t>
  </si>
  <si>
    <t>Asociación de Usuarios del Acueducto Multiveredal del Corregimiento de Damasco-Corregimiento de Damasco</t>
  </si>
  <si>
    <t xml:space="preserve">Asociación Usuarios Acueducto Palmichal </t>
  </si>
  <si>
    <t>Asociación de Usuarios Acueducto Yarumalito</t>
  </si>
  <si>
    <t>Corregimiento Versalles</t>
  </si>
  <si>
    <t>Asociación de Usuarios del Acueducto del Corregimiento de Versalles</t>
  </si>
  <si>
    <t>Acueducto Junta de Acción Comunal- Buenavista</t>
  </si>
  <si>
    <t>Sector La ondina</t>
  </si>
  <si>
    <t>Acueducto Junta de Acción Comunal -Sector La Ondina</t>
  </si>
  <si>
    <t>Vereda Cordoncillo</t>
  </si>
  <si>
    <t>Asociación Acueducto Vereda Cordoncillo</t>
  </si>
  <si>
    <t>Vereda Cristo Rey</t>
  </si>
  <si>
    <t xml:space="preserve">Junta de Acción Comunal Vereda Cristo Rey </t>
  </si>
  <si>
    <t>Quiebra del Barro</t>
  </si>
  <si>
    <t>Acueducto Quiebra del Barro</t>
  </si>
  <si>
    <t>Vereda Quiebra de Guamito</t>
  </si>
  <si>
    <t>Asociación de Acueducto Vereda Quiebra de Guamito</t>
  </si>
  <si>
    <t>Asociación de Usuarios del Acueducto Multiveredal Las Mercedes Los Naranjos Pitayo-Las Mercedes</t>
  </si>
  <si>
    <t xml:space="preserve">Asociación  Acueducto Vereda Guamal </t>
  </si>
  <si>
    <t>Vereda El Guacimo Parte Baja</t>
  </si>
  <si>
    <t>Asociación de Usuarios del Acueducto Multiveredal del Corregimiento de Damasco-Vereda El Guacimo Parte Baja</t>
  </si>
  <si>
    <t>Vereda La Umbría</t>
  </si>
  <si>
    <t>Asociación de Usuarios del Acueducto Multiveredal del Corregimiento de Damasco-Vereda La Umbría</t>
  </si>
  <si>
    <t>Vereda Pavas Parte Alta</t>
  </si>
  <si>
    <t>Operadores de Servicios S.A E.S.P - Vereda Pavas Parte Alta</t>
  </si>
  <si>
    <t>VeredaLa Liboriana</t>
  </si>
  <si>
    <t>Asociacion de Suscriptores del Acueducto y Alcantarillado de La Vereda La Liboriana, Corregimiento de Versalles - ACAVELI</t>
  </si>
  <si>
    <t>Vereda San Isidro Parte Baja</t>
  </si>
  <si>
    <t>Junta Administradora Acueducto Vereda San Isidro Parte Baja</t>
  </si>
  <si>
    <t>Vereda Aguacatal</t>
  </si>
  <si>
    <t>Junta de Acción Comunal Vereda Aguacatal</t>
  </si>
  <si>
    <t>Vereda Corozal</t>
  </si>
  <si>
    <t>Junta de Acción Comunal Vereda Corozal</t>
  </si>
  <si>
    <t>Junta de Acción Comunal Vereda Bellavista</t>
  </si>
  <si>
    <t xml:space="preserve">Junta de Acción Comunal Vereda La Primavera </t>
  </si>
  <si>
    <t>Morroplancho Parte Baja- Campamento</t>
  </si>
  <si>
    <t>Coorporación Acueducto Morroplancho Parte Baja Sector Campamento</t>
  </si>
  <si>
    <t>Morroplancho Parte Alta- Campamento</t>
  </si>
  <si>
    <t>Coorporación Acueducto Morroplancho Parte Alta Sector Campamento</t>
  </si>
  <si>
    <t>Vereda Pitayó</t>
  </si>
  <si>
    <t>Asociación Usuarios Acueducto Pitayo</t>
  </si>
  <si>
    <t>Vereda Poblanco</t>
  </si>
  <si>
    <t xml:space="preserve">Asociación de Usuarios del Acueducto Poblanco </t>
  </si>
  <si>
    <t>Vereda El Helechal</t>
  </si>
  <si>
    <t>Asociación de Usuarios del Acueducto de La Vereda El Helechal</t>
  </si>
  <si>
    <t>JAC-La Esperanza</t>
  </si>
  <si>
    <t>Acueducto Junta de Acción Comunal La Esperanza</t>
  </si>
  <si>
    <t>Vereda Alto de los Gomez</t>
  </si>
  <si>
    <t>Operadores de Servicios S.A E.S.P - Vereda Alto de Los Gomez</t>
  </si>
  <si>
    <t>Vereda Atanasio</t>
  </si>
  <si>
    <t>Operadores de Servicios S.A E.S.P - Vereda  Atanasio</t>
  </si>
  <si>
    <t>Vereda  La Ursula</t>
  </si>
  <si>
    <t>Operadores de Servicios S.A E.S.P - Vereda La Ursula</t>
  </si>
  <si>
    <t>Operadores de Servicios S.A E.S.P - Vereda El Guayabo</t>
  </si>
  <si>
    <t>Vereda Corozal Parte Alta</t>
  </si>
  <si>
    <t xml:space="preserve">Operadores de Servicios S.A E.S.P - Vereda  Corozal Parte Alta </t>
  </si>
  <si>
    <t>Operadores de Servicios S.A E.S.P - Vereda El Vergel</t>
  </si>
  <si>
    <t>Vereda Los Charcos</t>
  </si>
  <si>
    <t>Operadores de Servicios S.A E.S.P - Vereda Los Charcos</t>
  </si>
  <si>
    <t>Vereda Quiebra del Barro</t>
  </si>
  <si>
    <t>Operadores de Servicios S.A E.S.P - Vereda Quiebra del Barro</t>
  </si>
  <si>
    <t>Vereda Loma Larga Parte Alta</t>
  </si>
  <si>
    <t>Operadores de Servicios S.A E.S.P - Vereda Loma Larga Parte Alta</t>
  </si>
  <si>
    <t xml:space="preserve">Vereda Loma Larga </t>
  </si>
  <si>
    <t>Asociación Junta Administradora Acueducto Loma Larga</t>
  </si>
  <si>
    <t>Vereda San Isidro Parte Alta</t>
  </si>
  <si>
    <t>Operadores de Servicios S.A E.S.P - San Isidro Parte Alta</t>
  </si>
  <si>
    <t>Vereda Palocoposo</t>
  </si>
  <si>
    <t>Operadores de Servicios S.A E.S.P - Vereda Palocoposo</t>
  </si>
  <si>
    <t>Vereda La Arcadia</t>
  </si>
  <si>
    <t>Asociación Acueducto Vereda La Arcadia</t>
  </si>
  <si>
    <t>Vereda Loma de Don Santos</t>
  </si>
  <si>
    <t xml:space="preserve">Junta Administradora de Acueducto Vereda Loma de Don Santos </t>
  </si>
  <si>
    <t>Vereda La Liboriana</t>
  </si>
  <si>
    <t>Operadores de Servicios S.A. E.S.P. - Vereda La Liboriana</t>
  </si>
  <si>
    <t>Támesis</t>
  </si>
  <si>
    <t>Vereda San Luis</t>
  </si>
  <si>
    <t>Junta Administradora de Acueducto Vereda San Luis  Lora</t>
  </si>
  <si>
    <t>Corregimiento de Palermo</t>
  </si>
  <si>
    <t>Junta Administradora de Acueducto Corregimiento de Palermo</t>
  </si>
  <si>
    <t>Junta Administradora de Acueducto Vereda  Corozal</t>
  </si>
  <si>
    <t>Corregimiento San Pablo</t>
  </si>
  <si>
    <t>Junta Administradora de Acueducto Corregimiento de San Pablo</t>
  </si>
  <si>
    <t>Veredas Rio Claro-Otrabanda</t>
  </si>
  <si>
    <t>Junta Administradora de Acueducto Rio Claro-Otrabanda</t>
  </si>
  <si>
    <t>Junta Administradora del Acueducto Vereda Travesias</t>
  </si>
  <si>
    <t>Vereda Cedeño Alto</t>
  </si>
  <si>
    <t>Junta Administradora de Acueducto Multiveredal Acuacartama-Cedeño Alto</t>
  </si>
  <si>
    <t>Vereda Cedeño Bajo</t>
  </si>
  <si>
    <t>Junta Administradora de Acueducto Multiveredal Acuacartama-Cedeño Bajo</t>
  </si>
  <si>
    <t xml:space="preserve">Vereda La Alacena </t>
  </si>
  <si>
    <t>Asociacion de Usuarios de Acueducto Multiveredal La Alacena, El Hacha y El Tabor-La Alacena</t>
  </si>
  <si>
    <t>Vereda El Hacha</t>
  </si>
  <si>
    <t>Asociacion de Usuarios de Acueducto Multiveredal La Alacena, El Hacha y El Tabor-El Hacha</t>
  </si>
  <si>
    <t>Vereda El Tabor</t>
  </si>
  <si>
    <t>Asociacion de Usuarios de Acueducto Multiveredal La Alacena, El Hacha y El Tabor-El Tabor</t>
  </si>
  <si>
    <t>ASOAGUAS -El Encanto</t>
  </si>
  <si>
    <t>ASOAGUAS -El Pescadero</t>
  </si>
  <si>
    <t>Vereda El Libano</t>
  </si>
  <si>
    <t>Junta Administradora de Acueducto El Libano</t>
  </si>
  <si>
    <t>Asociación de Usuarios Acueducto San Isidro, El Rayo-San Isidro</t>
  </si>
  <si>
    <t>ASOAGUAS -El Rayo</t>
  </si>
  <si>
    <t>Asociacion de Usuarios de Acueducto Veredal Santa Teresa-Santa Teresa</t>
  </si>
  <si>
    <t>Multiveredal Campo Alegre- La Matilde- San Pedro</t>
  </si>
  <si>
    <t>Vereda La Matilde</t>
  </si>
  <si>
    <t>Multiveredal Campo Alegre- La Matilde- La Matilde</t>
  </si>
  <si>
    <t>Multiveredal Campo Alegre- Campo Alegre</t>
  </si>
  <si>
    <t>vereda  La Mirla</t>
  </si>
  <si>
    <t>Junta Administradora de Acueducto Multiveredal Acuacartama-La Mirla</t>
  </si>
  <si>
    <t>Junta Administradora de Acueducto Multiveredal AcuacartamaL Florida</t>
  </si>
  <si>
    <t>Junta Administradora de Acueducto Multiveredal Acuacartama-Guayabal</t>
  </si>
  <si>
    <t>Resguardo Indigena</t>
  </si>
  <si>
    <t>Junta Administradora de Acueducto Multiveredal Acuacartama-Resguardo Indigena</t>
  </si>
  <si>
    <t>Vereda La Pastora</t>
  </si>
  <si>
    <t>Junta Administradora de Acueducto Multiveredal Acuacartama-La Pastora</t>
  </si>
  <si>
    <t>Vereda Nudillales</t>
  </si>
  <si>
    <t>Junta Administradora de Acueducto Multiveredal Acuacartama-Nudillales</t>
  </si>
  <si>
    <t>Vereda La Argentina</t>
  </si>
  <si>
    <t>Junta Administradora  Acueducto Piedra de Moler-La Argentina</t>
  </si>
  <si>
    <t>Vereda La Mesa</t>
  </si>
  <si>
    <t>Asociacion de Usuarios de Acueducto Vereda  La Mesa</t>
  </si>
  <si>
    <t>Veredas Rio Claro-Rio Claro</t>
  </si>
  <si>
    <t>Junta Administradora de Acueducto Rio Claro-Rio Claro</t>
  </si>
  <si>
    <t>Junta Administradora  Acueducto Piedra de Moler-Piedra Moler</t>
  </si>
  <si>
    <t xml:space="preserve">San Luis Sector Escuela </t>
  </si>
  <si>
    <t xml:space="preserve">Junta Administradora Acueducto San Luis Sector Escuela </t>
  </si>
  <si>
    <t xml:space="preserve">Junta Administradora AcueductoLa Laguna </t>
  </si>
  <si>
    <t xml:space="preserve">Barrio La Unión </t>
  </si>
  <si>
    <t xml:space="preserve">Junta Administradora Acueducto Sector Barrio La Unión </t>
  </si>
  <si>
    <t>Asociación de Usuarios Acueducto San Isidro, El Rayo-San Isidro-El Encanto</t>
  </si>
  <si>
    <t>Asociación de Usuarios Acueducto San Isidro, El Rayo-El Encanto,Pescadero</t>
  </si>
  <si>
    <t>Asociación de Usuarios Acueducto San Isidro, El Rayo-El Encanto,Pescadero-El Rayo</t>
  </si>
  <si>
    <t>Tarso</t>
  </si>
  <si>
    <t>Vereda Canaan</t>
  </si>
  <si>
    <t>Parcelacion Cauca Viejo-Tarso</t>
  </si>
  <si>
    <t>Vereda  La Linda</t>
  </si>
  <si>
    <t>Junta de Acción Comunal Vereda La Linda</t>
  </si>
  <si>
    <t>Vereda  El Cedron</t>
  </si>
  <si>
    <t>Junta de Acción Comunal Vereda El Cedron</t>
  </si>
  <si>
    <t>Junta de Acción Comunal Vereda La Arboleda</t>
  </si>
  <si>
    <t>Vereda Patio Bonito</t>
  </si>
  <si>
    <t>Empresa de Servicios Publicos de Tarso S.A E.S.P. Vereda Patio Bonito</t>
  </si>
  <si>
    <t>Vereda Tacamocho</t>
  </si>
  <si>
    <t>Empresa de Servicios Publicos de Tarso S.A E.S.P. Vereda Tacamocho</t>
  </si>
  <si>
    <t>Empresa de Servicios Públicos de Tarso S.A E.S.P.-La Linda</t>
  </si>
  <si>
    <t xml:space="preserve">Acueducto Multiveredal La Linda Tamcamcho La Arboleda y El Parnaso </t>
  </si>
  <si>
    <t xml:space="preserve">Vereda El Parnaso </t>
  </si>
  <si>
    <t>Titiribí</t>
  </si>
  <si>
    <t>Corregimiento La Meseta Sector El Hoyo</t>
  </si>
  <si>
    <t>Asociacion de Suscriptores o Usuarios del Acueducto y Alcantarillado La Meseta - Sector El Hoyo</t>
  </si>
  <si>
    <t>Corregimiento La Meseta</t>
  </si>
  <si>
    <t>Asociacion de Suscriptores o Usuarios del Acueducto y Alcantarillado La Meseta-Meseta</t>
  </si>
  <si>
    <t>Corregimiento Sitio Viejo</t>
  </si>
  <si>
    <t>Asociacion de Usuarios del Acueducto y Alcantarillado Corregimiento Sitio Viejo</t>
  </si>
  <si>
    <t>Corregimiento La Otra Mina</t>
  </si>
  <si>
    <t>Junta Administradora del Acueducto de Otramina</t>
  </si>
  <si>
    <t>Vereda Falda Del Cauca</t>
  </si>
  <si>
    <t>Asociacion de Suscriptores o Usuarios del Acueducto y Alcantarillado Falda del Cauca</t>
  </si>
  <si>
    <t>Asociacion de Suscriptores o Usuarios Acueducto y Alcantarillado Vereda El Morro</t>
  </si>
  <si>
    <t>Junta Administradora Acueducto y Alcantarillado El Zancudo</t>
  </si>
  <si>
    <t>Asociacion de Suscriptores o Usuarios del Acueducto y Alcantarillado Campo Alegre</t>
  </si>
  <si>
    <t>Vereda Alto de Corcovado</t>
  </si>
  <si>
    <t>Acueducto Alto de Corcovado</t>
  </si>
  <si>
    <t>Sector Falda de los Upegui</t>
  </si>
  <si>
    <t>Asociacion de Suscriptores o Usuarios del Acueducto Falda de Los Upegui</t>
  </si>
  <si>
    <t>Vereda Los Micos</t>
  </si>
  <si>
    <t>Asociacion de Suscriptores o Usuarios del Acueducto y Alcantarillado Los Micos - ASUAALOSMI</t>
  </si>
  <si>
    <t>Corregimiento La Albania</t>
  </si>
  <si>
    <t>Asociacion Junta Acueducto Sector Hoyo del Barro, Corregimiento del Libano, La Albania</t>
  </si>
  <si>
    <t>Vereda El Porvenir</t>
  </si>
  <si>
    <t>Asociación de Suscriptores o Usuarios Acueducto y Alcantarillado El Porvenir</t>
  </si>
  <si>
    <t>Vereda Puerto Escondido</t>
  </si>
  <si>
    <t>Asociación de Suscriptores o Usuarios del Acueducto y Alcantarillado Puerto Escondido</t>
  </si>
  <si>
    <t>Vereda El Caracol</t>
  </si>
  <si>
    <t>Asociación de Usuarios del Acueducto Multiveredal Angelopolis, Amaga y Titiribi-El Caracol</t>
  </si>
  <si>
    <t>Vereda El Volcàn</t>
  </si>
  <si>
    <t>Asociacion de Suscriptores o Usuarios Acueducto y Alcantarillado El Volcan</t>
  </si>
  <si>
    <t>Corregimiento La Albania-Sector El Filo</t>
  </si>
  <si>
    <t>Asociación Acueducto El Trapiche, La Polla Sector El Filo</t>
  </si>
  <si>
    <t>Vereda La Peña</t>
  </si>
  <si>
    <t>Asociacion de Usuarios del Acueducto "Amigos del Agua" de La Vereda La Peña - ASUAVEPE</t>
  </si>
  <si>
    <t>Vereda Corcovado</t>
  </si>
  <si>
    <t>Asociacion de Suscriptores o Usuarios del Acueducto El Nacedero-Corcovado</t>
  </si>
  <si>
    <t>Corcovado Parte Baja</t>
  </si>
  <si>
    <t>Asociacion de Usuarios del Acueducto La Nueva ola - Vereda Corcovado - Parte Baja</t>
  </si>
  <si>
    <t>Vereda Los Pantanos No2</t>
  </si>
  <si>
    <t xml:space="preserve"> Asociación de Usuarios del Acueducto La Tora-Los Pantanos N° 2</t>
  </si>
  <si>
    <t>Vereda Loma Del Guamo</t>
  </si>
  <si>
    <t>Asociación de Suscriptores o Usuarios  Acueducto y Alcantarillado Loma del Guamo</t>
  </si>
  <si>
    <t>Asociacion de Usuarios del Acueducto del Rebose de La Vereda La Peña -Corregimiento La Albania</t>
  </si>
  <si>
    <t>Urrao</t>
  </si>
  <si>
    <t>Venta - Saladitos</t>
  </si>
  <si>
    <t>Junta de Acción Comunal Vereda Saladitos</t>
  </si>
  <si>
    <t>Orobugo Medio</t>
  </si>
  <si>
    <t>Asociación de Usuarios Acueducto Vereda Orobugo Medio</t>
  </si>
  <si>
    <t>Barrancos (muy alejado del casco urbano)</t>
  </si>
  <si>
    <t>Junta de Acción Comunal Barrancos</t>
  </si>
  <si>
    <t>Junta de Acción Comunal Vereda San Luis</t>
  </si>
  <si>
    <t xml:space="preserve">Asociación de Usuarios Vereda  El Tunal </t>
  </si>
  <si>
    <t>San Fernando La Lucia</t>
  </si>
  <si>
    <t>Asociación Administradora del Acueducto San Fenando - La Lucia "Asaferlu"</t>
  </si>
  <si>
    <t>San Rafael</t>
  </si>
  <si>
    <t>Junta de Acción Comunal San Rafael</t>
  </si>
  <si>
    <t>Corregimiento La Encarnacion</t>
  </si>
  <si>
    <t xml:space="preserve"> Acueducto Aguas del Páramo</t>
  </si>
  <si>
    <t>Los Barrancos</t>
  </si>
  <si>
    <t>Acueductos Los Quemados</t>
  </si>
  <si>
    <t>La Loma</t>
  </si>
  <si>
    <t>Acueducto Vereda La Loma</t>
  </si>
  <si>
    <t>San Matias</t>
  </si>
  <si>
    <t>Junta de Acción Comunal Vereda San Matias</t>
  </si>
  <si>
    <t>Vereda El Chuscal</t>
  </si>
  <si>
    <t>Junta de Acción Comunal Vereda El Chuscal</t>
  </si>
  <si>
    <t>Sabanas</t>
  </si>
  <si>
    <t>Asociación de Usuarios Acueducto Sabanas EL Curro</t>
  </si>
  <si>
    <t>Asociación de Usuarios Vereda La Honda</t>
  </si>
  <si>
    <t>Vereda Guapantal</t>
  </si>
  <si>
    <t xml:space="preserve">Asociación de Usuarios  Vereda Guapantal </t>
  </si>
  <si>
    <t>Vereda La San Jose</t>
  </si>
  <si>
    <t>Junta Administradora Acueducto  San Jose</t>
  </si>
  <si>
    <t>Vereda Aguacates</t>
  </si>
  <si>
    <t>Asociación de Usuarios Acueducto Aguacates</t>
  </si>
  <si>
    <t>Pavon La Concentracion</t>
  </si>
  <si>
    <t xml:space="preserve">Junta  Acción Comunal Comité de Acueducto Pavon </t>
  </si>
  <si>
    <t>96.38</t>
  </si>
  <si>
    <t>Vereda Pringamozal</t>
  </si>
  <si>
    <t xml:space="preserve">Junta Administradora  Acueducto Vereda Pringamosal </t>
  </si>
  <si>
    <t>70.79</t>
  </si>
  <si>
    <t>Vereda La Cartagena</t>
  </si>
  <si>
    <t>Asociación de Usuarios Acueducto La Cartagena</t>
  </si>
  <si>
    <t>60.24</t>
  </si>
  <si>
    <t>Vereda Arenales</t>
  </si>
  <si>
    <t>Junta Administradora  de Acueducto Vereda Arenales</t>
  </si>
  <si>
    <t>El Porvenir - Pavon</t>
  </si>
  <si>
    <t>Junta de Acción Comunal El Porvenir - Pavon</t>
  </si>
  <si>
    <t>Junta  Acción Comunal Pavon Santa Catalina</t>
  </si>
  <si>
    <t>97.34</t>
  </si>
  <si>
    <t>Pavon Hoyo Rico</t>
  </si>
  <si>
    <t>Junta Administradora  Acueducto Vereda Pavon Hoyo Rico</t>
  </si>
  <si>
    <t>20 de julio</t>
  </si>
  <si>
    <t>Acueducto 20 de Julio</t>
  </si>
  <si>
    <t>Assasave</t>
  </si>
  <si>
    <t>Acueducto Assasave - Vereda saladi</t>
  </si>
  <si>
    <t>Vereda El Salvador</t>
  </si>
  <si>
    <t>Asociación de Usarios El Salvador</t>
  </si>
  <si>
    <t>Barrio Aleu</t>
  </si>
  <si>
    <t>Junta de Accion Comunal Barrio Aleu</t>
  </si>
  <si>
    <t>Barrio 20 de julio</t>
  </si>
  <si>
    <t>Valparaíso</t>
  </si>
  <si>
    <t>Vereda Comuna  La Virgen</t>
  </si>
  <si>
    <t>Junta Administradora Acueducto Comuna La Virgen</t>
  </si>
  <si>
    <t>Vereda Comuna San Jose</t>
  </si>
  <si>
    <t>Asociacion Usuarios Acueducto Comuna San Jose</t>
  </si>
  <si>
    <t>Vereda El Palmar</t>
  </si>
  <si>
    <t>Asociacion Usuarios Acueducto El Palmar</t>
  </si>
  <si>
    <t>Asociacion de Usuarios Acueducto Veredal "El Guayabo"</t>
  </si>
  <si>
    <t>Vereda La Fabiana</t>
  </si>
  <si>
    <t>Junta Administradora Acueducto Itima -La Fabiana</t>
  </si>
  <si>
    <t>Vereda La Cumbre-La Graciela</t>
  </si>
  <si>
    <t>Junta Administradora Acueducto La Cumbre-La Graciela</t>
  </si>
  <si>
    <t>Vereda Mallarino</t>
  </si>
  <si>
    <t>Asociacion Usuarios Acueducto Mallarino</t>
  </si>
  <si>
    <t>Junta Administradora Acueducto Naranjal</t>
  </si>
  <si>
    <t>Vereda Playa Rica</t>
  </si>
  <si>
    <t>Asociacion Usuarios Acueducto Playa Rica</t>
  </si>
  <si>
    <t>Asociacion Usuarios Acueducto El Libano</t>
  </si>
  <si>
    <t>Junta Administradora Acueducto Sabaletas</t>
  </si>
  <si>
    <t>Vereda La Paz</t>
  </si>
  <si>
    <t>Asociacion Usuarios de Servicios Públicos Verda La Paz</t>
  </si>
  <si>
    <t>Resguardo Indigena Marcelino Tascon</t>
  </si>
  <si>
    <t xml:space="preserve">Acueducto Resguardo Indigena Marcelino Tascon </t>
  </si>
  <si>
    <t>Junta Administradora Acueducto La Herradura</t>
  </si>
  <si>
    <t>Venecia</t>
  </si>
  <si>
    <t>Corregimiento de Bolombolo</t>
  </si>
  <si>
    <t>Acueductos y Alcantarillados Sostenibles A.A.S S.A.   E.S.P.-Bolombolo</t>
  </si>
  <si>
    <t>Corregimiento La Mina</t>
  </si>
  <si>
    <t>Asociación de Usuarios del Acueducto del Corregimiento de Minas</t>
  </si>
  <si>
    <t>Acueducto Multiveredal Cerro Bravo-Palenque</t>
  </si>
  <si>
    <t>Acueducto Multiveredal Cerro Bravo-Palmichal</t>
  </si>
  <si>
    <t>Vereda La Amalia</t>
  </si>
  <si>
    <t>Acueducto Multiveredal Cerro Bravo-La Amalia</t>
  </si>
  <si>
    <t>Asociación de Suscriptores o Usuarios Acueducto El Cerro</t>
  </si>
  <si>
    <t>Vereda Ventiadero</t>
  </si>
  <si>
    <t>Asociación de Usuarios del Acueducto Vereda Carrizales Parte Baja El Ventiadero</t>
  </si>
  <si>
    <t>Vereda El Narciso</t>
  </si>
  <si>
    <t>Asociación de Usuarios del Acueducto de La Vereda El Narciso</t>
  </si>
  <si>
    <t>Vereda La Arabia</t>
  </si>
  <si>
    <t>Asociación de Usuarios del Acueducto de La Vereda La Arabia</t>
  </si>
  <si>
    <t>Acueducto Multiveredal El Vergel El Hoyo</t>
  </si>
  <si>
    <t>Vereda El Rincon</t>
  </si>
  <si>
    <t xml:space="preserve">Junta Administradora del Acueducto El Rincon - Acuarincon </t>
  </si>
  <si>
    <r>
      <rPr>
        <sz val="12"/>
        <rFont val="Arial"/>
      </rPr>
      <t xml:space="preserve">0.0 - 5 %: 
</t>
    </r>
    <r>
      <rPr>
        <b/>
        <sz val="12"/>
        <rFont val="Arial"/>
      </rPr>
      <t>Sin Riesgo</t>
    </r>
  </si>
  <si>
    <r>
      <rPr>
        <sz val="12"/>
        <rFont val="Arial"/>
      </rPr>
      <t>5.1  - 14 %:</t>
    </r>
    <r>
      <rPr>
        <b/>
        <sz val="12"/>
        <rFont val="Arial"/>
      </rPr>
      <t xml:space="preserve">  
Riesgo Bajo</t>
    </r>
  </si>
  <si>
    <r>
      <rPr>
        <sz val="12"/>
        <rFont val="Arial"/>
      </rPr>
      <t xml:space="preserve">35.1 - 80 %
</t>
    </r>
    <r>
      <rPr>
        <b/>
        <sz val="12"/>
        <rFont val="Arial"/>
      </rPr>
      <t xml:space="preserve"> Alto</t>
    </r>
  </si>
  <si>
    <r>
      <rPr>
        <sz val="12"/>
        <color indexed="9"/>
        <rFont val="Arial"/>
      </rPr>
      <t>80.1 -  100 %:</t>
    </r>
    <r>
      <rPr>
        <b/>
        <sz val="12"/>
        <color indexed="9"/>
        <rFont val="Arial"/>
      </rPr>
      <t xml:space="preserve"> 
Inviable Sanitariamente</t>
    </r>
  </si>
  <si>
    <r>
      <t xml:space="preserve">SUBREGION: </t>
    </r>
    <r>
      <rPr>
        <sz val="12"/>
        <rFont val="Arial"/>
      </rPr>
      <t>ORIENTE</t>
    </r>
  </si>
  <si>
    <t>Abejorral</t>
  </si>
  <si>
    <t xml:space="preserve">Vereda El Chagualo </t>
  </si>
  <si>
    <t xml:space="preserve">Asociacion de Usuarios del Acueducto del Chagualo -El Chagualo </t>
  </si>
  <si>
    <t>Vereda El Volcan</t>
  </si>
  <si>
    <t xml:space="preserve">Asociacion de Usuarios del Acueducto El Volcan </t>
  </si>
  <si>
    <t>Junta Administradora de Acueducto La Florida</t>
  </si>
  <si>
    <t>Vereda El Erizo</t>
  </si>
  <si>
    <t>Asociación de Usuarios Acueducto El Erizo</t>
  </si>
  <si>
    <t>Vereda Chagualal</t>
  </si>
  <si>
    <t xml:space="preserve">Asociacion de Usuarios del Acueducto de La Vereda  Chagualal </t>
  </si>
  <si>
    <t>Junta Administradora Acueducto Cañaveral</t>
  </si>
  <si>
    <t xml:space="preserve">Asociacion de Usuarios del Acueducto  La Cascada </t>
  </si>
  <si>
    <t>Vereda Canoas La Esperanza</t>
  </si>
  <si>
    <t xml:space="preserve">Asociacion de Usuarios del Acueducto Asientos Canoas </t>
  </si>
  <si>
    <t>Vereda Portugal</t>
  </si>
  <si>
    <t>Asociacion de Usuarios Acueducto Portugal</t>
  </si>
  <si>
    <t>Vereda Guayaquil</t>
  </si>
  <si>
    <t xml:space="preserve">Asociacion de Usuarios del Acuedcuto Vereda Guayaquil </t>
  </si>
  <si>
    <t xml:space="preserve">Vereda La Samaria </t>
  </si>
  <si>
    <t xml:space="preserve">Junta Administradora Acueducto La Samaria </t>
  </si>
  <si>
    <t>Asociacion de Usuarios Acueducto Multiveredal El Guaico  ASOAGUA E.S.P-Santa Catalina</t>
  </si>
  <si>
    <t>Vereda  Buey Colmenas</t>
  </si>
  <si>
    <t>Asociacion de Usuarios Acueducto Multiveredal El Guaico  ASOAGUA E.S.P-Buey Colmenas</t>
  </si>
  <si>
    <t>Asociacion de Usuarios Acueducto Multiveredal El Guaico  ASOAGUA E.S.P-Morron</t>
  </si>
  <si>
    <t>Corregimiento El Guaico</t>
  </si>
  <si>
    <t>Asociacion de Usuarios Acueducto Multiveredal El Guaico ASUAGUA ESP- El Zancudo Corregimiento El Guaico</t>
  </si>
  <si>
    <t>Vereda La Saltadera</t>
  </si>
  <si>
    <t>Asociacion de Usuarios Acueducto Multiveredal El Guaico  ASOAGUA E.S.P-La Saltadera</t>
  </si>
  <si>
    <t>Vereda  Altamira</t>
  </si>
  <si>
    <t>Asociacion de Usuarios Acueducto Multiveredal El Guaico  ASOAGUA E.S.P-Altamira</t>
  </si>
  <si>
    <t>Asociacion de Usuarios Acueducto Multiveredal El Guaico  ASOAGUA E.S.P-El Guadual</t>
  </si>
  <si>
    <t xml:space="preserve"> Vereda San Pedro</t>
  </si>
  <si>
    <t>Asociacion de Usuarios Acueducto Multiveredal El Guaico  ASOAGUA E.S.P-San Pedro</t>
  </si>
  <si>
    <t>Corregimiento Pantanillo</t>
  </si>
  <si>
    <t>Asociacion de Usuarios del Acueducto Multiveredal Pantatnilo ACUMUPAN-Pantanillo</t>
  </si>
  <si>
    <t>Vereda Las Trojas</t>
  </si>
  <si>
    <t>Asociacion de Usuarios del Acueducto Multiveredal Pantatnilo ACUMUPAN-Las Trojas</t>
  </si>
  <si>
    <t>Vereda La Llanada</t>
  </si>
  <si>
    <t>Asociación Acueducto Veredal Naranjal La Llanada-La Llanada</t>
  </si>
  <si>
    <t xml:space="preserve">Vereda Naranjal </t>
  </si>
  <si>
    <t>Asociación Acueducto Veredal Naranjal La Llanada-Naranjal</t>
  </si>
  <si>
    <t>Vereda Mata de Guadua</t>
  </si>
  <si>
    <t>Asociacion de Usuarios del Acueducto Multiveredal Pantatnilo ACUMUPAN-Mata de Guadua</t>
  </si>
  <si>
    <t>Vereda Sotayac</t>
  </si>
  <si>
    <t>Asociacion de Usuarios del Acueducto Multiveredal Pantatnilo ACUMUPAN-Sotayac</t>
  </si>
  <si>
    <t>Vereda Quebrada Negra</t>
  </si>
  <si>
    <t xml:space="preserve">Asociacion de Usuarios del Acuedcuto Veredal Quebradanegra Abejorral </t>
  </si>
  <si>
    <t>Vereda Corinto</t>
  </si>
  <si>
    <t>Asociacion de Usuarios del Acueducto Multiveredal Pantatnilo ACUMUPAN-Corinto</t>
  </si>
  <si>
    <t>Asociacion de Usuarios del Acueducto Multiveredal Pantatnilo ACUMUPAN-Guayabal</t>
  </si>
  <si>
    <t>Vereda El Vesubio</t>
  </si>
  <si>
    <t>Asociacion de Usuarios del Acueducto Multiveredal Pantatnilo ACUMUPAN-El Vesubio</t>
  </si>
  <si>
    <t>Asociacion de Usuarios del Acueducto Multiveredal Pantatnilo ACUMUPAN-Llano Grande</t>
  </si>
  <si>
    <t>Asociacion de Usuarios del Acueducto Multiveredal Pantatnilo ACUMUPAN-Monteloro</t>
  </si>
  <si>
    <t xml:space="preserve">Vereda El Ancla Pantano Negro </t>
  </si>
  <si>
    <t xml:space="preserve">Asociacion de Usuarios del Acueducto El Ancla de La Vereda de Pantanonegro </t>
  </si>
  <si>
    <t>Vereda La Primavera Chagualal</t>
  </si>
  <si>
    <t>Asociacion de Usuarios del Acueducto La Primavera Chagualal Abejorral</t>
  </si>
  <si>
    <t xml:space="preserve">Vereda La Maria La Betulia </t>
  </si>
  <si>
    <t xml:space="preserve">Junta Administradora Acueducto La Maria-La Betulia </t>
  </si>
  <si>
    <t>Asociación Junta Administradora Acueducto La Peña-La Peña</t>
  </si>
  <si>
    <t xml:space="preserve">Vereda La Betulia </t>
  </si>
  <si>
    <t xml:space="preserve">Junta Administradora Acueducto La Betulia -La Betulia </t>
  </si>
  <si>
    <t>Junta Administradora de Acueducto Los Pantanos</t>
  </si>
  <si>
    <t>Vereda Ventiladeros</t>
  </si>
  <si>
    <t>Asociacion de Usuarios del Acueducto Ventiaderos Abejorral</t>
  </si>
  <si>
    <t>Vereda San Bernardo</t>
  </si>
  <si>
    <t>Asociacion de Usuarios del Acueducto Multiveredal Pantatnilo ACUMUPAN-San Bernardo</t>
  </si>
  <si>
    <t xml:space="preserve">Vereda Purima </t>
  </si>
  <si>
    <t>Junta Administradora Acueducto El Granadillo Purima-Purima</t>
  </si>
  <si>
    <t>Vereda Granadillo</t>
  </si>
  <si>
    <t>Junta Administradora Acueducto El Granadillo Purima-Granadillo</t>
  </si>
  <si>
    <t>Vereda La Perdida</t>
  </si>
  <si>
    <t>Asociacion de Usuarios del Acueducto Multiveredal Pantatnilo ACUMUPAN-La Perdida</t>
  </si>
  <si>
    <t>Asociacion de Usuarios Acueducto Multiveredal El Guaico  ASOAGUA E.S.P-San Luis</t>
  </si>
  <si>
    <t>Asociacion de Usuarios del Acueducto Multiveredal Pantatnilo ACUMUPAN</t>
  </si>
  <si>
    <t>Alejandría</t>
  </si>
  <si>
    <t>Vereda El Popo</t>
  </si>
  <si>
    <t>Asociacion de Usuarios del Acueducto Veredal El Popo</t>
  </si>
  <si>
    <t>Asociacion de Usuarios Suscriptores del Acueducto Multiveredal Cruces,El Cerro,La Inmaculada y San Jose-Las Cruces</t>
  </si>
  <si>
    <t>Vereda San Jose</t>
  </si>
  <si>
    <t>Asociacion de Usuarios Suscriptores del Acueducto Multiveredal Cruces,El Cerro,La Inmaculada y San Jose-San Jose</t>
  </si>
  <si>
    <t>Asociacion de Ususarios Suscriptores del Acueducto Multiveredal Cruces El Cerro La Inmaculada y San Jose-El Cerro</t>
  </si>
  <si>
    <t xml:space="preserve">Vereda San Miguel </t>
  </si>
  <si>
    <t>Asociacion de Usuarios del Acueducto Rural San Miguel El Respaldo</t>
  </si>
  <si>
    <t>El Respaldo</t>
  </si>
  <si>
    <t xml:space="preserve">Asociación de Usuarios Rural San Miguel El Respaldo </t>
  </si>
  <si>
    <t>Vereda El Carbón</t>
  </si>
  <si>
    <t>Asociacion de Ususarios del Acueducto Multiveredal  El Tambo Vereda El Carbón</t>
  </si>
  <si>
    <t>Vereda La Inmaculada</t>
  </si>
  <si>
    <t>Asociación de Usuarios Suscriptores del Acueducto Multiveredal Cruces El Cerro La Inmaculada y San Jose-La Inmaculada</t>
  </si>
  <si>
    <t>Asociacion de usuarios del acueducto multiveredal el Tambo, vereda La Pava</t>
  </si>
  <si>
    <t>Vereda Tocaima</t>
  </si>
  <si>
    <t>Asociacion de Ususarios del Acueducto Multiveredal  El Tambo Vereda Tocaima</t>
  </si>
  <si>
    <t>Vereda Piedras Abajo</t>
  </si>
  <si>
    <t>Asociacion de Ususarios del Acueducto Multiveredal  El Tambo Vereda Piedras Abajo.</t>
  </si>
  <si>
    <t>Argelia de María</t>
  </si>
  <si>
    <t>Vereda El Fresnito</t>
  </si>
  <si>
    <t>Junta Administradora de Acueducto El Fresnito - La Linda</t>
  </si>
  <si>
    <t>Vereda La Estrella</t>
  </si>
  <si>
    <t>Junta de Accion Comunal Acueducto La Estrella</t>
  </si>
  <si>
    <t>Vereda La Plata</t>
  </si>
  <si>
    <t>Juntade Accion Comunal Acueducto  La Quiebra - La Plata</t>
  </si>
  <si>
    <t>Junta Administradora de Acueducto San Pablo</t>
  </si>
  <si>
    <t>Junta de Accion Comunal Acueducto El Zancudo</t>
  </si>
  <si>
    <t>Junta de Accion Comunal Acueducto Guaimaral -.El Pomo-</t>
  </si>
  <si>
    <t>Junta Admnistradora de Acueducto El Guadual</t>
  </si>
  <si>
    <t>Junta Administradora de Acueducto San Luis</t>
  </si>
  <si>
    <t>Vereda El Cabuyo</t>
  </si>
  <si>
    <t xml:space="preserve">Junta de Accion Comunal Vereda El Cabuyo </t>
  </si>
  <si>
    <t>Vereda El Diamante</t>
  </si>
  <si>
    <t>Junta Administradora de Acueducto El Diamante</t>
  </si>
  <si>
    <t>Vereda El Rosario</t>
  </si>
  <si>
    <t>Junta de Accion Comunal Acueducto de la Vereda El Rosario</t>
  </si>
  <si>
    <t>Junta Administradora  de Acueducto El Corozal, Vereda La Julia</t>
  </si>
  <si>
    <t>Junta de Acción Comunal  La Primavera</t>
  </si>
  <si>
    <t>Vereda El Oro</t>
  </si>
  <si>
    <t>Junta Administradora de Acueducto  El Oro, La Honda</t>
  </si>
  <si>
    <t>Vereda Rancho Largo Parte Alta</t>
  </si>
  <si>
    <t>Junta Administradora Rancho Largo Parte Alta</t>
  </si>
  <si>
    <t>Vereda Rancho Largo Parte  Baja</t>
  </si>
  <si>
    <t>Junta Administradora Rancho Largo Parte Baja</t>
  </si>
  <si>
    <t>Vereda Villeta Florida</t>
  </si>
  <si>
    <t>Junta Administradora Villeta Florida</t>
  </si>
  <si>
    <t>Vereda San Agustin</t>
  </si>
  <si>
    <t>Junta Administradora Acueducto Vereda San Agustin</t>
  </si>
  <si>
    <t>Vereda El Tesoro</t>
  </si>
  <si>
    <t>Asociación Comunitaria Acueducto La Macarena de las Veredas La Mina y El Tesoro</t>
  </si>
  <si>
    <t>Vereda Guadalito</t>
  </si>
  <si>
    <t>Junta de Accion Comunal vereda Guadalito</t>
  </si>
  <si>
    <t>Carmen de Viboral</t>
  </si>
  <si>
    <t>Vereda Boqueron</t>
  </si>
  <si>
    <t>Asociacion de Socios del Acueducto Boqueron del Municipio de El Carmen de Viboral</t>
  </si>
  <si>
    <t>Vereda La Chapa</t>
  </si>
  <si>
    <t>Asociación de Socios del Acueducto Vereda La Chapa del Municipio del Carmen de Viboral-La Chapa</t>
  </si>
  <si>
    <t>Sector Puente Larga</t>
  </si>
  <si>
    <t>Asociación de Socios del Acueducto Vereda La Chapa del Municipio del Carmen de Viboral-Sector Puente Larga</t>
  </si>
  <si>
    <t>Asociacion de Socios del Acueducto y Alcantarillado Campo Alegre de El Municipio de El Carmen de Viboral</t>
  </si>
  <si>
    <t>Vereda La Madera - La Morena</t>
  </si>
  <si>
    <t>Asociacion de Socios del Acueducto El Dragal y La Morena Vereda La Madera Municipio El Carmen de Viboral-La Morena</t>
  </si>
  <si>
    <t>Vereda La Madera - El Dragal</t>
  </si>
  <si>
    <t>Asociacion de Socios del Acueducto El Dragal y La Morena Vereda La Madera Municipio El Carmen de Viboral-El Dragal</t>
  </si>
  <si>
    <t>Vereda Camargo</t>
  </si>
  <si>
    <t>Asociacion de Socios del Acueducto Camargo</t>
  </si>
  <si>
    <t>La cabaña</t>
  </si>
  <si>
    <t>Asociacion de Usuarios del Acueducto Betania, del Municipio de El Carmen de Viboral-Betania 1</t>
  </si>
  <si>
    <t>La Peñolera</t>
  </si>
  <si>
    <t>Asociacion de Usuarios del Acueducto Betania, del Municipio de El Carmen de Viboral-Betania 2</t>
  </si>
  <si>
    <t>Alcazares</t>
  </si>
  <si>
    <t>Asociacion de Usuarios del Acueducto Betania, del Municipio de El Carmen de Viboral-Betania 3</t>
  </si>
  <si>
    <t>Vereda Rivera</t>
  </si>
  <si>
    <t>Asociacion de Socios del Acueducto La Palma Rivera Altogrande de Las Veredas La Palma Rivera Altogrande-Rivera</t>
  </si>
  <si>
    <t>Asociacion de Socios del Acueducto La Palma Rivera Altogrande de Las Veredas La Palma Rivera Altogrande-La Palma</t>
  </si>
  <si>
    <t>Vereda Alto Grande</t>
  </si>
  <si>
    <t>Asociacion de Socios del Acueducto La Palma Rivera Altogrande de Las Veredas La Palma Rivera Altogrande-Alto Grande</t>
  </si>
  <si>
    <t>Vereda  La Aurora El Quemado</t>
  </si>
  <si>
    <t>Asociacion de Usuarios del Acueducto La Aurora Viboral Municipio de El Carmen de Viboral-El Quemado</t>
  </si>
  <si>
    <t>Vereda Viboral La Linda</t>
  </si>
  <si>
    <t>Asociacion de Usuarios del Acueducto La Aurora Viboral Municipio de El Carmen de Viboral-Viboral   La Linda</t>
  </si>
  <si>
    <t>Vereda  La Aurora La Linda</t>
  </si>
  <si>
    <t>Asociacion de Usuarios del Acueducto La Aurora Viboral Municipio de El Carmen de Viboral-La Linda</t>
  </si>
  <si>
    <t>Sector Las Brisas</t>
  </si>
  <si>
    <t>Asociacion de Usuarios del Acueducto Aguas Claras del Municipio del Carmen de Viboral-La Milagrosa</t>
  </si>
  <si>
    <t>Vereda Aguas Claras</t>
  </si>
  <si>
    <t>Asociacion de Usuarios del Acueducto Aguas Claras del Municipio del Carmen de Viboral-Aguas Claras</t>
  </si>
  <si>
    <t>Vereda Guamito</t>
  </si>
  <si>
    <t>Asociacion de Usuarios del Acueducto Aguas Claras del Municipio del Carmen de Viboral-Guamito</t>
  </si>
  <si>
    <t>Vereda Quirama</t>
  </si>
  <si>
    <t>Asociacion de Usuarios del Acueducto Aguas Claras del Municipio del Carmen de Viboral-Quirama</t>
  </si>
  <si>
    <t>Asociacion de Socios del Acueducto El Cerro, Samaria, La Milagrosa, Quirama, Cristo Rey y El Saldo-La Milagrosa</t>
  </si>
  <si>
    <t>Asociacion de Socios del Acueducto El Cerro, Samaria, La Milagrosa, Quirama, Cristo Rey y El Saldo-El Cerro</t>
  </si>
  <si>
    <t>Asociacion de Socios del Acueducto El Cerro, Samaria, La Milagrosa, Quirama, Cristo Rey y El Saldo-Quirama</t>
  </si>
  <si>
    <t>Vereda El salado</t>
  </si>
  <si>
    <t>Asociacion de Socios del Acueducto El Cerro, Samaria, La Milagrosa, Quirama, Cristo Rey y El Saldo-El Salado</t>
  </si>
  <si>
    <t>Asociacion de Socios del Acueducto El Cerro, Samaria, La Milagrosa, Quirama, Cristo Rey y El Saldo-Samaria</t>
  </si>
  <si>
    <t>Asociacion de Socios del Acueducto El Cerro, Samaria, La Milagrosa, Quirama, Cristo Rey y El Saldo-Cristo Rey</t>
  </si>
  <si>
    <t>Vereda La Sonadora</t>
  </si>
  <si>
    <t>Asociacion de Socios del Acueducto y Alcantarillado Sonadora Garzonas-Sonadora</t>
  </si>
  <si>
    <t>Vereda Las Garzonas</t>
  </si>
  <si>
    <t>Asociacion de Socios del Acueducto y Alcantarillado Sonadora Garzonas -Garzonas</t>
  </si>
  <si>
    <t>Vereda Las Acacias</t>
  </si>
  <si>
    <t>Asociacion de Socios del Acueducto de Las Acacias del Municipio del Carmen de Viboral</t>
  </si>
  <si>
    <t>Vereda Mazorcal</t>
  </si>
  <si>
    <t>Asociacion de Socios del Acueducto Mazorcal</t>
  </si>
  <si>
    <t>Asociacion de Socios del Acueducto La Florida Municipio de El Carmen de Viboral departamento de Antioquia</t>
  </si>
  <si>
    <t>Vereda Rivera Arriba</t>
  </si>
  <si>
    <t>Asociacion de Socios del Acueducto Rivera Arriba</t>
  </si>
  <si>
    <t>Cocorná</t>
  </si>
  <si>
    <t>Vereda La Piñuela</t>
  </si>
  <si>
    <t xml:space="preserve">Corporación Acueducto Comunitario Vereda La Piñuela </t>
  </si>
  <si>
    <t>Vereda Los Cedros</t>
  </si>
  <si>
    <t>Junta Accion Comunal Los Cedros</t>
  </si>
  <si>
    <t>Vereda El Coco</t>
  </si>
  <si>
    <t>Junta Administradora Acueducto El Coco</t>
  </si>
  <si>
    <t>Junta Accion Comunal Choco Campo Alegre</t>
  </si>
  <si>
    <t>Vereda El Choco</t>
  </si>
  <si>
    <t>Junta Accion Comunal Choco Choco</t>
  </si>
  <si>
    <t xml:space="preserve">Asociación de Usuarios de Acueducto (ASOCOCORNA) Vereda San Jose </t>
  </si>
  <si>
    <t xml:space="preserve">Junta Administradora Acueducto Cruces </t>
  </si>
  <si>
    <t>Vereda Palmirita</t>
  </si>
  <si>
    <t>Junta Accion Comunal Palmirita</t>
  </si>
  <si>
    <t>Vereda Santo Domingo</t>
  </si>
  <si>
    <t>Junta Administradora de Acueducto Santo Domingo</t>
  </si>
  <si>
    <t>Junta de Accion Comunal Vereda La Veta</t>
  </si>
  <si>
    <t>Junta Aaccion comunal Buenos Aires</t>
  </si>
  <si>
    <t>Vereda El Viadal</t>
  </si>
  <si>
    <t>Junta Administradora Acueducto El Viadal</t>
  </si>
  <si>
    <t xml:space="preserve">Vereda San Juan </t>
  </si>
  <si>
    <t>Acueducto Multiveredal  San Juan San Juan</t>
  </si>
  <si>
    <t xml:space="preserve">Junta Accion Comunal Vereda San Antonio </t>
  </si>
  <si>
    <t>Vereda El Higueron</t>
  </si>
  <si>
    <t>Junta Accion Comunal El Higueron</t>
  </si>
  <si>
    <t>Vereda Mazotes</t>
  </si>
  <si>
    <t>Junta Administradora Acueducto Mazotes</t>
  </si>
  <si>
    <t>Vereda La Placeta</t>
  </si>
  <si>
    <t>Junta Administradora Acueducto La Placeta</t>
  </si>
  <si>
    <t>Vereda Chorrera</t>
  </si>
  <si>
    <t>Junta de Accion Comunal Vereda La Chorrera</t>
  </si>
  <si>
    <t>Vereda San Lorenzo</t>
  </si>
  <si>
    <t>Junta Administradora Acueducto San Lorenzo</t>
  </si>
  <si>
    <t>Vereda Los Mangos</t>
  </si>
  <si>
    <t>Junta Accion Comunal Vereda El Choco Los Mangos</t>
  </si>
  <si>
    <t>Vereda La Aurora</t>
  </si>
  <si>
    <t>Junta Acción Comunal Vereda El Choico La Aurora</t>
  </si>
  <si>
    <t>Junta Accion Comunal Vereda Morritos</t>
  </si>
  <si>
    <t>Acueducto multiveredal San Juan La Peña</t>
  </si>
  <si>
    <t>Acueducto Multiveredal Choco Molino Campo Alegre</t>
  </si>
  <si>
    <t>Concepción</t>
  </si>
  <si>
    <t>Vereda San Juan Alto</t>
  </si>
  <si>
    <t xml:space="preserve">Junta De Acción Comunal A.C Vereda San Juan Alto </t>
  </si>
  <si>
    <t>Vereda Arango</t>
  </si>
  <si>
    <t xml:space="preserve">Asociación De Suscriptores Del Acueducto Multiveredal Arango-Asava </t>
  </si>
  <si>
    <t>Vereda Barro Blanco</t>
  </si>
  <si>
    <t>A.U.A Acueducto La Quintero- Vereda Barro Blanco</t>
  </si>
  <si>
    <t>El Peñol</t>
  </si>
  <si>
    <t>Vereda  La Magdalena</t>
  </si>
  <si>
    <t>Asociacion de Usuarios del Acueducto La Magdalena San Lorenzo</t>
  </si>
  <si>
    <t>Vereda  Bonilla Arriba</t>
  </si>
  <si>
    <t>Asociacion de Usuarios Acueducto Bonilla Arriba</t>
  </si>
  <si>
    <t>Vereda  Helida</t>
  </si>
  <si>
    <t>Asociacion de Usuarios Acueducto Helida Concordia- Helida</t>
  </si>
  <si>
    <t>Vereda  Horizontes</t>
  </si>
  <si>
    <t>Asociacion de Usuarios Acueducto Horizontes-Horizontes</t>
  </si>
  <si>
    <t>Vereda  El Marial</t>
  </si>
  <si>
    <t>Asociacion de Usuarios del Acueducto Palmira Marial-El Marial</t>
  </si>
  <si>
    <t>Vereda  Santa Ana</t>
  </si>
  <si>
    <t>Asociacion de Usuarios del Acueducto Joaquin y Ana</t>
  </si>
  <si>
    <t>29,2</t>
  </si>
  <si>
    <t>Vereda  La Chapa</t>
  </si>
  <si>
    <t>Asociacion de Usuarios del Acueducto La Chapa</t>
  </si>
  <si>
    <t>Vereda  Santa Ines</t>
  </si>
  <si>
    <t>Asociacion de Usuarios del Acueducto Multiveredal El Salto, Santa Ines, Primavera, Culebra-Santa Ines</t>
  </si>
  <si>
    <t>Vereda  El Salto</t>
  </si>
  <si>
    <t>Asociacion de Usuarios del Acueducto Multiveredal El Salto, Santa Ines, Primavera, Culebra-El Salto</t>
  </si>
  <si>
    <t>Vereda  Culebra</t>
  </si>
  <si>
    <t>Asociacion de Usuarios del Acueducto Multiveredal El Salto, Santa Ines, Primavera, Culebra-Culebra</t>
  </si>
  <si>
    <t>Vereda Palmira</t>
  </si>
  <si>
    <t>Asociacion de Usuarios del Acueducto Multiveredal El Salto, Santa Ines, Primavera, Culebra-Primavera</t>
  </si>
  <si>
    <t>Asociacion de Usuarios del Acueducto Multiveredal El Salto, Santa Ines, Primavera, Culebra-Chapa</t>
  </si>
  <si>
    <t>Vereda  Primavera</t>
  </si>
  <si>
    <t>Vereda  Palmira</t>
  </si>
  <si>
    <t>Asociacion de Usuarios del Acueducto Palmira Marial-Palmira</t>
  </si>
  <si>
    <t>Asociacion de Asociados Suscriptores y Usuarios del Acueducto Bonilla Palestina - Palestina</t>
  </si>
  <si>
    <t>Vereda  El Morro</t>
  </si>
  <si>
    <t>Asociacion de Usuarios Acueducto Jesús Arcesio Botero-El Morro</t>
  </si>
  <si>
    <t>Vereda  Concordia</t>
  </si>
  <si>
    <t>Asociacion de Usuarios Acueducto Helida Concordia-Concordia</t>
  </si>
  <si>
    <t>Vereda  Bonilla</t>
  </si>
  <si>
    <t>Asociacion de Asociados Suscriptores y Usuarios del Acueducto Bonilla Palestina- Bonilla</t>
  </si>
  <si>
    <t>Asociacion de Usuarios del Acueducto Vereda La Cristalina</t>
  </si>
  <si>
    <t>Vereda  Uvital</t>
  </si>
  <si>
    <t>Asociacion de Usuarios Acueducto Jesús Arcesio Botero- El Uvital</t>
  </si>
  <si>
    <t>Vereda  La Meseta</t>
  </si>
  <si>
    <t>Asociacion de Usuarios del Acueducto El Chilco -Chiquinquira y La Meseta-La Meseta</t>
  </si>
  <si>
    <t>Vereda  El Chilco</t>
  </si>
  <si>
    <t>Asociacion de Usuarios del Acueducto El Chilco -Chiquinquira y La Meseta-El Chilco</t>
  </si>
  <si>
    <t>Vereda  Chiquinquira</t>
  </si>
  <si>
    <t>Asociacion de Usuarios del Acueducto El Chilco -Chiquinquira y La Meseta-Chiquinquira</t>
  </si>
  <si>
    <t>Vereda  Guamito</t>
  </si>
  <si>
    <t xml:space="preserve"> Asociacion de Usuarios del Acueducto Guamito - Guamito</t>
  </si>
  <si>
    <t>26,6</t>
  </si>
  <si>
    <t>Vereda  Puente Hondita</t>
  </si>
  <si>
    <t>Asociacion de Usuarios Acueducto Puente Hondita</t>
  </si>
  <si>
    <t>Asociacion de Usuarios del Acueducto La Unidad El Chilco Parte Alta</t>
  </si>
  <si>
    <t>Asociacion de Usuarios Acueducto Jesús Arcesio Botero-Chiquinquira</t>
  </si>
  <si>
    <t>Sector la Zulia</t>
  </si>
  <si>
    <t>Asociacion de Usuarios Acueducto Jesús Arcesio Botero-Zulia</t>
  </si>
  <si>
    <t>Asociacion de Usuarios Acueducto Horizontes-El Salto (parte baja)</t>
  </si>
  <si>
    <t>El Retiro</t>
  </si>
  <si>
    <t>Vereda Tabacal Bajo</t>
  </si>
  <si>
    <t>Asociación de Usuarios del Acueduto Multiveredal Nazareth y Tabacal-Tabacal Bajo</t>
  </si>
  <si>
    <t>Vereda Nazareth Bajo</t>
  </si>
  <si>
    <t>Asociación de Usuarios del Acueduto Multiveredal Nazareth y Tabacal-Nazareth Bajo</t>
  </si>
  <si>
    <t>48,4</t>
  </si>
  <si>
    <t>Vereda Villa Elena</t>
  </si>
  <si>
    <t>Asociación de Usuarios de Acueducto y Alcantarillado Villa Elena</t>
  </si>
  <si>
    <t>58,1</t>
  </si>
  <si>
    <t>Vereda Don Diego</t>
  </si>
  <si>
    <t>Corporación Civica de Socios del Acueducto Don Diego</t>
  </si>
  <si>
    <t>Vereda El Portento</t>
  </si>
  <si>
    <t>Corporación de Usuarios del Acueducto el Portento</t>
  </si>
  <si>
    <t>Vereda Tabacal Alto</t>
  </si>
  <si>
    <t>Asociación de Usuarios del Acueduto Multiveredal Nazareth y Tabacal-Tabacal Alto</t>
  </si>
  <si>
    <t>16,5</t>
  </si>
  <si>
    <t>Vereda Lejos del Nido</t>
  </si>
  <si>
    <t>Asociación de Usuarios del Acueducto Lejos del Nido</t>
  </si>
  <si>
    <t>Vereda Pantalio</t>
  </si>
  <si>
    <t>Asociación de Usuarios del Acueducto Pantalio</t>
  </si>
  <si>
    <t>77,8</t>
  </si>
  <si>
    <t>Vereda Los Medios</t>
  </si>
  <si>
    <t xml:space="preserve">Asociación de Usuarios del Acueduto de La Vereda Los Medios del Municipio de El Retiro </t>
  </si>
  <si>
    <t>Multiveredal Vereda Pantanillo</t>
  </si>
  <si>
    <t>Acueducto Multiveredal de las Veredas Pantanillo, Amapola y Pantalio.(Pantanillo)</t>
  </si>
  <si>
    <t>Multiveredal Vereda La Amapola</t>
  </si>
  <si>
    <t>Acueducto Multiveredal de las Veredas Pantanillo, Amapola y Pantalio . (Amapola)</t>
  </si>
  <si>
    <t>Multiveredal Vereda Pantalio</t>
  </si>
  <si>
    <t>Acueducto Multiveredal de las Veredas Pantanillo y Pantalio. (Pantalio)</t>
  </si>
  <si>
    <t>Vereda El Chuscal-Seminario</t>
  </si>
  <si>
    <t>Asociación de Usuarios de Acueducto El Chuscal- Seminario.</t>
  </si>
  <si>
    <t>46,5</t>
  </si>
  <si>
    <t>Vereda Luis Arenas</t>
  </si>
  <si>
    <t>Asociación de Usuarios de Acueducto El Chuscal - Luis Arenas.</t>
  </si>
  <si>
    <t>Vereda Los Salados EPM</t>
  </si>
  <si>
    <t>Valles de San Nicolas.</t>
  </si>
  <si>
    <t>Vereda Carrizales Alto</t>
  </si>
  <si>
    <t>Corporacion Usuarios del  Acueducto Carrizales Parte Alta.</t>
  </si>
  <si>
    <t>Vereda Carrizales Bajo</t>
  </si>
  <si>
    <t>Asociación de Usuarios del Acueducto Carrizales Bajo.</t>
  </si>
  <si>
    <t>19,4</t>
  </si>
  <si>
    <t>Vereda Altos del Cauce</t>
  </si>
  <si>
    <t>Asociacion de Usuarios del Acueducto Altos del Cauce</t>
  </si>
  <si>
    <t>Vereda Nazareth Alto</t>
  </si>
  <si>
    <t>Asociacion de Usuarios del Acueducto Nazareth Alto.</t>
  </si>
  <si>
    <t>Sector la Fé</t>
  </si>
  <si>
    <t>Aguas del Oriente Antioqueño S.A. E.S.P. El Retiro-Vereda Don Diego Sector La Fe.</t>
  </si>
  <si>
    <t>7,7</t>
  </si>
  <si>
    <t>Vereda Los Salados</t>
  </si>
  <si>
    <t>Asociación de Usuarios del Acueducto Los Salados.</t>
  </si>
  <si>
    <t>0,0</t>
  </si>
  <si>
    <t>El Santuario</t>
  </si>
  <si>
    <t xml:space="preserve">Vereda Vargas </t>
  </si>
  <si>
    <t>Asociación de Usuarios Acueducto Multiveredal Vargas Pantanillo-Vargas</t>
  </si>
  <si>
    <t>Asociación de Usuarios Acueducto Multiveredal Vargas-Pantanillo</t>
  </si>
  <si>
    <t>Vereda Pavas</t>
  </si>
  <si>
    <t xml:space="preserve">Asociación de Usuarios Acueducto Vereda Pavas La Cuchilla E.P.S.D-Pavas </t>
  </si>
  <si>
    <t>Vereda Señor Caído</t>
  </si>
  <si>
    <t>Asociación de Usuarios Acueducto Vereda Pavas La Cuchilla E.P.S.D-Señor Caido E.P.S.D.</t>
  </si>
  <si>
    <t>Vereda El Carmelo</t>
  </si>
  <si>
    <t>Asociación de Usuarios del Acueducto Multiveredal El Carmelo Lourdes- El Carmelo</t>
  </si>
  <si>
    <t>Vereda Lourdes</t>
  </si>
  <si>
    <t>Asociación de Usuarios del Acueducto Multiveredal El Carmelo Lourdes- Lourdes</t>
  </si>
  <si>
    <t>Asociación de Usuarios del Acueducto Veredal Portachuelo de El Santuario Ant.</t>
  </si>
  <si>
    <t xml:space="preserve">Asociación de Usuarios Acueducto Pantanillo-La Milagrosa </t>
  </si>
  <si>
    <t>Vereda La Floresta</t>
  </si>
  <si>
    <t>Asociación de Copropietarios y Usuarios Acueducto Vereda La Floresta</t>
  </si>
  <si>
    <t>Asociación de Usuarios Acueducto Vereda El Socorro - San Matias</t>
  </si>
  <si>
    <t>Vereda San Matias</t>
  </si>
  <si>
    <t>Asociación de Usuarios Acueducto Vereda  San Matias</t>
  </si>
  <si>
    <t>Vereda  El Salaito</t>
  </si>
  <si>
    <t xml:space="preserve">Asociacion de Usuarios Acueducto El Salaito </t>
  </si>
  <si>
    <t>Vereda Valle María</t>
  </si>
  <si>
    <t>Asociación de Usuarios del Acueducto Multiveredal Valle de Maria La Chapa</t>
  </si>
  <si>
    <t xml:space="preserve">Vereda Potrerito  </t>
  </si>
  <si>
    <t>Asociación de Usuarios Acueducto Potrerito Aldana Municipio El Santuario-Potrerito</t>
  </si>
  <si>
    <t>Vereda El Roble</t>
  </si>
  <si>
    <t>Asociación de Usuarios Acueducto Multiveredal San Eusebio El Roble Aldana Las Lajas El Carmelo Municipio El Santuario- El Roble</t>
  </si>
  <si>
    <t>Vereda Aldana Abajo</t>
  </si>
  <si>
    <t>Asociación de Usuarios Acueducto Multiveredal San Eusebio El Roble Aldana Las Lajas El Carmelo Municipio El Santuario- Aldana</t>
  </si>
  <si>
    <t>Asociación de Usuarios Acueducto Vereda El Morro</t>
  </si>
  <si>
    <t xml:space="preserve">Asociación de Usuarios Acueducto Vereda Las Lajas </t>
  </si>
  <si>
    <t>Asociación de Usuarios Acueducto Veredal Las Palmas</t>
  </si>
  <si>
    <t xml:space="preserve">El Santuario Vereda Alto del Palmar  </t>
  </si>
  <si>
    <t>Asociación de Usuarios Acueducto Alto del Palmar La Paz</t>
  </si>
  <si>
    <t>Asociación de Usuarios Acueducto Morritos</t>
  </si>
  <si>
    <t>Vereda Las Colinas</t>
  </si>
  <si>
    <t>Asociación de Usuarios Acueducto Las Colinas</t>
  </si>
  <si>
    <t>Vereda Palmarcito</t>
  </si>
  <si>
    <t>Asociación de Usuarios Acueducto Palmarcito El Salto E.S.P.D-Palmarcito</t>
  </si>
  <si>
    <t>Correción del nombre, en la base de datos enviada por el Ingeniero Jhon Willian, contenia el nombre de El Salto en dos ocaciones, y se le coloca palmarcito.</t>
  </si>
  <si>
    <t>Vereda San Eusebio</t>
  </si>
  <si>
    <t>Asociación de Usuarios Acueducto Multiveredal San Eusebio El Roble Aldana Las Lajas El Carmelo Municipio El Santuario-San Eusebio</t>
  </si>
  <si>
    <t>Vereda  La  Aurora</t>
  </si>
  <si>
    <t>Asociación de Usuarios Acueducto Veredal La Aurora</t>
  </si>
  <si>
    <t>Asociación de Usuarios Acueducto Vereda Pavas La Cuchilla E.P.S.D- La Cuchilla</t>
  </si>
  <si>
    <t>El Santuario Vereda La Paz</t>
  </si>
  <si>
    <t>Junta Administradora Acueducto Campo Alegre</t>
  </si>
  <si>
    <t>Vereda Aldana Arriba</t>
  </si>
  <si>
    <t>Asociacion de Usuarios Acueducto Vereda Aldana Arriba</t>
  </si>
  <si>
    <t>Vereda Bodeguitas</t>
  </si>
  <si>
    <t>Junta Administradora Acueducto Vereda Bodeguitas</t>
  </si>
  <si>
    <t>Vereda La Teneria</t>
  </si>
  <si>
    <t xml:space="preserve">Acueducto Comunitario La Teneria </t>
  </si>
  <si>
    <t>Vereda La Serrania</t>
  </si>
  <si>
    <t>Asociacion de Usuarios del Acueducto La Serrania E.S.P.D</t>
  </si>
  <si>
    <t>Asociación de Usuarios Acueducto Vereda El Salto</t>
  </si>
  <si>
    <t xml:space="preserve">Junta Administradora Acueducto Vereda Buena Vista                    </t>
  </si>
  <si>
    <t>Barrio El Calvario Rural</t>
  </si>
  <si>
    <t>Asociación de Usuarios Acueducto Barrio Alto del Calvario- Zona Rural</t>
  </si>
  <si>
    <t>Asociación de Usuarios del Acueducto La Floresta - Primavera</t>
  </si>
  <si>
    <t>Granada</t>
  </si>
  <si>
    <t>Junta de Acción Comunal San Matías</t>
  </si>
  <si>
    <t>Junta de Acción Comunal El Vergel</t>
  </si>
  <si>
    <t>Vereda Vahitos</t>
  </si>
  <si>
    <t>Junta de Acción Comunal Vahitos</t>
  </si>
  <si>
    <t>Vereda Vahitos - sector manuelito</t>
  </si>
  <si>
    <t xml:space="preserve">Junta de Acción Comunal Vahitos sector manuelito </t>
  </si>
  <si>
    <t>Junta de Acción Comunal La Cascada</t>
  </si>
  <si>
    <t>Junta de Acción Comunal Tafetanes</t>
  </si>
  <si>
    <t>Asociación de Usuarios Suscriptores del Acueducto Rural Aguas Cristalinas- Los Medios</t>
  </si>
  <si>
    <t>Vereda Reyes</t>
  </si>
  <si>
    <t>Junta de Acción Comunal Reyes</t>
  </si>
  <si>
    <t>Vereda Malpaso</t>
  </si>
  <si>
    <t>Junta de Acción Comunal Malpaso</t>
  </si>
  <si>
    <t>Vereda Primavera</t>
  </si>
  <si>
    <t>Junta de Acción Comunal Primavera</t>
  </si>
  <si>
    <t>Vereda Los Planes</t>
  </si>
  <si>
    <t>Junta de Acción Comunal Los Planes</t>
  </si>
  <si>
    <t>Vereda Buenavista</t>
  </si>
  <si>
    <t>Junta de Acción Comunal Buena Vista</t>
  </si>
  <si>
    <t>Junta de Acción Comunal El Tabor</t>
  </si>
  <si>
    <t>Vereda La Merced</t>
  </si>
  <si>
    <t>Junta de Acción Comunal La Merced</t>
  </si>
  <si>
    <t>Acueducto Multiveredal San Esteban, El Roble y El Eden-El Eden</t>
  </si>
  <si>
    <t>Acueducto Multiveredal San Esteban, El Roble y El Eden-El Roble</t>
  </si>
  <si>
    <t>Vereda Las Vegas</t>
  </si>
  <si>
    <t>Junta de Acción Comunal Las Vegas</t>
  </si>
  <si>
    <t>Acueducto Multiveredal San Esteban, El Roble y El Eden-San Esteban</t>
  </si>
  <si>
    <t>Vereda Minitas</t>
  </si>
  <si>
    <t>Junta Administradora  de Acueducto Vereda Minitas</t>
  </si>
  <si>
    <t>Junta Administradora  de Acueducto Vereda Santa Ana</t>
  </si>
  <si>
    <t>Vereda Las Faldas</t>
  </si>
  <si>
    <t>Junta Administradora  de Acueducto Vereda Las Faldas</t>
  </si>
  <si>
    <t>Junta Administradora  de Acueducto Vereda Las Milagrosa</t>
  </si>
  <si>
    <t>Vereda La Selva</t>
  </si>
  <si>
    <t>Junta Administradora  de Acueducto Vereda La Selva</t>
  </si>
  <si>
    <t>Junta de Acción Comunal La Estrella</t>
  </si>
  <si>
    <t>Vereda Galilea</t>
  </si>
  <si>
    <t>Junta de Acción Comunal Galilea-San Cosme</t>
  </si>
  <si>
    <t>Guarne</t>
  </si>
  <si>
    <t>Vereda El Romeral</t>
  </si>
  <si>
    <t xml:space="preserve"> Asociacion de Usuarios del Acueducto de La Vereda Romeral</t>
  </si>
  <si>
    <t>Aasociacion de Suscriptores del Acueducto Hondita Hojas Anchas del Municipio de Guarne ASACUHAN – Hondita</t>
  </si>
  <si>
    <t>Vereda Guapante</t>
  </si>
  <si>
    <t>Asociacion Acueducto Guapante Asoagua</t>
  </si>
  <si>
    <t>Vereda Alto de la Virgen</t>
  </si>
  <si>
    <t>Asociación Acueducto Vereda La Mejía - Alto de la Virgen</t>
  </si>
  <si>
    <t>Asociación Acueducto Vereda La Mejía - Guapante</t>
  </si>
  <si>
    <t>Vereda La Charanga</t>
  </si>
  <si>
    <t>Asociación Acueducto Vereda La Mejía - La Charanga</t>
  </si>
  <si>
    <t>Vereda La Mejia</t>
  </si>
  <si>
    <t>Asociacion Acueducto Vereda La Mejia - La Mejia</t>
  </si>
  <si>
    <t>Vereda Montañez</t>
  </si>
  <si>
    <t>Asociación Acueducto Vereda La Mejía - Montañez</t>
  </si>
  <si>
    <t>Vereda Palmar</t>
  </si>
  <si>
    <t>Asociación Acueducto Vereda La Mejía - Palmar</t>
  </si>
  <si>
    <t>Vereda Monteoscuro</t>
  </si>
  <si>
    <t>Asociacion Acueducto Vereda La Mejia -Monteoscuro</t>
  </si>
  <si>
    <t>Asociacion de Suscriptores Acueducto Multiveredal El Colorado Asucol - Bellavista</t>
  </si>
  <si>
    <t>Vereda Berracal</t>
  </si>
  <si>
    <t>Asociacion de Suscriptores Acueducto Multiveredal El Colorado Asucol - Berracal</t>
  </si>
  <si>
    <t>Asociacion de Suscriptores Acueducto Multiveredal El Colorado Asucol - Chaparral</t>
  </si>
  <si>
    <t>Vereda El Colorado</t>
  </si>
  <si>
    <t>Asociacion de Suscriptores Acueducto Multiveredal El Colorado Asucol - Colorado PTAP 1</t>
  </si>
  <si>
    <t>Vereda  Garrido</t>
  </si>
  <si>
    <t>Asociacion de Suscriptores Acueducto Multiveredal El Colorado Asucol - Garrido</t>
  </si>
  <si>
    <t>Vereda Juan XXIII</t>
  </si>
  <si>
    <t>Asociación de Suscriptores Acueducto Multiveredal El Colorado Asucol - Juan XXIII</t>
  </si>
  <si>
    <t>Asociacion de Suscriptores Acueducto Multiveredal El Colorado Asucol - Toldas</t>
  </si>
  <si>
    <t>Vereda La Mosquita</t>
  </si>
  <si>
    <t>Asociacion de Suscriptores Aguas La Chorrera  - La Mosquita</t>
  </si>
  <si>
    <t>Vereda San Antonio Parte Alta</t>
  </si>
  <si>
    <t>Asociacion de Suscriptores del Acueducto Barrio San Antonio Aguasanan- San Antonio Parte Alta</t>
  </si>
  <si>
    <t>Vereda San Antonio Parte Baja</t>
  </si>
  <si>
    <t>Asociacion de Suscriptores del Acueducto Barrio San Antonio Aguasanan-San Antonio Parte Baja</t>
  </si>
  <si>
    <t>Vereda Canoas</t>
  </si>
  <si>
    <t>Asociacion de Suscriptores del Acueducto Hondita Hojas Anchas del Municipio de Guarne ASACUHAN – Canoas</t>
  </si>
  <si>
    <t>Vereda Hojas Anchas</t>
  </si>
  <si>
    <t>Asociacion de Suscriptores del Acueducto Hondita Hojas Anchas del Municipio de Guarne ASACUHAN – Hojas Anchas</t>
  </si>
  <si>
    <t>Asociacion de Suscriptores del Acueducto Hondita Hojas Anchas del Municipio de Guarne ASACUHAN – La Clara</t>
  </si>
  <si>
    <t>Asociacion de Suscriptores del Acueducto Hondita Hojas Anchas del Municipio de Guarne ASACUHAN – La Mosquita</t>
  </si>
  <si>
    <t>Asociacion de Suscriptores del Acueducto Hondita Hojas Anchas del Municipio de Guarne ASACUHAN – San Jose</t>
  </si>
  <si>
    <t>Asociacion de Suscriptores del Acueducto Hondita Hojas Anchas del Municipio de Guarne ASACUHAN – Toldas</t>
  </si>
  <si>
    <t>Asociacion de Suscriptores del Acueducto Hondita Hojas Anchas del Municipio de Guarne ASACUHAN– Bellavista</t>
  </si>
  <si>
    <t>Asociación de Suscriptores del Acueducto Hondita Hojas Anchas del Municipio de Guarne ASACUHAN –La Honda</t>
  </si>
  <si>
    <t>Asociación de Suscriptores del Acueducto Multiveredal El Roble - El Palmar</t>
  </si>
  <si>
    <t>Vereda La Enea</t>
  </si>
  <si>
    <t>Asociacion de Suscriptores del Acueducto Multiveredal El Roble - La Enea</t>
  </si>
  <si>
    <t>Vereda Yolombal</t>
  </si>
  <si>
    <t>Asociación de Suscriptores del Acueducto Multiveredal El Roble - Yolombal</t>
  </si>
  <si>
    <t>Asociacion de Suscriptores del Acueducto Multiveredal Juan XXIII Chaparral- Chaparral</t>
  </si>
  <si>
    <t>Vereda Garrido</t>
  </si>
  <si>
    <t>Asociacion de Suscriptores del Acueducto Multiveredal Juan XXIII Chaparral-Garrido</t>
  </si>
  <si>
    <t>Asociacion de Suscriptores del Acueducto Multiveredal Juan XXIII Chaparral-Guamito</t>
  </si>
  <si>
    <t>Asociacion de Suscriptores del Acueducto Multiveredal Juan XXIII-Chaparrall- Juan XXIII</t>
  </si>
  <si>
    <t>Vereda La Charanga Parte Alta</t>
  </si>
  <si>
    <t>Asociacion de Usuarios Acueducto La Charanga Parte Alta</t>
  </si>
  <si>
    <t>Asociacion de Usuarios del Acueducto Alto de La Virgen - Alto de La Virgen</t>
  </si>
  <si>
    <t>Vereda Alto de La Virgen Parte Alta</t>
  </si>
  <si>
    <t>Asociacion de Usuarios del Acueducto Alto de La Virgen - Parte Alta</t>
  </si>
  <si>
    <t>Vereda La Brizuela</t>
  </si>
  <si>
    <t>Asociacion de Usuarios del Acueducto de La Vereda La Brizuela</t>
  </si>
  <si>
    <t>Asociacion de Usuarios del Acueducto de La Vereda San Isidro- San Isidro</t>
  </si>
  <si>
    <t>Asociacion de Usuarios del Acueducto El Rosario Piedras Blanca- Barro Blanco</t>
  </si>
  <si>
    <t>Asociacion de Usuarios del Acueducto El Rosario Piedras Blanca- San Isidro</t>
  </si>
  <si>
    <t>Asociación de Usuarios del Acueducto El Rosario Piedras Blancas - La Brizuela</t>
  </si>
  <si>
    <t>Vereda Piedras Blancas</t>
  </si>
  <si>
    <t>Asociacion de Usuarios del Acueducto El Rosario Piedras Blancas- Piedras Blancas</t>
  </si>
  <si>
    <t>Asociacion de Usuarios del Acueducto Ensenillo Asoense - El Salado</t>
  </si>
  <si>
    <t>Asociacion de Usuarios del Acueducto Ensenillo Asoense- La Brizuela</t>
  </si>
  <si>
    <t>Vereda Sango parte baja</t>
  </si>
  <si>
    <t>Asociacion de Usuarios del Acueducto Ensenillo Asoense- Sango Parte Baja</t>
  </si>
  <si>
    <t>Vereda La Pastorcita</t>
  </si>
  <si>
    <t>Asociacion de Usuarios del Acueducto La Pastorcita - La Pastorcita</t>
  </si>
  <si>
    <t>Asociacion de Usuarios del Acueducto Montanes El Aguacate - Montañez</t>
  </si>
  <si>
    <t>Asociacion de Usuarios del Acueducto Multiveredal El Molino -El Molino</t>
  </si>
  <si>
    <t>Vereda San Ignacio</t>
  </si>
  <si>
    <t>Asociacion de Usuarios del Acueducto San Ignacio A.S.U.A.S.I. -San Ignacio</t>
  </si>
  <si>
    <t>Asociacion de Usuarios del Acueducto Veredal La Clara</t>
  </si>
  <si>
    <t>Asociacion de Usuarios del Acueducto Veredal San Jose -  San Jose</t>
  </si>
  <si>
    <t>Vereda San Jose Canoas Sector Bajo</t>
  </si>
  <si>
    <t>Asociacion de Usuarios del Acueducto Veredal San Jose - Canoas Sector Bajo</t>
  </si>
  <si>
    <t>Asociacion de Usuarios del Servicio de Acueducto de La Vereda El Sango - El Molino</t>
  </si>
  <si>
    <t>Vereda  Montañez</t>
  </si>
  <si>
    <t>Asociacion de Usuarios del Servicio de Acueducto de La Vereda El Sango - Montañez</t>
  </si>
  <si>
    <t>Vereda El Sango</t>
  </si>
  <si>
    <t>Asociacion de Usuarios del Servicio de Acueducto de La Vereda El Sango -El Sango</t>
  </si>
  <si>
    <t>Asociacion de Usuarios del Servicio de Acueducto de La Vereda Yolombal</t>
  </si>
  <si>
    <t>Corporación Acueducto Multiveredal Carmin Cuchillas Mampuesto</t>
  </si>
  <si>
    <t>Corporación de Acueducto Multiveredal Santa Elena</t>
  </si>
  <si>
    <t>Guatapé</t>
  </si>
  <si>
    <t>Comisión Emresarial Acueducto JAC La Sonadora</t>
  </si>
  <si>
    <t>Vereda La Piedra</t>
  </si>
  <si>
    <t>Asociacion de Usuarios del Acueducto Multiveredal La Piedra La Peña y Los Naranjos-La Piedra</t>
  </si>
  <si>
    <t>Asociación de Usuarios de  Acueducto y Alcantarillado Vereda El Roble</t>
  </si>
  <si>
    <t>Asociación de Usuarios del Acueducto El Tesoro, de la vereda Quebrada Arriba del municipio de Guatapé</t>
  </si>
  <si>
    <t>Asociacion de Usuarios del Acueducto Multiveredal La Piedra La Peña y Los Naranjos-Los Naranjos</t>
  </si>
  <si>
    <t>Asociacion de Usuarios del Acueducto Multiveredal La Piedra La Peña y Los Naranjos-La Peña</t>
  </si>
  <si>
    <t>La Ceja del Tambo</t>
  </si>
  <si>
    <t>Asociación de Usuarios del Acueducto y/o Alcantarillado VEDSAGUEL Vereda San Miguel</t>
  </si>
  <si>
    <t>Parcelacion El Yarumo-Vereda San Miguel</t>
  </si>
  <si>
    <t>Vereda Guamito sector Capiro</t>
  </si>
  <si>
    <t>Asociacion de Usuarios del Acueducto Veredal  El Capiro</t>
  </si>
  <si>
    <t>Vereda Los Saltos</t>
  </si>
  <si>
    <t>Asociacion de Usuarios Acueducto San Rafael - Los Saltos</t>
  </si>
  <si>
    <t>Vereda Piedras El Salvio</t>
  </si>
  <si>
    <t xml:space="preserve">Asociacion de Usuarios del Acueducto Piedras El Salvio </t>
  </si>
  <si>
    <t>Vereda  San Nicolas</t>
  </si>
  <si>
    <t>Asociación Usuarios del Acueducto y Alcantarillado de La Vereda San Nicolas  Planta N 1</t>
  </si>
  <si>
    <t>Asociación Usuarios del Acueducto y Alcantarillado de La Vereda San Nicolas  Planta N 2</t>
  </si>
  <si>
    <t>Asociación Usuarios del Acueducto y Alcantarillado de La Vereda San Nicolas  Planta N 3</t>
  </si>
  <si>
    <t>Corregimiento San Jose Cestillal</t>
  </si>
  <si>
    <t>Asociación de Usuarios del Acueducto y Alcantarillado Cestillal La Palma - Corregimiento San Jose Cestillal</t>
  </si>
  <si>
    <t>Corregimiento San Jose La Palma</t>
  </si>
  <si>
    <t>Asociación de Usuarios del Acueducto y Alcantarillado Cestillal La Palma - Corregimiento San Jose La Palma</t>
  </si>
  <si>
    <t xml:space="preserve">Asociación de Usuarios del Acueduto y Alcantarillado Veramiel </t>
  </si>
  <si>
    <t>Vereda El Higuerón Los Planes</t>
  </si>
  <si>
    <t>Junta de Accion Comunal Vereda El Higueron -Los Planes</t>
  </si>
  <si>
    <t>Vereda Colmenas (sin tratamiento)</t>
  </si>
  <si>
    <t xml:space="preserve">Asociacion Acueducto Colmenas </t>
  </si>
  <si>
    <t xml:space="preserve">Vereda las lomitas </t>
  </si>
  <si>
    <t>Parcelacion La Esmeralda</t>
  </si>
  <si>
    <t>Asociación de Usuarios del Acueducto La Permfumería de La Vereda El Tambo</t>
  </si>
  <si>
    <t>Asociacion de Usuarios del Acueducto Multiveredal  Romeral-La Miel</t>
  </si>
  <si>
    <t>Vereda San Gerardo</t>
  </si>
  <si>
    <t>Asociacion de Usuarios del Acueducto Vereda San Gerardo</t>
  </si>
  <si>
    <t>Asociación de Usuarios Acueducto La Loma</t>
  </si>
  <si>
    <t>La Unión</t>
  </si>
  <si>
    <t>Vereda Vallejuelitos Peñas</t>
  </si>
  <si>
    <t xml:space="preserve">Junta de Accion Comunal Vallejuelito Peñas </t>
  </si>
  <si>
    <t>Vereda La Concha</t>
  </si>
  <si>
    <t>Asociación de Asociados del Acueducto Vereda La Concha</t>
  </si>
  <si>
    <t>Corregimiento Mesopotamia</t>
  </si>
  <si>
    <t>Asociación de Usuarios del Acueducto y Alcantarillado del Corregimiento de Mesopotamia</t>
  </si>
  <si>
    <t>Junta de Accion Comunal  Pantalio</t>
  </si>
  <si>
    <t>Vereda La Almeria</t>
  </si>
  <si>
    <t>Asociacion de Usuarios del Acueducto de La Vereda La Almeria</t>
  </si>
  <si>
    <t>Asociación de Usuarios Aguas Minitas</t>
  </si>
  <si>
    <t>Vereda La Palmera</t>
  </si>
  <si>
    <t>Asociación de Asociados del Acueducto de la Vereda La Palmera</t>
  </si>
  <si>
    <t>Vereda Chuscalito</t>
  </si>
  <si>
    <t>Asociación de Usuarios del Acueducto Chuscalito</t>
  </si>
  <si>
    <t>Asociación de Usuarios del Acueducto y Alcantarillado de La Vereda Buenavista</t>
  </si>
  <si>
    <t>Vereda El Cardal</t>
  </si>
  <si>
    <t>Asociación de Asociados del Acueducto de La Vereda El Cardal</t>
  </si>
  <si>
    <t>Vereda Las Teresas</t>
  </si>
  <si>
    <t>Asociación de Asociados del Acueducto de La Vereda Las Teresas</t>
  </si>
  <si>
    <t>Empresa de Servicios Públicos La Union S.A E.S.P - Quebrada Negra</t>
  </si>
  <si>
    <t>Vereda El Guarango</t>
  </si>
  <si>
    <t>Asociación de Usuarios del Acueducto de La Vereda El Guarango Asuagun</t>
  </si>
  <si>
    <t>Vereda Fatima</t>
  </si>
  <si>
    <t>Asociacion de Asociados del Acueducto de La Vereda Fatima</t>
  </si>
  <si>
    <t>Asociación de Usuarios del Acueducto San Juan</t>
  </si>
  <si>
    <t>Vereda Colmenas García</t>
  </si>
  <si>
    <t>Asociación de Usuarios del Acueducto y/o Alcantarillado Colmenas García</t>
  </si>
  <si>
    <t xml:space="preserve">Junta de Accion Comunal Las Brisas </t>
  </si>
  <si>
    <t>Asociación de Socios del Acueducto de Las Acacias del Municipio del Carmen de Viboral - Las Acacias</t>
  </si>
  <si>
    <t>Marinilla</t>
  </si>
  <si>
    <t>Asociacion de Usuarios Propietarios de Acueducto Rural de Llanadas-Sector El Hoyo</t>
  </si>
  <si>
    <t>Sector Yolombos</t>
  </si>
  <si>
    <t>Asociacion de Usuarios Propietarios de Acueducto Rural de Llanadas-Sector Yolombos</t>
  </si>
  <si>
    <t>Vereda Cascajo Abajo</t>
  </si>
  <si>
    <t>Asociados del Acueducto de Cascajo- Cascajo Abajo</t>
  </si>
  <si>
    <t>Asociados del Acueducto de Cascajo - Campo Alegre</t>
  </si>
  <si>
    <t>Vereda Cimarronas</t>
  </si>
  <si>
    <t>Asociados del Acueducto de Cascajo- Cimarronas</t>
  </si>
  <si>
    <t>Vereda Cascajo Arriba</t>
  </si>
  <si>
    <t>Asociados del Acueducto de Cascajo- Cascajo Arriba</t>
  </si>
  <si>
    <t>Acueducto Las Mercedes, La Esperanza, La Esmeralda y El Chagualo-Las Mercedes</t>
  </si>
  <si>
    <t>Acueducto Las Mercedes, La Esperanza, La Esmeralda y El Chagualo-La Esmeraldo</t>
  </si>
  <si>
    <t>Acueducto Las Mercedes, La Esperanza, La Esmeralda y El Chagualo-La Esperanza</t>
  </si>
  <si>
    <t>Vereda El Chagualo</t>
  </si>
  <si>
    <t>Acueducto Las Mercedes, La Esperanza, La Esmeralda y El Chagualo-El Chagualo</t>
  </si>
  <si>
    <t>Vereda Chocho Mayo</t>
  </si>
  <si>
    <t>Asociación de Usuarios Propietarios del Acueducto Rural Alto del Mercado-Chocho Mayo</t>
  </si>
  <si>
    <t>Vereda Alto del Mercado</t>
  </si>
  <si>
    <t>Asociación de Usuarios Propietarios del Acueducto Rural Alto del Mercado-Alto del Mercado</t>
  </si>
  <si>
    <t>Vereda Santa Cruz</t>
  </si>
  <si>
    <t>Asociación de Usuarios Propietarios del Acueducto Rural Alto del Mercado-Santa Cruz</t>
  </si>
  <si>
    <t>Asociación de Usuarios Propietarios del Acueducto Rural Alto del Mercado-San Jose</t>
  </si>
  <si>
    <t>Vereda Pozo</t>
  </si>
  <si>
    <t>Asociacion de Usuarios Propietarios del Acueducto Multiveredal Pozo, La Inmaculada, Milagrosa-Pozo</t>
  </si>
  <si>
    <t>Asociacion de Usuarios Propietarios del Acueducto Multiveredal Pozo, La Inmaculada, Milagrosa-La Inmaculada</t>
  </si>
  <si>
    <t>Asociacion de Usuarios Propietarios del Acueducto Multiveredal Pozo, La Inmaculada, Milagrosa-El Rosario</t>
  </si>
  <si>
    <t>Asociacion de Usuarios Propietarios del Acueducto Multiveredal Pozo, La Inmaculada, Milagrosa-La Milagrosa</t>
  </si>
  <si>
    <t>Asociacion de Usuarios Propietarios del Acueducto Multiveredal Pozo, La Inmaculada, Milagrosa-El Porvenir</t>
  </si>
  <si>
    <t>Vereda Salto Arriba</t>
  </si>
  <si>
    <t>Asociacion Usuarios Propietarios del Acueducto Multiveredal Los Saltos-Salto Arriba</t>
  </si>
  <si>
    <t>Vereda Salto Abajo</t>
  </si>
  <si>
    <t>Asociacion Usuarios Propietarios del Acueducto Multiveredal Los Saltos-Salto Abajo</t>
  </si>
  <si>
    <t>Asociacion Usuarios Propietarios del Acueducto Multiveredal Los Saltos-Chocho Mayo</t>
  </si>
  <si>
    <t>Asociacion Usuarios Propietarios del Acueducto Multiveredal Los Saltos-El Rosario</t>
  </si>
  <si>
    <t>Asociacion Usuarios Propietarios del Acueducto Multiveredal Los Saltos-Montañita</t>
  </si>
  <si>
    <t>Vereda La Asuncion</t>
  </si>
  <si>
    <t>Asociacion Usuarios Propietarios del Acueducto Multiveredal Los Saltos-La Asunción</t>
  </si>
  <si>
    <t>Vereda Yarumos</t>
  </si>
  <si>
    <t>Asociacion Usuarios Propietarios del Acueducto Multiveredal Los Saltos-Yarumos</t>
  </si>
  <si>
    <t>Vereda  La Peña</t>
  </si>
  <si>
    <t>Asociacion Usuarios Propietarios del Acueducto Multiveredal Los Saltos-La Peña</t>
  </si>
  <si>
    <t>Asociacion Usuarios Propietarios del Acueducto Multiveredal Los Saltos-El Porvenir</t>
  </si>
  <si>
    <t>Vereda Montañita Arriba</t>
  </si>
  <si>
    <t>Asociacion de Usuarios Propietarios del Acueducto Montañita Arriba</t>
  </si>
  <si>
    <t xml:space="preserve"> Vereda Gaviria Sector La Escuela</t>
  </si>
  <si>
    <t>Asociación de Usuarios Propietarios del Acueducto Multiveredal Gaviria San Juan Bosco Aguas-Gaviria Sector La Escuela</t>
  </si>
  <si>
    <t>Verda Gaviria Sector Planta de Tratamiento</t>
  </si>
  <si>
    <t>Asociación de Usuarios Propietarios del Acueducto Multiveredal Gaviria San Juan Bosco Aguas-Gaviria Sector Planta de Tratamiento</t>
  </si>
  <si>
    <t>Asociación de Usuarios Propietarios del Acueducto Multiveredal Gaviria San Juan Bosco Aguas-Cristo Rey</t>
  </si>
  <si>
    <t>Vereda San Juan Bosco</t>
  </si>
  <si>
    <t>Asociación de Usuarios Propietarios del Acueducto Multiveredal Gaviria San Juan Bosco Aguas-San Juan Bosco</t>
  </si>
  <si>
    <t>Vereda El Recodo</t>
  </si>
  <si>
    <t>Asociación de Usuarios Propietarios del Acueducto Multiveredal Gaviria San Juan Bosco Aguas-El Recodo</t>
  </si>
  <si>
    <t>Asociación de Usuarios Propietarios del Acueducto Rural La Primavera El Socorro La Asunción y Parte del Alto del Mercado-El Socorro</t>
  </si>
  <si>
    <t>Vereda La Asunción</t>
  </si>
  <si>
    <t>Asociación de Usuarios Propietarios del Acueducto Rural La Primavera El Socorro La Asunción y Parte del Alto del Mercado-La Asunción</t>
  </si>
  <si>
    <t>Vereda Alto Del Mercado</t>
  </si>
  <si>
    <t>Asociación de Usuarios Propietarios del Acueducto Rural La Primavera El Socorro La Asunción y Parte del Alto del Mercado-Alto del Mercado</t>
  </si>
  <si>
    <t>Asociación de Usuarios Propietarios del Acueducto Rural La Primavera El Socorro La Asunción y Parte del Alto del Mercado-La Primavera</t>
  </si>
  <si>
    <t>Nariño</t>
  </si>
  <si>
    <t>Corregimiento Puerto Venus</t>
  </si>
  <si>
    <t>Asociacion de Usuarios del Acueducto Corregimiento Puerto Venus-ASUAPUVE</t>
  </si>
  <si>
    <t>Vereda Santa Rosa</t>
  </si>
  <si>
    <t>Junta Administradora Acueducto Santa Rosa</t>
  </si>
  <si>
    <t>Vereda Puente Linda</t>
  </si>
  <si>
    <t>Junta accion comunal Puente linda</t>
  </si>
  <si>
    <t>Vereda Morro Azul</t>
  </si>
  <si>
    <t>Junta Administradora Acueducto Morro Azul</t>
  </si>
  <si>
    <t>Vereda Mangas</t>
  </si>
  <si>
    <t>Junta Administradora Acueducto de Las Mangas</t>
  </si>
  <si>
    <t>Junta Administradora Acueducto El Llano</t>
  </si>
  <si>
    <t>Vereda La Balsora</t>
  </si>
  <si>
    <t>Junta Administradora Acueducto Balsora</t>
  </si>
  <si>
    <t>Junta Administradora Acueducto La Hermosa</t>
  </si>
  <si>
    <t>Vereda El Jazmin</t>
  </si>
  <si>
    <t>Junta de Accion comunal el Jazmín</t>
  </si>
  <si>
    <t>Vereda  Guamal</t>
  </si>
  <si>
    <t>Junta de accion comunal Guamal</t>
  </si>
  <si>
    <t>Junta Administradora Acueducto Pedregal- Quebrada Negra</t>
  </si>
  <si>
    <t>Vereda el Caraño</t>
  </si>
  <si>
    <t>JAC Ac el Caraño</t>
  </si>
  <si>
    <t>Rionegro</t>
  </si>
  <si>
    <t>Sector Aeropuerto</t>
  </si>
  <si>
    <t>Asociación de Usuarios del Acueducto Rural Sajonia Alto de Vallejo E.S.P.-ARSA E.S.P.-Aeropuerto</t>
  </si>
  <si>
    <t>Corporacion  Civica Acueducto Santa Teresa-Sistema 1</t>
  </si>
  <si>
    <t>Corporación Aguas del Mirador-La Quiebra</t>
  </si>
  <si>
    <t>Acueducto ARSA Río Abajo Los Pinos</t>
  </si>
  <si>
    <t>Corporacion  Civica Acueducto Santa Teresa-Sistema 2</t>
  </si>
  <si>
    <t>VeredaTablacito</t>
  </si>
  <si>
    <t>Asociación Acueducto Tablacito</t>
  </si>
  <si>
    <t>Vereda Cuatro Esquinas</t>
  </si>
  <si>
    <t>Asociación Junta de Acueducto y Alcantarillado Cuatro Esquinas</t>
  </si>
  <si>
    <t xml:space="preserve"> Vereda La Mosquita</t>
  </si>
  <si>
    <t>Asociación de Suscriptores Aguas La Chorrera-La Mosquita</t>
  </si>
  <si>
    <t>Vereda Pontezuela</t>
  </si>
  <si>
    <t>Asociación de Usuarios del Acueducto Pontezuela</t>
  </si>
  <si>
    <t>Llanogrande</t>
  </si>
  <si>
    <t>Tres puertas guayabito</t>
  </si>
  <si>
    <t>Cabecera Planta 1</t>
  </si>
  <si>
    <t>Asociación del Acueducto Cabeceras de Llanogrande-Planta I</t>
  </si>
  <si>
    <t>Cabecera Planta 2</t>
  </si>
  <si>
    <t>Asociación del Acueducto Cabeceras de Llanogrande-Planta II</t>
  </si>
  <si>
    <t>Cabecera Planta 3</t>
  </si>
  <si>
    <t>Asociación del Acueducto Cabeceras de Llanogrande-Planta III</t>
  </si>
  <si>
    <t>Vereda La Convencion</t>
  </si>
  <si>
    <t>Asociación Junta Administradora del Acueducto Vereda La Convención</t>
  </si>
  <si>
    <t>Vereda Santa Ana Ojo de Agua</t>
  </si>
  <si>
    <t>Asociación Libardo Gonzalez E. Acueducto y Alcantarillado (OJO DE AGUA)</t>
  </si>
  <si>
    <t>Cooperativa Yarumal de Aguas</t>
  </si>
  <si>
    <t>Vereda Galicia</t>
  </si>
  <si>
    <t>Corporación Acueducto Galicia JHGN</t>
  </si>
  <si>
    <t>Vereda Mampuesto</t>
  </si>
  <si>
    <t>Corporación Acueducto Multiveredal Carmín, Cuchillas, La Mampuesto y Anexos-Mampuesto CAM</t>
  </si>
  <si>
    <t>Corporación Civica Acueducto El Tablazo</t>
  </si>
  <si>
    <t>Barrio San Antonio de Pereira</t>
  </si>
  <si>
    <t>Corporación Cívica Acueducto San Antonio de Pereira</t>
  </si>
  <si>
    <t>Vereda Santa Bárbara</t>
  </si>
  <si>
    <t>Corporación Cívica San Luis - Santa Bárbara</t>
  </si>
  <si>
    <t>Vereda El Capiro</t>
  </si>
  <si>
    <t>Corporación de Usuarios Acueducto El Capiro</t>
  </si>
  <si>
    <t>Vereda La Laja</t>
  </si>
  <si>
    <t>Corporación La Enea-La Laja</t>
  </si>
  <si>
    <t>Vereda Rancherias</t>
  </si>
  <si>
    <t>Junta Administradora del servicio de Agua potable Rancherias</t>
  </si>
  <si>
    <t>San Carlos</t>
  </si>
  <si>
    <t>Junta de Accion Comunal Vereda El Tabor</t>
  </si>
  <si>
    <t>Vereda Peñoles</t>
  </si>
  <si>
    <t>Junta de Accion Comunal Vereda Peñoles</t>
  </si>
  <si>
    <t>Vereda Arenosas</t>
  </si>
  <si>
    <t>Junta de Accion Comunal Arenosas</t>
  </si>
  <si>
    <t>Vereda Arenosas Tupiada</t>
  </si>
  <si>
    <t>Junta de Accion Comunal Arenosas Tupiada</t>
  </si>
  <si>
    <t>Corregimiento El Jordan</t>
  </si>
  <si>
    <t>Asociacion de Usuarios Acueducto El Jordan AUAJOR</t>
  </si>
  <si>
    <t>Corregimiento Puerto Garza</t>
  </si>
  <si>
    <t>Junta de Accion Comunal Corregimiento Puerto Garza</t>
  </si>
  <si>
    <t>Vereda Dinamarca</t>
  </si>
  <si>
    <t>Junta de Accion Comunal Vereda Dinamarca</t>
  </si>
  <si>
    <t>Asociacion de Usuarios Acueducto Palmichal</t>
  </si>
  <si>
    <t>Vereda La Rapida</t>
  </si>
  <si>
    <t>Asociacion de Usuarios del Acueducto La Rapida</t>
  </si>
  <si>
    <t>Junta de Accion Comunal Vereda Santa Rita</t>
  </si>
  <si>
    <t>Junta de Accion Comunal Vereda Dos Quebradas</t>
  </si>
  <si>
    <t>Junta de Accion Comunal Vereda El Choco</t>
  </si>
  <si>
    <t>Corregimiento Samana del Norte</t>
  </si>
  <si>
    <t>Junta de Accion Comunal Corregimiento Samana del Norte</t>
  </si>
  <si>
    <t>Vereda La Holanda</t>
  </si>
  <si>
    <t>Junta de Accion Comunal La Holanda</t>
  </si>
  <si>
    <t>Vereda El Paraguas</t>
  </si>
  <si>
    <t>Junta de Accion Comunal Vereda El Paraguas</t>
  </si>
  <si>
    <t>Vereda Agualinda</t>
  </si>
  <si>
    <t>Junta de Accion Comunal Agualinda</t>
  </si>
  <si>
    <t xml:space="preserve">Corregimiento Juanes </t>
  </si>
  <si>
    <t>Junta de Acción Comunal Juanes</t>
  </si>
  <si>
    <t>Junta de Accion Comunal San Miguel</t>
  </si>
  <si>
    <t>Vereda el Porvenir</t>
  </si>
  <si>
    <t>Junta de Accion Comunal el Porvenir</t>
  </si>
  <si>
    <t xml:space="preserve">Vereda Calderas </t>
  </si>
  <si>
    <t>Junta de Accion Comunal Calderas</t>
  </si>
  <si>
    <t>Vereda Santa Inés</t>
  </si>
  <si>
    <t>Junta de Accion Comunal Santa Inés</t>
  </si>
  <si>
    <t>Vereda la Aguada</t>
  </si>
  <si>
    <t>Junta de Accion Comunal Aguada</t>
  </si>
  <si>
    <t>Junta de Accion Comunal Cañaveral</t>
  </si>
  <si>
    <t xml:space="preserve">Vereda la Esperanza </t>
  </si>
  <si>
    <t>Junta de Accion Comunal la Esperanza</t>
  </si>
  <si>
    <t>Vereda el Charcón</t>
  </si>
  <si>
    <t>Junta de Accion Comunal el Charcón</t>
  </si>
  <si>
    <t>Vereda Hondita</t>
  </si>
  <si>
    <t>Junta de Accion Comunal la Hondita</t>
  </si>
  <si>
    <t>Vereda la Mirandita</t>
  </si>
  <si>
    <t>Junta de Accion Comunal la Mirandita</t>
  </si>
  <si>
    <t>Junta de Accion Comunal Patio Bonito</t>
  </si>
  <si>
    <t>Vereda Vallejuelos</t>
  </si>
  <si>
    <t>Junta de Accion Comunal Vallejuelos</t>
  </si>
  <si>
    <t>Vereda Peñol Grande</t>
  </si>
  <si>
    <t>Junta de Accion Comunal Peñol Grande</t>
  </si>
  <si>
    <t>Junta de Accion Comunal El Vergel</t>
  </si>
  <si>
    <t>Vereda Hortoná</t>
  </si>
  <si>
    <t>Junta de Accion Comunal Hortoná</t>
  </si>
  <si>
    <t>Vereda Betulia</t>
  </si>
  <si>
    <t>Junta de Accion Comunal Betulia</t>
  </si>
  <si>
    <t>San Francisco</t>
  </si>
  <si>
    <t xml:space="preserve"> Aquitania</t>
  </si>
  <si>
    <t>Junta de Accion Comunal Vereda Aquitania</t>
  </si>
  <si>
    <t xml:space="preserve"> Pocitos</t>
  </si>
  <si>
    <t>Junta de Accion Comunal  Vereda Pocitos</t>
  </si>
  <si>
    <t xml:space="preserve"> El Pajui</t>
  </si>
  <si>
    <t>Junta de Accion Comunal Vereda El Pajui</t>
  </si>
  <si>
    <t xml:space="preserve"> San Isidro</t>
  </si>
  <si>
    <t>Junta de Accion Comunal San Isidro</t>
  </si>
  <si>
    <t xml:space="preserve"> La Esperanza</t>
  </si>
  <si>
    <t>Junta de Accion Comunal Vereda La Esperanza</t>
  </si>
  <si>
    <t xml:space="preserve"> La Maravilla </t>
  </si>
  <si>
    <t xml:space="preserve">Junta de Accion Comunal La Maravilla </t>
  </si>
  <si>
    <t xml:space="preserve"> Guacales</t>
  </si>
  <si>
    <t xml:space="preserve">Junta de Acción Comunal de la Vereda Guacales </t>
  </si>
  <si>
    <t xml:space="preserve">Pailania </t>
  </si>
  <si>
    <t>Junta de Acción Comunal de la Vereda Pailania</t>
  </si>
  <si>
    <t>San Luis</t>
  </si>
  <si>
    <t xml:space="preserve">Corregimiento El Prodigio Central     </t>
  </si>
  <si>
    <t>Junta de Accion Comunal El Prodigio Central</t>
  </si>
  <si>
    <t>Junta de Accion Comunal Buenos Aires</t>
  </si>
  <si>
    <t>Vereda La Josefina</t>
  </si>
  <si>
    <t>Junta Administradora de Acueducto  La Josefina</t>
  </si>
  <si>
    <t>Junta de Accion Comunal Monteloro</t>
  </si>
  <si>
    <t>Vereda Cuba</t>
  </si>
  <si>
    <t>Junta de Accion Comunal Cuba</t>
  </si>
  <si>
    <t>Vereda Manizalez</t>
  </si>
  <si>
    <t>Junta de Acción Comunal Manizalez</t>
  </si>
  <si>
    <t>Junta de Accion Comunal San Francisco</t>
  </si>
  <si>
    <t>Vereda Sopetran</t>
  </si>
  <si>
    <t>Junta de Accion Comunal Sopetran</t>
  </si>
  <si>
    <t>Vereda EL Arenal-Sector Totumito</t>
  </si>
  <si>
    <t>Junta de Accion Comunal Barrio Totumito-Totumito</t>
  </si>
  <si>
    <t>Vereda la Rápida</t>
  </si>
  <si>
    <t>Grupo de Usuarios del Sistema La Rapida</t>
  </si>
  <si>
    <t>Vereda Bizcocho</t>
  </si>
  <si>
    <t>Junta de Accion Comunal El Bizcocho</t>
  </si>
  <si>
    <t>Vereda el Silencio</t>
  </si>
  <si>
    <t>Junta de Accion Comunal Vereda El Silencio</t>
  </si>
  <si>
    <t xml:space="preserve">Vereda Balsas </t>
  </si>
  <si>
    <t>Junta de Accion Comunal Balsas</t>
  </si>
  <si>
    <t>Junta de Accion Comunal El Brasil</t>
  </si>
  <si>
    <t>Vereda El Charco</t>
  </si>
  <si>
    <t>Junta de Accion Comunal El Charco</t>
  </si>
  <si>
    <t>Vereda El Topacio</t>
  </si>
  <si>
    <t>Junta de Accion Comunal El Topacio</t>
  </si>
  <si>
    <t>Vereda La Dorada</t>
  </si>
  <si>
    <t>Junta de Accion Comunal La Dorada</t>
  </si>
  <si>
    <t>Vereda EL Arenal</t>
  </si>
  <si>
    <t>Junta de Accion Comunal Barrio Totumito-El Arenal</t>
  </si>
  <si>
    <t>Vereda Danticas</t>
  </si>
  <si>
    <t>Junta Administradora Piedrasan-Danticas</t>
  </si>
  <si>
    <t>Vereda Tesorito</t>
  </si>
  <si>
    <t>Junta de Accion Comunal Tesorito</t>
  </si>
  <si>
    <t>Junta de Accion Comunal La Cumbre</t>
  </si>
  <si>
    <t>Junta de Accion Comunal San Julian</t>
  </si>
  <si>
    <t>Vereda El Brasil-Sector Guayabal</t>
  </si>
  <si>
    <t>Junta de Accion Comunal Guayabal</t>
  </si>
  <si>
    <t>Vereda el Silencio La Cuchilla</t>
  </si>
  <si>
    <t>Junta de Accion Comunal Vereda El Silencio La Cuchilla</t>
  </si>
  <si>
    <t>San Vicente Ferrer</t>
  </si>
  <si>
    <t>Vereda Perpeto Socorro
(2001) (2002)</t>
  </si>
  <si>
    <t>Asociación de suscriptores del acueducto multiveredal San Antonio-Perpetuo Socorro</t>
  </si>
  <si>
    <t>Vereda San Antonio (2003)</t>
  </si>
  <si>
    <t>Asociación de suscriptores del acueducto multiveredal San Antonio-San Antonio</t>
  </si>
  <si>
    <t>Vereda la porquera (2004)</t>
  </si>
  <si>
    <t>Asociación de suscriptores del acueducto multiveredal San Antonio-La Porquera</t>
  </si>
  <si>
    <t>Vereda las hojas (2005)</t>
  </si>
  <si>
    <t xml:space="preserve">Asociación de suscriptores del acueducto multiveredal San Antonio-Las Hojas </t>
  </si>
  <si>
    <t>Vereda la compañía (2006)</t>
  </si>
  <si>
    <t>Asociación de suscriptores del acueducto multiveredal San Antonio-La Compañía</t>
  </si>
  <si>
    <t>Vereda chaparral (0001), (0002)
 (0003),  (0004)</t>
  </si>
  <si>
    <t>Asociacion de Usuarios del Acueducto Chaparral</t>
  </si>
  <si>
    <t>Vereda la enea (0001),(0002)</t>
  </si>
  <si>
    <t>Asociacion de Suscriptores Acueducto La Mina- Vereda La Enea</t>
  </si>
  <si>
    <t>Vereda san nicolas (0003),(0004)</t>
  </si>
  <si>
    <t>Asociacion de Suscriptores Acueducto La Mina Vereda-San Nicolás</t>
  </si>
  <si>
    <t xml:space="preserve">Vereda Juan XXIII (2007)  </t>
  </si>
  <si>
    <t>Asociacion de Suscriptores del Acueducto Multiveredal Juan XXIII Chaparral-Vereda Juan XXIII</t>
  </si>
  <si>
    <t>Vereda La Porquera sector
El Aguila (1008)</t>
  </si>
  <si>
    <t xml:space="preserve">Asociacion de Suscriptores del Acueducto Multiveredal Juan XXIII Chaparral-Vereda la Porquera, sector el aguila </t>
  </si>
  <si>
    <t>Urbanizacion san Ferrer- Sector los Remansos(8003)</t>
  </si>
  <si>
    <t>Junta de Acción Comunal Alto de La Compañía- Urbanizacion san Ferrer</t>
  </si>
  <si>
    <t>Vereda alto de la compañía(8001),(8002)</t>
  </si>
  <si>
    <t>Junta de Acción Comunal Alto de La Compañía-Vereda Alto de La Compañia</t>
  </si>
  <si>
    <t>Vereda La Compañia abajo
 (8005)</t>
  </si>
  <si>
    <t>Junta de Acción Comunal Alto de La Compañía-Vereda La Compañia</t>
  </si>
  <si>
    <t>Vereda el potrero (8004)</t>
  </si>
  <si>
    <t>Junta de Acción Comunal Alto de La Compañía-Vereda El Potrero</t>
  </si>
  <si>
    <t>Vereda el calvario (0001), (0002)</t>
  </si>
  <si>
    <t>Asociacion de Usuarios del Acueducto Guaciru-Calvario-Vereda El Calvario</t>
  </si>
  <si>
    <t>Vereda guaciru (0004), (0006)</t>
  </si>
  <si>
    <t>Asociacion de Usuarios del Acueducto Guaciru-Calvario- Vereda Guaciru</t>
  </si>
  <si>
    <t>Vereda san cristobal (0003)</t>
  </si>
  <si>
    <t>Asociacion de Usuarios del Acueducto Guaciru-Calvario- Vereda San Cristobal</t>
  </si>
  <si>
    <t>Vereda la Travesia (0005)</t>
  </si>
  <si>
    <t>Asociacion de Usuarios del Acueducto Guaciru-Calvario- VeredaTravesia</t>
  </si>
  <si>
    <t>Vereda Las Cruces (6742)</t>
  </si>
  <si>
    <t xml:space="preserve">Asociación de Suscriptores del Acueducto Multiveredal El Roble- Vereda Las Cruces </t>
  </si>
  <si>
    <t>Vereda Guamito (6743)</t>
  </si>
  <si>
    <t>Asociación de Suscriptores del Acueducto Multiveredal El Roble- Vereda Guamito</t>
  </si>
  <si>
    <t>Vereda Ovejas (6744)</t>
  </si>
  <si>
    <t>Asociación de Suscriptores del Acueducto Multiveredal El Roble- Vereda Ovejas</t>
  </si>
  <si>
    <t>VeredaEl Coral (6741)</t>
  </si>
  <si>
    <t>Asociación de Suscriptores del Acueducto Multiveredal El Roble-Vereda El Coral</t>
  </si>
  <si>
    <t>Vereda Perpeto Socorro (6741)</t>
  </si>
  <si>
    <t>Asociación de Suscriptores del Acueducto Multiveredal El Roble-Vereda  Perpeto Sococrro</t>
  </si>
  <si>
    <t>Vereda Guacirú (6745)</t>
  </si>
  <si>
    <t>Asociación de Suscriptores del Acueducto Multiveredal El Roble- Vereda Guacirú</t>
  </si>
  <si>
    <t>Vereda La Enea (6741)</t>
  </si>
  <si>
    <t>Asociación de Suscriptores del Acueducto Multiveredal El Roble- Vereda La Enea</t>
  </si>
  <si>
    <t>Vereda el coral (3001)</t>
  </si>
  <si>
    <t>Asociacion de Usuarios del Acueducto Santa Rita-Vereda El Coral</t>
  </si>
  <si>
    <t xml:space="preserve">Vereda santa rita (3002), (3003)
 (3004) </t>
  </si>
  <si>
    <t>Asociacion de Usuarios del Acueducto Santa Rita-Vereda Santa Rita</t>
  </si>
  <si>
    <t>Vereda el porvenir (6001)</t>
  </si>
  <si>
    <t>Asociacion de Usuarios del Acueducto Multiveredal Carmelo Corrientes-Vereda El Porvenir</t>
  </si>
  <si>
    <t>Vereda el carmelo (6002)</t>
  </si>
  <si>
    <t>Asociacion de Usuarios del Acueducto Multiveredal Carmelo Corrientes-Vereda El Carmelo</t>
  </si>
  <si>
    <t>Vereda piedragorda (6004)</t>
  </si>
  <si>
    <t>Asociacion de Usuarios del Acueducto Multiveredal Carmelo Corrientes-Vereda Corrientes</t>
  </si>
  <si>
    <t>Vereda el piedragorda (4001)</t>
  </si>
  <si>
    <t>Acueducto Multiveredal Piedragorda- Vereda Piedragorda</t>
  </si>
  <si>
    <t>Vereda guamal (4002)</t>
  </si>
  <si>
    <t>Acueducto Multiveredal Piedragorda- Vereda Guamal</t>
  </si>
  <si>
    <t>Vereda la cabaña (4003)</t>
  </si>
  <si>
    <t>Acueducto Multiveredal Piedragorda- Vereda la Cabaña</t>
  </si>
  <si>
    <t>Vereda peñolcito (4004)</t>
  </si>
  <si>
    <t>Acueducto Multiveredal Piedragorda- Vereda Peñolcito</t>
  </si>
  <si>
    <t xml:space="preserve">Vereda potrerito (4005) </t>
  </si>
  <si>
    <t>Acueducto Multiveredal Piedragorda- Vereda Potrerito</t>
  </si>
  <si>
    <t>Vereda peñolcito parte alta (4006)</t>
  </si>
  <si>
    <t>Acueducto Multiveredal Piedragorda- Vereda Peñolcito parte alta</t>
  </si>
  <si>
    <t>Vereda santa ana (1004), (1005)</t>
  </si>
  <si>
    <t>Asociacion de Usuarios del Acueducto Honda, Floresta,Santa Ana-Vereda Santa Ana</t>
  </si>
  <si>
    <t>Vereda la floresta (1002)</t>
  </si>
  <si>
    <t>Asociacion de Usuarios del Acueducto Honda, Floresta,Santa Ana-Vereda  La Floresta</t>
  </si>
  <si>
    <t>Veredala honda - la Peña (1003)</t>
  </si>
  <si>
    <t>Asociacion de Usuarios del Acueducto Honda, Floresta,Santa Ana-Vereda La Honda-Peña</t>
  </si>
  <si>
    <t>Vereda piedragorda (1001)</t>
  </si>
  <si>
    <t>Asociacion de Usuarios del Acueducto Honda, Floresta,Santa Ana-Vereda  Piedragorda</t>
  </si>
  <si>
    <t>Vereda El Porvenir (1006)</t>
  </si>
  <si>
    <t>Asociacion de Usuarios del Acueducto Honda, Floresta,Santa Ana-Vereda  El Porvenir</t>
  </si>
  <si>
    <t>Vereda San Jose ( 1001-1002)</t>
  </si>
  <si>
    <t>Asociacion de Usuarios del Acueducto Multiveredal San Jose -Vereda  San Jose</t>
  </si>
  <si>
    <t>Vereda Cantor (1003)</t>
  </si>
  <si>
    <t>Asociacion de Usuarios del Acueducto Multiveredal San Jose -Vereda  Cantor</t>
  </si>
  <si>
    <t>Vereda San Ignacio (1004)</t>
  </si>
  <si>
    <t>Asociacion de Usuarios del Acueducto Multiveredal San Jose-Vereda  San Ignacio</t>
  </si>
  <si>
    <t>Vereda La Magdalena (0001)</t>
  </si>
  <si>
    <t>Asociacion de Suscriptores del Acueducto Multiveredal La Quintero- Vereda  La Magdalena</t>
  </si>
  <si>
    <t>Vereda Santa Isabel (0002)</t>
  </si>
  <si>
    <t>Asociacion de Suscriptores del Acueducto Multiveredal La Quintero- Vereda  Santa Isabel</t>
  </si>
  <si>
    <t>Vereda San Jose (0003)</t>
  </si>
  <si>
    <t>Asociacion de Suscriptores del Acueducto Multiveredal La Quintero- Vereda  San Jose</t>
  </si>
  <si>
    <t>Vereda Montegrande (0004)</t>
  </si>
  <si>
    <t>Asociacion de Suscriptores del Acueducto Multiveredal La Quintero-Vereda  Montegrande</t>
  </si>
  <si>
    <t>Vereda El Canelo  (0005)</t>
  </si>
  <si>
    <t>Asociacion de Suscriptores del Acueducto Multiveredal La Quintero-Vereda  El Canelo</t>
  </si>
  <si>
    <t>Vereda  Las Frias (0006)</t>
  </si>
  <si>
    <t>Asociacion de Suscriptores del Acueducto Multiveredal La Quintero- Vereda  Las frías</t>
  </si>
  <si>
    <t>Vereda la Magdalena (4001),(4002)
(4003),(4004)</t>
  </si>
  <si>
    <t>Asociacion de Usuarios del Acueducto La Magdalena</t>
  </si>
  <si>
    <t>Vereda  El Porvenir (5002)(5003)</t>
  </si>
  <si>
    <t>Asociacion de Suscriptores del Acueducto Multiveredal El Porvenir-Vereda  Porvenir</t>
  </si>
  <si>
    <t>Vereda San Cristobal (5001)</t>
  </si>
  <si>
    <t>Asociacion de Suscriptores del  Acueducto Multiveredal El Porvenir-Vereda  San Cristobal</t>
  </si>
  <si>
    <t>Vereda la Travesia (5005)</t>
  </si>
  <si>
    <t>Asociacion de Suscriptores del  Acueducto Multiveredal El Porvenir-Vereda  Travesia</t>
  </si>
  <si>
    <t>Vereda Santa Ana (5004)</t>
  </si>
  <si>
    <t>Asociacion de Suscriptores del  Acueducto Multiveredal El Porvenir-Vereda  Santa Ana</t>
  </si>
  <si>
    <t>Sonsón</t>
  </si>
  <si>
    <t>Vereda La Danta</t>
  </si>
  <si>
    <t>Aguas del Páramo de Sonsón S.A.S E.S.P. -La Danta</t>
  </si>
  <si>
    <t xml:space="preserve">Asociación de Usuarios del Acueducto Alcantarillado y Aseo de San Miguel </t>
  </si>
  <si>
    <t>Vereda Alto de Sabanas</t>
  </si>
  <si>
    <t>Junta Administradora de Acueducto Veredal Alto de Sabanas</t>
  </si>
  <si>
    <t>Vereda Los Potreros</t>
  </si>
  <si>
    <t>Junta Administradora de Acueducto Los Potreros</t>
  </si>
  <si>
    <t>Junta Administradora de Acueducto Veredal Arenillal Aguacates- Las Brisas</t>
  </si>
  <si>
    <t>Junta de Acueducto Veredal La Habana La Loma</t>
  </si>
  <si>
    <t>Proacueducto Piedras Blancas</t>
  </si>
  <si>
    <t>Junta Administradora de Acueducto Veredal Guamal</t>
  </si>
  <si>
    <t>Vereda Megallo Centro</t>
  </si>
  <si>
    <t>Junta Administradora de Acueducto Veredal Megallo Centro</t>
  </si>
  <si>
    <t>Vereda Roblalito B</t>
  </si>
  <si>
    <t>Junta Administradora de Acueductos Veredales  Roblalito B</t>
  </si>
  <si>
    <t>Vereda Yarumal Alta Vista</t>
  </si>
  <si>
    <t>Junta Administradora de Acueducto Veredal Yarumal Alta Vista</t>
  </si>
  <si>
    <t>Vereda Jerusalen</t>
  </si>
  <si>
    <t>Junta Administradora de Acueducto Veredal Jerusalén</t>
  </si>
  <si>
    <t>Junta de Acueducto Veredal Rio Arriba - San Francisco</t>
  </si>
  <si>
    <t>Vereda El Chirimoyo</t>
  </si>
  <si>
    <t xml:space="preserve">Junta de Acueducto Veredal El Chirymoyo </t>
  </si>
  <si>
    <t>Vereda Rio Arriba</t>
  </si>
  <si>
    <t>Junta de Acueducto Veredal  Rio Arriba-San Francisco</t>
  </si>
  <si>
    <t>Junta Administradora Acueducto los  Planes</t>
  </si>
  <si>
    <t>Vereda Arenillal</t>
  </si>
  <si>
    <t>Junta Administradora de Acueducto Veredal Arenillal Aguacates- Arenillal</t>
  </si>
  <si>
    <t xml:space="preserve">Vereda Roblalito A </t>
  </si>
  <si>
    <t>Asociación de Usuarios del Acueducto Roblalito A, Parte Alta.</t>
  </si>
  <si>
    <t>Vereda Brasil</t>
  </si>
  <si>
    <t xml:space="preserve">Acueducto Brasil - Guayabal </t>
  </si>
  <si>
    <t xml:space="preserve">Vereda Caunsal </t>
  </si>
  <si>
    <t xml:space="preserve">Junta Administradora de Acueducto Veredal Arenillal Aguacates - Caunsal </t>
  </si>
  <si>
    <t>Vereda La Habana Arriba</t>
  </si>
  <si>
    <t xml:space="preserve">Junta de Acueducto Veredal La Habana La Loma - La Habana Arriba </t>
  </si>
  <si>
    <t xml:space="preserve">Vereda La Habana Abajo </t>
  </si>
  <si>
    <t>Junta de Acueducto Veredal La Habana La Loma - La Habana Abajo</t>
  </si>
  <si>
    <t xml:space="preserve">Vereda Sirguita </t>
  </si>
  <si>
    <t xml:space="preserve">Junta Administradora de Acueducto Los Potreros - Sirguita </t>
  </si>
  <si>
    <t xml:space="preserve">Vereda La Giralda </t>
  </si>
  <si>
    <t xml:space="preserve">Junta Administradora de Acueducto Los Potreros - La Giralda </t>
  </si>
  <si>
    <r>
      <rPr>
        <sz val="12"/>
        <color theme="1"/>
        <rFont val="Arial"/>
        <family val="2"/>
      </rPr>
      <t xml:space="preserve">0.0 - 5 %: 
</t>
    </r>
    <r>
      <rPr>
        <b/>
        <sz val="12"/>
        <color theme="1"/>
        <rFont val="Arial"/>
        <family val="2"/>
      </rPr>
      <t>Sin Riesgo</t>
    </r>
  </si>
  <si>
    <r>
      <rPr>
        <sz val="12"/>
        <color theme="1"/>
        <rFont val="Arial"/>
        <family val="2"/>
      </rPr>
      <t>5.1  - 14 %:</t>
    </r>
    <r>
      <rPr>
        <b/>
        <sz val="12"/>
        <color theme="1"/>
        <rFont val="Arial"/>
        <family val="2"/>
      </rPr>
      <t xml:space="preserve">  
Riesgo Bajo</t>
    </r>
  </si>
  <si>
    <r>
      <t xml:space="preserve">SUBREGION: </t>
    </r>
    <r>
      <rPr>
        <sz val="14"/>
        <rFont val="Arial"/>
        <family val="2"/>
      </rPr>
      <t>BAJO CAUCA</t>
    </r>
  </si>
  <si>
    <t>Caceres</t>
  </si>
  <si>
    <t>Corregimiento Guarumo</t>
  </si>
  <si>
    <t>Empresa de Servicios Públicos Tamaná Caceres S.A. E.S.P.-Guarumo</t>
  </si>
  <si>
    <t>NO SE TOMÓ MUESTRA DE AGUA POR NO ESTAR EN FUNCIONAMIENTO</t>
  </si>
  <si>
    <t>Vereda Rio Man</t>
  </si>
  <si>
    <t xml:space="preserve">Junta de Acción Comunal Rio Man </t>
  </si>
  <si>
    <t>Corregimiento El Jardin</t>
  </si>
  <si>
    <t>Empresa de Aseo Caceres S.A ESP-Corregimiento El Jardin</t>
  </si>
  <si>
    <t>Corregimiento Puerto Belgica</t>
  </si>
  <si>
    <t>Empresa de Aseo Caceres S.A ESP-Corregimiento Puerto Belgica</t>
  </si>
  <si>
    <t>Corregimiento Manizalez</t>
  </si>
  <si>
    <t>Vereda Nicaragua</t>
  </si>
  <si>
    <t xml:space="preserve">Junta de Acción Comunal Nicaragua </t>
  </si>
  <si>
    <t>Batallón Rifles</t>
  </si>
  <si>
    <t xml:space="preserve">Batallon Militar Rifles - Planta de Tratamiento Batallon Rifles </t>
  </si>
  <si>
    <t>Caucasia</t>
  </si>
  <si>
    <t>Vereda La Esmeralda Barranquillita</t>
  </si>
  <si>
    <t>Junta de Accion Comunal La Esmeralda</t>
  </si>
  <si>
    <t>Corregimiento Margento</t>
  </si>
  <si>
    <t>ACUAMAR-Acueducto Margento</t>
  </si>
  <si>
    <t>Vereda La Union</t>
  </si>
  <si>
    <t>Junta de Accion Comunal La Union</t>
  </si>
  <si>
    <t>Vereda Puerto Triana</t>
  </si>
  <si>
    <t>Junta de Accion Comunal Puerto Triana-Puerto Triana</t>
  </si>
  <si>
    <t>Corregimiento Cacerí</t>
  </si>
  <si>
    <t>Junta de Accion Comunal Caceri</t>
  </si>
  <si>
    <t>Vereda Santa Rosita</t>
  </si>
  <si>
    <t>Junta de Acion Comunal Santa Rosita</t>
  </si>
  <si>
    <t>Junta de Accion Comunal Campo Alegre</t>
  </si>
  <si>
    <t>Vereda La Virgen</t>
  </si>
  <si>
    <t>Junta de Acción Administradora Asovirgen-Acueducto La Virgen</t>
  </si>
  <si>
    <t>Corregimiento Palanca</t>
  </si>
  <si>
    <t>Junta de Acción Comunal Corregimiento Palanca</t>
  </si>
  <si>
    <t>Corregimiento La ilusión</t>
  </si>
  <si>
    <t>Junta de Acción Comunal Corregimiento La Ilusión</t>
  </si>
  <si>
    <t>Junta de Accion Comunal Santo Domingo</t>
  </si>
  <si>
    <t>Vereda Villa del Socorro</t>
  </si>
  <si>
    <t>Junta de Accion Comunal Villa del Socorro</t>
  </si>
  <si>
    <t>Corregimiento El Pando</t>
  </si>
  <si>
    <t>Junta de Accion Comunal  Corregimiento El Pando</t>
  </si>
  <si>
    <t>Corregimiento Palomar</t>
  </si>
  <si>
    <t>Junta de Accion Comunal Palomar</t>
  </si>
  <si>
    <t>Barrio Chino</t>
  </si>
  <si>
    <t>Junta de Accion Comunal Vereda Barrio Chino</t>
  </si>
  <si>
    <t>El Bagre</t>
  </si>
  <si>
    <t>Corregiemiento Puerto Claver</t>
  </si>
  <si>
    <t>ASUAPUCLA-Corregimiento Puerto Claver</t>
  </si>
  <si>
    <t>Corregiemiento Puerto Lopez</t>
  </si>
  <si>
    <t>ACOMADEPLO- Urbaniacion San Cayetano - Puerto Lopez</t>
  </si>
  <si>
    <t>Vereda El Real</t>
  </si>
  <si>
    <t>Comité del Agua Vereda El Real - JAC El Real</t>
  </si>
  <si>
    <t>Vereda Las Negritas</t>
  </si>
  <si>
    <t>Acueducto Junta de Acción Comunal Vereda Las Negritas</t>
  </si>
  <si>
    <t>NO SE TOMÓ MUESTRA EN S02</t>
  </si>
  <si>
    <t>Nechí</t>
  </si>
  <si>
    <t>Corregimento Las Flores</t>
  </si>
  <si>
    <t>Junta de Accion Comunal Corregimento Las Flores</t>
  </si>
  <si>
    <t>Corregimento de Colorado</t>
  </si>
  <si>
    <t>Junta de Accion Comunal Corregimento de Colorado</t>
  </si>
  <si>
    <t>Tarazá</t>
  </si>
  <si>
    <t>Corregimiento  La Caucana Rural</t>
  </si>
  <si>
    <t>Administracion Municipal Taraza-La Caucana</t>
  </si>
  <si>
    <t>Junta Accion Comunal el Oasis Buenos Aires</t>
  </si>
  <si>
    <t>Corregimiento Barro Blanco</t>
  </si>
  <si>
    <t>Junta Accion Comunal Montenegro-Barro Blanco</t>
  </si>
  <si>
    <t>Corregimiento El Guimaro</t>
  </si>
  <si>
    <t>Junta de Accion Comunal El Guaimaro</t>
  </si>
  <si>
    <t>Corregimiento El Doce</t>
  </si>
  <si>
    <t>Junta de Accion Comunal   El Doce</t>
  </si>
  <si>
    <t>Corregimiento Puerto Antioquia</t>
  </si>
  <si>
    <t>Junta de Accion Comunal Puerto Antioquia</t>
  </si>
  <si>
    <t>Zaragoza</t>
  </si>
  <si>
    <t xml:space="preserve"> El Saltillo</t>
  </si>
  <si>
    <t>ASOA-Vereda El Saltillo</t>
  </si>
  <si>
    <t xml:space="preserve"> El Pato</t>
  </si>
  <si>
    <t>ASOAGUA La Fortuna</t>
  </si>
  <si>
    <t xml:space="preserve"> Vegas de Segovia</t>
  </si>
  <si>
    <t>ACUAVEGA-Vegas de Segovia</t>
  </si>
  <si>
    <t>LA BALSITA</t>
  </si>
  <si>
    <t>UNIDAD DE SRVICIOS PUBLICOS DOMICILIARIOS</t>
  </si>
  <si>
    <t>LA PAJUILA</t>
  </si>
  <si>
    <t>JUNTA DE ACCION COMUNAL</t>
  </si>
  <si>
    <t>QUEBRADONA</t>
  </si>
  <si>
    <t>CHILONA</t>
  </si>
  <si>
    <t>LA PORQUERA</t>
  </si>
  <si>
    <t>EL RETIRO</t>
  </si>
  <si>
    <r>
      <t xml:space="preserve">SUBREGION: </t>
    </r>
    <r>
      <rPr>
        <sz val="12"/>
        <rFont val="Arial"/>
      </rPr>
      <t>NORDESTE</t>
    </r>
  </si>
  <si>
    <t>Amalfi</t>
  </si>
  <si>
    <t>Asociacion de Usuarios del Acueducto Veredal Risaralda Municipio de Amalfi</t>
  </si>
  <si>
    <t>Corregimiento Portachuelo</t>
  </si>
  <si>
    <t>Acueducto Junta de Acción Comunal Portachuelo Comité</t>
  </si>
  <si>
    <t>Junta de Acción Comunal Pro Acueducto Vereda La Maria</t>
  </si>
  <si>
    <t>Vereda  Montebello Parte Alta</t>
  </si>
  <si>
    <t>Junta de Accion Comunal de La Vereda Montebello- Parte Alta</t>
  </si>
  <si>
    <t>Vereda  Montebello La Pradera</t>
  </si>
  <si>
    <t>Junta de Accion Comunal Comité Proacueducto Vereda Montebello -La Pradera</t>
  </si>
  <si>
    <t>Vereda La Guayana</t>
  </si>
  <si>
    <t>Acueducto Campamento El Tablón EPM</t>
  </si>
  <si>
    <t>Anorí</t>
  </si>
  <si>
    <t>Vereda El Limón</t>
  </si>
  <si>
    <t>Asociación de Usuarios Acueducto Veredal El Limón</t>
  </si>
  <si>
    <t xml:space="preserve">Asociación de Usuarios Acueducto Multiveredal El Retiro-Hondona-El Roble </t>
  </si>
  <si>
    <t xml:space="preserve">Vereda Hondona </t>
  </si>
  <si>
    <t>Acueducto Rural EPM</t>
  </si>
  <si>
    <t>Cisneros</t>
  </si>
  <si>
    <t>Vereda  El Cadillo</t>
  </si>
  <si>
    <t>Junta de Accion Comunal El Cadillo</t>
  </si>
  <si>
    <t>Vereda El Dos</t>
  </si>
  <si>
    <t>Junta de Accion Comunal El Dos</t>
  </si>
  <si>
    <t>Junta de Accion Comunal El Limón</t>
  </si>
  <si>
    <t>Remedios</t>
  </si>
  <si>
    <t>Corregimiento La Cruzada</t>
  </si>
  <si>
    <t xml:space="preserve">Asociacion de Usuarios de Acueducto y Alcantarillado Corregimiento La Cruzada </t>
  </si>
  <si>
    <t>Corregimiento Santa Isabel</t>
  </si>
  <si>
    <t>Asociacion de Usuarios del Acueducto del Corregimiento de Santa Isabel</t>
  </si>
  <si>
    <t>Vereda Martana</t>
  </si>
  <si>
    <t>Vereda Marmajon</t>
  </si>
  <si>
    <t>Asociacion de usuarios acueducto vereda Marmajon</t>
  </si>
  <si>
    <t>Asociacion de usuarios acueducto vereda Martana</t>
  </si>
  <si>
    <t>San Roque</t>
  </si>
  <si>
    <t>Corregimiento Cristales</t>
  </si>
  <si>
    <t>Asociación de Usuarios del Acueducto Multiveredal San Roque - Corregimiento Cristales</t>
  </si>
  <si>
    <t>Asociación de Usuarios del Acueducto Multiveredal San Roque - Patio Bonito</t>
  </si>
  <si>
    <t>Vereda Quiebra Honda</t>
  </si>
  <si>
    <t>Asociación de Usuarios del Acueducto Multiveredal San Roque - Quiebra Honda</t>
  </si>
  <si>
    <t>Asociación de Usuarios del Acueducto Multiveredal San Roque - Villa Nueva</t>
  </si>
  <si>
    <t>Vereda Marbella</t>
  </si>
  <si>
    <t>Asociación de Usuarios del Acueducto Multiveredal San Roque - Marbella</t>
  </si>
  <si>
    <t>Vereda La Jota</t>
  </si>
  <si>
    <t>Asociación de Usuarios del Acueducto Multiveredal San Roque - La Jota</t>
  </si>
  <si>
    <t>Vereda Frailes</t>
  </si>
  <si>
    <t>Asociación de Usuarios del Acueducto Multiveredal San Roque - Frailes</t>
  </si>
  <si>
    <t>Asociación de Usuarios del Acueducto  Multiveredal Cristales-El Diamante</t>
  </si>
  <si>
    <t>Vereda Corocito</t>
  </si>
  <si>
    <t>Acueducto Multiveredal Cristales-Corocito</t>
  </si>
  <si>
    <t>Asociacion de Usuarios del Acueducto Veredal Santa Barbara</t>
  </si>
  <si>
    <t>Vereda Cabildo</t>
  </si>
  <si>
    <t xml:space="preserve"> Asociación de Usuarios del Acueducto Multiveredal Cristales-Cabildo</t>
  </si>
  <si>
    <t>Vereda La Mora</t>
  </si>
  <si>
    <t>Asociación de Usuarios del Acueducto Veredal La Mora</t>
  </si>
  <si>
    <t>Acueducto de Usuarios del Acueducto Multiveredal Cristales-Brasil</t>
  </si>
  <si>
    <t>Vereda Barcino</t>
  </si>
  <si>
    <t>Asociación de Usuarios del Acueducto Multiveredal Cristales-Barcino</t>
  </si>
  <si>
    <t>Corregimiento San Jose Nus</t>
  </si>
  <si>
    <t xml:space="preserve">Junta de Acción Comunal Corregimiento San Jose del Nus </t>
  </si>
  <si>
    <t>Vereda Encarnaciones</t>
  </si>
  <si>
    <t>Junta de Acción Comunal La Encarnaciones</t>
  </si>
  <si>
    <t>Vereda La Guzmana</t>
  </si>
  <si>
    <t>Junta de Acción Comunal Acueducto La Guzmana</t>
  </si>
  <si>
    <t>Junta de Acción Comunal Acueducto San Juan</t>
  </si>
  <si>
    <t>Vereda Montemar</t>
  </si>
  <si>
    <t>Asociacion de Usuarios del Acueducto Veredal Montemar</t>
  </si>
  <si>
    <t>Vereda Mulatal</t>
  </si>
  <si>
    <t>Junta Administradora Acueducto Veredal Mulatal</t>
  </si>
  <si>
    <t>Vereda El Jardin</t>
  </si>
  <si>
    <t xml:space="preserve">Asociacion de Usuarios del Acueducto Veredal El Jardin </t>
  </si>
  <si>
    <t>Asociacion de Usuarios del Acueducto La Candelaria</t>
  </si>
  <si>
    <t>Vereda Vesubio</t>
  </si>
  <si>
    <t>Asociación de Usuarios del Acueducto Multiveredal San Matias - Vesubio</t>
  </si>
  <si>
    <t>Vereda San José del Nare</t>
  </si>
  <si>
    <t xml:space="preserve">Asociación de Usuarios del Acueducto Multiveredal San José Nare San Pablo -San José </t>
  </si>
  <si>
    <t xml:space="preserve">Asociación de Usuarios del Acueducto Multiveredal San José Nare SanPablo-San Pablo </t>
  </si>
  <si>
    <t>Vereda La Pureza</t>
  </si>
  <si>
    <t>Asociación de Usuarios del Acueducto Multiveredal San Matias - La Pureza</t>
  </si>
  <si>
    <t>Asociación de Usuarios del Acueducto Multiveredal San Matias-San Matias</t>
  </si>
  <si>
    <t>Corregimiento Providencia</t>
  </si>
  <si>
    <t>Asociacion de Usuarios del Agua La Cascada Providencia</t>
  </si>
  <si>
    <t>Asociacion Junta de Acueducto y Alcantarillado La Plata Corregimiento Providencia</t>
  </si>
  <si>
    <t>Vereda el Tachira</t>
  </si>
  <si>
    <t>Junta de Acción Comunal Vereda el Tachira</t>
  </si>
  <si>
    <t>Junta de Acción Comunal Vereda Playa Rica</t>
  </si>
  <si>
    <t>Vereda El Piramo</t>
  </si>
  <si>
    <t>Junta de Acción Comunal El Píramo</t>
  </si>
  <si>
    <t>Vereda Santa Teresa Alta</t>
  </si>
  <si>
    <t>Asociación Acueducto Vereda Santa Teresa y Canalones La Union</t>
  </si>
  <si>
    <t>Santo Domingo</t>
  </si>
  <si>
    <t>Junta de Accion Comunal - La Palma ( realizado por cisneros)</t>
  </si>
  <si>
    <t>Vereda Cantayus Bajo</t>
  </si>
  <si>
    <t>Junta Administradora - Cantayus Bajo</t>
  </si>
  <si>
    <t>Vereda Faldas Del Nus</t>
  </si>
  <si>
    <t>Usuarios del Sistema - Faldas Del Nus</t>
  </si>
  <si>
    <t>Vereda Sofia</t>
  </si>
  <si>
    <t>Junta de Accion Comunal Veredas Sofia y Esperanza</t>
  </si>
  <si>
    <t>Junta de Accion Comunal La Esperanza</t>
  </si>
  <si>
    <t>Corregimiento Santiago</t>
  </si>
  <si>
    <t>Junta de Acción Comunal - Corregimiento Santiago</t>
  </si>
  <si>
    <t>Corregimiento El Limón</t>
  </si>
  <si>
    <t>Junta de Acción Comunal - Corregimiento El Limón</t>
  </si>
  <si>
    <t>Junta de Acción Comunal - El Rayo</t>
  </si>
  <si>
    <t>Junta Administradora Sistema Uno - Sta Gertrudis</t>
  </si>
  <si>
    <t>Vereda Guadualejo</t>
  </si>
  <si>
    <t>Junta de Acción Comunal - Guadualejo</t>
  </si>
  <si>
    <t>ESPD del Municipio De Cisneros S.A. E.S.P-Corregimiento de Versalles</t>
  </si>
  <si>
    <t>Vereda Vainillal</t>
  </si>
  <si>
    <t>Junta Administradora - Vainillal</t>
  </si>
  <si>
    <t>36.14</t>
  </si>
  <si>
    <t>Junta de Acción Comunal - La Quiebra</t>
  </si>
  <si>
    <t>Junta de Acción Comunal - Piedras Blancas</t>
  </si>
  <si>
    <t>Junta de Acción Comunal - Las Animas</t>
  </si>
  <si>
    <t>Aguas de Porcesito</t>
  </si>
  <si>
    <t>Asociación de Usuarios del Acueducto Aguas de Porcesito</t>
  </si>
  <si>
    <t>Corregimiento Botero</t>
  </si>
  <si>
    <t>Asociación de Usuarios Pro Acueducto Corregimiento Botero</t>
  </si>
  <si>
    <t>Vereda Piedra Gorda</t>
  </si>
  <si>
    <t>Acueducto veredal Gotas del Futuro Vereda Piedra Gorda</t>
  </si>
  <si>
    <t>Vereda La Eme</t>
  </si>
  <si>
    <t>Acueducto veredal Gotas del Futuro Vereda La Eme</t>
  </si>
  <si>
    <t>Vereda Las Beatrices</t>
  </si>
  <si>
    <t>Acueducto veredal Gotas del Futuro Vereda Las Beatrices</t>
  </si>
  <si>
    <t>Segovia</t>
  </si>
  <si>
    <t>Corregimiento de Fraguas La
 Esperanza</t>
  </si>
  <si>
    <t>Junta de Acción Comunal Corregimiento Fraguas-La Esperanza</t>
  </si>
  <si>
    <t>Vereda Manzanillo</t>
  </si>
  <si>
    <t xml:space="preserve">Gran Colombia Gold </t>
  </si>
  <si>
    <t>Vegachí</t>
  </si>
  <si>
    <t>Vereda La Gallinera</t>
  </si>
  <si>
    <t>ASUGASA E.S.P.-La Gallinera</t>
  </si>
  <si>
    <t>Vereda San Pacual</t>
  </si>
  <si>
    <t>ASUGASA E.S.P.-San Pascual</t>
  </si>
  <si>
    <t>Vereda La Sierra</t>
  </si>
  <si>
    <t>ASUGASA E.S.P.-La Sierra</t>
  </si>
  <si>
    <t>Corregimiento el Tigre</t>
  </si>
  <si>
    <t>ASOCOTI-El Tigre</t>
  </si>
  <si>
    <t>Vereda la Sonadora</t>
  </si>
  <si>
    <t>Junta Administradora Acueducto La Sonadora</t>
  </si>
  <si>
    <t>Vereda el Cinco</t>
  </si>
  <si>
    <t>Junta Administradora Acueducto El Cinco</t>
  </si>
  <si>
    <t>Yalí</t>
  </si>
  <si>
    <t>Vereda Villanita</t>
  </si>
  <si>
    <t>Asociación Junta Administradora de Acueducto Veredal Villanita</t>
  </si>
  <si>
    <t>ASOCIACION JUNTA ADMINISTRADORA ACUEDUCTO VILLANITA- MONTAÑITA</t>
  </si>
  <si>
    <t>Vereda  Puerto Estafa</t>
  </si>
  <si>
    <t>Asociación Junta Administradora Acueducto Puerto Estafa</t>
  </si>
  <si>
    <t>Vereda San Jorge</t>
  </si>
  <si>
    <t>Junta Administradora de Acueducto San Jorge</t>
  </si>
  <si>
    <t>Junta Administradora de Acueducto Motebello</t>
  </si>
  <si>
    <t>Vereda Hatillo</t>
  </si>
  <si>
    <t>Asociación Junta Administradora de Acueducto Multiveredal Hatillo Montebello-Hatillo</t>
  </si>
  <si>
    <t>Asociación Junta Administradora de Acueducto Veredal Santa Barbara</t>
  </si>
  <si>
    <t>Vereda La Brillantina</t>
  </si>
  <si>
    <t>Asociación Junta Administradora de Acueducto Vereda Brillantina</t>
  </si>
  <si>
    <t>Vereda Mascara</t>
  </si>
  <si>
    <t>Asociacion Junta Administradora Acueducto La Mascara</t>
  </si>
  <si>
    <t>Yolombó</t>
  </si>
  <si>
    <t>Corregimiento  El Ruby.</t>
  </si>
  <si>
    <t xml:space="preserve">Asociación Comunitaria Acueducto El Ruby. </t>
  </si>
  <si>
    <t>Corregimiento La Floresta (Versalles)</t>
  </si>
  <si>
    <t>Junta Administradora de Acueducto Corregimiento La Floresta-Versalles</t>
  </si>
  <si>
    <t>Corregimiento La Floresta (Ruby)</t>
  </si>
  <si>
    <t>Junta Administradora de Acueducto Corregimiento La Floresta-Rubi</t>
  </si>
  <si>
    <t>Corregimiento Villa Nueva</t>
  </si>
  <si>
    <t xml:space="preserve">Empresa de Servicios Públicos Corregimiento Villa Nueva </t>
  </si>
  <si>
    <t>Vereda Bareño</t>
  </si>
  <si>
    <t>Junta Administradora del Acueducto Bareño</t>
  </si>
  <si>
    <t>Comité Empresarial del Acueducto</t>
  </si>
  <si>
    <t>Vereda El Tapon</t>
  </si>
  <si>
    <t>Acueducto El Tapón</t>
  </si>
  <si>
    <t xml:space="preserve">Vereda La Melonada </t>
  </si>
  <si>
    <t>Junta de Acción Comunal Vereda La Melonada</t>
  </si>
  <si>
    <t>Vereda La Ceiba</t>
  </si>
  <si>
    <t>Junta Administradora Acueducto La Ceiba</t>
  </si>
  <si>
    <t>Vereda  Las Frías</t>
  </si>
  <si>
    <t>Asociación de Usuarios del Acueducto Veredal Las Frías</t>
  </si>
  <si>
    <t>Junta Acciión Comunal Vereda La María</t>
  </si>
  <si>
    <t>Vereda Estación Sofia</t>
  </si>
  <si>
    <t xml:space="preserve">Junta de Acción Comunal Estación Sofia. </t>
  </si>
  <si>
    <t>Junta Administradora de Acueducto La Soledad</t>
  </si>
  <si>
    <t>Vereda San Jacinto</t>
  </si>
  <si>
    <t>Acueducto Vereda San Jacinto</t>
  </si>
  <si>
    <t>Sector Las Violetas</t>
  </si>
  <si>
    <t>Junta de Accción Comunal Vereda El Tapón</t>
  </si>
  <si>
    <t>Empresa de Servicios Públicos de Yolombó</t>
  </si>
  <si>
    <t>CONSOLIDADO ACUEDUCTOS RURALES 2024</t>
  </si>
  <si>
    <t>VEREDAS MUNICIPIO</t>
  </si>
  <si>
    <t>TOTAL SISTEMAS</t>
  </si>
  <si>
    <t>NUMERO DE VIVIENDAS RURALES CON ACUEDUCTO - ANUARIO ESTADISTICO  ANTIOQUIA        2022</t>
  </si>
  <si>
    <t>COBERTURA DEL SERVICIO ACUEDUCTO A NIVEL RURAL % - ANUARIO ESTADISTICO 2022</t>
  </si>
  <si>
    <t>VILLA DEL ABURRA</t>
  </si>
  <si>
    <t>SUBTOTAL</t>
  </si>
  <si>
    <t>URABA</t>
  </si>
  <si>
    <t>San Juan de Urabá</t>
  </si>
  <si>
    <t>Vigía del Fuerte</t>
  </si>
  <si>
    <t>NORTE</t>
  </si>
  <si>
    <t>Don Matías</t>
  </si>
  <si>
    <t>San José de la Montaña</t>
  </si>
  <si>
    <t>OCCIDENTE</t>
  </si>
  <si>
    <t xml:space="preserve">Olaya </t>
  </si>
  <si>
    <t>SUROESTE</t>
  </si>
  <si>
    <t>Tamesis</t>
  </si>
  <si>
    <t>BAJO CAUCA</t>
  </si>
  <si>
    <t>Cáceres</t>
  </si>
  <si>
    <t>MAGDALENA MEDIO</t>
  </si>
  <si>
    <t>NORDESTE</t>
  </si>
  <si>
    <t>ORIENTE</t>
  </si>
  <si>
    <t>El Carmen de Viboral</t>
  </si>
  <si>
    <t>TOTAL</t>
  </si>
  <si>
    <t>DIRECCIÓN DE SALUD AMBIENTAL Y FACTORES DE RIESGO</t>
  </si>
  <si>
    <t>PROGRAMA VIGILANCIA DE LA CALIDAD DEL AGUA DE CONSUMO HUMANO Y USO RECREATIVO</t>
  </si>
  <si>
    <t>CONSOLIDADO REGIONAL INDICE DE RIESGO DE CALIDAD DEL AGUA PARA CONSUMO HUMANO- IRCA ACUEDUCTOS RURALES POR NIVEL DE RIESGO  2024</t>
  </si>
  <si>
    <t xml:space="preserve"> TOTAL ANTIOQUIA 2024</t>
  </si>
  <si>
    <t>Regional</t>
  </si>
  <si>
    <t>Número de Sistemas</t>
  </si>
  <si>
    <t>%</t>
  </si>
  <si>
    <t>Valle de Aburra</t>
  </si>
  <si>
    <t>Uraba</t>
  </si>
  <si>
    <t>Norte</t>
  </si>
  <si>
    <t>Occidente</t>
  </si>
  <si>
    <t>Suroeste</t>
  </si>
  <si>
    <t>Bajo Cauca</t>
  </si>
  <si>
    <t>Magdalena Medio</t>
  </si>
  <si>
    <t xml:space="preserve">Nordeste </t>
  </si>
  <si>
    <t>Oriente</t>
  </si>
  <si>
    <t>Municipio</t>
  </si>
  <si>
    <t>Apartado</t>
  </si>
  <si>
    <t>Chigorodo</t>
  </si>
  <si>
    <t>Mutata</t>
  </si>
  <si>
    <t>Necocli</t>
  </si>
  <si>
    <t>ANTIOQUIA - SUBREGION  NORTE- 2023</t>
  </si>
  <si>
    <t>Abriaqui</t>
  </si>
  <si>
    <t>Anza</t>
  </si>
  <si>
    <t>Buritica</t>
  </si>
  <si>
    <t>Cañas gordas</t>
  </si>
  <si>
    <t>Ebejico</t>
  </si>
  <si>
    <t>Santa Fe de Antioquia</t>
  </si>
  <si>
    <t>Sopetran</t>
  </si>
  <si>
    <t>Amaga</t>
  </si>
  <si>
    <t>Nechi</t>
  </si>
  <si>
    <t>Puerto Berrio</t>
  </si>
  <si>
    <t>Yondo</t>
  </si>
  <si>
    <t>Anori</t>
  </si>
  <si>
    <t>Vegachi</t>
  </si>
  <si>
    <t>Yali</t>
  </si>
  <si>
    <t>Yolombo</t>
  </si>
  <si>
    <t xml:space="preserve">San Vicente Ferrer </t>
  </si>
  <si>
    <t xml:space="preserve">Total Muetras </t>
  </si>
  <si>
    <t>ANTIOQUIA - SUBREGION VALLE DE ABURRA - 2024</t>
  </si>
  <si>
    <t>ANTIOQUIA - SUBREGION URABA - 2024</t>
  </si>
  <si>
    <t>ANTIOQUIA - SUBREGION OCCIDENTE - 2024</t>
  </si>
  <si>
    <t>ANTIOQUIA - SUBREGION SUROESTE- 2024</t>
  </si>
  <si>
    <t>ANTIOQUIA -  SUBREGION  BAJO CAUCA 2024</t>
  </si>
  <si>
    <t>ANTIOQUIA -  SUBREGION  MAGDALENA MEDIO 2024</t>
  </si>
  <si>
    <t>ANTIOQUIA - SUBREGION NORDESTE - 2024</t>
  </si>
  <si>
    <t>ANTIOQUIA - SUBREGION ORIENTE - 2024</t>
  </si>
  <si>
    <t xml:space="preserve"> TOTAL MUESTRAS POR NIVEL DE RIESGO -  ANTIOQUIA 2024</t>
  </si>
  <si>
    <t>Versión: 02</t>
  </si>
  <si>
    <t xml:space="preserve">Fecha de aprobación:  10-01-2025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</si>
</sst>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_ [$€-2]\ * #,##0.00_ ;_ [$€-2]\ * \-#,##0.00_ ;_ [$€-2]\ * &quot;-&quot;??_ "/>
  </numFmts>
  <fonts count="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2"/>
      <name val="Verdana"/>
      <family val="2"/>
    </font>
    <font>
      <sz val="11"/>
      <name val="Verdana"/>
      <family val="2"/>
    </font>
    <font>
      <b/>
      <sz val="12"/>
      <name val="Arial"/>
      <family val="2"/>
    </font>
    <font>
      <sz val="12"/>
      <name val="Verdana"/>
      <family val="2"/>
    </font>
    <font>
      <sz val="12"/>
      <name val="Arial"/>
      <family val="2"/>
    </font>
    <font>
      <b/>
      <sz val="10"/>
      <name val="Verdana"/>
      <family val="2"/>
    </font>
    <font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8"/>
      <name val="Verdana"/>
      <family val="2"/>
    </font>
    <font>
      <sz val="9"/>
      <name val="Arial"/>
      <family val="2"/>
    </font>
    <font>
      <b/>
      <sz val="18"/>
      <name val="Arial"/>
      <family val="2"/>
    </font>
    <font>
      <b/>
      <sz val="11"/>
      <color indexed="8"/>
      <name val="Arial"/>
      <family val="2"/>
    </font>
    <font>
      <b/>
      <sz val="11"/>
      <color indexed="9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1"/>
      <name val="Arial Narrow"/>
      <family val="2"/>
    </font>
    <font>
      <sz val="12"/>
      <name val="Arial Narrow"/>
      <family val="2"/>
    </font>
    <font>
      <b/>
      <sz val="16"/>
      <name val="Arial Narrow"/>
      <family val="2"/>
    </font>
    <font>
      <b/>
      <sz val="15"/>
      <name val="Arial Narrow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2"/>
      <color theme="1"/>
      <name val="Verdana"/>
      <family val="2"/>
    </font>
    <font>
      <b/>
      <sz val="12"/>
      <color indexed="81"/>
      <name val="Arial"/>
      <family val="2"/>
    </font>
    <font>
      <sz val="12"/>
      <color indexed="81"/>
      <name val="Arial"/>
      <family val="2"/>
    </font>
    <font>
      <sz val="14"/>
      <color indexed="8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indexed="81"/>
      <name val="Arial"/>
      <family val="2"/>
    </font>
    <font>
      <sz val="16"/>
      <color indexed="81"/>
      <name val="Arial"/>
      <family val="2"/>
    </font>
    <font>
      <sz val="11"/>
      <name val="Calibri"/>
      <family val="2"/>
    </font>
    <font>
      <sz val="12"/>
      <color rgb="FF000000"/>
      <name val="Arial"/>
      <family val="2"/>
    </font>
    <font>
      <sz val="12"/>
      <color theme="1" tint="4.9989318521683403E-2"/>
      <name val="Arial"/>
      <family val="2"/>
    </font>
    <font>
      <sz val="12"/>
      <name val="Arial"/>
    </font>
    <font>
      <sz val="11"/>
      <color rgb="FF000000"/>
      <name val="Arial"/>
      <family val="2"/>
    </font>
    <font>
      <b/>
      <sz val="12"/>
      <name val="Arial"/>
    </font>
    <font>
      <sz val="12"/>
      <color theme="1"/>
      <name val="Arial"/>
    </font>
    <font>
      <b/>
      <sz val="12"/>
      <color theme="0"/>
      <name val="Arial"/>
    </font>
    <font>
      <sz val="12"/>
      <color indexed="9"/>
      <name val="Arial"/>
    </font>
    <font>
      <b/>
      <sz val="12"/>
      <color indexed="9"/>
      <name val="Arial"/>
    </font>
    <font>
      <b/>
      <sz val="12"/>
      <color indexed="8"/>
      <name val="Arial"/>
    </font>
    <font>
      <sz val="12"/>
      <color rgb="FF000000"/>
      <name val="Arial"/>
    </font>
    <font>
      <sz val="10"/>
      <color theme="1"/>
      <name val="Verdana"/>
      <family val="2"/>
    </font>
    <font>
      <sz val="10"/>
      <name val="Verdana"/>
      <charset val="134"/>
    </font>
    <font>
      <b/>
      <sz val="14"/>
      <name val="Arial"/>
    </font>
    <font>
      <sz val="14"/>
      <name val="Arial"/>
    </font>
    <font>
      <sz val="11"/>
      <name val="Arial"/>
    </font>
    <font>
      <sz val="11"/>
      <color theme="1"/>
      <name val="Arial"/>
    </font>
    <font>
      <sz val="11"/>
      <color rgb="FFFFFFFF"/>
      <name val="Arial"/>
    </font>
    <font>
      <sz val="11"/>
      <color rgb="FF000000"/>
      <name val="Arial"/>
    </font>
    <font>
      <sz val="12"/>
      <color indexed="8"/>
      <name val="Arial"/>
    </font>
    <font>
      <sz val="10"/>
      <name val="Verdana"/>
    </font>
    <font>
      <sz val="10"/>
      <name val="Arial Narrow"/>
      <family val="2"/>
    </font>
    <font>
      <sz val="11"/>
      <color rgb="FF000000"/>
      <name val="Verdana"/>
      <family val="2"/>
    </font>
    <font>
      <sz val="12"/>
      <color rgb="FF0D0D0D"/>
      <name val="Arial"/>
      <family val="2"/>
    </font>
    <font>
      <sz val="11"/>
      <color rgb="FFFFFFFF"/>
      <name val="Verdana"/>
    </font>
    <font>
      <b/>
      <sz val="12"/>
      <color indexed="8"/>
      <name val="Arial"/>
      <family val="2"/>
    </font>
    <font>
      <b/>
      <sz val="12"/>
      <color indexed="8"/>
      <name val="Verdana"/>
      <family val="2"/>
    </font>
    <font>
      <sz val="12"/>
      <color theme="3" tint="0.39997558519241921"/>
      <name val="Verdana"/>
      <family val="2"/>
    </font>
    <font>
      <sz val="12"/>
      <color theme="1"/>
      <name val="Calibri"/>
      <family val="2"/>
      <scheme val="minor"/>
    </font>
    <font>
      <sz val="12"/>
      <name val="Verdana"/>
      <charset val="134"/>
    </font>
    <font>
      <sz val="12"/>
      <color rgb="FF000000"/>
      <name val="Verdana"/>
      <family val="2"/>
    </font>
    <font>
      <sz val="12"/>
      <color theme="3"/>
      <name val="Verdana"/>
      <family val="2"/>
    </font>
    <font>
      <sz val="12"/>
      <color theme="1"/>
      <name val="Arial"/>
      <charset val="1"/>
    </font>
    <font>
      <sz val="12"/>
      <color rgb="FF000000"/>
      <name val="Verdana"/>
    </font>
    <font>
      <sz val="12"/>
      <color theme="1"/>
      <name val="Arial"/>
      <charset val="134"/>
    </font>
    <font>
      <sz val="12"/>
      <color theme="1"/>
      <name val="Verdana"/>
      <charset val="134"/>
    </font>
    <font>
      <sz val="12"/>
      <name val="Arial"/>
      <charset val="13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26"/>
      </patternFill>
    </fill>
    <fill>
      <patternFill patternType="solid">
        <fgColor theme="0" tint="-0.249977111117893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theme="9" tint="-0.249977111117893"/>
        <bgColor indexed="26"/>
      </patternFill>
    </fill>
    <fill>
      <patternFill patternType="solid">
        <fgColor theme="3" tint="0.59999389629810485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C0C0"/>
        <bgColor rgb="FFFFFFCC"/>
      </patternFill>
    </fill>
    <fill>
      <patternFill patternType="solid">
        <fgColor rgb="FFE26B0A"/>
        <bgColor rgb="FFFFFFCC"/>
      </patternFill>
    </fill>
    <fill>
      <patternFill patternType="solid">
        <fgColor rgb="FF8DB4E2"/>
        <bgColor rgb="FFFFFFCC"/>
      </patternFill>
    </fill>
    <fill>
      <patternFill patternType="solid">
        <fgColor rgb="FFFFFF00"/>
        <b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FFCC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indexed="64"/>
      </left>
      <right style="thin">
        <color indexed="23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indexed="23"/>
      </top>
      <bottom style="thin">
        <color indexed="23"/>
      </bottom>
      <diagonal/>
    </border>
  </borders>
  <cellStyleXfs count="52">
    <xf numFmtId="0" fontId="0" fillId="0" borderId="0"/>
    <xf numFmtId="0" fontId="28" fillId="9" borderId="0" applyNumberFormat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0" fontId="27" fillId="10" borderId="9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10" borderId="9" applyNumberFormat="0" applyFont="0" applyAlignment="0" applyProtection="0"/>
    <xf numFmtId="43" fontId="40" fillId="0" borderId="0" applyFont="0" applyFill="0" applyBorder="0" applyAlignment="0" applyProtection="0"/>
    <xf numFmtId="0" fontId="2" fillId="0" borderId="0"/>
    <xf numFmtId="0" fontId="2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</cellStyleXfs>
  <cellXfs count="72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8" fillId="0" borderId="0" xfId="0" applyFont="1" applyAlignment="1">
      <alignment vertical="center" wrapText="1"/>
    </xf>
    <xf numFmtId="0" fontId="11" fillId="0" borderId="0" xfId="0" applyFont="1"/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/>
    </xf>
    <xf numFmtId="0" fontId="12" fillId="0" borderId="0" xfId="0" applyFont="1"/>
    <xf numFmtId="0" fontId="10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6" fillId="0" borderId="0" xfId="0" applyFont="1"/>
    <xf numFmtId="0" fontId="0" fillId="11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/>
    <xf numFmtId="0" fontId="9" fillId="0" borderId="4" xfId="0" applyFont="1" applyBorder="1" applyAlignment="1">
      <alignment vertical="top"/>
    </xf>
    <xf numFmtId="0" fontId="9" fillId="0" borderId="5" xfId="0" applyFont="1" applyBorder="1" applyAlignment="1">
      <alignment vertical="top"/>
    </xf>
    <xf numFmtId="0" fontId="0" fillId="0" borderId="3" xfId="0" applyBorder="1" applyProtection="1">
      <protection locked="0"/>
    </xf>
    <xf numFmtId="0" fontId="19" fillId="11" borderId="0" xfId="0" applyFont="1" applyFill="1" applyAlignment="1" applyProtection="1">
      <alignment vertical="center"/>
      <protection locked="0"/>
    </xf>
    <xf numFmtId="0" fontId="13" fillId="11" borderId="0" xfId="0" applyFont="1" applyFill="1" applyAlignment="1" applyProtection="1">
      <alignment vertical="center" wrapText="1"/>
      <protection locked="0"/>
    </xf>
    <xf numFmtId="0" fontId="10" fillId="2" borderId="1" xfId="0" applyFont="1" applyFill="1" applyBorder="1" applyAlignment="1">
      <alignment vertical="center"/>
    </xf>
    <xf numFmtId="0" fontId="16" fillId="0" borderId="0" xfId="0" applyFont="1"/>
    <xf numFmtId="0" fontId="10" fillId="0" borderId="0" xfId="0" applyFont="1"/>
    <xf numFmtId="0" fontId="21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" fillId="0" borderId="2" xfId="0" applyFont="1" applyBorder="1"/>
    <xf numFmtId="165" fontId="14" fillId="2" borderId="7" xfId="0" applyNumberFormat="1" applyFont="1" applyFill="1" applyBorder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165" fontId="14" fillId="2" borderId="0" xfId="0" applyNumberFormat="1" applyFont="1" applyFill="1" applyAlignment="1">
      <alignment horizontal="center" vertical="center"/>
    </xf>
    <xf numFmtId="165" fontId="12" fillId="0" borderId="0" xfId="17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 wrapText="1"/>
    </xf>
    <xf numFmtId="165" fontId="12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6" fillId="0" borderId="3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wrapText="1"/>
    </xf>
    <xf numFmtId="0" fontId="17" fillId="2" borderId="1" xfId="0" applyFont="1" applyFill="1" applyBorder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5" fontId="14" fillId="2" borderId="0" xfId="17" applyNumberFormat="1" applyFont="1" applyFill="1" applyAlignment="1">
      <alignment horizontal="center" vertical="center"/>
    </xf>
    <xf numFmtId="165" fontId="14" fillId="3" borderId="0" xfId="0" applyNumberFormat="1" applyFont="1" applyFill="1" applyAlignment="1">
      <alignment horizontal="center" vertical="center"/>
    </xf>
    <xf numFmtId="165" fontId="26" fillId="3" borderId="0" xfId="0" applyNumberFormat="1" applyFont="1" applyFill="1" applyAlignment="1">
      <alignment horizontal="center" vertical="center"/>
    </xf>
    <xf numFmtId="165" fontId="29" fillId="3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left"/>
    </xf>
    <xf numFmtId="0" fontId="17" fillId="2" borderId="1" xfId="0" applyFont="1" applyFill="1" applyBorder="1" applyAlignment="1">
      <alignment horizontal="left" vertical="center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7" fillId="2" borderId="1" xfId="0" applyFont="1" applyFill="1" applyBorder="1" applyAlignment="1">
      <alignment horizontal="center" vertical="center"/>
    </xf>
    <xf numFmtId="0" fontId="29" fillId="0" borderId="0" xfId="46" applyFont="1" applyFill="1" applyBorder="1" applyAlignment="1">
      <alignment horizontal="left" vertical="center" wrapText="1"/>
    </xf>
    <xf numFmtId="165" fontId="14" fillId="0" borderId="0" xfId="0" applyNumberFormat="1" applyFont="1" applyAlignment="1">
      <alignment horizontal="center" vertical="top"/>
    </xf>
    <xf numFmtId="165" fontId="29" fillId="0" borderId="0" xfId="0" applyNumberFormat="1" applyFont="1" applyAlignment="1">
      <alignment horizontal="center" vertical="top"/>
    </xf>
    <xf numFmtId="0" fontId="14" fillId="0" borderId="0" xfId="0" applyFont="1" applyProtection="1">
      <protection locked="0"/>
    </xf>
    <xf numFmtId="0" fontId="3" fillId="0" borderId="0" xfId="0" applyFont="1" applyAlignment="1">
      <alignment horizontal="center" vertical="center" wrapText="1"/>
    </xf>
    <xf numFmtId="165" fontId="12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65" fontId="12" fillId="0" borderId="0" xfId="21" applyNumberFormat="1" applyFont="1" applyAlignment="1">
      <alignment horizontal="center" vertical="center"/>
    </xf>
    <xf numFmtId="165" fontId="12" fillId="0" borderId="0" xfId="21" applyNumberFormat="1" applyFont="1" applyAlignment="1" applyProtection="1">
      <alignment horizontal="center" vertical="center"/>
      <protection locked="0"/>
    </xf>
    <xf numFmtId="0" fontId="14" fillId="11" borderId="0" xfId="0" applyFont="1" applyFill="1" applyAlignment="1">
      <alignment horizontal="center" vertical="center" wrapText="1"/>
    </xf>
    <xf numFmtId="165" fontId="29" fillId="0" borderId="0" xfId="0" applyNumberFormat="1" applyFont="1" applyAlignment="1">
      <alignment horizontal="center" vertical="center"/>
    </xf>
    <xf numFmtId="165" fontId="35" fillId="15" borderId="7" xfId="0" applyNumberFormat="1" applyFont="1" applyFill="1" applyBorder="1" applyAlignment="1" applyProtection="1">
      <alignment horizontal="left" vertical="center"/>
      <protection locked="0"/>
    </xf>
    <xf numFmtId="0" fontId="37" fillId="0" borderId="7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165" fontId="12" fillId="2" borderId="0" xfId="21" applyNumberFormat="1" applyFont="1" applyFill="1" applyAlignment="1" applyProtection="1">
      <alignment vertical="center"/>
      <protection locked="0"/>
    </xf>
    <xf numFmtId="0" fontId="26" fillId="11" borderId="0" xfId="0" applyFont="1" applyFill="1" applyAlignment="1">
      <alignment horizontal="center" vertical="center" wrapText="1"/>
    </xf>
    <xf numFmtId="0" fontId="22" fillId="0" borderId="0" xfId="0" applyFont="1" applyAlignment="1" applyProtection="1">
      <alignment vertical="center"/>
      <protection locked="0"/>
    </xf>
    <xf numFmtId="0" fontId="15" fillId="2" borderId="6" xfId="0" applyFont="1" applyFill="1" applyBorder="1" applyAlignment="1">
      <alignment horizontal="left" vertical="center"/>
    </xf>
    <xf numFmtId="0" fontId="15" fillId="2" borderId="6" xfId="0" applyFont="1" applyFill="1" applyBorder="1" applyAlignment="1">
      <alignment vertical="center"/>
    </xf>
    <xf numFmtId="0" fontId="15" fillId="2" borderId="6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6" fillId="0" borderId="0" xfId="0" applyFont="1" applyAlignment="1">
      <alignment wrapText="1"/>
    </xf>
    <xf numFmtId="0" fontId="46" fillId="0" borderId="0" xfId="0" applyFont="1" applyAlignment="1">
      <alignment vertical="center" wrapText="1"/>
    </xf>
    <xf numFmtId="0" fontId="46" fillId="0" borderId="0" xfId="0" applyFont="1"/>
    <xf numFmtId="0" fontId="46" fillId="0" borderId="0" xfId="0" applyFont="1" applyAlignment="1">
      <alignment horizontal="left"/>
    </xf>
    <xf numFmtId="0" fontId="41" fillId="0" borderId="10" xfId="0" applyFont="1" applyBorder="1" applyAlignment="1">
      <alignment vertical="center" wrapText="1"/>
    </xf>
    <xf numFmtId="0" fontId="29" fillId="0" borderId="0" xfId="0" applyFont="1" applyAlignment="1">
      <alignment wrapText="1"/>
    </xf>
    <xf numFmtId="165" fontId="42" fillId="2" borderId="0" xfId="0" applyNumberFormat="1" applyFont="1" applyFill="1" applyAlignment="1" applyProtection="1">
      <alignment horizontal="center" vertical="center"/>
      <protection locked="0"/>
    </xf>
    <xf numFmtId="165" fontId="42" fillId="0" borderId="0" xfId="0" applyNumberFormat="1" applyFont="1" applyAlignment="1" applyProtection="1">
      <alignment horizontal="center" vertical="center"/>
      <protection locked="0"/>
    </xf>
    <xf numFmtId="165" fontId="41" fillId="0" borderId="0" xfId="0" applyNumberFormat="1" applyFont="1" applyAlignment="1">
      <alignment horizontal="center" vertical="center"/>
    </xf>
    <xf numFmtId="165" fontId="42" fillId="0" borderId="0" xfId="0" applyNumberFormat="1" applyFont="1" applyAlignment="1">
      <alignment horizontal="center" vertical="center"/>
    </xf>
    <xf numFmtId="0" fontId="41" fillId="0" borderId="0" xfId="0" applyFont="1" applyAlignment="1">
      <alignment vertical="center" wrapText="1"/>
    </xf>
    <xf numFmtId="165" fontId="41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4" fillId="14" borderId="15" xfId="0" applyFont="1" applyFill="1" applyBorder="1" applyAlignment="1">
      <alignment vertical="center" wrapText="1"/>
    </xf>
    <xf numFmtId="0" fontId="34" fillId="14" borderId="16" xfId="0" applyFont="1" applyFill="1" applyBorder="1" applyAlignment="1">
      <alignment horizontal="center" vertical="center" wrapText="1"/>
    </xf>
    <xf numFmtId="165" fontId="35" fillId="15" borderId="15" xfId="0" applyNumberFormat="1" applyFont="1" applyFill="1" applyBorder="1" applyAlignment="1" applyProtection="1">
      <alignment horizontal="left" vertical="center"/>
      <protection locked="0"/>
    </xf>
    <xf numFmtId="0" fontId="35" fillId="0" borderId="15" xfId="0" applyFont="1" applyBorder="1" applyAlignment="1">
      <alignment horizontal="center" vertical="center"/>
    </xf>
    <xf numFmtId="0" fontId="35" fillId="19" borderId="15" xfId="0" applyFont="1" applyFill="1" applyBorder="1" applyAlignment="1">
      <alignment horizontal="left" vertical="center" wrapText="1"/>
    </xf>
    <xf numFmtId="0" fontId="35" fillId="16" borderId="15" xfId="0" applyFont="1" applyFill="1" applyBorder="1" applyAlignment="1">
      <alignment horizontal="left" vertical="center" wrapText="1"/>
    </xf>
    <xf numFmtId="0" fontId="35" fillId="17" borderId="15" xfId="0" applyFont="1" applyFill="1" applyBorder="1" applyAlignment="1">
      <alignment horizontal="left" vertical="center" wrapText="1"/>
    </xf>
    <xf numFmtId="0" fontId="35" fillId="18" borderId="15" xfId="0" applyFont="1" applyFill="1" applyBorder="1" applyAlignment="1">
      <alignment horizontal="left" vertical="center" wrapText="1"/>
    </xf>
    <xf numFmtId="0" fontId="35" fillId="14" borderId="15" xfId="0" applyFont="1" applyFill="1" applyBorder="1" applyAlignment="1">
      <alignment horizontal="left" vertical="center" wrapText="1"/>
    </xf>
    <xf numFmtId="0" fontId="35" fillId="14" borderId="15" xfId="0" applyFont="1" applyFill="1" applyBorder="1" applyAlignment="1">
      <alignment horizontal="center" vertical="center"/>
    </xf>
    <xf numFmtId="0" fontId="35" fillId="12" borderId="15" xfId="0" applyFont="1" applyFill="1" applyBorder="1" applyAlignment="1">
      <alignment horizontal="left" vertical="center" wrapText="1"/>
    </xf>
    <xf numFmtId="0" fontId="35" fillId="12" borderId="15" xfId="0" applyFont="1" applyFill="1" applyBorder="1" applyAlignment="1">
      <alignment horizontal="center" vertical="center"/>
    </xf>
    <xf numFmtId="0" fontId="15" fillId="0" borderId="18" xfId="0" applyFont="1" applyBorder="1" applyAlignment="1">
      <alignment vertical="center" wrapText="1"/>
    </xf>
    <xf numFmtId="0" fontId="17" fillId="2" borderId="19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41" fillId="11" borderId="15" xfId="0" applyFont="1" applyFill="1" applyBorder="1" applyAlignment="1" applyProtection="1">
      <alignment horizontal="center" vertical="center"/>
      <protection locked="0"/>
    </xf>
    <xf numFmtId="165" fontId="12" fillId="2" borderId="15" xfId="0" applyNumberFormat="1" applyFont="1" applyFill="1" applyBorder="1" applyAlignment="1">
      <alignment horizontal="center" vertical="center"/>
    </xf>
    <xf numFmtId="165" fontId="12" fillId="3" borderId="15" xfId="0" applyNumberFormat="1" applyFont="1" applyFill="1" applyBorder="1" applyAlignment="1">
      <alignment horizontal="center" vertical="center"/>
    </xf>
    <xf numFmtId="165" fontId="41" fillId="3" borderId="15" xfId="0" applyNumberFormat="1" applyFont="1" applyFill="1" applyBorder="1" applyAlignment="1">
      <alignment horizontal="center" vertical="center"/>
    </xf>
    <xf numFmtId="165" fontId="12" fillId="2" borderId="15" xfId="0" applyNumberFormat="1" applyFont="1" applyFill="1" applyBorder="1" applyAlignment="1" applyProtection="1">
      <alignment horizontal="center" vertical="center" wrapText="1"/>
      <protection locked="0"/>
    </xf>
    <xf numFmtId="165" fontId="12" fillId="0" borderId="15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wrapText="1"/>
    </xf>
    <xf numFmtId="0" fontId="35" fillId="26" borderId="15" xfId="0" applyFont="1" applyFill="1" applyBorder="1" applyAlignment="1">
      <alignment horizontal="left" vertical="center" wrapText="1"/>
    </xf>
    <xf numFmtId="0" fontId="35" fillId="26" borderId="15" xfId="0" applyFont="1" applyFill="1" applyBorder="1" applyAlignment="1">
      <alignment horizontal="center" vertical="center"/>
    </xf>
    <xf numFmtId="165" fontId="14" fillId="2" borderId="15" xfId="0" applyNumberFormat="1" applyFont="1" applyFill="1" applyBorder="1" applyAlignment="1">
      <alignment horizontal="center" vertical="center"/>
    </xf>
    <xf numFmtId="165" fontId="11" fillId="13" borderId="15" xfId="0" applyNumberFormat="1" applyFont="1" applyFill="1" applyBorder="1" applyAlignment="1">
      <alignment horizontal="center" vertical="top"/>
    </xf>
    <xf numFmtId="165" fontId="12" fillId="13" borderId="15" xfId="0" applyNumberFormat="1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vertical="center"/>
    </xf>
    <xf numFmtId="0" fontId="17" fillId="2" borderId="16" xfId="0" applyFont="1" applyFill="1" applyBorder="1" applyAlignment="1">
      <alignment vertical="center"/>
    </xf>
    <xf numFmtId="0" fontId="38" fillId="14" borderId="15" xfId="0" applyFont="1" applyFill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29" fillId="0" borderId="15" xfId="46" applyFont="1" applyFill="1" applyBorder="1" applyAlignment="1">
      <alignment horizontal="left" vertical="center" wrapText="1"/>
    </xf>
    <xf numFmtId="165" fontId="14" fillId="19" borderId="15" xfId="0" applyNumberFormat="1" applyFont="1" applyFill="1" applyBorder="1" applyAlignment="1">
      <alignment horizontal="center" vertical="top"/>
    </xf>
    <xf numFmtId="165" fontId="14" fillId="21" borderId="15" xfId="0" applyNumberFormat="1" applyFont="1" applyFill="1" applyBorder="1" applyAlignment="1">
      <alignment horizontal="center" vertical="top"/>
    </xf>
    <xf numFmtId="165" fontId="29" fillId="22" borderId="15" xfId="0" applyNumberFormat="1" applyFont="1" applyFill="1" applyBorder="1" applyAlignment="1">
      <alignment horizontal="center" vertical="top"/>
    </xf>
    <xf numFmtId="165" fontId="14" fillId="18" borderId="15" xfId="0" applyNumberFormat="1" applyFont="1" applyFill="1" applyBorder="1" applyAlignment="1">
      <alignment horizontal="center" vertical="top"/>
    </xf>
    <xf numFmtId="165" fontId="29" fillId="20" borderId="15" xfId="0" applyNumberFormat="1" applyFont="1" applyFill="1" applyBorder="1" applyAlignment="1">
      <alignment horizontal="center" vertical="top"/>
    </xf>
    <xf numFmtId="165" fontId="14" fillId="17" borderId="15" xfId="0" applyNumberFormat="1" applyFont="1" applyFill="1" applyBorder="1" applyAlignment="1">
      <alignment horizontal="center" vertical="top"/>
    </xf>
    <xf numFmtId="165" fontId="29" fillId="24" borderId="15" xfId="0" applyNumberFormat="1" applyFont="1" applyFill="1" applyBorder="1" applyAlignment="1">
      <alignment horizontal="center" vertical="top"/>
    </xf>
    <xf numFmtId="165" fontId="14" fillId="16" borderId="15" xfId="0" applyNumberFormat="1" applyFont="1" applyFill="1" applyBorder="1" applyAlignment="1">
      <alignment horizontal="center" vertical="top"/>
    </xf>
    <xf numFmtId="165" fontId="29" fillId="23" borderId="15" xfId="0" applyNumberFormat="1" applyFont="1" applyFill="1" applyBorder="1" applyAlignment="1">
      <alignment horizontal="center" vertical="top"/>
    </xf>
    <xf numFmtId="165" fontId="14" fillId="2" borderId="15" xfId="0" applyNumberFormat="1" applyFont="1" applyFill="1" applyBorder="1" applyAlignment="1">
      <alignment horizontal="center" vertical="top"/>
    </xf>
    <xf numFmtId="165" fontId="14" fillId="3" borderId="15" xfId="0" applyNumberFormat="1" applyFont="1" applyFill="1" applyBorder="1" applyAlignment="1">
      <alignment horizontal="center" vertical="top"/>
    </xf>
    <xf numFmtId="165" fontId="29" fillId="3" borderId="15" xfId="0" applyNumberFormat="1" applyFont="1" applyFill="1" applyBorder="1" applyAlignment="1">
      <alignment horizontal="center" vertical="top"/>
    </xf>
    <xf numFmtId="165" fontId="14" fillId="15" borderId="15" xfId="0" applyNumberFormat="1" applyFont="1" applyFill="1" applyBorder="1" applyAlignment="1">
      <alignment horizontal="center" vertical="top"/>
    </xf>
    <xf numFmtId="165" fontId="29" fillId="25" borderId="15" xfId="0" applyNumberFormat="1" applyFont="1" applyFill="1" applyBorder="1" applyAlignment="1">
      <alignment horizontal="center" vertical="top"/>
    </xf>
    <xf numFmtId="0" fontId="14" fillId="0" borderId="15" xfId="0" applyFont="1" applyBorder="1" applyAlignment="1">
      <alignment vertical="center" wrapText="1"/>
    </xf>
    <xf numFmtId="0" fontId="14" fillId="0" borderId="15" xfId="0" applyFont="1" applyBorder="1" applyAlignment="1">
      <alignment horizontal="center" vertical="center"/>
    </xf>
    <xf numFmtId="165" fontId="14" fillId="25" borderId="15" xfId="0" applyNumberFormat="1" applyFont="1" applyFill="1" applyBorder="1" applyAlignment="1">
      <alignment horizontal="center" vertical="top"/>
    </xf>
    <xf numFmtId="0" fontId="12" fillId="0" borderId="15" xfId="0" applyFont="1" applyBorder="1" applyAlignment="1">
      <alignment horizontal="center" vertical="center" wrapText="1"/>
    </xf>
    <xf numFmtId="0" fontId="10" fillId="2" borderId="19" xfId="0" applyFont="1" applyFill="1" applyBorder="1" applyAlignment="1">
      <alignment vertical="center"/>
    </xf>
    <xf numFmtId="0" fontId="10" fillId="2" borderId="16" xfId="0" applyFont="1" applyFill="1" applyBorder="1" applyAlignment="1">
      <alignment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/>
    </xf>
    <xf numFmtId="0" fontId="17" fillId="11" borderId="19" xfId="0" applyFont="1" applyFill="1" applyBorder="1" applyAlignment="1" applyProtection="1">
      <alignment horizontal="center" vertical="center" wrapText="1"/>
      <protection locked="0"/>
    </xf>
    <xf numFmtId="0" fontId="39" fillId="0" borderId="15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/>
    </xf>
    <xf numFmtId="0" fontId="36" fillId="26" borderId="15" xfId="0" applyFont="1" applyFill="1" applyBorder="1" applyAlignment="1">
      <alignment horizontal="center" vertical="center"/>
    </xf>
    <xf numFmtId="0" fontId="36" fillId="14" borderId="15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26" borderId="15" xfId="0" applyFont="1" applyFill="1" applyBorder="1" applyAlignment="1">
      <alignment horizontal="center" vertical="center" wrapText="1"/>
    </xf>
    <xf numFmtId="0" fontId="12" fillId="0" borderId="15" xfId="0" applyFont="1" applyBorder="1" applyAlignment="1">
      <alignment horizontal="justify" vertical="center" wrapText="1"/>
    </xf>
    <xf numFmtId="1" fontId="12" fillId="26" borderId="15" xfId="0" applyNumberFormat="1" applyFont="1" applyFill="1" applyBorder="1" applyAlignment="1">
      <alignment horizontal="center" vertical="center"/>
    </xf>
    <xf numFmtId="2" fontId="12" fillId="26" borderId="15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justify" vertical="center" wrapText="1"/>
    </xf>
    <xf numFmtId="1" fontId="10" fillId="0" borderId="15" xfId="0" applyNumberFormat="1" applyFont="1" applyBorder="1" applyAlignment="1">
      <alignment horizontal="center" vertical="center" wrapText="1"/>
    </xf>
    <xf numFmtId="2" fontId="10" fillId="0" borderId="15" xfId="0" applyNumberFormat="1" applyFont="1" applyBorder="1" applyAlignment="1">
      <alignment horizontal="center" vertical="center"/>
    </xf>
    <xf numFmtId="4" fontId="12" fillId="26" borderId="15" xfId="0" applyNumberFormat="1" applyFont="1" applyFill="1" applyBorder="1" applyAlignment="1">
      <alignment horizontal="center" vertical="center"/>
    </xf>
    <xf numFmtId="3" fontId="12" fillId="26" borderId="15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 wrapText="1"/>
    </xf>
    <xf numFmtId="0" fontId="10" fillId="14" borderId="15" xfId="0" applyFont="1" applyFill="1" applyBorder="1" applyAlignment="1">
      <alignment horizontal="center" vertical="center" textRotation="90" wrapText="1"/>
    </xf>
    <xf numFmtId="0" fontId="10" fillId="15" borderId="15" xfId="0" applyFont="1" applyFill="1" applyBorder="1" applyAlignment="1">
      <alignment horizontal="center" vertical="center" textRotation="90" wrapText="1"/>
    </xf>
    <xf numFmtId="0" fontId="10" fillId="19" borderId="15" xfId="0" applyFont="1" applyFill="1" applyBorder="1" applyAlignment="1">
      <alignment horizontal="center" vertical="center" textRotation="90" wrapText="1"/>
    </xf>
    <xf numFmtId="0" fontId="10" fillId="16" borderId="15" xfId="0" applyFont="1" applyFill="1" applyBorder="1" applyAlignment="1">
      <alignment horizontal="center" vertical="center" textRotation="90" wrapText="1"/>
    </xf>
    <xf numFmtId="0" fontId="10" fillId="17" borderId="15" xfId="0" applyFont="1" applyFill="1" applyBorder="1" applyAlignment="1">
      <alignment horizontal="center" vertical="center" textRotation="90" wrapText="1"/>
    </xf>
    <xf numFmtId="0" fontId="10" fillId="18" borderId="15" xfId="0" applyFont="1" applyFill="1" applyBorder="1" applyAlignment="1">
      <alignment horizontal="center" vertical="center" textRotation="90" wrapText="1"/>
    </xf>
    <xf numFmtId="0" fontId="12" fillId="0" borderId="15" xfId="0" applyFont="1" applyBorder="1" applyAlignment="1">
      <alignment horizontal="left" vertical="center"/>
    </xf>
    <xf numFmtId="165" fontId="12" fillId="0" borderId="15" xfId="0" applyNumberFormat="1" applyFont="1" applyBorder="1" applyAlignment="1">
      <alignment horizontal="center" vertical="center" wrapText="1"/>
    </xf>
    <xf numFmtId="0" fontId="12" fillId="11" borderId="15" xfId="0" applyFont="1" applyFill="1" applyBorder="1" applyAlignment="1">
      <alignment horizontal="left" vertical="center" wrapText="1"/>
    </xf>
    <xf numFmtId="0" fontId="10" fillId="11" borderId="15" xfId="0" applyFont="1" applyFill="1" applyBorder="1" applyAlignment="1">
      <alignment horizontal="center" vertical="center" wrapText="1"/>
    </xf>
    <xf numFmtId="165" fontId="12" fillId="11" borderId="15" xfId="0" applyNumberFormat="1" applyFont="1" applyFill="1" applyBorder="1" applyAlignment="1">
      <alignment horizontal="center" vertical="center" wrapText="1"/>
    </xf>
    <xf numFmtId="0" fontId="10" fillId="14" borderId="15" xfId="0" applyFont="1" applyFill="1" applyBorder="1" applyAlignment="1">
      <alignment vertical="center" wrapText="1"/>
    </xf>
    <xf numFmtId="165" fontId="10" fillId="14" borderId="15" xfId="0" applyNumberFormat="1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10" fillId="14" borderId="15" xfId="0" applyFont="1" applyFill="1" applyBorder="1" applyAlignment="1">
      <alignment vertical="center"/>
    </xf>
    <xf numFmtId="0" fontId="10" fillId="14" borderId="15" xfId="0" applyFont="1" applyFill="1" applyBorder="1" applyAlignment="1">
      <alignment horizontal="center" vertical="center"/>
    </xf>
    <xf numFmtId="165" fontId="10" fillId="14" borderId="15" xfId="0" applyNumberFormat="1" applyFont="1" applyFill="1" applyBorder="1" applyAlignment="1">
      <alignment horizontal="center" vertical="center"/>
    </xf>
    <xf numFmtId="0" fontId="12" fillId="0" borderId="15" xfId="0" applyFont="1" applyBorder="1" applyAlignment="1">
      <alignment horizontal="justify" vertical="top" wrapText="1"/>
    </xf>
    <xf numFmtId="0" fontId="10" fillId="11" borderId="19" xfId="0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left" vertical="center"/>
    </xf>
    <xf numFmtId="0" fontId="10" fillId="16" borderId="15" xfId="0" applyFont="1" applyFill="1" applyBorder="1" applyAlignment="1">
      <alignment horizontal="center" vertical="center" wrapText="1"/>
    </xf>
    <xf numFmtId="0" fontId="15" fillId="0" borderId="23" xfId="0" applyFont="1" applyBorder="1" applyAlignment="1">
      <alignment vertical="center" wrapText="1"/>
    </xf>
    <xf numFmtId="0" fontId="5" fillId="0" borderId="15" xfId="0" applyFont="1" applyBorder="1"/>
    <xf numFmtId="0" fontId="14" fillId="0" borderId="15" xfId="0" applyFont="1" applyBorder="1" applyAlignment="1">
      <alignment horizontal="center" vertical="center" wrapText="1"/>
    </xf>
    <xf numFmtId="0" fontId="19" fillId="11" borderId="0" xfId="0" applyFont="1" applyFill="1" applyAlignment="1" applyProtection="1">
      <alignment vertical="center" wrapText="1"/>
      <protection locked="0"/>
    </xf>
    <xf numFmtId="0" fontId="17" fillId="2" borderId="19" xfId="0" applyFont="1" applyFill="1" applyBorder="1" applyAlignment="1">
      <alignment vertical="center" wrapText="1"/>
    </xf>
    <xf numFmtId="0" fontId="41" fillId="0" borderId="0" xfId="0" applyFont="1" applyAlignment="1">
      <alignment horizontal="left" vertical="center" wrapText="1"/>
    </xf>
    <xf numFmtId="0" fontId="41" fillId="0" borderId="0" xfId="0" applyFont="1" applyAlignment="1">
      <alignment horizontal="left" wrapText="1"/>
    </xf>
    <xf numFmtId="0" fontId="17" fillId="2" borderId="19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12" fillId="0" borderId="15" xfId="0" applyFont="1" applyBorder="1" applyAlignment="1">
      <alignment vertical="center" wrapText="1"/>
    </xf>
    <xf numFmtId="0" fontId="41" fillId="0" borderId="15" xfId="0" applyFont="1" applyBorder="1" applyAlignment="1" applyProtection="1">
      <alignment horizontal="center" vertical="center"/>
      <protection locked="0"/>
    </xf>
    <xf numFmtId="1" fontId="12" fillId="0" borderId="15" xfId="0" applyNumberFormat="1" applyFont="1" applyBorder="1" applyAlignment="1">
      <alignment horizontal="center" vertical="center"/>
    </xf>
    <xf numFmtId="165" fontId="12" fillId="2" borderId="15" xfId="0" applyNumberFormat="1" applyFont="1" applyFill="1" applyBorder="1" applyAlignment="1" applyProtection="1">
      <alignment horizontal="center" vertical="center"/>
      <protection locked="0"/>
    </xf>
    <xf numFmtId="0" fontId="34" fillId="14" borderId="15" xfId="0" applyFont="1" applyFill="1" applyBorder="1" applyAlignment="1">
      <alignment horizontal="center" vertical="center" wrapText="1"/>
    </xf>
    <xf numFmtId="0" fontId="53" fillId="29" borderId="27" xfId="0" applyFont="1" applyFill="1" applyBorder="1" applyAlignment="1">
      <alignment horizontal="center" vertical="center"/>
    </xf>
    <xf numFmtId="0" fontId="53" fillId="29" borderId="29" xfId="0" applyFont="1" applyFill="1" applyBorder="1" applyAlignment="1">
      <alignment horizontal="center" vertical="center"/>
    </xf>
    <xf numFmtId="0" fontId="34" fillId="14" borderId="15" xfId="0" applyFont="1" applyFill="1" applyBorder="1" applyAlignment="1">
      <alignment horizontal="left" vertical="center" wrapText="1"/>
    </xf>
    <xf numFmtId="165" fontId="35" fillId="15" borderId="15" xfId="0" applyNumberFormat="1" applyFont="1" applyFill="1" applyBorder="1" applyAlignment="1" applyProtection="1">
      <alignment vertical="center"/>
      <protection locked="0"/>
    </xf>
    <xf numFmtId="0" fontId="35" fillId="19" borderId="15" xfId="0" applyFont="1" applyFill="1" applyBorder="1" applyAlignment="1">
      <alignment vertical="center" wrapText="1"/>
    </xf>
    <xf numFmtId="0" fontId="35" fillId="16" borderId="15" xfId="0" applyFont="1" applyFill="1" applyBorder="1" applyAlignment="1">
      <alignment vertical="center" wrapText="1"/>
    </xf>
    <xf numFmtId="0" fontId="35" fillId="17" borderId="15" xfId="0" applyFont="1" applyFill="1" applyBorder="1" applyAlignment="1">
      <alignment vertical="center" wrapText="1"/>
    </xf>
    <xf numFmtId="0" fontId="35" fillId="18" borderId="15" xfId="0" applyFont="1" applyFill="1" applyBorder="1" applyAlignment="1">
      <alignment vertical="center" wrapText="1"/>
    </xf>
    <xf numFmtId="0" fontId="17" fillId="11" borderId="22" xfId="0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Alignment="1">
      <alignment vertical="center"/>
    </xf>
    <xf numFmtId="0" fontId="53" fillId="2" borderId="24" xfId="0" applyFont="1" applyFill="1" applyBorder="1" applyAlignment="1" applyProtection="1">
      <alignment horizontal="center" vertical="center"/>
      <protection locked="0"/>
    </xf>
    <xf numFmtId="165" fontId="7" fillId="2" borderId="24" xfId="0" applyNumberFormat="1" applyFont="1" applyFill="1" applyBorder="1" applyAlignment="1" applyProtection="1">
      <alignment horizontal="center" vertical="top"/>
      <protection locked="0"/>
    </xf>
    <xf numFmtId="165" fontId="7" fillId="3" borderId="24" xfId="0" applyNumberFormat="1" applyFont="1" applyFill="1" applyBorder="1" applyAlignment="1">
      <alignment horizontal="center" vertical="top"/>
    </xf>
    <xf numFmtId="165" fontId="7" fillId="3" borderId="15" xfId="0" applyNumberFormat="1" applyFont="1" applyFill="1" applyBorder="1" applyAlignment="1">
      <alignment horizontal="center" vertical="top"/>
    </xf>
    <xf numFmtId="0" fontId="55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55" fillId="2" borderId="19" xfId="0" applyFont="1" applyFill="1" applyBorder="1" applyAlignment="1">
      <alignment horizontal="center" vertical="center"/>
    </xf>
    <xf numFmtId="0" fontId="55" fillId="2" borderId="16" xfId="0" applyFont="1" applyFill="1" applyBorder="1" applyAlignment="1">
      <alignment horizontal="center" vertical="center"/>
    </xf>
    <xf numFmtId="0" fontId="56" fillId="11" borderId="15" xfId="0" applyFont="1" applyFill="1" applyBorder="1" applyAlignment="1" applyProtection="1">
      <alignment horizontal="center" vertical="center"/>
      <protection locked="0"/>
    </xf>
    <xf numFmtId="165" fontId="53" fillId="2" borderId="15" xfId="0" applyNumberFormat="1" applyFont="1" applyFill="1" applyBorder="1" applyAlignment="1" applyProtection="1">
      <alignment horizontal="center" vertical="center" wrapText="1"/>
      <protection locked="0"/>
    </xf>
    <xf numFmtId="165" fontId="53" fillId="0" borderId="15" xfId="0" applyNumberFormat="1" applyFont="1" applyBorder="1" applyAlignment="1">
      <alignment horizontal="center" vertical="center"/>
    </xf>
    <xf numFmtId="165" fontId="53" fillId="3" borderId="15" xfId="0" applyNumberFormat="1" applyFont="1" applyFill="1" applyBorder="1" applyAlignment="1">
      <alignment horizontal="center" vertical="center"/>
    </xf>
    <xf numFmtId="165" fontId="56" fillId="3" borderId="15" xfId="0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18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0" fontId="53" fillId="0" borderId="0" xfId="0" applyFont="1" applyAlignment="1" applyProtection="1">
      <alignment horizontal="center" vertical="center"/>
      <protection locked="0"/>
    </xf>
    <xf numFmtId="0" fontId="60" fillId="0" borderId="8" xfId="0" applyFont="1" applyBorder="1" applyAlignment="1" applyProtection="1">
      <alignment horizontal="center" vertical="center"/>
      <protection locked="0"/>
    </xf>
    <xf numFmtId="0" fontId="60" fillId="11" borderId="0" xfId="0" applyFont="1" applyFill="1" applyAlignment="1" applyProtection="1">
      <alignment horizontal="center" vertical="center"/>
      <protection locked="0"/>
    </xf>
    <xf numFmtId="0" fontId="55" fillId="11" borderId="0" xfId="0" applyFont="1" applyFill="1" applyAlignment="1" applyProtection="1">
      <alignment horizontal="center" vertical="center" wrapText="1"/>
      <protection locked="0"/>
    </xf>
    <xf numFmtId="0" fontId="53" fillId="0" borderId="3" xfId="0" applyFont="1" applyBorder="1" applyAlignment="1" applyProtection="1">
      <alignment horizontal="center" vertical="center"/>
      <protection locked="0"/>
    </xf>
    <xf numFmtId="0" fontId="61" fillId="0" borderId="26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 vertical="center" wrapText="1"/>
    </xf>
    <xf numFmtId="165" fontId="53" fillId="2" borderId="0" xfId="0" applyNumberFormat="1" applyFont="1" applyFill="1" applyAlignment="1" applyProtection="1">
      <alignment horizontal="center" vertical="center"/>
      <protection locked="0"/>
    </xf>
    <xf numFmtId="165" fontId="53" fillId="3" borderId="0" xfId="0" applyNumberFormat="1" applyFont="1" applyFill="1" applyAlignment="1">
      <alignment horizontal="center" vertical="center"/>
    </xf>
    <xf numFmtId="165" fontId="56" fillId="3" borderId="0" xfId="0" applyNumberFormat="1" applyFont="1" applyFill="1" applyAlignment="1">
      <alignment horizontal="center" vertical="center"/>
    </xf>
    <xf numFmtId="0" fontId="56" fillId="0" borderId="0" xfId="0" applyFont="1" applyAlignment="1">
      <alignment horizontal="center" vertical="center"/>
    </xf>
    <xf numFmtId="165" fontId="7" fillId="31" borderId="24" xfId="0" applyNumberFormat="1" applyFont="1" applyFill="1" applyBorder="1" applyAlignment="1">
      <alignment horizontal="center" vertical="top"/>
    </xf>
    <xf numFmtId="0" fontId="14" fillId="31" borderId="0" xfId="0" applyFont="1" applyFill="1" applyAlignment="1">
      <alignment horizontal="center" vertical="center" wrapText="1"/>
    </xf>
    <xf numFmtId="0" fontId="14" fillId="31" borderId="0" xfId="0" applyFont="1" applyFill="1" applyAlignment="1">
      <alignment horizontal="center" vertical="center"/>
    </xf>
    <xf numFmtId="165" fontId="62" fillId="3" borderId="15" xfId="0" applyNumberFormat="1" applyFont="1" applyFill="1" applyBorder="1" applyAlignment="1">
      <alignment horizontal="center" vertical="top"/>
    </xf>
    <xf numFmtId="0" fontId="41" fillId="11" borderId="15" xfId="0" applyFont="1" applyFill="1" applyBorder="1" applyAlignment="1">
      <alignment horizontal="center" vertical="center"/>
    </xf>
    <xf numFmtId="165" fontId="12" fillId="2" borderId="16" xfId="0" applyNumberFormat="1" applyFont="1" applyFill="1" applyBorder="1" applyAlignment="1" applyProtection="1">
      <alignment horizontal="center" vertical="center"/>
      <protection locked="0"/>
    </xf>
    <xf numFmtId="0" fontId="41" fillId="0" borderId="15" xfId="0" applyFont="1" applyBorder="1" applyAlignment="1">
      <alignment horizontal="center" vertical="center"/>
    </xf>
    <xf numFmtId="0" fontId="12" fillId="2" borderId="15" xfId="0" applyFont="1" applyFill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165" fontId="7" fillId="3" borderId="15" xfId="0" applyNumberFormat="1" applyFont="1" applyFill="1" applyBorder="1" applyAlignment="1">
      <alignment horizontal="center" vertical="center"/>
    </xf>
    <xf numFmtId="165" fontId="7" fillId="22" borderId="24" xfId="0" applyNumberFormat="1" applyFont="1" applyFill="1" applyBorder="1" applyAlignment="1">
      <alignment horizontal="center" vertical="top"/>
    </xf>
    <xf numFmtId="165" fontId="11" fillId="2" borderId="24" xfId="0" applyNumberFormat="1" applyFont="1" applyFill="1" applyBorder="1" applyAlignment="1" applyProtection="1">
      <alignment horizontal="center" vertical="center"/>
      <protection locked="0"/>
    </xf>
    <xf numFmtId="0" fontId="11" fillId="28" borderId="26" xfId="0" applyFont="1" applyFill="1" applyBorder="1" applyAlignment="1">
      <alignment horizontal="center" vertical="center"/>
    </xf>
    <xf numFmtId="0" fontId="11" fillId="28" borderId="27" xfId="0" applyFont="1" applyFill="1" applyBorder="1" applyAlignment="1">
      <alignment horizontal="center" vertical="center"/>
    </xf>
    <xf numFmtId="0" fontId="11" fillId="28" borderId="28" xfId="0" applyFont="1" applyFill="1" applyBorder="1" applyAlignment="1">
      <alignment horizontal="center" vertical="center"/>
    </xf>
    <xf numFmtId="0" fontId="11" fillId="28" borderId="29" xfId="0" applyFont="1" applyFill="1" applyBorder="1" applyAlignment="1">
      <alignment horizontal="center" vertical="center"/>
    </xf>
    <xf numFmtId="0" fontId="11" fillId="2" borderId="15" xfId="0" applyFont="1" applyFill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2" borderId="24" xfId="0" applyFont="1" applyFill="1" applyBorder="1" applyAlignment="1" applyProtection="1">
      <alignment horizontal="center" vertical="center"/>
      <protection locked="0"/>
    </xf>
    <xf numFmtId="0" fontId="14" fillId="19" borderId="0" xfId="0" applyFont="1" applyFill="1" applyAlignment="1">
      <alignment horizontal="center" vertical="center" wrapText="1"/>
    </xf>
    <xf numFmtId="0" fontId="14" fillId="19" borderId="0" xfId="0" applyFont="1" applyFill="1" applyAlignment="1">
      <alignment horizontal="center" vertical="center"/>
    </xf>
    <xf numFmtId="165" fontId="12" fillId="18" borderId="15" xfId="0" applyNumberFormat="1" applyFont="1" applyFill="1" applyBorder="1" applyAlignment="1" applyProtection="1">
      <alignment horizontal="center" vertical="center"/>
      <protection locked="0"/>
    </xf>
    <xf numFmtId="165" fontId="61" fillId="0" borderId="15" xfId="0" applyNumberFormat="1" applyFont="1" applyBorder="1" applyAlignment="1" applyProtection="1">
      <alignment horizontal="center" vertical="center" wrapText="1"/>
      <protection locked="0"/>
    </xf>
    <xf numFmtId="0" fontId="14" fillId="30" borderId="0" xfId="0" applyFont="1" applyFill="1" applyAlignment="1">
      <alignment horizontal="center" vertical="center" wrapText="1"/>
    </xf>
    <xf numFmtId="0" fontId="14" fillId="30" borderId="0" xfId="0" applyFont="1" applyFill="1" applyAlignment="1">
      <alignment horizontal="center" vertical="center"/>
    </xf>
    <xf numFmtId="165" fontId="7" fillId="0" borderId="15" xfId="0" applyNumberFormat="1" applyFont="1" applyBorder="1" applyAlignment="1">
      <alignment horizontal="center" vertical="top"/>
    </xf>
    <xf numFmtId="165" fontId="12" fillId="3" borderId="24" xfId="0" applyNumberFormat="1" applyFont="1" applyFill="1" applyBorder="1" applyAlignment="1">
      <alignment horizontal="center" vertical="top"/>
    </xf>
    <xf numFmtId="165" fontId="12" fillId="21" borderId="15" xfId="0" applyNumberFormat="1" applyFont="1" applyFill="1" applyBorder="1" applyAlignment="1">
      <alignment horizontal="center" vertical="center"/>
    </xf>
    <xf numFmtId="165" fontId="41" fillId="3" borderId="24" xfId="0" applyNumberFormat="1" applyFont="1" applyFill="1" applyBorder="1" applyAlignment="1">
      <alignment horizontal="center" vertical="center"/>
    </xf>
    <xf numFmtId="165" fontId="12" fillId="2" borderId="24" xfId="0" applyNumberFormat="1" applyFont="1" applyFill="1" applyBorder="1" applyAlignment="1" applyProtection="1">
      <alignment horizontal="center" vertical="center"/>
      <protection locked="0"/>
    </xf>
    <xf numFmtId="0" fontId="14" fillId="16" borderId="0" xfId="0" applyFont="1" applyFill="1" applyAlignment="1">
      <alignment horizontal="center" vertical="center" wrapText="1"/>
    </xf>
    <xf numFmtId="0" fontId="14" fillId="16" borderId="0" xfId="0" applyFont="1" applyFill="1" applyAlignment="1">
      <alignment horizontal="center" vertical="center"/>
    </xf>
    <xf numFmtId="165" fontId="12" fillId="14" borderId="15" xfId="0" applyNumberFormat="1" applyFont="1" applyFill="1" applyBorder="1" applyAlignment="1">
      <alignment horizontal="center" vertical="center"/>
    </xf>
    <xf numFmtId="0" fontId="14" fillId="14" borderId="0" xfId="0" applyFont="1" applyFill="1" applyAlignment="1">
      <alignment horizontal="center" vertical="center" wrapText="1"/>
    </xf>
    <xf numFmtId="0" fontId="14" fillId="14" borderId="0" xfId="0" applyFont="1" applyFill="1" applyAlignment="1">
      <alignment horizontal="center" vertical="center"/>
    </xf>
    <xf numFmtId="165" fontId="7" fillId="3" borderId="24" xfId="0" applyNumberFormat="1" applyFont="1" applyFill="1" applyBorder="1" applyAlignment="1">
      <alignment horizontal="center" vertical="center"/>
    </xf>
    <xf numFmtId="165" fontId="7" fillId="36" borderId="15" xfId="0" applyNumberFormat="1" applyFont="1" applyFill="1" applyBorder="1" applyAlignment="1">
      <alignment horizontal="center" vertical="top"/>
    </xf>
    <xf numFmtId="0" fontId="55" fillId="0" borderId="0" xfId="0" applyFont="1" applyAlignment="1">
      <alignment vertical="center" wrapText="1"/>
    </xf>
    <xf numFmtId="0" fontId="53" fillId="0" borderId="0" xfId="0" applyFont="1"/>
    <xf numFmtId="0" fontId="53" fillId="0" borderId="0" xfId="0" applyFont="1" applyAlignment="1">
      <alignment vertical="top"/>
    </xf>
    <xf numFmtId="0" fontId="53" fillId="0" borderId="13" xfId="0" applyFont="1" applyBorder="1"/>
    <xf numFmtId="0" fontId="53" fillId="0" borderId="11" xfId="0" applyFont="1" applyBorder="1"/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left"/>
    </xf>
    <xf numFmtId="0" fontId="53" fillId="0" borderId="13" xfId="0" applyFont="1" applyBorder="1" applyAlignment="1">
      <alignment horizontal="left"/>
    </xf>
    <xf numFmtId="0" fontId="53" fillId="0" borderId="11" xfId="0" applyFont="1" applyBorder="1" applyAlignment="1">
      <alignment horizontal="left"/>
    </xf>
    <xf numFmtId="0" fontId="53" fillId="0" borderId="0" xfId="0" applyFont="1" applyProtection="1">
      <protection locked="0"/>
    </xf>
    <xf numFmtId="0" fontId="53" fillId="0" borderId="13" xfId="0" applyFont="1" applyBorder="1" applyProtection="1">
      <protection locked="0"/>
    </xf>
    <xf numFmtId="0" fontId="53" fillId="0" borderId="11" xfId="0" applyFont="1" applyBorder="1" applyProtection="1">
      <protection locked="0"/>
    </xf>
    <xf numFmtId="0" fontId="53" fillId="0" borderId="30" xfId="0" applyFont="1" applyBorder="1" applyProtection="1">
      <protection locked="0"/>
    </xf>
    <xf numFmtId="0" fontId="53" fillId="0" borderId="31" xfId="0" applyFont="1" applyBorder="1" applyProtection="1">
      <protection locked="0"/>
    </xf>
    <xf numFmtId="0" fontId="55" fillId="11" borderId="0" xfId="0" applyFont="1" applyFill="1" applyAlignment="1" applyProtection="1">
      <alignment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0" fillId="11" borderId="14" xfId="0" applyFont="1" applyFill="1" applyBorder="1" applyAlignment="1" applyProtection="1">
      <alignment horizontal="center" vertical="center"/>
      <protection locked="0"/>
    </xf>
    <xf numFmtId="0" fontId="55" fillId="11" borderId="14" xfId="0" applyFont="1" applyFill="1" applyBorder="1" applyAlignment="1" applyProtection="1">
      <alignment vertical="center" wrapText="1"/>
      <protection locked="0"/>
    </xf>
    <xf numFmtId="0" fontId="53" fillId="0" borderId="14" xfId="0" applyFont="1" applyBorder="1" applyAlignment="1" applyProtection="1">
      <alignment vertical="center"/>
      <protection locked="0"/>
    </xf>
    <xf numFmtId="0" fontId="55" fillId="2" borderId="11" xfId="0" applyFont="1" applyFill="1" applyBorder="1" applyAlignment="1">
      <alignment horizontal="left" vertical="center"/>
    </xf>
    <xf numFmtId="0" fontId="55" fillId="2" borderId="11" xfId="0" applyFont="1" applyFill="1" applyBorder="1" applyAlignment="1">
      <alignment vertical="center"/>
    </xf>
    <xf numFmtId="0" fontId="55" fillId="2" borderId="11" xfId="0" applyFont="1" applyFill="1" applyBorder="1" applyAlignment="1">
      <alignment horizontal="center" vertical="center"/>
    </xf>
    <xf numFmtId="0" fontId="53" fillId="0" borderId="11" xfId="0" applyFont="1" applyBorder="1" applyAlignment="1" applyProtection="1">
      <alignment vertical="center"/>
      <protection locked="0"/>
    </xf>
    <xf numFmtId="0" fontId="55" fillId="0" borderId="13" xfId="0" applyFont="1" applyBorder="1" applyAlignment="1">
      <alignment horizontal="center" vertical="center" wrapText="1"/>
    </xf>
    <xf numFmtId="0" fontId="53" fillId="0" borderId="11" xfId="0" applyFont="1" applyBorder="1" applyAlignment="1">
      <alignment vertical="center"/>
    </xf>
    <xf numFmtId="0" fontId="53" fillId="11" borderId="11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0" fillId="32" borderId="16" xfId="0" applyFill="1" applyBorder="1"/>
    <xf numFmtId="0" fontId="68" fillId="33" borderId="16" xfId="0" applyFont="1" applyFill="1" applyBorder="1"/>
    <xf numFmtId="0" fontId="0" fillId="32" borderId="12" xfId="0" applyFill="1" applyBorder="1"/>
    <xf numFmtId="0" fontId="68" fillId="33" borderId="12" xfId="0" applyFont="1" applyFill="1" applyBorder="1"/>
    <xf numFmtId="0" fontId="0" fillId="29" borderId="12" xfId="0" applyFill="1" applyBorder="1"/>
    <xf numFmtId="0" fontId="69" fillId="34" borderId="12" xfId="0" applyFont="1" applyFill="1" applyBorder="1"/>
    <xf numFmtId="0" fontId="69" fillId="35" borderId="12" xfId="0" applyFont="1" applyFill="1" applyBorder="1"/>
    <xf numFmtId="165" fontId="56" fillId="0" borderId="15" xfId="0" applyNumberFormat="1" applyFont="1" applyBorder="1" applyAlignment="1">
      <alignment horizontal="center" vertical="center"/>
    </xf>
    <xf numFmtId="0" fontId="61" fillId="28" borderId="15" xfId="0" applyFont="1" applyFill="1" applyBorder="1" applyAlignment="1">
      <alignment horizontal="center" vertical="center"/>
    </xf>
    <xf numFmtId="0" fontId="53" fillId="2" borderId="15" xfId="0" applyFont="1" applyFill="1" applyBorder="1" applyAlignment="1" applyProtection="1">
      <alignment horizontal="center" vertical="center"/>
      <protection locked="0"/>
    </xf>
    <xf numFmtId="0" fontId="53" fillId="11" borderId="15" xfId="0" applyFont="1" applyFill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6" fillId="11" borderId="24" xfId="0" applyFont="1" applyFill="1" applyBorder="1" applyAlignment="1" applyProtection="1">
      <alignment horizontal="center" vertical="center"/>
      <protection locked="0"/>
    </xf>
    <xf numFmtId="0" fontId="56" fillId="11" borderId="39" xfId="0" applyFont="1" applyFill="1" applyBorder="1" applyAlignment="1" applyProtection="1">
      <alignment horizontal="center" vertical="center"/>
      <protection locked="0"/>
    </xf>
    <xf numFmtId="0" fontId="56" fillId="0" borderId="15" xfId="0" applyFont="1" applyBorder="1" applyAlignment="1" applyProtection="1">
      <alignment horizontal="center" vertical="center"/>
      <protection locked="0"/>
    </xf>
    <xf numFmtId="0" fontId="53" fillId="11" borderId="15" xfId="0" applyFont="1" applyFill="1" applyBorder="1" applyAlignment="1">
      <alignment horizontal="center" vertical="center" wrapText="1"/>
    </xf>
    <xf numFmtId="0" fontId="56" fillId="11" borderId="15" xfId="0" applyFont="1" applyFill="1" applyBorder="1" applyAlignment="1">
      <alignment horizontal="center" vertical="center"/>
    </xf>
    <xf numFmtId="0" fontId="53" fillId="11" borderId="15" xfId="0" applyFont="1" applyFill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165" fontId="53" fillId="2" borderId="11" xfId="17" applyNumberFormat="1" applyFont="1" applyFill="1" applyBorder="1" applyAlignment="1">
      <alignment horizontal="center" vertical="center"/>
    </xf>
    <xf numFmtId="165" fontId="53" fillId="3" borderId="11" xfId="0" applyNumberFormat="1" applyFont="1" applyFill="1" applyBorder="1" applyAlignment="1">
      <alignment horizontal="center" vertical="center"/>
    </xf>
    <xf numFmtId="165" fontId="70" fillId="3" borderId="11" xfId="0" applyNumberFormat="1" applyFont="1" applyFill="1" applyBorder="1" applyAlignment="1">
      <alignment horizontal="center" vertical="center"/>
    </xf>
    <xf numFmtId="0" fontId="56" fillId="0" borderId="11" xfId="0" applyFont="1" applyBorder="1" applyAlignment="1">
      <alignment vertical="center" wrapText="1"/>
    </xf>
    <xf numFmtId="165" fontId="55" fillId="15" borderId="11" xfId="0" applyNumberFormat="1" applyFont="1" applyFill="1" applyBorder="1" applyAlignment="1" applyProtection="1">
      <alignment horizontal="left" vertical="center"/>
      <protection locked="0"/>
    </xf>
    <xf numFmtId="0" fontId="55" fillId="19" borderId="11" xfId="0" applyFont="1" applyFill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center" vertical="center"/>
    </xf>
    <xf numFmtId="165" fontId="56" fillId="2" borderId="11" xfId="17" applyNumberFormat="1" applyFont="1" applyFill="1" applyBorder="1" applyAlignment="1">
      <alignment horizontal="center" vertical="center"/>
    </xf>
    <xf numFmtId="165" fontId="56" fillId="3" borderId="11" xfId="0" applyNumberFormat="1" applyFont="1" applyFill="1" applyBorder="1" applyAlignment="1">
      <alignment horizontal="center" vertical="center"/>
    </xf>
    <xf numFmtId="0" fontId="55" fillId="16" borderId="11" xfId="0" applyFont="1" applyFill="1" applyBorder="1" applyAlignment="1">
      <alignment horizontal="left" vertical="center" wrapText="1"/>
    </xf>
    <xf numFmtId="0" fontId="55" fillId="17" borderId="11" xfId="0" applyFont="1" applyFill="1" applyBorder="1" applyAlignment="1">
      <alignment horizontal="left" vertical="center" wrapText="1"/>
    </xf>
    <xf numFmtId="0" fontId="55" fillId="18" borderId="11" xfId="0" applyFont="1" applyFill="1" applyBorder="1" applyAlignment="1">
      <alignment horizontal="left" vertical="center" wrapText="1"/>
    </xf>
    <xf numFmtId="0" fontId="55" fillId="26" borderId="11" xfId="0" applyFont="1" applyFill="1" applyBorder="1" applyAlignment="1">
      <alignment horizontal="left" vertical="center" wrapText="1"/>
    </xf>
    <xf numFmtId="0" fontId="55" fillId="14" borderId="11" xfId="0" applyFont="1" applyFill="1" applyBorder="1" applyAlignment="1">
      <alignment horizontal="left" vertical="center" wrapText="1"/>
    </xf>
    <xf numFmtId="0" fontId="53" fillId="0" borderId="11" xfId="0" applyFont="1" applyBorder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55" fillId="0" borderId="0" xfId="0" applyFont="1" applyAlignment="1" applyProtection="1">
      <alignment horizontal="left" vertical="center"/>
      <protection locked="0"/>
    </xf>
    <xf numFmtId="0" fontId="60" fillId="11" borderId="0" xfId="0" applyFont="1" applyFill="1" applyAlignment="1" applyProtection="1">
      <alignment horizontal="left" vertical="center" wrapText="1"/>
      <protection locked="0"/>
    </xf>
    <xf numFmtId="0" fontId="60" fillId="11" borderId="14" xfId="0" applyFont="1" applyFill="1" applyBorder="1" applyAlignment="1" applyProtection="1">
      <alignment horizontal="left" vertical="center" wrapText="1"/>
      <protection locked="0"/>
    </xf>
    <xf numFmtId="0" fontId="55" fillId="2" borderId="11" xfId="0" applyFont="1" applyFill="1" applyBorder="1" applyAlignment="1">
      <alignment horizontal="left" vertical="center" wrapText="1"/>
    </xf>
    <xf numFmtId="0" fontId="53" fillId="0" borderId="11" xfId="0" applyFont="1" applyBorder="1" applyAlignment="1">
      <alignment horizontal="left" vertical="center"/>
    </xf>
    <xf numFmtId="0" fontId="53" fillId="0" borderId="11" xfId="0" applyFont="1" applyBorder="1" applyAlignment="1">
      <alignment horizontal="left" vertical="center" wrapText="1"/>
    </xf>
    <xf numFmtId="0" fontId="55" fillId="0" borderId="11" xfId="0" applyFont="1" applyBorder="1" applyAlignment="1">
      <alignment horizontal="left" vertical="center"/>
    </xf>
    <xf numFmtId="0" fontId="55" fillId="0" borderId="11" xfId="0" applyFont="1" applyBorder="1" applyAlignment="1">
      <alignment horizontal="left" vertical="center" wrapText="1"/>
    </xf>
    <xf numFmtId="0" fontId="55" fillId="26" borderId="11" xfId="0" applyFont="1" applyFill="1" applyBorder="1" applyAlignment="1">
      <alignment horizontal="left" vertical="center"/>
    </xf>
    <xf numFmtId="0" fontId="55" fillId="14" borderId="11" xfId="0" applyFont="1" applyFill="1" applyBorder="1" applyAlignment="1">
      <alignment horizontal="left" vertical="center"/>
    </xf>
    <xf numFmtId="0" fontId="65" fillId="0" borderId="0" xfId="0" applyFont="1" applyAlignment="1">
      <alignment horizontal="left" vertical="center"/>
    </xf>
    <xf numFmtId="0" fontId="56" fillId="0" borderId="11" xfId="0" applyFont="1" applyBorder="1" applyAlignment="1">
      <alignment horizontal="center" vertical="center" wrapText="1"/>
    </xf>
    <xf numFmtId="0" fontId="61" fillId="28" borderId="7" xfId="0" applyFont="1" applyFill="1" applyBorder="1" applyAlignment="1">
      <alignment horizontal="center" vertical="center"/>
    </xf>
    <xf numFmtId="0" fontId="61" fillId="0" borderId="7" xfId="0" applyFont="1" applyBorder="1" applyAlignment="1">
      <alignment horizontal="center" vertical="center"/>
    </xf>
    <xf numFmtId="0" fontId="14" fillId="0" borderId="11" xfId="0" applyFont="1" applyBorder="1"/>
    <xf numFmtId="0" fontId="53" fillId="29" borderId="40" xfId="0" applyFont="1" applyFill="1" applyBorder="1" applyAlignment="1">
      <alignment horizontal="center" vertical="center"/>
    </xf>
    <xf numFmtId="165" fontId="12" fillId="2" borderId="16" xfId="0" applyNumberFormat="1" applyFont="1" applyFill="1" applyBorder="1" applyAlignment="1">
      <alignment horizontal="center" vertical="center"/>
    </xf>
    <xf numFmtId="0" fontId="7" fillId="29" borderId="16" xfId="0" applyFont="1" applyFill="1" applyBorder="1"/>
    <xf numFmtId="0" fontId="73" fillId="29" borderId="16" xfId="0" applyFont="1" applyFill="1" applyBorder="1"/>
    <xf numFmtId="0" fontId="7" fillId="29" borderId="12" xfId="0" applyFont="1" applyFill="1" applyBorder="1"/>
    <xf numFmtId="0" fontId="73" fillId="29" borderId="12" xfId="0" applyFont="1" applyFill="1" applyBorder="1"/>
    <xf numFmtId="0" fontId="71" fillId="32" borderId="15" xfId="0" applyFont="1" applyFill="1" applyBorder="1"/>
    <xf numFmtId="0" fontId="75" fillId="38" borderId="15" xfId="0" applyFont="1" applyFill="1" applyBorder="1"/>
    <xf numFmtId="0" fontId="53" fillId="0" borderId="24" xfId="0" applyFont="1" applyBorder="1" applyAlignment="1" applyProtection="1">
      <alignment horizontal="center" vertical="center"/>
      <protection locked="0"/>
    </xf>
    <xf numFmtId="0" fontId="53" fillId="2" borderId="33" xfId="0" applyFont="1" applyFill="1" applyBorder="1" applyAlignment="1" applyProtection="1">
      <alignment horizontal="center" vertical="center"/>
      <protection locked="0"/>
    </xf>
    <xf numFmtId="0" fontId="56" fillId="11" borderId="17" xfId="0" applyFont="1" applyFill="1" applyBorder="1" applyAlignment="1" applyProtection="1">
      <alignment horizontal="center" vertical="center"/>
      <protection locked="0"/>
    </xf>
    <xf numFmtId="0" fontId="53" fillId="2" borderId="37" xfId="0" applyFont="1" applyFill="1" applyBorder="1" applyAlignment="1" applyProtection="1">
      <alignment horizontal="center" vertical="center"/>
      <protection locked="0"/>
    </xf>
    <xf numFmtId="0" fontId="53" fillId="2" borderId="34" xfId="0" applyFont="1" applyFill="1" applyBorder="1" applyAlignment="1" applyProtection="1">
      <alignment horizontal="center" vertical="center"/>
      <protection locked="0"/>
    </xf>
    <xf numFmtId="0" fontId="60" fillId="0" borderId="8" xfId="0" applyFont="1" applyBorder="1" applyAlignment="1" applyProtection="1">
      <alignment vertical="center"/>
      <protection locked="0"/>
    </xf>
    <xf numFmtId="0" fontId="55" fillId="2" borderId="19" xfId="0" applyFont="1" applyFill="1" applyBorder="1" applyAlignment="1">
      <alignment vertical="center"/>
    </xf>
    <xf numFmtId="0" fontId="53" fillId="0" borderId="15" xfId="0" applyFont="1" applyBorder="1" applyAlignment="1">
      <alignment horizontal="center" vertical="center" wrapText="1"/>
    </xf>
    <xf numFmtId="0" fontId="53" fillId="11" borderId="20" xfId="0" applyFont="1" applyFill="1" applyBorder="1" applyAlignment="1" applyProtection="1">
      <alignment horizontal="center" vertical="center"/>
      <protection locked="0"/>
    </xf>
    <xf numFmtId="0" fontId="53" fillId="0" borderId="20" xfId="0" applyFont="1" applyBorder="1" applyAlignment="1" applyProtection="1">
      <alignment horizontal="center" vertical="center"/>
      <protection locked="0"/>
    </xf>
    <xf numFmtId="0" fontId="53" fillId="0" borderId="0" xfId="0" applyFont="1" applyAlignment="1">
      <alignment vertical="center"/>
    </xf>
    <xf numFmtId="0" fontId="53" fillId="28" borderId="26" xfId="0" applyFont="1" applyFill="1" applyBorder="1" applyAlignment="1">
      <alignment horizontal="center" vertical="center"/>
    </xf>
    <xf numFmtId="0" fontId="53" fillId="28" borderId="28" xfId="0" applyFont="1" applyFill="1" applyBorder="1" applyAlignment="1">
      <alignment horizontal="center" vertical="center"/>
    </xf>
    <xf numFmtId="0" fontId="53" fillId="28" borderId="27" xfId="0" applyFont="1" applyFill="1" applyBorder="1" applyAlignment="1">
      <alignment horizontal="center" vertical="center"/>
    </xf>
    <xf numFmtId="0" fontId="53" fillId="11" borderId="24" xfId="0" applyFont="1" applyFill="1" applyBorder="1" applyAlignment="1" applyProtection="1">
      <alignment horizontal="center" vertical="center"/>
      <protection locked="0"/>
    </xf>
    <xf numFmtId="0" fontId="53" fillId="28" borderId="15" xfId="0" applyFont="1" applyFill="1" applyBorder="1" applyAlignment="1">
      <alignment horizontal="center" vertical="center"/>
    </xf>
    <xf numFmtId="0" fontId="53" fillId="28" borderId="7" xfId="0" applyFont="1" applyFill="1" applyBorder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53" fillId="28" borderId="15" xfId="0" applyFont="1" applyFill="1" applyBorder="1" applyAlignment="1">
      <alignment horizontal="center" vertical="center" wrapText="1"/>
    </xf>
    <xf numFmtId="0" fontId="53" fillId="28" borderId="7" xfId="0" applyFont="1" applyFill="1" applyBorder="1" applyAlignment="1">
      <alignment horizontal="center" vertical="center" wrapText="1"/>
    </xf>
    <xf numFmtId="0" fontId="53" fillId="28" borderId="16" xfId="0" applyFont="1" applyFill="1" applyBorder="1" applyAlignment="1">
      <alignment horizontal="center" vertical="center" wrapText="1"/>
    </xf>
    <xf numFmtId="0" fontId="53" fillId="28" borderId="12" xfId="0" applyFont="1" applyFill="1" applyBorder="1" applyAlignment="1">
      <alignment horizontal="center" vertical="center" wrapText="1"/>
    </xf>
    <xf numFmtId="0" fontId="53" fillId="28" borderId="12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 wrapText="1"/>
    </xf>
    <xf numFmtId="165" fontId="11" fillId="2" borderId="15" xfId="0" applyNumberFormat="1" applyFont="1" applyFill="1" applyBorder="1" applyAlignment="1" applyProtection="1">
      <alignment horizontal="center" vertical="center"/>
      <protection locked="0"/>
    </xf>
    <xf numFmtId="165" fontId="11" fillId="0" borderId="15" xfId="0" applyNumberFormat="1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>
      <alignment horizontal="center" vertical="center" wrapText="1"/>
    </xf>
    <xf numFmtId="0" fontId="8" fillId="11" borderId="0" xfId="0" applyFont="1" applyFill="1" applyAlignment="1" applyProtection="1">
      <alignment horizontal="center" vertical="center" wrapText="1"/>
      <protection locked="0"/>
    </xf>
    <xf numFmtId="0" fontId="10" fillId="2" borderId="19" xfId="0" applyFont="1" applyFill="1" applyBorder="1" applyAlignment="1">
      <alignment horizontal="center" vertical="center"/>
    </xf>
    <xf numFmtId="0" fontId="53" fillId="0" borderId="11" xfId="0" applyFont="1" applyBorder="1" applyAlignment="1" applyProtection="1">
      <alignment horizontal="center" vertical="center"/>
      <protection locked="0"/>
    </xf>
    <xf numFmtId="0" fontId="42" fillId="0" borderId="15" xfId="0" applyFont="1" applyBorder="1" applyAlignment="1" applyProtection="1">
      <alignment horizontal="center" vertical="center"/>
      <protection locked="0"/>
    </xf>
    <xf numFmtId="0" fontId="77" fillId="11" borderId="0" xfId="0" applyFont="1" applyFill="1" applyAlignment="1" applyProtection="1">
      <alignment horizontal="center" vertical="center"/>
      <protection locked="0"/>
    </xf>
    <xf numFmtId="0" fontId="76" fillId="0" borderId="8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2" fillId="0" borderId="0" xfId="0" applyFont="1" applyAlignment="1">
      <alignment horizontal="center" vertical="center"/>
    </xf>
    <xf numFmtId="0" fontId="12" fillId="2" borderId="15" xfId="0" applyFont="1" applyFill="1" applyBorder="1" applyAlignment="1">
      <alignment horizontal="center" vertical="center" wrapText="1"/>
    </xf>
    <xf numFmtId="165" fontId="12" fillId="2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41" fillId="0" borderId="0" xfId="0" applyFont="1" applyAlignment="1" applyProtection="1">
      <alignment horizontal="center" vertical="center"/>
      <protection locked="0"/>
    </xf>
    <xf numFmtId="165" fontId="11" fillId="31" borderId="24" xfId="0" applyNumberFormat="1" applyFont="1" applyFill="1" applyBorder="1" applyAlignment="1" applyProtection="1">
      <alignment horizontal="center" vertical="center"/>
      <protection locked="0"/>
    </xf>
    <xf numFmtId="165" fontId="11" fillId="2" borderId="35" xfId="0" applyNumberFormat="1" applyFont="1" applyFill="1" applyBorder="1" applyAlignment="1" applyProtection="1">
      <alignment horizontal="center" vertical="center"/>
      <protection locked="0"/>
    </xf>
    <xf numFmtId="165" fontId="11" fillId="36" borderId="15" xfId="0" applyNumberFormat="1" applyFont="1" applyFill="1" applyBorder="1" applyAlignment="1" applyProtection="1">
      <alignment horizontal="center" vertical="center"/>
      <protection locked="0"/>
    </xf>
    <xf numFmtId="165" fontId="11" fillId="19" borderId="24" xfId="0" applyNumberFormat="1" applyFont="1" applyFill="1" applyBorder="1" applyAlignment="1" applyProtection="1">
      <alignment horizontal="center" vertical="center"/>
      <protection locked="0"/>
    </xf>
    <xf numFmtId="165" fontId="12" fillId="0" borderId="0" xfId="0" applyNumberFormat="1" applyFont="1" applyAlignment="1" applyProtection="1">
      <alignment horizontal="center" vertical="center"/>
      <protection locked="0"/>
    </xf>
    <xf numFmtId="165" fontId="41" fillId="0" borderId="0" xfId="0" applyNumberFormat="1" applyFont="1" applyAlignment="1" applyProtection="1">
      <alignment horizontal="center" vertical="center"/>
      <protection locked="0"/>
    </xf>
    <xf numFmtId="165" fontId="12" fillId="16" borderId="15" xfId="0" applyNumberFormat="1" applyFont="1" applyFill="1" applyBorder="1" applyAlignment="1" applyProtection="1">
      <alignment horizontal="center" vertical="center"/>
      <protection locked="0"/>
    </xf>
    <xf numFmtId="165" fontId="12" fillId="15" borderId="15" xfId="0" applyNumberFormat="1" applyFont="1" applyFill="1" applyBorder="1" applyAlignment="1" applyProtection="1">
      <alignment horizontal="center" vertical="center"/>
      <protection locked="0"/>
    </xf>
    <xf numFmtId="165" fontId="12" fillId="17" borderId="15" xfId="0" applyNumberFormat="1" applyFont="1" applyFill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10" fillId="0" borderId="19" xfId="0" applyFont="1" applyBorder="1" applyAlignment="1">
      <alignment horizontal="center" vertical="center"/>
    </xf>
    <xf numFmtId="0" fontId="78" fillId="0" borderId="15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>
      <alignment horizontal="center" vertical="center"/>
    </xf>
    <xf numFmtId="0" fontId="12" fillId="0" borderId="24" xfId="0" applyFont="1" applyBorder="1" applyAlignment="1" applyProtection="1">
      <alignment horizontal="center" vertical="center"/>
      <protection locked="0"/>
    </xf>
    <xf numFmtId="3" fontId="53" fillId="0" borderId="15" xfId="0" applyNumberFormat="1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0" fontId="76" fillId="0" borderId="0" xfId="0" applyFont="1" applyAlignment="1" applyProtection="1">
      <alignment horizontal="center" vertical="center"/>
      <protection locked="0"/>
    </xf>
    <xf numFmtId="3" fontId="12" fillId="0" borderId="15" xfId="0" applyNumberFormat="1" applyFont="1" applyBorder="1" applyAlignment="1" applyProtection="1">
      <alignment horizontal="center" vertical="center"/>
      <protection locked="0"/>
    </xf>
    <xf numFmtId="3" fontId="41" fillId="0" borderId="15" xfId="17" applyNumberFormat="1" applyFont="1" applyBorder="1" applyAlignment="1" applyProtection="1">
      <alignment horizontal="center" vertical="center"/>
      <protection locked="0"/>
    </xf>
    <xf numFmtId="0" fontId="51" fillId="0" borderId="1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41" fillId="0" borderId="15" xfId="17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80" fillId="0" borderId="15" xfId="0" applyFont="1" applyBorder="1" applyAlignment="1" applyProtection="1">
      <alignment horizontal="center" vertical="center"/>
      <protection locked="0"/>
    </xf>
    <xf numFmtId="0" fontId="12" fillId="0" borderId="39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81" fillId="0" borderId="15" xfId="0" applyFont="1" applyBorder="1" applyAlignment="1" applyProtection="1">
      <alignment horizontal="center" vertical="center"/>
      <protection locked="0"/>
    </xf>
    <xf numFmtId="0" fontId="82" fillId="0" borderId="15" xfId="0" applyFont="1" applyBorder="1" applyAlignment="1" applyProtection="1">
      <alignment horizontal="center" vertical="center"/>
      <protection locked="0"/>
    </xf>
    <xf numFmtId="0" fontId="41" fillId="0" borderId="0" xfId="0" applyFont="1" applyAlignment="1">
      <alignment horizontal="center" vertical="center" wrapText="1"/>
    </xf>
    <xf numFmtId="165" fontId="11" fillId="0" borderId="24" xfId="0" applyNumberFormat="1" applyFont="1" applyBorder="1" applyAlignment="1" applyProtection="1">
      <alignment horizontal="center" vertical="center"/>
      <protection locked="0"/>
    </xf>
    <xf numFmtId="165" fontId="12" fillId="0" borderId="15" xfId="0" applyNumberFormat="1" applyFont="1" applyBorder="1" applyAlignment="1" applyProtection="1">
      <alignment horizontal="center" vertical="center" wrapText="1"/>
      <protection locked="0"/>
    </xf>
    <xf numFmtId="165" fontId="41" fillId="0" borderId="15" xfId="0" applyNumberFormat="1" applyFont="1" applyBorder="1" applyAlignment="1">
      <alignment horizontal="center" vertical="center"/>
    </xf>
    <xf numFmtId="0" fontId="11" fillId="0" borderId="11" xfId="0" applyFont="1" applyBorder="1" applyAlignment="1" applyProtection="1">
      <alignment horizontal="center" vertical="center"/>
      <protection locked="0"/>
    </xf>
    <xf numFmtId="0" fontId="79" fillId="0" borderId="11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165" fontId="11" fillId="0" borderId="16" xfId="0" applyNumberFormat="1" applyFont="1" applyBorder="1" applyAlignment="1" applyProtection="1">
      <alignment horizontal="center" vertical="center"/>
      <protection locked="0"/>
    </xf>
    <xf numFmtId="165" fontId="12" fillId="0" borderId="15" xfId="0" applyNumberFormat="1" applyFont="1" applyBorder="1" applyAlignment="1" applyProtection="1">
      <alignment horizontal="center" vertical="center"/>
      <protection locked="0"/>
    </xf>
    <xf numFmtId="165" fontId="12" fillId="0" borderId="24" xfId="0" applyNumberFormat="1" applyFont="1" applyBorder="1" applyAlignment="1" applyProtection="1">
      <alignment horizontal="center" vertical="center" wrapText="1"/>
      <protection locked="0"/>
    </xf>
    <xf numFmtId="165" fontId="12" fillId="0" borderId="15" xfId="17" applyNumberFormat="1" applyFont="1" applyBorder="1" applyAlignment="1" applyProtection="1">
      <alignment horizontal="center" vertical="center" wrapText="1"/>
      <protection locked="0"/>
    </xf>
    <xf numFmtId="165" fontId="80" fillId="0" borderId="15" xfId="0" applyNumberFormat="1" applyFont="1" applyBorder="1" applyAlignment="1" applyProtection="1">
      <alignment horizontal="center" vertical="center"/>
      <protection locked="0"/>
    </xf>
    <xf numFmtId="165" fontId="80" fillId="0" borderId="24" xfId="0" applyNumberFormat="1" applyFont="1" applyBorder="1" applyAlignment="1" applyProtection="1">
      <alignment horizontal="center" vertical="center"/>
      <protection locked="0"/>
    </xf>
    <xf numFmtId="165" fontId="11" fillId="0" borderId="41" xfId="0" applyNumberFormat="1" applyFont="1" applyBorder="1" applyAlignment="1" applyProtection="1">
      <alignment horizontal="center" vertical="center"/>
      <protection locked="0"/>
    </xf>
    <xf numFmtId="165" fontId="11" fillId="0" borderId="36" xfId="0" applyNumberFormat="1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>
      <alignment horizontal="center" vertical="center" wrapText="1"/>
    </xf>
    <xf numFmtId="165" fontId="11" fillId="0" borderId="24" xfId="0" applyNumberFormat="1" applyFont="1" applyBorder="1" applyAlignment="1">
      <alignment horizontal="center" vertical="center"/>
    </xf>
    <xf numFmtId="0" fontId="55" fillId="11" borderId="14" xfId="0" applyFont="1" applyFill="1" applyBorder="1" applyAlignment="1" applyProtection="1">
      <alignment horizontal="center" vertical="center" wrapText="1"/>
      <protection locked="0"/>
    </xf>
    <xf numFmtId="165" fontId="53" fillId="2" borderId="24" xfId="0" applyNumberFormat="1" applyFont="1" applyFill="1" applyBorder="1" applyAlignment="1" applyProtection="1">
      <alignment horizontal="center" vertical="center"/>
      <protection locked="0"/>
    </xf>
    <xf numFmtId="0" fontId="53" fillId="0" borderId="28" xfId="0" applyFont="1" applyBorder="1" applyAlignment="1">
      <alignment horizontal="center" vertical="center"/>
    </xf>
    <xf numFmtId="0" fontId="53" fillId="11" borderId="15" xfId="0" applyFont="1" applyFill="1" applyBorder="1" applyAlignment="1" applyProtection="1">
      <alignment horizontal="center" vertical="center" wrapText="1"/>
      <protection locked="0"/>
    </xf>
    <xf numFmtId="0" fontId="56" fillId="37" borderId="11" xfId="0" applyFont="1" applyFill="1" applyBorder="1" applyAlignment="1">
      <alignment horizontal="center" vertical="center"/>
    </xf>
    <xf numFmtId="0" fontId="56" fillId="0" borderId="15" xfId="0" applyFont="1" applyBorder="1" applyAlignment="1">
      <alignment horizontal="center" vertical="center" wrapText="1"/>
    </xf>
    <xf numFmtId="0" fontId="55" fillId="0" borderId="23" xfId="0" applyFont="1" applyBorder="1" applyAlignment="1">
      <alignment vertical="center" wrapText="1"/>
    </xf>
    <xf numFmtId="0" fontId="60" fillId="11" borderId="0" xfId="0" applyFont="1" applyFill="1" applyAlignment="1" applyProtection="1">
      <alignment vertical="center"/>
      <protection locked="0"/>
    </xf>
    <xf numFmtId="0" fontId="56" fillId="0" borderId="0" xfId="0" applyFont="1" applyAlignment="1">
      <alignment vertical="center" wrapText="1"/>
    </xf>
    <xf numFmtId="0" fontId="56" fillId="0" borderId="0" xfId="0" applyFont="1" applyAlignment="1">
      <alignment vertical="center"/>
    </xf>
    <xf numFmtId="0" fontId="7" fillId="2" borderId="24" xfId="0" applyFont="1" applyFill="1" applyBorder="1" applyAlignment="1" applyProtection="1">
      <alignment horizontal="center" vertical="center"/>
      <protection locked="0"/>
    </xf>
    <xf numFmtId="0" fontId="41" fillId="28" borderId="16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53" fillId="11" borderId="0" xfId="0" applyFont="1" applyFill="1" applyAlignment="1" applyProtection="1">
      <alignment horizontal="center" vertical="center"/>
      <protection locked="0"/>
    </xf>
    <xf numFmtId="0" fontId="11" fillId="11" borderId="15" xfId="0" applyFont="1" applyFill="1" applyBorder="1" applyAlignment="1" applyProtection="1">
      <alignment horizontal="center" vertical="center"/>
      <protection locked="0"/>
    </xf>
    <xf numFmtId="0" fontId="11" fillId="2" borderId="15" xfId="0" applyFont="1" applyFill="1" applyBorder="1" applyAlignment="1" applyProtection="1">
      <alignment horizontal="center" vertical="top"/>
      <protection locked="0"/>
    </xf>
    <xf numFmtId="0" fontId="11" fillId="0" borderId="15" xfId="0" applyFont="1" applyBorder="1" applyAlignment="1" applyProtection="1">
      <alignment horizontal="center" vertical="top"/>
      <protection locked="0"/>
    </xf>
    <xf numFmtId="165" fontId="12" fillId="2" borderId="0" xfId="21" applyNumberFormat="1" applyFont="1" applyFill="1" applyAlignment="1" applyProtection="1">
      <alignment horizontal="center" vertical="center"/>
      <protection locked="0"/>
    </xf>
    <xf numFmtId="0" fontId="51" fillId="28" borderId="15" xfId="0" applyFont="1" applyFill="1" applyBorder="1" applyAlignment="1">
      <alignment horizontal="center" vertical="center"/>
    </xf>
    <xf numFmtId="0" fontId="51" fillId="28" borderId="7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84" fillId="0" borderId="11" xfId="0" applyFont="1" applyBorder="1" applyAlignment="1">
      <alignment horizontal="center" vertical="center"/>
    </xf>
    <xf numFmtId="0" fontId="84" fillId="0" borderId="14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0" fontId="61" fillId="0" borderId="45" xfId="0" applyFont="1" applyBorder="1" applyAlignment="1">
      <alignment horizontal="center" vertical="center"/>
    </xf>
    <xf numFmtId="0" fontId="84" fillId="0" borderId="13" xfId="0" applyFont="1" applyBorder="1" applyAlignment="1">
      <alignment horizontal="center" vertical="center"/>
    </xf>
    <xf numFmtId="0" fontId="84" fillId="0" borderId="44" xfId="0" applyFont="1" applyBorder="1" applyAlignment="1">
      <alignment horizontal="center" vertical="center"/>
    </xf>
    <xf numFmtId="0" fontId="51" fillId="28" borderId="16" xfId="0" applyFont="1" applyFill="1" applyBorder="1" applyAlignment="1">
      <alignment horizontal="center" vertical="center"/>
    </xf>
    <xf numFmtId="0" fontId="51" fillId="28" borderId="12" xfId="0" applyFont="1" applyFill="1" applyBorder="1" applyAlignment="1">
      <alignment horizontal="center" vertical="center"/>
    </xf>
    <xf numFmtId="0" fontId="42" fillId="0" borderId="24" xfId="0" applyFont="1" applyBorder="1" applyAlignment="1" applyProtection="1">
      <alignment horizontal="center" vertical="center"/>
      <protection locked="0"/>
    </xf>
    <xf numFmtId="165" fontId="42" fillId="0" borderId="15" xfId="0" applyNumberFormat="1" applyFont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12" fillId="28" borderId="15" xfId="0" applyFont="1" applyFill="1" applyBorder="1" applyAlignment="1">
      <alignment horizontal="center" vertical="center"/>
    </xf>
    <xf numFmtId="0" fontId="12" fillId="28" borderId="26" xfId="0" applyFont="1" applyFill="1" applyBorder="1" applyAlignment="1">
      <alignment horizontal="center" vertical="center"/>
    </xf>
    <xf numFmtId="0" fontId="63" fillId="28" borderId="26" xfId="0" applyFont="1" applyFill="1" applyBorder="1" applyAlignment="1">
      <alignment horizontal="center" vertical="center"/>
    </xf>
    <xf numFmtId="0" fontId="41" fillId="0" borderId="17" xfId="0" applyFont="1" applyBorder="1" applyAlignment="1" applyProtection="1">
      <alignment horizontal="center" vertical="center"/>
      <protection locked="0"/>
    </xf>
    <xf numFmtId="0" fontId="12" fillId="0" borderId="33" xfId="0" applyFont="1" applyBorder="1" applyAlignment="1" applyProtection="1">
      <alignment horizontal="center" vertical="center"/>
      <protection locked="0"/>
    </xf>
    <xf numFmtId="0" fontId="47" fillId="11" borderId="19" xfId="0" applyFont="1" applyFill="1" applyBorder="1" applyAlignment="1" applyProtection="1">
      <alignment horizontal="center" vertical="center" wrapText="1"/>
      <protection locked="0"/>
    </xf>
    <xf numFmtId="0" fontId="41" fillId="2" borderId="15" xfId="0" applyFont="1" applyFill="1" applyBorder="1" applyAlignment="1">
      <alignment horizontal="center" vertical="center" wrapText="1"/>
    </xf>
    <xf numFmtId="165" fontId="41" fillId="2" borderId="15" xfId="0" applyNumberFormat="1" applyFont="1" applyFill="1" applyBorder="1" applyAlignment="1" applyProtection="1">
      <alignment horizontal="center" vertical="center" wrapText="1"/>
      <protection locked="0"/>
    </xf>
    <xf numFmtId="165" fontId="41" fillId="2" borderId="15" xfId="0" applyNumberFormat="1" applyFont="1" applyFill="1" applyBorder="1" applyAlignment="1" applyProtection="1">
      <alignment horizontal="center" vertical="center"/>
      <protection locked="0"/>
    </xf>
    <xf numFmtId="165" fontId="41" fillId="2" borderId="24" xfId="0" applyNumberFormat="1" applyFont="1" applyFill="1" applyBorder="1" applyAlignment="1" applyProtection="1">
      <alignment horizontal="center" vertical="center"/>
      <protection locked="0"/>
    </xf>
    <xf numFmtId="0" fontId="47" fillId="0" borderId="23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7" fillId="2" borderId="19" xfId="0" applyFont="1" applyFill="1" applyBorder="1" applyAlignment="1">
      <alignment horizontal="center" vertical="center"/>
    </xf>
    <xf numFmtId="165" fontId="42" fillId="2" borderId="24" xfId="0" applyNumberFormat="1" applyFont="1" applyFill="1" applyBorder="1" applyAlignment="1" applyProtection="1">
      <alignment horizontal="center" vertical="center"/>
      <protection locked="0"/>
    </xf>
    <xf numFmtId="0" fontId="85" fillId="11" borderId="15" xfId="0" applyFont="1" applyFill="1" applyBorder="1" applyAlignment="1" applyProtection="1">
      <alignment horizontal="center" vertical="center"/>
      <protection locked="0"/>
    </xf>
    <xf numFmtId="0" fontId="85" fillId="0" borderId="15" xfId="0" applyFont="1" applyBorder="1" applyAlignment="1" applyProtection="1">
      <alignment horizontal="center" vertical="center"/>
      <protection locked="0"/>
    </xf>
    <xf numFmtId="0" fontId="56" fillId="0" borderId="16" xfId="0" applyFont="1" applyFill="1" applyBorder="1" applyAlignment="1" applyProtection="1">
      <alignment horizontal="center" vertical="center"/>
      <protection locked="0"/>
    </xf>
    <xf numFmtId="0" fontId="41" fillId="0" borderId="15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 applyProtection="1">
      <alignment horizontal="left" vertical="center"/>
      <protection locked="0"/>
    </xf>
    <xf numFmtId="0" fontId="41" fillId="0" borderId="15" xfId="46" applyFont="1" applyFill="1" applyBorder="1" applyAlignment="1">
      <alignment horizontal="left" vertical="center" wrapText="1"/>
    </xf>
    <xf numFmtId="0" fontId="52" fillId="0" borderId="15" xfId="17" applyFont="1" applyFill="1" applyBorder="1" applyAlignment="1">
      <alignment horizontal="left" vertical="center" wrapText="1"/>
    </xf>
    <xf numFmtId="0" fontId="52" fillId="0" borderId="20" xfId="17" applyFont="1" applyFill="1" applyBorder="1" applyAlignment="1">
      <alignment horizontal="left" vertical="center" wrapText="1"/>
    </xf>
    <xf numFmtId="0" fontId="56" fillId="0" borderId="15" xfId="0" applyFont="1" applyFill="1" applyBorder="1" applyAlignment="1">
      <alignment horizontal="left" vertical="center" wrapText="1"/>
    </xf>
    <xf numFmtId="0" fontId="56" fillId="0" borderId="15" xfId="46" applyFont="1" applyFill="1" applyBorder="1" applyAlignment="1">
      <alignment horizontal="left" vertical="center" wrapText="1"/>
    </xf>
    <xf numFmtId="0" fontId="56" fillId="0" borderId="20" xfId="46" applyFont="1" applyFill="1" applyBorder="1" applyAlignment="1">
      <alignment horizontal="left" vertical="center" wrapText="1"/>
    </xf>
    <xf numFmtId="0" fontId="56" fillId="0" borderId="17" xfId="46" applyFont="1" applyFill="1" applyBorder="1" applyAlignment="1">
      <alignment horizontal="left" vertical="center" wrapText="1"/>
    </xf>
    <xf numFmtId="0" fontId="61" fillId="0" borderId="15" xfId="0" applyFont="1" applyFill="1" applyBorder="1" applyAlignment="1">
      <alignment horizontal="left" vertical="center" wrapText="1"/>
    </xf>
    <xf numFmtId="0" fontId="56" fillId="0" borderId="7" xfId="46" applyFont="1" applyFill="1" applyBorder="1" applyAlignment="1">
      <alignment horizontal="left" vertical="center" wrapText="1"/>
    </xf>
    <xf numFmtId="0" fontId="53" fillId="0" borderId="26" xfId="0" applyFont="1" applyFill="1" applyBorder="1" applyAlignment="1">
      <alignment horizontal="left" vertical="center" wrapText="1"/>
    </xf>
    <xf numFmtId="0" fontId="67" fillId="0" borderId="15" xfId="51" applyFont="1" applyFill="1" applyBorder="1" applyAlignment="1">
      <alignment horizontal="left" vertical="center" wrapText="1"/>
    </xf>
    <xf numFmtId="0" fontId="69" fillId="0" borderId="15" xfId="0" applyFont="1" applyFill="1" applyBorder="1" applyAlignment="1">
      <alignment horizontal="left" vertical="center" wrapText="1"/>
    </xf>
    <xf numFmtId="0" fontId="69" fillId="0" borderId="16" xfId="0" applyFont="1" applyFill="1" applyBorder="1" applyAlignment="1">
      <alignment horizontal="left" vertical="center" wrapText="1"/>
    </xf>
    <xf numFmtId="0" fontId="87" fillId="0" borderId="15" xfId="0" applyFont="1" applyFill="1" applyBorder="1" applyAlignment="1">
      <alignment vertical="center" wrapText="1"/>
    </xf>
    <xf numFmtId="0" fontId="87" fillId="0" borderId="16" xfId="0" applyFont="1" applyFill="1" applyBorder="1" applyAlignment="1">
      <alignment wrapText="1"/>
    </xf>
    <xf numFmtId="0" fontId="51" fillId="0" borderId="15" xfId="0" applyFont="1" applyFill="1" applyBorder="1" applyAlignment="1">
      <alignment vertical="center" wrapText="1"/>
    </xf>
    <xf numFmtId="0" fontId="0" fillId="0" borderId="11" xfId="0" applyFill="1" applyBorder="1" applyAlignment="1">
      <alignment horizontal="left" vertical="center" wrapText="1"/>
    </xf>
    <xf numFmtId="0" fontId="53" fillId="0" borderId="15" xfId="0" applyFont="1" applyFill="1" applyBorder="1" applyAlignment="1">
      <alignment horizontal="left" vertical="center"/>
    </xf>
    <xf numFmtId="0" fontId="53" fillId="0" borderId="16" xfId="0" applyFont="1" applyFill="1" applyBorder="1" applyAlignment="1">
      <alignment horizontal="left" vertical="center" wrapText="1"/>
    </xf>
    <xf numFmtId="0" fontId="53" fillId="0" borderId="7" xfId="0" applyFont="1" applyFill="1" applyBorder="1" applyAlignment="1">
      <alignment horizontal="left" vertical="center"/>
    </xf>
    <xf numFmtId="0" fontId="53" fillId="0" borderId="12" xfId="0" applyFont="1" applyFill="1" applyBorder="1" applyAlignment="1">
      <alignment horizontal="left" vertical="center" wrapText="1"/>
    </xf>
    <xf numFmtId="0" fontId="53" fillId="0" borderId="26" xfId="0" applyFont="1" applyFill="1" applyBorder="1" applyAlignment="1">
      <alignment horizontal="left" vertical="center"/>
    </xf>
    <xf numFmtId="0" fontId="53" fillId="0" borderId="7" xfId="0" applyFont="1" applyFill="1" applyBorder="1" applyAlignment="1">
      <alignment horizontal="left" vertical="center" wrapText="1"/>
    </xf>
    <xf numFmtId="0" fontId="53" fillId="0" borderId="28" xfId="0" applyFont="1" applyFill="1" applyBorder="1" applyAlignment="1">
      <alignment horizontal="left" vertical="center"/>
    </xf>
    <xf numFmtId="0" fontId="41" fillId="0" borderId="17" xfId="46" applyFont="1" applyFill="1" applyBorder="1" applyAlignment="1">
      <alignment horizontal="left" vertical="center" wrapText="1"/>
    </xf>
    <xf numFmtId="0" fontId="29" fillId="0" borderId="15" xfId="17" applyFont="1" applyFill="1" applyBorder="1" applyAlignment="1">
      <alignment horizontal="left" vertical="center" wrapText="1"/>
    </xf>
    <xf numFmtId="0" fontId="62" fillId="0" borderId="15" xfId="0" applyFont="1" applyFill="1" applyBorder="1" applyAlignment="1" applyProtection="1">
      <alignment vertical="top"/>
      <protection locked="0"/>
    </xf>
    <xf numFmtId="0" fontId="62" fillId="0" borderId="15" xfId="0" applyFont="1" applyFill="1" applyBorder="1" applyAlignment="1" applyProtection="1">
      <alignment horizontal="left" vertical="top"/>
      <protection locked="0"/>
    </xf>
    <xf numFmtId="0" fontId="85" fillId="0" borderId="15" xfId="0" applyFont="1" applyFill="1" applyBorder="1" applyAlignment="1" applyProtection="1">
      <alignment vertical="top"/>
      <protection locked="0"/>
    </xf>
    <xf numFmtId="0" fontId="85" fillId="0" borderId="15" xfId="0" applyFont="1" applyFill="1" applyBorder="1" applyAlignment="1" applyProtection="1">
      <alignment horizontal="left" vertical="top"/>
      <protection locked="0"/>
    </xf>
    <xf numFmtId="0" fontId="86" fillId="0" borderId="15" xfId="0" applyFont="1" applyFill="1" applyBorder="1" applyAlignment="1" applyProtection="1">
      <alignment vertical="top"/>
      <protection locked="0"/>
    </xf>
    <xf numFmtId="0" fontId="86" fillId="0" borderId="15" xfId="0" applyFont="1" applyFill="1" applyBorder="1" applyAlignment="1" applyProtection="1">
      <alignment horizontal="left" vertical="top"/>
      <protection locked="0"/>
    </xf>
    <xf numFmtId="0" fontId="29" fillId="0" borderId="15" xfId="51" applyFont="1" applyFill="1" applyBorder="1" applyAlignment="1">
      <alignment horizontal="left" vertical="center" wrapText="1"/>
    </xf>
    <xf numFmtId="0" fontId="41" fillId="0" borderId="15" xfId="0" applyFont="1" applyFill="1" applyBorder="1" applyAlignment="1">
      <alignment vertical="center" wrapText="1"/>
    </xf>
    <xf numFmtId="0" fontId="7" fillId="0" borderId="26" xfId="0" applyFont="1" applyFill="1" applyBorder="1"/>
    <xf numFmtId="0" fontId="7" fillId="0" borderId="27" xfId="0" applyFont="1" applyFill="1" applyBorder="1"/>
    <xf numFmtId="0" fontId="12" fillId="0" borderId="24" xfId="0" applyFont="1" applyFill="1" applyBorder="1" applyAlignment="1" applyProtection="1">
      <alignment vertical="top"/>
      <protection locked="0"/>
    </xf>
    <xf numFmtId="0" fontId="72" fillId="0" borderId="24" xfId="0" applyFont="1" applyFill="1" applyBorder="1" applyAlignment="1" applyProtection="1">
      <alignment horizontal="left" vertical="top"/>
      <protection locked="0"/>
    </xf>
    <xf numFmtId="0" fontId="12" fillId="0" borderId="24" xfId="0" applyFont="1" applyFill="1" applyBorder="1" applyAlignment="1" applyProtection="1">
      <alignment horizontal="left" vertical="top" wrapText="1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4" fillId="0" borderId="15" xfId="0" applyFont="1" applyFill="1" applyBorder="1" applyAlignment="1" applyProtection="1">
      <alignment horizontal="left" vertical="center"/>
      <protection locked="0"/>
    </xf>
    <xf numFmtId="0" fontId="50" fillId="0" borderId="15" xfId="0" applyFont="1" applyFill="1" applyBorder="1" applyAlignment="1">
      <alignment wrapText="1"/>
    </xf>
    <xf numFmtId="0" fontId="50" fillId="0" borderId="16" xfId="0" applyFont="1" applyFill="1" applyBorder="1" applyAlignment="1">
      <alignment wrapText="1"/>
    </xf>
    <xf numFmtId="0" fontId="50" fillId="0" borderId="7" xfId="0" applyFont="1" applyFill="1" applyBorder="1" applyAlignment="1">
      <alignment wrapText="1"/>
    </xf>
    <xf numFmtId="0" fontId="50" fillId="0" borderId="12" xfId="0" applyFont="1" applyFill="1" applyBorder="1" applyAlignment="1">
      <alignment wrapText="1"/>
    </xf>
    <xf numFmtId="0" fontId="74" fillId="0" borderId="7" xfId="0" applyFont="1" applyFill="1" applyBorder="1" applyAlignment="1">
      <alignment wrapText="1"/>
    </xf>
    <xf numFmtId="0" fontId="74" fillId="0" borderId="12" xfId="0" applyFont="1" applyFill="1" applyBorder="1" applyAlignment="1">
      <alignment wrapText="1"/>
    </xf>
    <xf numFmtId="0" fontId="14" fillId="0" borderId="15" xfId="51" applyFont="1" applyFill="1" applyBorder="1" applyAlignment="1">
      <alignment horizontal="left" vertical="center" wrapText="1"/>
    </xf>
    <xf numFmtId="0" fontId="54" fillId="0" borderId="15" xfId="51" applyFont="1" applyFill="1" applyBorder="1" applyAlignment="1">
      <alignment horizontal="left" vertical="center" wrapText="1"/>
    </xf>
    <xf numFmtId="0" fontId="29" fillId="0" borderId="15" xfId="51" applyFont="1" applyFill="1" applyBorder="1" applyAlignment="1">
      <alignment horizontal="left" vertical="center"/>
    </xf>
    <xf numFmtId="0" fontId="41" fillId="0" borderId="15" xfId="51" applyFont="1" applyFill="1" applyBorder="1" applyAlignment="1">
      <alignment vertical="center" wrapText="1"/>
    </xf>
    <xf numFmtId="0" fontId="54" fillId="0" borderId="17" xfId="0" applyFont="1" applyFill="1" applyBorder="1" applyAlignment="1">
      <alignment vertical="center" wrapText="1"/>
    </xf>
    <xf numFmtId="0" fontId="11" fillId="0" borderId="15" xfId="0" applyFont="1" applyFill="1" applyBorder="1" applyAlignment="1" applyProtection="1">
      <alignment vertical="top"/>
      <protection locked="0"/>
    </xf>
    <xf numFmtId="0" fontId="11" fillId="0" borderId="15" xfId="0" applyFont="1" applyFill="1" applyBorder="1" applyAlignment="1" applyProtection="1">
      <alignment horizontal="left" vertical="top"/>
      <protection locked="0"/>
    </xf>
    <xf numFmtId="0" fontId="83" fillId="0" borderId="0" xfId="0" applyFont="1" applyFill="1" applyAlignment="1">
      <alignment vertical="center"/>
    </xf>
    <xf numFmtId="0" fontId="41" fillId="0" borderId="7" xfId="0" applyFont="1" applyFill="1" applyBorder="1" applyAlignment="1">
      <alignment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41" fillId="0" borderId="15" xfId="0" applyFont="1" applyFill="1" applyBorder="1" applyAlignment="1">
      <alignment wrapText="1"/>
    </xf>
    <xf numFmtId="0" fontId="69" fillId="0" borderId="42" xfId="0" applyFont="1" applyFill="1" applyBorder="1" applyAlignment="1">
      <alignment wrapText="1"/>
    </xf>
    <xf numFmtId="0" fontId="69" fillId="0" borderId="13" xfId="0" applyFont="1" applyFill="1" applyBorder="1" applyAlignment="1">
      <alignment wrapText="1"/>
    </xf>
    <xf numFmtId="0" fontId="69" fillId="0" borderId="43" xfId="0" applyFont="1" applyFill="1" applyBorder="1" applyAlignment="1">
      <alignment wrapText="1"/>
    </xf>
    <xf numFmtId="0" fontId="69" fillId="0" borderId="44" xfId="0" applyFont="1" applyFill="1" applyBorder="1" applyAlignment="1">
      <alignment wrapText="1"/>
    </xf>
    <xf numFmtId="0" fontId="41" fillId="0" borderId="10" xfId="0" applyFont="1" applyBorder="1" applyAlignment="1">
      <alignment vertical="center" wrapText="1"/>
    </xf>
    <xf numFmtId="0" fontId="41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/>
    </xf>
    <xf numFmtId="0" fontId="17" fillId="0" borderId="15" xfId="0" applyFont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4" fillId="11" borderId="15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 applyProtection="1">
      <alignment horizontal="center" vertical="center" wrapText="1"/>
      <protection locked="0"/>
    </xf>
    <xf numFmtId="0" fontId="30" fillId="7" borderId="15" xfId="0" applyFont="1" applyFill="1" applyBorder="1" applyAlignment="1" applyProtection="1">
      <alignment horizontal="center" vertical="center" wrapText="1"/>
      <protection locked="0"/>
    </xf>
    <xf numFmtId="0" fontId="10" fillId="27" borderId="15" xfId="0" applyFont="1" applyFill="1" applyBorder="1" applyAlignment="1" applyProtection="1">
      <alignment horizontal="center" vertical="center" wrapText="1"/>
      <protection locked="0"/>
    </xf>
    <xf numFmtId="0" fontId="10" fillId="2" borderId="15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10" fillId="5" borderId="15" xfId="0" applyFont="1" applyFill="1" applyBorder="1" applyAlignment="1" applyProtection="1">
      <alignment horizontal="center" vertical="center" wrapText="1"/>
      <protection locked="0"/>
    </xf>
    <xf numFmtId="0" fontId="10" fillId="11" borderId="15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vertical="center" wrapText="1"/>
    </xf>
    <xf numFmtId="0" fontId="15" fillId="2" borderId="17" xfId="0" applyFont="1" applyFill="1" applyBorder="1" applyAlignment="1">
      <alignment horizontal="left" vertical="center"/>
    </xf>
    <xf numFmtId="0" fontId="15" fillId="2" borderId="19" xfId="0" applyFont="1" applyFill="1" applyBorder="1" applyAlignment="1">
      <alignment horizontal="left" vertical="center"/>
    </xf>
    <xf numFmtId="0" fontId="47" fillId="0" borderId="10" xfId="0" applyFont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10" fillId="8" borderId="15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justify" vertical="center" wrapText="1"/>
    </xf>
    <xf numFmtId="0" fontId="41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>
      <alignment horizontal="center" vertical="center" wrapText="1"/>
    </xf>
    <xf numFmtId="43" fontId="41" fillId="0" borderId="10" xfId="47" applyFont="1" applyBorder="1" applyAlignment="1">
      <alignment vertical="center" wrapText="1"/>
    </xf>
    <xf numFmtId="43" fontId="41" fillId="0" borderId="0" xfId="47" applyFont="1" applyBorder="1" applyAlignment="1">
      <alignment vertical="center" wrapText="1"/>
    </xf>
    <xf numFmtId="0" fontId="30" fillId="7" borderId="20" xfId="0" applyFont="1" applyFill="1" applyBorder="1" applyAlignment="1" applyProtection="1">
      <alignment horizontal="center" vertical="center" wrapText="1"/>
      <protection locked="0"/>
    </xf>
    <xf numFmtId="0" fontId="30" fillId="7" borderId="7" xfId="0" applyFont="1" applyFill="1" applyBorder="1" applyAlignment="1" applyProtection="1">
      <alignment horizontal="center" vertical="center" wrapText="1"/>
      <protection locked="0"/>
    </xf>
    <xf numFmtId="0" fontId="10" fillId="11" borderId="25" xfId="0" applyFont="1" applyFill="1" applyBorder="1" applyAlignment="1" applyProtection="1">
      <alignment horizontal="center" vertical="center" wrapText="1"/>
      <protection locked="0"/>
    </xf>
    <xf numFmtId="0" fontId="10" fillId="11" borderId="23" xfId="0" applyFont="1" applyFill="1" applyBorder="1" applyAlignment="1" applyProtection="1">
      <alignment horizontal="center" vertical="center" wrapText="1"/>
      <protection locked="0"/>
    </xf>
    <xf numFmtId="0" fontId="10" fillId="11" borderId="22" xfId="0" applyFont="1" applyFill="1" applyBorder="1" applyAlignment="1" applyProtection="1">
      <alignment horizontal="center" vertical="center" wrapText="1"/>
      <protection locked="0"/>
    </xf>
    <xf numFmtId="0" fontId="10" fillId="11" borderId="6" xfId="0" applyFont="1" applyFill="1" applyBorder="1" applyAlignment="1" applyProtection="1">
      <alignment horizontal="center" vertical="center" wrapText="1"/>
      <protection locked="0"/>
    </xf>
    <xf numFmtId="0" fontId="10" fillId="11" borderId="1" xfId="0" applyFont="1" applyFill="1" applyBorder="1" applyAlignment="1" applyProtection="1">
      <alignment horizontal="center" vertical="center" wrapText="1"/>
      <protection locked="0"/>
    </xf>
    <xf numFmtId="0" fontId="10" fillId="11" borderId="12" xfId="0" applyFont="1" applyFill="1" applyBorder="1" applyAlignment="1" applyProtection="1">
      <alignment horizontal="center" vertical="center" wrapText="1"/>
      <protection locked="0"/>
    </xf>
    <xf numFmtId="0" fontId="10" fillId="4" borderId="25" xfId="0" applyFont="1" applyFill="1" applyBorder="1" applyAlignment="1" applyProtection="1">
      <alignment horizontal="center" vertical="center" wrapText="1"/>
      <protection locked="0"/>
    </xf>
    <xf numFmtId="0" fontId="10" fillId="4" borderId="23" xfId="0" applyFont="1" applyFill="1" applyBorder="1" applyAlignment="1" applyProtection="1">
      <alignment horizontal="center" vertical="center" wrapText="1"/>
      <protection locked="0"/>
    </xf>
    <xf numFmtId="0" fontId="10" fillId="4" borderId="22" xfId="0" applyFont="1" applyFill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0" fontId="10" fillId="4" borderId="12" xfId="0" applyFont="1" applyFill="1" applyBorder="1" applyAlignment="1" applyProtection="1">
      <alignment horizontal="center" vertical="center" wrapText="1"/>
      <protection locked="0"/>
    </xf>
    <xf numFmtId="0" fontId="10" fillId="8" borderId="25" xfId="0" applyFont="1" applyFill="1" applyBorder="1" applyAlignment="1" applyProtection="1">
      <alignment horizontal="center" vertical="center" wrapText="1"/>
      <protection locked="0"/>
    </xf>
    <xf numFmtId="0" fontId="10" fillId="8" borderId="23" xfId="0" applyFont="1" applyFill="1" applyBorder="1" applyAlignment="1" applyProtection="1">
      <alignment horizontal="center" vertical="center" wrapText="1"/>
      <protection locked="0"/>
    </xf>
    <xf numFmtId="0" fontId="10" fillId="8" borderId="22" xfId="0" applyFont="1" applyFill="1" applyBorder="1" applyAlignment="1" applyProtection="1">
      <alignment horizontal="center" vertical="center" wrapText="1"/>
      <protection locked="0"/>
    </xf>
    <xf numFmtId="0" fontId="10" fillId="8" borderId="6" xfId="0" applyFont="1" applyFill="1" applyBorder="1" applyAlignment="1" applyProtection="1">
      <alignment horizontal="center" vertical="center" wrapText="1"/>
      <protection locked="0"/>
    </xf>
    <xf numFmtId="0" fontId="10" fillId="8" borderId="1" xfId="0" applyFont="1" applyFill="1" applyBorder="1" applyAlignment="1" applyProtection="1">
      <alignment horizontal="center" vertical="center" wrapText="1"/>
      <protection locked="0"/>
    </xf>
    <xf numFmtId="0" fontId="10" fillId="8" borderId="12" xfId="0" applyFont="1" applyFill="1" applyBorder="1" applyAlignment="1" applyProtection="1">
      <alignment horizontal="center" vertical="center" wrapText="1"/>
      <protection locked="0"/>
    </xf>
    <xf numFmtId="0" fontId="10" fillId="5" borderId="25" xfId="0" applyFont="1" applyFill="1" applyBorder="1" applyAlignment="1" applyProtection="1">
      <alignment horizontal="center" vertical="center" wrapText="1"/>
      <protection locked="0"/>
    </xf>
    <xf numFmtId="0" fontId="10" fillId="5" borderId="23" xfId="0" applyFont="1" applyFill="1" applyBorder="1" applyAlignment="1" applyProtection="1">
      <alignment horizontal="center" vertical="center" wrapText="1"/>
      <protection locked="0"/>
    </xf>
    <xf numFmtId="0" fontId="10" fillId="5" borderId="22" xfId="0" applyFont="1" applyFill="1" applyBorder="1" applyAlignment="1" applyProtection="1">
      <alignment horizontal="center" vertical="center" wrapText="1"/>
      <protection locked="0"/>
    </xf>
    <xf numFmtId="0" fontId="10" fillId="5" borderId="6" xfId="0" applyFont="1" applyFill="1" applyBorder="1" applyAlignment="1" applyProtection="1">
      <alignment horizontal="center" vertical="center" wrapText="1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0" fillId="5" borderId="12" xfId="0" applyFont="1" applyFill="1" applyBorder="1" applyAlignment="1" applyProtection="1">
      <alignment horizontal="center" vertical="center" wrapText="1"/>
      <protection locked="0"/>
    </xf>
    <xf numFmtId="0" fontId="17" fillId="6" borderId="25" xfId="0" applyFont="1" applyFill="1" applyBorder="1" applyAlignment="1" applyProtection="1">
      <alignment horizontal="center" vertical="center" wrapText="1"/>
      <protection locked="0"/>
    </xf>
    <xf numFmtId="0" fontId="17" fillId="6" borderId="22" xfId="0" applyFont="1" applyFill="1" applyBorder="1" applyAlignment="1" applyProtection="1">
      <alignment horizontal="center" vertical="center" wrapText="1"/>
      <protection locked="0"/>
    </xf>
    <xf numFmtId="0" fontId="17" fillId="6" borderId="6" xfId="0" applyFont="1" applyFill="1" applyBorder="1" applyAlignment="1" applyProtection="1">
      <alignment horizontal="center" vertical="center" wrapText="1"/>
      <protection locked="0"/>
    </xf>
    <xf numFmtId="0" fontId="17" fillId="6" borderId="12" xfId="0" applyFont="1" applyFill="1" applyBorder="1" applyAlignment="1" applyProtection="1">
      <alignment horizontal="center" vertical="center" wrapText="1"/>
      <protection locked="0"/>
    </xf>
    <xf numFmtId="0" fontId="17" fillId="0" borderId="20" xfId="0" applyFont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11" borderId="20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7" fillId="2" borderId="20" xfId="0" applyFont="1" applyFill="1" applyBorder="1" applyAlignment="1">
      <alignment horizontal="center" vertical="center" wrapText="1"/>
    </xf>
    <xf numFmtId="0" fontId="55" fillId="2" borderId="20" xfId="0" applyFont="1" applyFill="1" applyBorder="1" applyAlignment="1">
      <alignment horizontal="center" vertical="center" wrapText="1"/>
    </xf>
    <xf numFmtId="0" fontId="55" fillId="2" borderId="7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55" fillId="2" borderId="14" xfId="0" applyFont="1" applyFill="1" applyBorder="1" applyAlignment="1">
      <alignment horizontal="left" vertical="center"/>
    </xf>
    <xf numFmtId="0" fontId="55" fillId="0" borderId="11" xfId="0" applyFont="1" applyBorder="1" applyAlignment="1">
      <alignment horizontal="center" vertical="center" wrapText="1"/>
    </xf>
    <xf numFmtId="0" fontId="55" fillId="2" borderId="11" xfId="0" applyFont="1" applyFill="1" applyBorder="1" applyAlignment="1">
      <alignment horizontal="center" vertical="center" wrapText="1"/>
    </xf>
    <xf numFmtId="0" fontId="55" fillId="2" borderId="0" xfId="0" applyFont="1" applyFill="1" applyAlignment="1">
      <alignment horizontal="left" vertical="center"/>
    </xf>
    <xf numFmtId="0" fontId="53" fillId="11" borderId="11" xfId="0" applyFont="1" applyFill="1" applyBorder="1" applyAlignment="1">
      <alignment horizontal="center" vertical="center" wrapText="1"/>
    </xf>
    <xf numFmtId="0" fontId="55" fillId="2" borderId="32" xfId="0" applyFont="1" applyFill="1" applyBorder="1" applyAlignment="1">
      <alignment horizontal="center" vertical="center" wrapText="1"/>
    </xf>
    <xf numFmtId="0" fontId="53" fillId="11" borderId="32" xfId="0" applyFont="1" applyFill="1" applyBorder="1" applyAlignment="1">
      <alignment horizontal="center" vertical="center" wrapText="1"/>
    </xf>
    <xf numFmtId="0" fontId="55" fillId="2" borderId="11" xfId="0" applyFont="1" applyFill="1" applyBorder="1" applyAlignment="1">
      <alignment horizontal="center" vertical="center"/>
    </xf>
    <xf numFmtId="0" fontId="53" fillId="0" borderId="11" xfId="0" applyFont="1" applyBorder="1" applyAlignment="1">
      <alignment horizontal="center" vertical="center" wrapText="1"/>
    </xf>
    <xf numFmtId="0" fontId="64" fillId="0" borderId="0" xfId="0" applyFont="1" applyAlignment="1">
      <alignment vertical="center" wrapText="1"/>
    </xf>
    <xf numFmtId="0" fontId="65" fillId="0" borderId="0" xfId="0" applyFont="1" applyAlignment="1">
      <alignment vertical="center" wrapText="1"/>
    </xf>
    <xf numFmtId="0" fontId="55" fillId="11" borderId="15" xfId="0" applyFont="1" applyFill="1" applyBorder="1" applyAlignment="1" applyProtection="1">
      <alignment horizontal="center" vertical="center" wrapText="1"/>
      <protection locked="0"/>
    </xf>
    <xf numFmtId="0" fontId="64" fillId="0" borderId="0" xfId="0" applyFont="1" applyAlignment="1">
      <alignment horizontal="left" vertical="center" wrapText="1"/>
    </xf>
    <xf numFmtId="0" fontId="55" fillId="4" borderId="13" xfId="0" applyFont="1" applyFill="1" applyBorder="1" applyAlignment="1" applyProtection="1">
      <alignment horizontal="center" vertical="center" wrapText="1"/>
      <protection locked="0"/>
    </xf>
    <xf numFmtId="0" fontId="55" fillId="4" borderId="11" xfId="0" applyFont="1" applyFill="1" applyBorder="1" applyAlignment="1" applyProtection="1">
      <alignment horizontal="center" vertical="center" wrapText="1"/>
      <protection locked="0"/>
    </xf>
    <xf numFmtId="0" fontId="55" fillId="8" borderId="1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  <protection locked="0"/>
    </xf>
    <xf numFmtId="0" fontId="55" fillId="6" borderId="11" xfId="0" applyFont="1" applyFill="1" applyBorder="1" applyAlignment="1" applyProtection="1">
      <alignment horizontal="center" vertical="center" wrapText="1"/>
      <protection locked="0"/>
    </xf>
    <xf numFmtId="0" fontId="55" fillId="6" borderId="21" xfId="0" applyFont="1" applyFill="1" applyBorder="1" applyAlignment="1" applyProtection="1">
      <alignment horizontal="center" vertical="center" wrapText="1"/>
      <protection locked="0"/>
    </xf>
    <xf numFmtId="0" fontId="57" fillId="7" borderId="32" xfId="0" applyFont="1" applyFill="1" applyBorder="1" applyAlignment="1" applyProtection="1">
      <alignment horizontal="center" vertical="center" wrapText="1"/>
      <protection locked="0"/>
    </xf>
    <xf numFmtId="0" fontId="47" fillId="2" borderId="15" xfId="0" applyFont="1" applyFill="1" applyBorder="1" applyAlignment="1">
      <alignment horizontal="center" vertical="center" wrapText="1"/>
    </xf>
    <xf numFmtId="165" fontId="42" fillId="2" borderId="33" xfId="0" applyNumberFormat="1" applyFont="1" applyFill="1" applyBorder="1" applyAlignment="1" applyProtection="1">
      <alignment horizontal="center" vertical="center"/>
      <protection locked="0"/>
    </xf>
    <xf numFmtId="165" fontId="42" fillId="2" borderId="46" xfId="0" applyNumberFormat="1" applyFont="1" applyFill="1" applyBorder="1" applyAlignment="1" applyProtection="1">
      <alignment horizontal="center" vertical="center"/>
      <protection locked="0"/>
    </xf>
    <xf numFmtId="165" fontId="42" fillId="2" borderId="35" xfId="0" applyNumberFormat="1" applyFont="1" applyFill="1" applyBorder="1" applyAlignment="1" applyProtection="1">
      <alignment horizontal="center" vertical="center"/>
      <protection locked="0"/>
    </xf>
    <xf numFmtId="0" fontId="47" fillId="11" borderId="15" xfId="0" applyFont="1" applyFill="1" applyBorder="1" applyAlignment="1" applyProtection="1">
      <alignment horizontal="center" vertical="center" wrapText="1"/>
      <protection locked="0"/>
    </xf>
    <xf numFmtId="0" fontId="47" fillId="4" borderId="15" xfId="0" applyFont="1" applyFill="1" applyBorder="1" applyAlignment="1" applyProtection="1">
      <alignment horizontal="center" vertical="center" wrapText="1"/>
      <protection locked="0"/>
    </xf>
    <xf numFmtId="0" fontId="47" fillId="8" borderId="15" xfId="0" applyFont="1" applyFill="1" applyBorder="1" applyAlignment="1" applyProtection="1">
      <alignment horizontal="center" vertical="center" wrapText="1"/>
      <protection locked="0"/>
    </xf>
    <xf numFmtId="0" fontId="47" fillId="5" borderId="15" xfId="0" applyFont="1" applyFill="1" applyBorder="1" applyAlignment="1" applyProtection="1">
      <alignment horizontal="center" vertical="center" wrapText="1"/>
      <protection locked="0"/>
    </xf>
    <xf numFmtId="0" fontId="55" fillId="2" borderId="15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6" fillId="0" borderId="10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55" fillId="11" borderId="15" xfId="0" applyFont="1" applyFill="1" applyBorder="1" applyAlignment="1" applyProtection="1">
      <alignment vertical="center" wrapText="1"/>
      <protection locked="0"/>
    </xf>
    <xf numFmtId="0" fontId="55" fillId="4" borderId="15" xfId="0" applyFont="1" applyFill="1" applyBorder="1" applyAlignment="1" applyProtection="1">
      <alignment vertical="center" wrapText="1"/>
      <protection locked="0"/>
    </xf>
    <xf numFmtId="0" fontId="55" fillId="8" borderId="15" xfId="0" applyFont="1" applyFill="1" applyBorder="1" applyAlignment="1" applyProtection="1">
      <alignment vertical="center" wrapText="1"/>
      <protection locked="0"/>
    </xf>
    <xf numFmtId="0" fontId="55" fillId="5" borderId="15" xfId="0" applyFont="1" applyFill="1" applyBorder="1" applyAlignment="1" applyProtection="1">
      <alignment vertical="center" wrapText="1"/>
      <protection locked="0"/>
    </xf>
    <xf numFmtId="0" fontId="55" fillId="6" borderId="15" xfId="0" applyFont="1" applyFill="1" applyBorder="1" applyAlignment="1" applyProtection="1">
      <alignment horizontal="center" vertical="center" wrapText="1"/>
      <protection locked="0"/>
    </xf>
    <xf numFmtId="0" fontId="57" fillId="7" borderId="15" xfId="0" applyFont="1" applyFill="1" applyBorder="1" applyAlignment="1" applyProtection="1">
      <alignment horizontal="center" vertical="center" wrapText="1"/>
      <protection locked="0"/>
    </xf>
    <xf numFmtId="0" fontId="12" fillId="0" borderId="15" xfId="0" applyFont="1" applyBorder="1" applyAlignment="1">
      <alignment horizontal="center" vertical="center" wrapText="1"/>
    </xf>
    <xf numFmtId="0" fontId="15" fillId="0" borderId="0" xfId="0" applyFont="1" applyAlignment="1"/>
    <xf numFmtId="0" fontId="15" fillId="0" borderId="1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7" xfId="0" applyFont="1" applyFill="1" applyBorder="1" applyAlignment="1">
      <alignment horizontal="center" vertical="center"/>
    </xf>
    <xf numFmtId="0" fontId="12" fillId="11" borderId="19" xfId="0" applyFont="1" applyFill="1" applyBorder="1" applyAlignment="1">
      <alignment horizontal="center" vertical="center"/>
    </xf>
    <xf numFmtId="0" fontId="12" fillId="11" borderId="16" xfId="0" applyFont="1" applyFill="1" applyBorder="1" applyAlignment="1">
      <alignment horizontal="center" vertical="center"/>
    </xf>
    <xf numFmtId="0" fontId="10" fillId="11" borderId="19" xfId="0" applyFont="1" applyFill="1" applyBorder="1" applyAlignment="1">
      <alignment horizontal="center" vertical="center"/>
    </xf>
    <xf numFmtId="0" fontId="10" fillId="11" borderId="16" xfId="0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 wrapText="1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>
      <alignment horizontal="left" vertical="center"/>
    </xf>
    <xf numFmtId="0" fontId="55" fillId="0" borderId="0" xfId="0" applyFont="1" applyAlignment="1">
      <alignment horizontal="left" vertical="center" wrapText="1"/>
    </xf>
    <xf numFmtId="0" fontId="60" fillId="11" borderId="0" xfId="0" applyFont="1" applyFill="1" applyAlignment="1" applyProtection="1">
      <alignment horizontal="left" vertical="center"/>
      <protection locked="0"/>
    </xf>
    <xf numFmtId="0" fontId="55" fillId="2" borderId="15" xfId="0" applyFont="1" applyFill="1" applyBorder="1" applyAlignment="1">
      <alignment horizontal="left" vertical="center"/>
    </xf>
    <xf numFmtId="0" fontId="55" fillId="2" borderId="19" xfId="0" applyFont="1" applyFill="1" applyBorder="1" applyAlignment="1">
      <alignment horizontal="left" vertical="center"/>
    </xf>
    <xf numFmtId="0" fontId="55" fillId="0" borderId="15" xfId="0" applyFont="1" applyBorder="1" applyAlignment="1">
      <alignment horizontal="left" vertical="center" wrapText="1"/>
    </xf>
    <xf numFmtId="0" fontId="55" fillId="2" borderId="15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horizontal="left" vertical="center" wrapText="1"/>
    </xf>
    <xf numFmtId="0" fontId="55" fillId="14" borderId="15" xfId="0" applyFont="1" applyFill="1" applyBorder="1" applyAlignment="1">
      <alignment horizontal="left" vertical="center" wrapText="1"/>
    </xf>
    <xf numFmtId="165" fontId="55" fillId="15" borderId="7" xfId="0" applyNumberFormat="1" applyFont="1" applyFill="1" applyBorder="1" applyAlignment="1" applyProtection="1">
      <alignment horizontal="left" vertical="center"/>
      <protection locked="0"/>
    </xf>
    <xf numFmtId="0" fontId="55" fillId="0" borderId="7" xfId="0" applyFont="1" applyBorder="1" applyAlignment="1">
      <alignment horizontal="left" vertical="center"/>
    </xf>
    <xf numFmtId="0" fontId="55" fillId="19" borderId="15" xfId="0" applyFont="1" applyFill="1" applyBorder="1" applyAlignment="1">
      <alignment horizontal="left" vertical="center" wrapText="1"/>
    </xf>
    <xf numFmtId="0" fontId="55" fillId="0" borderId="15" xfId="0" applyFont="1" applyBorder="1" applyAlignment="1">
      <alignment horizontal="left" vertical="center" wrapText="1"/>
    </xf>
    <xf numFmtId="0" fontId="56" fillId="0" borderId="0" xfId="0" applyFont="1" applyAlignment="1">
      <alignment horizontal="left" vertical="center"/>
    </xf>
    <xf numFmtId="0" fontId="55" fillId="16" borderId="15" xfId="0" applyFont="1" applyFill="1" applyBorder="1" applyAlignment="1">
      <alignment horizontal="left" vertical="center" wrapText="1"/>
    </xf>
    <xf numFmtId="0" fontId="55" fillId="0" borderId="15" xfId="0" applyFont="1" applyBorder="1" applyAlignment="1">
      <alignment horizontal="left" vertical="center"/>
    </xf>
    <xf numFmtId="0" fontId="56" fillId="0" borderId="0" xfId="0" applyFont="1" applyAlignment="1">
      <alignment horizontal="left" vertical="center" wrapText="1"/>
    </xf>
    <xf numFmtId="0" fontId="55" fillId="17" borderId="15" xfId="0" applyFont="1" applyFill="1" applyBorder="1" applyAlignment="1">
      <alignment horizontal="left" vertical="center" wrapText="1"/>
    </xf>
    <xf numFmtId="0" fontId="55" fillId="18" borderId="15" xfId="0" applyFont="1" applyFill="1" applyBorder="1" applyAlignment="1">
      <alignment horizontal="left" vertical="center" wrapText="1"/>
    </xf>
    <xf numFmtId="0" fontId="55" fillId="26" borderId="15" xfId="0" applyFont="1" applyFill="1" applyBorder="1" applyAlignment="1">
      <alignment horizontal="left" vertical="center" wrapText="1"/>
    </xf>
    <xf numFmtId="0" fontId="55" fillId="26" borderId="15" xfId="0" applyFont="1" applyFill="1" applyBorder="1" applyAlignment="1">
      <alignment horizontal="left" vertical="center"/>
    </xf>
    <xf numFmtId="0" fontId="55" fillId="14" borderId="15" xfId="0" applyFont="1" applyFill="1" applyBorder="1" applyAlignment="1">
      <alignment horizontal="left" vertical="center"/>
    </xf>
    <xf numFmtId="165" fontId="12" fillId="0" borderId="24" xfId="0" applyNumberFormat="1" applyFont="1" applyBorder="1" applyAlignment="1" applyProtection="1">
      <alignment horizontal="center" vertical="center"/>
      <protection locked="0"/>
    </xf>
    <xf numFmtId="165" fontId="12" fillId="3" borderId="24" xfId="0" applyNumberFormat="1" applyFont="1" applyFill="1" applyBorder="1" applyAlignment="1">
      <alignment horizontal="center" vertical="center"/>
    </xf>
    <xf numFmtId="0" fontId="10" fillId="19" borderId="15" xfId="0" applyFont="1" applyFill="1" applyBorder="1" applyAlignment="1">
      <alignment vertical="center" textRotation="90" wrapText="1"/>
    </xf>
  </cellXfs>
  <cellStyles count="52">
    <cellStyle name="60% - Énfasis2 2" xfId="1" xr:uid="{00000000-0005-0000-0000-000000000000}"/>
    <cellStyle name="Euro" xfId="2" xr:uid="{00000000-0005-0000-0000-000001000000}"/>
    <cellStyle name="Euro 2" xfId="3" xr:uid="{00000000-0005-0000-0000-000002000000}"/>
    <cellStyle name="Euro 2 2" xfId="4" xr:uid="{00000000-0005-0000-0000-000003000000}"/>
    <cellStyle name="Euro 3" xfId="5" xr:uid="{00000000-0005-0000-0000-000004000000}"/>
    <cellStyle name="Euro 4" xfId="6" xr:uid="{00000000-0005-0000-0000-000005000000}"/>
    <cellStyle name="Euro 4 2" xfId="7" xr:uid="{00000000-0005-0000-0000-000006000000}"/>
    <cellStyle name="Millares" xfId="47" builtinId="3"/>
    <cellStyle name="Millares 2" xfId="8" xr:uid="{00000000-0005-0000-0000-000008000000}"/>
    <cellStyle name="Millares 3" xfId="9" xr:uid="{00000000-0005-0000-0000-000009000000}"/>
    <cellStyle name="Millares 4" xfId="10" xr:uid="{00000000-0005-0000-0000-00000A000000}"/>
    <cellStyle name="Millares 4 2" xfId="11" xr:uid="{00000000-0005-0000-0000-00000B000000}"/>
    <cellStyle name="Millares 5" xfId="12" xr:uid="{00000000-0005-0000-0000-00000C000000}"/>
    <cellStyle name="Millares 5 2" xfId="13" xr:uid="{00000000-0005-0000-0000-00000D000000}"/>
    <cellStyle name="Millares 6" xfId="14" xr:uid="{00000000-0005-0000-0000-00000E000000}"/>
    <cellStyle name="Millares 6 2" xfId="15" xr:uid="{00000000-0005-0000-0000-00000F000000}"/>
    <cellStyle name="Normal" xfId="0" builtinId="0"/>
    <cellStyle name="Normal 2" xfId="16" xr:uid="{00000000-0005-0000-0000-000011000000}"/>
    <cellStyle name="Normal 2 2" xfId="17" xr:uid="{00000000-0005-0000-0000-000012000000}"/>
    <cellStyle name="Normal 2 2 2" xfId="18" xr:uid="{00000000-0005-0000-0000-000013000000}"/>
    <cellStyle name="Normal 2 3" xfId="19" xr:uid="{00000000-0005-0000-0000-000014000000}"/>
    <cellStyle name="Normal 2 4" xfId="20" xr:uid="{00000000-0005-0000-0000-000015000000}"/>
    <cellStyle name="Normal 3" xfId="21" xr:uid="{00000000-0005-0000-0000-000016000000}"/>
    <cellStyle name="Normal 3 2" xfId="22" xr:uid="{00000000-0005-0000-0000-000017000000}"/>
    <cellStyle name="Normal 3 2 2" xfId="23" xr:uid="{00000000-0005-0000-0000-000018000000}"/>
    <cellStyle name="Normal 3 3" xfId="24" xr:uid="{00000000-0005-0000-0000-000019000000}"/>
    <cellStyle name="Normal 3 4" xfId="25" xr:uid="{00000000-0005-0000-0000-00001A000000}"/>
    <cellStyle name="Normal 4" xfId="26" xr:uid="{00000000-0005-0000-0000-00001B000000}"/>
    <cellStyle name="Normal 4 2" xfId="27" xr:uid="{00000000-0005-0000-0000-00001C000000}"/>
    <cellStyle name="Normal 5" xfId="28" xr:uid="{00000000-0005-0000-0000-00001D000000}"/>
    <cellStyle name="Normal 5 2" xfId="29" xr:uid="{00000000-0005-0000-0000-00001E000000}"/>
    <cellStyle name="Normal 6" xfId="30" xr:uid="{00000000-0005-0000-0000-00001F000000}"/>
    <cellStyle name="Normal 6 2" xfId="31" xr:uid="{00000000-0005-0000-0000-000020000000}"/>
    <cellStyle name="Normal 7" xfId="32" xr:uid="{00000000-0005-0000-0000-000021000000}"/>
    <cellStyle name="Normal 7 2" xfId="33" xr:uid="{00000000-0005-0000-0000-000022000000}"/>
    <cellStyle name="Normal 8" xfId="48" xr:uid="{00000000-0005-0000-0000-000023000000}"/>
    <cellStyle name="Normal 9" xfId="50" xr:uid="{00000000-0005-0000-0000-000024000000}"/>
    <cellStyle name="Notas" xfId="46" builtinId="10"/>
    <cellStyle name="Notas 2" xfId="34" xr:uid="{00000000-0005-0000-0000-000026000000}"/>
    <cellStyle name="Notas 2 2" xfId="35" xr:uid="{00000000-0005-0000-0000-000027000000}"/>
    <cellStyle name="Notas 3" xfId="36" xr:uid="{00000000-0005-0000-0000-000028000000}"/>
    <cellStyle name="Notas 3 2" xfId="37" xr:uid="{00000000-0005-0000-0000-000029000000}"/>
    <cellStyle name="Notas 4" xfId="38" xr:uid="{00000000-0005-0000-0000-00002A000000}"/>
    <cellStyle name="Notas 4 2" xfId="39" xr:uid="{00000000-0005-0000-0000-00002B000000}"/>
    <cellStyle name="Notas 5" xfId="49" xr:uid="{00000000-0005-0000-0000-00002C000000}"/>
    <cellStyle name="Notas 6" xfId="51" xr:uid="{00000000-0005-0000-0000-00002D000000}"/>
    <cellStyle name="Porcentaje 2" xfId="40" xr:uid="{00000000-0005-0000-0000-00002F000000}"/>
    <cellStyle name="Porcentaje 2 2" xfId="41" xr:uid="{00000000-0005-0000-0000-000030000000}"/>
    <cellStyle name="Porcentaje 3" xfId="42" xr:uid="{00000000-0005-0000-0000-000031000000}"/>
    <cellStyle name="Porcentaje 3 2" xfId="43" xr:uid="{00000000-0005-0000-0000-000032000000}"/>
    <cellStyle name="Porcentaje 4" xfId="44" xr:uid="{00000000-0005-0000-0000-000033000000}"/>
    <cellStyle name="Porcentaje 4 2" xfId="45" xr:uid="{00000000-0005-0000-0000-000034000000}"/>
  </cellStyles>
  <dxfs count="9298"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8DB3E2"/>
          <bgColor rgb="FF8DB3E2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0"/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 patternType="solid">
          <fgColor rgb="FF8DB3E2"/>
          <bgColor rgb="FF8DB3E2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8DB3E2"/>
          <bgColor rgb="FF8DB3E2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0"/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indexed="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3" tint="0.59996337778862885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theme="8" tint="0.3999145481734672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ont>
        <color theme="0"/>
      </font>
      <fill>
        <patternFill patternType="solid">
          <bgColor theme="9" tint="-0.24994659260841701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theme="8" tint="0.3999145481734672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ont>
        <color theme="0"/>
      </font>
      <fill>
        <patternFill patternType="solid">
          <bgColor theme="9" tint="-0.24994659260841701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theme="8" tint="0.3999145481734672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ont>
        <color theme="0"/>
      </font>
      <fill>
        <patternFill patternType="solid">
          <bgColor theme="9" tint="-0.24994659260841701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theme="8" tint="0.3999145481734672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ont>
        <color theme="0"/>
      </font>
      <fill>
        <patternFill patternType="solid">
          <bgColor theme="9" tint="-0.24994659260841701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theme="8" tint="0.3999145481734672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ont>
        <color theme="0"/>
      </font>
      <fill>
        <patternFill patternType="solid">
          <bgColor theme="9" tint="-0.24994659260841701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3" tint="0.5999633777886288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indexed="1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33CCFF"/>
      <color rgb="FF66CCFF"/>
      <color rgb="FFB08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2.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 porcentaje de acueductos rurales por  nivel de riesgo sanitario .Antioquia  -  Colombia  2024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'CONSOLIDADO-ACUEDUCTOSRURALES2'!$B$8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16433714527742477"/>
                  <c:y val="5.055526667656936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C9-467A-9691-805E6294C450}"/>
                </c:ext>
              </c:extLst>
            </c:dLbl>
            <c:dLbl>
              <c:idx val="1"/>
              <c:layout>
                <c:manualLayout>
                  <c:x val="5.7811831559776442E-2"/>
                  <c:y val="-8.0205083868738506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555812551470301E-3"/>
                      <c:h val="3.00099291386816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9C9-467A-9691-805E6294C450}"/>
                </c:ext>
              </c:extLst>
            </c:dLbl>
            <c:dLbl>
              <c:idx val="2"/>
              <c:layout>
                <c:manualLayout>
                  <c:x val="0.10600967449940091"/>
                  <c:y val="5.431889651280118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9-467A-9691-805E6294C450}"/>
                </c:ext>
              </c:extLst>
            </c:dLbl>
            <c:dLbl>
              <c:idx val="3"/>
              <c:layout>
                <c:manualLayout>
                  <c:x val="0.20596716216428335"/>
                  <c:y val="2.427257108612139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9-467A-9691-805E6294C450}"/>
                </c:ext>
              </c:extLst>
            </c:dLbl>
            <c:dLbl>
              <c:idx val="4"/>
              <c:layout>
                <c:manualLayout>
                  <c:x val="0.33253305593535776"/>
                  <c:y val="3.9430239228965922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9-467A-9691-805E6294C450}"/>
                </c:ext>
              </c:extLst>
            </c:dLbl>
            <c:dLbl>
              <c:idx val="5"/>
              <c:layout>
                <c:manualLayout>
                  <c:x val="7.0371356058256382E-2"/>
                  <c:y val="1.2182439459214217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9-467A-9691-805E6294C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('CONSOLIDADO-ACUEDUCTOSRURALES2'!$D$18,'CONSOLIDADO-ACUEDUCTOSRURALES2'!$F$18,'CONSOLIDADO-ACUEDUCTOSRURALES2'!$H$18,'CONSOLIDADO-ACUEDUCTOSRURALES2'!$J$18,'CONSOLIDADO-ACUEDUCTOSRURALES2'!$L$18,'CONSOLIDADO-ACUEDUCTOSRURALES2'!$N$18)</c:f>
              <c:numCache>
                <c:formatCode>General</c:formatCode>
                <c:ptCount val="6"/>
                <c:pt idx="0">
                  <c:v>421</c:v>
                </c:pt>
                <c:pt idx="1">
                  <c:v>99</c:v>
                </c:pt>
                <c:pt idx="2">
                  <c:v>181</c:v>
                </c:pt>
                <c:pt idx="3">
                  <c:v>477</c:v>
                </c:pt>
                <c:pt idx="4">
                  <c:v>830</c:v>
                </c:pt>
                <c:pt idx="5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C9-467A-9691-805E6294C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874148224"/>
        <c:axId val="874149312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'CONSOLIDADO-ACUEDUCTOSRURALES2'!$C$8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99C9-467A-9691-805E6294C45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99C9-467A-9691-805E6294C4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99C9-467A-9691-805E6294C45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99C9-467A-9691-805E6294C450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99C9-467A-9691-805E6294C45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99C9-467A-9691-805E6294C450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99C9-467A-9691-805E6294C4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9C9-467A-9691-805E6294C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('CONSOLIDADO-ACUEDUCTOSRURALES2'!$E$18,'CONSOLIDADO-ACUEDUCTOSRURALES2'!$G$18,'CONSOLIDADO-ACUEDUCTOSRURALES2'!$I$18,'CONSOLIDADO-ACUEDUCTOSRURALES2'!$K$18,'CONSOLIDADO-ACUEDUCTOSRURALES2'!$M$18,'CONSOLIDADO-ACUEDUCTOSRURALES2'!$O$18)</c:f>
              <c:numCache>
                <c:formatCode>0.0</c:formatCode>
                <c:ptCount val="6"/>
                <c:pt idx="0">
                  <c:v>18.546255506607928</c:v>
                </c:pt>
                <c:pt idx="1">
                  <c:v>4.361233480176212</c:v>
                </c:pt>
                <c:pt idx="2">
                  <c:v>7.9735682819383253</c:v>
                </c:pt>
                <c:pt idx="3">
                  <c:v>21.013215859030836</c:v>
                </c:pt>
                <c:pt idx="4">
                  <c:v>36.563876651982383</c:v>
                </c:pt>
                <c:pt idx="5">
                  <c:v>11.541850220264317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9C9-467A-9691-805E6294C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2"/>
        <c:overlap val="-5"/>
        <c:axId val="874150944"/>
        <c:axId val="874152032"/>
      </c:barChart>
      <c:catAx>
        <c:axId val="874148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874149312"/>
        <c:crosses val="autoZero"/>
        <c:auto val="1"/>
        <c:lblAlgn val="ctr"/>
        <c:lblOffset val="100"/>
        <c:noMultiLvlLbl val="0"/>
      </c:catAx>
      <c:valAx>
        <c:axId val="874149312"/>
        <c:scaling>
          <c:orientation val="minMax"/>
          <c:max val="11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822087928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874148224"/>
        <c:crosses val="autoZero"/>
        <c:crossBetween val="between"/>
      </c:valAx>
      <c:catAx>
        <c:axId val="874150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4152032"/>
        <c:crosses val="autoZero"/>
        <c:auto val="1"/>
        <c:lblAlgn val="ctr"/>
        <c:lblOffset val="100"/>
        <c:noMultiLvlLbl val="0"/>
      </c:catAx>
      <c:valAx>
        <c:axId val="874152032"/>
        <c:scaling>
          <c:orientation val="minMax"/>
          <c:max val="5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07682995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87415094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10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subregión Occidente - Antioquia - Colombia  2024</a:t>
            </a:r>
          </a:p>
        </c:rich>
      </c:tx>
      <c:layout>
        <c:manualLayout>
          <c:xMode val="edge"/>
          <c:yMode val="edge"/>
          <c:x val="0.13230025889275968"/>
          <c:y val="2.0589330403631936E-2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'CONSOLIDADO-ACUEDUCTOSRURALES2'!$B$79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5.5908513341804321E-2"/>
                  <c:y val="-2.536780603573978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A9-41B1-BC75-80E2E73BFBDD}"/>
                </c:ext>
              </c:extLst>
            </c:dLbl>
            <c:dLbl>
              <c:idx val="1"/>
              <c:layout>
                <c:manualLayout>
                  <c:x val="4.5743195696471839E-2"/>
                  <c:y val="3.226819386650204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A9-41B1-BC75-80E2E73BFBDD}"/>
                </c:ext>
              </c:extLst>
            </c:dLbl>
            <c:dLbl>
              <c:idx val="2"/>
              <c:layout>
                <c:manualLayout>
                  <c:x val="4.7437526471833968E-2"/>
                  <c:y val="3.841473838758661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9-41B1-BC75-80E2E73BFBDD}"/>
                </c:ext>
              </c:extLst>
            </c:dLbl>
            <c:dLbl>
              <c:idx val="3"/>
              <c:layout>
                <c:manualLayout>
                  <c:x val="6.9462092333756886E-2"/>
                  <c:y val="2.55427841634738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9-41B1-BC75-80E2E73BFBDD}"/>
                </c:ext>
              </c:extLst>
            </c:dLbl>
            <c:dLbl>
              <c:idx val="4"/>
              <c:layout>
                <c:manualLayout>
                  <c:x val="0.35450504845978664"/>
                  <c:y val="4.28345991478690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9-41B1-BC75-80E2E73BFBDD}"/>
                </c:ext>
              </c:extLst>
            </c:dLbl>
            <c:dLbl>
              <c:idx val="5"/>
              <c:layout>
                <c:manualLayout>
                  <c:x val="5.8204484286986366E-2"/>
                  <c:y val="-5.112177069820295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9-41B1-BC75-80E2E73BF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('CONSOLIDADO-ACUEDUCTOSRURALES2'!$D$79,'CONSOLIDADO-ACUEDUCTOSRURALES2'!$F$79,'CONSOLIDADO-ACUEDUCTOSRURALES2'!$H$79,'CONSOLIDADO-ACUEDUCTOSRURALES2'!$J$79,'CONSOLIDADO-ACUEDUCTOSRURALES2'!$L$79,'CONSOLIDADO-ACUEDUCTOSRURALES2'!$N$79)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('CONSOLIDADO-ACUEDUCTOSRURALES2'!$D$99,'CONSOLIDADO-ACUEDUCTOSRURALES2'!$F$99,'CONSOLIDADO-ACUEDUCTOSRURALES2'!$H$99,'CONSOLIDADO-ACUEDUCTOSRURALES2'!$J$99,'CONSOLIDADO-ACUEDUCTOSRURALES2'!$L$99,'CONSOLIDADO-ACUEDUCTOSRURALES2'!$N$99)</c:f>
              <c:numCache>
                <c:formatCode>General</c:formatCode>
                <c:ptCount val="6"/>
                <c:pt idx="0">
                  <c:v>29</c:v>
                </c:pt>
                <c:pt idx="1">
                  <c:v>0</c:v>
                </c:pt>
                <c:pt idx="2">
                  <c:v>13</c:v>
                </c:pt>
                <c:pt idx="3">
                  <c:v>27</c:v>
                </c:pt>
                <c:pt idx="4">
                  <c:v>323</c:v>
                </c:pt>
                <c:pt idx="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A9-41B1-BC75-80E2E73B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620252736"/>
        <c:axId val="620253824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'CONSOLIDADO-ACUEDUCTOSRURALES2'!$C$79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1DA9-41B1-BC75-80E2E73BFBD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1DA9-41B1-BC75-80E2E73BFBD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1DA9-41B1-BC75-80E2E73BFBD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1DA9-41B1-BC75-80E2E73BFBDD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1DA9-41B1-BC75-80E2E73BFBDD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1DA9-41B1-BC75-80E2E73BFBDD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A9-41B1-BC75-80E2E73BFBDD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A9-41B1-BC75-80E2E73BFBDD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A9-41B1-BC75-80E2E73BFBDD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A9-41B1-BC75-80E2E73BFBDD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A9-41B1-BC75-80E2E73BFB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('CONSOLIDADO-ACUEDUCTOSRURALES2'!$E$99,'CONSOLIDADO-ACUEDUCTOSRURALES2'!$G$99,'CONSOLIDADO-ACUEDUCTOSRURALES2'!$I$99,'CONSOLIDADO-ACUEDUCTOSRURALES2'!$K$99,'CONSOLIDADO-ACUEDUCTOSRURALES2'!$M$99,'CONSOLIDADO-ACUEDUCTOSRURALES2'!$O$99)</c:f>
              <c:numCache>
                <c:formatCode>0.0</c:formatCode>
                <c:ptCount val="6"/>
                <c:pt idx="0">
                  <c:v>6.6059225512528474</c:v>
                </c:pt>
                <c:pt idx="1">
                  <c:v>0</c:v>
                </c:pt>
                <c:pt idx="2">
                  <c:v>2.9612756264236904</c:v>
                </c:pt>
                <c:pt idx="3">
                  <c:v>6.1503416856492032</c:v>
                </c:pt>
                <c:pt idx="4">
                  <c:v>73.576309794988617</c:v>
                </c:pt>
                <c:pt idx="5">
                  <c:v>10.70615034168565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DA9-41B1-BC75-80E2E73B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620256000"/>
        <c:axId val="620256544"/>
      </c:barChart>
      <c:catAx>
        <c:axId val="620252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20253824"/>
        <c:crosses val="autoZero"/>
        <c:auto val="1"/>
        <c:lblAlgn val="ctr"/>
        <c:lblOffset val="100"/>
        <c:noMultiLvlLbl val="0"/>
      </c:catAx>
      <c:valAx>
        <c:axId val="62025382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14936071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2736"/>
        <c:crosses val="autoZero"/>
        <c:crossBetween val="between"/>
      </c:valAx>
      <c:catAx>
        <c:axId val="6202560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20256544"/>
        <c:crosses val="autoZero"/>
        <c:auto val="1"/>
        <c:lblAlgn val="ctr"/>
        <c:lblOffset val="100"/>
        <c:noMultiLvlLbl val="0"/>
      </c:catAx>
      <c:valAx>
        <c:axId val="620256544"/>
        <c:scaling>
          <c:orientation val="minMax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409535796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600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11</a:t>
            </a:r>
            <a:r>
              <a:rPr lang="es-CO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Suroeste - Antioquia- Colombia  2024</a:t>
            </a:r>
          </a:p>
        </c:rich>
      </c:tx>
      <c:layout>
        <c:manualLayout>
          <c:xMode val="edge"/>
          <c:yMode val="edge"/>
          <c:x val="0.17977430486163851"/>
          <c:y val="1.19760466834849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'CONSOLIDADO-ACUEDUCTOSRURALES2'!$B$103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'CONSOLIDADO-ACUEDUCTOSRURALES2'!$A$104:$A$126</c:f>
              <c:strCache>
                <c:ptCount val="23"/>
                <c:pt idx="0">
                  <c:v>Amaga</c:v>
                </c:pt>
                <c:pt idx="1">
                  <c:v>Andes</c:v>
                </c:pt>
                <c:pt idx="2">
                  <c:v>Angelópolis</c:v>
                </c:pt>
                <c:pt idx="3">
                  <c:v>Betania</c:v>
                </c:pt>
                <c:pt idx="4">
                  <c:v>Betulia</c:v>
                </c:pt>
                <c:pt idx="5">
                  <c:v>Caramanta</c:v>
                </c:pt>
                <c:pt idx="6">
                  <c:v>Ciudad Bolívar</c:v>
                </c:pt>
                <c:pt idx="7">
                  <c:v>Concordia</c:v>
                </c:pt>
                <c:pt idx="8">
                  <c:v>Fredonia</c:v>
                </c:pt>
                <c:pt idx="9">
                  <c:v>Hispania</c:v>
                </c:pt>
                <c:pt idx="10">
                  <c:v>Jardín</c:v>
                </c:pt>
                <c:pt idx="11">
                  <c:v>Jericó</c:v>
                </c:pt>
                <c:pt idx="12">
                  <c:v>La Pintada</c:v>
                </c:pt>
                <c:pt idx="13">
                  <c:v>Montebello</c:v>
                </c:pt>
                <c:pt idx="14">
                  <c:v>Pueblorrico</c:v>
                </c:pt>
                <c:pt idx="15">
                  <c:v>Salgar</c:v>
                </c:pt>
                <c:pt idx="16">
                  <c:v>Santa Bárbara</c:v>
                </c:pt>
                <c:pt idx="17">
                  <c:v>Tamesis</c:v>
                </c:pt>
                <c:pt idx="18">
                  <c:v>Tarso</c:v>
                </c:pt>
                <c:pt idx="19">
                  <c:v>Titiribí</c:v>
                </c:pt>
                <c:pt idx="20">
                  <c:v>Urrao</c:v>
                </c:pt>
                <c:pt idx="21">
                  <c:v>Valparaíso</c:v>
                </c:pt>
                <c:pt idx="22">
                  <c:v>Venecia</c:v>
                </c:pt>
              </c:strCache>
            </c:strRef>
          </c:cat>
          <c:val>
            <c:numRef>
              <c:f>'CONSOLIDADO-ACUEDUCTOSRURALES2'!$B$104:$B$126</c:f>
              <c:numCache>
                <c:formatCode>General</c:formatCode>
                <c:ptCount val="23"/>
                <c:pt idx="0">
                  <c:v>34</c:v>
                </c:pt>
                <c:pt idx="1">
                  <c:v>54</c:v>
                </c:pt>
                <c:pt idx="2">
                  <c:v>12</c:v>
                </c:pt>
                <c:pt idx="3">
                  <c:v>20</c:v>
                </c:pt>
                <c:pt idx="4">
                  <c:v>29</c:v>
                </c:pt>
                <c:pt idx="5">
                  <c:v>16</c:v>
                </c:pt>
                <c:pt idx="6">
                  <c:v>17</c:v>
                </c:pt>
                <c:pt idx="7">
                  <c:v>20</c:v>
                </c:pt>
                <c:pt idx="8">
                  <c:v>38</c:v>
                </c:pt>
                <c:pt idx="9">
                  <c:v>9</c:v>
                </c:pt>
                <c:pt idx="10">
                  <c:v>23</c:v>
                </c:pt>
                <c:pt idx="11">
                  <c:v>25</c:v>
                </c:pt>
                <c:pt idx="12">
                  <c:v>0</c:v>
                </c:pt>
                <c:pt idx="13">
                  <c:v>14</c:v>
                </c:pt>
                <c:pt idx="14">
                  <c:v>13</c:v>
                </c:pt>
                <c:pt idx="15">
                  <c:v>22</c:v>
                </c:pt>
                <c:pt idx="16">
                  <c:v>42</c:v>
                </c:pt>
                <c:pt idx="17">
                  <c:v>36</c:v>
                </c:pt>
                <c:pt idx="18">
                  <c:v>9</c:v>
                </c:pt>
                <c:pt idx="19">
                  <c:v>23</c:v>
                </c:pt>
                <c:pt idx="20">
                  <c:v>29</c:v>
                </c:pt>
                <c:pt idx="21">
                  <c:v>14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D-4F1A-88D9-A3EDDA458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overlap val="-78"/>
        <c:axId val="620257088"/>
        <c:axId val="620257632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'CONSOLIDADO-ACUEDUCTOSRURALES2'!$C$104:$C$126</c:f>
              <c:numCache>
                <c:formatCode>0.0</c:formatCode>
                <c:ptCount val="23"/>
                <c:pt idx="0">
                  <c:v>6.666666666666667</c:v>
                </c:pt>
                <c:pt idx="1">
                  <c:v>10.588235294117647</c:v>
                </c:pt>
                <c:pt idx="2">
                  <c:v>2.3529411764705883</c:v>
                </c:pt>
                <c:pt idx="3">
                  <c:v>3.9215686274509802</c:v>
                </c:pt>
                <c:pt idx="4">
                  <c:v>5.6862745098039218</c:v>
                </c:pt>
                <c:pt idx="5">
                  <c:v>3.1372549019607843</c:v>
                </c:pt>
                <c:pt idx="6">
                  <c:v>3.3333333333333335</c:v>
                </c:pt>
                <c:pt idx="7">
                  <c:v>3.9215686274509802</c:v>
                </c:pt>
                <c:pt idx="8">
                  <c:v>7.4509803921568629</c:v>
                </c:pt>
                <c:pt idx="9">
                  <c:v>1.7647058823529411</c:v>
                </c:pt>
                <c:pt idx="10">
                  <c:v>4.5098039215686274</c:v>
                </c:pt>
                <c:pt idx="11">
                  <c:v>4.9019607843137258</c:v>
                </c:pt>
                <c:pt idx="12">
                  <c:v>0</c:v>
                </c:pt>
                <c:pt idx="13">
                  <c:v>2.7450980392156863</c:v>
                </c:pt>
                <c:pt idx="14">
                  <c:v>2.5490196078431371</c:v>
                </c:pt>
                <c:pt idx="15">
                  <c:v>4.3137254901960782</c:v>
                </c:pt>
                <c:pt idx="16">
                  <c:v>8.235294117647058</c:v>
                </c:pt>
                <c:pt idx="17">
                  <c:v>7.0588235294117645</c:v>
                </c:pt>
                <c:pt idx="18">
                  <c:v>1.7647058823529411</c:v>
                </c:pt>
                <c:pt idx="19">
                  <c:v>4.5098039215686274</c:v>
                </c:pt>
                <c:pt idx="20">
                  <c:v>5.6862745098039218</c:v>
                </c:pt>
                <c:pt idx="21">
                  <c:v>2.7450980392156863</c:v>
                </c:pt>
                <c:pt idx="22">
                  <c:v>2.1568627450980391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D-4F1A-88D9-A3EDDA458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007456"/>
        <c:axId val="944003104"/>
      </c:barChart>
      <c:catAx>
        <c:axId val="6202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7632"/>
        <c:crossesAt val="0"/>
        <c:auto val="1"/>
        <c:lblAlgn val="ctr"/>
        <c:lblOffset val="100"/>
        <c:noMultiLvlLbl val="0"/>
      </c:catAx>
      <c:valAx>
        <c:axId val="620257632"/>
        <c:scaling>
          <c:orientation val="minMax"/>
          <c:max val="6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1.8067735187923845E-2"/>
              <c:y val="0.224874347017302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7088"/>
        <c:crosses val="autoZero"/>
        <c:crossBetween val="between"/>
        <c:majorUnit val="5"/>
      </c:valAx>
      <c:catAx>
        <c:axId val="94400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4003104"/>
        <c:crosses val="autoZero"/>
        <c:auto val="1"/>
        <c:lblAlgn val="ctr"/>
        <c:lblOffset val="100"/>
        <c:noMultiLvlLbl val="0"/>
      </c:catAx>
      <c:valAx>
        <c:axId val="944003104"/>
        <c:scaling>
          <c:orientation val="minMax"/>
          <c:max val="2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7456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1431083251"/>
          <c:w val="0.4600726114819404"/>
          <c:h val="6.0105700379685545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12</a:t>
            </a:r>
            <a:r>
              <a:rPr lang="es-CO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psubregión Suroeste - Antioquia - Colombia  2024</a:t>
            </a:r>
          </a:p>
        </c:rich>
      </c:tx>
      <c:layout>
        <c:manualLayout>
          <c:xMode val="edge"/>
          <c:yMode val="edge"/>
          <c:x val="0.12931436940873323"/>
          <c:y val="9.9284679633209385E-3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'CONSOLIDADO-ACUEDUCTOSRURALES2'!$B$103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1541719610334604"/>
                  <c:y val="-2.54001157203592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3-44BF-BF8C-3B3D3E63493B}"/>
                </c:ext>
              </c:extLst>
            </c:dLbl>
            <c:dLbl>
              <c:idx val="1"/>
              <c:layout>
                <c:manualLayout>
                  <c:x val="4.5743195696471839E-2"/>
                  <c:y val="3.226819386650204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3-44BF-BF8C-3B3D3E63493B}"/>
                </c:ext>
              </c:extLst>
            </c:dLbl>
            <c:dLbl>
              <c:idx val="2"/>
              <c:layout>
                <c:manualLayout>
                  <c:x val="7.7577040411883666E-2"/>
                  <c:y val="2.594286341744842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3-44BF-BF8C-3B3D3E63493B}"/>
                </c:ext>
              </c:extLst>
            </c:dLbl>
            <c:dLbl>
              <c:idx val="3"/>
              <c:layout>
                <c:manualLayout>
                  <c:x val="0.26937738246505716"/>
                  <c:y val="-1.6100223893738522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3-44BF-BF8C-3B3D3E63493B}"/>
                </c:ext>
              </c:extLst>
            </c:dLbl>
            <c:dLbl>
              <c:idx val="4"/>
              <c:layout>
                <c:manualLayout>
                  <c:x val="0.26022414087748502"/>
                  <c:y val="1.22405961170309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3-44BF-BF8C-3B3D3E63493B}"/>
                </c:ext>
              </c:extLst>
            </c:dLbl>
            <c:dLbl>
              <c:idx val="5"/>
              <c:layout>
                <c:manualLayout>
                  <c:x val="5.8204350885618303E-2"/>
                  <c:y val="5.106588513496515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3-44BF-BF8C-3B3D3E634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('CONSOLIDADO-ACUEDUCTOSRURALES2'!$D$127,'CONSOLIDADO-ACUEDUCTOSRURALES2'!$F$127,'CONSOLIDADO-ACUEDUCTOSRURALES2'!$H$127,'CONSOLIDADO-ACUEDUCTOSRURALES2'!$J$127,'CONSOLIDADO-ACUEDUCTOSRURALES2'!$L$127,'CONSOLIDADO-ACUEDUCTOSRURALES2'!$N$127)</c:f>
              <c:numCache>
                <c:formatCode>General</c:formatCode>
                <c:ptCount val="6"/>
                <c:pt idx="0">
                  <c:v>88</c:v>
                </c:pt>
                <c:pt idx="1">
                  <c:v>14</c:v>
                </c:pt>
                <c:pt idx="2">
                  <c:v>35</c:v>
                </c:pt>
                <c:pt idx="3">
                  <c:v>167</c:v>
                </c:pt>
                <c:pt idx="4">
                  <c:v>134</c:v>
                </c:pt>
                <c:pt idx="5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3-44BF-BF8C-3B3D3E63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944008000"/>
        <c:axId val="944008544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'CONSOLIDADO-ACUEDUCTOSRURALES2'!$C$103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EA33-44BF-BF8C-3B3D3E63493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EA33-44BF-BF8C-3B3D3E63493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EA33-44BF-BF8C-3B3D3E6349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EA33-44BF-BF8C-3B3D3E63493B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EA33-44BF-BF8C-3B3D3E63493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EA33-44BF-BF8C-3B3D3E63493B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3-44BF-BF8C-3B3D3E63493B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33-44BF-BF8C-3B3D3E63493B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33-44BF-BF8C-3B3D3E63493B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33-44BF-BF8C-3B3D3E63493B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33-44BF-BF8C-3B3D3E63493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('CONSOLIDADO-ACUEDUCTOSRURALES2'!$E$127,'CONSOLIDADO-ACUEDUCTOSRURALES2'!$G$127,'CONSOLIDADO-ACUEDUCTOSRURALES2'!$I$127,'CONSOLIDADO-ACUEDUCTOSRURALES2'!$K$127,'CONSOLIDADO-ACUEDUCTOSRURALES2'!$M$127,'CONSOLIDADO-ACUEDUCTOSRURALES2'!$O$127)</c:f>
              <c:numCache>
                <c:formatCode>0.0</c:formatCode>
                <c:ptCount val="6"/>
                <c:pt idx="0">
                  <c:v>17.254901960784313</c:v>
                </c:pt>
                <c:pt idx="1">
                  <c:v>2.7450980392156863</c:v>
                </c:pt>
                <c:pt idx="2">
                  <c:v>6.8627450980392162</c:v>
                </c:pt>
                <c:pt idx="3">
                  <c:v>32.745098039215684</c:v>
                </c:pt>
                <c:pt idx="4">
                  <c:v>26.274509803921571</c:v>
                </c:pt>
                <c:pt idx="5">
                  <c:v>14.117647058823529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A33-44BF-BF8C-3B3D3E63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944002560"/>
        <c:axId val="944000928"/>
      </c:barChart>
      <c:catAx>
        <c:axId val="944008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44008544"/>
        <c:crosses val="autoZero"/>
        <c:auto val="1"/>
        <c:lblAlgn val="ctr"/>
        <c:lblOffset val="100"/>
        <c:noMultiLvlLbl val="0"/>
      </c:catAx>
      <c:valAx>
        <c:axId val="944008544"/>
        <c:scaling>
          <c:orientation val="minMax"/>
          <c:max val="2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2093175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8000"/>
        <c:crosses val="autoZero"/>
        <c:crossBetween val="between"/>
      </c:valAx>
      <c:catAx>
        <c:axId val="944002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44000928"/>
        <c:crosses val="autoZero"/>
        <c:auto val="1"/>
        <c:lblAlgn val="ctr"/>
        <c:lblOffset val="100"/>
        <c:noMultiLvlLbl val="0"/>
      </c:catAx>
      <c:valAx>
        <c:axId val="944000928"/>
        <c:scaling>
          <c:orientation val="minMax"/>
          <c:max val="6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4662073490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256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13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ajo Cauca - Antioquia- Colombia  2024</a:t>
            </a:r>
          </a:p>
        </c:rich>
      </c:tx>
      <c:layout>
        <c:manualLayout>
          <c:xMode val="edge"/>
          <c:yMode val="edge"/>
          <c:x val="0.18656839180412146"/>
          <c:y val="3.2695544797647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'CONSOLIDADO-ACUEDUCTOSRURALES2'!$B$132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dLbl>
              <c:idx val="2"/>
              <c:layout>
                <c:manualLayout>
                  <c:x val="1.6920473773265031E-3"/>
                  <c:y val="-2.5477707006369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1-4E1B-B50F-DF180F3711A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'CONSOLIDADO-ACUEDUCTOSRURALES2'!$A$133:$A$138</c:f>
              <c:strCache>
                <c:ptCount val="6"/>
                <c:pt idx="0">
                  <c:v>Caucasia</c:v>
                </c:pt>
                <c:pt idx="1">
                  <c:v>Cáceres</c:v>
                </c:pt>
                <c:pt idx="2">
                  <c:v>El Bagre</c:v>
                </c:pt>
                <c:pt idx="3">
                  <c:v>Nechi</c:v>
                </c:pt>
                <c:pt idx="4">
                  <c:v>Tarazá</c:v>
                </c:pt>
                <c:pt idx="5">
                  <c:v>Zaragoza</c:v>
                </c:pt>
              </c:strCache>
            </c:strRef>
          </c:cat>
          <c:val>
            <c:numRef>
              <c:f>'CONSOLIDADO-ACUEDUCTOSRURALES2'!$B$133:$B$138</c:f>
              <c:numCache>
                <c:formatCode>General</c:formatCode>
                <c:ptCount val="6"/>
                <c:pt idx="0">
                  <c:v>15</c:v>
                </c:pt>
                <c:pt idx="1">
                  <c:v>7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1-4E1B-B50F-DF180F371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1"/>
        <c:overlap val="-78"/>
        <c:axId val="944000384"/>
        <c:axId val="944011264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'CONSOLIDADO-ACUEDUCTOSRURALES2'!$C$133:$C$138</c:f>
              <c:numCache>
                <c:formatCode>0.0</c:formatCode>
                <c:ptCount val="6"/>
                <c:pt idx="0">
                  <c:v>34.883720930232556</c:v>
                </c:pt>
                <c:pt idx="1">
                  <c:v>16.279069767441861</c:v>
                </c:pt>
                <c:pt idx="2">
                  <c:v>9.3023255813953494</c:v>
                </c:pt>
                <c:pt idx="3">
                  <c:v>4.6511627906976747</c:v>
                </c:pt>
                <c:pt idx="4">
                  <c:v>13.953488372093023</c:v>
                </c:pt>
                <c:pt idx="5">
                  <c:v>20.930232558139537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1-4E1B-B50F-DF180F371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2"/>
        <c:axId val="943997120"/>
        <c:axId val="943998208"/>
      </c:barChart>
      <c:catAx>
        <c:axId val="9440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11264"/>
        <c:crossesAt val="0"/>
        <c:auto val="1"/>
        <c:lblAlgn val="ctr"/>
        <c:lblOffset val="100"/>
        <c:noMultiLvlLbl val="0"/>
      </c:catAx>
      <c:valAx>
        <c:axId val="944011264"/>
        <c:scaling>
          <c:orientation val="minMax"/>
          <c:max val="22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4.5244000233244763E-2"/>
              <c:y val="0.234082930636871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0384"/>
        <c:crosses val="autoZero"/>
        <c:crossBetween val="between"/>
        <c:majorUnit val="5"/>
      </c:valAx>
      <c:catAx>
        <c:axId val="94399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3998208"/>
        <c:crosses val="autoZero"/>
        <c:auto val="1"/>
        <c:lblAlgn val="ctr"/>
        <c:lblOffset val="100"/>
        <c:noMultiLvlLbl val="0"/>
      </c:catAx>
      <c:valAx>
        <c:axId val="943998208"/>
        <c:scaling>
          <c:orientation val="minMax"/>
          <c:max val="6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3997120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4187674221"/>
          <c:w val="0.4600726114819404"/>
          <c:h val="6.0105800728397329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14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subregión  Bajo Cauca- Antioquia - Colombia   2024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'CONSOLIDADO-ACUEDUCTOSRURALES2'!$B$132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3.8966539601863616E-2"/>
                  <c:y val="9.2813510418820962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A-43E5-9547-3378C2D8FF4D}"/>
                </c:ext>
              </c:extLst>
            </c:dLbl>
            <c:dLbl>
              <c:idx val="1"/>
              <c:layout>
                <c:manualLayout>
                  <c:x val="4.5743195696471839E-2"/>
                  <c:y val="3.226819386650204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A-43E5-9547-3378C2D8FF4D}"/>
                </c:ext>
              </c:extLst>
            </c:dLbl>
            <c:dLbl>
              <c:idx val="2"/>
              <c:layout>
                <c:manualLayout>
                  <c:x val="4.7437526471833968E-2"/>
                  <c:y val="3.841473838758661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A-43E5-9547-3378C2D8FF4D}"/>
                </c:ext>
              </c:extLst>
            </c:dLbl>
            <c:dLbl>
              <c:idx val="3"/>
              <c:layout>
                <c:manualLayout>
                  <c:x val="5.2519985192448146E-2"/>
                  <c:y val="2.554187453025770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A-43E5-9547-3378C2D8FF4D}"/>
                </c:ext>
              </c:extLst>
            </c:dLbl>
            <c:dLbl>
              <c:idx val="4"/>
              <c:layout>
                <c:manualLayout>
                  <c:x val="0.36755363077269887"/>
                  <c:y val="5.7339025310555563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A-43E5-9547-3378C2D8FF4D}"/>
                </c:ext>
              </c:extLst>
            </c:dLbl>
            <c:dLbl>
              <c:idx val="5"/>
              <c:layout>
                <c:manualLayout>
                  <c:x val="0.16405486798267122"/>
                  <c:y val="-2.57436430311677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A-43E5-9547-3378C2D8F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('CONSOLIDADO-ACUEDUCTOSRURALES2'!$D$132,'CONSOLIDADO-ACUEDUCTOSRURALES2'!$F$132,'CONSOLIDADO-ACUEDUCTOSRURALES2'!$H$132,'CONSOLIDADO-ACUEDUCTOSRURALES2'!$J$132,'CONSOLIDADO-ACUEDUCTOSRURALES2'!$L$132,'CONSOLIDADO-ACUEDUCTOSRURALES2'!$N$132)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('CONSOLIDADO-ACUEDUCTOSRURALES2'!$D$139,'CONSOLIDADO-ACUEDUCTOSRURALES2'!$F$139,'CONSOLIDADO-ACUEDUCTOSRURALES2'!$H$139,'CONSOLIDADO-ACUEDUCTOSRURALES2'!$J$139,'CONSOLIDADO-ACUEDUCTOSRURALES2'!$L$139,'CONSOLIDADO-ACUEDUCTOSRURALES2'!$N$139)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3A-43E5-9547-3378C2D8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944006368"/>
        <c:axId val="944009088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'CONSOLIDADO-ACUEDUCTOSRURALES2'!$C$132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483A-43E5-9547-3378C2D8FF4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483A-43E5-9547-3378C2D8FF4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483A-43E5-9547-3378C2D8FF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483A-43E5-9547-3378C2D8FF4D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483A-43E5-9547-3378C2D8FF4D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483A-43E5-9547-3378C2D8FF4D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3A-43E5-9547-3378C2D8FF4D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A-43E5-9547-3378C2D8FF4D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A-43E5-9547-3378C2D8FF4D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A-43E5-9547-3378C2D8FF4D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A-43E5-9547-3378C2D8FF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('CONSOLIDADO-ACUEDUCTOSRURALES2'!$E$139,'CONSOLIDADO-ACUEDUCTOSRURALES2'!$G$139,'CONSOLIDADO-ACUEDUCTOSRURALES2'!$I$139,'CONSOLIDADO-ACUEDUCTOSRURALES2'!$K$139,'CONSOLIDADO-ACUEDUCTOSRURALES2'!$M$139,'CONSOLIDADO-ACUEDUCTOSRURALES2'!$O$139)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9.3023255813953494</c:v>
                </c:pt>
                <c:pt idx="4">
                  <c:v>86.04651162790698</c:v>
                </c:pt>
                <c:pt idx="5">
                  <c:v>4.6511627906976747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83A-43E5-9547-3378C2D8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943998752"/>
        <c:axId val="943997664"/>
      </c:barChart>
      <c:catAx>
        <c:axId val="944006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44009088"/>
        <c:crosses val="autoZero"/>
        <c:auto val="1"/>
        <c:lblAlgn val="ctr"/>
        <c:lblOffset val="100"/>
        <c:noMultiLvlLbl val="0"/>
      </c:catAx>
      <c:valAx>
        <c:axId val="944009088"/>
        <c:scaling>
          <c:orientation val="minMax"/>
          <c:max val="32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14936071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6368"/>
        <c:crosses val="autoZero"/>
        <c:crossBetween val="between"/>
      </c:valAx>
      <c:catAx>
        <c:axId val="943998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43997664"/>
        <c:crosses val="autoZero"/>
        <c:auto val="1"/>
        <c:lblAlgn val="ctr"/>
        <c:lblOffset val="100"/>
        <c:noMultiLvlLbl val="0"/>
      </c:catAx>
      <c:valAx>
        <c:axId val="943997664"/>
        <c:scaling>
          <c:orientation val="minMax"/>
          <c:max val="8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409535796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399875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15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Magdalena Medio- Antioquia- Colombia  2024</a:t>
            </a:r>
          </a:p>
        </c:rich>
      </c:tx>
      <c:layout>
        <c:manualLayout>
          <c:xMode val="edge"/>
          <c:yMode val="edge"/>
          <c:x val="0.20861751481855911"/>
          <c:y val="2.03788847881276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'CONSOLIDADO-ACUEDUCTOSRURALES2'!$B$143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'CONSOLIDADO-ACUEDUCTOSRURALES2'!$A$144:$A$149</c:f>
              <c:strCache>
                <c:ptCount val="6"/>
                <c:pt idx="0">
                  <c:v>Caracolí</c:v>
                </c:pt>
                <c:pt idx="1">
                  <c:v>Maceo</c:v>
                </c:pt>
                <c:pt idx="2">
                  <c:v>Puerto Berrio</c:v>
                </c:pt>
                <c:pt idx="3">
                  <c:v>Puerto Nare</c:v>
                </c:pt>
                <c:pt idx="4">
                  <c:v>Puerto Triunfo</c:v>
                </c:pt>
                <c:pt idx="5">
                  <c:v>Yondo</c:v>
                </c:pt>
              </c:strCache>
            </c:strRef>
          </c:cat>
          <c:val>
            <c:numRef>
              <c:f>'CONSOLIDADO-ACUEDUCTOSRURALES2'!$B$144:$B$149</c:f>
              <c:numCache>
                <c:formatCode>General</c:formatCode>
                <c:ptCount val="6"/>
                <c:pt idx="0">
                  <c:v>8</c:v>
                </c:pt>
                <c:pt idx="1">
                  <c:v>7</c:v>
                </c:pt>
                <c:pt idx="2">
                  <c:v>14</c:v>
                </c:pt>
                <c:pt idx="3">
                  <c:v>6</c:v>
                </c:pt>
                <c:pt idx="4">
                  <c:v>10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D-4020-AF39-C514E335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-78"/>
        <c:axId val="944006912"/>
        <c:axId val="944004192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'CONSOLIDADO-ACUEDUCTOSRURALES2'!$C$144:$C$149</c:f>
              <c:numCache>
                <c:formatCode>0.0</c:formatCode>
                <c:ptCount val="6"/>
                <c:pt idx="0">
                  <c:v>11.940298507462686</c:v>
                </c:pt>
                <c:pt idx="1">
                  <c:v>10.44776119402985</c:v>
                </c:pt>
                <c:pt idx="2">
                  <c:v>20.8955223880597</c:v>
                </c:pt>
                <c:pt idx="3">
                  <c:v>8.9552238805970141</c:v>
                </c:pt>
                <c:pt idx="4">
                  <c:v>14.925373134328357</c:v>
                </c:pt>
                <c:pt idx="5">
                  <c:v>32.835820895522389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D-4020-AF39-C514E335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2"/>
        <c:axId val="944005824"/>
        <c:axId val="943999840"/>
      </c:barChart>
      <c:catAx>
        <c:axId val="9440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4192"/>
        <c:crossesAt val="0"/>
        <c:auto val="1"/>
        <c:lblAlgn val="ctr"/>
        <c:lblOffset val="100"/>
        <c:noMultiLvlLbl val="0"/>
      </c:catAx>
      <c:valAx>
        <c:axId val="944004192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1.8067735187923845E-2"/>
              <c:y val="0.224874347017302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6912"/>
        <c:crosses val="autoZero"/>
        <c:crossBetween val="between"/>
        <c:majorUnit val="5"/>
      </c:valAx>
      <c:catAx>
        <c:axId val="94400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3999840"/>
        <c:crosses val="autoZero"/>
        <c:auto val="1"/>
        <c:lblAlgn val="ctr"/>
        <c:lblOffset val="100"/>
        <c:noMultiLvlLbl val="0"/>
      </c:catAx>
      <c:valAx>
        <c:axId val="943999840"/>
        <c:scaling>
          <c:orientation val="minMax"/>
          <c:max val="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5824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1431083251"/>
          <c:w val="0.4600726114819404"/>
          <c:h val="6.0105700379685545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16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psubregión  Magdalena Medio- Antioquia - Colombia   2024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'CONSOLIDADO-ACUEDUCTOSRURALES2'!$B$143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18297318298999157"/>
                  <c:y val="5.14718897132087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5-4A0D-B8E5-745CF12703C9}"/>
                </c:ext>
              </c:extLst>
            </c:dLbl>
            <c:dLbl>
              <c:idx val="1"/>
              <c:layout>
                <c:manualLayout>
                  <c:x val="3.8966272799127552E-2"/>
                  <c:y val="-2.565806441824829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5-4A0D-B8E5-745CF12703C9}"/>
                </c:ext>
              </c:extLst>
            </c:dLbl>
            <c:dLbl>
              <c:idx val="2"/>
              <c:layout>
                <c:manualLayout>
                  <c:x val="6.946182553102076E-2"/>
                  <c:y val="5.179757154633033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5-4A0D-B8E5-745CF12703C9}"/>
                </c:ext>
              </c:extLst>
            </c:dLbl>
            <c:dLbl>
              <c:idx val="3"/>
              <c:layout>
                <c:manualLayout>
                  <c:x val="0.18975023928870391"/>
                  <c:y val="-1.486808368616523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420584498094026E-2"/>
                      <c:h val="6.26075786769428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545-4A0D-B8E5-745CF12703C9}"/>
                </c:ext>
              </c:extLst>
            </c:dLbl>
            <c:dLbl>
              <c:idx val="4"/>
              <c:layout>
                <c:manualLayout>
                  <c:x val="0.35758129979622927"/>
                  <c:y val="2.569649892029392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5-4A0D-B8E5-745CF12703C9}"/>
                </c:ext>
              </c:extLst>
            </c:dLbl>
            <c:dLbl>
              <c:idx val="5"/>
              <c:layout>
                <c:manualLayout>
                  <c:x val="9.7133938308537296E-2"/>
                  <c:y val="-1.9722968155039284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7263804540315561E-2"/>
                      <c:h val="5.7469492614001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545-4A0D-B8E5-745CF1270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('CONSOLIDADO-ACUEDUCTOSRURALES2'!$D$143,'CONSOLIDADO-ACUEDUCTOSRURALES2'!$F$143,'CONSOLIDADO-ACUEDUCTOSRURALES2'!$H$143,'CONSOLIDADO-ACUEDUCTOSRURALES2'!$J$143,'CONSOLIDADO-ACUEDUCTOSRURALES2'!$L$143,'CONSOLIDADO-ACUEDUCTOSRURALES2'!$N$143)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('CONSOLIDADO-ACUEDUCTOSRURALES2'!$D$150,'CONSOLIDADO-ACUEDUCTOSRURALES2'!$F$150,'CONSOLIDADO-ACUEDUCTOSRURALES2'!$H$150,'CONSOLIDADO-ACUEDUCTOSRURALES2'!$J$150,'CONSOLIDADO-ACUEDUCTOSRURALES2'!$L$150,'CONSOLIDADO-ACUEDUCTOSRURALES2'!$N$150)</c:f>
              <c:numCache>
                <c:formatCode>General</c:formatCode>
                <c:ptCount val="6"/>
                <c:pt idx="0">
                  <c:v>10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26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45-4A0D-B8E5-745CF1270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943999296"/>
        <c:axId val="944001472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'CONSOLIDADO-ACUEDUCTOSRURALES2'!$C$143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E545-4A0D-B8E5-745CF12703C9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E545-4A0D-B8E5-745CF12703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E545-4A0D-B8E5-745CF12703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E545-4A0D-B8E5-745CF12703C9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E545-4A0D-B8E5-745CF12703C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E545-4A0D-B8E5-745CF12703C9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5-4A0D-B8E5-745CF12703C9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5-4A0D-B8E5-745CF12703C9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5-4A0D-B8E5-745CF12703C9}"/>
                </c:ext>
              </c:extLst>
            </c:dLbl>
            <c:dLbl>
              <c:idx val="4"/>
              <c:layout>
                <c:manualLayout>
                  <c:x val="4.1459811170363242E-3"/>
                  <c:y val="-3.3777300973625085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45-4A0D-B8E5-745CF12703C9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45-4A0D-B8E5-745CF12703C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('CONSOLIDADO-ACUEDUCTOSRURALES2'!$E$150,'CONSOLIDADO-ACUEDUCTOSRURALES2'!$G$150,'CONSOLIDADO-ACUEDUCTOSRURALES2'!$I$150,'CONSOLIDADO-ACUEDUCTOSRURALES2'!$K$150,'CONSOLIDADO-ACUEDUCTOSRURALES2'!$M$150,'CONSOLIDADO-ACUEDUCTOSRURALES2'!$O$150)</c:f>
              <c:numCache>
                <c:formatCode>0.0</c:formatCode>
                <c:ptCount val="6"/>
                <c:pt idx="0">
                  <c:v>14.925373134328357</c:v>
                </c:pt>
                <c:pt idx="1">
                  <c:v>4.4776119402985071</c:v>
                </c:pt>
                <c:pt idx="2">
                  <c:v>8.9552238805970141</c:v>
                </c:pt>
                <c:pt idx="3">
                  <c:v>14.925373134328357</c:v>
                </c:pt>
                <c:pt idx="4">
                  <c:v>38.805970149253731</c:v>
                </c:pt>
                <c:pt idx="5">
                  <c:v>17.910447761194028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545-4A0D-B8E5-745CF1270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944004736"/>
        <c:axId val="944002016"/>
      </c:barChart>
      <c:catAx>
        <c:axId val="94399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44001472"/>
        <c:crosses val="autoZero"/>
        <c:auto val="1"/>
        <c:lblAlgn val="ctr"/>
        <c:lblOffset val="100"/>
        <c:noMultiLvlLbl val="0"/>
      </c:catAx>
      <c:valAx>
        <c:axId val="944001472"/>
        <c:scaling>
          <c:orientation val="minMax"/>
          <c:max val="38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14936071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3999296"/>
        <c:crosses val="autoZero"/>
        <c:crossBetween val="between"/>
      </c:valAx>
      <c:catAx>
        <c:axId val="944004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44002016"/>
        <c:crosses val="autoZero"/>
        <c:auto val="1"/>
        <c:lblAlgn val="ctr"/>
        <c:lblOffset val="100"/>
        <c:noMultiLvlLbl val="0"/>
      </c:catAx>
      <c:valAx>
        <c:axId val="944002016"/>
        <c:scaling>
          <c:orientation val="minMax"/>
          <c:max val="8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409535796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47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17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Nordeste Antioquia- Colombia  2024</a:t>
            </a:r>
          </a:p>
        </c:rich>
      </c:tx>
      <c:layout>
        <c:manualLayout>
          <c:xMode val="edge"/>
          <c:yMode val="edge"/>
          <c:x val="0.17977430486163851"/>
          <c:y val="1.19760320657592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'CONSOLIDADO-ACUEDUCTOSRURALES2'!$B$155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'CONSOLIDADO-ACUEDUCTOSRURALES2'!$A$156:$A$165</c:f>
              <c:strCache>
                <c:ptCount val="10"/>
                <c:pt idx="0">
                  <c:v>Amalfi</c:v>
                </c:pt>
                <c:pt idx="1">
                  <c:v>Anori</c:v>
                </c:pt>
                <c:pt idx="2">
                  <c:v>Cisneros</c:v>
                </c:pt>
                <c:pt idx="3">
                  <c:v>Remedios</c:v>
                </c:pt>
                <c:pt idx="4">
                  <c:v>San Roque</c:v>
                </c:pt>
                <c:pt idx="5">
                  <c:v>Santo Domingo</c:v>
                </c:pt>
                <c:pt idx="6">
                  <c:v>Segovia</c:v>
                </c:pt>
                <c:pt idx="7">
                  <c:v>Vegachi</c:v>
                </c:pt>
                <c:pt idx="8">
                  <c:v>Yali</c:v>
                </c:pt>
                <c:pt idx="9">
                  <c:v>Yolombo</c:v>
                </c:pt>
              </c:strCache>
            </c:strRef>
          </c:cat>
          <c:val>
            <c:numRef>
              <c:f>'CONSOLIDADO-ACUEDUCTOSRURALES2'!$B$156:$B$165</c:f>
              <c:numCache>
                <c:formatCode>General</c:formatCode>
                <c:ptCount val="10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33</c:v>
                </c:pt>
                <c:pt idx="5">
                  <c:v>20</c:v>
                </c:pt>
                <c:pt idx="6">
                  <c:v>2</c:v>
                </c:pt>
                <c:pt idx="7">
                  <c:v>6</c:v>
                </c:pt>
                <c:pt idx="8">
                  <c:v>9</c:v>
                </c:pt>
                <c:pt idx="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1-4775-BC0C-06FDC07F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1"/>
        <c:overlap val="-65"/>
        <c:axId val="944005280"/>
        <c:axId val="944003648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'CONSOLIDADO-ACUEDUCTOSRURALES2'!$C$156:$C$165</c:f>
              <c:numCache>
                <c:formatCode>0.0</c:formatCode>
                <c:ptCount val="10"/>
                <c:pt idx="0">
                  <c:v>5.7692307692307692</c:v>
                </c:pt>
                <c:pt idx="1">
                  <c:v>4.8076923076923084</c:v>
                </c:pt>
                <c:pt idx="2">
                  <c:v>2.8846153846153846</c:v>
                </c:pt>
                <c:pt idx="3">
                  <c:v>3.8461538461538463</c:v>
                </c:pt>
                <c:pt idx="4">
                  <c:v>31.73076923076923</c:v>
                </c:pt>
                <c:pt idx="5">
                  <c:v>19.230769230769234</c:v>
                </c:pt>
                <c:pt idx="6">
                  <c:v>1.9230769230769231</c:v>
                </c:pt>
                <c:pt idx="7">
                  <c:v>5.7692307692307692</c:v>
                </c:pt>
                <c:pt idx="8">
                  <c:v>8.6538461538461533</c:v>
                </c:pt>
                <c:pt idx="9">
                  <c:v>15.384615384615385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1-4775-BC0C-06FDC07F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944009632"/>
        <c:axId val="944010176"/>
      </c:barChart>
      <c:catAx>
        <c:axId val="94400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3648"/>
        <c:crossesAt val="0"/>
        <c:auto val="1"/>
        <c:lblAlgn val="ctr"/>
        <c:lblOffset val="100"/>
        <c:noMultiLvlLbl val="0"/>
      </c:catAx>
      <c:valAx>
        <c:axId val="944003648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Arial" panose="020B0604020202020204" pitchFamily="34" charset="0"/>
                  </a:defRPr>
                </a:pPr>
                <a:r>
                  <a:rPr lang="es-CO" sz="1400">
                    <a:latin typeface="Arial Narrow" panose="020B0606020202030204" pitchFamily="34" charset="0"/>
                    <a:cs typeface="Arial" panose="020B060402020202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1.8067735187923845E-2"/>
              <c:y val="0.2248743616350281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5280"/>
        <c:crosses val="autoZero"/>
        <c:crossBetween val="between"/>
        <c:majorUnit val="5"/>
      </c:valAx>
      <c:catAx>
        <c:axId val="944009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4010176"/>
        <c:crosses val="autoZero"/>
        <c:auto val="1"/>
        <c:lblAlgn val="ctr"/>
        <c:lblOffset val="100"/>
        <c:noMultiLvlLbl val="0"/>
      </c:catAx>
      <c:valAx>
        <c:axId val="944010176"/>
        <c:scaling>
          <c:orientation val="minMax"/>
          <c:max val="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09632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4187674221"/>
          <c:w val="0.4600726114819404"/>
          <c:h val="6.0105800728397329E-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Gráfico  18</a:t>
            </a:r>
            <a:r>
              <a:rPr lang="es-CO" sz="1400" b="0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. Numero y porcentaje de acueductos rurales por  nivel de riesgo sanitario psubregión  Nordeste - Antioquia - Colombia  2024</a:t>
            </a: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14171961033460398"/>
          <c:y val="2.0578778135048232E-2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19997798877427489"/>
          <c:y val="0.20548497354229434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'CONSOLIDADO-ACUEDUCTOSRURALES2'!$B$155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8.1321340550347343E-2"/>
                  <c:y val="9.1146162999721506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3-4E6F-9C7C-F1BDF42749B0}"/>
                </c:ext>
              </c:extLst>
            </c:dLbl>
            <c:dLbl>
              <c:idx val="1"/>
              <c:layout>
                <c:manualLayout>
                  <c:x val="3.7272075425133513E-2"/>
                  <c:y val="3.238669716413983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3-4E6F-9C7C-F1BDF42749B0}"/>
                </c:ext>
              </c:extLst>
            </c:dLbl>
            <c:dLbl>
              <c:idx val="2"/>
              <c:layout>
                <c:manualLayout>
                  <c:x val="3.3883814078513375E-2"/>
                  <c:y val="7.755525736131857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3-4E6F-9C7C-F1BDF42749B0}"/>
                </c:ext>
              </c:extLst>
            </c:dLbl>
            <c:dLbl>
              <c:idx val="3"/>
              <c:layout>
                <c:manualLayout>
                  <c:x val="9.487478614093188E-2"/>
                  <c:y val="-1.6608856368932457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3-4E6F-9C7C-F1BDF42749B0}"/>
                </c:ext>
              </c:extLst>
            </c:dLbl>
            <c:dLbl>
              <c:idx val="4"/>
              <c:layout>
                <c:manualLayout>
                  <c:x val="0.33047427521369233"/>
                  <c:y val="2.566068308985445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3-4E6F-9C7C-F1BDF42749B0}"/>
                </c:ext>
              </c:extLst>
            </c:dLbl>
            <c:dLbl>
              <c:idx val="5"/>
              <c:layout>
                <c:manualLayout>
                  <c:x val="6.9179815039003223E-2"/>
                  <c:y val="2.55249765804997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3-4E6F-9C7C-F1BDF4274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('CONSOLIDADO-ACUEDUCTOSRURALES2'!$D$155,'CONSOLIDADO-ACUEDUCTOSRURALES2'!$F$155,'CONSOLIDADO-ACUEDUCTOSRURALES2'!$H$155,'CONSOLIDADO-ACUEDUCTOSRURALES2'!$J$155,'CONSOLIDADO-ACUEDUCTOSRURALES2'!$L$155,'CONSOLIDADO-ACUEDUCTOSRURALES2'!$N$155)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('CONSOLIDADO-ACUEDUCTOSRURALES2'!$D$166,'CONSOLIDADO-ACUEDUCTOSRURALES2'!$F$166,'CONSOLIDADO-ACUEDUCTOSRURALES2'!$H$166,'CONSOLIDADO-ACUEDUCTOSRURALES2'!$J$166,'CONSOLIDADO-ACUEDUCTOSRURALES2'!$L$166,'CONSOLIDADO-ACUEDUCTOSRURALES2'!$N$166)</c:f>
              <c:numCache>
                <c:formatCode>General</c:formatCode>
                <c:ptCount val="6"/>
                <c:pt idx="0">
                  <c:v>11</c:v>
                </c:pt>
                <c:pt idx="1">
                  <c:v>2</c:v>
                </c:pt>
                <c:pt idx="2">
                  <c:v>6</c:v>
                </c:pt>
                <c:pt idx="3">
                  <c:v>27</c:v>
                </c:pt>
                <c:pt idx="4">
                  <c:v>54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33-4E6F-9C7C-F1BDF427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944010720"/>
        <c:axId val="944011808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'CONSOLIDADO-ACUEDUCTOSRURALES2'!$C$155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4A33-4E6F-9C7C-F1BDF42749B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4A33-4E6F-9C7C-F1BDF42749B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4A33-4E6F-9C7C-F1BDF42749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4A33-4E6F-9C7C-F1BDF42749B0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4A33-4E6F-9C7C-F1BDF42749B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4A33-4E6F-9C7C-F1BDF42749B0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3-4E6F-9C7C-F1BDF42749B0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3-4E6F-9C7C-F1BDF42749B0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33-4E6F-9C7C-F1BDF42749B0}"/>
                </c:ext>
              </c:extLst>
            </c:dLbl>
            <c:dLbl>
              <c:idx val="4"/>
              <c:layout>
                <c:manualLayout>
                  <c:x val="4.1459811170363242E-3"/>
                  <c:y val="-3.3777300973625085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33-4E6F-9C7C-F1BDF42749B0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33-4E6F-9C7C-F1BDF42749B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('CONSOLIDADO-ACUEDUCTOSRURALES2'!$E$166,'CONSOLIDADO-ACUEDUCTOSRURALES2'!$G$166,'CONSOLIDADO-ACUEDUCTOSRURALES2'!$I$166,'CONSOLIDADO-ACUEDUCTOSRURALES2'!$K$166,'CONSOLIDADO-ACUEDUCTOSRURALES2'!$M$166,'CONSOLIDADO-ACUEDUCTOSRURALES2'!$O$166)</c:f>
              <c:numCache>
                <c:formatCode>0.0</c:formatCode>
                <c:ptCount val="6"/>
                <c:pt idx="0">
                  <c:v>10.576923076923077</c:v>
                </c:pt>
                <c:pt idx="1">
                  <c:v>1.9230769230769231</c:v>
                </c:pt>
                <c:pt idx="2">
                  <c:v>5.7692307692307692</c:v>
                </c:pt>
                <c:pt idx="3">
                  <c:v>25.961538461538463</c:v>
                </c:pt>
                <c:pt idx="4">
                  <c:v>51.923076923076927</c:v>
                </c:pt>
                <c:pt idx="5">
                  <c:v>3.8461538461538463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A33-4E6F-9C7C-F1BDF427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944012352"/>
        <c:axId val="945299552"/>
      </c:barChart>
      <c:catAx>
        <c:axId val="944010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44011808"/>
        <c:crosses val="autoZero"/>
        <c:auto val="1"/>
        <c:lblAlgn val="ctr"/>
        <c:lblOffset val="100"/>
        <c:noMultiLvlLbl val="0"/>
      </c:catAx>
      <c:valAx>
        <c:axId val="944011808"/>
        <c:scaling>
          <c:orientation val="minMax"/>
          <c:max val="8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2093175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10720"/>
        <c:crosses val="autoZero"/>
        <c:crossBetween val="between"/>
      </c:valAx>
      <c:catAx>
        <c:axId val="94401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45299552"/>
        <c:crosses val="autoZero"/>
        <c:auto val="1"/>
        <c:lblAlgn val="ctr"/>
        <c:lblOffset val="100"/>
        <c:noMultiLvlLbl val="0"/>
      </c:catAx>
      <c:valAx>
        <c:axId val="945299552"/>
        <c:scaling>
          <c:orientation val="minMax"/>
          <c:max val="8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4662073490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401235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19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Oriente   Antioquia- Colombia   2024</a:t>
            </a:r>
          </a:p>
        </c:rich>
      </c:tx>
      <c:layout>
        <c:manualLayout>
          <c:xMode val="edge"/>
          <c:yMode val="edge"/>
          <c:x val="0.20197419508387504"/>
          <c:y val="4.33771027418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38480088466099"/>
          <c:y val="0.10723879515060618"/>
          <c:w val="0.73332374062379257"/>
          <c:h val="0.63053478315210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'CONSOLIDADO-ACUEDUCTOSRURALES2'!$B$171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'CONSOLIDADO-ACUEDUCTOSRURALES2'!$A$172:$A$194</c:f>
              <c:strCache>
                <c:ptCount val="23"/>
                <c:pt idx="0">
                  <c:v>Abejorral</c:v>
                </c:pt>
                <c:pt idx="1">
                  <c:v>Alejandría</c:v>
                </c:pt>
                <c:pt idx="2">
                  <c:v>Argelia de María</c:v>
                </c:pt>
                <c:pt idx="3">
                  <c:v>Cocorná</c:v>
                </c:pt>
                <c:pt idx="4">
                  <c:v>Concepción</c:v>
                </c:pt>
                <c:pt idx="5">
                  <c:v>El Carmen de Viboral</c:v>
                </c:pt>
                <c:pt idx="6">
                  <c:v>El Peñol</c:v>
                </c:pt>
                <c:pt idx="7">
                  <c:v>El Retiro</c:v>
                </c:pt>
                <c:pt idx="8">
                  <c:v>El Santuario</c:v>
                </c:pt>
                <c:pt idx="9">
                  <c:v>Granada</c:v>
                </c:pt>
                <c:pt idx="10">
                  <c:v>Guarne</c:v>
                </c:pt>
                <c:pt idx="11">
                  <c:v>Guatapé</c:v>
                </c:pt>
                <c:pt idx="12">
                  <c:v>La Ceja del Tambo</c:v>
                </c:pt>
                <c:pt idx="13">
                  <c:v>La Unión</c:v>
                </c:pt>
                <c:pt idx="14">
                  <c:v>Marinilla</c:v>
                </c:pt>
                <c:pt idx="15">
                  <c:v>Nariño</c:v>
                </c:pt>
                <c:pt idx="16">
                  <c:v>Rionegro</c:v>
                </c:pt>
                <c:pt idx="17">
                  <c:v>San Carlos</c:v>
                </c:pt>
                <c:pt idx="18">
                  <c:v>San Francisco</c:v>
                </c:pt>
                <c:pt idx="19">
                  <c:v>San Luis</c:v>
                </c:pt>
                <c:pt idx="20">
                  <c:v>San Rafael</c:v>
                </c:pt>
                <c:pt idx="21">
                  <c:v>San Vicente Ferrer </c:v>
                </c:pt>
                <c:pt idx="22">
                  <c:v>Sonsón</c:v>
                </c:pt>
              </c:strCache>
            </c:strRef>
          </c:cat>
          <c:val>
            <c:numRef>
              <c:f>'CONSOLIDADO-ACUEDUCTOSRURALES2'!$B$172:$B$194</c:f>
              <c:numCache>
                <c:formatCode>General</c:formatCode>
                <c:ptCount val="23"/>
                <c:pt idx="0">
                  <c:v>44</c:v>
                </c:pt>
                <c:pt idx="1">
                  <c:v>11</c:v>
                </c:pt>
                <c:pt idx="2">
                  <c:v>20</c:v>
                </c:pt>
                <c:pt idx="3">
                  <c:v>24</c:v>
                </c:pt>
                <c:pt idx="4">
                  <c:v>3</c:v>
                </c:pt>
                <c:pt idx="5">
                  <c:v>33</c:v>
                </c:pt>
                <c:pt idx="6">
                  <c:v>29</c:v>
                </c:pt>
                <c:pt idx="7">
                  <c:v>21</c:v>
                </c:pt>
                <c:pt idx="8">
                  <c:v>36</c:v>
                </c:pt>
                <c:pt idx="9">
                  <c:v>27</c:v>
                </c:pt>
                <c:pt idx="10">
                  <c:v>61</c:v>
                </c:pt>
                <c:pt idx="11">
                  <c:v>6</c:v>
                </c:pt>
                <c:pt idx="12">
                  <c:v>18</c:v>
                </c:pt>
                <c:pt idx="13">
                  <c:v>18</c:v>
                </c:pt>
                <c:pt idx="14">
                  <c:v>38</c:v>
                </c:pt>
                <c:pt idx="15">
                  <c:v>12</c:v>
                </c:pt>
                <c:pt idx="16">
                  <c:v>24</c:v>
                </c:pt>
                <c:pt idx="17">
                  <c:v>33</c:v>
                </c:pt>
                <c:pt idx="18">
                  <c:v>8</c:v>
                </c:pt>
                <c:pt idx="19">
                  <c:v>8</c:v>
                </c:pt>
                <c:pt idx="20">
                  <c:v>16</c:v>
                </c:pt>
                <c:pt idx="21">
                  <c:v>55</c:v>
                </c:pt>
                <c:pt idx="2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0-4237-8439-17105CE6C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overlap val="-78"/>
        <c:axId val="945318592"/>
        <c:axId val="945322944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0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'CONSOLIDADO-ACUEDUCTOSRURALES2'!$C$172:$C$194</c:f>
              <c:numCache>
                <c:formatCode>0.0</c:formatCode>
                <c:ptCount val="23"/>
                <c:pt idx="0">
                  <c:v>7.7328646748681891</c:v>
                </c:pt>
                <c:pt idx="1">
                  <c:v>1.9332161687170473</c:v>
                </c:pt>
                <c:pt idx="2">
                  <c:v>3.5149384885764503</c:v>
                </c:pt>
                <c:pt idx="3">
                  <c:v>4.2179261862917397</c:v>
                </c:pt>
                <c:pt idx="4">
                  <c:v>0.52724077328646746</c:v>
                </c:pt>
                <c:pt idx="5">
                  <c:v>5.7996485061511418</c:v>
                </c:pt>
                <c:pt idx="6">
                  <c:v>5.0966608084358525</c:v>
                </c:pt>
                <c:pt idx="7">
                  <c:v>3.690685413005272</c:v>
                </c:pt>
                <c:pt idx="8">
                  <c:v>6.3268892794376104</c:v>
                </c:pt>
                <c:pt idx="9">
                  <c:v>4.7451669595782073</c:v>
                </c:pt>
                <c:pt idx="10">
                  <c:v>10.720562390158172</c:v>
                </c:pt>
                <c:pt idx="11">
                  <c:v>1.0544815465729349</c:v>
                </c:pt>
                <c:pt idx="12">
                  <c:v>3.1634446397188052</c:v>
                </c:pt>
                <c:pt idx="13">
                  <c:v>3.1634446397188052</c:v>
                </c:pt>
                <c:pt idx="14">
                  <c:v>6.6783831282952555</c:v>
                </c:pt>
                <c:pt idx="15">
                  <c:v>2.1089630931458698</c:v>
                </c:pt>
                <c:pt idx="16">
                  <c:v>4.2179261862917397</c:v>
                </c:pt>
                <c:pt idx="17">
                  <c:v>5.7996485061511418</c:v>
                </c:pt>
                <c:pt idx="18">
                  <c:v>1.4059753954305798</c:v>
                </c:pt>
                <c:pt idx="19">
                  <c:v>1.4059753954305798</c:v>
                </c:pt>
                <c:pt idx="20">
                  <c:v>2.8119507908611596</c:v>
                </c:pt>
                <c:pt idx="21">
                  <c:v>9.6660808435852363</c:v>
                </c:pt>
                <c:pt idx="22">
                  <c:v>4.2179261862917397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0-4237-8439-17105CE6C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9"/>
        <c:axId val="945312064"/>
        <c:axId val="945310976"/>
      </c:barChart>
      <c:catAx>
        <c:axId val="94531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5322944"/>
        <c:crossesAt val="0"/>
        <c:auto val="1"/>
        <c:lblAlgn val="ctr"/>
        <c:lblOffset val="100"/>
        <c:noMultiLvlLbl val="0"/>
      </c:catAx>
      <c:valAx>
        <c:axId val="945322944"/>
        <c:scaling>
          <c:orientation val="minMax"/>
          <c:max val="8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layout>
            <c:manualLayout>
              <c:xMode val="edge"/>
              <c:yMode val="edge"/>
              <c:x val="1.8067735187923845E-2"/>
              <c:y val="0.2248743028215223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5318592"/>
        <c:crosses val="autoZero"/>
        <c:crossBetween val="between"/>
        <c:majorUnit val="20"/>
      </c:valAx>
      <c:catAx>
        <c:axId val="94531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5310976"/>
        <c:crosses val="autoZero"/>
        <c:auto val="1"/>
        <c:lblAlgn val="ctr"/>
        <c:lblOffset val="100"/>
        <c:noMultiLvlLbl val="0"/>
      </c:catAx>
      <c:valAx>
        <c:axId val="945310976"/>
        <c:scaling>
          <c:orientation val="minMax"/>
          <c:max val="2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2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5312064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5459317579"/>
          <c:w val="0.4600726114819404"/>
          <c:h val="6.0105807086614171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por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Antioquia - Colombia 2024</a:t>
            </a:r>
          </a:p>
        </c:rich>
      </c:tx>
      <c:layout>
        <c:manualLayout>
          <c:xMode val="edge"/>
          <c:yMode val="edge"/>
          <c:x val="0.18689315082314564"/>
          <c:y val="2.10698344177147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0725696457006"/>
          <c:y val="0.12421017509584648"/>
          <c:w val="0.71471119175642162"/>
          <c:h val="0.62037605299337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'CONSOLIDADO-ACUEDUCTOSRURALES2'!$B$8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Valle de Aburra</c:v>
              </c:pt>
              <c:pt idx="1">
                <c:v>Uraba</c:v>
              </c:pt>
              <c:pt idx="2">
                <c:v>Norte</c:v>
              </c:pt>
              <c:pt idx="3">
                <c:v>Occidente</c:v>
              </c:pt>
              <c:pt idx="4">
                <c:v>Suroeste</c:v>
              </c:pt>
              <c:pt idx="5">
                <c:v>Bajo Cauca</c:v>
              </c:pt>
              <c:pt idx="6">
                <c:v>Magdalena Medio</c:v>
              </c:pt>
              <c:pt idx="7">
                <c:v>Nordeste </c:v>
              </c:pt>
              <c:pt idx="8">
                <c:v>Oriente</c:v>
              </c:pt>
            </c:strLit>
          </c:cat>
          <c:val>
            <c:numRef>
              <c:f>'CONSOLIDADO-ACUEDUCTOSRURALES2'!$B$9:$B$17</c:f>
              <c:numCache>
                <c:formatCode>General</c:formatCode>
                <c:ptCount val="9"/>
                <c:pt idx="0">
                  <c:v>198</c:v>
                </c:pt>
                <c:pt idx="1">
                  <c:v>87</c:v>
                </c:pt>
                <c:pt idx="2">
                  <c:v>253</c:v>
                </c:pt>
                <c:pt idx="3">
                  <c:v>439</c:v>
                </c:pt>
                <c:pt idx="4">
                  <c:v>510</c:v>
                </c:pt>
                <c:pt idx="5">
                  <c:v>43</c:v>
                </c:pt>
                <c:pt idx="6">
                  <c:v>67</c:v>
                </c:pt>
                <c:pt idx="7">
                  <c:v>104</c:v>
                </c:pt>
                <c:pt idx="8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B-46F8-A1C8-7F4CE577D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-78"/>
        <c:axId val="874152576"/>
        <c:axId val="874154208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'CONSOLIDADO-ACUEDUCTOSRURALES2'!$C$8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bg1"/>
              </a:bgClr>
            </a:pattFill>
            <a:ln w="19050">
              <a:prstDash val="sysDash"/>
            </a:ln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'CONSOLIDADO-ACUEDUCTOSRURALES2'!$A$9:$A$17</c:f>
              <c:strCache>
                <c:ptCount val="9"/>
                <c:pt idx="0">
                  <c:v>Valle de Aburra</c:v>
                </c:pt>
                <c:pt idx="1">
                  <c:v>Uraba</c:v>
                </c:pt>
                <c:pt idx="2">
                  <c:v>Norte</c:v>
                </c:pt>
                <c:pt idx="3">
                  <c:v>Occidente</c:v>
                </c:pt>
                <c:pt idx="4">
                  <c:v>Suroeste</c:v>
                </c:pt>
                <c:pt idx="5">
                  <c:v>Bajo Cauca</c:v>
                </c:pt>
                <c:pt idx="6">
                  <c:v>Magdalena Medio</c:v>
                </c:pt>
                <c:pt idx="7">
                  <c:v>Nordeste </c:v>
                </c:pt>
                <c:pt idx="8">
                  <c:v>Oriente</c:v>
                </c:pt>
              </c:strCache>
            </c:strRef>
          </c:cat>
          <c:val>
            <c:numRef>
              <c:f>'CONSOLIDADO-ACUEDUCTOSRURALES2'!$C$9:$C$17</c:f>
              <c:numCache>
                <c:formatCode>0.0</c:formatCode>
                <c:ptCount val="9"/>
                <c:pt idx="0">
                  <c:v>8.7224669603524241</c:v>
                </c:pt>
                <c:pt idx="1">
                  <c:v>3.8325991189427313</c:v>
                </c:pt>
                <c:pt idx="2">
                  <c:v>11.145374449339208</c:v>
                </c:pt>
                <c:pt idx="3">
                  <c:v>19.33920704845815</c:v>
                </c:pt>
                <c:pt idx="4">
                  <c:v>22.466960352422909</c:v>
                </c:pt>
                <c:pt idx="5">
                  <c:v>1.8942731277533038</c:v>
                </c:pt>
                <c:pt idx="6">
                  <c:v>2.9515418502202642</c:v>
                </c:pt>
                <c:pt idx="7">
                  <c:v>4.5814977973568283</c:v>
                </c:pt>
                <c:pt idx="8">
                  <c:v>25.066079295154186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B-46F8-A1C8-7F4CE577D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4"/>
        <c:axId val="874155296"/>
        <c:axId val="874155840"/>
      </c:barChart>
      <c:catAx>
        <c:axId val="8741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874154208"/>
        <c:crossesAt val="0"/>
        <c:auto val="1"/>
        <c:lblAlgn val="ctr"/>
        <c:lblOffset val="100"/>
        <c:noMultiLvlLbl val="0"/>
      </c:catAx>
      <c:valAx>
        <c:axId val="874154208"/>
        <c:scaling>
          <c:orientation val="minMax"/>
          <c:max val="600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874152576"/>
        <c:crosses val="autoZero"/>
        <c:crossBetween val="between"/>
        <c:majorUnit val="80"/>
      </c:valAx>
      <c:catAx>
        <c:axId val="87415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4155840"/>
        <c:crosses val="autoZero"/>
        <c:auto val="1"/>
        <c:lblAlgn val="ctr"/>
        <c:lblOffset val="100"/>
        <c:noMultiLvlLbl val="0"/>
      </c:catAx>
      <c:valAx>
        <c:axId val="874155840"/>
        <c:scaling>
          <c:orientation val="minMax"/>
          <c:max val="4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874155296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39026700607"/>
          <c:w val="0.4600726114819404"/>
          <c:h val="6.0105973595405815E-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20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subregión  Oriente - Antioquia - Colombia  2024</a:t>
            </a:r>
          </a:p>
        </c:rich>
      </c:tx>
      <c:layout>
        <c:manualLayout>
          <c:xMode val="edge"/>
          <c:yMode val="edge"/>
          <c:x val="0.13585521406051987"/>
          <c:y val="4.1568989017380077E-2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'CONSOLIDADO-ACUEDUCTOSRURALES2'!$B$171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33036848792884371"/>
                  <c:y val="2.58828632967954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B5-437F-9035-6060AEF10B01}"/>
                </c:ext>
              </c:extLst>
            </c:dLbl>
            <c:dLbl>
              <c:idx val="1"/>
              <c:layout>
                <c:manualLayout>
                  <c:x val="0.10069256251261842"/>
                  <c:y val="4.851133178785231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B5-437F-9035-6060AEF10B01}"/>
                </c:ext>
              </c:extLst>
            </c:dLbl>
            <c:dLbl>
              <c:idx val="2"/>
              <c:layout>
                <c:manualLayout>
                  <c:x val="0.1766042890144397"/>
                  <c:y val="2.32398018588242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B5-437F-9035-6060AEF10B01}"/>
                </c:ext>
              </c:extLst>
            </c:dLbl>
            <c:dLbl>
              <c:idx val="3"/>
              <c:layout>
                <c:manualLayout>
                  <c:x val="0.25781512951598928"/>
                  <c:y val="-1.6556154336470726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5-437F-9035-6060AEF10B01}"/>
                </c:ext>
              </c:extLst>
            </c:dLbl>
            <c:dLbl>
              <c:idx val="4"/>
              <c:layout>
                <c:manualLayout>
                  <c:x val="0.24193122975751893"/>
                  <c:y val="2.845139131082632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5-437F-9035-6060AEF10B01}"/>
                </c:ext>
              </c:extLst>
            </c:dLbl>
            <c:dLbl>
              <c:idx val="5"/>
              <c:layout>
                <c:manualLayout>
                  <c:x val="0.11153448258611892"/>
                  <c:y val="-1.9773313089227076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5-437F-9035-6060AEF10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('CONSOLIDADO-ACUEDUCTOSRURALES2'!$D$171,'CONSOLIDADO-ACUEDUCTOSRURALES2'!$F$171,'CONSOLIDADO-ACUEDUCTOSRURALES2'!$H$171,'CONSOLIDADO-ACUEDUCTOSRURALES2'!$J$171,'CONSOLIDADO-ACUEDUCTOSRURALES2'!$L$171,'CONSOLIDADO-ACUEDUCTOSRURALES2'!$N$171)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('CONSOLIDADO-ACUEDUCTOSRURALES2'!$D$195,'CONSOLIDADO-ACUEDUCTOSRURALES2'!$F$195,'CONSOLIDADO-ACUEDUCTOSRURALES2'!$H$195,'CONSOLIDADO-ACUEDUCTOSRURALES2'!$J$195,'CONSOLIDADO-ACUEDUCTOSRURALES2'!$L$195,'CONSOLIDADO-ACUEDUCTOSRURALES2'!$N$195)</c:f>
              <c:numCache>
                <c:formatCode>General</c:formatCode>
                <c:ptCount val="6"/>
                <c:pt idx="0">
                  <c:v>185</c:v>
                </c:pt>
                <c:pt idx="1">
                  <c:v>49</c:v>
                </c:pt>
                <c:pt idx="2">
                  <c:v>54</c:v>
                </c:pt>
                <c:pt idx="3">
                  <c:v>124</c:v>
                </c:pt>
                <c:pt idx="4">
                  <c:v>70</c:v>
                </c:pt>
                <c:pt idx="5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B5-437F-9035-6060AEF10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945331104"/>
        <c:axId val="945324576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'CONSOLIDADO-ACUEDUCTOSRURALES2'!$C$171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80B5-437F-9035-6060AEF10B01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80B5-437F-9035-6060AEF10B0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80B5-437F-9035-6060AEF10B0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80B5-437F-9035-6060AEF10B01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80B5-437F-9035-6060AEF10B0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80B5-437F-9035-6060AEF10B01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B5-437F-9035-6060AEF10B01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B5-437F-9035-6060AEF10B01}"/>
                </c:ext>
              </c:extLst>
            </c:dLbl>
            <c:dLbl>
              <c:idx val="3"/>
              <c:layout>
                <c:manualLayout>
                  <c:x val="-5.8641240365919951E-2"/>
                  <c:y val="-3.4937926613793935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B5-437F-9035-6060AEF10B01}"/>
                </c:ext>
              </c:extLst>
            </c:dLbl>
            <c:dLbl>
              <c:idx val="4"/>
              <c:layout>
                <c:manualLayout>
                  <c:x val="4.1459811170363242E-3"/>
                  <c:y val="-3.3777300973625085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B5-437F-9035-6060AEF10B01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B5-437F-9035-6060AEF10B0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('CONSOLIDADO-ACUEDUCTOSRURALES2'!$D$103,'CONSOLIDADO-ACUEDUCTOSRURALES2'!$F$103,'CONSOLIDADO-ACUEDUCTOSRURALES2'!$H$103,'CONSOLIDADO-ACUEDUCTOSRURALES2'!$J$103,'CONSOLIDADO-ACUEDUCTOSRURALES2'!$L$103,'CONSOLIDADO-ACUEDUCTOSRURALES2'!$N$103)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('CONSOLIDADO-ACUEDUCTOSRURALES2'!$E$195,'CONSOLIDADO-ACUEDUCTOSRURALES2'!$G$195,'CONSOLIDADO-ACUEDUCTOSRURALES2'!$I$195,'CONSOLIDADO-ACUEDUCTOSRURALES2'!$K$195,'CONSOLIDADO-ACUEDUCTOSRURALES2'!$M$195,'CONSOLIDADO-ACUEDUCTOSRURALES2'!$O$195)</c:f>
              <c:numCache>
                <c:formatCode>0.0</c:formatCode>
                <c:ptCount val="6"/>
                <c:pt idx="0">
                  <c:v>32.513181019332158</c:v>
                </c:pt>
                <c:pt idx="1">
                  <c:v>8.6115992970123028</c:v>
                </c:pt>
                <c:pt idx="2">
                  <c:v>9.4903339191564147</c:v>
                </c:pt>
                <c:pt idx="3">
                  <c:v>21.79261862917399</c:v>
                </c:pt>
                <c:pt idx="4">
                  <c:v>12.302284710017574</c:v>
                </c:pt>
                <c:pt idx="5">
                  <c:v>15.289982425307558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0B5-437F-9035-6060AEF10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945324032"/>
        <c:axId val="945331648"/>
      </c:barChart>
      <c:catAx>
        <c:axId val="945331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45324576"/>
        <c:crosses val="autoZero"/>
        <c:auto val="1"/>
        <c:lblAlgn val="ctr"/>
        <c:lblOffset val="100"/>
        <c:noMultiLvlLbl val="0"/>
      </c:catAx>
      <c:valAx>
        <c:axId val="945324576"/>
        <c:scaling>
          <c:orientation val="minMax"/>
          <c:max val="2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3906017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5331104"/>
        <c:crosses val="autoZero"/>
        <c:crossBetween val="between"/>
      </c:valAx>
      <c:catAx>
        <c:axId val="945324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45331648"/>
        <c:crosses val="autoZero"/>
        <c:auto val="1"/>
        <c:lblAlgn val="ctr"/>
        <c:lblOffset val="100"/>
        <c:noMultiLvlLbl val="0"/>
      </c:catAx>
      <c:valAx>
        <c:axId val="945331648"/>
        <c:scaling>
          <c:orientation val="minMax"/>
          <c:max val="5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6527285759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94532403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3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Valle de Aburra - Antiquia -Colombia 2024</a:t>
            </a:r>
          </a:p>
        </c:rich>
      </c:tx>
      <c:layout>
        <c:manualLayout>
          <c:xMode val="edge"/>
          <c:yMode val="edge"/>
          <c:x val="0.18485044699361819"/>
          <c:y val="1.19760175045817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99738642606248"/>
          <c:y val="0.1020621368015899"/>
          <c:w val="0.71471119175642162"/>
          <c:h val="0.674050162260068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'CONSOLIDADO-ACUEDUCTOSRURALES2'!$B$24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'CONSOLIDADO-ACUEDUCTOSRURALES2'!$A$25:$A$34</c:f>
              <c:strCache>
                <c:ptCount val="10"/>
                <c:pt idx="0">
                  <c:v>Distrito Especial de Ciencia, Tecnología e Innovación de Medellín</c:v>
                </c:pt>
                <c:pt idx="1">
                  <c:v>Barbosa</c:v>
                </c:pt>
                <c:pt idx="2">
                  <c:v>Bello</c:v>
                </c:pt>
                <c:pt idx="3">
                  <c:v>Caldas</c:v>
                </c:pt>
                <c:pt idx="4">
                  <c:v>Copacabana</c:v>
                </c:pt>
                <c:pt idx="5">
                  <c:v>Girardota</c:v>
                </c:pt>
                <c:pt idx="6">
                  <c:v>Itagui</c:v>
                </c:pt>
                <c:pt idx="7">
                  <c:v>Envigado</c:v>
                </c:pt>
                <c:pt idx="8">
                  <c:v>Sabaneta</c:v>
                </c:pt>
                <c:pt idx="9">
                  <c:v>La Estrella</c:v>
                </c:pt>
              </c:strCache>
            </c:strRef>
          </c:cat>
          <c:val>
            <c:numRef>
              <c:f>'CONSOLIDADO-ACUEDUCTOSRURALES2'!$B$25:$B$34</c:f>
              <c:numCache>
                <c:formatCode>General</c:formatCode>
                <c:ptCount val="10"/>
                <c:pt idx="0">
                  <c:v>23</c:v>
                </c:pt>
                <c:pt idx="1">
                  <c:v>60</c:v>
                </c:pt>
                <c:pt idx="2">
                  <c:v>13</c:v>
                </c:pt>
                <c:pt idx="3">
                  <c:v>21</c:v>
                </c:pt>
                <c:pt idx="4">
                  <c:v>19</c:v>
                </c:pt>
                <c:pt idx="5">
                  <c:v>27</c:v>
                </c:pt>
                <c:pt idx="6">
                  <c:v>5</c:v>
                </c:pt>
                <c:pt idx="7">
                  <c:v>15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C-46D8-B81D-4CF35D24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8"/>
        <c:overlap val="-78"/>
        <c:axId val="874156928"/>
        <c:axId val="874157472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'CONSOLIDADO-ACUEDUCTOSRURALES2'!$C$24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'CONSOLIDADO-ACUEDUCTOSRURALES2'!$A$9:$A$17</c:f>
              <c:strCache>
                <c:ptCount val="9"/>
                <c:pt idx="0">
                  <c:v>Valle de Aburra</c:v>
                </c:pt>
                <c:pt idx="1">
                  <c:v>Uraba</c:v>
                </c:pt>
                <c:pt idx="2">
                  <c:v>Norte</c:v>
                </c:pt>
                <c:pt idx="3">
                  <c:v>Occidente</c:v>
                </c:pt>
                <c:pt idx="4">
                  <c:v>Suroeste</c:v>
                </c:pt>
                <c:pt idx="5">
                  <c:v>Bajo Cauca</c:v>
                </c:pt>
                <c:pt idx="6">
                  <c:v>Magdalena Medio</c:v>
                </c:pt>
                <c:pt idx="7">
                  <c:v>Nordeste </c:v>
                </c:pt>
                <c:pt idx="8">
                  <c:v>Oriente</c:v>
                </c:pt>
              </c:strCache>
            </c:strRef>
          </c:cat>
          <c:val>
            <c:numRef>
              <c:f>'CONSOLIDADO-ACUEDUCTOSRURALES2'!$C$25:$C$34</c:f>
              <c:numCache>
                <c:formatCode>0.0</c:formatCode>
                <c:ptCount val="10"/>
                <c:pt idx="0">
                  <c:v>11.616161616161616</c:v>
                </c:pt>
                <c:pt idx="1">
                  <c:v>30.303030303030305</c:v>
                </c:pt>
                <c:pt idx="2">
                  <c:v>6.5656565656565666</c:v>
                </c:pt>
                <c:pt idx="3">
                  <c:v>10.606060606060606</c:v>
                </c:pt>
                <c:pt idx="4">
                  <c:v>9.5959595959595951</c:v>
                </c:pt>
                <c:pt idx="5">
                  <c:v>13.636363636363635</c:v>
                </c:pt>
                <c:pt idx="6">
                  <c:v>2.5252525252525251</c:v>
                </c:pt>
                <c:pt idx="7">
                  <c:v>7.5757575757575761</c:v>
                </c:pt>
                <c:pt idx="8">
                  <c:v>3.535353535353535</c:v>
                </c:pt>
                <c:pt idx="9">
                  <c:v>4.0404040404040407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C-46D8-B81D-4CF35D24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6"/>
        <c:axId val="874158016"/>
        <c:axId val="774021760"/>
      </c:barChart>
      <c:catAx>
        <c:axId val="87415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874157472"/>
        <c:crossesAt val="0"/>
        <c:auto val="1"/>
        <c:lblAlgn val="ctr"/>
        <c:lblOffset val="100"/>
        <c:noMultiLvlLbl val="0"/>
      </c:catAx>
      <c:valAx>
        <c:axId val="8741574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874156928"/>
        <c:crosses val="autoZero"/>
        <c:crossBetween val="between"/>
        <c:majorUnit val="5"/>
      </c:valAx>
      <c:catAx>
        <c:axId val="87415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4021760"/>
        <c:crosses val="autoZero"/>
        <c:auto val="1"/>
        <c:lblAlgn val="ctr"/>
        <c:lblOffset val="100"/>
        <c:noMultiLvlLbl val="0"/>
      </c:catAx>
      <c:valAx>
        <c:axId val="774021760"/>
        <c:scaling>
          <c:orientation val="minMax"/>
          <c:max val="4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874158016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13719368244"/>
          <c:w val="0.4600726114819404"/>
          <c:h val="6.0105697619519005E-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4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subregión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Valle de Aburra-  Antioquia - Colombia  2024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'CONSOLIDADO-ACUEDUCTOSRURALES2'!$B$24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.31681490893689102"/>
                  <c:y val="4.0379567938623056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EC-4338-8B5E-7BD1F2E4B605}"/>
                </c:ext>
              </c:extLst>
            </c:dLbl>
            <c:dLbl>
              <c:idx val="1"/>
              <c:layout>
                <c:manualLayout>
                  <c:x val="0.19283716629980163"/>
                  <c:y val="2.165638080398025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C-4338-8B5E-7BD1F2E4B605}"/>
                </c:ext>
              </c:extLst>
            </c:dLbl>
            <c:dLbl>
              <c:idx val="2"/>
              <c:layout>
                <c:manualLayout>
                  <c:x val="0.23067642185445614"/>
                  <c:y val="2.595575893401268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C-4338-8B5E-7BD1F2E4B605}"/>
                </c:ext>
              </c:extLst>
            </c:dLbl>
            <c:dLbl>
              <c:idx val="3"/>
              <c:layout>
                <c:manualLayout>
                  <c:x val="0.2729662098385518"/>
                  <c:y val="2.216400854848760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C-4338-8B5E-7BD1F2E4B605}"/>
                </c:ext>
              </c:extLst>
            </c:dLbl>
            <c:dLbl>
              <c:idx val="4"/>
              <c:layout>
                <c:manualLayout>
                  <c:x val="0.2261630620382683"/>
                  <c:y val="1.453355343959876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C-4338-8B5E-7BD1F2E4B605}"/>
                </c:ext>
              </c:extLst>
            </c:dLbl>
            <c:dLbl>
              <c:idx val="5"/>
              <c:layout>
                <c:manualLayout>
                  <c:x val="2.8932088698569572E-2"/>
                  <c:y val="2.543710882293559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C-4338-8B5E-7BD1F2E4B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('CONSOLIDADO-ACUEDUCTOSRURALES2'!$D$24,'CONSOLIDADO-ACUEDUCTOSRURALES2'!$F$24,'CONSOLIDADO-ACUEDUCTOSRURALES2'!$H$24,'CONSOLIDADO-ACUEDUCTOSRURALES2'!$J$24,'CONSOLIDADO-ACUEDUCTOSRURALES2'!$L$24,'CONSOLIDADO-ACUEDUCTOSRURALES2'!$N$24)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('CONSOLIDADO-ACUEDUCTOSRURALES2'!$D$35,'CONSOLIDADO-ACUEDUCTOSRURALES2'!$F$35,'CONSOLIDADO-ACUEDUCTOSRURALES2'!$H$35,'CONSOLIDADO-ACUEDUCTOSRURALES2'!$J$35,'CONSOLIDADO-ACUEDUCTOSRURALES2'!$L$35,'CONSOLIDADO-ACUEDUCTOSRURALES2'!$N$35)</c:f>
              <c:numCache>
                <c:formatCode>General</c:formatCode>
                <c:ptCount val="6"/>
                <c:pt idx="0">
                  <c:v>58</c:v>
                </c:pt>
                <c:pt idx="1">
                  <c:v>27</c:v>
                </c:pt>
                <c:pt idx="2">
                  <c:v>36</c:v>
                </c:pt>
                <c:pt idx="3">
                  <c:v>44</c:v>
                </c:pt>
                <c:pt idx="4">
                  <c:v>31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EC-4338-8B5E-7BD1F2E4B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overlap val="-5"/>
        <c:axId val="774022848"/>
        <c:axId val="620259808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'CONSOLIDADO-ACUEDUCTOSRURALES2'!$C$24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C2EC-4338-8B5E-7BD1F2E4B60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C2EC-4338-8B5E-7BD1F2E4B60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C2EC-4338-8B5E-7BD1F2E4B60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C2EC-4338-8B5E-7BD1F2E4B60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C2EC-4338-8B5E-7BD1F2E4B60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C2EC-4338-8B5E-7BD1F2E4B605}"/>
              </c:ext>
            </c:extLst>
          </c:dPt>
          <c:dLbls>
            <c:dLbl>
              <c:idx val="0"/>
              <c:layout>
                <c:manualLayout>
                  <c:x val="-1.7725840178490999E-2"/>
                  <c:y val="5.170611185508475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EC-4338-8B5E-7BD1F2E4B605}"/>
                </c:ext>
              </c:extLst>
            </c:dLbl>
            <c:dLbl>
              <c:idx val="2"/>
              <c:layout>
                <c:manualLayout>
                  <c:x val="4.8370002034370859E-3"/>
                  <c:y val="-2.1330506763577628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EC-4338-8B5E-7BD1F2E4B605}"/>
                </c:ext>
              </c:extLst>
            </c:dLbl>
            <c:dLbl>
              <c:idx val="3"/>
              <c:layout>
                <c:manualLayout>
                  <c:x val="-7.8153191460978745E-3"/>
                  <c:y val="-2.913385826771653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EC-4338-8B5E-7BD1F2E4B605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EC-4338-8B5E-7BD1F2E4B605}"/>
                </c:ext>
              </c:extLst>
            </c:dLbl>
            <c:dLbl>
              <c:idx val="5"/>
              <c:layout>
                <c:manualLayout>
                  <c:x val="3.6961517040356938E-3"/>
                  <c:y val="-5.2392489400363419E-4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EC-4338-8B5E-7BD1F2E4B60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('CONSOLIDADO-ACUEDUCTOSRURALES2'!$D$24,'CONSOLIDADO-ACUEDUCTOSRURALES2'!$F$24,'CONSOLIDADO-ACUEDUCTOSRURALES2'!$H$24,'CONSOLIDADO-ACUEDUCTOSRURALES2'!$J$24,'CONSOLIDADO-ACUEDUCTOSRURALES2'!$L$24,'CONSOLIDADO-ACUEDUCTOSRURALES2'!$N$24)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('CONSOLIDADO-ACUEDUCTOSRURALES2'!$E$35,'CONSOLIDADO-ACUEDUCTOSRURALES2'!$G$35,'CONSOLIDADO-ACUEDUCTOSRURALES2'!$I$35,'CONSOLIDADO-ACUEDUCTOSRURALES2'!$K$35,'CONSOLIDADO-ACUEDUCTOSRURALES2'!$M$35,'CONSOLIDADO-ACUEDUCTOSRURALES2'!$O$35)</c:f>
              <c:numCache>
                <c:formatCode>0.0</c:formatCode>
                <c:ptCount val="6"/>
                <c:pt idx="0">
                  <c:v>29.292929292929294</c:v>
                </c:pt>
                <c:pt idx="1">
                  <c:v>13.636363636363635</c:v>
                </c:pt>
                <c:pt idx="2">
                  <c:v>18.181818181818183</c:v>
                </c:pt>
                <c:pt idx="3">
                  <c:v>22.222222222222221</c:v>
                </c:pt>
                <c:pt idx="4">
                  <c:v>15.656565656565657</c:v>
                </c:pt>
                <c:pt idx="5">
                  <c:v>1.0101010101010102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2EC-4338-8B5E-7BD1F2E4B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7"/>
        <c:overlap val="-5"/>
        <c:axId val="620251104"/>
        <c:axId val="620252192"/>
      </c:barChart>
      <c:catAx>
        <c:axId val="774022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20259808"/>
        <c:crosses val="autoZero"/>
        <c:auto val="1"/>
        <c:lblAlgn val="ctr"/>
        <c:lblOffset val="100"/>
        <c:noMultiLvlLbl val="0"/>
      </c:catAx>
      <c:valAx>
        <c:axId val="620259808"/>
        <c:scaling>
          <c:orientation val="minMax"/>
          <c:max val="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03014550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774022848"/>
        <c:crosses val="autoZero"/>
        <c:crossBetween val="between"/>
      </c:valAx>
      <c:catAx>
        <c:axId val="620251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20252192"/>
        <c:crosses val="autoZero"/>
        <c:auto val="1"/>
        <c:lblAlgn val="ctr"/>
        <c:lblOffset val="100"/>
        <c:noMultiLvlLbl val="0"/>
      </c:catAx>
      <c:valAx>
        <c:axId val="620252192"/>
        <c:scaling>
          <c:orientation val="minMax"/>
          <c:max val="5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6895752108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110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5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Uraba- Antioquia - Colombia  2024</a:t>
            </a:r>
          </a:p>
        </c:rich>
      </c:tx>
      <c:layout>
        <c:manualLayout>
          <c:xMode val="edge"/>
          <c:yMode val="edge"/>
          <c:x val="0.17977430486163851"/>
          <c:y val="1.19759885505641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99738642606248"/>
          <c:y val="0.11739752530933634"/>
          <c:w val="0.71471119175642162"/>
          <c:h val="0.62037605299337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'CONSOLIDADO-ACUEDUCTOSRURALES2'!$B$39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'CONSOLIDADO-ACUEDUCTOSRURALES2'!$A$40:$A$50</c:f>
              <c:strCache>
                <c:ptCount val="11"/>
                <c:pt idx="0">
                  <c:v>Apartado</c:v>
                </c:pt>
                <c:pt idx="1">
                  <c:v>Arboletes</c:v>
                </c:pt>
                <c:pt idx="2">
                  <c:v>Carepa</c:v>
                </c:pt>
                <c:pt idx="3">
                  <c:v>Chigorodo</c:v>
                </c:pt>
                <c:pt idx="4">
                  <c:v>Murindo</c:v>
                </c:pt>
                <c:pt idx="5">
                  <c:v>Mutata</c:v>
                </c:pt>
                <c:pt idx="6">
                  <c:v>Necocli</c:v>
                </c:pt>
                <c:pt idx="7">
                  <c:v>San Juan de Urabá</c:v>
                </c:pt>
                <c:pt idx="8">
                  <c:v>San Pedro de Urabá</c:v>
                </c:pt>
                <c:pt idx="9">
                  <c:v>Vigía del Fuerte</c:v>
                </c:pt>
                <c:pt idx="10">
                  <c:v>Distrito Portuario, Logístico, Industrial, Turístico y Comercial de Turbo</c:v>
                </c:pt>
              </c:strCache>
            </c:strRef>
          </c:cat>
          <c:val>
            <c:numRef>
              <c:f>'CONSOLIDADO-ACUEDUCTOSRURALES2'!$B$40:$B$50</c:f>
              <c:numCache>
                <c:formatCode>General</c:formatCode>
                <c:ptCount val="11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0</c:v>
                </c:pt>
                <c:pt idx="5">
                  <c:v>7</c:v>
                </c:pt>
                <c:pt idx="6">
                  <c:v>20</c:v>
                </c:pt>
                <c:pt idx="7">
                  <c:v>1</c:v>
                </c:pt>
                <c:pt idx="8">
                  <c:v>9</c:v>
                </c:pt>
                <c:pt idx="9">
                  <c:v>0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4F-406B-B7EA-AF45F642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78"/>
        <c:axId val="620254912"/>
        <c:axId val="620246208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'CONSOLIDADO-ACUEDUCTOSRURALES2'!$C$39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'CONSOLIDADO-ACUEDUCTOSRURALES2'!$A$9:$A$17</c:f>
              <c:strCache>
                <c:ptCount val="9"/>
                <c:pt idx="0">
                  <c:v>Valle de Aburra</c:v>
                </c:pt>
                <c:pt idx="1">
                  <c:v>Uraba</c:v>
                </c:pt>
                <c:pt idx="2">
                  <c:v>Norte</c:v>
                </c:pt>
                <c:pt idx="3">
                  <c:v>Occidente</c:v>
                </c:pt>
                <c:pt idx="4">
                  <c:v>Suroeste</c:v>
                </c:pt>
                <c:pt idx="5">
                  <c:v>Bajo Cauca</c:v>
                </c:pt>
                <c:pt idx="6">
                  <c:v>Magdalena Medio</c:v>
                </c:pt>
                <c:pt idx="7">
                  <c:v>Nordeste </c:v>
                </c:pt>
                <c:pt idx="8">
                  <c:v>Oriente</c:v>
                </c:pt>
              </c:strCache>
            </c:strRef>
          </c:cat>
          <c:val>
            <c:numRef>
              <c:f>'CONSOLIDADO-ACUEDUCTOSRURALES2'!$C$40:$C$50</c:f>
              <c:numCache>
                <c:formatCode>0.0</c:formatCode>
                <c:ptCount val="11"/>
                <c:pt idx="0">
                  <c:v>10.344827586206897</c:v>
                </c:pt>
                <c:pt idx="1">
                  <c:v>13.793103448275861</c:v>
                </c:pt>
                <c:pt idx="2">
                  <c:v>18.390804597701148</c:v>
                </c:pt>
                <c:pt idx="3">
                  <c:v>4.5977011494252871</c:v>
                </c:pt>
                <c:pt idx="4">
                  <c:v>0</c:v>
                </c:pt>
                <c:pt idx="5">
                  <c:v>8.0459770114942533</c:v>
                </c:pt>
                <c:pt idx="6">
                  <c:v>22.988505747126435</c:v>
                </c:pt>
                <c:pt idx="7">
                  <c:v>1.1494252873563218</c:v>
                </c:pt>
                <c:pt idx="8">
                  <c:v>10.344827586206897</c:v>
                </c:pt>
                <c:pt idx="9">
                  <c:v>0</c:v>
                </c:pt>
                <c:pt idx="10">
                  <c:v>10.344827586206897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4F-406B-B7EA-AF45F642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20255456"/>
        <c:axId val="620258176"/>
      </c:barChart>
      <c:catAx>
        <c:axId val="6202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46208"/>
        <c:crossesAt val="0"/>
        <c:auto val="1"/>
        <c:lblAlgn val="ctr"/>
        <c:lblOffset val="100"/>
        <c:noMultiLvlLbl val="0"/>
      </c:catAx>
      <c:valAx>
        <c:axId val="62024620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4912"/>
        <c:crosses val="autoZero"/>
        <c:crossBetween val="between"/>
        <c:majorUnit val="5"/>
      </c:valAx>
      <c:catAx>
        <c:axId val="620255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0258176"/>
        <c:crosses val="autoZero"/>
        <c:auto val="1"/>
        <c:lblAlgn val="ctr"/>
        <c:lblOffset val="100"/>
        <c:noMultiLvlLbl val="0"/>
      </c:catAx>
      <c:valAx>
        <c:axId val="620258176"/>
        <c:scaling>
          <c:orientation val="minMax"/>
          <c:max val="4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5456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454863142107235"/>
          <c:w val="0.4600726114819404"/>
          <c:h val="7.0264616922884646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6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 subregión Uraba - Antioquia - Colombia  2024</a:t>
            </a:r>
          </a:p>
        </c:rich>
      </c:tx>
      <c:layout>
        <c:manualLayout>
          <c:xMode val="edge"/>
          <c:yMode val="edge"/>
          <c:x val="0.14591183997948587"/>
          <c:y val="2.8940736881739561E-2"/>
        </c:manualLayout>
      </c:layout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014317301823926"/>
          <c:y val="0.208057372518473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'CONSOLIDADO-ACUEDUCTOSRURALES2'!$B$39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5.5908513341804321E-2"/>
                  <c:y val="5.126004271905609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D-46E9-8A51-C478B93727B6}"/>
                </c:ext>
              </c:extLst>
            </c:dLbl>
            <c:dLbl>
              <c:idx val="1"/>
              <c:layout>
                <c:manualLayout>
                  <c:x val="4.5743195696471839E-2"/>
                  <c:y val="3.2268193866502045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D-46E9-8A51-C478B93727B6}"/>
                </c:ext>
              </c:extLst>
            </c:dLbl>
            <c:dLbl>
              <c:idx val="2"/>
              <c:layout>
                <c:manualLayout>
                  <c:x val="3.8966539601863616E-2"/>
                  <c:y val="2.592693154734968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D-46E9-8A51-C478B93727B6}"/>
                </c:ext>
              </c:extLst>
            </c:dLbl>
            <c:dLbl>
              <c:idx val="3"/>
              <c:layout>
                <c:manualLayout>
                  <c:x val="0.10842863193562044"/>
                  <c:y val="2.55427841634738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D-46E9-8A51-C478B93727B6}"/>
                </c:ext>
              </c:extLst>
            </c:dLbl>
            <c:dLbl>
              <c:idx val="4"/>
              <c:layout>
                <c:manualLayout>
                  <c:x val="0.32020330368487915"/>
                  <c:y val="2.568155991995206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D-46E9-8A51-C478B93727B6}"/>
                </c:ext>
              </c:extLst>
            </c:dLbl>
            <c:dLbl>
              <c:idx val="5"/>
              <c:layout>
                <c:manualLayout>
                  <c:x val="6.6762089191995735E-2"/>
                  <c:y val="-2.244468314550915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D-46E9-8A51-C478B9372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('CONSOLIDADO-ACUEDUCTOSRURALES2'!$D$39,'CONSOLIDADO-ACUEDUCTOSRURALES2'!$F$39,'CONSOLIDADO-ACUEDUCTOSRURALES2'!$H$39,'CONSOLIDADO-ACUEDUCTOSRURALES2'!$J$39,'CONSOLIDADO-ACUEDUCTOSRURALES2'!$L$39,'CONSOLIDADO-ACUEDUCTOSRURALES2'!$N$39)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('CONSOLIDADO-ACUEDUCTOSRURALES2'!$D$51,'CONSOLIDADO-ACUEDUCTOSRURALES2'!$F$51,'CONSOLIDADO-ACUEDUCTOSRURALES2'!$H$51,'CONSOLIDADO-ACUEDUCTOSRURALES2'!$J$51,'CONSOLIDADO-ACUEDUCTOSRURALES2'!$L$51,'CONSOLIDADO-ACUEDUCTOSRURALES2'!$N$51)</c:f>
              <c:numCache>
                <c:formatCode>General</c:formatCode>
                <c:ptCount val="6"/>
                <c:pt idx="0">
                  <c:v>13</c:v>
                </c:pt>
                <c:pt idx="1">
                  <c:v>0</c:v>
                </c:pt>
                <c:pt idx="2">
                  <c:v>6</c:v>
                </c:pt>
                <c:pt idx="3">
                  <c:v>23</c:v>
                </c:pt>
                <c:pt idx="4">
                  <c:v>40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AD-46E9-8A51-C478B9372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overlap val="-5"/>
        <c:axId val="620254368"/>
        <c:axId val="620251648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'CONSOLIDADO-ACUEDUCTOSRURALES2'!$C$39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E3AD-46E9-8A51-C478B93727B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E3AD-46E9-8A51-C478B93727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E3AD-46E9-8A51-C478B93727B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E3AD-46E9-8A51-C478B93727B6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E3AD-46E9-8A51-C478B93727B6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E3AD-46E9-8A51-C478B93727B6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E3AD-46E9-8A51-C478B93727B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3AD-46E9-8A51-C478B9372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('CONSOLIDADO-ACUEDUCTOSRURALES2'!$E$51,'CONSOLIDADO-ACUEDUCTOSRURALES2'!$G$51,'CONSOLIDADO-ACUEDUCTOSRURALES2'!$I$51,'CONSOLIDADO-ACUEDUCTOSRURALES2'!$K$51,'CONSOLIDADO-ACUEDUCTOSRURALES2'!$M$51,'CONSOLIDADO-ACUEDUCTOSRURALES2'!$O$51)</c:f>
              <c:numCache>
                <c:formatCode>0.0</c:formatCode>
                <c:ptCount val="6"/>
                <c:pt idx="0">
                  <c:v>14.942528735632186</c:v>
                </c:pt>
                <c:pt idx="1">
                  <c:v>0</c:v>
                </c:pt>
                <c:pt idx="2">
                  <c:v>6.8965517241379306</c:v>
                </c:pt>
                <c:pt idx="3">
                  <c:v>26.436781609195403</c:v>
                </c:pt>
                <c:pt idx="4">
                  <c:v>45.977011494252871</c:v>
                </c:pt>
                <c:pt idx="5">
                  <c:v>5.7471264367816088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3AD-46E9-8A51-C478B9372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overlap val="-5"/>
        <c:axId val="620246752"/>
        <c:axId val="620247840"/>
      </c:barChart>
      <c:catAx>
        <c:axId val="62025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20251648"/>
        <c:crosses val="autoZero"/>
        <c:auto val="1"/>
        <c:lblAlgn val="ctr"/>
        <c:lblOffset val="100"/>
        <c:noMultiLvlLbl val="0"/>
      </c:catAx>
      <c:valAx>
        <c:axId val="620251648"/>
        <c:scaling>
          <c:orientation val="minMax"/>
          <c:max val="6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89708844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4368"/>
        <c:crosses val="autoZero"/>
        <c:crossBetween val="between"/>
      </c:valAx>
      <c:catAx>
        <c:axId val="620246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20247840"/>
        <c:crosses val="autoZero"/>
        <c:auto val="1"/>
        <c:lblAlgn val="ctr"/>
        <c:lblOffset val="100"/>
        <c:noMultiLvlLbl val="0"/>
      </c:catAx>
      <c:valAx>
        <c:axId val="620247840"/>
        <c:scaling>
          <c:orientation val="minMax"/>
          <c:max val="65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599910476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4675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7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Norte - Antioquia- Colombia 2024</a:t>
            </a:r>
          </a:p>
        </c:rich>
      </c:tx>
      <c:layout>
        <c:manualLayout>
          <c:xMode val="edge"/>
          <c:yMode val="edge"/>
          <c:x val="0.21895352906326448"/>
          <c:y val="2.3177671253513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99738642606248"/>
          <c:y val="0.11739752530933634"/>
          <c:w val="0.71471119175642162"/>
          <c:h val="0.62037605299337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'CONSOLIDADO-ACUEDUCTOSRURALES2'!$B$56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'CONSOLIDADO-ACUEDUCTOSRURALES2'!$B$57:$B$73</c:f>
              <c:numCache>
                <c:formatCode>General</c:formatCode>
                <c:ptCount val="17"/>
                <c:pt idx="0">
                  <c:v>30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4</c:v>
                </c:pt>
                <c:pt idx="5">
                  <c:v>5</c:v>
                </c:pt>
                <c:pt idx="6">
                  <c:v>11</c:v>
                </c:pt>
                <c:pt idx="7">
                  <c:v>17</c:v>
                </c:pt>
                <c:pt idx="8">
                  <c:v>14</c:v>
                </c:pt>
                <c:pt idx="9">
                  <c:v>36</c:v>
                </c:pt>
                <c:pt idx="10">
                  <c:v>20</c:v>
                </c:pt>
                <c:pt idx="11">
                  <c:v>4</c:v>
                </c:pt>
                <c:pt idx="12">
                  <c:v>15</c:v>
                </c:pt>
                <c:pt idx="13">
                  <c:v>30</c:v>
                </c:pt>
                <c:pt idx="14">
                  <c:v>12</c:v>
                </c:pt>
                <c:pt idx="15">
                  <c:v>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D-47E2-93AD-3D845651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73"/>
        <c:axId val="620260352"/>
        <c:axId val="620245120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'CONSOLIDADO-ACUEDUCTOSRURALES2'!$A$57:$A$73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Príncipe</c:v>
                </c:pt>
                <c:pt idx="5">
                  <c:v>Don 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José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'CONSOLIDADO-ACUEDUCTOSRURALES2'!$C$57:$C$73</c:f>
              <c:numCache>
                <c:formatCode>0.0</c:formatCode>
                <c:ptCount val="17"/>
                <c:pt idx="0">
                  <c:v>11.857707509881422</c:v>
                </c:pt>
                <c:pt idx="1">
                  <c:v>3.5573122529644272</c:v>
                </c:pt>
                <c:pt idx="2">
                  <c:v>4.7430830039525684</c:v>
                </c:pt>
                <c:pt idx="3">
                  <c:v>5.5335968379446641</c:v>
                </c:pt>
                <c:pt idx="4">
                  <c:v>1.5810276679841897</c:v>
                </c:pt>
                <c:pt idx="5">
                  <c:v>1.9762845849802373</c:v>
                </c:pt>
                <c:pt idx="6">
                  <c:v>4.3478260869565215</c:v>
                </c:pt>
                <c:pt idx="7">
                  <c:v>6.7193675889328066</c:v>
                </c:pt>
                <c:pt idx="8">
                  <c:v>5.5335968379446641</c:v>
                </c:pt>
                <c:pt idx="9">
                  <c:v>14.229249011857709</c:v>
                </c:pt>
                <c:pt idx="10">
                  <c:v>7.9051383399209492</c:v>
                </c:pt>
                <c:pt idx="11">
                  <c:v>1.5810276679841897</c:v>
                </c:pt>
                <c:pt idx="12">
                  <c:v>5.928853754940711</c:v>
                </c:pt>
                <c:pt idx="13">
                  <c:v>11.857707509881422</c:v>
                </c:pt>
                <c:pt idx="14">
                  <c:v>4.7430830039525684</c:v>
                </c:pt>
                <c:pt idx="15">
                  <c:v>3.1620553359683794</c:v>
                </c:pt>
                <c:pt idx="16">
                  <c:v>4.7430830039525684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D-47E2-93AD-3D845651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620258720"/>
        <c:axId val="620247296"/>
      </c:barChart>
      <c:catAx>
        <c:axId val="62026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45120"/>
        <c:crossesAt val="0"/>
        <c:auto val="1"/>
        <c:lblAlgn val="ctr"/>
        <c:lblOffset val="100"/>
        <c:noMultiLvlLbl val="0"/>
      </c:catAx>
      <c:valAx>
        <c:axId val="620245120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60352"/>
        <c:crosses val="autoZero"/>
        <c:crossBetween val="between"/>
        <c:majorUnit val="5"/>
      </c:valAx>
      <c:catAx>
        <c:axId val="620258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0247296"/>
        <c:crosses val="autoZero"/>
        <c:auto val="1"/>
        <c:lblAlgn val="ctr"/>
        <c:lblOffset val="100"/>
        <c:noMultiLvlLbl val="0"/>
      </c:catAx>
      <c:valAx>
        <c:axId val="620247296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8720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4821021885"/>
          <c:w val="0.4600726114819404"/>
          <c:h val="6.0105803895135645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8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Numero y porcentaje de acueductos rurales por  nivel de riesgo sanitario  subregión Norte - Antioquia - Colombia  2024</a:t>
            </a:r>
          </a:p>
        </c:rich>
      </c:tx>
      <c:overlay val="1"/>
      <c:spPr>
        <a:scene3d>
          <a:camera prst="orthographicFront"/>
          <a:lightRig rig="threePt" dir="t"/>
        </a:scene3d>
        <a:sp3d>
          <a:bevelB/>
        </a:sp3d>
      </c:spPr>
    </c:title>
    <c:autoTitleDeleted val="0"/>
    <c:plotArea>
      <c:layout>
        <c:manualLayout>
          <c:layoutTarget val="inner"/>
          <c:xMode val="edge"/>
          <c:yMode val="edge"/>
          <c:x val="0.21180779877221037"/>
          <c:y val="0.21035539207924842"/>
          <c:w val="0.69094811687293856"/>
          <c:h val="0.66975581216643609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'CONSOLIDADO-ACUEDUCTOSRURALES2'!$B$56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9.5526131980371354E-2"/>
                  <c:y val="-4.322587964972537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4A-4247-A780-888D2B64B2DC}"/>
                </c:ext>
              </c:extLst>
            </c:dLbl>
            <c:dLbl>
              <c:idx val="1"/>
              <c:layout>
                <c:manualLayout>
                  <c:x val="5.4066179844689345E-2"/>
                  <c:y val="-4.592930665059328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A-4247-A780-888D2B64B2DC}"/>
                </c:ext>
              </c:extLst>
            </c:dLbl>
            <c:dLbl>
              <c:idx val="2"/>
              <c:layout>
                <c:manualLayout>
                  <c:x val="8.1469478338178358E-2"/>
                  <c:y val="2.5930461126113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A-4247-A780-888D2B64B2DC}"/>
                </c:ext>
              </c:extLst>
            </c:dLbl>
            <c:dLbl>
              <c:idx val="3"/>
              <c:layout>
                <c:manualLayout>
                  <c:x val="0.18628876950115755"/>
                  <c:y val="2.298093903012113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A-4247-A780-888D2B64B2DC}"/>
                </c:ext>
              </c:extLst>
            </c:dLbl>
            <c:dLbl>
              <c:idx val="4"/>
              <c:layout>
                <c:manualLayout>
                  <c:x val="0.33209183374548445"/>
                  <c:y val="-2.3885700409255548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A-4247-A780-888D2B64B2DC}"/>
                </c:ext>
              </c:extLst>
            </c:dLbl>
            <c:dLbl>
              <c:idx val="5"/>
              <c:layout>
                <c:manualLayout>
                  <c:x val="0.22736148769205622"/>
                  <c:y val="-3.0149390228582629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64379500211774E-2"/>
                      <c:h val="5.71027440970006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4A-4247-A780-888D2B64B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('CONSOLIDADO-ACUEDUCTOSRURALES2'!$D$56,'CONSOLIDADO-ACUEDUCTOSRURALES2'!$F$56,'CONSOLIDADO-ACUEDUCTOSRURALES2'!$H$56,'CONSOLIDADO-ACUEDUCTOSRURALES2'!$J$56,'CONSOLIDADO-ACUEDUCTOSRURALES2'!$L$56,'CONSOLIDADO-ACUEDUCTOSRURALES2'!$N$56)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('CONSOLIDADO-ACUEDUCTOSRURALES2'!$D$74,'CONSOLIDADO-ACUEDUCTOSRURALES2'!$F$74,'CONSOLIDADO-ACUEDUCTOSRURALES2'!$H$74,'CONSOLIDADO-ACUEDUCTOSRURALES2'!$J$74,'CONSOLIDADO-ACUEDUCTOSRURALES2'!$L$74,'CONSOLIDADO-ACUEDUCTOSRURALES2'!$N$74)</c:f>
              <c:numCache>
                <c:formatCode>General</c:formatCode>
                <c:ptCount val="6"/>
                <c:pt idx="0">
                  <c:v>27</c:v>
                </c:pt>
                <c:pt idx="1">
                  <c:v>4</c:v>
                </c:pt>
                <c:pt idx="2">
                  <c:v>25</c:v>
                </c:pt>
                <c:pt idx="3">
                  <c:v>46</c:v>
                </c:pt>
                <c:pt idx="4">
                  <c:v>117</c:v>
                </c:pt>
                <c:pt idx="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4A-4247-A780-888D2B64B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5"/>
        <c:axId val="620248928"/>
        <c:axId val="620250016"/>
      </c:barChart>
      <c:barChart>
        <c:barDir val="bar"/>
        <c:grouping val="stacked"/>
        <c:varyColors val="0"/>
        <c:ser>
          <c:idx val="0"/>
          <c:order val="0"/>
          <c:tx>
            <c:strRef>
              <c:f>'CONSOLIDADO-ACUEDUCTOSRURALES2'!$C$56</c:f>
              <c:strCache>
                <c:ptCount val="1"/>
                <c:pt idx="0">
                  <c:v>%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8-AD4A-4247-A780-888D2B64B2DC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A-AD4A-4247-A780-888D2B64B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C-AD4A-4247-A780-888D2B64B2D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E-AD4A-4247-A780-888D2B64B2DC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0-AD4A-4247-A780-888D2B64B2D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2-AD4A-4247-A780-888D2B64B2DC}"/>
              </c:ext>
            </c:extLst>
          </c:dPt>
          <c:dLbls>
            <c:dLbl>
              <c:idx val="0"/>
              <c:layout>
                <c:manualLayout>
                  <c:x val="-2.4780638125443976E-3"/>
                  <c:y val="5.1703730384718618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A-4247-A780-888D2B64B2DC}"/>
                </c:ext>
              </c:extLst>
            </c:dLbl>
            <c:dLbl>
              <c:idx val="2"/>
              <c:layout>
                <c:manualLayout>
                  <c:x val="-7.0223814145214062E-3"/>
                  <c:y val="2.9951698821339763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4A-4247-A780-888D2B64B2DC}"/>
                </c:ext>
              </c:extLst>
            </c:dLbl>
            <c:dLbl>
              <c:idx val="3"/>
              <c:layout>
                <c:manualLayout>
                  <c:x val="-3.1534082382014827E-2"/>
                  <c:y val="4.7559658105914811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4A-4247-A780-888D2B64B2DC}"/>
                </c:ext>
              </c:extLst>
            </c:dLbl>
            <c:dLbl>
              <c:idx val="4"/>
              <c:layout>
                <c:manualLayout>
                  <c:x val="5.8401784910304564E-3"/>
                  <c:y val="1.7638599772729091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4A-4247-A780-888D2B64B2DC}"/>
                </c:ext>
              </c:extLst>
            </c:dLbl>
            <c:dLbl>
              <c:idx val="5"/>
              <c:layout>
                <c:manualLayout>
                  <c:x val="7.0845464520238651E-3"/>
                  <c:y val="4.5846280709164232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4A-4247-A780-888D2B64B2DC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('CONSOLIDADO-ACUEDUCTOSRURALES2'!$D$8,'CONSOLIDADO-ACUEDUCTOSRURALES2'!$F$8,'CONSOLIDADO-ACUEDUCTOSRURALES2'!$H$8,'CONSOLIDADO-ACUEDUCTOSRURALES2'!$J$8,'CONSOLIDADO-ACUEDUCTOSRURALES2'!$L$8,'CONSOLIDADO-ACUEDUCTOSRURALES2'!$N$8)</c:f>
              <c:strCache>
                <c:ptCount val="6"/>
                <c:pt idx="0">
                  <c:v>Sin Riesgo</c:v>
                </c:pt>
                <c:pt idx="1">
                  <c:v>Bajo</c:v>
                </c:pt>
                <c:pt idx="2">
                  <c:v>Medio</c:v>
                </c:pt>
                <c:pt idx="3">
                  <c:v>Alto</c:v>
                </c:pt>
                <c:pt idx="4">
                  <c:v>Inviable Sanitariamente</c:v>
                </c:pt>
                <c:pt idx="5">
                  <c:v>Sin Dato</c:v>
                </c:pt>
              </c:strCache>
            </c:strRef>
          </c:cat>
          <c:val>
            <c:numRef>
              <c:f>('CONSOLIDADO-ACUEDUCTOSRURALES2'!$E$74,'CONSOLIDADO-ACUEDUCTOSRURALES2'!$G$74,'CONSOLIDADO-ACUEDUCTOSRURALES2'!$I$74,'CONSOLIDADO-ACUEDUCTOSRURALES2'!$K$74,'CONSOLIDADO-ACUEDUCTOSRURALES2'!$M$74,'CONSOLIDADO-ACUEDUCTOSRURALES2'!$O$74)</c:f>
              <c:numCache>
                <c:formatCode>0.0</c:formatCode>
                <c:ptCount val="6"/>
                <c:pt idx="0">
                  <c:v>10.671936758893279</c:v>
                </c:pt>
                <c:pt idx="1">
                  <c:v>1.5810276679841897</c:v>
                </c:pt>
                <c:pt idx="2">
                  <c:v>9.8814229249011856</c:v>
                </c:pt>
                <c:pt idx="3">
                  <c:v>18.181818181818183</c:v>
                </c:pt>
                <c:pt idx="4">
                  <c:v>46.245059288537547</c:v>
                </c:pt>
                <c:pt idx="5">
                  <c:v>13.438735177865613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D4A-4247-A780-888D2B64B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5"/>
        <c:overlap val="-5"/>
        <c:axId val="620245664"/>
        <c:axId val="620253280"/>
      </c:barChart>
      <c:catAx>
        <c:axId val="620248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20250016"/>
        <c:crosses val="autoZero"/>
        <c:auto val="1"/>
        <c:lblAlgn val="ctr"/>
        <c:lblOffset val="100"/>
        <c:noMultiLvlLbl val="0"/>
      </c:catAx>
      <c:valAx>
        <c:axId val="620250016"/>
        <c:scaling>
          <c:orientation val="minMax"/>
          <c:max val="14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Numero  de Acueductos</a:t>
                </a:r>
              </a:p>
            </c:rich>
          </c:tx>
          <c:layout>
            <c:manualLayout>
              <c:xMode val="edge"/>
              <c:yMode val="edge"/>
              <c:x val="0.4403355044405981"/>
              <c:y val="0.9292419269509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48928"/>
        <c:crosses val="autoZero"/>
        <c:crossBetween val="between"/>
      </c:valAx>
      <c:catAx>
        <c:axId val="620245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20253280"/>
        <c:crosses val="autoZero"/>
        <c:auto val="1"/>
        <c:lblAlgn val="ctr"/>
        <c:lblOffset val="100"/>
        <c:noMultiLvlLbl val="0"/>
      </c:catAx>
      <c:valAx>
        <c:axId val="620253280"/>
        <c:scaling>
          <c:orientation val="minMax"/>
          <c:max val="6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49828972776115821"/>
              <c:y val="0.1054735966223400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4566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9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porcentaje de acueductos rurales  subregión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Occidente - Antioquia- Colombia  2024</a:t>
            </a:r>
          </a:p>
        </c:rich>
      </c:tx>
      <c:layout>
        <c:manualLayout>
          <c:xMode val="edge"/>
          <c:yMode val="edge"/>
          <c:x val="0.21905139814247948"/>
          <c:y val="2.78889504045084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99738642606248"/>
          <c:y val="0.11739752530933634"/>
          <c:w val="0.71471119175642162"/>
          <c:h val="0.62037605299337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'CONSOLIDADO-ACUEDUCTOSRURALES2'!$B$79</c:f>
              <c:strCache>
                <c:ptCount val="1"/>
                <c:pt idx="0">
                  <c:v>Número de Sistemas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'CONSOLIDADO-ACUEDUCTOSRURALES2'!$A$80:$A$98</c:f>
              <c:strCache>
                <c:ptCount val="19"/>
                <c:pt idx="0">
                  <c:v>Abriaqui</c:v>
                </c:pt>
                <c:pt idx="1">
                  <c:v>Anza</c:v>
                </c:pt>
                <c:pt idx="2">
                  <c:v>Armenia</c:v>
                </c:pt>
                <c:pt idx="3">
                  <c:v>Buritica</c:v>
                </c:pt>
                <c:pt idx="4">
                  <c:v>Caicedo</c:v>
                </c:pt>
                <c:pt idx="5">
                  <c:v>Cañas gordas</c:v>
                </c:pt>
                <c:pt idx="6">
                  <c:v>Dabeiba</c:v>
                </c:pt>
                <c:pt idx="7">
                  <c:v>Ebejico</c:v>
                </c:pt>
                <c:pt idx="8">
                  <c:v>Frontino</c:v>
                </c:pt>
                <c:pt idx="9">
                  <c:v>Giraldo</c:v>
                </c:pt>
                <c:pt idx="10">
                  <c:v>Heliconia</c:v>
                </c:pt>
                <c:pt idx="11">
                  <c:v>Liborina</c:v>
                </c:pt>
                <c:pt idx="12">
                  <c:v>Olaya</c:v>
                </c:pt>
                <c:pt idx="13">
                  <c:v>Peque</c:v>
                </c:pt>
                <c:pt idx="14">
                  <c:v>Sabanalarga</c:v>
                </c:pt>
                <c:pt idx="15">
                  <c:v>San Jerónimo</c:v>
                </c:pt>
                <c:pt idx="16">
                  <c:v>Santa Fe de Antioquia</c:v>
                </c:pt>
                <c:pt idx="17">
                  <c:v>Sopetran</c:v>
                </c:pt>
                <c:pt idx="18">
                  <c:v>Uramita</c:v>
                </c:pt>
              </c:strCache>
            </c:strRef>
          </c:cat>
          <c:val>
            <c:numRef>
              <c:f>'CONSOLIDADO-ACUEDUCTOSRURALES2'!$B$80:$B$98</c:f>
              <c:numCache>
                <c:formatCode>General</c:formatCode>
                <c:ptCount val="19"/>
                <c:pt idx="0">
                  <c:v>7</c:v>
                </c:pt>
                <c:pt idx="1">
                  <c:v>19</c:v>
                </c:pt>
                <c:pt idx="2">
                  <c:v>4</c:v>
                </c:pt>
                <c:pt idx="3">
                  <c:v>37</c:v>
                </c:pt>
                <c:pt idx="4">
                  <c:v>11</c:v>
                </c:pt>
                <c:pt idx="5">
                  <c:v>52</c:v>
                </c:pt>
                <c:pt idx="6">
                  <c:v>24</c:v>
                </c:pt>
                <c:pt idx="7">
                  <c:v>30</c:v>
                </c:pt>
                <c:pt idx="8">
                  <c:v>38</c:v>
                </c:pt>
                <c:pt idx="9">
                  <c:v>22</c:v>
                </c:pt>
                <c:pt idx="10">
                  <c:v>14</c:v>
                </c:pt>
                <c:pt idx="11">
                  <c:v>37</c:v>
                </c:pt>
                <c:pt idx="12">
                  <c:v>8</c:v>
                </c:pt>
                <c:pt idx="13">
                  <c:v>32</c:v>
                </c:pt>
                <c:pt idx="14">
                  <c:v>20</c:v>
                </c:pt>
                <c:pt idx="15">
                  <c:v>27</c:v>
                </c:pt>
                <c:pt idx="16">
                  <c:v>39</c:v>
                </c:pt>
                <c:pt idx="17">
                  <c:v>3</c:v>
                </c:pt>
                <c:pt idx="1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A-4B19-B0D1-CA851B25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8"/>
        <c:overlap val="-78"/>
        <c:axId val="620249472"/>
        <c:axId val="620259264"/>
      </c:barChart>
      <c:barChart>
        <c:barDir val="col"/>
        <c:grouping val="clustered"/>
        <c:varyColors val="0"/>
        <c:ser>
          <c:idx val="1"/>
          <c:order val="1"/>
          <c:tx>
            <c:strRef>
              <c:f>'CONSOLIDADO-ACUEDUCTOSRURALES2'!$C$79</c:f>
              <c:strCache>
                <c:ptCount val="1"/>
                <c:pt idx="0">
                  <c:v>%</c:v>
                </c:pt>
              </c:strCache>
            </c:strRef>
          </c:tx>
          <c:spPr>
            <a:pattFill prst="ltDn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scene3d>
              <a:camera prst="orthographicFront"/>
              <a:lightRig rig="threePt" dir="t"/>
            </a:scene3d>
            <a:sp3d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'CONSOLIDADO-ACUEDUCTOSRURALES2'!$A$80:$A$98</c:f>
              <c:strCache>
                <c:ptCount val="19"/>
                <c:pt idx="0">
                  <c:v>Abriaqui</c:v>
                </c:pt>
                <c:pt idx="1">
                  <c:v>Anza</c:v>
                </c:pt>
                <c:pt idx="2">
                  <c:v>Armenia</c:v>
                </c:pt>
                <c:pt idx="3">
                  <c:v>Buritica</c:v>
                </c:pt>
                <c:pt idx="4">
                  <c:v>Caicedo</c:v>
                </c:pt>
                <c:pt idx="5">
                  <c:v>Cañas gordas</c:v>
                </c:pt>
                <c:pt idx="6">
                  <c:v>Dabeiba</c:v>
                </c:pt>
                <c:pt idx="7">
                  <c:v>Ebejico</c:v>
                </c:pt>
                <c:pt idx="8">
                  <c:v>Frontino</c:v>
                </c:pt>
                <c:pt idx="9">
                  <c:v>Giraldo</c:v>
                </c:pt>
                <c:pt idx="10">
                  <c:v>Heliconia</c:v>
                </c:pt>
                <c:pt idx="11">
                  <c:v>Liborina</c:v>
                </c:pt>
                <c:pt idx="12">
                  <c:v>Olaya</c:v>
                </c:pt>
                <c:pt idx="13">
                  <c:v>Peque</c:v>
                </c:pt>
                <c:pt idx="14">
                  <c:v>Sabanalarga</c:v>
                </c:pt>
                <c:pt idx="15">
                  <c:v>San Jerónimo</c:v>
                </c:pt>
                <c:pt idx="16">
                  <c:v>Santa Fe de Antioquia</c:v>
                </c:pt>
                <c:pt idx="17">
                  <c:v>Sopetran</c:v>
                </c:pt>
                <c:pt idx="18">
                  <c:v>Uramita</c:v>
                </c:pt>
              </c:strCache>
            </c:strRef>
          </c:cat>
          <c:val>
            <c:numRef>
              <c:f>'CONSOLIDADO-ACUEDUCTOSRURALES2'!$C$80:$C$98</c:f>
              <c:numCache>
                <c:formatCode>0.0</c:formatCode>
                <c:ptCount val="19"/>
                <c:pt idx="0">
                  <c:v>1.5945330296127564</c:v>
                </c:pt>
                <c:pt idx="1">
                  <c:v>4.3280182232346238</c:v>
                </c:pt>
                <c:pt idx="2">
                  <c:v>0.91116173120728927</c:v>
                </c:pt>
                <c:pt idx="3">
                  <c:v>8.428246013667426</c:v>
                </c:pt>
                <c:pt idx="4">
                  <c:v>2.5056947608200453</c:v>
                </c:pt>
                <c:pt idx="5">
                  <c:v>11.845102505694761</c:v>
                </c:pt>
                <c:pt idx="6">
                  <c:v>5.4669703872437356</c:v>
                </c:pt>
                <c:pt idx="7">
                  <c:v>6.83371298405467</c:v>
                </c:pt>
                <c:pt idx="8">
                  <c:v>8.6560364464692476</c:v>
                </c:pt>
                <c:pt idx="9">
                  <c:v>5.0113895216400905</c:v>
                </c:pt>
                <c:pt idx="10">
                  <c:v>3.1890660592255129</c:v>
                </c:pt>
                <c:pt idx="11">
                  <c:v>8.428246013667426</c:v>
                </c:pt>
                <c:pt idx="12">
                  <c:v>1.8223234624145785</c:v>
                </c:pt>
                <c:pt idx="13">
                  <c:v>7.2892938496583142</c:v>
                </c:pt>
                <c:pt idx="14">
                  <c:v>4.5558086560364464</c:v>
                </c:pt>
                <c:pt idx="15">
                  <c:v>6.1503416856492032</c:v>
                </c:pt>
                <c:pt idx="16">
                  <c:v>8.8838268792710693</c:v>
                </c:pt>
                <c:pt idx="17">
                  <c:v>0.68337129840546695</c:v>
                </c:pt>
                <c:pt idx="18">
                  <c:v>3.416856492027335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BA-4B19-B0D1-CA851B25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0248384"/>
        <c:axId val="620250560"/>
      </c:barChart>
      <c:catAx>
        <c:axId val="6202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33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59264"/>
        <c:crossesAt val="0"/>
        <c:auto val="1"/>
        <c:lblAlgn val="ctr"/>
        <c:lblOffset val="100"/>
        <c:noMultiLvlLbl val="0"/>
      </c:catAx>
      <c:valAx>
        <c:axId val="62025926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Numero de Sistemas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49472"/>
        <c:crosses val="autoZero"/>
        <c:crossBetween val="between"/>
        <c:majorUnit val="5"/>
      </c:valAx>
      <c:catAx>
        <c:axId val="62024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0250560"/>
        <c:crosses val="autoZero"/>
        <c:auto val="1"/>
        <c:lblAlgn val="ctr"/>
        <c:lblOffset val="100"/>
        <c:noMultiLvlLbl val="0"/>
      </c:catAx>
      <c:valAx>
        <c:axId val="620250560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sz="1400">
                    <a:latin typeface="Arial Narrow" panose="020B0606020202030204" pitchFamily="34" charset="0"/>
                  </a:rPr>
                  <a:t>Porcentaje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CO"/>
          </a:p>
        </c:txPr>
        <c:crossAx val="620248384"/>
        <c:crosses val="max"/>
        <c:crossBetween val="between"/>
      </c:valAx>
      <c:spPr>
        <a:solidFill>
          <a:sysClr val="window" lastClr="FFFFFF"/>
        </a:solidFill>
        <a:scene3d>
          <a:camera prst="orthographicFront"/>
          <a:lightRig rig="threePt" dir="t"/>
        </a:scene3d>
        <a:sp3d>
          <a:bevelT/>
          <a:bevelB/>
        </a:sp3d>
      </c:spPr>
    </c:plotArea>
    <c:legend>
      <c:legendPos val="t"/>
      <c:layout>
        <c:manualLayout>
          <c:xMode val="edge"/>
          <c:yMode val="edge"/>
          <c:x val="0.29130154415977189"/>
          <c:y val="0.92708824187674221"/>
          <c:w val="0.4600726114819404"/>
          <c:h val="6.0105800728397329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image" Target="../media/image1.pn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0</xdr:rowOff>
    </xdr:from>
    <xdr:to>
      <xdr:col>0</xdr:col>
      <xdr:colOff>2857500</xdr:colOff>
      <xdr:row>6</xdr:row>
      <xdr:rowOff>13565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6B26A2-9CC6-4F99-BAB4-8059AE7C2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00"/>
        <a:stretch/>
      </xdr:blipFill>
      <xdr:spPr>
        <a:xfrm>
          <a:off x="215900" y="0"/>
          <a:ext cx="2641600" cy="13851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-2104798</xdr:colOff>
      <xdr:row>0</xdr:row>
      <xdr:rowOff>-2324100</xdr:rowOff>
    </xdr:from>
    <xdr:to>
      <xdr:col>0</xdr:col>
      <xdr:colOff>452210</xdr:colOff>
      <xdr:row>0</xdr:row>
      <xdr:rowOff>-1085850</xdr:rowOff>
    </xdr:to>
    <xdr:pic>
      <xdr:nvPicPr>
        <xdr:cNvPr id="48818303" name="2 Imagen">
          <a:extLst>
            <a:ext uri="{FF2B5EF4-FFF2-40B4-BE49-F238E27FC236}">
              <a16:creationId xmlns:a16="http://schemas.microsoft.com/office/drawing/2014/main" id="{00000000-0008-0000-0900-00007FE8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2104798" y="-2324100"/>
          <a:ext cx="2557008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2933700</xdr:colOff>
      <xdr:row>6</xdr:row>
      <xdr:rowOff>107035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55CD79-C8AD-4DC3-8C91-2763E06EC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100"/>
        <a:stretch/>
      </xdr:blipFill>
      <xdr:spPr>
        <a:xfrm>
          <a:off x="0" y="1"/>
          <a:ext cx="2933700" cy="14405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612526</xdr:colOff>
      <xdr:row>0</xdr:row>
      <xdr:rowOff>16496</xdr:rowOff>
    </xdr:from>
    <xdr:to>
      <xdr:col>34</xdr:col>
      <xdr:colOff>606136</xdr:colOff>
      <xdr:row>17</xdr:row>
      <xdr:rowOff>86590</xdr:rowOff>
    </xdr:to>
    <xdr:graphicFrame macro="">
      <xdr:nvGraphicFramePr>
        <xdr:cNvPr id="51162469" name="40 Gráfico">
          <a:extLst>
            <a:ext uri="{FF2B5EF4-FFF2-40B4-BE49-F238E27FC236}">
              <a16:creationId xmlns:a16="http://schemas.microsoft.com/office/drawing/2014/main" id="{00000000-0008-0000-0A00-000065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27</xdr:col>
      <xdr:colOff>206375</xdr:colOff>
      <xdr:row>156</xdr:row>
      <xdr:rowOff>127000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0097750" y="461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238125</xdr:colOff>
      <xdr:row>161</xdr:row>
      <xdr:rowOff>127000</xdr:rowOff>
    </xdr:from>
    <xdr:ext cx="954898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20129500" y="47132875"/>
          <a:ext cx="9548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381000</xdr:colOff>
      <xdr:row>180</xdr:row>
      <xdr:rowOff>95250</xdr:rowOff>
    </xdr:from>
    <xdr:ext cx="184731" cy="264560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20272375" y="527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317500</xdr:colOff>
      <xdr:row>161</xdr:row>
      <xdr:rowOff>190501</xdr:rowOff>
    </xdr:from>
    <xdr:ext cx="1002523" cy="610952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20208875" y="47196376"/>
          <a:ext cx="1002523" cy="610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333375</xdr:colOff>
      <xdr:row>162</xdr:row>
      <xdr:rowOff>15875</xdr:rowOff>
    </xdr:from>
    <xdr:ext cx="184731" cy="264560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20224750" y="4722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/>
        </a:p>
      </xdr:txBody>
    </xdr:sp>
    <xdr:clientData/>
  </xdr:oneCellAnchor>
  <xdr:oneCellAnchor>
    <xdr:from>
      <xdr:col>27</xdr:col>
      <xdr:colOff>492125</xdr:colOff>
      <xdr:row>180</xdr:row>
      <xdr:rowOff>95250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20383500" y="527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/>
        </a:p>
      </xdr:txBody>
    </xdr:sp>
    <xdr:clientData/>
  </xdr:oneCellAnchor>
  <xdr:twoCellAnchor>
    <xdr:from>
      <xdr:col>15</xdr:col>
      <xdr:colOff>18348</xdr:colOff>
      <xdr:row>0</xdr:row>
      <xdr:rowOff>21440</xdr:rowOff>
    </xdr:from>
    <xdr:to>
      <xdr:col>24</xdr:col>
      <xdr:colOff>585932</xdr:colOff>
      <xdr:row>17</xdr:row>
      <xdr:rowOff>89477</xdr:rowOff>
    </xdr:to>
    <xdr:graphicFrame macro="">
      <xdr:nvGraphicFramePr>
        <xdr:cNvPr id="51162477" name="1 Gráfico">
          <a:extLst>
            <a:ext uri="{FF2B5EF4-FFF2-40B4-BE49-F238E27FC236}">
              <a16:creationId xmlns:a16="http://schemas.microsoft.com/office/drawing/2014/main" id="{00000000-0008-0000-0A00-00006D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21728</xdr:colOff>
      <xdr:row>17</xdr:row>
      <xdr:rowOff>107643</xdr:rowOff>
    </xdr:from>
    <xdr:to>
      <xdr:col>24</xdr:col>
      <xdr:colOff>575930</xdr:colOff>
      <xdr:row>35</xdr:row>
      <xdr:rowOff>19197</xdr:rowOff>
    </xdr:to>
    <xdr:graphicFrame macro="">
      <xdr:nvGraphicFramePr>
        <xdr:cNvPr id="51162478" name="1 Gráfico">
          <a:extLst>
            <a:ext uri="{FF2B5EF4-FFF2-40B4-BE49-F238E27FC236}">
              <a16:creationId xmlns:a16="http://schemas.microsoft.com/office/drawing/2014/main" id="{00000000-0008-0000-0A00-00006E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587270</xdr:colOff>
      <xdr:row>17</xdr:row>
      <xdr:rowOff>114710</xdr:rowOff>
    </xdr:from>
    <xdr:to>
      <xdr:col>34</xdr:col>
      <xdr:colOff>613253</xdr:colOff>
      <xdr:row>35</xdr:row>
      <xdr:rowOff>11075</xdr:rowOff>
    </xdr:to>
    <xdr:graphicFrame macro="">
      <xdr:nvGraphicFramePr>
        <xdr:cNvPr id="51162479" name="40 Gráfico">
          <a:extLst>
            <a:ext uri="{FF2B5EF4-FFF2-40B4-BE49-F238E27FC236}">
              <a16:creationId xmlns:a16="http://schemas.microsoft.com/office/drawing/2014/main" id="{00000000-0008-0000-0A00-00006F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13042</xdr:colOff>
      <xdr:row>35</xdr:row>
      <xdr:rowOff>48762</xdr:rowOff>
    </xdr:from>
    <xdr:to>
      <xdr:col>24</xdr:col>
      <xdr:colOff>595312</xdr:colOff>
      <xdr:row>53</xdr:row>
      <xdr:rowOff>142876</xdr:rowOff>
    </xdr:to>
    <xdr:graphicFrame macro="">
      <xdr:nvGraphicFramePr>
        <xdr:cNvPr id="51162480" name="1 Gráfico">
          <a:extLst>
            <a:ext uri="{FF2B5EF4-FFF2-40B4-BE49-F238E27FC236}">
              <a16:creationId xmlns:a16="http://schemas.microsoft.com/office/drawing/2014/main" id="{00000000-0008-0000-0A00-000070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603818</xdr:colOff>
      <xdr:row>35</xdr:row>
      <xdr:rowOff>22110</xdr:rowOff>
    </xdr:from>
    <xdr:to>
      <xdr:col>34</xdr:col>
      <xdr:colOff>613253</xdr:colOff>
      <xdr:row>53</xdr:row>
      <xdr:rowOff>130969</xdr:rowOff>
    </xdr:to>
    <xdr:graphicFrame macro="">
      <xdr:nvGraphicFramePr>
        <xdr:cNvPr id="51162481" name="40 Gráfico">
          <a:extLst>
            <a:ext uri="{FF2B5EF4-FFF2-40B4-BE49-F238E27FC236}">
              <a16:creationId xmlns:a16="http://schemas.microsoft.com/office/drawing/2014/main" id="{00000000-0008-0000-0A00-000071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34636</xdr:colOff>
      <xdr:row>54</xdr:row>
      <xdr:rowOff>17319</xdr:rowOff>
    </xdr:from>
    <xdr:to>
      <xdr:col>24</xdr:col>
      <xdr:colOff>606136</xdr:colOff>
      <xdr:row>70</xdr:row>
      <xdr:rowOff>245342</xdr:rowOff>
    </xdr:to>
    <xdr:graphicFrame macro="">
      <xdr:nvGraphicFramePr>
        <xdr:cNvPr id="51162482" name="1 Gráfico">
          <a:extLst>
            <a:ext uri="{FF2B5EF4-FFF2-40B4-BE49-F238E27FC236}">
              <a16:creationId xmlns:a16="http://schemas.microsoft.com/office/drawing/2014/main" id="{00000000-0008-0000-0A00-000072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635000</xdr:colOff>
      <xdr:row>54</xdr:row>
      <xdr:rowOff>13606</xdr:rowOff>
    </xdr:from>
    <xdr:to>
      <xdr:col>34</xdr:col>
      <xdr:colOff>613253</xdr:colOff>
      <xdr:row>70</xdr:row>
      <xdr:rowOff>230908</xdr:rowOff>
    </xdr:to>
    <xdr:graphicFrame macro="">
      <xdr:nvGraphicFramePr>
        <xdr:cNvPr id="51162483" name="40 Gráfico">
          <a:extLst>
            <a:ext uri="{FF2B5EF4-FFF2-40B4-BE49-F238E27FC236}">
              <a16:creationId xmlns:a16="http://schemas.microsoft.com/office/drawing/2014/main" id="{00000000-0008-0000-0A00-000073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4883</xdr:colOff>
      <xdr:row>71</xdr:row>
      <xdr:rowOff>2793</xdr:rowOff>
    </xdr:from>
    <xdr:to>
      <xdr:col>24</xdr:col>
      <xdr:colOff>610576</xdr:colOff>
      <xdr:row>88</xdr:row>
      <xdr:rowOff>97692</xdr:rowOff>
    </xdr:to>
    <xdr:graphicFrame macro="">
      <xdr:nvGraphicFramePr>
        <xdr:cNvPr id="51162484" name="1 Gráfico">
          <a:extLst>
            <a:ext uri="{FF2B5EF4-FFF2-40B4-BE49-F238E27FC236}">
              <a16:creationId xmlns:a16="http://schemas.microsoft.com/office/drawing/2014/main" id="{00000000-0008-0000-0A00-000074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626279</xdr:colOff>
      <xdr:row>71</xdr:row>
      <xdr:rowOff>13608</xdr:rowOff>
    </xdr:from>
    <xdr:to>
      <xdr:col>34</xdr:col>
      <xdr:colOff>639961</xdr:colOff>
      <xdr:row>88</xdr:row>
      <xdr:rowOff>104180</xdr:rowOff>
    </xdr:to>
    <xdr:graphicFrame macro="">
      <xdr:nvGraphicFramePr>
        <xdr:cNvPr id="51162485" name="40 Gráfico">
          <a:extLst>
            <a:ext uri="{FF2B5EF4-FFF2-40B4-BE49-F238E27FC236}">
              <a16:creationId xmlns:a16="http://schemas.microsoft.com/office/drawing/2014/main" id="{00000000-0008-0000-0A00-000075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4537</xdr:colOff>
      <xdr:row>88</xdr:row>
      <xdr:rowOff>111125</xdr:rowOff>
    </xdr:from>
    <xdr:to>
      <xdr:col>24</xdr:col>
      <xdr:colOff>612322</xdr:colOff>
      <xdr:row>105</xdr:row>
      <xdr:rowOff>45357</xdr:rowOff>
    </xdr:to>
    <xdr:graphicFrame macro="">
      <xdr:nvGraphicFramePr>
        <xdr:cNvPr id="51162486" name="1 Gráfico">
          <a:extLst>
            <a:ext uri="{FF2B5EF4-FFF2-40B4-BE49-F238E27FC236}">
              <a16:creationId xmlns:a16="http://schemas.microsoft.com/office/drawing/2014/main" id="{00000000-0008-0000-0A00-000076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644072</xdr:colOff>
      <xdr:row>88</xdr:row>
      <xdr:rowOff>133804</xdr:rowOff>
    </xdr:from>
    <xdr:to>
      <xdr:col>34</xdr:col>
      <xdr:colOff>635000</xdr:colOff>
      <xdr:row>105</xdr:row>
      <xdr:rowOff>52162</xdr:rowOff>
    </xdr:to>
    <xdr:graphicFrame macro="">
      <xdr:nvGraphicFramePr>
        <xdr:cNvPr id="51162487" name="40 Gráfico">
          <a:extLst>
            <a:ext uri="{FF2B5EF4-FFF2-40B4-BE49-F238E27FC236}">
              <a16:creationId xmlns:a16="http://schemas.microsoft.com/office/drawing/2014/main" id="{00000000-0008-0000-0A00-000077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23813</xdr:colOff>
      <xdr:row>105</xdr:row>
      <xdr:rowOff>71437</xdr:rowOff>
    </xdr:from>
    <xdr:to>
      <xdr:col>24</xdr:col>
      <xdr:colOff>642937</xdr:colOff>
      <xdr:row>127</xdr:row>
      <xdr:rowOff>-1</xdr:rowOff>
    </xdr:to>
    <xdr:graphicFrame macro="">
      <xdr:nvGraphicFramePr>
        <xdr:cNvPr id="51162488" name="1 Gráfico">
          <a:extLst>
            <a:ext uri="{FF2B5EF4-FFF2-40B4-BE49-F238E27FC236}">
              <a16:creationId xmlns:a16="http://schemas.microsoft.com/office/drawing/2014/main" id="{00000000-0008-0000-0A00-000078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690562</xdr:colOff>
      <xdr:row>105</xdr:row>
      <xdr:rowOff>78241</xdr:rowOff>
    </xdr:from>
    <xdr:to>
      <xdr:col>34</xdr:col>
      <xdr:colOff>642383</xdr:colOff>
      <xdr:row>126</xdr:row>
      <xdr:rowOff>238124</xdr:rowOff>
    </xdr:to>
    <xdr:graphicFrame macro="">
      <xdr:nvGraphicFramePr>
        <xdr:cNvPr id="51162489" name="40 Gráfico">
          <a:extLst>
            <a:ext uri="{FF2B5EF4-FFF2-40B4-BE49-F238E27FC236}">
              <a16:creationId xmlns:a16="http://schemas.microsoft.com/office/drawing/2014/main" id="{00000000-0008-0000-0A00-000079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51639</xdr:colOff>
      <xdr:row>127</xdr:row>
      <xdr:rowOff>24423</xdr:rowOff>
    </xdr:from>
    <xdr:to>
      <xdr:col>24</xdr:col>
      <xdr:colOff>659423</xdr:colOff>
      <xdr:row>142</xdr:row>
      <xdr:rowOff>830384</xdr:rowOff>
    </xdr:to>
    <xdr:graphicFrame macro="">
      <xdr:nvGraphicFramePr>
        <xdr:cNvPr id="51162490" name="1 Gráfico">
          <a:extLst>
            <a:ext uri="{FF2B5EF4-FFF2-40B4-BE49-F238E27FC236}">
              <a16:creationId xmlns:a16="http://schemas.microsoft.com/office/drawing/2014/main" id="{00000000-0008-0000-0A00-00007A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671002</xdr:colOff>
      <xdr:row>127</xdr:row>
      <xdr:rowOff>13799</xdr:rowOff>
    </xdr:from>
    <xdr:to>
      <xdr:col>34</xdr:col>
      <xdr:colOff>630528</xdr:colOff>
      <xdr:row>142</xdr:row>
      <xdr:rowOff>841392</xdr:rowOff>
    </xdr:to>
    <xdr:graphicFrame macro="">
      <xdr:nvGraphicFramePr>
        <xdr:cNvPr id="51162491" name="40 Gráfico">
          <a:extLst>
            <a:ext uri="{FF2B5EF4-FFF2-40B4-BE49-F238E27FC236}">
              <a16:creationId xmlns:a16="http://schemas.microsoft.com/office/drawing/2014/main" id="{00000000-0008-0000-0A00-00007B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38100</xdr:colOff>
      <xdr:row>142</xdr:row>
      <xdr:rowOff>832756</xdr:rowOff>
    </xdr:from>
    <xdr:to>
      <xdr:col>24</xdr:col>
      <xdr:colOff>647700</xdr:colOff>
      <xdr:row>157</xdr:row>
      <xdr:rowOff>57150</xdr:rowOff>
    </xdr:to>
    <xdr:graphicFrame macro="">
      <xdr:nvGraphicFramePr>
        <xdr:cNvPr id="51162492" name="1 Gráfico">
          <a:extLst>
            <a:ext uri="{FF2B5EF4-FFF2-40B4-BE49-F238E27FC236}">
              <a16:creationId xmlns:a16="http://schemas.microsoft.com/office/drawing/2014/main" id="{00000000-0008-0000-0A00-00007C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672193</xdr:colOff>
      <xdr:row>142</xdr:row>
      <xdr:rowOff>832756</xdr:rowOff>
    </xdr:from>
    <xdr:to>
      <xdr:col>34</xdr:col>
      <xdr:colOff>635000</xdr:colOff>
      <xdr:row>157</xdr:row>
      <xdr:rowOff>57149</xdr:rowOff>
    </xdr:to>
    <xdr:graphicFrame macro="">
      <xdr:nvGraphicFramePr>
        <xdr:cNvPr id="51162493" name="40 Gráfico" descr="qwddwd">
          <a:extLst>
            <a:ext uri="{FF2B5EF4-FFF2-40B4-BE49-F238E27FC236}">
              <a16:creationId xmlns:a16="http://schemas.microsoft.com/office/drawing/2014/main" id="{00000000-0008-0000-0A00-00007D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14167</xdr:colOff>
      <xdr:row>157</xdr:row>
      <xdr:rowOff>83320</xdr:rowOff>
    </xdr:from>
    <xdr:to>
      <xdr:col>24</xdr:col>
      <xdr:colOff>640095</xdr:colOff>
      <xdr:row>174</xdr:row>
      <xdr:rowOff>69714</xdr:rowOff>
    </xdr:to>
    <xdr:graphicFrame macro="">
      <xdr:nvGraphicFramePr>
        <xdr:cNvPr id="51162494" name="1 Gráfico">
          <a:extLst>
            <a:ext uri="{FF2B5EF4-FFF2-40B4-BE49-F238E27FC236}">
              <a16:creationId xmlns:a16="http://schemas.microsoft.com/office/drawing/2014/main" id="{00000000-0008-0000-0A00-00007E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24</xdr:col>
      <xdr:colOff>659396</xdr:colOff>
      <xdr:row>157</xdr:row>
      <xdr:rowOff>70272</xdr:rowOff>
    </xdr:from>
    <xdr:to>
      <xdr:col>34</xdr:col>
      <xdr:colOff>670579</xdr:colOff>
      <xdr:row>174</xdr:row>
      <xdr:rowOff>83880</xdr:rowOff>
    </xdr:to>
    <xdr:graphicFrame macro="">
      <xdr:nvGraphicFramePr>
        <xdr:cNvPr id="51162495" name="40 Gráfico">
          <a:extLst>
            <a:ext uri="{FF2B5EF4-FFF2-40B4-BE49-F238E27FC236}">
              <a16:creationId xmlns:a16="http://schemas.microsoft.com/office/drawing/2014/main" id="{00000000-0008-0000-0A00-00007FAD0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523810</xdr:colOff>
      <xdr:row>6</xdr:row>
      <xdr:rowOff>255519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283482BB-1DC1-4AD6-9975-F96E49DB9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t="18100"/>
        <a:stretch/>
      </xdr:blipFill>
      <xdr:spPr>
        <a:xfrm>
          <a:off x="0" y="0"/>
          <a:ext cx="3496859" cy="1717060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75334</xdr:rowOff>
    </xdr:from>
    <xdr:to>
      <xdr:col>0</xdr:col>
      <xdr:colOff>2692400</xdr:colOff>
      <xdr:row>6</xdr:row>
      <xdr:rowOff>63499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238850-8875-4035-886F-0E57999B4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00"/>
        <a:stretch/>
      </xdr:blipFill>
      <xdr:spPr>
        <a:xfrm>
          <a:off x="50800" y="75334"/>
          <a:ext cx="2641600" cy="138516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0.88944</cdr:x>
      <cdr:y>0.83608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108950" y="52673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0.8925</cdr:x>
      <cdr:y>0.83608</cdr:y>
    </cdr:from>
    <cdr:to>
      <cdr:x>1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8474075" y="480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0.7948</cdr:x>
      <cdr:y>0.4008</cdr:y>
    </cdr:from>
    <cdr:to>
      <cdr:x>0.96067</cdr:x>
      <cdr:y>0.6112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7378699" y="2340216"/>
          <a:ext cx="1539875" cy="122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0.81532</cdr:x>
      <cdr:y>0.46388</cdr:y>
    </cdr:from>
    <cdr:to>
      <cdr:x>0.9788</cdr:x>
      <cdr:y>0.70642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7569200" y="2568574"/>
          <a:ext cx="151765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0.89398</cdr:x>
      <cdr:y>0.57855</cdr:y>
    </cdr:from>
    <cdr:to>
      <cdr:x>0.99248</cdr:x>
      <cdr:y>0.74369</cdr:y>
    </cdr:to>
    <cdr:sp macro="" textlink="">
      <cdr:nvSpPr>
        <cdr:cNvPr id="7" name="6 CuadroTexto"/>
        <cdr:cNvSpPr txBox="1"/>
      </cdr:nvSpPr>
      <cdr:spPr>
        <a:xfrm xmlns:a="http://schemas.openxmlformats.org/drawingml/2006/main">
          <a:off x="8299450" y="32035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0.85294</cdr:x>
      <cdr:y>0.75344</cdr:y>
    </cdr:from>
    <cdr:to>
      <cdr:x>0.95144</cdr:x>
      <cdr:y>0.91858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918450" y="417194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263525</xdr:colOff>
      <xdr:row>129</xdr:row>
      <xdr:rowOff>76200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856075" y="5147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/>
        </a:p>
      </xdr:txBody>
    </xdr:sp>
    <xdr:clientData/>
  </xdr:oneCellAnchor>
  <xdr:twoCellAnchor editAs="oneCell">
    <xdr:from>
      <xdr:col>0</xdr:col>
      <xdr:colOff>25400</xdr:colOff>
      <xdr:row>0</xdr:row>
      <xdr:rowOff>0</xdr:rowOff>
    </xdr:from>
    <xdr:to>
      <xdr:col>0</xdr:col>
      <xdr:colOff>2794000</xdr:colOff>
      <xdr:row>6</xdr:row>
      <xdr:rowOff>92859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80B2B3-3C58-4412-B8F2-B634F62EC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00"/>
        <a:stretch/>
      </xdr:blipFill>
      <xdr:spPr>
        <a:xfrm>
          <a:off x="25400" y="0"/>
          <a:ext cx="2768600" cy="14517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263525</xdr:colOff>
      <xdr:row>124</xdr:row>
      <xdr:rowOff>76200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376400" y="5751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/>
        </a:p>
      </xdr:txBody>
    </xdr:sp>
    <xdr:clientData/>
  </xdr:oneCellAnchor>
  <xdr:twoCellAnchor editAs="oneCell">
    <xdr:from>
      <xdr:col>0</xdr:col>
      <xdr:colOff>76200</xdr:colOff>
      <xdr:row>0</xdr:row>
      <xdr:rowOff>0</xdr:rowOff>
    </xdr:from>
    <xdr:to>
      <xdr:col>0</xdr:col>
      <xdr:colOff>2844800</xdr:colOff>
      <xdr:row>6</xdr:row>
      <xdr:rowOff>105559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9BDCC93-0245-46C2-9CC2-7F87595D67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00"/>
        <a:stretch/>
      </xdr:blipFill>
      <xdr:spPr>
        <a:xfrm>
          <a:off x="76200" y="0"/>
          <a:ext cx="2768600" cy="14517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60960</xdr:colOff>
      <xdr:row>6</xdr:row>
      <xdr:rowOff>54759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5FB9D1-0644-47A1-A5C0-B4FB0288D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00"/>
        <a:stretch/>
      </xdr:blipFill>
      <xdr:spPr>
        <a:xfrm>
          <a:off x="0" y="0"/>
          <a:ext cx="2956560" cy="14720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1</xdr:col>
      <xdr:colOff>10160</xdr:colOff>
      <xdr:row>6</xdr:row>
      <xdr:rowOff>105559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B17292-040A-4979-B120-2268FE8B1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00"/>
        <a:stretch/>
      </xdr:blipFill>
      <xdr:spPr>
        <a:xfrm>
          <a:off x="0" y="50800"/>
          <a:ext cx="2956560" cy="14517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2956560</xdr:colOff>
      <xdr:row>6</xdr:row>
      <xdr:rowOff>105559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A2B5E3-AEDE-4610-8AC1-FE05E9B3F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00"/>
        <a:stretch/>
      </xdr:blipFill>
      <xdr:spPr>
        <a:xfrm>
          <a:off x="0" y="0"/>
          <a:ext cx="2956560" cy="14517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2956560</xdr:colOff>
      <xdr:row>7</xdr:row>
      <xdr:rowOff>3959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187C29-B5E9-4FE7-B96A-49B0C5A1D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00"/>
        <a:stretch/>
      </xdr:blipFill>
      <xdr:spPr>
        <a:xfrm>
          <a:off x="0" y="0"/>
          <a:ext cx="2956560" cy="14517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35560</xdr:colOff>
      <xdr:row>6</xdr:row>
      <xdr:rowOff>92859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F9DCE9-FB23-4AFC-B5F6-7C6C5C041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00"/>
        <a:stretch/>
      </xdr:blipFill>
      <xdr:spPr>
        <a:xfrm>
          <a:off x="0" y="0"/>
          <a:ext cx="2956560" cy="145175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ALERIA PARRA OSPINA" id="{B1C0DAFB-30CE-46B0-9346-F41D60352D65}" userId="S::valeria.parra@udea.edu.co::4c1d5677-b7e0-43eb-99bb-867a5bb8141c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47" dT="2024-02-16T00:52:41.04" personId="{B1C0DAFB-30CE-46B0-9346-F41D60352D65}" id="{F4FB36BC-F64B-4697-B96B-E8919453DB94}">
    <text>Se corrigió el nombre de la vereda, antes estaba Vereda La Cuesta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88" dT="2024-02-14T20:01:50.35" personId="{B1C0DAFB-30CE-46B0-9346-F41D60352D65}" id="{7EF2C515-2CA3-4CF3-A5FA-D89DB5D8C5D8}">
    <text xml:space="preserve">En informe S01 no registra suscriptores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mments" Target="../comments10.xml"/><Relationship Id="rId3" Type="http://schemas.openxmlformats.org/officeDocument/2006/relationships/printerSettings" Target="../printerSettings/printerSettings48.bin"/><Relationship Id="rId7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1.xml"/><Relationship Id="rId3" Type="http://schemas.openxmlformats.org/officeDocument/2006/relationships/printerSettings" Target="../printerSettings/printerSettings53.bin"/><Relationship Id="rId7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8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printerSettings" Target="../printerSettings/printerSettings13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printerSettings" Target="../printerSettings/printerSettings18.bin"/><Relationship Id="rId7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Relationship Id="rId9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printerSettings" Target="../printerSettings/printerSettings23.bin"/><Relationship Id="rId7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printerSettings" Target="../printerSettings/printerSettings28.bin"/><Relationship Id="rId7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mments" Target="../comments7.xml"/><Relationship Id="rId3" Type="http://schemas.openxmlformats.org/officeDocument/2006/relationships/printerSettings" Target="../printerSettings/printerSettings33.bin"/><Relationship Id="rId7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8.xml"/><Relationship Id="rId3" Type="http://schemas.openxmlformats.org/officeDocument/2006/relationships/printerSettings" Target="../printerSettings/printerSettings38.bin"/><Relationship Id="rId7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mments" Target="../comments9.xml"/><Relationship Id="rId3" Type="http://schemas.openxmlformats.org/officeDocument/2006/relationships/printerSettings" Target="../printerSettings/printerSettings43.bin"/><Relationship Id="rId7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W232"/>
  <sheetViews>
    <sheetView showGridLines="0" tabSelected="1" zoomScale="60" zoomScaleNormal="60" workbookViewId="0">
      <pane xSplit="3" ySplit="10" topLeftCell="G11" activePane="bottomRight" state="frozenSplit"/>
      <selection pane="topRight" activeCell="D1" sqref="D1"/>
      <selection pane="bottomLeft" activeCell="A11" sqref="A11"/>
      <selection pane="bottomRight" activeCell="A11" sqref="A11"/>
    </sheetView>
  </sheetViews>
  <sheetFormatPr baseColWidth="10" defaultColWidth="11.44140625" defaultRowHeight="36.75" customHeight="1"/>
  <cols>
    <col min="1" max="1" width="44.109375" style="61" customWidth="1"/>
    <col min="2" max="2" width="42" style="9" customWidth="1"/>
    <col min="3" max="3" width="66.33203125" style="9" customWidth="1"/>
    <col min="4" max="4" width="24.88671875" style="407" customWidth="1"/>
    <col min="5" max="16" width="10.6640625" style="407" customWidth="1"/>
    <col min="17" max="17" width="14.44140625" style="9" customWidth="1"/>
    <col min="18" max="18" width="13.44140625" style="9" customWidth="1"/>
    <col min="19" max="19" width="42.44140625" style="9" bestFit="1" customWidth="1"/>
    <col min="20" max="20" width="9.88671875" style="9" customWidth="1"/>
    <col min="21" max="16384" width="11.44140625" style="9"/>
  </cols>
  <sheetData>
    <row r="1" spans="1:23" s="4" customFormat="1" ht="18" customHeight="1">
      <c r="A1" s="41"/>
      <c r="B1" s="575" t="s">
        <v>0</v>
      </c>
      <c r="C1" s="575"/>
      <c r="D1" s="575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192"/>
      <c r="R1" s="110"/>
      <c r="S1" s="18" t="s">
        <v>1</v>
      </c>
      <c r="T1" s="3"/>
      <c r="V1" s="5"/>
      <c r="W1" s="5"/>
    </row>
    <row r="2" spans="1:23" s="6" customFormat="1" ht="18" customHeight="1">
      <c r="A2" s="41"/>
      <c r="B2" s="575" t="s">
        <v>2</v>
      </c>
      <c r="C2" s="575"/>
      <c r="D2" s="575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35"/>
      <c r="R2" s="36"/>
      <c r="S2" s="19" t="s">
        <v>4390</v>
      </c>
      <c r="T2" s="3"/>
      <c r="V2" s="5"/>
      <c r="W2" s="5"/>
    </row>
    <row r="3" spans="1:23" s="4" customFormat="1" ht="18" customHeight="1">
      <c r="A3" s="41"/>
      <c r="B3" s="590" t="s">
        <v>3</v>
      </c>
      <c r="C3" s="590"/>
      <c r="D3" s="590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27"/>
      <c r="R3" s="37"/>
      <c r="S3" s="19" t="s">
        <v>4391</v>
      </c>
      <c r="T3" s="3"/>
      <c r="V3" s="5"/>
      <c r="W3" s="5"/>
    </row>
    <row r="4" spans="1:23" s="4" customFormat="1" ht="18" customHeight="1">
      <c r="A4" s="41"/>
      <c r="B4" s="24" t="s">
        <v>4</v>
      </c>
      <c r="C4" s="27"/>
      <c r="D4" s="8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/>
      <c r="R4" s="17"/>
      <c r="S4" s="19" t="s">
        <v>5</v>
      </c>
      <c r="T4" s="3"/>
      <c r="V4" s="5"/>
      <c r="W4" s="5"/>
    </row>
    <row r="5" spans="1:23" s="14" customFormat="1" ht="17.25" customHeight="1">
      <c r="A5" s="42"/>
      <c r="B5" s="597" t="s">
        <v>6</v>
      </c>
      <c r="C5" s="597"/>
      <c r="D5" s="8"/>
      <c r="E5" s="589" t="s">
        <v>7</v>
      </c>
      <c r="F5" s="589"/>
      <c r="G5" s="589"/>
      <c r="H5" s="584" t="s">
        <v>8</v>
      </c>
      <c r="I5" s="584"/>
      <c r="J5" s="584"/>
      <c r="K5" s="596" t="s">
        <v>9</v>
      </c>
      <c r="L5" s="596"/>
      <c r="M5" s="596"/>
      <c r="N5" s="588" t="s">
        <v>10</v>
      </c>
      <c r="O5" s="588"/>
      <c r="P5" s="588"/>
      <c r="Q5" s="582" t="s">
        <v>11</v>
      </c>
      <c r="R5" s="582"/>
      <c r="S5" s="583" t="s">
        <v>12</v>
      </c>
    </row>
    <row r="6" spans="1:23" s="14" customFormat="1" ht="18.75" customHeight="1">
      <c r="A6" s="42"/>
      <c r="B6" s="597"/>
      <c r="C6" s="597"/>
      <c r="D6" s="405" t="s">
        <v>13</v>
      </c>
      <c r="E6" s="589"/>
      <c r="F6" s="589"/>
      <c r="G6" s="589"/>
      <c r="H6" s="584"/>
      <c r="I6" s="584"/>
      <c r="J6" s="584"/>
      <c r="K6" s="596"/>
      <c r="L6" s="596"/>
      <c r="M6" s="596"/>
      <c r="N6" s="588"/>
      <c r="O6" s="588"/>
      <c r="P6" s="588"/>
      <c r="Q6" s="582"/>
      <c r="R6" s="582"/>
      <c r="S6" s="583"/>
    </row>
    <row r="7" spans="1:23" s="14" customFormat="1" ht="3" customHeight="1">
      <c r="A7" s="577"/>
      <c r="B7" s="577"/>
      <c r="C7" s="21"/>
      <c r="D7" s="404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22"/>
      <c r="R7" s="22"/>
      <c r="S7" s="20"/>
    </row>
    <row r="8" spans="1:23" s="14" customFormat="1" ht="27" customHeight="1">
      <c r="A8" s="591" t="s">
        <v>14</v>
      </c>
      <c r="B8" s="592"/>
      <c r="C8" s="148"/>
      <c r="D8" s="189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148"/>
      <c r="R8" s="148"/>
      <c r="S8" s="149"/>
    </row>
    <row r="9" spans="1:23" s="7" customFormat="1" ht="18" customHeight="1">
      <c r="A9" s="578" t="s">
        <v>15</v>
      </c>
      <c r="B9" s="576" t="s">
        <v>16</v>
      </c>
      <c r="C9" s="576" t="s">
        <v>17</v>
      </c>
      <c r="D9" s="579" t="s">
        <v>18</v>
      </c>
      <c r="E9" s="585" t="s">
        <v>19</v>
      </c>
      <c r="F9" s="585"/>
      <c r="G9" s="585"/>
      <c r="H9" s="585"/>
      <c r="I9" s="585"/>
      <c r="J9" s="585"/>
      <c r="K9" s="585"/>
      <c r="L9" s="585"/>
      <c r="M9" s="585"/>
      <c r="N9" s="585"/>
      <c r="O9" s="585"/>
      <c r="P9" s="585"/>
      <c r="Q9" s="595" t="s">
        <v>20</v>
      </c>
      <c r="R9" s="586" t="s">
        <v>21</v>
      </c>
      <c r="S9" s="576" t="s">
        <v>22</v>
      </c>
      <c r="T9" s="8"/>
    </row>
    <row r="10" spans="1:23" s="7" customFormat="1" ht="24" customHeight="1">
      <c r="A10" s="578"/>
      <c r="B10" s="576"/>
      <c r="C10" s="576"/>
      <c r="D10" s="580"/>
      <c r="E10" s="408" t="s">
        <v>23</v>
      </c>
      <c r="F10" s="408" t="s">
        <v>24</v>
      </c>
      <c r="G10" s="408" t="s">
        <v>25</v>
      </c>
      <c r="H10" s="408" t="s">
        <v>26</v>
      </c>
      <c r="I10" s="408" t="s">
        <v>27</v>
      </c>
      <c r="J10" s="408" t="s">
        <v>28</v>
      </c>
      <c r="K10" s="408" t="s">
        <v>29</v>
      </c>
      <c r="L10" s="408" t="s">
        <v>30</v>
      </c>
      <c r="M10" s="408" t="s">
        <v>31</v>
      </c>
      <c r="N10" s="408" t="s">
        <v>32</v>
      </c>
      <c r="O10" s="408" t="s">
        <v>33</v>
      </c>
      <c r="P10" s="408" t="s">
        <v>34</v>
      </c>
      <c r="Q10" s="595"/>
      <c r="R10" s="587"/>
      <c r="S10" s="581"/>
      <c r="T10" s="8"/>
    </row>
    <row r="11" spans="1:23" s="44" customFormat="1" ht="32.1" customHeight="1">
      <c r="A11" s="509" t="s">
        <v>35</v>
      </c>
      <c r="B11" s="511" t="s">
        <v>36</v>
      </c>
      <c r="C11" s="511" t="s">
        <v>37</v>
      </c>
      <c r="D11" s="477">
        <v>720</v>
      </c>
      <c r="E11" s="117" t="s">
        <v>38</v>
      </c>
      <c r="F11" s="117" t="s">
        <v>38</v>
      </c>
      <c r="G11" s="117" t="s">
        <v>38</v>
      </c>
      <c r="H11" s="117" t="s">
        <v>38</v>
      </c>
      <c r="I11" s="117" t="s">
        <v>38</v>
      </c>
      <c r="J11" s="117" t="s">
        <v>38</v>
      </c>
      <c r="K11" s="117" t="s">
        <v>38</v>
      </c>
      <c r="L11" s="117">
        <v>23.4</v>
      </c>
      <c r="M11" s="117" t="s">
        <v>38</v>
      </c>
      <c r="N11" s="117" t="s">
        <v>38</v>
      </c>
      <c r="O11" s="117" t="s">
        <v>38</v>
      </c>
      <c r="P11" s="117" t="s">
        <v>38</v>
      </c>
      <c r="Q11" s="117">
        <f t="shared" ref="Q11:Q72" si="0">AVERAGE(E11:P11)</f>
        <v>23.4</v>
      </c>
      <c r="R11" s="115" t="s">
        <v>39</v>
      </c>
      <c r="S11" s="116" t="str">
        <f t="shared" ref="S11:S74" si="1">IF(Q11&lt;5,"Sin Riesgo",IF(Q11 &lt;=14,"Bajo",IF(Q11&lt;=35,"Medio",IF(Q11&lt;=80,"Alto","Inviable Sanitariamente"))))</f>
        <v>Medio</v>
      </c>
      <c r="T11" s="41"/>
    </row>
    <row r="12" spans="1:23" s="44" customFormat="1" ht="32.1" customHeight="1">
      <c r="A12" s="509" t="s">
        <v>35</v>
      </c>
      <c r="B12" s="511" t="s">
        <v>41</v>
      </c>
      <c r="C12" s="511" t="s">
        <v>42</v>
      </c>
      <c r="D12" s="478">
        <v>32</v>
      </c>
      <c r="E12" s="117" t="s">
        <v>38</v>
      </c>
      <c r="F12" s="117" t="s">
        <v>38</v>
      </c>
      <c r="G12" s="117" t="s">
        <v>38</v>
      </c>
      <c r="H12" s="117" t="s">
        <v>38</v>
      </c>
      <c r="I12" s="117">
        <v>93.3</v>
      </c>
      <c r="J12" s="117" t="s">
        <v>38</v>
      </c>
      <c r="K12" s="117" t="s">
        <v>38</v>
      </c>
      <c r="L12" s="117" t="s">
        <v>38</v>
      </c>
      <c r="M12" s="117">
        <v>85.9</v>
      </c>
      <c r="N12" s="117" t="s">
        <v>38</v>
      </c>
      <c r="O12" s="117" t="s">
        <v>38</v>
      </c>
      <c r="P12" s="117" t="s">
        <v>38</v>
      </c>
      <c r="Q12" s="117">
        <f t="shared" si="0"/>
        <v>89.6</v>
      </c>
      <c r="R12" s="115" t="str">
        <f t="shared" ref="R12:R71" si="2">IF(Q12&lt;5,"SI","NO")</f>
        <v>NO</v>
      </c>
      <c r="S12" s="116" t="str">
        <f t="shared" si="1"/>
        <v>Inviable Sanitariamente</v>
      </c>
      <c r="T12" s="41"/>
    </row>
    <row r="13" spans="1:23" s="44" customFormat="1" ht="32.1" customHeight="1">
      <c r="A13" s="509" t="s">
        <v>35</v>
      </c>
      <c r="B13" s="511" t="s">
        <v>43</v>
      </c>
      <c r="C13" s="511" t="s">
        <v>44</v>
      </c>
      <c r="D13" s="478">
        <v>131</v>
      </c>
      <c r="E13" s="117" t="s">
        <v>38</v>
      </c>
      <c r="F13" s="117">
        <v>47</v>
      </c>
      <c r="G13" s="117" t="s">
        <v>38</v>
      </c>
      <c r="H13" s="117" t="s">
        <v>38</v>
      </c>
      <c r="I13" s="117" t="s">
        <v>38</v>
      </c>
      <c r="J13" s="117" t="s">
        <v>38</v>
      </c>
      <c r="K13" s="117" t="s">
        <v>38</v>
      </c>
      <c r="L13" s="117" t="s">
        <v>38</v>
      </c>
      <c r="M13" s="117" t="s">
        <v>38</v>
      </c>
      <c r="N13" s="117" t="s">
        <v>38</v>
      </c>
      <c r="O13" s="117" t="s">
        <v>38</v>
      </c>
      <c r="P13" s="117" t="s">
        <v>38</v>
      </c>
      <c r="Q13" s="117">
        <f t="shared" si="0"/>
        <v>47</v>
      </c>
      <c r="R13" s="115" t="str">
        <f t="shared" si="2"/>
        <v>NO</v>
      </c>
      <c r="S13" s="116" t="str">
        <f t="shared" si="1"/>
        <v>Alto</v>
      </c>
      <c r="T13" s="41"/>
    </row>
    <row r="14" spans="1:23" s="44" customFormat="1" ht="32.1" customHeight="1">
      <c r="A14" s="509" t="s">
        <v>35</v>
      </c>
      <c r="B14" s="511" t="s">
        <v>45</v>
      </c>
      <c r="C14" s="511" t="s">
        <v>46</v>
      </c>
      <c r="D14" s="478">
        <v>195</v>
      </c>
      <c r="E14" s="117" t="s">
        <v>38</v>
      </c>
      <c r="F14" s="117">
        <v>33.6</v>
      </c>
      <c r="G14" s="117" t="s">
        <v>38</v>
      </c>
      <c r="H14" s="117" t="s">
        <v>38</v>
      </c>
      <c r="I14" s="117" t="s">
        <v>38</v>
      </c>
      <c r="J14" s="117" t="s">
        <v>38</v>
      </c>
      <c r="K14" s="117" t="s">
        <v>38</v>
      </c>
      <c r="L14" s="117" t="s">
        <v>38</v>
      </c>
      <c r="M14" s="117" t="s">
        <v>38</v>
      </c>
      <c r="N14" s="117" t="s">
        <v>38</v>
      </c>
      <c r="O14" s="117" t="s">
        <v>38</v>
      </c>
      <c r="P14" s="117" t="s">
        <v>38</v>
      </c>
      <c r="Q14" s="117">
        <f t="shared" si="0"/>
        <v>33.6</v>
      </c>
      <c r="R14" s="115" t="str">
        <f>IF(Q14&lt;5,"SI","NO")</f>
        <v>NO</v>
      </c>
      <c r="S14" s="116" t="str">
        <f t="shared" si="1"/>
        <v>Medio</v>
      </c>
      <c r="T14" s="41"/>
    </row>
    <row r="15" spans="1:23" s="44" customFormat="1" ht="32.1" customHeight="1">
      <c r="A15" s="509" t="s">
        <v>35</v>
      </c>
      <c r="B15" s="511" t="s">
        <v>47</v>
      </c>
      <c r="C15" s="511" t="s">
        <v>48</v>
      </c>
      <c r="D15" s="478">
        <v>115</v>
      </c>
      <c r="E15" s="117" t="s">
        <v>38</v>
      </c>
      <c r="F15" s="117">
        <v>84.3</v>
      </c>
      <c r="G15" s="117" t="s">
        <v>38</v>
      </c>
      <c r="H15" s="117" t="s">
        <v>38</v>
      </c>
      <c r="I15" s="117" t="s">
        <v>38</v>
      </c>
      <c r="J15" s="117" t="s">
        <v>38</v>
      </c>
      <c r="K15" s="117" t="s">
        <v>38</v>
      </c>
      <c r="L15" s="117" t="s">
        <v>38</v>
      </c>
      <c r="M15" s="117" t="s">
        <v>38</v>
      </c>
      <c r="N15" s="117" t="s">
        <v>38</v>
      </c>
      <c r="O15" s="117" t="s">
        <v>38</v>
      </c>
      <c r="P15" s="117" t="s">
        <v>38</v>
      </c>
      <c r="Q15" s="117">
        <f t="shared" si="0"/>
        <v>84.3</v>
      </c>
      <c r="R15" s="115" t="str">
        <f t="shared" si="2"/>
        <v>NO</v>
      </c>
      <c r="S15" s="116" t="str">
        <f t="shared" si="1"/>
        <v>Inviable Sanitariamente</v>
      </c>
      <c r="T15" s="41"/>
    </row>
    <row r="16" spans="1:23" s="44" customFormat="1" ht="32.1" customHeight="1">
      <c r="A16" s="509" t="s">
        <v>35</v>
      </c>
      <c r="B16" s="511" t="s">
        <v>49</v>
      </c>
      <c r="C16" s="511" t="s">
        <v>50</v>
      </c>
      <c r="D16" s="478">
        <v>45</v>
      </c>
      <c r="E16" s="117" t="s">
        <v>38</v>
      </c>
      <c r="F16" s="117">
        <v>47</v>
      </c>
      <c r="G16" s="117" t="s">
        <v>38</v>
      </c>
      <c r="H16" s="117" t="s">
        <v>38</v>
      </c>
      <c r="I16" s="117" t="s">
        <v>38</v>
      </c>
      <c r="J16" s="117" t="s">
        <v>38</v>
      </c>
      <c r="K16" s="117" t="s">
        <v>38</v>
      </c>
      <c r="L16" s="117" t="s">
        <v>38</v>
      </c>
      <c r="M16" s="117" t="s">
        <v>38</v>
      </c>
      <c r="N16" s="117" t="s">
        <v>38</v>
      </c>
      <c r="O16" s="117" t="s">
        <v>38</v>
      </c>
      <c r="P16" s="117" t="s">
        <v>38</v>
      </c>
      <c r="Q16" s="117">
        <f t="shared" si="0"/>
        <v>47</v>
      </c>
      <c r="R16" s="115" t="str">
        <f t="shared" si="2"/>
        <v>NO</v>
      </c>
      <c r="S16" s="116" t="str">
        <f t="shared" si="1"/>
        <v>Alto</v>
      </c>
      <c r="T16" s="41"/>
    </row>
    <row r="17" spans="1:20" s="44" customFormat="1" ht="32.1" customHeight="1">
      <c r="A17" s="509" t="s">
        <v>35</v>
      </c>
      <c r="B17" s="511" t="s">
        <v>51</v>
      </c>
      <c r="C17" s="511" t="s">
        <v>52</v>
      </c>
      <c r="D17" s="478">
        <v>100</v>
      </c>
      <c r="E17" s="117" t="s">
        <v>38</v>
      </c>
      <c r="F17" s="117">
        <v>84.3</v>
      </c>
      <c r="G17" s="117" t="s">
        <v>38</v>
      </c>
      <c r="H17" s="117" t="s">
        <v>38</v>
      </c>
      <c r="I17" s="117" t="s">
        <v>38</v>
      </c>
      <c r="J17" s="117" t="s">
        <v>38</v>
      </c>
      <c r="K17" s="117" t="s">
        <v>38</v>
      </c>
      <c r="L17" s="117" t="s">
        <v>38</v>
      </c>
      <c r="M17" s="117" t="s">
        <v>38</v>
      </c>
      <c r="N17" s="117" t="s">
        <v>38</v>
      </c>
      <c r="O17" s="117" t="s">
        <v>38</v>
      </c>
      <c r="P17" s="117" t="s">
        <v>38</v>
      </c>
      <c r="Q17" s="117">
        <f t="shared" si="0"/>
        <v>84.3</v>
      </c>
      <c r="R17" s="115" t="str">
        <f t="shared" si="2"/>
        <v>NO</v>
      </c>
      <c r="S17" s="116" t="str">
        <f t="shared" si="1"/>
        <v>Inviable Sanitariamente</v>
      </c>
      <c r="T17" s="41"/>
    </row>
    <row r="18" spans="1:20" s="44" customFormat="1" ht="32.1" customHeight="1">
      <c r="A18" s="509" t="s">
        <v>35</v>
      </c>
      <c r="B18" s="511" t="s">
        <v>53</v>
      </c>
      <c r="C18" s="511" t="s">
        <v>54</v>
      </c>
      <c r="D18" s="478">
        <v>47</v>
      </c>
      <c r="E18" s="117" t="s">
        <v>38</v>
      </c>
      <c r="F18" s="117">
        <v>47</v>
      </c>
      <c r="G18" s="117" t="s">
        <v>38</v>
      </c>
      <c r="H18" s="117" t="s">
        <v>38</v>
      </c>
      <c r="I18" s="117" t="s">
        <v>38</v>
      </c>
      <c r="J18" s="117" t="s">
        <v>38</v>
      </c>
      <c r="K18" s="117" t="s">
        <v>38</v>
      </c>
      <c r="L18" s="117" t="s">
        <v>38</v>
      </c>
      <c r="M18" s="117" t="s">
        <v>38</v>
      </c>
      <c r="N18" s="117" t="s">
        <v>38</v>
      </c>
      <c r="O18" s="117" t="s">
        <v>38</v>
      </c>
      <c r="P18" s="117" t="s">
        <v>38</v>
      </c>
      <c r="Q18" s="117">
        <f t="shared" si="0"/>
        <v>47</v>
      </c>
      <c r="R18" s="115" t="str">
        <f t="shared" si="2"/>
        <v>NO</v>
      </c>
      <c r="S18" s="116" t="str">
        <f t="shared" si="1"/>
        <v>Alto</v>
      </c>
      <c r="T18" s="41"/>
    </row>
    <row r="19" spans="1:20" s="44" customFormat="1" ht="45">
      <c r="A19" s="509" t="s">
        <v>35</v>
      </c>
      <c r="B19" s="511" t="s">
        <v>55</v>
      </c>
      <c r="C19" s="511" t="s">
        <v>56</v>
      </c>
      <c r="D19" s="478">
        <v>107</v>
      </c>
      <c r="E19" s="117" t="s">
        <v>38</v>
      </c>
      <c r="F19" s="117" t="s">
        <v>38</v>
      </c>
      <c r="G19" s="117" t="s">
        <v>38</v>
      </c>
      <c r="H19" s="117" t="s">
        <v>38</v>
      </c>
      <c r="I19" s="117" t="s">
        <v>38</v>
      </c>
      <c r="J19" s="117" t="s">
        <v>38</v>
      </c>
      <c r="K19" s="117">
        <v>23.4</v>
      </c>
      <c r="L19" s="117" t="s">
        <v>38</v>
      </c>
      <c r="M19" s="117" t="s">
        <v>38</v>
      </c>
      <c r="N19" s="117" t="s">
        <v>38</v>
      </c>
      <c r="O19" s="117" t="s">
        <v>38</v>
      </c>
      <c r="P19" s="117" t="s">
        <v>38</v>
      </c>
      <c r="Q19" s="117">
        <f t="shared" si="0"/>
        <v>23.4</v>
      </c>
      <c r="R19" s="115" t="str">
        <f t="shared" si="2"/>
        <v>NO</v>
      </c>
      <c r="S19" s="116" t="str">
        <f t="shared" si="1"/>
        <v>Medio</v>
      </c>
      <c r="T19" s="41"/>
    </row>
    <row r="20" spans="1:20" s="44" customFormat="1" ht="32.1" customHeight="1">
      <c r="A20" s="509" t="s">
        <v>35</v>
      </c>
      <c r="B20" s="511" t="s">
        <v>57</v>
      </c>
      <c r="C20" s="511" t="s">
        <v>58</v>
      </c>
      <c r="D20" s="478">
        <v>530</v>
      </c>
      <c r="E20" s="117" t="s">
        <v>38</v>
      </c>
      <c r="F20" s="117" t="s">
        <v>38</v>
      </c>
      <c r="G20" s="117" t="s">
        <v>38</v>
      </c>
      <c r="H20" s="117" t="s">
        <v>38</v>
      </c>
      <c r="I20" s="117" t="s">
        <v>38</v>
      </c>
      <c r="J20" s="117" t="s">
        <v>38</v>
      </c>
      <c r="K20" s="117">
        <v>85.9</v>
      </c>
      <c r="L20" s="117" t="s">
        <v>38</v>
      </c>
      <c r="M20" s="117" t="s">
        <v>38</v>
      </c>
      <c r="N20" s="117" t="s">
        <v>38</v>
      </c>
      <c r="O20" s="117" t="s">
        <v>38</v>
      </c>
      <c r="P20" s="117" t="s">
        <v>38</v>
      </c>
      <c r="Q20" s="117">
        <f t="shared" si="0"/>
        <v>85.9</v>
      </c>
      <c r="R20" s="115" t="str">
        <f t="shared" si="2"/>
        <v>NO</v>
      </c>
      <c r="S20" s="116" t="str">
        <f t="shared" si="1"/>
        <v>Inviable Sanitariamente</v>
      </c>
      <c r="T20" s="41"/>
    </row>
    <row r="21" spans="1:20" s="44" customFormat="1" ht="32.1" customHeight="1">
      <c r="A21" s="509" t="s">
        <v>35</v>
      </c>
      <c r="B21" s="511" t="s">
        <v>59</v>
      </c>
      <c r="C21" s="511" t="s">
        <v>60</v>
      </c>
      <c r="D21" s="478">
        <v>209</v>
      </c>
      <c r="E21" s="117" t="s">
        <v>38</v>
      </c>
      <c r="F21" s="117" t="s">
        <v>38</v>
      </c>
      <c r="G21" s="117" t="s">
        <v>38</v>
      </c>
      <c r="H21" s="117">
        <v>59.7</v>
      </c>
      <c r="I21" s="117" t="s">
        <v>38</v>
      </c>
      <c r="J21" s="117">
        <v>82.1</v>
      </c>
      <c r="K21" s="117" t="s">
        <v>38</v>
      </c>
      <c r="L21" s="117" t="s">
        <v>38</v>
      </c>
      <c r="M21" s="117" t="s">
        <v>38</v>
      </c>
      <c r="N21" s="117" t="s">
        <v>38</v>
      </c>
      <c r="O21" s="117" t="s">
        <v>38</v>
      </c>
      <c r="P21" s="117" t="s">
        <v>38</v>
      </c>
      <c r="Q21" s="117">
        <f t="shared" si="0"/>
        <v>70.900000000000006</v>
      </c>
      <c r="R21" s="115" t="str">
        <f t="shared" si="2"/>
        <v>NO</v>
      </c>
      <c r="S21" s="116" t="str">
        <f t="shared" si="1"/>
        <v>Alto</v>
      </c>
      <c r="T21" s="41"/>
    </row>
    <row r="22" spans="1:20" s="44" customFormat="1" ht="32.1" customHeight="1">
      <c r="A22" s="509" t="s">
        <v>35</v>
      </c>
      <c r="B22" s="511" t="s">
        <v>61</v>
      </c>
      <c r="C22" s="511" t="s">
        <v>62</v>
      </c>
      <c r="D22" s="478">
        <v>30</v>
      </c>
      <c r="E22" s="117" t="s">
        <v>38</v>
      </c>
      <c r="F22" s="117" t="s">
        <v>38</v>
      </c>
      <c r="G22" s="117" t="s">
        <v>38</v>
      </c>
      <c r="H22" s="117">
        <v>59.7</v>
      </c>
      <c r="I22" s="117" t="s">
        <v>38</v>
      </c>
      <c r="J22" s="117">
        <v>82.1</v>
      </c>
      <c r="K22" s="117" t="s">
        <v>38</v>
      </c>
      <c r="L22" s="117" t="s">
        <v>38</v>
      </c>
      <c r="M22" s="117" t="s">
        <v>38</v>
      </c>
      <c r="N22" s="117" t="s">
        <v>38</v>
      </c>
      <c r="O22" s="117" t="s">
        <v>38</v>
      </c>
      <c r="P22" s="117" t="s">
        <v>38</v>
      </c>
      <c r="Q22" s="117">
        <f t="shared" si="0"/>
        <v>70.900000000000006</v>
      </c>
      <c r="R22" s="115" t="str">
        <f t="shared" si="2"/>
        <v>NO</v>
      </c>
      <c r="S22" s="116" t="str">
        <f t="shared" si="1"/>
        <v>Alto</v>
      </c>
      <c r="T22" s="41"/>
    </row>
    <row r="23" spans="1:20" s="44" customFormat="1" ht="32.1" customHeight="1">
      <c r="A23" s="509" t="s">
        <v>35</v>
      </c>
      <c r="B23" s="511" t="s">
        <v>63</v>
      </c>
      <c r="C23" s="511" t="s">
        <v>64</v>
      </c>
      <c r="D23" s="478">
        <v>64</v>
      </c>
      <c r="E23" s="117" t="s">
        <v>38</v>
      </c>
      <c r="F23" s="117" t="s">
        <v>38</v>
      </c>
      <c r="G23" s="117" t="s">
        <v>38</v>
      </c>
      <c r="H23" s="117">
        <v>82.1</v>
      </c>
      <c r="I23" s="117" t="s">
        <v>38</v>
      </c>
      <c r="J23" s="117" t="s">
        <v>38</v>
      </c>
      <c r="K23" s="117" t="s">
        <v>38</v>
      </c>
      <c r="L23" s="117">
        <v>62.5</v>
      </c>
      <c r="M23" s="117" t="s">
        <v>38</v>
      </c>
      <c r="N23" s="117" t="s">
        <v>38</v>
      </c>
      <c r="O23" s="117" t="s">
        <v>38</v>
      </c>
      <c r="P23" s="117" t="s">
        <v>38</v>
      </c>
      <c r="Q23" s="117">
        <f t="shared" si="0"/>
        <v>72.3</v>
      </c>
      <c r="R23" s="115" t="str">
        <f t="shared" si="2"/>
        <v>NO</v>
      </c>
      <c r="S23" s="116" t="str">
        <f t="shared" si="1"/>
        <v>Alto</v>
      </c>
      <c r="T23" s="41"/>
    </row>
    <row r="24" spans="1:20" s="44" customFormat="1" ht="32.1" customHeight="1">
      <c r="A24" s="509" t="s">
        <v>35</v>
      </c>
      <c r="B24" s="511" t="s">
        <v>65</v>
      </c>
      <c r="C24" s="511" t="s">
        <v>66</v>
      </c>
      <c r="D24" s="478">
        <v>170</v>
      </c>
      <c r="E24" s="117" t="s">
        <v>38</v>
      </c>
      <c r="F24" s="117" t="s">
        <v>38</v>
      </c>
      <c r="G24" s="117" t="s">
        <v>38</v>
      </c>
      <c r="H24" s="117" t="s">
        <v>38</v>
      </c>
      <c r="I24" s="117" t="s">
        <v>38</v>
      </c>
      <c r="J24" s="117" t="s">
        <v>38</v>
      </c>
      <c r="K24" s="117" t="s">
        <v>38</v>
      </c>
      <c r="L24" s="117">
        <v>85.9</v>
      </c>
      <c r="M24" s="117" t="s">
        <v>38</v>
      </c>
      <c r="N24" s="117" t="s">
        <v>38</v>
      </c>
      <c r="O24" s="117" t="s">
        <v>38</v>
      </c>
      <c r="P24" s="117" t="s">
        <v>38</v>
      </c>
      <c r="Q24" s="117">
        <f t="shared" si="0"/>
        <v>85.9</v>
      </c>
      <c r="R24" s="115" t="str">
        <f t="shared" si="2"/>
        <v>NO</v>
      </c>
      <c r="S24" s="116" t="str">
        <f t="shared" si="1"/>
        <v>Inviable Sanitariamente</v>
      </c>
      <c r="T24" s="41"/>
    </row>
    <row r="25" spans="1:20" s="44" customFormat="1" ht="32.1" customHeight="1">
      <c r="A25" s="509" t="s">
        <v>35</v>
      </c>
      <c r="B25" s="511" t="s">
        <v>67</v>
      </c>
      <c r="C25" s="511" t="s">
        <v>68</v>
      </c>
      <c r="D25" s="478">
        <v>35</v>
      </c>
      <c r="E25" s="117" t="s">
        <v>38</v>
      </c>
      <c r="F25" s="117" t="s">
        <v>38</v>
      </c>
      <c r="G25" s="117" t="s">
        <v>38</v>
      </c>
      <c r="H25" s="117" t="s">
        <v>38</v>
      </c>
      <c r="I25" s="117" t="s">
        <v>38</v>
      </c>
      <c r="J25" s="117">
        <v>62.5</v>
      </c>
      <c r="K25" s="117" t="s">
        <v>38</v>
      </c>
      <c r="L25" s="117" t="s">
        <v>38</v>
      </c>
      <c r="M25" s="117" t="s">
        <v>38</v>
      </c>
      <c r="N25" s="117" t="s">
        <v>38</v>
      </c>
      <c r="O25" s="117" t="s">
        <v>38</v>
      </c>
      <c r="P25" s="117" t="s">
        <v>38</v>
      </c>
      <c r="Q25" s="117">
        <f t="shared" si="0"/>
        <v>62.5</v>
      </c>
      <c r="R25" s="115" t="str">
        <f t="shared" si="2"/>
        <v>NO</v>
      </c>
      <c r="S25" s="116" t="str">
        <f t="shared" si="1"/>
        <v>Alto</v>
      </c>
      <c r="T25" s="41"/>
    </row>
    <row r="26" spans="1:20" s="44" customFormat="1" ht="32.1" customHeight="1">
      <c r="A26" s="509" t="s">
        <v>35</v>
      </c>
      <c r="B26" s="511" t="s">
        <v>69</v>
      </c>
      <c r="C26" s="511" t="s">
        <v>70</v>
      </c>
      <c r="D26" s="478">
        <v>85</v>
      </c>
      <c r="E26" s="117" t="s">
        <v>38</v>
      </c>
      <c r="F26" s="117" t="s">
        <v>38</v>
      </c>
      <c r="G26" s="117" t="s">
        <v>38</v>
      </c>
      <c r="H26" s="117" t="s">
        <v>38</v>
      </c>
      <c r="I26" s="117">
        <v>59.7</v>
      </c>
      <c r="J26" s="117" t="s">
        <v>38</v>
      </c>
      <c r="K26" s="117" t="s">
        <v>38</v>
      </c>
      <c r="L26" s="117">
        <v>62.5</v>
      </c>
      <c r="M26" s="117" t="s">
        <v>38</v>
      </c>
      <c r="N26" s="117" t="s">
        <v>38</v>
      </c>
      <c r="O26" s="117" t="s">
        <v>38</v>
      </c>
      <c r="P26" s="117" t="s">
        <v>38</v>
      </c>
      <c r="Q26" s="117">
        <f t="shared" si="0"/>
        <v>61.1</v>
      </c>
      <c r="R26" s="115" t="str">
        <f t="shared" si="2"/>
        <v>NO</v>
      </c>
      <c r="S26" s="116" t="str">
        <f t="shared" si="1"/>
        <v>Alto</v>
      </c>
      <c r="T26" s="41"/>
    </row>
    <row r="27" spans="1:20" s="44" customFormat="1" ht="32.1" customHeight="1">
      <c r="A27" s="509" t="s">
        <v>35</v>
      </c>
      <c r="B27" s="511" t="s">
        <v>71</v>
      </c>
      <c r="C27" s="511" t="s">
        <v>72</v>
      </c>
      <c r="D27" s="478">
        <v>54</v>
      </c>
      <c r="E27" s="117" t="s">
        <v>38</v>
      </c>
      <c r="F27" s="117" t="s">
        <v>38</v>
      </c>
      <c r="G27" s="117" t="s">
        <v>38</v>
      </c>
      <c r="H27" s="117" t="s">
        <v>38</v>
      </c>
      <c r="I27" s="117">
        <v>82.1</v>
      </c>
      <c r="J27" s="117" t="s">
        <v>38</v>
      </c>
      <c r="K27" s="117" t="s">
        <v>38</v>
      </c>
      <c r="L27" s="117" t="s">
        <v>38</v>
      </c>
      <c r="M27" s="117">
        <v>85.9</v>
      </c>
      <c r="N27" s="117" t="s">
        <v>38</v>
      </c>
      <c r="O27" s="117" t="s">
        <v>38</v>
      </c>
      <c r="P27" s="117" t="s">
        <v>38</v>
      </c>
      <c r="Q27" s="117">
        <f t="shared" si="0"/>
        <v>84</v>
      </c>
      <c r="R27" s="115" t="str">
        <f t="shared" si="2"/>
        <v>NO</v>
      </c>
      <c r="S27" s="116" t="str">
        <f t="shared" si="1"/>
        <v>Inviable Sanitariamente</v>
      </c>
      <c r="T27" s="41"/>
    </row>
    <row r="28" spans="1:20" s="44" customFormat="1" ht="32.1" customHeight="1">
      <c r="A28" s="509" t="s">
        <v>35</v>
      </c>
      <c r="B28" s="511" t="s">
        <v>73</v>
      </c>
      <c r="C28" s="511" t="s">
        <v>74</v>
      </c>
      <c r="D28" s="478">
        <v>87</v>
      </c>
      <c r="E28" s="117" t="s">
        <v>38</v>
      </c>
      <c r="F28" s="117" t="s">
        <v>38</v>
      </c>
      <c r="G28" s="117" t="s">
        <v>38</v>
      </c>
      <c r="H28" s="117" t="s">
        <v>38</v>
      </c>
      <c r="I28" s="117">
        <v>82.1</v>
      </c>
      <c r="J28" s="117" t="s">
        <v>38</v>
      </c>
      <c r="K28" s="117" t="s">
        <v>38</v>
      </c>
      <c r="L28" s="117" t="s">
        <v>38</v>
      </c>
      <c r="M28" s="117" t="s">
        <v>38</v>
      </c>
      <c r="N28" s="117" t="s">
        <v>38</v>
      </c>
      <c r="O28" s="117" t="s">
        <v>38</v>
      </c>
      <c r="P28" s="117" t="s">
        <v>38</v>
      </c>
      <c r="Q28" s="117">
        <f t="shared" si="0"/>
        <v>82.1</v>
      </c>
      <c r="R28" s="115" t="str">
        <f t="shared" si="2"/>
        <v>NO</v>
      </c>
      <c r="S28" s="116" t="str">
        <f t="shared" si="1"/>
        <v>Inviable Sanitariamente</v>
      </c>
      <c r="T28" s="41"/>
    </row>
    <row r="29" spans="1:20" s="44" customFormat="1" ht="32.1" customHeight="1">
      <c r="A29" s="509" t="s">
        <v>35</v>
      </c>
      <c r="B29" s="511" t="s">
        <v>75</v>
      </c>
      <c r="C29" s="511" t="s">
        <v>76</v>
      </c>
      <c r="D29" s="478">
        <v>150</v>
      </c>
      <c r="E29" s="117" t="s">
        <v>38</v>
      </c>
      <c r="F29" s="117" t="s">
        <v>38</v>
      </c>
      <c r="G29" s="117" t="s">
        <v>38</v>
      </c>
      <c r="H29" s="117" t="s">
        <v>38</v>
      </c>
      <c r="I29" s="117" t="s">
        <v>38</v>
      </c>
      <c r="J29" s="117" t="s">
        <v>38</v>
      </c>
      <c r="K29" s="117">
        <v>85.9</v>
      </c>
      <c r="L29" s="117" t="s">
        <v>38</v>
      </c>
      <c r="M29" s="117" t="s">
        <v>38</v>
      </c>
      <c r="N29" s="117" t="s">
        <v>38</v>
      </c>
      <c r="O29" s="117" t="s">
        <v>38</v>
      </c>
      <c r="P29" s="117" t="s">
        <v>38</v>
      </c>
      <c r="Q29" s="117">
        <f t="shared" si="0"/>
        <v>85.9</v>
      </c>
      <c r="R29" s="115" t="str">
        <f t="shared" si="2"/>
        <v>NO</v>
      </c>
      <c r="S29" s="116" t="str">
        <f t="shared" si="1"/>
        <v>Inviable Sanitariamente</v>
      </c>
      <c r="T29" s="41"/>
    </row>
    <row r="30" spans="1:20" s="44" customFormat="1" ht="32.1" customHeight="1">
      <c r="A30" s="509" t="s">
        <v>35</v>
      </c>
      <c r="B30" s="511" t="s">
        <v>77</v>
      </c>
      <c r="C30" s="511" t="s">
        <v>78</v>
      </c>
      <c r="D30" s="478">
        <v>200</v>
      </c>
      <c r="E30" s="117" t="s">
        <v>38</v>
      </c>
      <c r="F30" s="117" t="s">
        <v>38</v>
      </c>
      <c r="G30" s="117" t="s">
        <v>38</v>
      </c>
      <c r="H30" s="117" t="s">
        <v>38</v>
      </c>
      <c r="I30" s="117" t="s">
        <v>38</v>
      </c>
      <c r="J30" s="117" t="s">
        <v>38</v>
      </c>
      <c r="K30" s="117">
        <v>85.9</v>
      </c>
      <c r="L30" s="117" t="s">
        <v>38</v>
      </c>
      <c r="M30" s="117" t="s">
        <v>38</v>
      </c>
      <c r="N30" s="117" t="s">
        <v>38</v>
      </c>
      <c r="O30" s="117" t="s">
        <v>38</v>
      </c>
      <c r="P30" s="117" t="s">
        <v>38</v>
      </c>
      <c r="Q30" s="117">
        <f t="shared" si="0"/>
        <v>85.9</v>
      </c>
      <c r="R30" s="115" t="str">
        <f t="shared" si="2"/>
        <v>NO</v>
      </c>
      <c r="S30" s="116" t="str">
        <f t="shared" si="1"/>
        <v>Inviable Sanitariamente</v>
      </c>
      <c r="T30" s="41"/>
    </row>
    <row r="31" spans="1:20" s="44" customFormat="1" ht="32.1" customHeight="1">
      <c r="A31" s="509" t="s">
        <v>35</v>
      </c>
      <c r="B31" s="511" t="s">
        <v>79</v>
      </c>
      <c r="C31" s="511" t="s">
        <v>80</v>
      </c>
      <c r="D31" s="478">
        <v>132</v>
      </c>
      <c r="E31" s="117" t="s">
        <v>38</v>
      </c>
      <c r="F31" s="117" t="s">
        <v>38</v>
      </c>
      <c r="G31" s="117" t="s">
        <v>38</v>
      </c>
      <c r="H31" s="117">
        <v>59.7</v>
      </c>
      <c r="I31" s="117" t="s">
        <v>38</v>
      </c>
      <c r="J31" s="117" t="s">
        <v>38</v>
      </c>
      <c r="K31" s="117" t="s">
        <v>38</v>
      </c>
      <c r="L31" s="117" t="s">
        <v>38</v>
      </c>
      <c r="M31" s="117">
        <v>85.9</v>
      </c>
      <c r="N31" s="117" t="s">
        <v>38</v>
      </c>
      <c r="O31" s="117" t="s">
        <v>38</v>
      </c>
      <c r="P31" s="117" t="s">
        <v>38</v>
      </c>
      <c r="Q31" s="117">
        <f t="shared" si="0"/>
        <v>72.800000000000011</v>
      </c>
      <c r="R31" s="115" t="str">
        <f t="shared" si="2"/>
        <v>NO</v>
      </c>
      <c r="S31" s="116" t="str">
        <f t="shared" si="1"/>
        <v>Alto</v>
      </c>
      <c r="T31" s="41"/>
    </row>
    <row r="32" spans="1:20" s="44" customFormat="1" ht="32.1" customHeight="1">
      <c r="A32" s="509" t="s">
        <v>35</v>
      </c>
      <c r="B32" s="511" t="s">
        <v>81</v>
      </c>
      <c r="C32" s="511" t="s">
        <v>82</v>
      </c>
      <c r="D32" s="478">
        <v>113</v>
      </c>
      <c r="E32" s="117" t="s">
        <v>38</v>
      </c>
      <c r="F32" s="117" t="s">
        <v>38</v>
      </c>
      <c r="G32" s="117" t="s">
        <v>38</v>
      </c>
      <c r="H32" s="117">
        <v>91</v>
      </c>
      <c r="I32" s="117" t="s">
        <v>38</v>
      </c>
      <c r="J32" s="117" t="s">
        <v>38</v>
      </c>
      <c r="K32" s="117" t="s">
        <v>38</v>
      </c>
      <c r="L32" s="117" t="s">
        <v>38</v>
      </c>
      <c r="M32" s="117" t="s">
        <v>38</v>
      </c>
      <c r="N32" s="117" t="s">
        <v>38</v>
      </c>
      <c r="O32" s="117" t="s">
        <v>38</v>
      </c>
      <c r="P32" s="117" t="s">
        <v>38</v>
      </c>
      <c r="Q32" s="117">
        <f t="shared" si="0"/>
        <v>91</v>
      </c>
      <c r="R32" s="115" t="str">
        <f t="shared" si="2"/>
        <v>NO</v>
      </c>
      <c r="S32" s="116" t="str">
        <f t="shared" si="1"/>
        <v>Inviable Sanitariamente</v>
      </c>
      <c r="T32" s="41"/>
    </row>
    <row r="33" spans="1:20" s="44" customFormat="1" ht="32.1" customHeight="1">
      <c r="A33" s="509" t="s">
        <v>35</v>
      </c>
      <c r="B33" s="511" t="s">
        <v>83</v>
      </c>
      <c r="C33" s="511" t="s">
        <v>84</v>
      </c>
      <c r="D33" s="478">
        <v>50</v>
      </c>
      <c r="E33" s="117" t="s">
        <v>38</v>
      </c>
      <c r="F33" s="117" t="s">
        <v>38</v>
      </c>
      <c r="G33" s="117" t="s">
        <v>38</v>
      </c>
      <c r="H33" s="117" t="s">
        <v>38</v>
      </c>
      <c r="I33" s="117">
        <v>22.4</v>
      </c>
      <c r="J33" s="117" t="s">
        <v>38</v>
      </c>
      <c r="K33" s="117" t="s">
        <v>38</v>
      </c>
      <c r="L33" s="117" t="s">
        <v>38</v>
      </c>
      <c r="M33" s="117" t="s">
        <v>38</v>
      </c>
      <c r="N33" s="117" t="s">
        <v>38</v>
      </c>
      <c r="O33" s="117" t="s">
        <v>38</v>
      </c>
      <c r="P33" s="117" t="s">
        <v>38</v>
      </c>
      <c r="Q33" s="117">
        <f t="shared" si="0"/>
        <v>22.4</v>
      </c>
      <c r="R33" s="115" t="str">
        <f t="shared" si="2"/>
        <v>NO</v>
      </c>
      <c r="S33" s="116" t="str">
        <f t="shared" si="1"/>
        <v>Medio</v>
      </c>
      <c r="T33" s="41"/>
    </row>
    <row r="34" spans="1:20" s="44" customFormat="1" ht="32.1" customHeight="1">
      <c r="A34" s="509" t="s">
        <v>35</v>
      </c>
      <c r="B34" s="511" t="s">
        <v>85</v>
      </c>
      <c r="C34" s="511" t="s">
        <v>86</v>
      </c>
      <c r="D34" s="478">
        <v>440</v>
      </c>
      <c r="E34" s="117" t="s">
        <v>38</v>
      </c>
      <c r="F34" s="117" t="s">
        <v>38</v>
      </c>
      <c r="G34" s="117" t="s">
        <v>38</v>
      </c>
      <c r="H34" s="117" t="s">
        <v>38</v>
      </c>
      <c r="I34" s="117" t="s">
        <v>38</v>
      </c>
      <c r="J34" s="117" t="s">
        <v>38</v>
      </c>
      <c r="K34" s="117">
        <v>23.4</v>
      </c>
      <c r="L34" s="117" t="s">
        <v>38</v>
      </c>
      <c r="M34" s="117" t="s">
        <v>38</v>
      </c>
      <c r="N34" s="117" t="s">
        <v>38</v>
      </c>
      <c r="O34" s="117" t="s">
        <v>38</v>
      </c>
      <c r="P34" s="117" t="s">
        <v>38</v>
      </c>
      <c r="Q34" s="117">
        <f t="shared" si="0"/>
        <v>23.4</v>
      </c>
      <c r="R34" s="115" t="str">
        <f t="shared" si="2"/>
        <v>NO</v>
      </c>
      <c r="S34" s="116" t="str">
        <f t="shared" si="1"/>
        <v>Medio</v>
      </c>
      <c r="T34" s="41"/>
    </row>
    <row r="35" spans="1:20" s="44" customFormat="1" ht="32.1" customHeight="1">
      <c r="A35" s="509" t="s">
        <v>35</v>
      </c>
      <c r="B35" s="511" t="s">
        <v>87</v>
      </c>
      <c r="C35" s="511" t="s">
        <v>88</v>
      </c>
      <c r="D35" s="478">
        <v>65</v>
      </c>
      <c r="E35" s="117" t="s">
        <v>38</v>
      </c>
      <c r="F35" s="117" t="s">
        <v>38</v>
      </c>
      <c r="G35" s="117" t="s">
        <v>38</v>
      </c>
      <c r="H35" s="117">
        <v>84.3</v>
      </c>
      <c r="I35" s="117" t="s">
        <v>38</v>
      </c>
      <c r="J35" s="117" t="s">
        <v>38</v>
      </c>
      <c r="K35" s="117" t="s">
        <v>38</v>
      </c>
      <c r="L35" s="117" t="s">
        <v>38</v>
      </c>
      <c r="M35" s="117" t="s">
        <v>38</v>
      </c>
      <c r="N35" s="117" t="s">
        <v>38</v>
      </c>
      <c r="O35" s="117" t="s">
        <v>38</v>
      </c>
      <c r="P35" s="117" t="s">
        <v>38</v>
      </c>
      <c r="Q35" s="117">
        <f t="shared" si="0"/>
        <v>84.3</v>
      </c>
      <c r="R35" s="115" t="str">
        <f t="shared" si="2"/>
        <v>NO</v>
      </c>
      <c r="S35" s="116" t="str">
        <f t="shared" si="1"/>
        <v>Inviable Sanitariamente</v>
      </c>
      <c r="T35" s="41"/>
    </row>
    <row r="36" spans="1:20" s="44" customFormat="1" ht="32.1" customHeight="1">
      <c r="A36" s="509" t="s">
        <v>35</v>
      </c>
      <c r="B36" s="511" t="s">
        <v>89</v>
      </c>
      <c r="C36" s="511" t="s">
        <v>90</v>
      </c>
      <c r="D36" s="478">
        <v>15</v>
      </c>
      <c r="E36" s="117" t="s">
        <v>38</v>
      </c>
      <c r="F36" s="117" t="s">
        <v>38</v>
      </c>
      <c r="G36" s="117" t="s">
        <v>38</v>
      </c>
      <c r="H36" s="117" t="s">
        <v>38</v>
      </c>
      <c r="I36" s="117" t="s">
        <v>38</v>
      </c>
      <c r="J36" s="117">
        <v>95.3</v>
      </c>
      <c r="K36" s="117" t="s">
        <v>38</v>
      </c>
      <c r="L36" s="117" t="s">
        <v>38</v>
      </c>
      <c r="M36" s="117" t="s">
        <v>38</v>
      </c>
      <c r="N36" s="117" t="s">
        <v>38</v>
      </c>
      <c r="O36" s="117" t="s">
        <v>38</v>
      </c>
      <c r="P36" s="117" t="s">
        <v>38</v>
      </c>
      <c r="Q36" s="117">
        <f t="shared" si="0"/>
        <v>95.3</v>
      </c>
      <c r="R36" s="115" t="str">
        <f t="shared" si="2"/>
        <v>NO</v>
      </c>
      <c r="S36" s="116" t="str">
        <f t="shared" si="1"/>
        <v>Inviable Sanitariamente</v>
      </c>
      <c r="T36" s="41"/>
    </row>
    <row r="37" spans="1:20" s="44" customFormat="1" ht="32.1" customHeight="1">
      <c r="A37" s="509" t="s">
        <v>35</v>
      </c>
      <c r="B37" s="511" t="s">
        <v>91</v>
      </c>
      <c r="C37" s="511" t="s">
        <v>92</v>
      </c>
      <c r="D37" s="478">
        <v>690</v>
      </c>
      <c r="E37" s="117" t="s">
        <v>38</v>
      </c>
      <c r="F37" s="117" t="s">
        <v>38</v>
      </c>
      <c r="G37" s="117" t="s">
        <v>38</v>
      </c>
      <c r="H37" s="117" t="s">
        <v>38</v>
      </c>
      <c r="I37" s="117" t="s">
        <v>38</v>
      </c>
      <c r="J37" s="117" t="s">
        <v>38</v>
      </c>
      <c r="K37" s="117" t="s">
        <v>38</v>
      </c>
      <c r="L37" s="117">
        <v>25.9</v>
      </c>
      <c r="M37" s="117" t="s">
        <v>38</v>
      </c>
      <c r="N37" s="117" t="s">
        <v>38</v>
      </c>
      <c r="O37" s="117" t="s">
        <v>38</v>
      </c>
      <c r="P37" s="117" t="s">
        <v>38</v>
      </c>
      <c r="Q37" s="117">
        <f t="shared" si="0"/>
        <v>25.9</v>
      </c>
      <c r="R37" s="115" t="str">
        <f t="shared" si="2"/>
        <v>NO</v>
      </c>
      <c r="S37" s="116" t="str">
        <f t="shared" si="1"/>
        <v>Medio</v>
      </c>
      <c r="T37" s="41"/>
    </row>
    <row r="38" spans="1:20" s="44" customFormat="1" ht="32.1" customHeight="1">
      <c r="A38" s="509" t="s">
        <v>35</v>
      </c>
      <c r="B38" s="511" t="s">
        <v>93</v>
      </c>
      <c r="C38" s="511" t="s">
        <v>94</v>
      </c>
      <c r="D38" s="478">
        <v>238</v>
      </c>
      <c r="E38" s="117" t="s">
        <v>38</v>
      </c>
      <c r="F38" s="117" t="s">
        <v>38</v>
      </c>
      <c r="G38" s="117" t="s">
        <v>38</v>
      </c>
      <c r="H38" s="117">
        <v>22.4</v>
      </c>
      <c r="I38" s="117" t="s">
        <v>38</v>
      </c>
      <c r="J38" s="117" t="s">
        <v>38</v>
      </c>
      <c r="K38" s="117" t="s">
        <v>38</v>
      </c>
      <c r="L38" s="117">
        <v>0</v>
      </c>
      <c r="M38" s="117" t="s">
        <v>38</v>
      </c>
      <c r="N38" s="117" t="s">
        <v>38</v>
      </c>
      <c r="O38" s="117" t="s">
        <v>38</v>
      </c>
      <c r="P38" s="117" t="s">
        <v>38</v>
      </c>
      <c r="Q38" s="117">
        <f t="shared" si="0"/>
        <v>11.2</v>
      </c>
      <c r="R38" s="115" t="str">
        <f t="shared" si="2"/>
        <v>NO</v>
      </c>
      <c r="S38" s="116" t="str">
        <f t="shared" si="1"/>
        <v>Bajo</v>
      </c>
      <c r="T38" s="41"/>
    </row>
    <row r="39" spans="1:20" s="44" customFormat="1" ht="32.1" customHeight="1">
      <c r="A39" s="509" t="s">
        <v>35</v>
      </c>
      <c r="B39" s="511" t="s">
        <v>95</v>
      </c>
      <c r="C39" s="511" t="s">
        <v>96</v>
      </c>
      <c r="D39" s="478">
        <v>170</v>
      </c>
      <c r="E39" s="117" t="s">
        <v>38</v>
      </c>
      <c r="F39" s="117" t="s">
        <v>38</v>
      </c>
      <c r="G39" s="117" t="s">
        <v>38</v>
      </c>
      <c r="H39" s="117">
        <v>82.1</v>
      </c>
      <c r="I39" s="117" t="s">
        <v>38</v>
      </c>
      <c r="J39" s="117" t="s">
        <v>38</v>
      </c>
      <c r="K39" s="117" t="s">
        <v>38</v>
      </c>
      <c r="L39" s="117" t="s">
        <v>38</v>
      </c>
      <c r="M39" s="117" t="s">
        <v>38</v>
      </c>
      <c r="N39" s="117" t="s">
        <v>38</v>
      </c>
      <c r="O39" s="117" t="s">
        <v>38</v>
      </c>
      <c r="P39" s="117" t="s">
        <v>38</v>
      </c>
      <c r="Q39" s="117">
        <f t="shared" si="0"/>
        <v>82.1</v>
      </c>
      <c r="R39" s="115" t="str">
        <f t="shared" si="2"/>
        <v>NO</v>
      </c>
      <c r="S39" s="116" t="str">
        <f t="shared" si="1"/>
        <v>Inviable Sanitariamente</v>
      </c>
      <c r="T39" s="41"/>
    </row>
    <row r="40" spans="1:20" s="44" customFormat="1" ht="32.1" customHeight="1">
      <c r="A40" s="509" t="s">
        <v>35</v>
      </c>
      <c r="B40" s="511" t="s">
        <v>97</v>
      </c>
      <c r="C40" s="511" t="s">
        <v>98</v>
      </c>
      <c r="D40" s="478">
        <v>170</v>
      </c>
      <c r="E40" s="117" t="s">
        <v>38</v>
      </c>
      <c r="F40" s="117" t="s">
        <v>38</v>
      </c>
      <c r="G40" s="117" t="s">
        <v>38</v>
      </c>
      <c r="H40" s="117">
        <v>82.1</v>
      </c>
      <c r="I40" s="117" t="s">
        <v>38</v>
      </c>
      <c r="J40" s="117" t="s">
        <v>38</v>
      </c>
      <c r="K40" s="117" t="s">
        <v>38</v>
      </c>
      <c r="L40" s="117" t="s">
        <v>38</v>
      </c>
      <c r="M40" s="117" t="s">
        <v>38</v>
      </c>
      <c r="N40" s="117" t="s">
        <v>38</v>
      </c>
      <c r="O40" s="117" t="s">
        <v>38</v>
      </c>
      <c r="P40" s="117" t="s">
        <v>38</v>
      </c>
      <c r="Q40" s="117">
        <f t="shared" si="0"/>
        <v>82.1</v>
      </c>
      <c r="R40" s="115" t="str">
        <f t="shared" si="2"/>
        <v>NO</v>
      </c>
      <c r="S40" s="116" t="str">
        <f t="shared" si="1"/>
        <v>Inviable Sanitariamente</v>
      </c>
      <c r="T40" s="41"/>
    </row>
    <row r="41" spans="1:20" s="44" customFormat="1" ht="32.1" customHeight="1">
      <c r="A41" s="509" t="s">
        <v>35</v>
      </c>
      <c r="B41" s="511" t="s">
        <v>99</v>
      </c>
      <c r="C41" s="511" t="s">
        <v>100</v>
      </c>
      <c r="D41" s="478">
        <v>112</v>
      </c>
      <c r="E41" s="117" t="s">
        <v>38</v>
      </c>
      <c r="F41" s="117" t="s">
        <v>38</v>
      </c>
      <c r="G41" s="117" t="s">
        <v>38</v>
      </c>
      <c r="H41" s="117" t="s">
        <v>38</v>
      </c>
      <c r="I41" s="117">
        <v>59.7</v>
      </c>
      <c r="J41" s="117" t="s">
        <v>38</v>
      </c>
      <c r="K41" s="117" t="s">
        <v>38</v>
      </c>
      <c r="L41" s="117" t="s">
        <v>38</v>
      </c>
      <c r="M41" s="117">
        <v>85.9</v>
      </c>
      <c r="N41" s="117" t="s">
        <v>38</v>
      </c>
      <c r="O41" s="117" t="s">
        <v>38</v>
      </c>
      <c r="P41" s="117" t="s">
        <v>38</v>
      </c>
      <c r="Q41" s="117">
        <f t="shared" si="0"/>
        <v>72.800000000000011</v>
      </c>
      <c r="R41" s="115" t="str">
        <f t="shared" si="2"/>
        <v>NO</v>
      </c>
      <c r="S41" s="116" t="str">
        <f t="shared" si="1"/>
        <v>Alto</v>
      </c>
      <c r="T41" s="41"/>
    </row>
    <row r="42" spans="1:20" s="44" customFormat="1" ht="32.1" customHeight="1">
      <c r="A42" s="509" t="s">
        <v>35</v>
      </c>
      <c r="B42" s="511" t="s">
        <v>101</v>
      </c>
      <c r="C42" s="511" t="s">
        <v>102</v>
      </c>
      <c r="D42" s="478">
        <v>33</v>
      </c>
      <c r="E42" s="117" t="s">
        <v>38</v>
      </c>
      <c r="F42" s="117" t="s">
        <v>38</v>
      </c>
      <c r="G42" s="117" t="s">
        <v>38</v>
      </c>
      <c r="H42" s="117" t="s">
        <v>38</v>
      </c>
      <c r="I42" s="117">
        <v>59.7</v>
      </c>
      <c r="J42" s="117" t="s">
        <v>38</v>
      </c>
      <c r="K42" s="117" t="s">
        <v>38</v>
      </c>
      <c r="L42" s="117">
        <v>62.5</v>
      </c>
      <c r="M42" s="117" t="s">
        <v>38</v>
      </c>
      <c r="N42" s="117" t="s">
        <v>38</v>
      </c>
      <c r="O42" s="117" t="s">
        <v>38</v>
      </c>
      <c r="P42" s="117" t="s">
        <v>38</v>
      </c>
      <c r="Q42" s="117">
        <f t="shared" si="0"/>
        <v>61.1</v>
      </c>
      <c r="R42" s="115" t="str">
        <f t="shared" si="2"/>
        <v>NO</v>
      </c>
      <c r="S42" s="116" t="str">
        <f t="shared" si="1"/>
        <v>Alto</v>
      </c>
      <c r="T42" s="41"/>
    </row>
    <row r="43" spans="1:20" s="44" customFormat="1" ht="45">
      <c r="A43" s="509" t="s">
        <v>35</v>
      </c>
      <c r="B43" s="511" t="s">
        <v>103</v>
      </c>
      <c r="C43" s="511" t="s">
        <v>104</v>
      </c>
      <c r="D43" s="478">
        <v>50</v>
      </c>
      <c r="E43" s="117" t="s">
        <v>38</v>
      </c>
      <c r="F43" s="117" t="s">
        <v>38</v>
      </c>
      <c r="G43" s="117" t="s">
        <v>38</v>
      </c>
      <c r="H43" s="117">
        <v>82.1</v>
      </c>
      <c r="I43" s="117" t="s">
        <v>38</v>
      </c>
      <c r="J43" s="117" t="s">
        <v>38</v>
      </c>
      <c r="K43" s="117" t="s">
        <v>38</v>
      </c>
      <c r="L43" s="117" t="s">
        <v>38</v>
      </c>
      <c r="M43" s="117" t="s">
        <v>38</v>
      </c>
      <c r="N43" s="117" t="s">
        <v>38</v>
      </c>
      <c r="O43" s="117" t="s">
        <v>38</v>
      </c>
      <c r="P43" s="117" t="s">
        <v>38</v>
      </c>
      <c r="Q43" s="117">
        <f t="shared" si="0"/>
        <v>82.1</v>
      </c>
      <c r="R43" s="115" t="str">
        <f t="shared" si="2"/>
        <v>NO</v>
      </c>
      <c r="S43" s="116" t="str">
        <f t="shared" si="1"/>
        <v>Inviable Sanitariamente</v>
      </c>
      <c r="T43" s="41"/>
    </row>
    <row r="44" spans="1:20" s="44" customFormat="1" ht="45">
      <c r="A44" s="509" t="s">
        <v>35</v>
      </c>
      <c r="B44" s="511" t="s">
        <v>105</v>
      </c>
      <c r="C44" s="511" t="s">
        <v>106</v>
      </c>
      <c r="D44" s="478">
        <v>100</v>
      </c>
      <c r="E44" s="117" t="s">
        <v>38</v>
      </c>
      <c r="F44" s="117" t="s">
        <v>38</v>
      </c>
      <c r="G44" s="117" t="s">
        <v>38</v>
      </c>
      <c r="H44" s="117">
        <v>24.6</v>
      </c>
      <c r="I44" s="117" t="s">
        <v>38</v>
      </c>
      <c r="J44" s="117" t="s">
        <v>38</v>
      </c>
      <c r="K44" s="117" t="s">
        <v>38</v>
      </c>
      <c r="L44" s="117" t="s">
        <v>38</v>
      </c>
      <c r="M44" s="117" t="s">
        <v>38</v>
      </c>
      <c r="N44" s="117" t="s">
        <v>38</v>
      </c>
      <c r="O44" s="117" t="s">
        <v>38</v>
      </c>
      <c r="P44" s="117" t="s">
        <v>38</v>
      </c>
      <c r="Q44" s="117">
        <f t="shared" si="0"/>
        <v>24.6</v>
      </c>
      <c r="R44" s="115" t="str">
        <f t="shared" si="2"/>
        <v>NO</v>
      </c>
      <c r="S44" s="116" t="str">
        <f t="shared" si="1"/>
        <v>Medio</v>
      </c>
      <c r="T44" s="41"/>
    </row>
    <row r="45" spans="1:20" s="44" customFormat="1" ht="45">
      <c r="A45" s="509" t="s">
        <v>35</v>
      </c>
      <c r="B45" s="511" t="s">
        <v>107</v>
      </c>
      <c r="C45" s="511" t="s">
        <v>108</v>
      </c>
      <c r="D45" s="478">
        <v>153</v>
      </c>
      <c r="E45" s="117" t="s">
        <v>38</v>
      </c>
      <c r="F45" s="117" t="s">
        <v>38</v>
      </c>
      <c r="G45" s="117" t="s">
        <v>38</v>
      </c>
      <c r="H45" s="117">
        <v>84.3</v>
      </c>
      <c r="I45" s="117" t="s">
        <v>38</v>
      </c>
      <c r="J45" s="117" t="s">
        <v>38</v>
      </c>
      <c r="K45" s="117" t="s">
        <v>38</v>
      </c>
      <c r="L45" s="117" t="s">
        <v>38</v>
      </c>
      <c r="M45" s="117" t="s">
        <v>38</v>
      </c>
      <c r="N45" s="117" t="s">
        <v>38</v>
      </c>
      <c r="O45" s="117" t="s">
        <v>38</v>
      </c>
      <c r="P45" s="117" t="s">
        <v>38</v>
      </c>
      <c r="Q45" s="117">
        <f t="shared" si="0"/>
        <v>84.3</v>
      </c>
      <c r="R45" s="115" t="str">
        <f t="shared" si="2"/>
        <v>NO</v>
      </c>
      <c r="S45" s="116" t="str">
        <f t="shared" si="1"/>
        <v>Inviable Sanitariamente</v>
      </c>
      <c r="T45" s="41"/>
    </row>
    <row r="46" spans="1:20" s="44" customFormat="1" ht="32.1" customHeight="1">
      <c r="A46" s="509" t="s">
        <v>35</v>
      </c>
      <c r="B46" s="511" t="s">
        <v>109</v>
      </c>
      <c r="C46" s="511" t="s">
        <v>110</v>
      </c>
      <c r="D46" s="478">
        <v>135</v>
      </c>
      <c r="E46" s="117" t="s">
        <v>38</v>
      </c>
      <c r="F46" s="117" t="s">
        <v>38</v>
      </c>
      <c r="G46" s="117" t="s">
        <v>38</v>
      </c>
      <c r="H46" s="117" t="s">
        <v>38</v>
      </c>
      <c r="I46" s="117">
        <v>82.1</v>
      </c>
      <c r="J46" s="117" t="s">
        <v>38</v>
      </c>
      <c r="K46" s="117" t="s">
        <v>38</v>
      </c>
      <c r="L46" s="117">
        <v>62.5</v>
      </c>
      <c r="M46" s="117" t="s">
        <v>38</v>
      </c>
      <c r="N46" s="117" t="s">
        <v>38</v>
      </c>
      <c r="O46" s="117" t="s">
        <v>38</v>
      </c>
      <c r="P46" s="117" t="s">
        <v>38</v>
      </c>
      <c r="Q46" s="117">
        <f t="shared" si="0"/>
        <v>72.3</v>
      </c>
      <c r="R46" s="115" t="str">
        <f t="shared" si="2"/>
        <v>NO</v>
      </c>
      <c r="S46" s="116" t="str">
        <f t="shared" si="1"/>
        <v>Alto</v>
      </c>
      <c r="T46" s="41"/>
    </row>
    <row r="47" spans="1:20" s="44" customFormat="1" ht="32.1" customHeight="1">
      <c r="A47" s="509" t="s">
        <v>35</v>
      </c>
      <c r="B47" s="511" t="s">
        <v>101</v>
      </c>
      <c r="C47" s="511" t="s">
        <v>111</v>
      </c>
      <c r="D47" s="478">
        <v>66</v>
      </c>
      <c r="E47" s="117" t="s">
        <v>38</v>
      </c>
      <c r="F47" s="117" t="s">
        <v>38</v>
      </c>
      <c r="G47" s="117" t="s">
        <v>38</v>
      </c>
      <c r="H47" s="117" t="s">
        <v>38</v>
      </c>
      <c r="I47" s="117">
        <v>82.1</v>
      </c>
      <c r="J47" s="117" t="s">
        <v>38</v>
      </c>
      <c r="K47" s="117" t="s">
        <v>38</v>
      </c>
      <c r="L47" s="117" t="s">
        <v>38</v>
      </c>
      <c r="M47" s="117">
        <v>62.5</v>
      </c>
      <c r="N47" s="117" t="s">
        <v>38</v>
      </c>
      <c r="O47" s="117" t="s">
        <v>38</v>
      </c>
      <c r="P47" s="117" t="s">
        <v>38</v>
      </c>
      <c r="Q47" s="117">
        <f t="shared" si="0"/>
        <v>72.3</v>
      </c>
      <c r="R47" s="115" t="str">
        <f t="shared" si="2"/>
        <v>NO</v>
      </c>
      <c r="S47" s="116" t="str">
        <f t="shared" si="1"/>
        <v>Alto</v>
      </c>
      <c r="T47" s="41"/>
    </row>
    <row r="48" spans="1:20" s="44" customFormat="1" ht="32.1" customHeight="1">
      <c r="A48" s="509" t="s">
        <v>35</v>
      </c>
      <c r="B48" s="511" t="s">
        <v>112</v>
      </c>
      <c r="C48" s="511" t="s">
        <v>113</v>
      </c>
      <c r="D48" s="478">
        <v>50</v>
      </c>
      <c r="E48" s="117" t="s">
        <v>38</v>
      </c>
      <c r="F48" s="117" t="s">
        <v>38</v>
      </c>
      <c r="G48" s="117" t="s">
        <v>38</v>
      </c>
      <c r="H48" s="117" t="s">
        <v>38</v>
      </c>
      <c r="I48" s="117">
        <v>59.7</v>
      </c>
      <c r="J48" s="117" t="s">
        <v>38</v>
      </c>
      <c r="K48" s="117" t="s">
        <v>38</v>
      </c>
      <c r="L48" s="117" t="s">
        <v>38</v>
      </c>
      <c r="M48" s="117">
        <v>85.9</v>
      </c>
      <c r="N48" s="117" t="s">
        <v>38</v>
      </c>
      <c r="O48" s="117" t="s">
        <v>38</v>
      </c>
      <c r="P48" s="117" t="s">
        <v>38</v>
      </c>
      <c r="Q48" s="117">
        <f t="shared" si="0"/>
        <v>72.800000000000011</v>
      </c>
      <c r="R48" s="115" t="str">
        <f t="shared" si="2"/>
        <v>NO</v>
      </c>
      <c r="S48" s="116" t="str">
        <f t="shared" si="1"/>
        <v>Alto</v>
      </c>
      <c r="T48" s="41"/>
    </row>
    <row r="49" spans="1:20" s="44" customFormat="1" ht="32.1" customHeight="1">
      <c r="A49" s="509" t="s">
        <v>35</v>
      </c>
      <c r="B49" s="511" t="s">
        <v>114</v>
      </c>
      <c r="C49" s="511" t="s">
        <v>115</v>
      </c>
      <c r="D49" s="478">
        <v>109</v>
      </c>
      <c r="E49" s="117" t="s">
        <v>38</v>
      </c>
      <c r="F49" s="117" t="s">
        <v>38</v>
      </c>
      <c r="G49" s="117" t="s">
        <v>38</v>
      </c>
      <c r="H49" s="117" t="s">
        <v>38</v>
      </c>
      <c r="I49" s="117">
        <v>91</v>
      </c>
      <c r="J49" s="117" t="s">
        <v>38</v>
      </c>
      <c r="K49" s="117" t="s">
        <v>38</v>
      </c>
      <c r="L49" s="117" t="s">
        <v>38</v>
      </c>
      <c r="M49" s="117">
        <v>95.3</v>
      </c>
      <c r="N49" s="117" t="s">
        <v>38</v>
      </c>
      <c r="O49" s="117" t="s">
        <v>38</v>
      </c>
      <c r="P49" s="117" t="s">
        <v>38</v>
      </c>
      <c r="Q49" s="117">
        <f t="shared" si="0"/>
        <v>93.15</v>
      </c>
      <c r="R49" s="115" t="str">
        <f t="shared" si="2"/>
        <v>NO</v>
      </c>
      <c r="S49" s="116" t="str">
        <f t="shared" si="1"/>
        <v>Inviable Sanitariamente</v>
      </c>
      <c r="T49" s="41"/>
    </row>
    <row r="50" spans="1:20" s="44" customFormat="1" ht="32.1" customHeight="1">
      <c r="A50" s="509" t="s">
        <v>35</v>
      </c>
      <c r="B50" s="511" t="s">
        <v>43</v>
      </c>
      <c r="C50" s="511" t="s">
        <v>116</v>
      </c>
      <c r="D50" s="478">
        <v>60</v>
      </c>
      <c r="E50" s="117" t="s">
        <v>38</v>
      </c>
      <c r="F50" s="117" t="s">
        <v>38</v>
      </c>
      <c r="G50" s="117" t="s">
        <v>38</v>
      </c>
      <c r="H50" s="117" t="s">
        <v>38</v>
      </c>
      <c r="I50" s="117" t="s">
        <v>38</v>
      </c>
      <c r="J50" s="117" t="s">
        <v>38</v>
      </c>
      <c r="K50" s="117">
        <v>85.9</v>
      </c>
      <c r="L50" s="117" t="s">
        <v>38</v>
      </c>
      <c r="M50" s="117" t="s">
        <v>38</v>
      </c>
      <c r="N50" s="117" t="s">
        <v>38</v>
      </c>
      <c r="O50" s="117" t="s">
        <v>38</v>
      </c>
      <c r="P50" s="117" t="s">
        <v>38</v>
      </c>
      <c r="Q50" s="117">
        <f t="shared" si="0"/>
        <v>85.9</v>
      </c>
      <c r="R50" s="115" t="str">
        <f t="shared" si="2"/>
        <v>NO</v>
      </c>
      <c r="S50" s="116" t="str">
        <f t="shared" si="1"/>
        <v>Inviable Sanitariamente</v>
      </c>
      <c r="T50" s="41"/>
    </row>
    <row r="51" spans="1:20" s="44" customFormat="1" ht="32.1" customHeight="1">
      <c r="A51" s="509" t="s">
        <v>35</v>
      </c>
      <c r="B51" s="511" t="s">
        <v>117</v>
      </c>
      <c r="C51" s="511" t="s">
        <v>118</v>
      </c>
      <c r="D51" s="478">
        <v>250</v>
      </c>
      <c r="E51" s="117" t="s">
        <v>38</v>
      </c>
      <c r="F51" s="117" t="s">
        <v>38</v>
      </c>
      <c r="G51" s="117" t="s">
        <v>38</v>
      </c>
      <c r="H51" s="117" t="s">
        <v>38</v>
      </c>
      <c r="I51" s="117">
        <v>82.1</v>
      </c>
      <c r="J51" s="117" t="s">
        <v>38</v>
      </c>
      <c r="K51" s="117" t="s">
        <v>38</v>
      </c>
      <c r="L51" s="117">
        <v>62.5</v>
      </c>
      <c r="M51" s="117" t="s">
        <v>38</v>
      </c>
      <c r="N51" s="117" t="s">
        <v>38</v>
      </c>
      <c r="O51" s="117" t="s">
        <v>38</v>
      </c>
      <c r="P51" s="117" t="s">
        <v>38</v>
      </c>
      <c r="Q51" s="117">
        <f t="shared" si="0"/>
        <v>72.3</v>
      </c>
      <c r="R51" s="115" t="str">
        <f t="shared" si="2"/>
        <v>NO</v>
      </c>
      <c r="S51" s="116" t="str">
        <f t="shared" si="1"/>
        <v>Alto</v>
      </c>
      <c r="T51" s="41"/>
    </row>
    <row r="52" spans="1:20" s="44" customFormat="1" ht="32.1" customHeight="1">
      <c r="A52" s="509" t="s">
        <v>35</v>
      </c>
      <c r="B52" s="511" t="s">
        <v>119</v>
      </c>
      <c r="C52" s="511" t="s">
        <v>120</v>
      </c>
      <c r="D52" s="478">
        <v>350</v>
      </c>
      <c r="E52" s="117" t="s">
        <v>38</v>
      </c>
      <c r="F52" s="117" t="s">
        <v>38</v>
      </c>
      <c r="G52" s="117" t="s">
        <v>38</v>
      </c>
      <c r="H52" s="117">
        <v>82.1</v>
      </c>
      <c r="I52" s="117" t="s">
        <v>38</v>
      </c>
      <c r="J52" s="117" t="s">
        <v>38</v>
      </c>
      <c r="K52" s="117" t="s">
        <v>38</v>
      </c>
      <c r="L52" s="117">
        <v>62.5</v>
      </c>
      <c r="M52" s="117" t="s">
        <v>38</v>
      </c>
      <c r="N52" s="117" t="s">
        <v>38</v>
      </c>
      <c r="O52" s="117" t="s">
        <v>38</v>
      </c>
      <c r="P52" s="117" t="s">
        <v>38</v>
      </c>
      <c r="Q52" s="117">
        <f t="shared" si="0"/>
        <v>72.3</v>
      </c>
      <c r="R52" s="115" t="str">
        <f t="shared" si="2"/>
        <v>NO</v>
      </c>
      <c r="S52" s="116" t="str">
        <f t="shared" si="1"/>
        <v>Alto</v>
      </c>
      <c r="T52" s="41"/>
    </row>
    <row r="53" spans="1:20" s="44" customFormat="1" ht="32.1" customHeight="1">
      <c r="A53" s="509" t="s">
        <v>35</v>
      </c>
      <c r="B53" s="511" t="s">
        <v>121</v>
      </c>
      <c r="C53" s="511" t="s">
        <v>122</v>
      </c>
      <c r="D53" s="478">
        <v>150</v>
      </c>
      <c r="E53" s="117" t="s">
        <v>38</v>
      </c>
      <c r="F53" s="117" t="s">
        <v>38</v>
      </c>
      <c r="G53" s="117" t="s">
        <v>38</v>
      </c>
      <c r="H53" s="117">
        <v>82.1</v>
      </c>
      <c r="I53" s="117" t="s">
        <v>38</v>
      </c>
      <c r="J53" s="117" t="s">
        <v>38</v>
      </c>
      <c r="K53" s="117" t="s">
        <v>38</v>
      </c>
      <c r="L53" s="117">
        <v>62.5</v>
      </c>
      <c r="M53" s="117" t="s">
        <v>38</v>
      </c>
      <c r="N53" s="117" t="s">
        <v>38</v>
      </c>
      <c r="O53" s="117" t="s">
        <v>38</v>
      </c>
      <c r="P53" s="117" t="s">
        <v>38</v>
      </c>
      <c r="Q53" s="117">
        <f t="shared" si="0"/>
        <v>72.3</v>
      </c>
      <c r="R53" s="115" t="str">
        <f t="shared" si="2"/>
        <v>NO</v>
      </c>
      <c r="S53" s="116" t="str">
        <f t="shared" si="1"/>
        <v>Alto</v>
      </c>
      <c r="T53" s="41"/>
    </row>
    <row r="54" spans="1:20" s="44" customFormat="1" ht="32.1" customHeight="1">
      <c r="A54" s="509" t="s">
        <v>35</v>
      </c>
      <c r="B54" s="511" t="s">
        <v>123</v>
      </c>
      <c r="C54" s="511" t="s">
        <v>124</v>
      </c>
      <c r="D54" s="478">
        <v>100</v>
      </c>
      <c r="E54" s="117" t="s">
        <v>38</v>
      </c>
      <c r="F54" s="117" t="s">
        <v>38</v>
      </c>
      <c r="G54" s="117" t="s">
        <v>38</v>
      </c>
      <c r="H54" s="117">
        <v>59.7</v>
      </c>
      <c r="I54" s="117" t="s">
        <v>38</v>
      </c>
      <c r="J54" s="117" t="s">
        <v>38</v>
      </c>
      <c r="K54" s="117" t="s">
        <v>38</v>
      </c>
      <c r="L54" s="117">
        <v>62.5</v>
      </c>
      <c r="M54" s="117" t="s">
        <v>38</v>
      </c>
      <c r="N54" s="117" t="s">
        <v>38</v>
      </c>
      <c r="O54" s="117" t="s">
        <v>38</v>
      </c>
      <c r="P54" s="117" t="s">
        <v>38</v>
      </c>
      <c r="Q54" s="117">
        <f t="shared" si="0"/>
        <v>61.1</v>
      </c>
      <c r="R54" s="115" t="str">
        <f t="shared" si="2"/>
        <v>NO</v>
      </c>
      <c r="S54" s="116" t="str">
        <f t="shared" si="1"/>
        <v>Alto</v>
      </c>
      <c r="T54" s="41"/>
    </row>
    <row r="55" spans="1:20" s="44" customFormat="1" ht="32.1" customHeight="1">
      <c r="A55" s="509" t="s">
        <v>35</v>
      </c>
      <c r="B55" s="511" t="s">
        <v>125</v>
      </c>
      <c r="C55" s="511" t="s">
        <v>126</v>
      </c>
      <c r="D55" s="478">
        <v>27</v>
      </c>
      <c r="E55" s="117" t="s">
        <v>38</v>
      </c>
      <c r="F55" s="117" t="s">
        <v>38</v>
      </c>
      <c r="G55" s="117" t="s">
        <v>38</v>
      </c>
      <c r="H55" s="117">
        <v>59.7</v>
      </c>
      <c r="I55" s="117" t="s">
        <v>38</v>
      </c>
      <c r="J55" s="117" t="s">
        <v>38</v>
      </c>
      <c r="K55" s="117" t="s">
        <v>38</v>
      </c>
      <c r="L55" s="117" t="s">
        <v>38</v>
      </c>
      <c r="M55" s="117">
        <v>62.5</v>
      </c>
      <c r="N55" s="117" t="s">
        <v>38</v>
      </c>
      <c r="O55" s="117" t="s">
        <v>38</v>
      </c>
      <c r="P55" s="117" t="s">
        <v>38</v>
      </c>
      <c r="Q55" s="117">
        <f t="shared" si="0"/>
        <v>61.1</v>
      </c>
      <c r="R55" s="115" t="str">
        <f t="shared" si="2"/>
        <v>NO</v>
      </c>
      <c r="S55" s="116" t="str">
        <f t="shared" si="1"/>
        <v>Alto</v>
      </c>
      <c r="T55" s="41"/>
    </row>
    <row r="56" spans="1:20" s="44" customFormat="1" ht="32.1" customHeight="1">
      <c r="A56" s="509" t="s">
        <v>35</v>
      </c>
      <c r="B56" s="511" t="s">
        <v>127</v>
      </c>
      <c r="C56" s="511" t="s">
        <v>128</v>
      </c>
      <c r="D56" s="478">
        <v>77</v>
      </c>
      <c r="E56" s="117" t="s">
        <v>38</v>
      </c>
      <c r="F56" s="117" t="s">
        <v>38</v>
      </c>
      <c r="G56" s="117" t="s">
        <v>38</v>
      </c>
      <c r="H56" s="117" t="s">
        <v>38</v>
      </c>
      <c r="I56" s="117">
        <v>0</v>
      </c>
      <c r="J56" s="117" t="s">
        <v>38</v>
      </c>
      <c r="K56" s="117" t="s">
        <v>38</v>
      </c>
      <c r="L56" s="117">
        <v>0</v>
      </c>
      <c r="M56" s="117" t="s">
        <v>38</v>
      </c>
      <c r="N56" s="117" t="s">
        <v>38</v>
      </c>
      <c r="O56" s="117" t="s">
        <v>38</v>
      </c>
      <c r="P56" s="117" t="s">
        <v>38</v>
      </c>
      <c r="Q56" s="117">
        <f t="shared" si="0"/>
        <v>0</v>
      </c>
      <c r="R56" s="115" t="str">
        <f t="shared" si="2"/>
        <v>SI</v>
      </c>
      <c r="S56" s="116" t="str">
        <f t="shared" si="1"/>
        <v>Sin Riesgo</v>
      </c>
      <c r="T56" s="41"/>
    </row>
    <row r="57" spans="1:20" s="44" customFormat="1" ht="45">
      <c r="A57" s="509" t="s">
        <v>35</v>
      </c>
      <c r="B57" s="511" t="s">
        <v>129</v>
      </c>
      <c r="C57" s="511" t="s">
        <v>130</v>
      </c>
      <c r="D57" s="478">
        <v>96</v>
      </c>
      <c r="E57" s="117" t="s">
        <v>38</v>
      </c>
      <c r="F57" s="117" t="s">
        <v>38</v>
      </c>
      <c r="G57" s="117" t="s">
        <v>38</v>
      </c>
      <c r="H57" s="117" t="s">
        <v>38</v>
      </c>
      <c r="I57" s="117" t="s">
        <v>38</v>
      </c>
      <c r="J57" s="117" t="s">
        <v>38</v>
      </c>
      <c r="K57" s="117">
        <v>23.4</v>
      </c>
      <c r="L57" s="117" t="s">
        <v>38</v>
      </c>
      <c r="M57" s="117" t="s">
        <v>38</v>
      </c>
      <c r="N57" s="117" t="s">
        <v>38</v>
      </c>
      <c r="O57" s="117" t="s">
        <v>38</v>
      </c>
      <c r="P57" s="117" t="s">
        <v>38</v>
      </c>
      <c r="Q57" s="117">
        <f t="shared" si="0"/>
        <v>23.4</v>
      </c>
      <c r="R57" s="115" t="str">
        <f t="shared" si="2"/>
        <v>NO</v>
      </c>
      <c r="S57" s="116" t="str">
        <f t="shared" si="1"/>
        <v>Medio</v>
      </c>
      <c r="T57" s="41"/>
    </row>
    <row r="58" spans="1:20" s="44" customFormat="1" ht="45">
      <c r="A58" s="509" t="s">
        <v>35</v>
      </c>
      <c r="B58" s="568" t="s">
        <v>131</v>
      </c>
      <c r="C58" s="511" t="s">
        <v>132</v>
      </c>
      <c r="D58" s="478">
        <v>45</v>
      </c>
      <c r="E58" s="117" t="s">
        <v>38</v>
      </c>
      <c r="F58" s="117" t="s">
        <v>38</v>
      </c>
      <c r="G58" s="117" t="s">
        <v>38</v>
      </c>
      <c r="H58" s="117" t="s">
        <v>38</v>
      </c>
      <c r="I58" s="117" t="s">
        <v>38</v>
      </c>
      <c r="J58" s="117" t="s">
        <v>38</v>
      </c>
      <c r="K58" s="117">
        <v>25.8</v>
      </c>
      <c r="L58" s="117" t="s">
        <v>38</v>
      </c>
      <c r="M58" s="117" t="s">
        <v>38</v>
      </c>
      <c r="N58" s="117" t="s">
        <v>38</v>
      </c>
      <c r="O58" s="117" t="s">
        <v>38</v>
      </c>
      <c r="P58" s="117" t="s">
        <v>38</v>
      </c>
      <c r="Q58" s="117">
        <f t="shared" si="0"/>
        <v>25.8</v>
      </c>
      <c r="R58" s="115" t="str">
        <f t="shared" si="2"/>
        <v>NO</v>
      </c>
      <c r="S58" s="116" t="str">
        <f t="shared" si="1"/>
        <v>Medio</v>
      </c>
      <c r="T58" s="41"/>
    </row>
    <row r="59" spans="1:20" s="44" customFormat="1" ht="32.1" customHeight="1">
      <c r="A59" s="509" t="s">
        <v>35</v>
      </c>
      <c r="B59" s="568" t="s">
        <v>133</v>
      </c>
      <c r="C59" s="511" t="s">
        <v>134</v>
      </c>
      <c r="D59" s="478">
        <v>190</v>
      </c>
      <c r="E59" s="117" t="s">
        <v>38</v>
      </c>
      <c r="F59" s="117" t="s">
        <v>38</v>
      </c>
      <c r="G59" s="117" t="s">
        <v>38</v>
      </c>
      <c r="H59" s="117" t="s">
        <v>38</v>
      </c>
      <c r="I59" s="117" t="s">
        <v>38</v>
      </c>
      <c r="J59" s="117" t="s">
        <v>38</v>
      </c>
      <c r="K59" s="117">
        <v>85.9</v>
      </c>
      <c r="L59" s="117" t="s">
        <v>38</v>
      </c>
      <c r="M59" s="117" t="s">
        <v>38</v>
      </c>
      <c r="N59" s="117" t="s">
        <v>38</v>
      </c>
      <c r="O59" s="117" t="s">
        <v>38</v>
      </c>
      <c r="P59" s="117" t="s">
        <v>38</v>
      </c>
      <c r="Q59" s="117">
        <f t="shared" si="0"/>
        <v>85.9</v>
      </c>
      <c r="R59" s="115" t="str">
        <f t="shared" si="2"/>
        <v>NO</v>
      </c>
      <c r="S59" s="116" t="str">
        <f t="shared" si="1"/>
        <v>Inviable Sanitariamente</v>
      </c>
      <c r="T59" s="41"/>
    </row>
    <row r="60" spans="1:20" s="44" customFormat="1" ht="32.1" customHeight="1">
      <c r="A60" s="509" t="s">
        <v>35</v>
      </c>
      <c r="B60" s="511" t="s">
        <v>135</v>
      </c>
      <c r="C60" s="511" t="s">
        <v>136</v>
      </c>
      <c r="D60" s="478">
        <v>18</v>
      </c>
      <c r="E60" s="117" t="s">
        <v>38</v>
      </c>
      <c r="F60" s="117" t="s">
        <v>38</v>
      </c>
      <c r="G60" s="117" t="s">
        <v>38</v>
      </c>
      <c r="H60" s="117" t="s">
        <v>38</v>
      </c>
      <c r="I60" s="117">
        <v>64.2</v>
      </c>
      <c r="J60" s="117" t="s">
        <v>38</v>
      </c>
      <c r="K60" s="117" t="s">
        <v>38</v>
      </c>
      <c r="L60" s="117" t="s">
        <v>38</v>
      </c>
      <c r="M60" s="117">
        <v>85.9</v>
      </c>
      <c r="N60" s="117" t="s">
        <v>38</v>
      </c>
      <c r="O60" s="117" t="s">
        <v>38</v>
      </c>
      <c r="P60" s="117" t="s">
        <v>38</v>
      </c>
      <c r="Q60" s="117">
        <f t="shared" si="0"/>
        <v>75.050000000000011</v>
      </c>
      <c r="R60" s="115" t="str">
        <f t="shared" si="2"/>
        <v>NO</v>
      </c>
      <c r="S60" s="116" t="str">
        <f t="shared" si="1"/>
        <v>Alto</v>
      </c>
      <c r="T60" s="41"/>
    </row>
    <row r="61" spans="1:20" s="44" customFormat="1" ht="32.1" customHeight="1">
      <c r="A61" s="509" t="s">
        <v>35</v>
      </c>
      <c r="B61" s="511" t="s">
        <v>137</v>
      </c>
      <c r="C61" s="511" t="s">
        <v>136</v>
      </c>
      <c r="D61" s="478">
        <v>35</v>
      </c>
      <c r="E61" s="117" t="s">
        <v>38</v>
      </c>
      <c r="F61" s="117" t="s">
        <v>38</v>
      </c>
      <c r="G61" s="117" t="s">
        <v>38</v>
      </c>
      <c r="H61" s="117" t="s">
        <v>38</v>
      </c>
      <c r="I61" s="117">
        <v>59.7</v>
      </c>
      <c r="J61" s="117" t="s">
        <v>38</v>
      </c>
      <c r="K61" s="117" t="s">
        <v>38</v>
      </c>
      <c r="L61" s="117" t="s">
        <v>38</v>
      </c>
      <c r="M61" s="117">
        <v>85.9</v>
      </c>
      <c r="N61" s="117" t="s">
        <v>38</v>
      </c>
      <c r="O61" s="117" t="s">
        <v>38</v>
      </c>
      <c r="P61" s="117" t="s">
        <v>38</v>
      </c>
      <c r="Q61" s="117">
        <f t="shared" si="0"/>
        <v>72.800000000000011</v>
      </c>
      <c r="R61" s="115" t="str">
        <f t="shared" si="2"/>
        <v>NO</v>
      </c>
      <c r="S61" s="116" t="str">
        <f t="shared" si="1"/>
        <v>Alto</v>
      </c>
      <c r="T61" s="41"/>
    </row>
    <row r="62" spans="1:20" s="44" customFormat="1" ht="32.1" customHeight="1">
      <c r="A62" s="509" t="s">
        <v>35</v>
      </c>
      <c r="B62" s="511" t="s">
        <v>138</v>
      </c>
      <c r="C62" s="511" t="s">
        <v>139</v>
      </c>
      <c r="D62" s="478">
        <v>182</v>
      </c>
      <c r="E62" s="117" t="s">
        <v>38</v>
      </c>
      <c r="F62" s="117" t="s">
        <v>38</v>
      </c>
      <c r="G62" s="117" t="s">
        <v>38</v>
      </c>
      <c r="H62" s="117" t="s">
        <v>38</v>
      </c>
      <c r="I62" s="117">
        <v>44.8</v>
      </c>
      <c r="J62" s="117" t="s">
        <v>38</v>
      </c>
      <c r="K62" s="117" t="s">
        <v>38</v>
      </c>
      <c r="L62" s="117">
        <v>46.9</v>
      </c>
      <c r="M62" s="117" t="s">
        <v>38</v>
      </c>
      <c r="N62" s="117" t="s">
        <v>38</v>
      </c>
      <c r="O62" s="117" t="s">
        <v>38</v>
      </c>
      <c r="P62" s="117" t="s">
        <v>38</v>
      </c>
      <c r="Q62" s="117">
        <f t="shared" si="0"/>
        <v>45.849999999999994</v>
      </c>
      <c r="R62" s="115" t="str">
        <f t="shared" si="2"/>
        <v>NO</v>
      </c>
      <c r="S62" s="116" t="str">
        <f t="shared" si="1"/>
        <v>Alto</v>
      </c>
      <c r="T62" s="41"/>
    </row>
    <row r="63" spans="1:20" s="44" customFormat="1" ht="32.1" customHeight="1">
      <c r="A63" s="509" t="s">
        <v>35</v>
      </c>
      <c r="B63" s="511" t="s">
        <v>61</v>
      </c>
      <c r="C63" s="511" t="s">
        <v>140</v>
      </c>
      <c r="D63" s="478">
        <v>35</v>
      </c>
      <c r="E63" s="117" t="s">
        <v>38</v>
      </c>
      <c r="F63" s="117" t="s">
        <v>38</v>
      </c>
      <c r="G63" s="117" t="s">
        <v>38</v>
      </c>
      <c r="H63" s="117" t="s">
        <v>38</v>
      </c>
      <c r="I63" s="117">
        <v>84.3</v>
      </c>
      <c r="J63" s="117">
        <v>82.1</v>
      </c>
      <c r="K63" s="117" t="s">
        <v>38</v>
      </c>
      <c r="L63" s="117" t="s">
        <v>38</v>
      </c>
      <c r="M63" s="117" t="s">
        <v>38</v>
      </c>
      <c r="N63" s="117" t="s">
        <v>38</v>
      </c>
      <c r="O63" s="117" t="s">
        <v>38</v>
      </c>
      <c r="P63" s="117" t="s">
        <v>38</v>
      </c>
      <c r="Q63" s="117">
        <f t="shared" si="0"/>
        <v>83.199999999999989</v>
      </c>
      <c r="R63" s="115" t="str">
        <f t="shared" si="2"/>
        <v>NO</v>
      </c>
      <c r="S63" s="116" t="str">
        <f t="shared" si="1"/>
        <v>Inviable Sanitariamente</v>
      </c>
      <c r="T63" s="41"/>
    </row>
    <row r="64" spans="1:20" s="44" customFormat="1" ht="32.1" customHeight="1">
      <c r="A64" s="509" t="s">
        <v>35</v>
      </c>
      <c r="B64" s="511" t="s">
        <v>45</v>
      </c>
      <c r="C64" s="511" t="s">
        <v>141</v>
      </c>
      <c r="D64" s="478">
        <v>95</v>
      </c>
      <c r="E64" s="117" t="s">
        <v>38</v>
      </c>
      <c r="F64" s="117" t="s">
        <v>38</v>
      </c>
      <c r="G64" s="117" t="s">
        <v>38</v>
      </c>
      <c r="H64" s="117">
        <v>82.1</v>
      </c>
      <c r="I64" s="117" t="s">
        <v>38</v>
      </c>
      <c r="J64" s="117" t="s">
        <v>38</v>
      </c>
      <c r="K64" s="117" t="s">
        <v>38</v>
      </c>
      <c r="L64" s="117" t="s">
        <v>38</v>
      </c>
      <c r="M64" s="117" t="s">
        <v>38</v>
      </c>
      <c r="N64" s="117" t="s">
        <v>38</v>
      </c>
      <c r="O64" s="117" t="s">
        <v>38</v>
      </c>
      <c r="P64" s="117" t="s">
        <v>38</v>
      </c>
      <c r="Q64" s="117">
        <f t="shared" si="0"/>
        <v>82.1</v>
      </c>
      <c r="R64" s="115" t="str">
        <f t="shared" si="2"/>
        <v>NO</v>
      </c>
      <c r="S64" s="116" t="str">
        <f t="shared" si="1"/>
        <v>Inviable Sanitariamente</v>
      </c>
      <c r="T64" s="41"/>
    </row>
    <row r="65" spans="1:20" s="44" customFormat="1" ht="32.1" customHeight="1">
      <c r="A65" s="509" t="s">
        <v>35</v>
      </c>
      <c r="B65" s="511" t="s">
        <v>142</v>
      </c>
      <c r="C65" s="511" t="s">
        <v>143</v>
      </c>
      <c r="D65" s="478">
        <v>110</v>
      </c>
      <c r="E65" s="117" t="s">
        <v>38</v>
      </c>
      <c r="F65" s="117" t="s">
        <v>38</v>
      </c>
      <c r="G65" s="117" t="s">
        <v>38</v>
      </c>
      <c r="H65" s="117" t="s">
        <v>38</v>
      </c>
      <c r="I65" s="117">
        <v>24.6</v>
      </c>
      <c r="J65" s="117" t="s">
        <v>38</v>
      </c>
      <c r="K65" s="117" t="s">
        <v>38</v>
      </c>
      <c r="L65" s="117" t="s">
        <v>38</v>
      </c>
      <c r="M65" s="117" t="s">
        <v>38</v>
      </c>
      <c r="N65" s="117" t="s">
        <v>38</v>
      </c>
      <c r="O65" s="117" t="s">
        <v>38</v>
      </c>
      <c r="P65" s="117" t="s">
        <v>38</v>
      </c>
      <c r="Q65" s="117">
        <f t="shared" si="0"/>
        <v>24.6</v>
      </c>
      <c r="R65" s="115" t="str">
        <f t="shared" si="2"/>
        <v>NO</v>
      </c>
      <c r="S65" s="116" t="str">
        <f t="shared" si="1"/>
        <v>Medio</v>
      </c>
      <c r="T65" s="41"/>
    </row>
    <row r="66" spans="1:20" s="44" customFormat="1" ht="32.1" customHeight="1">
      <c r="A66" s="509" t="s">
        <v>35</v>
      </c>
      <c r="B66" s="511" t="s">
        <v>144</v>
      </c>
      <c r="C66" s="511" t="s">
        <v>145</v>
      </c>
      <c r="D66" s="478">
        <v>90</v>
      </c>
      <c r="E66" s="117" t="s">
        <v>38</v>
      </c>
      <c r="F66" s="117" t="s">
        <v>38</v>
      </c>
      <c r="G66" s="117" t="s">
        <v>38</v>
      </c>
      <c r="H66" s="117">
        <v>59.7</v>
      </c>
      <c r="I66" s="117" t="s">
        <v>38</v>
      </c>
      <c r="J66" s="117" t="s">
        <v>38</v>
      </c>
      <c r="K66" s="117" t="s">
        <v>38</v>
      </c>
      <c r="L66" s="117">
        <v>62.5</v>
      </c>
      <c r="M66" s="117" t="s">
        <v>38</v>
      </c>
      <c r="N66" s="117" t="s">
        <v>38</v>
      </c>
      <c r="O66" s="117" t="s">
        <v>38</v>
      </c>
      <c r="P66" s="117" t="s">
        <v>38</v>
      </c>
      <c r="Q66" s="117">
        <f t="shared" si="0"/>
        <v>61.1</v>
      </c>
      <c r="R66" s="115" t="str">
        <f t="shared" si="2"/>
        <v>NO</v>
      </c>
      <c r="S66" s="116" t="str">
        <f t="shared" si="1"/>
        <v>Alto</v>
      </c>
      <c r="T66" s="41"/>
    </row>
    <row r="67" spans="1:20" s="44" customFormat="1" ht="32.1" customHeight="1">
      <c r="A67" s="509" t="s">
        <v>35</v>
      </c>
      <c r="B67" s="511" t="s">
        <v>146</v>
      </c>
      <c r="C67" s="511" t="s">
        <v>147</v>
      </c>
      <c r="D67" s="478">
        <v>173</v>
      </c>
      <c r="E67" s="117" t="s">
        <v>38</v>
      </c>
      <c r="F67" s="117" t="s">
        <v>38</v>
      </c>
      <c r="G67" s="117" t="s">
        <v>38</v>
      </c>
      <c r="H67" s="117">
        <v>2.2000000000000002</v>
      </c>
      <c r="I67" s="117" t="s">
        <v>38</v>
      </c>
      <c r="J67" s="117" t="s">
        <v>38</v>
      </c>
      <c r="K67" s="117" t="s">
        <v>38</v>
      </c>
      <c r="L67" s="117" t="s">
        <v>38</v>
      </c>
      <c r="M67" s="117" t="s">
        <v>38</v>
      </c>
      <c r="N67" s="117" t="s">
        <v>38</v>
      </c>
      <c r="O67" s="117" t="s">
        <v>38</v>
      </c>
      <c r="P67" s="117" t="s">
        <v>38</v>
      </c>
      <c r="Q67" s="117">
        <f t="shared" si="0"/>
        <v>2.2000000000000002</v>
      </c>
      <c r="R67" s="115" t="str">
        <f t="shared" si="2"/>
        <v>SI</v>
      </c>
      <c r="S67" s="116" t="str">
        <f t="shared" si="1"/>
        <v>Sin Riesgo</v>
      </c>
      <c r="T67" s="41"/>
    </row>
    <row r="68" spans="1:20" s="44" customFormat="1" ht="32.1" customHeight="1">
      <c r="A68" s="509" t="s">
        <v>35</v>
      </c>
      <c r="B68" s="511" t="s">
        <v>148</v>
      </c>
      <c r="C68" s="511" t="s">
        <v>149</v>
      </c>
      <c r="D68" s="478">
        <v>119</v>
      </c>
      <c r="E68" s="117" t="s">
        <v>38</v>
      </c>
      <c r="F68" s="117" t="s">
        <v>38</v>
      </c>
      <c r="G68" s="117" t="s">
        <v>38</v>
      </c>
      <c r="H68" s="117" t="s">
        <v>38</v>
      </c>
      <c r="I68" s="117" t="s">
        <v>38</v>
      </c>
      <c r="J68" s="117" t="s">
        <v>38</v>
      </c>
      <c r="K68" s="117">
        <v>85.9</v>
      </c>
      <c r="L68" s="117" t="s">
        <v>38</v>
      </c>
      <c r="M68" s="117" t="s">
        <v>38</v>
      </c>
      <c r="N68" s="117" t="s">
        <v>38</v>
      </c>
      <c r="O68" s="117" t="s">
        <v>38</v>
      </c>
      <c r="P68" s="117" t="s">
        <v>38</v>
      </c>
      <c r="Q68" s="117">
        <f t="shared" si="0"/>
        <v>85.9</v>
      </c>
      <c r="R68" s="115" t="str">
        <f t="shared" si="2"/>
        <v>NO</v>
      </c>
      <c r="S68" s="116" t="str">
        <f t="shared" si="1"/>
        <v>Inviable Sanitariamente</v>
      </c>
      <c r="T68" s="41"/>
    </row>
    <row r="69" spans="1:20" s="44" customFormat="1" ht="32.1" customHeight="1">
      <c r="A69" s="509" t="s">
        <v>35</v>
      </c>
      <c r="B69" s="511" t="s">
        <v>150</v>
      </c>
      <c r="C69" s="511" t="s">
        <v>151</v>
      </c>
      <c r="D69" s="478">
        <v>120</v>
      </c>
      <c r="E69" s="117" t="s">
        <v>38</v>
      </c>
      <c r="F69" s="117" t="s">
        <v>38</v>
      </c>
      <c r="G69" s="117" t="s">
        <v>38</v>
      </c>
      <c r="H69" s="117" t="s">
        <v>38</v>
      </c>
      <c r="I69" s="117">
        <v>82.1</v>
      </c>
      <c r="J69" s="117" t="s">
        <v>38</v>
      </c>
      <c r="K69" s="117" t="s">
        <v>38</v>
      </c>
      <c r="L69" s="117" t="s">
        <v>38</v>
      </c>
      <c r="M69" s="117">
        <v>85.9</v>
      </c>
      <c r="N69" s="117" t="s">
        <v>38</v>
      </c>
      <c r="O69" s="117" t="s">
        <v>38</v>
      </c>
      <c r="P69" s="117" t="s">
        <v>38</v>
      </c>
      <c r="Q69" s="117">
        <f t="shared" si="0"/>
        <v>84</v>
      </c>
      <c r="R69" s="115" t="str">
        <f t="shared" si="2"/>
        <v>NO</v>
      </c>
      <c r="S69" s="116" t="str">
        <f t="shared" si="1"/>
        <v>Inviable Sanitariamente</v>
      </c>
      <c r="T69" s="41"/>
    </row>
    <row r="70" spans="1:20" s="44" customFormat="1" ht="32.1" customHeight="1">
      <c r="A70" s="509" t="s">
        <v>35</v>
      </c>
      <c r="B70" s="511" t="s">
        <v>105</v>
      </c>
      <c r="C70" s="511" t="s">
        <v>152</v>
      </c>
      <c r="D70" s="478">
        <v>25</v>
      </c>
      <c r="E70" s="117" t="s">
        <v>38</v>
      </c>
      <c r="F70" s="117" t="s">
        <v>38</v>
      </c>
      <c r="G70" s="117" t="s">
        <v>38</v>
      </c>
      <c r="H70" s="117">
        <v>59.7</v>
      </c>
      <c r="I70" s="117" t="s">
        <v>38</v>
      </c>
      <c r="J70" s="117" t="s">
        <v>38</v>
      </c>
      <c r="K70" s="117" t="s">
        <v>38</v>
      </c>
      <c r="L70" s="117">
        <v>85.9</v>
      </c>
      <c r="M70" s="117" t="s">
        <v>38</v>
      </c>
      <c r="N70" s="117" t="s">
        <v>38</v>
      </c>
      <c r="O70" s="117" t="s">
        <v>38</v>
      </c>
      <c r="P70" s="117" t="s">
        <v>38</v>
      </c>
      <c r="Q70" s="117">
        <f t="shared" si="0"/>
        <v>72.800000000000011</v>
      </c>
      <c r="R70" s="115" t="str">
        <f t="shared" si="2"/>
        <v>NO</v>
      </c>
      <c r="S70" s="116" t="str">
        <f t="shared" si="1"/>
        <v>Alto</v>
      </c>
      <c r="T70" s="41"/>
    </row>
    <row r="71" spans="1:20" s="44" customFormat="1" ht="32.1" customHeight="1">
      <c r="A71" s="509" t="s">
        <v>153</v>
      </c>
      <c r="B71" s="511" t="s">
        <v>154</v>
      </c>
      <c r="C71" s="511" t="s">
        <v>155</v>
      </c>
      <c r="D71" s="260">
        <v>650</v>
      </c>
      <c r="E71" s="117"/>
      <c r="F71" s="117">
        <v>0</v>
      </c>
      <c r="G71" s="117">
        <v>0</v>
      </c>
      <c r="H71" s="117">
        <v>0</v>
      </c>
      <c r="I71" s="117">
        <v>0</v>
      </c>
      <c r="J71" s="117">
        <v>0</v>
      </c>
      <c r="K71" s="117">
        <v>0</v>
      </c>
      <c r="L71" s="117"/>
      <c r="M71" s="117">
        <v>3.8</v>
      </c>
      <c r="N71" s="117">
        <v>0</v>
      </c>
      <c r="O71" s="117">
        <v>9.6</v>
      </c>
      <c r="P71" s="117">
        <v>0</v>
      </c>
      <c r="Q71" s="117">
        <f t="shared" si="0"/>
        <v>1.3399999999999999</v>
      </c>
      <c r="R71" s="115" t="str">
        <f t="shared" si="2"/>
        <v>SI</v>
      </c>
      <c r="S71" s="116" t="str">
        <f t="shared" si="1"/>
        <v>Sin Riesgo</v>
      </c>
      <c r="T71" s="41"/>
    </row>
    <row r="72" spans="1:20" s="44" customFormat="1" ht="32.1" customHeight="1">
      <c r="A72" s="509" t="s">
        <v>153</v>
      </c>
      <c r="B72" s="511" t="s">
        <v>156</v>
      </c>
      <c r="C72" s="511" t="s">
        <v>157</v>
      </c>
      <c r="D72" s="262">
        <v>300</v>
      </c>
      <c r="E72" s="117"/>
      <c r="F72" s="117"/>
      <c r="G72" s="117"/>
      <c r="H72" s="117"/>
      <c r="I72" s="117"/>
      <c r="J72" s="117"/>
      <c r="K72" s="117"/>
      <c r="L72" s="117"/>
      <c r="M72" s="117">
        <v>7.7</v>
      </c>
      <c r="N72" s="117">
        <v>7.7</v>
      </c>
      <c r="O72" s="117">
        <v>3.9</v>
      </c>
      <c r="P72" s="117">
        <v>0</v>
      </c>
      <c r="Q72" s="117">
        <f t="shared" si="0"/>
        <v>4.8250000000000002</v>
      </c>
      <c r="R72" s="115" t="str">
        <f t="shared" ref="R72:R115" si="3">IF(Q72&lt;5,"SI","NO")</f>
        <v>SI</v>
      </c>
      <c r="S72" s="116" t="str">
        <f t="shared" si="1"/>
        <v>Sin Riesgo</v>
      </c>
      <c r="T72" s="41"/>
    </row>
    <row r="73" spans="1:20" s="44" customFormat="1" ht="32.1" customHeight="1">
      <c r="A73" s="509" t="s">
        <v>153</v>
      </c>
      <c r="B73" s="511" t="s">
        <v>158</v>
      </c>
      <c r="C73" s="511" t="s">
        <v>159</v>
      </c>
      <c r="D73" s="260">
        <v>187</v>
      </c>
      <c r="E73" s="117"/>
      <c r="F73" s="117"/>
      <c r="G73" s="117"/>
      <c r="H73" s="117"/>
      <c r="I73" s="117"/>
      <c r="J73" s="117"/>
      <c r="K73" s="117"/>
      <c r="L73" s="117"/>
      <c r="M73" s="117"/>
      <c r="N73" s="117">
        <v>0</v>
      </c>
      <c r="O73" s="117">
        <v>13.5</v>
      </c>
      <c r="P73" s="117">
        <v>0</v>
      </c>
      <c r="Q73" s="117">
        <f t="shared" ref="Q73:Q115" si="4">AVERAGE(E73:P73)</f>
        <v>4.5</v>
      </c>
      <c r="R73" s="115" t="str">
        <f t="shared" si="3"/>
        <v>SI</v>
      </c>
      <c r="S73" s="116" t="str">
        <f t="shared" si="1"/>
        <v>Sin Riesgo</v>
      </c>
      <c r="T73" s="41"/>
    </row>
    <row r="74" spans="1:20" s="44" customFormat="1" ht="32.1" customHeight="1">
      <c r="A74" s="509" t="s">
        <v>153</v>
      </c>
      <c r="B74" s="511" t="s">
        <v>160</v>
      </c>
      <c r="C74" s="511" t="s">
        <v>161</v>
      </c>
      <c r="D74" s="260">
        <v>398</v>
      </c>
      <c r="E74" s="117"/>
      <c r="F74" s="117"/>
      <c r="G74" s="117"/>
      <c r="H74" s="117"/>
      <c r="I74" s="117"/>
      <c r="J74" s="117"/>
      <c r="K74" s="117"/>
      <c r="L74" s="117"/>
      <c r="M74" s="117">
        <v>3.8</v>
      </c>
      <c r="N74" s="117">
        <v>20</v>
      </c>
      <c r="O74" s="117">
        <v>19.3</v>
      </c>
      <c r="P74" s="117">
        <v>0</v>
      </c>
      <c r="Q74" s="117">
        <f t="shared" si="4"/>
        <v>10.775</v>
      </c>
      <c r="R74" s="115" t="str">
        <f t="shared" si="3"/>
        <v>NO</v>
      </c>
      <c r="S74" s="116" t="str">
        <f t="shared" si="1"/>
        <v>Bajo</v>
      </c>
      <c r="T74" s="41"/>
    </row>
    <row r="75" spans="1:20" s="44" customFormat="1" ht="32.1" customHeight="1">
      <c r="A75" s="509" t="s">
        <v>153</v>
      </c>
      <c r="B75" s="511" t="s">
        <v>162</v>
      </c>
      <c r="C75" s="511" t="s">
        <v>163</v>
      </c>
      <c r="D75" s="260">
        <v>210</v>
      </c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>
        <v>79.2</v>
      </c>
      <c r="Q75" s="117">
        <f t="shared" si="4"/>
        <v>79.2</v>
      </c>
      <c r="R75" s="115" t="str">
        <f t="shared" si="3"/>
        <v>NO</v>
      </c>
      <c r="S75" s="116" t="str">
        <f t="shared" ref="S75:S138" si="5">IF(Q75&lt;5,"Sin Riesgo",IF(Q75 &lt;=14,"Bajo",IF(Q75&lt;=35,"Medio",IF(Q75&lt;=80,"Alto","Inviable Sanitariamente"))))</f>
        <v>Alto</v>
      </c>
      <c r="T75" s="41"/>
    </row>
    <row r="76" spans="1:20" s="44" customFormat="1" ht="32.1" customHeight="1">
      <c r="A76" s="509" t="s">
        <v>153</v>
      </c>
      <c r="B76" s="511" t="s">
        <v>73</v>
      </c>
      <c r="C76" s="511" t="s">
        <v>164</v>
      </c>
      <c r="D76" s="260">
        <v>290</v>
      </c>
      <c r="E76" s="117"/>
      <c r="F76" s="117"/>
      <c r="G76" s="117"/>
      <c r="H76" s="117"/>
      <c r="I76" s="117"/>
      <c r="J76" s="117"/>
      <c r="K76" s="117"/>
      <c r="L76" s="117"/>
      <c r="M76" s="117">
        <v>0</v>
      </c>
      <c r="N76" s="117">
        <v>5.6</v>
      </c>
      <c r="O76" s="117">
        <v>13.1</v>
      </c>
      <c r="P76" s="117">
        <v>0</v>
      </c>
      <c r="Q76" s="117">
        <f t="shared" si="4"/>
        <v>4.6749999999999998</v>
      </c>
      <c r="R76" s="115" t="str">
        <f t="shared" si="3"/>
        <v>SI</v>
      </c>
      <c r="S76" s="116" t="str">
        <f t="shared" si="5"/>
        <v>Sin Riesgo</v>
      </c>
      <c r="T76" s="41"/>
    </row>
    <row r="77" spans="1:20" s="44" customFormat="1" ht="32.1" customHeight="1">
      <c r="A77" s="509" t="s">
        <v>153</v>
      </c>
      <c r="B77" s="511" t="s">
        <v>165</v>
      </c>
      <c r="C77" s="511" t="s">
        <v>166</v>
      </c>
      <c r="D77" s="260">
        <v>126</v>
      </c>
      <c r="E77" s="117"/>
      <c r="F77" s="117"/>
      <c r="G77" s="117"/>
      <c r="H77" s="117"/>
      <c r="I77" s="117"/>
      <c r="J77" s="117"/>
      <c r="K77" s="117"/>
      <c r="L77" s="117"/>
      <c r="M77" s="117">
        <v>0</v>
      </c>
      <c r="N77" s="117">
        <v>0</v>
      </c>
      <c r="O77" s="117">
        <v>9.5</v>
      </c>
      <c r="P77" s="117">
        <v>0</v>
      </c>
      <c r="Q77" s="117">
        <f t="shared" si="4"/>
        <v>2.375</v>
      </c>
      <c r="R77" s="115" t="str">
        <f t="shared" si="3"/>
        <v>SI</v>
      </c>
      <c r="S77" s="116" t="str">
        <f t="shared" si="5"/>
        <v>Sin Riesgo</v>
      </c>
      <c r="T77" s="41"/>
    </row>
    <row r="78" spans="1:20" s="44" customFormat="1" ht="32.1" customHeight="1">
      <c r="A78" s="509" t="s">
        <v>153</v>
      </c>
      <c r="B78" s="511" t="s">
        <v>167</v>
      </c>
      <c r="C78" s="511" t="s">
        <v>168</v>
      </c>
      <c r="D78" s="260">
        <v>60</v>
      </c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>
        <v>82</v>
      </c>
      <c r="Q78" s="117">
        <f t="shared" si="4"/>
        <v>82</v>
      </c>
      <c r="R78" s="115" t="str">
        <f t="shared" si="3"/>
        <v>NO</v>
      </c>
      <c r="S78" s="116" t="str">
        <f t="shared" si="5"/>
        <v>Inviable Sanitariamente</v>
      </c>
      <c r="T78" s="41"/>
    </row>
    <row r="79" spans="1:20" s="44" customFormat="1" ht="32.1" customHeight="1">
      <c r="A79" s="509" t="s">
        <v>153</v>
      </c>
      <c r="B79" s="511" t="s">
        <v>169</v>
      </c>
      <c r="C79" s="511" t="s">
        <v>170</v>
      </c>
      <c r="D79" s="479">
        <v>25</v>
      </c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>
        <v>85.5</v>
      </c>
      <c r="Q79" s="117">
        <f t="shared" si="4"/>
        <v>85.5</v>
      </c>
      <c r="R79" s="115" t="str">
        <f t="shared" si="3"/>
        <v>NO</v>
      </c>
      <c r="S79" s="116" t="str">
        <f t="shared" si="5"/>
        <v>Inviable Sanitariamente</v>
      </c>
      <c r="T79" s="41"/>
    </row>
    <row r="80" spans="1:20" s="44" customFormat="1" ht="32.1" customHeight="1">
      <c r="A80" s="509" t="s">
        <v>153</v>
      </c>
      <c r="B80" s="511" t="s">
        <v>171</v>
      </c>
      <c r="C80" s="511" t="s">
        <v>172</v>
      </c>
      <c r="D80" s="113">
        <v>96</v>
      </c>
      <c r="E80" s="117"/>
      <c r="F80" s="117"/>
      <c r="G80" s="117">
        <v>0</v>
      </c>
      <c r="H80" s="117">
        <v>42.1</v>
      </c>
      <c r="I80" s="117"/>
      <c r="J80" s="117"/>
      <c r="K80" s="117"/>
      <c r="L80" s="117"/>
      <c r="M80" s="117"/>
      <c r="N80" s="117"/>
      <c r="O80" s="117"/>
      <c r="P80" s="117"/>
      <c r="Q80" s="117">
        <f t="shared" si="4"/>
        <v>21.05</v>
      </c>
      <c r="R80" s="115" t="str">
        <f t="shared" si="3"/>
        <v>NO</v>
      </c>
      <c r="S80" s="116" t="str">
        <f t="shared" si="5"/>
        <v>Medio</v>
      </c>
      <c r="T80" s="41"/>
    </row>
    <row r="81" spans="1:20" s="44" customFormat="1" ht="32.1" customHeight="1">
      <c r="A81" s="509" t="s">
        <v>153</v>
      </c>
      <c r="B81" s="511" t="s">
        <v>173</v>
      </c>
      <c r="C81" s="511" t="s">
        <v>174</v>
      </c>
      <c r="D81" s="479">
        <v>235</v>
      </c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>
        <v>82</v>
      </c>
      <c r="Q81" s="117">
        <f t="shared" si="4"/>
        <v>82</v>
      </c>
      <c r="R81" s="115" t="str">
        <f t="shared" si="3"/>
        <v>NO</v>
      </c>
      <c r="S81" s="116" t="str">
        <f t="shared" si="5"/>
        <v>Inviable Sanitariamente</v>
      </c>
      <c r="T81" s="41"/>
    </row>
    <row r="82" spans="1:20" s="44" customFormat="1" ht="32.1" customHeight="1">
      <c r="A82" s="509" t="s">
        <v>153</v>
      </c>
      <c r="B82" s="511" t="s">
        <v>175</v>
      </c>
      <c r="C82" s="511" t="s">
        <v>176</v>
      </c>
      <c r="D82" s="260">
        <v>53</v>
      </c>
      <c r="E82" s="117"/>
      <c r="F82" s="117"/>
      <c r="G82" s="117"/>
      <c r="H82" s="117"/>
      <c r="I82" s="117"/>
      <c r="J82" s="117"/>
      <c r="K82" s="117"/>
      <c r="L82" s="117"/>
      <c r="M82" s="117">
        <v>9.3000000000000007</v>
      </c>
      <c r="N82" s="117">
        <v>0</v>
      </c>
      <c r="O82" s="117">
        <v>9.5</v>
      </c>
      <c r="P82" s="117">
        <v>0</v>
      </c>
      <c r="Q82" s="117">
        <f t="shared" si="4"/>
        <v>4.7</v>
      </c>
      <c r="R82" s="115" t="str">
        <f t="shared" si="3"/>
        <v>SI</v>
      </c>
      <c r="S82" s="116" t="str">
        <f t="shared" si="5"/>
        <v>Sin Riesgo</v>
      </c>
      <c r="T82" s="41"/>
    </row>
    <row r="83" spans="1:20" s="44" customFormat="1" ht="32.1" customHeight="1">
      <c r="A83" s="509" t="s">
        <v>153</v>
      </c>
      <c r="B83" s="511" t="s">
        <v>177</v>
      </c>
      <c r="C83" s="511" t="s">
        <v>178</v>
      </c>
      <c r="D83" s="260">
        <v>130</v>
      </c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>
        <v>51.5</v>
      </c>
      <c r="Q83" s="117"/>
      <c r="R83" s="115"/>
      <c r="S83" s="116" t="str">
        <f t="shared" si="5"/>
        <v>Sin Riesgo</v>
      </c>
      <c r="T83" s="41"/>
    </row>
    <row r="84" spans="1:20" s="44" customFormat="1" ht="32.1" customHeight="1">
      <c r="A84" s="509" t="s">
        <v>179</v>
      </c>
      <c r="B84" s="511" t="s">
        <v>180</v>
      </c>
      <c r="C84" s="511" t="s">
        <v>181</v>
      </c>
      <c r="D84" s="480">
        <v>180</v>
      </c>
      <c r="E84" s="117" t="s">
        <v>38</v>
      </c>
      <c r="F84" s="117" t="s">
        <v>38</v>
      </c>
      <c r="G84" s="117" t="s">
        <v>38</v>
      </c>
      <c r="H84" s="117" t="s">
        <v>38</v>
      </c>
      <c r="I84" s="117" t="s">
        <v>38</v>
      </c>
      <c r="J84" s="117" t="s">
        <v>38</v>
      </c>
      <c r="K84" s="117" t="s">
        <v>38</v>
      </c>
      <c r="L84" s="117" t="s">
        <v>38</v>
      </c>
      <c r="M84" s="117">
        <v>65.599999999999994</v>
      </c>
      <c r="N84" s="117">
        <v>24.6</v>
      </c>
      <c r="O84" s="117">
        <v>57.5</v>
      </c>
      <c r="P84" s="117" t="s">
        <v>38</v>
      </c>
      <c r="Q84" s="117">
        <f t="shared" si="4"/>
        <v>49.233333333333327</v>
      </c>
      <c r="R84" s="115" t="str">
        <f t="shared" si="3"/>
        <v>NO</v>
      </c>
      <c r="S84" s="116" t="str">
        <f t="shared" si="5"/>
        <v>Alto</v>
      </c>
      <c r="T84" s="41"/>
    </row>
    <row r="85" spans="1:20" s="44" customFormat="1" ht="32.1" customHeight="1">
      <c r="A85" s="509" t="s">
        <v>179</v>
      </c>
      <c r="B85" s="511" t="s">
        <v>182</v>
      </c>
      <c r="C85" s="511" t="s">
        <v>183</v>
      </c>
      <c r="D85" s="481">
        <v>1111</v>
      </c>
      <c r="E85" s="117" t="s">
        <v>38</v>
      </c>
      <c r="F85" s="117" t="s">
        <v>38</v>
      </c>
      <c r="G85" s="117" t="s">
        <v>38</v>
      </c>
      <c r="H85" s="117" t="s">
        <v>38</v>
      </c>
      <c r="I85" s="117" t="s">
        <v>38</v>
      </c>
      <c r="J85" s="117" t="s">
        <v>38</v>
      </c>
      <c r="K85" s="117" t="s">
        <v>38</v>
      </c>
      <c r="L85" s="117" t="s">
        <v>38</v>
      </c>
      <c r="M85" s="117">
        <v>0</v>
      </c>
      <c r="N85" s="117">
        <v>0</v>
      </c>
      <c r="O85" s="117">
        <v>0</v>
      </c>
      <c r="P85" s="117">
        <v>0</v>
      </c>
      <c r="Q85" s="117">
        <f t="shared" si="4"/>
        <v>0</v>
      </c>
      <c r="R85" s="115" t="str">
        <f t="shared" si="3"/>
        <v>SI</v>
      </c>
      <c r="S85" s="116" t="str">
        <f t="shared" si="5"/>
        <v>Sin Riesgo</v>
      </c>
      <c r="T85" s="41"/>
    </row>
    <row r="86" spans="1:20" s="44" customFormat="1" ht="32.1" customHeight="1">
      <c r="A86" s="509" t="s">
        <v>179</v>
      </c>
      <c r="B86" s="511" t="s">
        <v>184</v>
      </c>
      <c r="C86" s="511" t="s">
        <v>185</v>
      </c>
      <c r="D86" s="481">
        <v>230</v>
      </c>
      <c r="E86" s="117" t="s">
        <v>38</v>
      </c>
      <c r="F86" s="117" t="s">
        <v>38</v>
      </c>
      <c r="G86" s="117" t="s">
        <v>38</v>
      </c>
      <c r="H86" s="117" t="s">
        <v>38</v>
      </c>
      <c r="I86" s="117" t="s">
        <v>38</v>
      </c>
      <c r="J86" s="117" t="s">
        <v>38</v>
      </c>
      <c r="K86" s="117" t="s">
        <v>38</v>
      </c>
      <c r="L86" s="117" t="s">
        <v>38</v>
      </c>
      <c r="M86" s="117">
        <v>65.599999999999994</v>
      </c>
      <c r="N86" s="117">
        <v>73.400000000000006</v>
      </c>
      <c r="O86" s="117" t="s">
        <v>38</v>
      </c>
      <c r="P86" s="117" t="s">
        <v>38</v>
      </c>
      <c r="Q86" s="117">
        <f t="shared" si="4"/>
        <v>69.5</v>
      </c>
      <c r="R86" s="115" t="str">
        <f t="shared" si="3"/>
        <v>NO</v>
      </c>
      <c r="S86" s="116" t="str">
        <f t="shared" si="5"/>
        <v>Alto</v>
      </c>
      <c r="T86" s="41"/>
    </row>
    <row r="87" spans="1:20" s="44" customFormat="1" ht="32.1" customHeight="1">
      <c r="A87" s="509" t="s">
        <v>179</v>
      </c>
      <c r="B87" s="511" t="s">
        <v>186</v>
      </c>
      <c r="C87" s="511" t="s">
        <v>187</v>
      </c>
      <c r="D87" s="481">
        <v>1352</v>
      </c>
      <c r="E87" s="117" t="s">
        <v>38</v>
      </c>
      <c r="F87" s="117" t="s">
        <v>38</v>
      </c>
      <c r="G87" s="117" t="s">
        <v>38</v>
      </c>
      <c r="H87" s="117" t="s">
        <v>38</v>
      </c>
      <c r="I87" s="117" t="s">
        <v>38</v>
      </c>
      <c r="J87" s="117" t="s">
        <v>38</v>
      </c>
      <c r="K87" s="117" t="s">
        <v>38</v>
      </c>
      <c r="L87" s="117" t="s">
        <v>38</v>
      </c>
      <c r="M87" s="117">
        <v>0</v>
      </c>
      <c r="N87" s="117">
        <v>0</v>
      </c>
      <c r="O87" s="117">
        <v>0</v>
      </c>
      <c r="P87" s="117">
        <v>0</v>
      </c>
      <c r="Q87" s="117">
        <f t="shared" si="4"/>
        <v>0</v>
      </c>
      <c r="R87" s="115" t="str">
        <f t="shared" si="3"/>
        <v>SI</v>
      </c>
      <c r="S87" s="116" t="str">
        <f t="shared" si="5"/>
        <v>Sin Riesgo</v>
      </c>
      <c r="T87" s="41"/>
    </row>
    <row r="88" spans="1:20" s="44" customFormat="1" ht="32.1" customHeight="1">
      <c r="A88" s="509" t="s">
        <v>179</v>
      </c>
      <c r="B88" s="511" t="s">
        <v>188</v>
      </c>
      <c r="C88" s="511" t="s">
        <v>189</v>
      </c>
      <c r="D88" s="481">
        <v>177</v>
      </c>
      <c r="E88" s="117" t="s">
        <v>38</v>
      </c>
      <c r="F88" s="117" t="s">
        <v>38</v>
      </c>
      <c r="G88" s="117" t="s">
        <v>38</v>
      </c>
      <c r="H88" s="117" t="s">
        <v>38</v>
      </c>
      <c r="I88" s="117" t="s">
        <v>38</v>
      </c>
      <c r="J88" s="117" t="s">
        <v>38</v>
      </c>
      <c r="K88" s="117" t="s">
        <v>38</v>
      </c>
      <c r="L88" s="117" t="s">
        <v>38</v>
      </c>
      <c r="M88" s="117" t="s">
        <v>38</v>
      </c>
      <c r="N88" s="117">
        <v>43.2</v>
      </c>
      <c r="O88" s="117">
        <v>65.599999999999994</v>
      </c>
      <c r="P88" s="117" t="s">
        <v>38</v>
      </c>
      <c r="Q88" s="117">
        <f t="shared" si="4"/>
        <v>54.4</v>
      </c>
      <c r="R88" s="115" t="str">
        <f t="shared" si="3"/>
        <v>NO</v>
      </c>
      <c r="S88" s="116" t="str">
        <f t="shared" si="5"/>
        <v>Alto</v>
      </c>
      <c r="T88" s="41"/>
    </row>
    <row r="89" spans="1:20" s="44" customFormat="1" ht="32.1" customHeight="1">
      <c r="A89" s="509" t="s">
        <v>179</v>
      </c>
      <c r="B89" s="511" t="s">
        <v>190</v>
      </c>
      <c r="C89" s="511" t="s">
        <v>191</v>
      </c>
      <c r="D89" s="481">
        <v>161</v>
      </c>
      <c r="E89" s="117" t="s">
        <v>38</v>
      </c>
      <c r="F89" s="117" t="s">
        <v>38</v>
      </c>
      <c r="G89" s="117" t="s">
        <v>38</v>
      </c>
      <c r="H89" s="117" t="s">
        <v>38</v>
      </c>
      <c r="I89" s="117" t="s">
        <v>38</v>
      </c>
      <c r="J89" s="117" t="s">
        <v>38</v>
      </c>
      <c r="K89" s="117" t="s">
        <v>38</v>
      </c>
      <c r="L89" s="117" t="s">
        <v>38</v>
      </c>
      <c r="M89" s="117" t="s">
        <v>38</v>
      </c>
      <c r="N89" s="117" t="s">
        <v>38</v>
      </c>
      <c r="O89" s="117">
        <v>100</v>
      </c>
      <c r="P89" s="117">
        <v>72.3</v>
      </c>
      <c r="Q89" s="117">
        <f t="shared" si="4"/>
        <v>86.15</v>
      </c>
      <c r="R89" s="115" t="str">
        <f t="shared" si="3"/>
        <v>NO</v>
      </c>
      <c r="S89" s="116" t="str">
        <f t="shared" si="5"/>
        <v>Inviable Sanitariamente</v>
      </c>
      <c r="T89" s="41"/>
    </row>
    <row r="90" spans="1:20" s="44" customFormat="1" ht="32.1" customHeight="1">
      <c r="A90" s="509" t="s">
        <v>179</v>
      </c>
      <c r="B90" s="511" t="s">
        <v>192</v>
      </c>
      <c r="C90" s="511" t="s">
        <v>193</v>
      </c>
      <c r="D90" s="481">
        <v>352</v>
      </c>
      <c r="E90" s="117" t="s">
        <v>38</v>
      </c>
      <c r="F90" s="117" t="s">
        <v>38</v>
      </c>
      <c r="G90" s="117" t="s">
        <v>38</v>
      </c>
      <c r="H90" s="117" t="s">
        <v>38</v>
      </c>
      <c r="I90" s="117" t="s">
        <v>38</v>
      </c>
      <c r="J90" s="117" t="s">
        <v>38</v>
      </c>
      <c r="K90" s="117" t="s">
        <v>38</v>
      </c>
      <c r="L90" s="117" t="s">
        <v>38</v>
      </c>
      <c r="M90" s="117" t="s">
        <v>38</v>
      </c>
      <c r="N90" s="117" t="s">
        <v>38</v>
      </c>
      <c r="O90" s="117" t="s">
        <v>38</v>
      </c>
      <c r="P90" s="117">
        <v>92.6</v>
      </c>
      <c r="Q90" s="117">
        <f t="shared" si="4"/>
        <v>92.6</v>
      </c>
      <c r="R90" s="115" t="str">
        <f t="shared" si="3"/>
        <v>NO</v>
      </c>
      <c r="S90" s="116" t="str">
        <f t="shared" si="5"/>
        <v>Inviable Sanitariamente</v>
      </c>
      <c r="T90" s="41"/>
    </row>
    <row r="91" spans="1:20" s="44" customFormat="1" ht="32.1" customHeight="1">
      <c r="A91" s="509" t="s">
        <v>179</v>
      </c>
      <c r="B91" s="511" t="s">
        <v>194</v>
      </c>
      <c r="C91" s="511" t="s">
        <v>195</v>
      </c>
      <c r="D91" s="481">
        <v>108</v>
      </c>
      <c r="E91" s="117" t="s">
        <v>38</v>
      </c>
      <c r="F91" s="117" t="s">
        <v>38</v>
      </c>
      <c r="G91" s="117" t="s">
        <v>38</v>
      </c>
      <c r="H91" s="117" t="s">
        <v>38</v>
      </c>
      <c r="I91" s="117" t="s">
        <v>38</v>
      </c>
      <c r="J91" s="117" t="s">
        <v>38</v>
      </c>
      <c r="K91" s="117" t="s">
        <v>38</v>
      </c>
      <c r="L91" s="117" t="s">
        <v>38</v>
      </c>
      <c r="M91" s="117" t="s">
        <v>38</v>
      </c>
      <c r="N91" s="117" t="s">
        <v>38</v>
      </c>
      <c r="O91" s="117">
        <v>79.099999999999994</v>
      </c>
      <c r="P91" s="117">
        <v>64.099999999999994</v>
      </c>
      <c r="Q91" s="117">
        <f t="shared" si="4"/>
        <v>71.599999999999994</v>
      </c>
      <c r="R91" s="115" t="str">
        <f t="shared" si="3"/>
        <v>NO</v>
      </c>
      <c r="S91" s="116" t="str">
        <f t="shared" si="5"/>
        <v>Alto</v>
      </c>
      <c r="T91" s="41"/>
    </row>
    <row r="92" spans="1:20" s="44" customFormat="1" ht="32.1" customHeight="1">
      <c r="A92" s="509" t="s">
        <v>179</v>
      </c>
      <c r="B92" s="511" t="s">
        <v>196</v>
      </c>
      <c r="C92" s="511" t="s">
        <v>197</v>
      </c>
      <c r="D92" s="481">
        <v>375</v>
      </c>
      <c r="E92" s="117" t="s">
        <v>38</v>
      </c>
      <c r="F92" s="117" t="s">
        <v>38</v>
      </c>
      <c r="G92" s="117" t="s">
        <v>38</v>
      </c>
      <c r="H92" s="117" t="s">
        <v>38</v>
      </c>
      <c r="I92" s="117" t="s">
        <v>38</v>
      </c>
      <c r="J92" s="117" t="s">
        <v>38</v>
      </c>
      <c r="K92" s="117" t="s">
        <v>38</v>
      </c>
      <c r="L92" s="117" t="s">
        <v>38</v>
      </c>
      <c r="M92" s="117">
        <v>57.5</v>
      </c>
      <c r="N92" s="117" t="s">
        <v>38</v>
      </c>
      <c r="O92" s="117" t="s">
        <v>38</v>
      </c>
      <c r="P92" s="117">
        <v>56.3</v>
      </c>
      <c r="Q92" s="117">
        <f t="shared" si="4"/>
        <v>56.9</v>
      </c>
      <c r="R92" s="115" t="str">
        <f t="shared" si="3"/>
        <v>NO</v>
      </c>
      <c r="S92" s="116" t="str">
        <f t="shared" si="5"/>
        <v>Alto</v>
      </c>
      <c r="T92" s="41"/>
    </row>
    <row r="93" spans="1:20" s="44" customFormat="1" ht="32.1" customHeight="1">
      <c r="A93" s="509" t="s">
        <v>179</v>
      </c>
      <c r="B93" s="511" t="s">
        <v>198</v>
      </c>
      <c r="C93" s="511" t="s">
        <v>199</v>
      </c>
      <c r="D93" s="481">
        <v>300</v>
      </c>
      <c r="E93" s="117" t="s">
        <v>38</v>
      </c>
      <c r="F93" s="117" t="s">
        <v>38</v>
      </c>
      <c r="G93" s="117" t="s">
        <v>38</v>
      </c>
      <c r="H93" s="117" t="s">
        <v>38</v>
      </c>
      <c r="I93" s="117" t="s">
        <v>38</v>
      </c>
      <c r="J93" s="117" t="s">
        <v>38</v>
      </c>
      <c r="K93" s="117" t="s">
        <v>38</v>
      </c>
      <c r="L93" s="117" t="s">
        <v>38</v>
      </c>
      <c r="M93" s="117">
        <v>54.3</v>
      </c>
      <c r="N93" s="117">
        <v>57.5</v>
      </c>
      <c r="O93" s="117" t="s">
        <v>38</v>
      </c>
      <c r="P93" s="117" t="s">
        <v>38</v>
      </c>
      <c r="Q93" s="117">
        <f t="shared" si="4"/>
        <v>55.9</v>
      </c>
      <c r="R93" s="115" t="str">
        <f t="shared" si="3"/>
        <v>NO</v>
      </c>
      <c r="S93" s="116" t="str">
        <f t="shared" si="5"/>
        <v>Alto</v>
      </c>
      <c r="T93" s="41"/>
    </row>
    <row r="94" spans="1:20" s="44" customFormat="1" ht="32.1" customHeight="1">
      <c r="A94" s="509" t="s">
        <v>179</v>
      </c>
      <c r="B94" s="511" t="s">
        <v>200</v>
      </c>
      <c r="C94" s="511" t="s">
        <v>201</v>
      </c>
      <c r="D94" s="482">
        <v>130</v>
      </c>
      <c r="E94" s="117" t="s">
        <v>38</v>
      </c>
      <c r="F94" s="117" t="s">
        <v>38</v>
      </c>
      <c r="G94" s="117" t="s">
        <v>38</v>
      </c>
      <c r="H94" s="117" t="s">
        <v>38</v>
      </c>
      <c r="I94" s="117" t="s">
        <v>38</v>
      </c>
      <c r="J94" s="117" t="s">
        <v>38</v>
      </c>
      <c r="K94" s="117" t="s">
        <v>38</v>
      </c>
      <c r="L94" s="117" t="s">
        <v>38</v>
      </c>
      <c r="M94" s="117" t="s">
        <v>38</v>
      </c>
      <c r="N94" s="117">
        <v>65.599999999999994</v>
      </c>
      <c r="O94" s="117">
        <v>65.599999999999994</v>
      </c>
      <c r="P94" s="117">
        <v>56.3</v>
      </c>
      <c r="Q94" s="117">
        <f t="shared" si="4"/>
        <v>62.5</v>
      </c>
      <c r="R94" s="115" t="str">
        <f t="shared" si="3"/>
        <v>NO</v>
      </c>
      <c r="S94" s="116" t="str">
        <f t="shared" si="5"/>
        <v>Alto</v>
      </c>
      <c r="T94" s="41"/>
    </row>
    <row r="95" spans="1:20" s="44" customFormat="1" ht="32.1" customHeight="1">
      <c r="A95" s="509" t="s">
        <v>179</v>
      </c>
      <c r="B95" s="511" t="s">
        <v>202</v>
      </c>
      <c r="C95" s="511" t="s">
        <v>203</v>
      </c>
      <c r="D95" s="482">
        <v>36</v>
      </c>
      <c r="E95" s="117" t="s">
        <v>38</v>
      </c>
      <c r="F95" s="117" t="s">
        <v>38</v>
      </c>
      <c r="G95" s="117" t="s">
        <v>38</v>
      </c>
      <c r="H95" s="117" t="s">
        <v>38</v>
      </c>
      <c r="I95" s="117" t="s">
        <v>38</v>
      </c>
      <c r="J95" s="117" t="s">
        <v>38</v>
      </c>
      <c r="K95" s="117" t="s">
        <v>38</v>
      </c>
      <c r="L95" s="117" t="s">
        <v>38</v>
      </c>
      <c r="M95" s="117" t="s">
        <v>38</v>
      </c>
      <c r="N95" s="117">
        <v>24.6</v>
      </c>
      <c r="O95" s="117">
        <v>57.5</v>
      </c>
      <c r="P95" s="117">
        <v>54.3</v>
      </c>
      <c r="Q95" s="117">
        <f t="shared" si="4"/>
        <v>45.466666666666661</v>
      </c>
      <c r="R95" s="115" t="str">
        <f t="shared" si="3"/>
        <v>NO</v>
      </c>
      <c r="S95" s="116" t="str">
        <f t="shared" si="5"/>
        <v>Alto</v>
      </c>
      <c r="T95" s="41"/>
    </row>
    <row r="96" spans="1:20" s="44" customFormat="1" ht="32.1" customHeight="1">
      <c r="A96" s="509" t="s">
        <v>179</v>
      </c>
      <c r="B96" s="511" t="s">
        <v>204</v>
      </c>
      <c r="C96" s="511" t="s">
        <v>205</v>
      </c>
      <c r="D96" s="482">
        <v>50</v>
      </c>
      <c r="E96" s="117" t="s">
        <v>38</v>
      </c>
      <c r="F96" s="117" t="s">
        <v>38</v>
      </c>
      <c r="G96" s="117" t="s">
        <v>38</v>
      </c>
      <c r="H96" s="117" t="s">
        <v>38</v>
      </c>
      <c r="I96" s="117" t="s">
        <v>38</v>
      </c>
      <c r="J96" s="117" t="s">
        <v>38</v>
      </c>
      <c r="K96" s="117" t="s">
        <v>38</v>
      </c>
      <c r="L96" s="117" t="s">
        <v>38</v>
      </c>
      <c r="M96" s="117" t="s">
        <v>38</v>
      </c>
      <c r="N96" s="117">
        <v>21.6</v>
      </c>
      <c r="O96" s="117">
        <v>65.599999999999994</v>
      </c>
      <c r="P96" s="117">
        <v>57.5</v>
      </c>
      <c r="Q96" s="117">
        <f t="shared" si="4"/>
        <v>48.233333333333327</v>
      </c>
      <c r="R96" s="115" t="str">
        <f t="shared" si="3"/>
        <v>NO</v>
      </c>
      <c r="S96" s="116" t="str">
        <f t="shared" si="5"/>
        <v>Alto</v>
      </c>
      <c r="T96" s="41"/>
    </row>
    <row r="97" spans="1:20" s="44" customFormat="1" ht="32.1" customHeight="1">
      <c r="A97" s="509" t="s">
        <v>179</v>
      </c>
      <c r="B97" s="511" t="s">
        <v>206</v>
      </c>
      <c r="C97" s="511" t="s">
        <v>207</v>
      </c>
      <c r="D97" s="482">
        <v>458</v>
      </c>
      <c r="E97" s="117" t="s">
        <v>38</v>
      </c>
      <c r="F97" s="117" t="s">
        <v>38</v>
      </c>
      <c r="G97" s="117" t="s">
        <v>38</v>
      </c>
      <c r="H97" s="117" t="s">
        <v>38</v>
      </c>
      <c r="I97" s="117" t="s">
        <v>38</v>
      </c>
      <c r="J97" s="117" t="s">
        <v>38</v>
      </c>
      <c r="K97" s="117" t="s">
        <v>38</v>
      </c>
      <c r="L97" s="117" t="s">
        <v>38</v>
      </c>
      <c r="M97" s="117">
        <v>0</v>
      </c>
      <c r="N97" s="117">
        <v>0</v>
      </c>
      <c r="O97" s="117">
        <v>0</v>
      </c>
      <c r="P97" s="117">
        <v>0</v>
      </c>
      <c r="Q97" s="117">
        <f t="shared" si="4"/>
        <v>0</v>
      </c>
      <c r="R97" s="115" t="str">
        <f t="shared" si="3"/>
        <v>SI</v>
      </c>
      <c r="S97" s="116" t="str">
        <f t="shared" si="5"/>
        <v>Sin Riesgo</v>
      </c>
      <c r="T97" s="41"/>
    </row>
    <row r="98" spans="1:20" s="44" customFormat="1" ht="32.1" customHeight="1">
      <c r="A98" s="509" t="s">
        <v>179</v>
      </c>
      <c r="B98" s="511" t="s">
        <v>208</v>
      </c>
      <c r="C98" s="511" t="s">
        <v>209</v>
      </c>
      <c r="D98" s="482">
        <v>490</v>
      </c>
      <c r="E98" s="117" t="s">
        <v>38</v>
      </c>
      <c r="F98" s="117" t="s">
        <v>38</v>
      </c>
      <c r="G98" s="117" t="s">
        <v>38</v>
      </c>
      <c r="H98" s="117" t="s">
        <v>38</v>
      </c>
      <c r="I98" s="117" t="s">
        <v>38</v>
      </c>
      <c r="J98" s="117" t="s">
        <v>38</v>
      </c>
      <c r="K98" s="117" t="s">
        <v>38</v>
      </c>
      <c r="L98" s="117" t="s">
        <v>38</v>
      </c>
      <c r="M98" s="117">
        <v>0</v>
      </c>
      <c r="N98" s="117">
        <v>0</v>
      </c>
      <c r="O98" s="117">
        <v>0</v>
      </c>
      <c r="P98" s="117">
        <v>0</v>
      </c>
      <c r="Q98" s="117">
        <f t="shared" si="4"/>
        <v>0</v>
      </c>
      <c r="R98" s="115" t="str">
        <f t="shared" si="3"/>
        <v>SI</v>
      </c>
      <c r="S98" s="116" t="str">
        <f t="shared" si="5"/>
        <v>Sin Riesgo</v>
      </c>
      <c r="T98" s="41"/>
    </row>
    <row r="99" spans="1:20" s="44" customFormat="1" ht="32.1" customHeight="1">
      <c r="A99" s="509" t="s">
        <v>179</v>
      </c>
      <c r="B99" s="511" t="s">
        <v>210</v>
      </c>
      <c r="C99" s="511" t="s">
        <v>211</v>
      </c>
      <c r="D99" s="482">
        <v>60</v>
      </c>
      <c r="E99" s="117" t="s">
        <v>38</v>
      </c>
      <c r="F99" s="117" t="s">
        <v>38</v>
      </c>
      <c r="G99" s="117" t="s">
        <v>38</v>
      </c>
      <c r="H99" s="117" t="s">
        <v>38</v>
      </c>
      <c r="I99" s="117" t="s">
        <v>38</v>
      </c>
      <c r="J99" s="117" t="s">
        <v>38</v>
      </c>
      <c r="K99" s="117" t="s">
        <v>38</v>
      </c>
      <c r="L99" s="117" t="s">
        <v>38</v>
      </c>
      <c r="M99" s="117" t="s">
        <v>38</v>
      </c>
      <c r="N99" s="117">
        <v>65.599999999999994</v>
      </c>
      <c r="O99" s="117">
        <v>57.5</v>
      </c>
      <c r="P99" s="117" t="s">
        <v>38</v>
      </c>
      <c r="Q99" s="117">
        <f t="shared" si="4"/>
        <v>61.55</v>
      </c>
      <c r="R99" s="115" t="str">
        <f t="shared" si="3"/>
        <v>NO</v>
      </c>
      <c r="S99" s="116" t="str">
        <f t="shared" si="5"/>
        <v>Alto</v>
      </c>
      <c r="T99" s="41"/>
    </row>
    <row r="100" spans="1:20" s="44" customFormat="1" ht="32.1" customHeight="1">
      <c r="A100" s="509" t="s">
        <v>179</v>
      </c>
      <c r="B100" s="511" t="s">
        <v>212</v>
      </c>
      <c r="C100" s="511" t="s">
        <v>213</v>
      </c>
      <c r="D100" s="482">
        <v>50</v>
      </c>
      <c r="E100" s="117" t="s">
        <v>38</v>
      </c>
      <c r="F100" s="117" t="s">
        <v>38</v>
      </c>
      <c r="G100" s="117" t="s">
        <v>38</v>
      </c>
      <c r="H100" s="117" t="s">
        <v>38</v>
      </c>
      <c r="I100" s="117" t="s">
        <v>38</v>
      </c>
      <c r="J100" s="117" t="s">
        <v>38</v>
      </c>
      <c r="K100" s="117" t="s">
        <v>38</v>
      </c>
      <c r="L100" s="117" t="s">
        <v>38</v>
      </c>
      <c r="M100" s="117" t="s">
        <v>38</v>
      </c>
      <c r="N100" s="117">
        <v>54.3</v>
      </c>
      <c r="O100" s="117">
        <v>65.599999999999994</v>
      </c>
      <c r="P100" s="117" t="s">
        <v>38</v>
      </c>
      <c r="Q100" s="117">
        <f t="shared" si="4"/>
        <v>59.949999999999996</v>
      </c>
      <c r="R100" s="115" t="str">
        <f t="shared" si="3"/>
        <v>NO</v>
      </c>
      <c r="S100" s="116" t="str">
        <f t="shared" si="5"/>
        <v>Alto</v>
      </c>
      <c r="T100" s="41"/>
    </row>
    <row r="101" spans="1:20" s="44" customFormat="1" ht="32.1" customHeight="1">
      <c r="A101" s="509" t="s">
        <v>179</v>
      </c>
      <c r="B101" s="511" t="s">
        <v>214</v>
      </c>
      <c r="C101" s="511" t="s">
        <v>215</v>
      </c>
      <c r="D101" s="483">
        <v>458</v>
      </c>
      <c r="E101" s="117" t="s">
        <v>38</v>
      </c>
      <c r="F101" s="117" t="s">
        <v>38</v>
      </c>
      <c r="G101" s="117" t="s">
        <v>38</v>
      </c>
      <c r="H101" s="117" t="s">
        <v>38</v>
      </c>
      <c r="I101" s="117" t="s">
        <v>38</v>
      </c>
      <c r="J101" s="117" t="s">
        <v>38</v>
      </c>
      <c r="K101" s="117" t="s">
        <v>38</v>
      </c>
      <c r="L101" s="117" t="s">
        <v>38</v>
      </c>
      <c r="M101" s="117">
        <v>29</v>
      </c>
      <c r="N101" s="117">
        <v>14.1</v>
      </c>
      <c r="O101" s="117">
        <v>0</v>
      </c>
      <c r="P101" s="117">
        <v>53.8</v>
      </c>
      <c r="Q101" s="117">
        <f t="shared" si="4"/>
        <v>24.225000000000001</v>
      </c>
      <c r="R101" s="115" t="str">
        <f t="shared" si="3"/>
        <v>NO</v>
      </c>
      <c r="S101" s="116" t="str">
        <f t="shared" si="5"/>
        <v>Medio</v>
      </c>
      <c r="T101" s="41"/>
    </row>
    <row r="102" spans="1:20" s="44" customFormat="1" ht="32.1" customHeight="1">
      <c r="A102" s="509" t="s">
        <v>179</v>
      </c>
      <c r="B102" s="569" t="s">
        <v>216</v>
      </c>
      <c r="C102" s="570" t="s">
        <v>217</v>
      </c>
      <c r="D102" s="484">
        <v>18336</v>
      </c>
      <c r="E102" s="117" t="s">
        <v>38</v>
      </c>
      <c r="F102" s="117" t="s">
        <v>38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7">
        <v>0</v>
      </c>
      <c r="Q102" s="117">
        <f t="shared" si="4"/>
        <v>0</v>
      </c>
      <c r="R102" s="115" t="str">
        <f t="shared" si="3"/>
        <v>SI</v>
      </c>
      <c r="S102" s="116" t="str">
        <f t="shared" si="5"/>
        <v>Sin Riesgo</v>
      </c>
      <c r="T102" s="41"/>
    </row>
    <row r="103" spans="1:20" s="44" customFormat="1" ht="32.1" customHeight="1">
      <c r="A103" s="509" t="s">
        <v>179</v>
      </c>
      <c r="B103" s="571" t="s">
        <v>218</v>
      </c>
      <c r="C103" s="572" t="s">
        <v>219</v>
      </c>
      <c r="D103" s="485">
        <v>1125</v>
      </c>
      <c r="E103" s="117" t="s">
        <v>38</v>
      </c>
      <c r="F103" s="117" t="s">
        <v>38</v>
      </c>
      <c r="G103" s="117" t="s">
        <v>38</v>
      </c>
      <c r="H103" s="117" t="s">
        <v>38</v>
      </c>
      <c r="I103" s="117" t="s">
        <v>38</v>
      </c>
      <c r="J103" s="117" t="s">
        <v>38</v>
      </c>
      <c r="K103" s="117" t="s">
        <v>38</v>
      </c>
      <c r="L103" s="117" t="s">
        <v>38</v>
      </c>
      <c r="M103" s="117">
        <v>0</v>
      </c>
      <c r="N103" s="117">
        <v>0</v>
      </c>
      <c r="O103" s="117">
        <v>7.2</v>
      </c>
      <c r="P103" s="117">
        <v>0</v>
      </c>
      <c r="Q103" s="117">
        <f t="shared" si="4"/>
        <v>1.8</v>
      </c>
      <c r="R103" s="115" t="str">
        <f t="shared" si="3"/>
        <v>SI</v>
      </c>
      <c r="S103" s="116" t="str">
        <f t="shared" si="5"/>
        <v>Sin Riesgo</v>
      </c>
      <c r="T103" s="41"/>
    </row>
    <row r="104" spans="1:20" s="44" customFormat="1" ht="32.1" customHeight="1">
      <c r="A104" s="509" t="s">
        <v>179</v>
      </c>
      <c r="B104" s="571" t="s">
        <v>220</v>
      </c>
      <c r="C104" s="572" t="s">
        <v>221</v>
      </c>
      <c r="D104" s="485">
        <v>249</v>
      </c>
      <c r="E104" s="117" t="s">
        <v>38</v>
      </c>
      <c r="F104" s="117" t="s">
        <v>38</v>
      </c>
      <c r="G104" s="117" t="s">
        <v>38</v>
      </c>
      <c r="H104" s="117" t="s">
        <v>38</v>
      </c>
      <c r="I104" s="117" t="s">
        <v>38</v>
      </c>
      <c r="J104" s="117" t="s">
        <v>38</v>
      </c>
      <c r="K104" s="117" t="s">
        <v>38</v>
      </c>
      <c r="L104" s="117" t="s">
        <v>38</v>
      </c>
      <c r="M104" s="117">
        <v>0</v>
      </c>
      <c r="N104" s="117">
        <v>0</v>
      </c>
      <c r="O104" s="117">
        <v>19.2</v>
      </c>
      <c r="P104" s="117">
        <v>0</v>
      </c>
      <c r="Q104" s="117">
        <f t="shared" si="4"/>
        <v>4.8</v>
      </c>
      <c r="R104" s="115" t="str">
        <f t="shared" si="3"/>
        <v>SI</v>
      </c>
      <c r="S104" s="116" t="str">
        <f t="shared" si="5"/>
        <v>Sin Riesgo</v>
      </c>
      <c r="T104" s="41"/>
    </row>
    <row r="105" spans="1:20" s="44" customFormat="1" ht="32.1" customHeight="1">
      <c r="A105" s="509" t="s">
        <v>222</v>
      </c>
      <c r="B105" s="543" t="s">
        <v>223</v>
      </c>
      <c r="C105" s="543" t="s">
        <v>224</v>
      </c>
      <c r="D105" s="264">
        <v>519</v>
      </c>
      <c r="E105" s="117"/>
      <c r="F105" s="117"/>
      <c r="G105" s="117"/>
      <c r="H105" s="117"/>
      <c r="I105" s="117"/>
      <c r="J105" s="117"/>
      <c r="K105" s="117"/>
      <c r="L105" s="117">
        <v>64</v>
      </c>
      <c r="M105" s="117">
        <v>0</v>
      </c>
      <c r="N105" s="117">
        <v>0</v>
      </c>
      <c r="O105" s="117">
        <v>0</v>
      </c>
      <c r="P105" s="117"/>
      <c r="Q105" s="117">
        <f t="shared" si="4"/>
        <v>16</v>
      </c>
      <c r="R105" s="115" t="str">
        <f t="shared" si="3"/>
        <v>NO</v>
      </c>
      <c r="S105" s="116" t="str">
        <f t="shared" si="5"/>
        <v>Medio</v>
      </c>
      <c r="T105" s="41"/>
    </row>
    <row r="106" spans="1:20" s="44" customFormat="1" ht="32.1" customHeight="1">
      <c r="A106" s="509" t="s">
        <v>222</v>
      </c>
      <c r="B106" s="543" t="s">
        <v>225</v>
      </c>
      <c r="C106" s="543" t="s">
        <v>226</v>
      </c>
      <c r="D106" s="264">
        <v>650</v>
      </c>
      <c r="E106" s="117"/>
      <c r="F106" s="117"/>
      <c r="G106" s="117"/>
      <c r="H106" s="117"/>
      <c r="I106" s="117"/>
      <c r="J106" s="117"/>
      <c r="K106" s="117"/>
      <c r="L106" s="117">
        <v>0</v>
      </c>
      <c r="M106" s="117">
        <v>24</v>
      </c>
      <c r="N106" s="117">
        <v>24</v>
      </c>
      <c r="O106" s="117">
        <v>0</v>
      </c>
      <c r="P106" s="117"/>
      <c r="Q106" s="117">
        <f t="shared" si="4"/>
        <v>12</v>
      </c>
      <c r="R106" s="115" t="str">
        <f t="shared" si="3"/>
        <v>NO</v>
      </c>
      <c r="S106" s="116" t="str">
        <f t="shared" si="5"/>
        <v>Bajo</v>
      </c>
      <c r="T106" s="41"/>
    </row>
    <row r="107" spans="1:20" s="44" customFormat="1" ht="32.1" customHeight="1">
      <c r="A107" s="509" t="s">
        <v>222</v>
      </c>
      <c r="B107" s="543" t="s">
        <v>227</v>
      </c>
      <c r="C107" s="543" t="s">
        <v>228</v>
      </c>
      <c r="D107" s="264">
        <v>217</v>
      </c>
      <c r="E107" s="117"/>
      <c r="F107" s="117"/>
      <c r="G107" s="117"/>
      <c r="H107" s="117"/>
      <c r="I107" s="117"/>
      <c r="J107" s="117"/>
      <c r="K107" s="117"/>
      <c r="L107" s="117">
        <v>24</v>
      </c>
      <c r="M107" s="117">
        <v>24</v>
      </c>
      <c r="N107" s="117">
        <v>24</v>
      </c>
      <c r="O107" s="117">
        <v>48</v>
      </c>
      <c r="P107" s="117"/>
      <c r="Q107" s="117">
        <f t="shared" si="4"/>
        <v>30</v>
      </c>
      <c r="R107" s="115" t="str">
        <f t="shared" si="3"/>
        <v>NO</v>
      </c>
      <c r="S107" s="116" t="str">
        <f t="shared" si="5"/>
        <v>Medio</v>
      </c>
      <c r="T107" s="41"/>
    </row>
    <row r="108" spans="1:20" s="44" customFormat="1" ht="32.1" customHeight="1">
      <c r="A108" s="509" t="s">
        <v>222</v>
      </c>
      <c r="B108" s="543" t="s">
        <v>229</v>
      </c>
      <c r="C108" s="543" t="s">
        <v>230</v>
      </c>
      <c r="D108" s="264">
        <v>261</v>
      </c>
      <c r="E108" s="117"/>
      <c r="F108" s="117"/>
      <c r="G108" s="117"/>
      <c r="H108" s="117"/>
      <c r="I108" s="117"/>
      <c r="J108" s="117"/>
      <c r="K108" s="117"/>
      <c r="L108" s="117">
        <v>0</v>
      </c>
      <c r="M108" s="117">
        <v>24</v>
      </c>
      <c r="N108" s="117">
        <v>0</v>
      </c>
      <c r="O108" s="117">
        <v>0</v>
      </c>
      <c r="P108" s="117"/>
      <c r="Q108" s="117">
        <f t="shared" si="4"/>
        <v>6</v>
      </c>
      <c r="R108" s="115" t="str">
        <f t="shared" si="3"/>
        <v>NO</v>
      </c>
      <c r="S108" s="116" t="str">
        <f t="shared" si="5"/>
        <v>Bajo</v>
      </c>
      <c r="T108" s="41"/>
    </row>
    <row r="109" spans="1:20" s="44" customFormat="1" ht="32.1" customHeight="1">
      <c r="A109" s="509" t="s">
        <v>222</v>
      </c>
      <c r="B109" s="543" t="s">
        <v>231</v>
      </c>
      <c r="C109" s="543" t="s">
        <v>232</v>
      </c>
      <c r="D109" s="264">
        <v>104</v>
      </c>
      <c r="E109" s="117"/>
      <c r="F109" s="117"/>
      <c r="G109" s="117"/>
      <c r="H109" s="117"/>
      <c r="I109" s="117"/>
      <c r="J109" s="117"/>
      <c r="K109" s="117"/>
      <c r="L109" s="117">
        <v>21.43</v>
      </c>
      <c r="M109" s="117"/>
      <c r="N109" s="117">
        <v>24</v>
      </c>
      <c r="O109" s="117">
        <v>24</v>
      </c>
      <c r="P109" s="117">
        <v>24</v>
      </c>
      <c r="Q109" s="117">
        <f t="shared" si="4"/>
        <v>23.357500000000002</v>
      </c>
      <c r="R109" s="115" t="str">
        <f t="shared" si="3"/>
        <v>NO</v>
      </c>
      <c r="S109" s="116" t="str">
        <f t="shared" si="5"/>
        <v>Medio</v>
      </c>
      <c r="T109" s="41"/>
    </row>
    <row r="110" spans="1:20" s="44" customFormat="1" ht="32.1" customHeight="1">
      <c r="A110" s="509" t="s">
        <v>222</v>
      </c>
      <c r="B110" s="543" t="s">
        <v>233</v>
      </c>
      <c r="C110" s="543" t="s">
        <v>234</v>
      </c>
      <c r="D110" s="264">
        <v>125</v>
      </c>
      <c r="E110" s="117"/>
      <c r="F110" s="117"/>
      <c r="G110" s="117"/>
      <c r="H110" s="117"/>
      <c r="I110" s="117"/>
      <c r="J110" s="117"/>
      <c r="K110" s="117"/>
      <c r="L110" s="117"/>
      <c r="M110" s="117">
        <v>33.6</v>
      </c>
      <c r="N110" s="117">
        <v>48</v>
      </c>
      <c r="O110" s="117">
        <v>48</v>
      </c>
      <c r="P110" s="117">
        <v>0</v>
      </c>
      <c r="Q110" s="117">
        <f t="shared" si="4"/>
        <v>32.4</v>
      </c>
      <c r="R110" s="115" t="str">
        <f t="shared" si="3"/>
        <v>NO</v>
      </c>
      <c r="S110" s="116" t="str">
        <f t="shared" si="5"/>
        <v>Medio</v>
      </c>
      <c r="T110" s="41"/>
    </row>
    <row r="111" spans="1:20" s="44" customFormat="1" ht="32.1" customHeight="1">
      <c r="A111" s="509" t="s">
        <v>222</v>
      </c>
      <c r="B111" s="543" t="s">
        <v>235</v>
      </c>
      <c r="C111" s="543" t="s">
        <v>236</v>
      </c>
      <c r="D111" s="264">
        <v>916</v>
      </c>
      <c r="E111" s="117"/>
      <c r="F111" s="117"/>
      <c r="G111" s="117"/>
      <c r="H111" s="117"/>
      <c r="I111" s="117"/>
      <c r="J111" s="117"/>
      <c r="K111" s="117"/>
      <c r="L111" s="117">
        <v>0</v>
      </c>
      <c r="M111" s="117">
        <v>0</v>
      </c>
      <c r="N111" s="117">
        <v>0</v>
      </c>
      <c r="O111" s="117">
        <v>0</v>
      </c>
      <c r="P111" s="117"/>
      <c r="Q111" s="117">
        <f t="shared" si="4"/>
        <v>0</v>
      </c>
      <c r="R111" s="115" t="str">
        <f t="shared" si="3"/>
        <v>SI</v>
      </c>
      <c r="S111" s="116" t="str">
        <f t="shared" si="5"/>
        <v>Sin Riesgo</v>
      </c>
      <c r="T111" s="41"/>
    </row>
    <row r="112" spans="1:20" s="44" customFormat="1" ht="32.1" customHeight="1">
      <c r="A112" s="509" t="s">
        <v>222</v>
      </c>
      <c r="B112" s="543" t="s">
        <v>237</v>
      </c>
      <c r="C112" s="543" t="s">
        <v>238</v>
      </c>
      <c r="D112" s="265">
        <v>96</v>
      </c>
      <c r="E112" s="117"/>
      <c r="F112" s="117"/>
      <c r="G112" s="117"/>
      <c r="H112" s="117"/>
      <c r="I112" s="117"/>
      <c r="J112" s="117"/>
      <c r="K112" s="117"/>
      <c r="L112" s="117"/>
      <c r="M112" s="117">
        <v>33.6</v>
      </c>
      <c r="N112" s="117"/>
      <c r="O112" s="117">
        <v>0</v>
      </c>
      <c r="P112" s="117">
        <v>0</v>
      </c>
      <c r="Q112" s="117">
        <f t="shared" si="4"/>
        <v>11.200000000000001</v>
      </c>
      <c r="R112" s="115" t="str">
        <f t="shared" si="3"/>
        <v>NO</v>
      </c>
      <c r="S112" s="116" t="str">
        <f t="shared" si="5"/>
        <v>Bajo</v>
      </c>
      <c r="T112" s="41"/>
    </row>
    <row r="113" spans="1:20" s="44" customFormat="1" ht="32.1" customHeight="1">
      <c r="A113" s="509" t="s">
        <v>222</v>
      </c>
      <c r="B113" s="543" t="s">
        <v>239</v>
      </c>
      <c r="C113" s="543" t="s">
        <v>240</v>
      </c>
      <c r="D113" s="264">
        <v>123</v>
      </c>
      <c r="E113" s="117"/>
      <c r="F113" s="117"/>
      <c r="G113" s="117"/>
      <c r="H113" s="117"/>
      <c r="I113" s="117"/>
      <c r="J113" s="117"/>
      <c r="K113" s="117"/>
      <c r="L113" s="117">
        <v>0</v>
      </c>
      <c r="M113" s="117">
        <v>40</v>
      </c>
      <c r="N113" s="117">
        <v>0</v>
      </c>
      <c r="O113" s="117">
        <v>24</v>
      </c>
      <c r="P113" s="117"/>
      <c r="Q113" s="117">
        <f t="shared" si="4"/>
        <v>16</v>
      </c>
      <c r="R113" s="115" t="str">
        <f t="shared" si="3"/>
        <v>NO</v>
      </c>
      <c r="S113" s="116" t="str">
        <f t="shared" si="5"/>
        <v>Medio</v>
      </c>
      <c r="T113" s="41"/>
    </row>
    <row r="114" spans="1:20" s="44" customFormat="1" ht="32.1" customHeight="1">
      <c r="A114" s="509" t="s">
        <v>222</v>
      </c>
      <c r="B114" s="543" t="s">
        <v>241</v>
      </c>
      <c r="C114" s="543" t="s">
        <v>242</v>
      </c>
      <c r="D114" s="264">
        <v>192</v>
      </c>
      <c r="E114" s="117"/>
      <c r="F114" s="117"/>
      <c r="G114" s="117"/>
      <c r="H114" s="117"/>
      <c r="I114" s="117"/>
      <c r="J114" s="117"/>
      <c r="K114" s="117"/>
      <c r="L114" s="117">
        <v>0</v>
      </c>
      <c r="M114" s="117">
        <v>12</v>
      </c>
      <c r="N114" s="117">
        <v>24</v>
      </c>
      <c r="O114" s="117">
        <v>0</v>
      </c>
      <c r="P114" s="117"/>
      <c r="Q114" s="117">
        <f t="shared" si="4"/>
        <v>9</v>
      </c>
      <c r="R114" s="115" t="str">
        <f t="shared" si="3"/>
        <v>NO</v>
      </c>
      <c r="S114" s="116" t="str">
        <f t="shared" si="5"/>
        <v>Bajo</v>
      </c>
      <c r="T114" s="41"/>
    </row>
    <row r="115" spans="1:20" s="44" customFormat="1" ht="32.1" customHeight="1">
      <c r="A115" s="509" t="s">
        <v>222</v>
      </c>
      <c r="B115" s="543" t="s">
        <v>243</v>
      </c>
      <c r="C115" s="543" t="s">
        <v>244</v>
      </c>
      <c r="D115" s="265">
        <v>155</v>
      </c>
      <c r="E115" s="117"/>
      <c r="F115" s="117"/>
      <c r="G115" s="117"/>
      <c r="H115" s="117"/>
      <c r="I115" s="117"/>
      <c r="J115" s="117"/>
      <c r="K115" s="117"/>
      <c r="L115" s="117">
        <v>0</v>
      </c>
      <c r="M115" s="117">
        <v>0</v>
      </c>
      <c r="N115" s="117">
        <v>0</v>
      </c>
      <c r="O115" s="117">
        <v>0</v>
      </c>
      <c r="P115" s="117"/>
      <c r="Q115" s="117">
        <f t="shared" si="4"/>
        <v>0</v>
      </c>
      <c r="R115" s="115" t="str">
        <f t="shared" si="3"/>
        <v>SI</v>
      </c>
      <c r="S115" s="116" t="str">
        <f t="shared" si="5"/>
        <v>Sin Riesgo</v>
      </c>
      <c r="T115" s="41"/>
    </row>
    <row r="116" spans="1:20" s="44" customFormat="1" ht="32.1" customHeight="1">
      <c r="A116" s="509" t="s">
        <v>222</v>
      </c>
      <c r="B116" s="543" t="s">
        <v>245</v>
      </c>
      <c r="C116" s="543" t="s">
        <v>246</v>
      </c>
      <c r="D116" s="264">
        <v>536</v>
      </c>
      <c r="E116" s="117"/>
      <c r="F116" s="117"/>
      <c r="G116" s="117"/>
      <c r="H116" s="117"/>
      <c r="I116" s="117"/>
      <c r="J116" s="117"/>
      <c r="K116" s="117"/>
      <c r="L116" s="117"/>
      <c r="M116" s="117">
        <v>73.599999999999994</v>
      </c>
      <c r="N116" s="117">
        <v>0</v>
      </c>
      <c r="O116" s="117">
        <v>40</v>
      </c>
      <c r="P116" s="117">
        <v>24</v>
      </c>
      <c r="Q116" s="117">
        <f t="shared" ref="Q116:Q181" si="6">AVERAGE(E116:P116)</f>
        <v>34.4</v>
      </c>
      <c r="R116" s="115" t="str">
        <f t="shared" ref="R116:R181" si="7">IF(Q116&lt;5,"SI","NO")</f>
        <v>NO</v>
      </c>
      <c r="S116" s="116" t="str">
        <f t="shared" si="5"/>
        <v>Medio</v>
      </c>
      <c r="T116" s="41"/>
    </row>
    <row r="117" spans="1:20" s="44" customFormat="1" ht="49.5" customHeight="1">
      <c r="A117" s="509" t="s">
        <v>222</v>
      </c>
      <c r="B117" s="543" t="s">
        <v>247</v>
      </c>
      <c r="C117" s="543" t="s">
        <v>248</v>
      </c>
      <c r="D117" s="264">
        <v>1714</v>
      </c>
      <c r="E117" s="117"/>
      <c r="F117" s="117"/>
      <c r="G117" s="117"/>
      <c r="H117" s="117"/>
      <c r="I117" s="117"/>
      <c r="J117" s="117"/>
      <c r="K117" s="117"/>
      <c r="L117" s="117"/>
      <c r="M117" s="117">
        <v>20</v>
      </c>
      <c r="N117" s="117">
        <v>0</v>
      </c>
      <c r="O117" s="117">
        <v>48</v>
      </c>
      <c r="P117" s="117">
        <v>0</v>
      </c>
      <c r="Q117" s="117">
        <f t="shared" si="6"/>
        <v>17</v>
      </c>
      <c r="R117" s="115" t="str">
        <f t="shared" si="7"/>
        <v>NO</v>
      </c>
      <c r="S117" s="116" t="str">
        <f t="shared" si="5"/>
        <v>Medio</v>
      </c>
      <c r="T117" s="41"/>
    </row>
    <row r="118" spans="1:20" s="44" customFormat="1" ht="27.6">
      <c r="A118" s="509" t="s">
        <v>222</v>
      </c>
      <c r="B118" s="543" t="s">
        <v>249</v>
      </c>
      <c r="C118" s="543" t="s">
        <v>250</v>
      </c>
      <c r="D118" s="265">
        <v>318</v>
      </c>
      <c r="E118" s="117"/>
      <c r="F118" s="117"/>
      <c r="G118" s="117"/>
      <c r="H118" s="117"/>
      <c r="I118" s="117"/>
      <c r="J118" s="117"/>
      <c r="K118" s="117"/>
      <c r="L118" s="117">
        <v>0</v>
      </c>
      <c r="M118" s="117">
        <v>24</v>
      </c>
      <c r="N118" s="117">
        <v>0</v>
      </c>
      <c r="O118" s="117"/>
      <c r="P118" s="117">
        <v>0</v>
      </c>
      <c r="Q118" s="117">
        <f t="shared" si="6"/>
        <v>6</v>
      </c>
      <c r="R118" s="115" t="str">
        <f t="shared" si="7"/>
        <v>NO</v>
      </c>
      <c r="S118" s="116" t="str">
        <f t="shared" si="5"/>
        <v>Bajo</v>
      </c>
      <c r="T118" s="41"/>
    </row>
    <row r="119" spans="1:20" s="44" customFormat="1" ht="32.1" customHeight="1">
      <c r="A119" s="509" t="s">
        <v>222</v>
      </c>
      <c r="B119" s="543" t="s">
        <v>251</v>
      </c>
      <c r="C119" s="543" t="s">
        <v>252</v>
      </c>
      <c r="D119" s="264">
        <v>495</v>
      </c>
      <c r="E119" s="117"/>
      <c r="F119" s="117"/>
      <c r="G119" s="117"/>
      <c r="H119" s="117"/>
      <c r="I119" s="117"/>
      <c r="J119" s="117"/>
      <c r="K119" s="117"/>
      <c r="L119" s="117">
        <v>16</v>
      </c>
      <c r="M119" s="117">
        <v>88</v>
      </c>
      <c r="N119" s="117">
        <v>0</v>
      </c>
      <c r="O119" s="117">
        <v>24</v>
      </c>
      <c r="P119" s="117"/>
      <c r="Q119" s="117">
        <f t="shared" si="6"/>
        <v>32</v>
      </c>
      <c r="R119" s="115" t="str">
        <f t="shared" si="7"/>
        <v>NO</v>
      </c>
      <c r="S119" s="116" t="str">
        <f t="shared" si="5"/>
        <v>Medio</v>
      </c>
      <c r="T119" s="41"/>
    </row>
    <row r="120" spans="1:20" s="44" customFormat="1" ht="32.1" customHeight="1">
      <c r="A120" s="509" t="s">
        <v>222</v>
      </c>
      <c r="B120" s="543" t="s">
        <v>253</v>
      </c>
      <c r="C120" s="543" t="s">
        <v>254</v>
      </c>
      <c r="D120" s="264">
        <v>352</v>
      </c>
      <c r="E120" s="117"/>
      <c r="F120" s="117"/>
      <c r="G120" s="117"/>
      <c r="H120" s="117"/>
      <c r="I120" s="117"/>
      <c r="J120" s="117"/>
      <c r="K120" s="117"/>
      <c r="L120" s="117">
        <v>0</v>
      </c>
      <c r="M120" s="117"/>
      <c r="N120" s="117">
        <v>40</v>
      </c>
      <c r="O120" s="117">
        <v>0</v>
      </c>
      <c r="P120" s="117">
        <v>0</v>
      </c>
      <c r="Q120" s="117">
        <f t="shared" si="6"/>
        <v>10</v>
      </c>
      <c r="R120" s="115" t="str">
        <f t="shared" si="7"/>
        <v>NO</v>
      </c>
      <c r="S120" s="116" t="str">
        <f t="shared" si="5"/>
        <v>Bajo</v>
      </c>
      <c r="T120" s="41"/>
    </row>
    <row r="121" spans="1:20" s="44" customFormat="1" ht="32.1" customHeight="1">
      <c r="A121" s="509" t="s">
        <v>222</v>
      </c>
      <c r="B121" s="543" t="s">
        <v>255</v>
      </c>
      <c r="C121" s="543" t="s">
        <v>256</v>
      </c>
      <c r="D121" s="264">
        <v>84</v>
      </c>
      <c r="E121" s="117"/>
      <c r="F121" s="117"/>
      <c r="G121" s="117"/>
      <c r="H121" s="117"/>
      <c r="I121" s="117"/>
      <c r="J121" s="117"/>
      <c r="K121" s="117"/>
      <c r="L121" s="117">
        <v>21.43</v>
      </c>
      <c r="M121" s="117"/>
      <c r="N121" s="117">
        <v>24</v>
      </c>
      <c r="O121" s="117">
        <v>24</v>
      </c>
      <c r="P121" s="117">
        <v>0</v>
      </c>
      <c r="Q121" s="117">
        <f t="shared" si="6"/>
        <v>17.357500000000002</v>
      </c>
      <c r="R121" s="115" t="str">
        <f t="shared" si="7"/>
        <v>NO</v>
      </c>
      <c r="S121" s="116" t="str">
        <f t="shared" si="5"/>
        <v>Medio</v>
      </c>
      <c r="T121" s="41"/>
    </row>
    <row r="122" spans="1:20" s="44" customFormat="1" ht="32.1" customHeight="1">
      <c r="A122" s="509" t="s">
        <v>222</v>
      </c>
      <c r="B122" s="543" t="s">
        <v>257</v>
      </c>
      <c r="C122" s="543" t="s">
        <v>258</v>
      </c>
      <c r="D122" s="264">
        <v>32</v>
      </c>
      <c r="E122" s="117"/>
      <c r="F122" s="117"/>
      <c r="G122" s="117"/>
      <c r="H122" s="117"/>
      <c r="I122" s="117"/>
      <c r="J122" s="117"/>
      <c r="K122" s="117"/>
      <c r="L122" s="117">
        <v>0</v>
      </c>
      <c r="M122" s="117">
        <v>64</v>
      </c>
      <c r="N122" s="117">
        <v>24</v>
      </c>
      <c r="O122" s="117">
        <v>0</v>
      </c>
      <c r="P122" s="117"/>
      <c r="Q122" s="117">
        <f t="shared" si="6"/>
        <v>22</v>
      </c>
      <c r="R122" s="115" t="str">
        <f t="shared" si="7"/>
        <v>NO</v>
      </c>
      <c r="S122" s="116" t="str">
        <f t="shared" si="5"/>
        <v>Medio</v>
      </c>
      <c r="T122" s="41"/>
    </row>
    <row r="123" spans="1:20" s="44" customFormat="1" ht="32.1" customHeight="1">
      <c r="A123" s="509" t="s">
        <v>222</v>
      </c>
      <c r="B123" s="543" t="s">
        <v>259</v>
      </c>
      <c r="C123" s="543" t="s">
        <v>260</v>
      </c>
      <c r="D123" s="264">
        <v>25</v>
      </c>
      <c r="E123" s="117"/>
      <c r="F123" s="117"/>
      <c r="G123" s="117"/>
      <c r="H123" s="117"/>
      <c r="I123" s="117"/>
      <c r="J123" s="117"/>
      <c r="K123" s="117"/>
      <c r="L123" s="117">
        <v>88</v>
      </c>
      <c r="M123" s="117">
        <v>24</v>
      </c>
      <c r="N123" s="117"/>
      <c r="O123" s="117"/>
      <c r="P123" s="117"/>
      <c r="Q123" s="117">
        <f t="shared" si="6"/>
        <v>56</v>
      </c>
      <c r="R123" s="115" t="str">
        <f t="shared" si="7"/>
        <v>NO</v>
      </c>
      <c r="S123" s="116" t="str">
        <f t="shared" si="5"/>
        <v>Alto</v>
      </c>
      <c r="T123" s="41"/>
    </row>
    <row r="124" spans="1:20" s="44" customFormat="1" ht="32.1" customHeight="1">
      <c r="A124" s="509" t="s">
        <v>261</v>
      </c>
      <c r="B124" s="511" t="s">
        <v>262</v>
      </c>
      <c r="C124" s="511" t="s">
        <v>263</v>
      </c>
      <c r="D124" s="113">
        <v>47</v>
      </c>
      <c r="E124" s="117"/>
      <c r="F124" s="117"/>
      <c r="G124" s="117"/>
      <c r="H124" s="117"/>
      <c r="I124" s="117"/>
      <c r="J124" s="117"/>
      <c r="K124" s="117"/>
      <c r="L124" s="117"/>
      <c r="M124" s="117">
        <v>0</v>
      </c>
      <c r="N124" s="117">
        <v>0</v>
      </c>
      <c r="O124" s="117">
        <v>16.850000000000001</v>
      </c>
      <c r="P124" s="117">
        <v>0</v>
      </c>
      <c r="Q124" s="117">
        <f t="shared" si="6"/>
        <v>4.2125000000000004</v>
      </c>
      <c r="R124" s="115" t="str">
        <f t="shared" si="7"/>
        <v>SI</v>
      </c>
      <c r="S124" s="116" t="str">
        <f t="shared" si="5"/>
        <v>Sin Riesgo</v>
      </c>
      <c r="T124" s="41"/>
    </row>
    <row r="125" spans="1:20" s="44" customFormat="1" ht="32.1" customHeight="1">
      <c r="A125" s="509" t="s">
        <v>261</v>
      </c>
      <c r="B125" s="511" t="s">
        <v>264</v>
      </c>
      <c r="C125" s="511" t="s">
        <v>265</v>
      </c>
      <c r="D125" s="113">
        <v>190</v>
      </c>
      <c r="E125" s="117"/>
      <c r="F125" s="117"/>
      <c r="G125" s="117"/>
      <c r="H125" s="117"/>
      <c r="I125" s="117"/>
      <c r="J125" s="117"/>
      <c r="K125" s="117">
        <v>0</v>
      </c>
      <c r="L125" s="117">
        <v>0</v>
      </c>
      <c r="M125" s="117">
        <v>0</v>
      </c>
      <c r="N125" s="117">
        <v>0</v>
      </c>
      <c r="O125" s="117"/>
      <c r="P125" s="117">
        <v>0</v>
      </c>
      <c r="Q125" s="117">
        <f t="shared" si="6"/>
        <v>0</v>
      </c>
      <c r="R125" s="115" t="str">
        <f t="shared" si="7"/>
        <v>SI</v>
      </c>
      <c r="S125" s="116" t="str">
        <f t="shared" si="5"/>
        <v>Sin Riesgo</v>
      </c>
      <c r="T125" s="41"/>
    </row>
    <row r="126" spans="1:20" s="44" customFormat="1" ht="32.1" customHeight="1">
      <c r="A126" s="509" t="s">
        <v>261</v>
      </c>
      <c r="B126" s="511" t="s">
        <v>266</v>
      </c>
      <c r="C126" s="511" t="s">
        <v>267</v>
      </c>
      <c r="D126" s="113">
        <v>120</v>
      </c>
      <c r="E126" s="117"/>
      <c r="F126" s="117"/>
      <c r="G126" s="117"/>
      <c r="H126" s="117"/>
      <c r="I126" s="117"/>
      <c r="J126" s="117"/>
      <c r="K126" s="117">
        <v>0</v>
      </c>
      <c r="L126" s="117"/>
      <c r="M126" s="117"/>
      <c r="N126" s="117">
        <v>26.92</v>
      </c>
      <c r="O126" s="117"/>
      <c r="P126" s="117">
        <v>16.850000000000001</v>
      </c>
      <c r="Q126" s="117">
        <f t="shared" si="6"/>
        <v>14.590000000000002</v>
      </c>
      <c r="R126" s="115" t="str">
        <f t="shared" si="7"/>
        <v>NO</v>
      </c>
      <c r="S126" s="116" t="str">
        <f t="shared" si="5"/>
        <v>Medio</v>
      </c>
      <c r="T126" s="41"/>
    </row>
    <row r="127" spans="1:20" s="44" customFormat="1" ht="32.1" customHeight="1">
      <c r="A127" s="509" t="s">
        <v>261</v>
      </c>
      <c r="B127" s="511" t="s">
        <v>268</v>
      </c>
      <c r="C127" s="511" t="s">
        <v>269</v>
      </c>
      <c r="D127" s="113">
        <v>1035</v>
      </c>
      <c r="E127" s="117"/>
      <c r="F127" s="117"/>
      <c r="G127" s="117"/>
      <c r="H127" s="117"/>
      <c r="I127" s="117"/>
      <c r="J127" s="117"/>
      <c r="K127" s="117">
        <v>16.850000000000001</v>
      </c>
      <c r="L127" s="117">
        <v>0</v>
      </c>
      <c r="M127" s="117">
        <v>20.27</v>
      </c>
      <c r="N127" s="117">
        <v>19.23</v>
      </c>
      <c r="O127" s="117">
        <v>0</v>
      </c>
      <c r="P127" s="117">
        <v>0</v>
      </c>
      <c r="Q127" s="117">
        <f t="shared" si="6"/>
        <v>9.3916666666666675</v>
      </c>
      <c r="R127" s="115" t="str">
        <f t="shared" si="7"/>
        <v>NO</v>
      </c>
      <c r="S127" s="116" t="str">
        <f t="shared" si="5"/>
        <v>Bajo</v>
      </c>
      <c r="T127" s="41"/>
    </row>
    <row r="128" spans="1:20" s="44" customFormat="1" ht="32.1" customHeight="1">
      <c r="A128" s="509" t="s">
        <v>261</v>
      </c>
      <c r="B128" s="511" t="s">
        <v>270</v>
      </c>
      <c r="C128" s="511" t="s">
        <v>271</v>
      </c>
      <c r="D128" s="113">
        <v>300</v>
      </c>
      <c r="E128" s="117"/>
      <c r="F128" s="117"/>
      <c r="G128" s="117"/>
      <c r="H128" s="117"/>
      <c r="I128" s="117"/>
      <c r="J128" s="117"/>
      <c r="K128" s="117"/>
      <c r="L128" s="117">
        <v>16.850000000000001</v>
      </c>
      <c r="M128" s="117">
        <v>0</v>
      </c>
      <c r="N128" s="117">
        <v>0</v>
      </c>
      <c r="O128" s="117"/>
      <c r="P128" s="117">
        <v>0</v>
      </c>
      <c r="Q128" s="117">
        <f t="shared" si="6"/>
        <v>4.2125000000000004</v>
      </c>
      <c r="R128" s="115" t="str">
        <f t="shared" si="7"/>
        <v>SI</v>
      </c>
      <c r="S128" s="116" t="str">
        <f t="shared" si="5"/>
        <v>Sin Riesgo</v>
      </c>
      <c r="T128" s="41"/>
    </row>
    <row r="129" spans="1:20" s="44" customFormat="1" ht="32.1" customHeight="1">
      <c r="A129" s="509" t="s">
        <v>261</v>
      </c>
      <c r="B129" s="511" t="s">
        <v>272</v>
      </c>
      <c r="C129" s="511" t="s">
        <v>273</v>
      </c>
      <c r="D129" s="113">
        <v>503</v>
      </c>
      <c r="E129" s="117"/>
      <c r="F129" s="117"/>
      <c r="G129" s="117"/>
      <c r="H129" s="117"/>
      <c r="I129" s="117"/>
      <c r="J129" s="117"/>
      <c r="K129" s="117"/>
      <c r="L129" s="117">
        <v>0</v>
      </c>
      <c r="M129" s="117">
        <v>20.27</v>
      </c>
      <c r="N129" s="117">
        <v>0</v>
      </c>
      <c r="O129" s="117">
        <v>16.850000000000001</v>
      </c>
      <c r="P129" s="117">
        <v>0</v>
      </c>
      <c r="Q129" s="117">
        <f t="shared" si="6"/>
        <v>7.4240000000000013</v>
      </c>
      <c r="R129" s="115" t="str">
        <f t="shared" si="7"/>
        <v>NO</v>
      </c>
      <c r="S129" s="116" t="str">
        <f t="shared" si="5"/>
        <v>Bajo</v>
      </c>
      <c r="T129" s="41"/>
    </row>
    <row r="130" spans="1:20" s="44" customFormat="1" ht="32.1" customHeight="1">
      <c r="A130" s="509" t="s">
        <v>261</v>
      </c>
      <c r="B130" s="511" t="s">
        <v>274</v>
      </c>
      <c r="C130" s="511" t="s">
        <v>275</v>
      </c>
      <c r="D130" s="113">
        <v>244</v>
      </c>
      <c r="E130" s="117"/>
      <c r="F130" s="117"/>
      <c r="G130" s="117"/>
      <c r="H130" s="117"/>
      <c r="I130" s="117"/>
      <c r="J130" s="117"/>
      <c r="K130" s="117"/>
      <c r="L130" s="117">
        <v>0</v>
      </c>
      <c r="M130" s="117">
        <v>0</v>
      </c>
      <c r="N130" s="117">
        <v>19.23</v>
      </c>
      <c r="O130" s="117">
        <v>16.850000000000001</v>
      </c>
      <c r="P130" s="117">
        <v>16.850000000000001</v>
      </c>
      <c r="Q130" s="117">
        <f t="shared" si="6"/>
        <v>10.586</v>
      </c>
      <c r="R130" s="115" t="str">
        <f t="shared" si="7"/>
        <v>NO</v>
      </c>
      <c r="S130" s="116" t="str">
        <f t="shared" si="5"/>
        <v>Bajo</v>
      </c>
      <c r="T130" s="41"/>
    </row>
    <row r="131" spans="1:20" s="44" customFormat="1" ht="32.1" customHeight="1">
      <c r="A131" s="509" t="s">
        <v>261</v>
      </c>
      <c r="B131" s="511" t="s">
        <v>274</v>
      </c>
      <c r="C131" s="511" t="s">
        <v>276</v>
      </c>
      <c r="D131" s="113">
        <v>130</v>
      </c>
      <c r="E131" s="117"/>
      <c r="F131" s="117"/>
      <c r="G131" s="117"/>
      <c r="H131" s="117"/>
      <c r="I131" s="117"/>
      <c r="J131" s="117"/>
      <c r="K131" s="117"/>
      <c r="L131" s="117">
        <v>0</v>
      </c>
      <c r="M131" s="117">
        <v>20.27</v>
      </c>
      <c r="N131" s="117">
        <v>19.23</v>
      </c>
      <c r="O131" s="117">
        <v>40.450000000000003</v>
      </c>
      <c r="P131" s="117">
        <v>0</v>
      </c>
      <c r="Q131" s="117">
        <f t="shared" si="6"/>
        <v>15.99</v>
      </c>
      <c r="R131" s="115" t="str">
        <f t="shared" si="7"/>
        <v>NO</v>
      </c>
      <c r="S131" s="116" t="str">
        <f t="shared" si="5"/>
        <v>Medio</v>
      </c>
      <c r="T131" s="41"/>
    </row>
    <row r="132" spans="1:20" s="44" customFormat="1" ht="32.1" customHeight="1">
      <c r="A132" s="509" t="s">
        <v>261</v>
      </c>
      <c r="B132" s="511" t="s">
        <v>146</v>
      </c>
      <c r="C132" s="511" t="s">
        <v>277</v>
      </c>
      <c r="D132" s="113">
        <v>514</v>
      </c>
      <c r="E132" s="117"/>
      <c r="F132" s="117"/>
      <c r="G132" s="117"/>
      <c r="H132" s="117"/>
      <c r="I132" s="117"/>
      <c r="J132" s="117"/>
      <c r="K132" s="117"/>
      <c r="L132" s="117">
        <v>0</v>
      </c>
      <c r="M132" s="117">
        <v>0</v>
      </c>
      <c r="N132" s="117">
        <v>0</v>
      </c>
      <c r="O132" s="117"/>
      <c r="P132" s="117">
        <v>0</v>
      </c>
      <c r="Q132" s="117">
        <f t="shared" si="6"/>
        <v>0</v>
      </c>
      <c r="R132" s="115" t="str">
        <f t="shared" si="7"/>
        <v>SI</v>
      </c>
      <c r="S132" s="116" t="str">
        <f t="shared" si="5"/>
        <v>Sin Riesgo</v>
      </c>
      <c r="T132" s="41"/>
    </row>
    <row r="133" spans="1:20" s="44" customFormat="1" ht="32.1" customHeight="1">
      <c r="A133" s="509" t="s">
        <v>261</v>
      </c>
      <c r="B133" s="511" t="s">
        <v>278</v>
      </c>
      <c r="C133" s="511" t="s">
        <v>279</v>
      </c>
      <c r="D133" s="113">
        <v>2170</v>
      </c>
      <c r="E133" s="117"/>
      <c r="F133" s="117"/>
      <c r="G133" s="117"/>
      <c r="H133" s="117"/>
      <c r="I133" s="117"/>
      <c r="J133" s="117"/>
      <c r="K133" s="117">
        <v>0</v>
      </c>
      <c r="L133" s="117">
        <v>0</v>
      </c>
      <c r="M133" s="117">
        <v>0</v>
      </c>
      <c r="N133" s="117">
        <v>26.92</v>
      </c>
      <c r="O133" s="117">
        <v>0</v>
      </c>
      <c r="P133" s="117">
        <v>0</v>
      </c>
      <c r="Q133" s="117">
        <f t="shared" si="6"/>
        <v>4.4866666666666672</v>
      </c>
      <c r="R133" s="115" t="str">
        <f t="shared" si="7"/>
        <v>SI</v>
      </c>
      <c r="S133" s="116" t="str">
        <f t="shared" si="5"/>
        <v>Sin Riesgo</v>
      </c>
      <c r="T133" s="41"/>
    </row>
    <row r="134" spans="1:20" s="44" customFormat="1" ht="32.1" customHeight="1">
      <c r="A134" s="509" t="s">
        <v>261</v>
      </c>
      <c r="B134" s="511" t="s">
        <v>280</v>
      </c>
      <c r="C134" s="511" t="s">
        <v>281</v>
      </c>
      <c r="D134" s="113">
        <v>133</v>
      </c>
      <c r="E134" s="117"/>
      <c r="F134" s="117"/>
      <c r="G134" s="117"/>
      <c r="H134" s="117"/>
      <c r="I134" s="117"/>
      <c r="J134" s="117"/>
      <c r="K134" s="117"/>
      <c r="L134" s="117">
        <v>0</v>
      </c>
      <c r="M134" s="117">
        <v>20.27</v>
      </c>
      <c r="N134" s="117">
        <v>0</v>
      </c>
      <c r="O134" s="117">
        <v>16.850000000000001</v>
      </c>
      <c r="P134" s="117">
        <v>16.850000000000001</v>
      </c>
      <c r="Q134" s="117">
        <f t="shared" si="6"/>
        <v>10.794</v>
      </c>
      <c r="R134" s="115" t="str">
        <f t="shared" si="7"/>
        <v>NO</v>
      </c>
      <c r="S134" s="116" t="str">
        <f t="shared" si="5"/>
        <v>Bajo</v>
      </c>
      <c r="T134" s="41"/>
    </row>
    <row r="135" spans="1:20" s="44" customFormat="1" ht="32.1" customHeight="1">
      <c r="A135" s="509" t="s">
        <v>261</v>
      </c>
      <c r="B135" s="511" t="s">
        <v>282</v>
      </c>
      <c r="C135" s="511" t="s">
        <v>283</v>
      </c>
      <c r="D135" s="113">
        <v>221</v>
      </c>
      <c r="E135" s="117"/>
      <c r="F135" s="117"/>
      <c r="G135" s="117"/>
      <c r="H135" s="117"/>
      <c r="I135" s="117"/>
      <c r="J135" s="117"/>
      <c r="K135" s="117"/>
      <c r="L135" s="117">
        <v>0</v>
      </c>
      <c r="M135" s="117">
        <v>0</v>
      </c>
      <c r="N135" s="117">
        <v>3.84</v>
      </c>
      <c r="O135" s="117"/>
      <c r="P135" s="117">
        <v>0</v>
      </c>
      <c r="Q135" s="117">
        <f t="shared" si="6"/>
        <v>0.96</v>
      </c>
      <c r="R135" s="115" t="str">
        <f t="shared" si="7"/>
        <v>SI</v>
      </c>
      <c r="S135" s="116" t="str">
        <f t="shared" si="5"/>
        <v>Sin Riesgo</v>
      </c>
      <c r="T135" s="41"/>
    </row>
    <row r="136" spans="1:20" s="44" customFormat="1" ht="32.1" customHeight="1">
      <c r="A136" s="509" t="s">
        <v>261</v>
      </c>
      <c r="B136" s="511" t="s">
        <v>284</v>
      </c>
      <c r="C136" s="511" t="s">
        <v>285</v>
      </c>
      <c r="D136" s="113">
        <v>254</v>
      </c>
      <c r="E136" s="117"/>
      <c r="F136" s="117"/>
      <c r="G136" s="117"/>
      <c r="H136" s="117"/>
      <c r="I136" s="117"/>
      <c r="J136" s="117"/>
      <c r="K136" s="117">
        <v>0</v>
      </c>
      <c r="L136" s="117">
        <v>0</v>
      </c>
      <c r="M136" s="117">
        <v>40.54</v>
      </c>
      <c r="N136" s="117">
        <v>19.23</v>
      </c>
      <c r="O136" s="117"/>
      <c r="P136" s="117">
        <v>0</v>
      </c>
      <c r="Q136" s="117">
        <f t="shared" si="6"/>
        <v>11.953999999999999</v>
      </c>
      <c r="R136" s="115" t="str">
        <f t="shared" si="7"/>
        <v>NO</v>
      </c>
      <c r="S136" s="116" t="str">
        <f t="shared" si="5"/>
        <v>Bajo</v>
      </c>
      <c r="T136" s="41"/>
    </row>
    <row r="137" spans="1:20" s="44" customFormat="1" ht="32.1" customHeight="1">
      <c r="A137" s="509" t="s">
        <v>261</v>
      </c>
      <c r="B137" s="511" t="s">
        <v>286</v>
      </c>
      <c r="C137" s="511" t="s">
        <v>287</v>
      </c>
      <c r="D137" s="113">
        <v>1235</v>
      </c>
      <c r="E137" s="117"/>
      <c r="F137" s="117"/>
      <c r="G137" s="117"/>
      <c r="H137" s="117"/>
      <c r="I137" s="117"/>
      <c r="J137" s="117"/>
      <c r="K137" s="117">
        <v>0</v>
      </c>
      <c r="L137" s="117">
        <v>0</v>
      </c>
      <c r="M137" s="117">
        <v>0</v>
      </c>
      <c r="N137" s="117"/>
      <c r="O137" s="117">
        <v>8.42</v>
      </c>
      <c r="P137" s="117">
        <v>0</v>
      </c>
      <c r="Q137" s="117">
        <f t="shared" si="6"/>
        <v>1.6839999999999999</v>
      </c>
      <c r="R137" s="115" t="str">
        <f t="shared" si="7"/>
        <v>SI</v>
      </c>
      <c r="S137" s="116" t="str">
        <f t="shared" si="5"/>
        <v>Sin Riesgo</v>
      </c>
      <c r="T137" s="41"/>
    </row>
    <row r="138" spans="1:20" s="44" customFormat="1" ht="32.1" customHeight="1">
      <c r="A138" s="509" t="s">
        <v>261</v>
      </c>
      <c r="B138" s="511" t="s">
        <v>288</v>
      </c>
      <c r="C138" s="511" t="s">
        <v>289</v>
      </c>
      <c r="D138" s="113">
        <v>56</v>
      </c>
      <c r="E138" s="117"/>
      <c r="F138" s="117"/>
      <c r="G138" s="117"/>
      <c r="H138" s="117"/>
      <c r="I138" s="117"/>
      <c r="J138" s="117"/>
      <c r="K138" s="117"/>
      <c r="L138" s="117">
        <v>16.850000000000001</v>
      </c>
      <c r="M138" s="117">
        <v>0</v>
      </c>
      <c r="N138" s="117">
        <v>19.23</v>
      </c>
      <c r="O138" s="117">
        <v>0</v>
      </c>
      <c r="P138" s="117">
        <v>16.850000000000001</v>
      </c>
      <c r="Q138" s="117">
        <f t="shared" si="6"/>
        <v>10.586</v>
      </c>
      <c r="R138" s="115" t="str">
        <f t="shared" si="7"/>
        <v>NO</v>
      </c>
      <c r="S138" s="116" t="str">
        <f t="shared" si="5"/>
        <v>Bajo</v>
      </c>
      <c r="T138" s="41"/>
    </row>
    <row r="139" spans="1:20" s="44" customFormat="1" ht="32.1" customHeight="1">
      <c r="A139" s="509" t="s">
        <v>290</v>
      </c>
      <c r="B139" s="511" t="s">
        <v>291</v>
      </c>
      <c r="C139" s="511" t="s">
        <v>292</v>
      </c>
      <c r="D139" s="406">
        <v>330</v>
      </c>
      <c r="E139" s="117"/>
      <c r="F139" s="117"/>
      <c r="G139" s="117"/>
      <c r="H139" s="117"/>
      <c r="I139" s="117"/>
      <c r="J139" s="117">
        <v>0</v>
      </c>
      <c r="K139" s="117">
        <v>0</v>
      </c>
      <c r="L139" s="117">
        <v>40</v>
      </c>
      <c r="M139" s="117">
        <v>33.6</v>
      </c>
      <c r="N139" s="117">
        <v>64</v>
      </c>
      <c r="O139" s="117">
        <v>33.6</v>
      </c>
      <c r="P139" s="117">
        <v>0</v>
      </c>
      <c r="Q139" s="117">
        <f t="shared" si="6"/>
        <v>24.457142857142856</v>
      </c>
      <c r="R139" s="115" t="str">
        <f t="shared" si="7"/>
        <v>NO</v>
      </c>
      <c r="S139" s="116" t="str">
        <f t="shared" ref="S139:S202" si="8">IF(Q139&lt;5,"Sin Riesgo",IF(Q139 &lt;=14,"Bajo",IF(Q139&lt;=35,"Medio",IF(Q139&lt;=80,"Alto","Inviable Sanitariamente"))))</f>
        <v>Medio</v>
      </c>
      <c r="T139" s="41"/>
    </row>
    <row r="140" spans="1:20" s="44" customFormat="1" ht="32.1" customHeight="1">
      <c r="A140" s="509" t="s">
        <v>290</v>
      </c>
      <c r="B140" s="511" t="s">
        <v>293</v>
      </c>
      <c r="C140" s="511" t="s">
        <v>294</v>
      </c>
      <c r="D140" s="406">
        <v>318</v>
      </c>
      <c r="E140" s="117"/>
      <c r="F140" s="117"/>
      <c r="G140" s="117"/>
      <c r="H140" s="117"/>
      <c r="I140" s="117"/>
      <c r="J140" s="117">
        <v>20.3</v>
      </c>
      <c r="K140" s="117">
        <v>24</v>
      </c>
      <c r="L140" s="117">
        <v>0</v>
      </c>
      <c r="M140" s="117">
        <v>0</v>
      </c>
      <c r="N140" s="117">
        <v>0</v>
      </c>
      <c r="O140" s="117">
        <v>24</v>
      </c>
      <c r="P140" s="117">
        <v>0</v>
      </c>
      <c r="Q140" s="117">
        <f t="shared" si="6"/>
        <v>9.7571428571428562</v>
      </c>
      <c r="R140" s="115" t="str">
        <f t="shared" si="7"/>
        <v>NO</v>
      </c>
      <c r="S140" s="116" t="str">
        <f t="shared" si="8"/>
        <v>Bajo</v>
      </c>
      <c r="T140" s="41"/>
    </row>
    <row r="141" spans="1:20" s="44" customFormat="1" ht="45">
      <c r="A141" s="509" t="s">
        <v>290</v>
      </c>
      <c r="B141" s="511" t="s">
        <v>295</v>
      </c>
      <c r="C141" s="511" t="s">
        <v>296</v>
      </c>
      <c r="D141" s="266">
        <v>75</v>
      </c>
      <c r="E141" s="117"/>
      <c r="F141" s="117"/>
      <c r="G141" s="117"/>
      <c r="H141" s="117"/>
      <c r="I141" s="117"/>
      <c r="J141" s="117">
        <v>0</v>
      </c>
      <c r="K141" s="117">
        <v>0</v>
      </c>
      <c r="L141" s="117">
        <v>40</v>
      </c>
      <c r="M141" s="117">
        <v>48</v>
      </c>
      <c r="N141" s="117">
        <v>40</v>
      </c>
      <c r="O141" s="117">
        <v>24</v>
      </c>
      <c r="P141" s="117">
        <v>0</v>
      </c>
      <c r="Q141" s="117">
        <f t="shared" si="6"/>
        <v>21.714285714285715</v>
      </c>
      <c r="R141" s="115" t="str">
        <f t="shared" si="7"/>
        <v>NO</v>
      </c>
      <c r="S141" s="116" t="str">
        <f t="shared" si="8"/>
        <v>Medio</v>
      </c>
      <c r="T141" s="41"/>
    </row>
    <row r="142" spans="1:20" s="44" customFormat="1" ht="32.1" customHeight="1">
      <c r="A142" s="509" t="s">
        <v>290</v>
      </c>
      <c r="B142" s="511" t="s">
        <v>297</v>
      </c>
      <c r="C142" s="511" t="s">
        <v>298</v>
      </c>
      <c r="D142" s="406">
        <v>123</v>
      </c>
      <c r="E142" s="117"/>
      <c r="F142" s="117"/>
      <c r="G142" s="117"/>
      <c r="H142" s="117"/>
      <c r="I142" s="117"/>
      <c r="J142" s="117">
        <v>28.4</v>
      </c>
      <c r="K142" s="117">
        <v>24</v>
      </c>
      <c r="L142" s="117">
        <v>40</v>
      </c>
      <c r="M142" s="117">
        <v>57.6</v>
      </c>
      <c r="N142" s="117">
        <v>57.6</v>
      </c>
      <c r="O142" s="117">
        <v>96</v>
      </c>
      <c r="P142" s="117">
        <v>48</v>
      </c>
      <c r="Q142" s="117">
        <f t="shared" si="6"/>
        <v>50.228571428571435</v>
      </c>
      <c r="R142" s="115" t="str">
        <f t="shared" si="7"/>
        <v>NO</v>
      </c>
      <c r="S142" s="116" t="str">
        <f t="shared" si="8"/>
        <v>Alto</v>
      </c>
      <c r="T142" s="41"/>
    </row>
    <row r="143" spans="1:20" s="44" customFormat="1" ht="32.1" customHeight="1">
      <c r="A143" s="509" t="s">
        <v>290</v>
      </c>
      <c r="B143" s="511" t="s">
        <v>299</v>
      </c>
      <c r="C143" s="511" t="s">
        <v>300</v>
      </c>
      <c r="D143" s="266">
        <v>215</v>
      </c>
      <c r="E143" s="117"/>
      <c r="F143" s="117"/>
      <c r="G143" s="117"/>
      <c r="H143" s="117"/>
      <c r="I143" s="117"/>
      <c r="J143" s="117">
        <v>54.1</v>
      </c>
      <c r="K143" s="117">
        <v>0</v>
      </c>
      <c r="L143" s="117">
        <v>0</v>
      </c>
      <c r="M143" s="117">
        <v>0</v>
      </c>
      <c r="N143" s="117">
        <v>0</v>
      </c>
      <c r="O143" s="117">
        <v>24</v>
      </c>
      <c r="P143" s="117">
        <v>24</v>
      </c>
      <c r="Q143" s="117">
        <f t="shared" si="6"/>
        <v>14.585714285714285</v>
      </c>
      <c r="R143" s="115" t="str">
        <f t="shared" si="7"/>
        <v>NO</v>
      </c>
      <c r="S143" s="116" t="str">
        <f t="shared" si="8"/>
        <v>Medio</v>
      </c>
      <c r="T143" s="41"/>
    </row>
    <row r="144" spans="1:20" s="44" customFormat="1" ht="32.1" customHeight="1">
      <c r="A144" s="509" t="s">
        <v>290</v>
      </c>
      <c r="B144" s="511" t="s">
        <v>301</v>
      </c>
      <c r="C144" s="511" t="s">
        <v>302</v>
      </c>
      <c r="D144" s="266">
        <v>135</v>
      </c>
      <c r="E144" s="117"/>
      <c r="F144" s="117"/>
      <c r="G144" s="117"/>
      <c r="H144" s="117"/>
      <c r="I144" s="117"/>
      <c r="J144" s="117">
        <v>30.4</v>
      </c>
      <c r="K144" s="117">
        <v>64</v>
      </c>
      <c r="L144" s="117">
        <v>73.599999999999994</v>
      </c>
      <c r="M144" s="117">
        <v>24</v>
      </c>
      <c r="N144" s="117">
        <v>73.599999999999994</v>
      </c>
      <c r="O144" s="117">
        <v>48</v>
      </c>
      <c r="P144" s="117">
        <v>57.6</v>
      </c>
      <c r="Q144" s="117">
        <f t="shared" si="6"/>
        <v>53.028571428571432</v>
      </c>
      <c r="R144" s="115" t="str">
        <f t="shared" si="7"/>
        <v>NO</v>
      </c>
      <c r="S144" s="116" t="str">
        <f t="shared" si="8"/>
        <v>Alto</v>
      </c>
      <c r="T144" s="41"/>
    </row>
    <row r="145" spans="1:20" s="44" customFormat="1" ht="32.1" customHeight="1">
      <c r="A145" s="509" t="s">
        <v>290</v>
      </c>
      <c r="B145" s="511" t="s">
        <v>303</v>
      </c>
      <c r="C145" s="511" t="s">
        <v>304</v>
      </c>
      <c r="D145" s="266">
        <v>34</v>
      </c>
      <c r="E145" s="117"/>
      <c r="F145" s="117"/>
      <c r="G145" s="117"/>
      <c r="H145" s="117"/>
      <c r="I145" s="117"/>
      <c r="J145" s="117"/>
      <c r="K145" s="117"/>
      <c r="L145" s="117">
        <v>64</v>
      </c>
      <c r="M145" s="117"/>
      <c r="N145" s="117"/>
      <c r="O145" s="117"/>
      <c r="P145" s="117"/>
      <c r="Q145" s="117">
        <f t="shared" si="6"/>
        <v>64</v>
      </c>
      <c r="R145" s="115" t="str">
        <f t="shared" si="7"/>
        <v>NO</v>
      </c>
      <c r="S145" s="116" t="str">
        <f t="shared" si="8"/>
        <v>Alto</v>
      </c>
      <c r="T145" s="41"/>
    </row>
    <row r="146" spans="1:20" s="44" customFormat="1" ht="32.1" customHeight="1">
      <c r="A146" s="509" t="s">
        <v>290</v>
      </c>
      <c r="B146" s="511" t="s">
        <v>305</v>
      </c>
      <c r="C146" s="511" t="s">
        <v>306</v>
      </c>
      <c r="D146" s="266">
        <v>318</v>
      </c>
      <c r="E146" s="117"/>
      <c r="F146" s="117"/>
      <c r="G146" s="117"/>
      <c r="H146" s="117"/>
      <c r="I146" s="117"/>
      <c r="J146" s="117">
        <v>0</v>
      </c>
      <c r="K146" s="117">
        <v>0</v>
      </c>
      <c r="L146" s="117">
        <v>0</v>
      </c>
      <c r="M146" s="117">
        <v>0</v>
      </c>
      <c r="N146" s="117">
        <v>0</v>
      </c>
      <c r="O146" s="117">
        <v>0</v>
      </c>
      <c r="P146" s="117">
        <v>24</v>
      </c>
      <c r="Q146" s="117">
        <f t="shared" si="6"/>
        <v>3.4285714285714284</v>
      </c>
      <c r="R146" s="115" t="str">
        <f t="shared" si="7"/>
        <v>SI</v>
      </c>
      <c r="S146" s="116" t="str">
        <f t="shared" si="8"/>
        <v>Sin Riesgo</v>
      </c>
      <c r="T146" s="41"/>
    </row>
    <row r="147" spans="1:20" s="44" customFormat="1" ht="32.1" customHeight="1">
      <c r="A147" s="509" t="s">
        <v>290</v>
      </c>
      <c r="B147" s="511" t="s">
        <v>307</v>
      </c>
      <c r="C147" s="511" t="s">
        <v>308</v>
      </c>
      <c r="D147" s="266">
        <v>785</v>
      </c>
      <c r="E147" s="117"/>
      <c r="F147" s="117"/>
      <c r="G147" s="117"/>
      <c r="H147" s="117"/>
      <c r="I147" s="117"/>
      <c r="J147" s="117">
        <v>0</v>
      </c>
      <c r="K147" s="117">
        <v>0</v>
      </c>
      <c r="L147" s="117">
        <v>0</v>
      </c>
      <c r="M147" s="117">
        <v>64</v>
      </c>
      <c r="N147" s="117">
        <v>0</v>
      </c>
      <c r="O147" s="117">
        <v>0</v>
      </c>
      <c r="P147" s="117">
        <v>0</v>
      </c>
      <c r="Q147" s="117">
        <f t="shared" si="6"/>
        <v>9.1428571428571423</v>
      </c>
      <c r="R147" s="115" t="str">
        <f t="shared" si="7"/>
        <v>NO</v>
      </c>
      <c r="S147" s="116" t="str">
        <f t="shared" si="8"/>
        <v>Bajo</v>
      </c>
      <c r="T147" s="41"/>
    </row>
    <row r="148" spans="1:20" s="44" customFormat="1" ht="32.1" customHeight="1">
      <c r="A148" s="509" t="s">
        <v>290</v>
      </c>
      <c r="B148" s="511" t="s">
        <v>309</v>
      </c>
      <c r="C148" s="511" t="s">
        <v>310</v>
      </c>
      <c r="D148" s="266">
        <v>168</v>
      </c>
      <c r="E148" s="117"/>
      <c r="F148" s="117"/>
      <c r="G148" s="117"/>
      <c r="H148" s="117"/>
      <c r="I148" s="117"/>
      <c r="J148" s="117">
        <v>20.3</v>
      </c>
      <c r="K148" s="117">
        <v>0</v>
      </c>
      <c r="L148" s="117">
        <v>0</v>
      </c>
      <c r="M148" s="117">
        <v>0</v>
      </c>
      <c r="N148" s="117">
        <v>24</v>
      </c>
      <c r="O148" s="117">
        <v>24</v>
      </c>
      <c r="P148" s="117">
        <v>0</v>
      </c>
      <c r="Q148" s="117">
        <f t="shared" si="6"/>
        <v>9.7571428571428562</v>
      </c>
      <c r="R148" s="115" t="str">
        <f t="shared" si="7"/>
        <v>NO</v>
      </c>
      <c r="S148" s="116" t="str">
        <f t="shared" si="8"/>
        <v>Bajo</v>
      </c>
      <c r="T148" s="41"/>
    </row>
    <row r="149" spans="1:20" s="44" customFormat="1" ht="32.1" customHeight="1">
      <c r="A149" s="509" t="s">
        <v>290</v>
      </c>
      <c r="B149" s="511" t="s">
        <v>311</v>
      </c>
      <c r="C149" s="511" t="s">
        <v>312</v>
      </c>
      <c r="D149" s="266">
        <v>380</v>
      </c>
      <c r="E149" s="117"/>
      <c r="F149" s="117"/>
      <c r="G149" s="117"/>
      <c r="H149" s="117"/>
      <c r="I149" s="117"/>
      <c r="J149" s="117">
        <v>28.4</v>
      </c>
      <c r="K149" s="117">
        <v>0</v>
      </c>
      <c r="L149" s="117">
        <v>0</v>
      </c>
      <c r="M149" s="117">
        <v>0</v>
      </c>
      <c r="N149" s="117">
        <v>40</v>
      </c>
      <c r="O149" s="117">
        <v>0</v>
      </c>
      <c r="P149" s="117">
        <v>24</v>
      </c>
      <c r="Q149" s="117">
        <f t="shared" si="6"/>
        <v>13.200000000000001</v>
      </c>
      <c r="R149" s="115" t="str">
        <f t="shared" si="7"/>
        <v>NO</v>
      </c>
      <c r="S149" s="116" t="str">
        <f t="shared" si="8"/>
        <v>Bajo</v>
      </c>
      <c r="T149" s="41"/>
    </row>
    <row r="150" spans="1:20" s="44" customFormat="1" ht="32.1" customHeight="1">
      <c r="A150" s="509" t="s">
        <v>290</v>
      </c>
      <c r="B150" s="511" t="s">
        <v>313</v>
      </c>
      <c r="C150" s="511" t="s">
        <v>314</v>
      </c>
      <c r="D150" s="266">
        <v>170</v>
      </c>
      <c r="E150" s="117"/>
      <c r="F150" s="117"/>
      <c r="G150" s="117"/>
      <c r="H150" s="117"/>
      <c r="I150" s="117"/>
      <c r="J150" s="117">
        <v>0</v>
      </c>
      <c r="K150" s="117">
        <v>24</v>
      </c>
      <c r="L150" s="117">
        <v>57.6</v>
      </c>
      <c r="M150" s="117">
        <v>97.6</v>
      </c>
      <c r="N150" s="117">
        <v>24</v>
      </c>
      <c r="O150" s="117">
        <v>33.6</v>
      </c>
      <c r="P150" s="117">
        <v>0</v>
      </c>
      <c r="Q150" s="117">
        <f t="shared" si="6"/>
        <v>33.828571428571429</v>
      </c>
      <c r="R150" s="115" t="str">
        <f t="shared" si="7"/>
        <v>NO</v>
      </c>
      <c r="S150" s="116" t="str">
        <f t="shared" si="8"/>
        <v>Medio</v>
      </c>
      <c r="T150" s="41"/>
    </row>
    <row r="151" spans="1:20" s="44" customFormat="1" ht="32.1" customHeight="1">
      <c r="A151" s="509" t="s">
        <v>290</v>
      </c>
      <c r="B151" s="511" t="s">
        <v>315</v>
      </c>
      <c r="C151" s="511" t="s">
        <v>316</v>
      </c>
      <c r="D151" s="266">
        <v>124</v>
      </c>
      <c r="E151" s="117"/>
      <c r="F151" s="117"/>
      <c r="G151" s="117"/>
      <c r="H151" s="117"/>
      <c r="I151" s="117"/>
      <c r="J151" s="117"/>
      <c r="K151" s="117"/>
      <c r="L151" s="117">
        <v>96</v>
      </c>
      <c r="M151" s="117"/>
      <c r="N151" s="117"/>
      <c r="O151" s="117"/>
      <c r="P151" s="117"/>
      <c r="Q151" s="117">
        <f t="shared" si="6"/>
        <v>96</v>
      </c>
      <c r="R151" s="115" t="str">
        <f t="shared" si="7"/>
        <v>NO</v>
      </c>
      <c r="S151" s="116" t="str">
        <f t="shared" si="8"/>
        <v>Inviable Sanitariamente</v>
      </c>
      <c r="T151" s="41"/>
    </row>
    <row r="152" spans="1:20" s="44" customFormat="1" ht="32.1" customHeight="1">
      <c r="A152" s="509" t="s">
        <v>290</v>
      </c>
      <c r="B152" s="511" t="s">
        <v>317</v>
      </c>
      <c r="C152" s="511" t="s">
        <v>318</v>
      </c>
      <c r="D152" s="266">
        <v>359</v>
      </c>
      <c r="E152" s="117"/>
      <c r="F152" s="117"/>
      <c r="G152" s="117"/>
      <c r="H152" s="117"/>
      <c r="I152" s="117"/>
      <c r="J152" s="117">
        <v>48.6</v>
      </c>
      <c r="K152" s="117">
        <v>57.6</v>
      </c>
      <c r="L152" s="117">
        <v>33.6</v>
      </c>
      <c r="M152" s="117">
        <v>97.6</v>
      </c>
      <c r="N152" s="117">
        <v>97.6</v>
      </c>
      <c r="O152" s="117">
        <v>40</v>
      </c>
      <c r="P152" s="117">
        <v>0</v>
      </c>
      <c r="Q152" s="117">
        <f t="shared" si="6"/>
        <v>53.571428571428569</v>
      </c>
      <c r="R152" s="115" t="str">
        <f t="shared" si="7"/>
        <v>NO</v>
      </c>
      <c r="S152" s="116" t="str">
        <f t="shared" si="8"/>
        <v>Alto</v>
      </c>
      <c r="T152" s="41"/>
    </row>
    <row r="153" spans="1:20" s="44" customFormat="1" ht="32.1" customHeight="1">
      <c r="A153" s="509" t="s">
        <v>290</v>
      </c>
      <c r="B153" s="511" t="s">
        <v>73</v>
      </c>
      <c r="C153" s="511" t="s">
        <v>74</v>
      </c>
      <c r="D153" s="266">
        <v>89</v>
      </c>
      <c r="E153" s="117"/>
      <c r="F153" s="117"/>
      <c r="G153" s="117"/>
      <c r="H153" s="117"/>
      <c r="I153" s="117"/>
      <c r="J153" s="117"/>
      <c r="K153" s="117"/>
      <c r="L153" s="117">
        <v>96</v>
      </c>
      <c r="M153" s="117"/>
      <c r="N153" s="117"/>
      <c r="O153" s="117"/>
      <c r="P153" s="117"/>
      <c r="Q153" s="117">
        <f t="shared" si="6"/>
        <v>96</v>
      </c>
      <c r="R153" s="115" t="str">
        <f t="shared" si="7"/>
        <v>NO</v>
      </c>
      <c r="S153" s="116" t="str">
        <f t="shared" si="8"/>
        <v>Inviable Sanitariamente</v>
      </c>
      <c r="T153" s="41"/>
    </row>
    <row r="154" spans="1:20" s="44" customFormat="1" ht="32.1" customHeight="1">
      <c r="A154" s="509" t="s">
        <v>290</v>
      </c>
      <c r="B154" s="511" t="s">
        <v>214</v>
      </c>
      <c r="C154" s="511" t="s">
        <v>319</v>
      </c>
      <c r="D154" s="266">
        <v>32</v>
      </c>
      <c r="E154" s="117"/>
      <c r="F154" s="117"/>
      <c r="G154" s="117"/>
      <c r="H154" s="117"/>
      <c r="I154" s="117"/>
      <c r="J154" s="117"/>
      <c r="K154" s="117"/>
      <c r="L154" s="117">
        <v>96</v>
      </c>
      <c r="M154" s="117"/>
      <c r="N154" s="117"/>
      <c r="O154" s="117"/>
      <c r="P154" s="117"/>
      <c r="Q154" s="117">
        <f t="shared" si="6"/>
        <v>96</v>
      </c>
      <c r="R154" s="115" t="str">
        <f t="shared" si="7"/>
        <v>NO</v>
      </c>
      <c r="S154" s="116" t="str">
        <f t="shared" si="8"/>
        <v>Inviable Sanitariamente</v>
      </c>
      <c r="T154" s="41"/>
    </row>
    <row r="155" spans="1:20" s="44" customFormat="1" ht="32.1" customHeight="1">
      <c r="A155" s="509" t="s">
        <v>290</v>
      </c>
      <c r="B155" s="511" t="s">
        <v>320</v>
      </c>
      <c r="C155" s="511" t="s">
        <v>321</v>
      </c>
      <c r="D155" s="266">
        <v>136</v>
      </c>
      <c r="E155" s="117"/>
      <c r="F155" s="117"/>
      <c r="G155" s="117"/>
      <c r="H155" s="117"/>
      <c r="I155" s="117"/>
      <c r="J155" s="117">
        <v>20.3</v>
      </c>
      <c r="K155" s="117">
        <v>24</v>
      </c>
      <c r="L155" s="117">
        <v>0</v>
      </c>
      <c r="M155" s="117">
        <v>97.6</v>
      </c>
      <c r="N155" s="117">
        <v>0</v>
      </c>
      <c r="O155" s="117">
        <v>0</v>
      </c>
      <c r="P155" s="117">
        <v>0</v>
      </c>
      <c r="Q155" s="117">
        <f t="shared" si="6"/>
        <v>20.271428571428569</v>
      </c>
      <c r="R155" s="115" t="str">
        <f t="shared" si="7"/>
        <v>NO</v>
      </c>
      <c r="S155" s="116" t="str">
        <f t="shared" si="8"/>
        <v>Medio</v>
      </c>
      <c r="T155" s="41"/>
    </row>
    <row r="156" spans="1:20" s="44" customFormat="1" ht="32.1" customHeight="1">
      <c r="A156" s="509" t="s">
        <v>290</v>
      </c>
      <c r="B156" s="511" t="s">
        <v>322</v>
      </c>
      <c r="C156" s="511" t="s">
        <v>323</v>
      </c>
      <c r="D156" s="266">
        <v>460</v>
      </c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 t="e">
        <f t="shared" si="6"/>
        <v>#DIV/0!</v>
      </c>
      <c r="R156" s="115" t="e">
        <f t="shared" si="7"/>
        <v>#DIV/0!</v>
      </c>
      <c r="S156" s="116" t="e">
        <f t="shared" si="8"/>
        <v>#DIV/0!</v>
      </c>
      <c r="T156" s="41"/>
    </row>
    <row r="157" spans="1:20" s="44" customFormat="1" ht="32.1" customHeight="1">
      <c r="A157" s="509" t="s">
        <v>290</v>
      </c>
      <c r="B157" s="511" t="s">
        <v>324</v>
      </c>
      <c r="C157" s="511" t="s">
        <v>325</v>
      </c>
      <c r="D157" s="266">
        <v>495</v>
      </c>
      <c r="E157" s="117"/>
      <c r="F157" s="117"/>
      <c r="G157" s="117"/>
      <c r="H157" s="117"/>
      <c r="I157" s="117"/>
      <c r="J157" s="117">
        <v>33.799999999999997</v>
      </c>
      <c r="K157" s="117">
        <v>40</v>
      </c>
      <c r="L157" s="117">
        <v>40</v>
      </c>
      <c r="M157" s="117">
        <v>40</v>
      </c>
      <c r="N157" s="117">
        <v>40</v>
      </c>
      <c r="O157" s="117">
        <v>0</v>
      </c>
      <c r="P157" s="117">
        <v>24</v>
      </c>
      <c r="Q157" s="117">
        <f t="shared" si="6"/>
        <v>31.114285714285717</v>
      </c>
      <c r="R157" s="115" t="str">
        <f t="shared" si="7"/>
        <v>NO</v>
      </c>
      <c r="S157" s="116" t="str">
        <f t="shared" si="8"/>
        <v>Medio</v>
      </c>
      <c r="T157" s="41"/>
    </row>
    <row r="158" spans="1:20" s="44" customFormat="1" ht="32.1" customHeight="1">
      <c r="A158" s="509" t="s">
        <v>290</v>
      </c>
      <c r="B158" s="511" t="s">
        <v>326</v>
      </c>
      <c r="C158" s="511" t="s">
        <v>327</v>
      </c>
      <c r="D158" s="266">
        <v>108</v>
      </c>
      <c r="E158" s="117"/>
      <c r="F158" s="117"/>
      <c r="G158" s="117"/>
      <c r="H158" s="117"/>
      <c r="I158" s="117"/>
      <c r="J158" s="117">
        <v>0</v>
      </c>
      <c r="K158" s="117">
        <v>24</v>
      </c>
      <c r="L158" s="117">
        <v>24</v>
      </c>
      <c r="M158" s="117">
        <v>24</v>
      </c>
      <c r="N158" s="117">
        <v>0</v>
      </c>
      <c r="O158" s="117">
        <v>0</v>
      </c>
      <c r="P158" s="117"/>
      <c r="Q158" s="117">
        <f t="shared" si="6"/>
        <v>12</v>
      </c>
      <c r="R158" s="115" t="str">
        <f t="shared" si="7"/>
        <v>NO</v>
      </c>
      <c r="S158" s="116" t="str">
        <f t="shared" si="8"/>
        <v>Bajo</v>
      </c>
      <c r="T158" s="41"/>
    </row>
    <row r="159" spans="1:20" s="44" customFormat="1" ht="32.1" customHeight="1">
      <c r="A159" s="509" t="s">
        <v>290</v>
      </c>
      <c r="B159" s="511" t="s">
        <v>328</v>
      </c>
      <c r="C159" s="511" t="s">
        <v>329</v>
      </c>
      <c r="D159" s="266">
        <v>430</v>
      </c>
      <c r="E159" s="117"/>
      <c r="F159" s="117"/>
      <c r="G159" s="117"/>
      <c r="H159" s="117"/>
      <c r="I159" s="117"/>
      <c r="J159" s="117">
        <v>20.3</v>
      </c>
      <c r="K159" s="117">
        <v>0</v>
      </c>
      <c r="L159" s="117">
        <v>24</v>
      </c>
      <c r="M159" s="117">
        <v>24</v>
      </c>
      <c r="N159" s="117">
        <v>0</v>
      </c>
      <c r="O159" s="117">
        <v>57.6</v>
      </c>
      <c r="P159" s="117">
        <v>0</v>
      </c>
      <c r="Q159" s="117">
        <f t="shared" si="6"/>
        <v>17.985714285714288</v>
      </c>
      <c r="R159" s="115" t="str">
        <f t="shared" si="7"/>
        <v>NO</v>
      </c>
      <c r="S159" s="116" t="str">
        <f t="shared" si="8"/>
        <v>Medio</v>
      </c>
      <c r="T159" s="41"/>
    </row>
    <row r="160" spans="1:20" s="44" customFormat="1" ht="32.1" customHeight="1">
      <c r="A160" s="509" t="s">
        <v>290</v>
      </c>
      <c r="B160" s="511" t="s">
        <v>330</v>
      </c>
      <c r="C160" s="511" t="s">
        <v>331</v>
      </c>
      <c r="D160" s="266">
        <v>485</v>
      </c>
      <c r="E160" s="117"/>
      <c r="F160" s="117"/>
      <c r="G160" s="117"/>
      <c r="H160" s="117"/>
      <c r="I160" s="117"/>
      <c r="J160" s="117">
        <v>0</v>
      </c>
      <c r="K160" s="117">
        <v>0</v>
      </c>
      <c r="L160" s="117">
        <v>0</v>
      </c>
      <c r="M160" s="117">
        <v>48</v>
      </c>
      <c r="N160" s="117">
        <v>0</v>
      </c>
      <c r="O160" s="117">
        <v>24</v>
      </c>
      <c r="P160" s="117">
        <v>24</v>
      </c>
      <c r="Q160" s="117">
        <f t="shared" si="6"/>
        <v>13.714285714285714</v>
      </c>
      <c r="R160" s="115" t="str">
        <f t="shared" si="7"/>
        <v>NO</v>
      </c>
      <c r="S160" s="116" t="str">
        <f t="shared" si="8"/>
        <v>Bajo</v>
      </c>
      <c r="T160" s="41"/>
    </row>
    <row r="161" spans="1:20" s="44" customFormat="1" ht="32.1" customHeight="1">
      <c r="A161" s="509" t="s">
        <v>290</v>
      </c>
      <c r="B161" s="511" t="s">
        <v>332</v>
      </c>
      <c r="C161" s="511" t="s">
        <v>333</v>
      </c>
      <c r="D161" s="266">
        <v>36</v>
      </c>
      <c r="E161" s="117"/>
      <c r="F161" s="117"/>
      <c r="G161" s="117"/>
      <c r="H161" s="117"/>
      <c r="I161" s="117"/>
      <c r="J161" s="117">
        <v>22.3</v>
      </c>
      <c r="K161" s="117">
        <v>56</v>
      </c>
      <c r="L161" s="117">
        <v>64</v>
      </c>
      <c r="M161" s="117">
        <v>24</v>
      </c>
      <c r="N161" s="117">
        <v>66.400000000000006</v>
      </c>
      <c r="O161" s="117">
        <v>57.6</v>
      </c>
      <c r="P161" s="117">
        <v>24</v>
      </c>
      <c r="Q161" s="117">
        <f t="shared" si="6"/>
        <v>44.9</v>
      </c>
      <c r="R161" s="115" t="str">
        <f t="shared" si="7"/>
        <v>NO</v>
      </c>
      <c r="S161" s="116" t="str">
        <f t="shared" si="8"/>
        <v>Alto</v>
      </c>
      <c r="T161" s="41"/>
    </row>
    <row r="162" spans="1:20" s="44" customFormat="1" ht="32.1" customHeight="1">
      <c r="A162" s="509" t="s">
        <v>290</v>
      </c>
      <c r="B162" s="511" t="s">
        <v>334</v>
      </c>
      <c r="C162" s="511" t="s">
        <v>335</v>
      </c>
      <c r="D162" s="266">
        <v>28</v>
      </c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 t="e">
        <f t="shared" si="6"/>
        <v>#DIV/0!</v>
      </c>
      <c r="R162" s="115" t="e">
        <f t="shared" si="7"/>
        <v>#DIV/0!</v>
      </c>
      <c r="S162" s="116" t="e">
        <f t="shared" si="8"/>
        <v>#DIV/0!</v>
      </c>
      <c r="T162" s="41"/>
    </row>
    <row r="163" spans="1:20" s="44" customFormat="1" ht="32.1" customHeight="1">
      <c r="A163" s="509" t="s">
        <v>290</v>
      </c>
      <c r="B163" s="511" t="s">
        <v>336</v>
      </c>
      <c r="C163" s="511" t="s">
        <v>337</v>
      </c>
      <c r="D163" s="266">
        <v>130</v>
      </c>
      <c r="E163" s="117"/>
      <c r="F163" s="117"/>
      <c r="G163" s="117"/>
      <c r="H163" s="117"/>
      <c r="I163" s="117"/>
      <c r="J163" s="117">
        <v>20.3</v>
      </c>
      <c r="K163" s="117">
        <v>24</v>
      </c>
      <c r="L163" s="117">
        <v>24</v>
      </c>
      <c r="M163" s="117">
        <v>33.6</v>
      </c>
      <c r="N163" s="117">
        <v>88</v>
      </c>
      <c r="O163" s="117">
        <v>57.6</v>
      </c>
      <c r="P163" s="117">
        <v>0</v>
      </c>
      <c r="Q163" s="117">
        <f t="shared" si="6"/>
        <v>35.357142857142854</v>
      </c>
      <c r="R163" s="115" t="str">
        <f t="shared" si="7"/>
        <v>NO</v>
      </c>
      <c r="S163" s="116" t="str">
        <f t="shared" si="8"/>
        <v>Alto</v>
      </c>
      <c r="T163" s="41"/>
    </row>
    <row r="164" spans="1:20" s="44" customFormat="1" ht="32.1" customHeight="1">
      <c r="A164" s="509" t="s">
        <v>290</v>
      </c>
      <c r="B164" s="511" t="s">
        <v>338</v>
      </c>
      <c r="C164" s="511" t="s">
        <v>339</v>
      </c>
      <c r="D164" s="264">
        <v>975</v>
      </c>
      <c r="E164" s="117"/>
      <c r="F164" s="117"/>
      <c r="G164" s="117"/>
      <c r="H164" s="117"/>
      <c r="I164" s="117"/>
      <c r="J164" s="117">
        <v>75.3</v>
      </c>
      <c r="K164" s="117">
        <v>40</v>
      </c>
      <c r="L164" s="117">
        <v>96</v>
      </c>
      <c r="M164" s="117">
        <v>96</v>
      </c>
      <c r="N164" s="117">
        <v>96</v>
      </c>
      <c r="O164" s="117">
        <v>96</v>
      </c>
      <c r="P164" s="117">
        <v>24</v>
      </c>
      <c r="Q164" s="117">
        <f t="shared" si="6"/>
        <v>74.757142857142853</v>
      </c>
      <c r="R164" s="115" t="str">
        <f t="shared" si="7"/>
        <v>NO</v>
      </c>
      <c r="S164" s="116" t="str">
        <f t="shared" si="8"/>
        <v>Alto</v>
      </c>
      <c r="T164" s="41"/>
    </row>
    <row r="165" spans="1:20" s="44" customFormat="1" ht="32.1" customHeight="1">
      <c r="A165" s="509" t="s">
        <v>290</v>
      </c>
      <c r="B165" s="511" t="s">
        <v>340</v>
      </c>
      <c r="C165" s="511" t="s">
        <v>341</v>
      </c>
      <c r="D165" s="113">
        <v>14</v>
      </c>
      <c r="E165" s="117"/>
      <c r="F165" s="117"/>
      <c r="G165" s="117"/>
      <c r="H165" s="117"/>
      <c r="I165" s="117"/>
      <c r="J165" s="117">
        <v>0</v>
      </c>
      <c r="K165" s="117">
        <v>0</v>
      </c>
      <c r="L165" s="117">
        <v>0</v>
      </c>
      <c r="M165" s="117">
        <v>0</v>
      </c>
      <c r="N165" s="117">
        <v>40</v>
      </c>
      <c r="O165" s="117">
        <v>0</v>
      </c>
      <c r="P165" s="117">
        <v>0</v>
      </c>
      <c r="Q165" s="117">
        <f t="shared" si="6"/>
        <v>5.7142857142857144</v>
      </c>
      <c r="R165" s="115" t="str">
        <f t="shared" si="7"/>
        <v>NO</v>
      </c>
      <c r="S165" s="116" t="str">
        <f t="shared" si="8"/>
        <v>Bajo</v>
      </c>
      <c r="T165" s="41"/>
    </row>
    <row r="166" spans="1:20" s="44" customFormat="1" ht="32.1" customHeight="1">
      <c r="A166" s="509" t="s">
        <v>342</v>
      </c>
      <c r="B166" s="511" t="s">
        <v>343</v>
      </c>
      <c r="C166" s="511" t="s">
        <v>344</v>
      </c>
      <c r="D166" s="255">
        <v>266</v>
      </c>
      <c r="E166" s="117"/>
      <c r="F166" s="117"/>
      <c r="G166" s="117"/>
      <c r="H166" s="117"/>
      <c r="I166" s="117"/>
      <c r="J166" s="117">
        <v>28.3</v>
      </c>
      <c r="K166" s="117"/>
      <c r="L166" s="117"/>
      <c r="M166" s="117"/>
      <c r="N166" s="117"/>
      <c r="O166" s="117"/>
      <c r="P166" s="117"/>
      <c r="Q166" s="117">
        <f t="shared" si="6"/>
        <v>28.3</v>
      </c>
      <c r="R166" s="115" t="str">
        <f t="shared" si="7"/>
        <v>NO</v>
      </c>
      <c r="S166" s="116" t="str">
        <f t="shared" si="8"/>
        <v>Medio</v>
      </c>
      <c r="T166" s="41"/>
    </row>
    <row r="167" spans="1:20" s="44" customFormat="1" ht="32.1" customHeight="1">
      <c r="A167" s="509" t="s">
        <v>342</v>
      </c>
      <c r="B167" s="511" t="s">
        <v>345</v>
      </c>
      <c r="C167" s="511" t="s">
        <v>346</v>
      </c>
      <c r="D167" s="255">
        <v>87</v>
      </c>
      <c r="E167" s="117"/>
      <c r="F167" s="117"/>
      <c r="G167" s="117"/>
      <c r="H167" s="117"/>
      <c r="I167" s="117"/>
      <c r="J167" s="117">
        <v>28.3</v>
      </c>
      <c r="K167" s="117"/>
      <c r="L167" s="117"/>
      <c r="M167" s="117"/>
      <c r="N167" s="117"/>
      <c r="O167" s="117"/>
      <c r="P167" s="117"/>
      <c r="Q167" s="117">
        <f t="shared" si="6"/>
        <v>28.3</v>
      </c>
      <c r="R167" s="115" t="str">
        <f t="shared" si="7"/>
        <v>NO</v>
      </c>
      <c r="S167" s="116" t="str">
        <f t="shared" si="8"/>
        <v>Medio</v>
      </c>
      <c r="T167" s="41"/>
    </row>
    <row r="168" spans="1:20" s="44" customFormat="1" ht="32.1" customHeight="1">
      <c r="A168" s="509" t="s">
        <v>342</v>
      </c>
      <c r="B168" s="511" t="s">
        <v>347</v>
      </c>
      <c r="C168" s="511" t="s">
        <v>348</v>
      </c>
      <c r="D168" s="255">
        <v>92</v>
      </c>
      <c r="E168" s="117"/>
      <c r="F168" s="117"/>
      <c r="G168" s="117"/>
      <c r="H168" s="117"/>
      <c r="I168" s="117"/>
      <c r="J168" s="117">
        <v>28.3</v>
      </c>
      <c r="K168" s="117"/>
      <c r="L168" s="117"/>
      <c r="M168" s="117"/>
      <c r="N168" s="117"/>
      <c r="O168" s="117"/>
      <c r="P168" s="117"/>
      <c r="Q168" s="117">
        <f t="shared" si="6"/>
        <v>28.3</v>
      </c>
      <c r="R168" s="115" t="str">
        <f t="shared" si="7"/>
        <v>NO</v>
      </c>
      <c r="S168" s="116" t="str">
        <f t="shared" si="8"/>
        <v>Medio</v>
      </c>
      <c r="T168" s="41"/>
    </row>
    <row r="169" spans="1:20" s="44" customFormat="1" ht="50.25" customHeight="1">
      <c r="A169" s="509" t="s">
        <v>342</v>
      </c>
      <c r="B169" s="511" t="s">
        <v>349</v>
      </c>
      <c r="C169" s="511" t="s">
        <v>350</v>
      </c>
      <c r="D169" s="255">
        <v>70</v>
      </c>
      <c r="E169" s="117"/>
      <c r="F169" s="117"/>
      <c r="G169" s="117"/>
      <c r="H169" s="117"/>
      <c r="I169" s="117"/>
      <c r="J169" s="117">
        <v>28.3</v>
      </c>
      <c r="K169" s="117"/>
      <c r="L169" s="117"/>
      <c r="M169" s="117"/>
      <c r="N169" s="117"/>
      <c r="O169" s="117"/>
      <c r="P169" s="117"/>
      <c r="Q169" s="117">
        <f t="shared" si="6"/>
        <v>28.3</v>
      </c>
      <c r="R169" s="115" t="str">
        <f t="shared" si="7"/>
        <v>NO</v>
      </c>
      <c r="S169" s="116" t="str">
        <f t="shared" si="8"/>
        <v>Medio</v>
      </c>
      <c r="T169" s="41"/>
    </row>
    <row r="170" spans="1:20" s="44" customFormat="1" ht="50.25" customHeight="1">
      <c r="A170" s="509" t="s">
        <v>342</v>
      </c>
      <c r="B170" s="511" t="s">
        <v>351</v>
      </c>
      <c r="C170" s="562" t="s">
        <v>352</v>
      </c>
      <c r="D170" s="255">
        <v>70</v>
      </c>
      <c r="E170" s="117"/>
      <c r="F170" s="117"/>
      <c r="G170" s="117"/>
      <c r="H170" s="117"/>
      <c r="I170" s="117"/>
      <c r="J170" s="117">
        <v>0</v>
      </c>
      <c r="K170" s="117"/>
      <c r="L170" s="117"/>
      <c r="M170" s="117"/>
      <c r="N170" s="117"/>
      <c r="O170" s="117"/>
      <c r="P170" s="117"/>
      <c r="Q170" s="117">
        <f>AVERAGE(D170:P170)</f>
        <v>35</v>
      </c>
      <c r="R170" s="115" t="str">
        <f t="shared" si="7"/>
        <v>NO</v>
      </c>
      <c r="S170" s="116" t="str">
        <f t="shared" si="8"/>
        <v>Medio</v>
      </c>
      <c r="T170" s="41"/>
    </row>
    <row r="171" spans="1:20" s="44" customFormat="1" ht="32.1" customHeight="1">
      <c r="A171" s="509" t="s">
        <v>353</v>
      </c>
      <c r="B171" s="543" t="s">
        <v>354</v>
      </c>
      <c r="C171" s="543" t="s">
        <v>355</v>
      </c>
      <c r="D171" s="472">
        <v>771</v>
      </c>
      <c r="E171" s="117"/>
      <c r="F171" s="117">
        <v>0</v>
      </c>
      <c r="G171" s="117">
        <v>0</v>
      </c>
      <c r="H171" s="117">
        <v>0</v>
      </c>
      <c r="I171" s="117">
        <v>0</v>
      </c>
      <c r="J171" s="117">
        <v>0</v>
      </c>
      <c r="K171" s="117">
        <v>0</v>
      </c>
      <c r="L171" s="117">
        <v>0</v>
      </c>
      <c r="M171" s="117">
        <v>0</v>
      </c>
      <c r="N171" s="117">
        <v>0</v>
      </c>
      <c r="O171" s="117">
        <v>16.8</v>
      </c>
      <c r="P171" s="117">
        <v>0</v>
      </c>
      <c r="Q171" s="117">
        <f t="shared" ref="Q171:Q178" si="9">AVERAGE(E171:P171)</f>
        <v>1.5272727272727273</v>
      </c>
      <c r="R171" s="115" t="str">
        <f t="shared" ref="R171:R178" si="10">IF(Q171&lt;5,"SI","NO")</f>
        <v>SI</v>
      </c>
      <c r="S171" s="116" t="str">
        <f t="shared" si="8"/>
        <v>Sin Riesgo</v>
      </c>
      <c r="T171" s="41"/>
    </row>
    <row r="172" spans="1:20" s="44" customFormat="1" ht="32.1" customHeight="1">
      <c r="A172" s="509" t="s">
        <v>353</v>
      </c>
      <c r="B172" s="543" t="s">
        <v>356</v>
      </c>
      <c r="C172" s="543" t="s">
        <v>357</v>
      </c>
      <c r="D172" s="473">
        <v>2800</v>
      </c>
      <c r="E172" s="117"/>
      <c r="F172" s="117">
        <v>0</v>
      </c>
      <c r="G172" s="117">
        <v>0</v>
      </c>
      <c r="H172" s="117">
        <v>0</v>
      </c>
      <c r="I172" s="117">
        <v>0</v>
      </c>
      <c r="J172" s="117">
        <v>0</v>
      </c>
      <c r="K172" s="117">
        <v>0</v>
      </c>
      <c r="L172" s="117">
        <v>0</v>
      </c>
      <c r="M172" s="117">
        <v>0</v>
      </c>
      <c r="N172" s="117">
        <v>0</v>
      </c>
      <c r="O172" s="117">
        <v>0</v>
      </c>
      <c r="P172" s="117">
        <v>0</v>
      </c>
      <c r="Q172" s="117">
        <f t="shared" si="9"/>
        <v>0</v>
      </c>
      <c r="R172" s="115" t="str">
        <f t="shared" si="10"/>
        <v>SI</v>
      </c>
      <c r="S172" s="116" t="str">
        <f t="shared" si="8"/>
        <v>Sin Riesgo</v>
      </c>
      <c r="T172" s="41"/>
    </row>
    <row r="173" spans="1:20" s="44" customFormat="1" ht="32.1" customHeight="1">
      <c r="A173" s="509" t="s">
        <v>353</v>
      </c>
      <c r="B173" s="543" t="s">
        <v>358</v>
      </c>
      <c r="C173" s="543" t="s">
        <v>359</v>
      </c>
      <c r="D173" s="473">
        <v>232</v>
      </c>
      <c r="E173" s="117"/>
      <c r="F173" s="117">
        <v>0</v>
      </c>
      <c r="G173" s="117">
        <v>0</v>
      </c>
      <c r="H173" s="117">
        <v>0</v>
      </c>
      <c r="I173" s="117">
        <v>0</v>
      </c>
      <c r="J173" s="117">
        <v>0</v>
      </c>
      <c r="K173" s="117">
        <v>0</v>
      </c>
      <c r="L173" s="117">
        <v>0</v>
      </c>
      <c r="M173" s="117">
        <v>0</v>
      </c>
      <c r="N173" s="117">
        <v>0</v>
      </c>
      <c r="O173" s="117">
        <v>0</v>
      </c>
      <c r="P173" s="117">
        <v>0</v>
      </c>
      <c r="Q173" s="117">
        <f t="shared" si="9"/>
        <v>0</v>
      </c>
      <c r="R173" s="115" t="str">
        <f t="shared" si="10"/>
        <v>SI</v>
      </c>
      <c r="S173" s="116" t="str">
        <f t="shared" si="8"/>
        <v>Sin Riesgo</v>
      </c>
      <c r="T173" s="41"/>
    </row>
    <row r="174" spans="1:20" s="44" customFormat="1" ht="32.1" customHeight="1">
      <c r="A174" s="509" t="s">
        <v>353</v>
      </c>
      <c r="B174" s="543" t="s">
        <v>360</v>
      </c>
      <c r="C174" s="543" t="s">
        <v>361</v>
      </c>
      <c r="D174" s="473">
        <v>1604</v>
      </c>
      <c r="E174" s="117"/>
      <c r="F174" s="117">
        <v>0</v>
      </c>
      <c r="G174" s="117">
        <v>0</v>
      </c>
      <c r="H174" s="117">
        <v>0</v>
      </c>
      <c r="I174" s="117">
        <v>0</v>
      </c>
      <c r="J174" s="117">
        <v>0</v>
      </c>
      <c r="K174" s="117">
        <v>0</v>
      </c>
      <c r="L174" s="117">
        <v>0</v>
      </c>
      <c r="M174" s="117">
        <v>0</v>
      </c>
      <c r="N174" s="117">
        <v>0</v>
      </c>
      <c r="O174" s="117">
        <v>0</v>
      </c>
      <c r="P174" s="117">
        <v>16.8</v>
      </c>
      <c r="Q174" s="117">
        <f t="shared" si="9"/>
        <v>1.5272727272727273</v>
      </c>
      <c r="R174" s="115" t="str">
        <f t="shared" si="10"/>
        <v>SI</v>
      </c>
      <c r="S174" s="116" t="str">
        <f t="shared" si="8"/>
        <v>Sin Riesgo</v>
      </c>
      <c r="T174" s="41"/>
    </row>
    <row r="175" spans="1:20" s="44" customFormat="1" ht="32.1" customHeight="1">
      <c r="A175" s="509" t="s">
        <v>353</v>
      </c>
      <c r="B175" s="543" t="s">
        <v>362</v>
      </c>
      <c r="C175" s="543" t="s">
        <v>363</v>
      </c>
      <c r="D175" s="473">
        <v>1250</v>
      </c>
      <c r="E175" s="117">
        <v>0</v>
      </c>
      <c r="F175" s="117">
        <v>0</v>
      </c>
      <c r="G175" s="117">
        <v>0</v>
      </c>
      <c r="H175" s="117">
        <v>0</v>
      </c>
      <c r="I175" s="117">
        <v>0</v>
      </c>
      <c r="J175" s="117">
        <v>8.5</v>
      </c>
      <c r="K175" s="117">
        <v>0</v>
      </c>
      <c r="L175" s="117">
        <v>20.6</v>
      </c>
      <c r="M175" s="117">
        <v>0</v>
      </c>
      <c r="N175" s="117">
        <v>0</v>
      </c>
      <c r="O175" s="117">
        <v>17.399999999999999</v>
      </c>
      <c r="P175" s="117">
        <v>0</v>
      </c>
      <c r="Q175" s="117">
        <f t="shared" si="9"/>
        <v>3.875</v>
      </c>
      <c r="R175" s="115" t="str">
        <f t="shared" si="10"/>
        <v>SI</v>
      </c>
      <c r="S175" s="116" t="str">
        <f t="shared" si="8"/>
        <v>Sin Riesgo</v>
      </c>
      <c r="T175" s="41"/>
    </row>
    <row r="176" spans="1:20" s="44" customFormat="1" ht="32.1" customHeight="1">
      <c r="A176" s="509" t="s">
        <v>353</v>
      </c>
      <c r="B176" s="543" t="s">
        <v>364</v>
      </c>
      <c r="C176" s="543" t="s">
        <v>365</v>
      </c>
      <c r="D176" s="473">
        <v>400</v>
      </c>
      <c r="E176" s="117">
        <v>0</v>
      </c>
      <c r="F176" s="117">
        <v>0</v>
      </c>
      <c r="G176" s="117">
        <v>17.399999999999999</v>
      </c>
      <c r="H176" s="117">
        <v>0</v>
      </c>
      <c r="I176" s="117">
        <v>0</v>
      </c>
      <c r="J176" s="117">
        <v>0</v>
      </c>
      <c r="K176" s="117">
        <v>0</v>
      </c>
      <c r="L176" s="117">
        <v>0</v>
      </c>
      <c r="M176" s="117">
        <v>0</v>
      </c>
      <c r="N176" s="117">
        <v>0</v>
      </c>
      <c r="O176" s="117">
        <v>0</v>
      </c>
      <c r="P176" s="117">
        <v>0</v>
      </c>
      <c r="Q176" s="117">
        <f t="shared" si="9"/>
        <v>1.45</v>
      </c>
      <c r="R176" s="115" t="str">
        <f t="shared" si="10"/>
        <v>SI</v>
      </c>
      <c r="S176" s="116" t="str">
        <f t="shared" si="8"/>
        <v>Sin Riesgo</v>
      </c>
      <c r="T176" s="41"/>
    </row>
    <row r="177" spans="1:20" s="44" customFormat="1" ht="32.1" customHeight="1">
      <c r="A177" s="509" t="s">
        <v>353</v>
      </c>
      <c r="B177" s="563" t="s">
        <v>366</v>
      </c>
      <c r="C177" s="564" t="s">
        <v>367</v>
      </c>
      <c r="D177" s="264">
        <v>24621</v>
      </c>
      <c r="E177" s="117">
        <v>0</v>
      </c>
      <c r="F177" s="117">
        <v>0</v>
      </c>
      <c r="G177" s="117">
        <v>0</v>
      </c>
      <c r="H177" s="117">
        <v>0</v>
      </c>
      <c r="I177" s="117">
        <v>4.8</v>
      </c>
      <c r="J177" s="117">
        <v>0</v>
      </c>
      <c r="K177" s="117">
        <v>0</v>
      </c>
      <c r="L177" s="117">
        <v>0</v>
      </c>
      <c r="M177" s="117">
        <v>0</v>
      </c>
      <c r="N177" s="117">
        <v>0</v>
      </c>
      <c r="O177" s="117">
        <v>0</v>
      </c>
      <c r="P177" s="117">
        <v>0</v>
      </c>
      <c r="Q177" s="117">
        <f t="shared" si="9"/>
        <v>0.39999999999999997</v>
      </c>
      <c r="R177" s="115" t="str">
        <f t="shared" si="10"/>
        <v>SI</v>
      </c>
      <c r="S177" s="116" t="str">
        <f t="shared" si="8"/>
        <v>Sin Riesgo</v>
      </c>
      <c r="T177" s="41"/>
    </row>
    <row r="178" spans="1:20" s="44" customFormat="1" ht="32.1" customHeight="1">
      <c r="A178" s="509" t="s">
        <v>353</v>
      </c>
      <c r="B178" s="543" t="s">
        <v>368</v>
      </c>
      <c r="C178" s="543" t="s">
        <v>369</v>
      </c>
      <c r="D178" s="473">
        <v>229</v>
      </c>
      <c r="E178" s="117"/>
      <c r="F178" s="117">
        <v>0</v>
      </c>
      <c r="G178" s="117">
        <v>0</v>
      </c>
      <c r="H178" s="117">
        <v>0</v>
      </c>
      <c r="I178" s="117">
        <v>0</v>
      </c>
      <c r="J178" s="117">
        <v>0</v>
      </c>
      <c r="K178" s="117">
        <v>0</v>
      </c>
      <c r="L178" s="117">
        <v>0</v>
      </c>
      <c r="M178" s="117">
        <v>0</v>
      </c>
      <c r="N178" s="117">
        <v>0</v>
      </c>
      <c r="O178" s="117">
        <v>0</v>
      </c>
      <c r="P178" s="117">
        <v>17.100000000000001</v>
      </c>
      <c r="Q178" s="117">
        <f t="shared" si="9"/>
        <v>1.5545454545454547</v>
      </c>
      <c r="R178" s="115" t="str">
        <f t="shared" si="10"/>
        <v>SI</v>
      </c>
      <c r="S178" s="116" t="str">
        <f t="shared" si="8"/>
        <v>Sin Riesgo</v>
      </c>
      <c r="T178" s="41"/>
    </row>
    <row r="179" spans="1:20" s="44" customFormat="1" ht="32.1" customHeight="1">
      <c r="A179" s="509" t="s">
        <v>370</v>
      </c>
      <c r="B179" s="511" t="s">
        <v>371</v>
      </c>
      <c r="C179" s="511" t="s">
        <v>372</v>
      </c>
      <c r="D179" s="486">
        <v>1185</v>
      </c>
      <c r="E179" s="117">
        <v>0</v>
      </c>
      <c r="F179" s="117">
        <v>0</v>
      </c>
      <c r="G179" s="117">
        <v>0</v>
      </c>
      <c r="H179" s="117">
        <v>0</v>
      </c>
      <c r="I179" s="117">
        <v>0</v>
      </c>
      <c r="J179" s="117">
        <v>0</v>
      </c>
      <c r="K179" s="117">
        <v>0</v>
      </c>
      <c r="L179" s="117">
        <v>0</v>
      </c>
      <c r="M179" s="117">
        <v>0</v>
      </c>
      <c r="N179" s="117">
        <v>0</v>
      </c>
      <c r="O179" s="117">
        <v>0</v>
      </c>
      <c r="P179" s="117">
        <v>0</v>
      </c>
      <c r="Q179" s="117">
        <f t="shared" si="6"/>
        <v>0</v>
      </c>
      <c r="R179" s="115" t="str">
        <f t="shared" si="7"/>
        <v>SI</v>
      </c>
      <c r="S179" s="116" t="str">
        <f t="shared" si="8"/>
        <v>Sin Riesgo</v>
      </c>
      <c r="T179" s="41"/>
    </row>
    <row r="180" spans="1:20" s="44" customFormat="1" ht="32.1" customHeight="1">
      <c r="A180" s="509" t="s">
        <v>370</v>
      </c>
      <c r="B180" s="511" t="s">
        <v>373</v>
      </c>
      <c r="C180" s="511" t="s">
        <v>374</v>
      </c>
      <c r="D180" s="487">
        <v>1687</v>
      </c>
      <c r="E180" s="117">
        <v>0</v>
      </c>
      <c r="F180" s="117">
        <v>0</v>
      </c>
      <c r="G180" s="117">
        <v>0</v>
      </c>
      <c r="H180" s="117">
        <v>0</v>
      </c>
      <c r="I180" s="117">
        <v>0</v>
      </c>
      <c r="J180" s="117">
        <v>4</v>
      </c>
      <c r="K180" s="117">
        <v>0</v>
      </c>
      <c r="L180" s="117">
        <v>0</v>
      </c>
      <c r="M180" s="117">
        <v>0</v>
      </c>
      <c r="N180" s="117">
        <v>0</v>
      </c>
      <c r="O180" s="117">
        <v>4.5</v>
      </c>
      <c r="P180" s="117">
        <v>4.5999999999999996</v>
      </c>
      <c r="Q180" s="117">
        <f t="shared" si="6"/>
        <v>1.0916666666666666</v>
      </c>
      <c r="R180" s="115" t="str">
        <f t="shared" si="7"/>
        <v>SI</v>
      </c>
      <c r="S180" s="116" t="str">
        <f t="shared" si="8"/>
        <v>Sin Riesgo</v>
      </c>
      <c r="T180" s="41"/>
    </row>
    <row r="181" spans="1:20" s="44" customFormat="1" ht="32.1" customHeight="1">
      <c r="A181" s="509" t="s">
        <v>370</v>
      </c>
      <c r="B181" s="511" t="s">
        <v>375</v>
      </c>
      <c r="C181" s="511" t="s">
        <v>376</v>
      </c>
      <c r="D181" s="487">
        <v>257</v>
      </c>
      <c r="E181" s="117">
        <v>0</v>
      </c>
      <c r="F181" s="117">
        <v>0</v>
      </c>
      <c r="G181" s="117">
        <v>0</v>
      </c>
      <c r="H181" s="117">
        <v>6</v>
      </c>
      <c r="I181" s="117">
        <v>0</v>
      </c>
      <c r="J181" s="117">
        <v>0</v>
      </c>
      <c r="K181" s="117">
        <v>0</v>
      </c>
      <c r="L181" s="117">
        <v>0</v>
      </c>
      <c r="M181" s="117">
        <v>0</v>
      </c>
      <c r="N181" s="117">
        <v>0</v>
      </c>
      <c r="O181" s="117">
        <v>3.8</v>
      </c>
      <c r="P181" s="117">
        <v>22.9</v>
      </c>
      <c r="Q181" s="117">
        <f t="shared" si="6"/>
        <v>2.7250000000000001</v>
      </c>
      <c r="R181" s="115" t="str">
        <f t="shared" si="7"/>
        <v>SI</v>
      </c>
      <c r="S181" s="116" t="str">
        <f t="shared" si="8"/>
        <v>Sin Riesgo</v>
      </c>
      <c r="T181" s="41"/>
    </row>
    <row r="182" spans="1:20" s="44" customFormat="1" ht="32.1" customHeight="1">
      <c r="A182" s="509" t="s">
        <v>370</v>
      </c>
      <c r="B182" s="511" t="s">
        <v>377</v>
      </c>
      <c r="C182" s="511" t="s">
        <v>378</v>
      </c>
      <c r="D182" s="487">
        <v>519</v>
      </c>
      <c r="E182" s="117">
        <v>0</v>
      </c>
      <c r="F182" s="117">
        <v>0</v>
      </c>
      <c r="G182" s="117">
        <v>0</v>
      </c>
      <c r="H182" s="117">
        <v>0</v>
      </c>
      <c r="I182" s="117">
        <v>0</v>
      </c>
      <c r="J182" s="117">
        <v>0</v>
      </c>
      <c r="K182" s="117">
        <v>0</v>
      </c>
      <c r="L182" s="117">
        <v>0</v>
      </c>
      <c r="M182" s="117">
        <v>0</v>
      </c>
      <c r="N182" s="117">
        <v>0</v>
      </c>
      <c r="O182" s="117">
        <v>0</v>
      </c>
      <c r="P182" s="117">
        <v>0</v>
      </c>
      <c r="Q182" s="117">
        <f t="shared" ref="Q182:Q208" si="11">AVERAGE(E182:P182)</f>
        <v>0</v>
      </c>
      <c r="R182" s="115" t="str">
        <f t="shared" ref="R182:R208" si="12">IF(Q182&lt;5,"SI","NO")</f>
        <v>SI</v>
      </c>
      <c r="S182" s="116" t="str">
        <f t="shared" si="8"/>
        <v>Sin Riesgo</v>
      </c>
      <c r="T182" s="41"/>
    </row>
    <row r="183" spans="1:20" s="44" customFormat="1" ht="32.1" customHeight="1">
      <c r="A183" s="509" t="s">
        <v>370</v>
      </c>
      <c r="B183" s="511" t="s">
        <v>379</v>
      </c>
      <c r="C183" s="511" t="s">
        <v>380</v>
      </c>
      <c r="D183" s="487">
        <v>512</v>
      </c>
      <c r="E183" s="117">
        <v>0</v>
      </c>
      <c r="F183" s="117">
        <v>0</v>
      </c>
      <c r="G183" s="117">
        <v>0</v>
      </c>
      <c r="H183" s="117">
        <v>0</v>
      </c>
      <c r="I183" s="117">
        <v>0</v>
      </c>
      <c r="J183" s="117">
        <v>0</v>
      </c>
      <c r="K183" s="117">
        <v>0</v>
      </c>
      <c r="L183" s="117">
        <v>0</v>
      </c>
      <c r="M183" s="117">
        <v>0</v>
      </c>
      <c r="N183" s="117">
        <v>0</v>
      </c>
      <c r="O183" s="117">
        <v>0</v>
      </c>
      <c r="P183" s="117">
        <v>0</v>
      </c>
      <c r="Q183" s="117">
        <f t="shared" si="11"/>
        <v>0</v>
      </c>
      <c r="R183" s="115" t="str">
        <f t="shared" si="12"/>
        <v>SI</v>
      </c>
      <c r="S183" s="116" t="str">
        <f t="shared" si="8"/>
        <v>Sin Riesgo</v>
      </c>
      <c r="T183" s="41"/>
    </row>
    <row r="184" spans="1:20" s="44" customFormat="1" ht="32.1" customHeight="1">
      <c r="A184" s="509" t="s">
        <v>370</v>
      </c>
      <c r="B184" s="511" t="s">
        <v>381</v>
      </c>
      <c r="C184" s="511" t="s">
        <v>382</v>
      </c>
      <c r="D184" s="487">
        <v>741</v>
      </c>
      <c r="E184" s="117">
        <v>0</v>
      </c>
      <c r="F184" s="117">
        <v>0</v>
      </c>
      <c r="G184" s="117">
        <v>0</v>
      </c>
      <c r="H184" s="117">
        <v>0</v>
      </c>
      <c r="I184" s="117">
        <v>0</v>
      </c>
      <c r="J184" s="117">
        <v>5</v>
      </c>
      <c r="K184" s="117">
        <v>0</v>
      </c>
      <c r="L184" s="117">
        <v>0</v>
      </c>
      <c r="M184" s="117">
        <v>0</v>
      </c>
      <c r="N184" s="117">
        <v>0</v>
      </c>
      <c r="O184" s="117">
        <v>8.1999999999999993</v>
      </c>
      <c r="P184" s="117">
        <v>0</v>
      </c>
      <c r="Q184" s="117">
        <f t="shared" si="11"/>
        <v>1.0999999999999999</v>
      </c>
      <c r="R184" s="115" t="str">
        <f t="shared" si="12"/>
        <v>SI</v>
      </c>
      <c r="S184" s="116" t="str">
        <f t="shared" si="8"/>
        <v>Sin Riesgo</v>
      </c>
      <c r="T184" s="41"/>
    </row>
    <row r="185" spans="1:20" s="44" customFormat="1" ht="32.1" customHeight="1">
      <c r="A185" s="509" t="s">
        <v>370</v>
      </c>
      <c r="B185" s="511" t="s">
        <v>383</v>
      </c>
      <c r="C185" s="511" t="s">
        <v>384</v>
      </c>
      <c r="D185" s="487">
        <v>721</v>
      </c>
      <c r="E185" s="117">
        <v>0</v>
      </c>
      <c r="F185" s="117">
        <v>0</v>
      </c>
      <c r="G185" s="117">
        <v>0</v>
      </c>
      <c r="H185" s="117">
        <v>0</v>
      </c>
      <c r="I185" s="117">
        <v>0</v>
      </c>
      <c r="J185" s="117">
        <v>0</v>
      </c>
      <c r="K185" s="117">
        <v>0</v>
      </c>
      <c r="L185" s="117">
        <v>0</v>
      </c>
      <c r="M185" s="117">
        <v>0</v>
      </c>
      <c r="N185" s="117">
        <v>22.9</v>
      </c>
      <c r="O185" s="117">
        <v>23.6</v>
      </c>
      <c r="P185" s="117">
        <v>0</v>
      </c>
      <c r="Q185" s="117">
        <f t="shared" si="11"/>
        <v>3.875</v>
      </c>
      <c r="R185" s="115" t="str">
        <f t="shared" si="12"/>
        <v>SI</v>
      </c>
      <c r="S185" s="116" t="str">
        <f t="shared" si="8"/>
        <v>Sin Riesgo</v>
      </c>
      <c r="T185" s="41"/>
    </row>
    <row r="186" spans="1:20" s="44" customFormat="1" ht="32.1" customHeight="1">
      <c r="A186" s="509" t="s">
        <v>370</v>
      </c>
      <c r="B186" s="511" t="s">
        <v>385</v>
      </c>
      <c r="C186" s="511" t="s">
        <v>386</v>
      </c>
      <c r="D186" s="487">
        <v>442</v>
      </c>
      <c r="E186" s="117">
        <v>0</v>
      </c>
      <c r="F186" s="117">
        <v>0</v>
      </c>
      <c r="G186" s="117">
        <v>0</v>
      </c>
      <c r="H186" s="117">
        <v>9.6</v>
      </c>
      <c r="I186" s="117">
        <v>0</v>
      </c>
      <c r="J186" s="117">
        <v>0</v>
      </c>
      <c r="K186" s="117">
        <v>20</v>
      </c>
      <c r="L186" s="117">
        <v>0</v>
      </c>
      <c r="M186" s="117">
        <v>36.6</v>
      </c>
      <c r="N186" s="117">
        <v>0</v>
      </c>
      <c r="O186" s="117">
        <v>2.2999999999999998</v>
      </c>
      <c r="P186" s="117">
        <v>0</v>
      </c>
      <c r="Q186" s="117">
        <f t="shared" si="11"/>
        <v>5.708333333333333</v>
      </c>
      <c r="R186" s="115" t="str">
        <f t="shared" si="12"/>
        <v>NO</v>
      </c>
      <c r="S186" s="116" t="str">
        <f t="shared" si="8"/>
        <v>Bajo</v>
      </c>
      <c r="T186" s="41"/>
    </row>
    <row r="187" spans="1:20" s="44" customFormat="1" ht="32.1" customHeight="1">
      <c r="A187" s="509" t="s">
        <v>370</v>
      </c>
      <c r="B187" s="511" t="s">
        <v>387</v>
      </c>
      <c r="C187" s="511" t="s">
        <v>388</v>
      </c>
      <c r="D187" s="478">
        <v>3042</v>
      </c>
      <c r="E187" s="117">
        <v>0</v>
      </c>
      <c r="F187" s="117">
        <v>0</v>
      </c>
      <c r="G187" s="117">
        <v>0</v>
      </c>
      <c r="H187" s="117">
        <v>0</v>
      </c>
      <c r="I187" s="117">
        <v>0</v>
      </c>
      <c r="J187" s="117">
        <v>0.8</v>
      </c>
      <c r="K187" s="117">
        <v>0</v>
      </c>
      <c r="L187" s="117">
        <v>2.9</v>
      </c>
      <c r="M187" s="117">
        <v>3.3</v>
      </c>
      <c r="N187" s="117">
        <v>4.5999999999999996</v>
      </c>
      <c r="O187" s="117">
        <v>5.6</v>
      </c>
      <c r="P187" s="117">
        <v>0</v>
      </c>
      <c r="Q187" s="117">
        <f t="shared" si="11"/>
        <v>1.4333333333333333</v>
      </c>
      <c r="R187" s="115" t="str">
        <f t="shared" si="12"/>
        <v>SI</v>
      </c>
      <c r="S187" s="116" t="str">
        <f t="shared" si="8"/>
        <v>Sin Riesgo</v>
      </c>
      <c r="T187" s="41"/>
    </row>
    <row r="188" spans="1:20" s="44" customFormat="1" ht="32.1" customHeight="1">
      <c r="A188" s="509" t="s">
        <v>370</v>
      </c>
      <c r="B188" s="511" t="s">
        <v>389</v>
      </c>
      <c r="C188" s="511" t="s">
        <v>390</v>
      </c>
      <c r="D188" s="487">
        <v>588</v>
      </c>
      <c r="E188" s="117">
        <v>0</v>
      </c>
      <c r="F188" s="117">
        <v>0</v>
      </c>
      <c r="G188" s="117">
        <v>0</v>
      </c>
      <c r="H188" s="117">
        <v>0</v>
      </c>
      <c r="I188" s="117">
        <v>0</v>
      </c>
      <c r="J188" s="117">
        <v>5</v>
      </c>
      <c r="K188" s="117">
        <v>0</v>
      </c>
      <c r="L188" s="117">
        <v>4</v>
      </c>
      <c r="M188" s="117">
        <v>0</v>
      </c>
      <c r="N188" s="117">
        <v>0</v>
      </c>
      <c r="O188" s="117">
        <v>3.8</v>
      </c>
      <c r="P188" s="117">
        <v>0</v>
      </c>
      <c r="Q188" s="117">
        <f t="shared" si="11"/>
        <v>1.0666666666666667</v>
      </c>
      <c r="R188" s="115" t="str">
        <f t="shared" si="12"/>
        <v>SI</v>
      </c>
      <c r="S188" s="116" t="str">
        <f t="shared" si="8"/>
        <v>Sin Riesgo</v>
      </c>
      <c r="T188" s="41"/>
    </row>
    <row r="189" spans="1:20" s="44" customFormat="1" ht="32.1" customHeight="1">
      <c r="A189" s="509" t="s">
        <v>370</v>
      </c>
      <c r="B189" s="511" t="s">
        <v>391</v>
      </c>
      <c r="C189" s="511" t="s">
        <v>392</v>
      </c>
      <c r="D189" s="487">
        <v>725</v>
      </c>
      <c r="E189" s="117">
        <v>0</v>
      </c>
      <c r="F189" s="117">
        <v>0</v>
      </c>
      <c r="G189" s="117">
        <v>0</v>
      </c>
      <c r="H189" s="117">
        <v>0</v>
      </c>
      <c r="I189" s="117">
        <v>33.6</v>
      </c>
      <c r="J189" s="117">
        <v>0</v>
      </c>
      <c r="K189" s="117">
        <v>0</v>
      </c>
      <c r="L189" s="117">
        <v>0</v>
      </c>
      <c r="M189" s="117">
        <v>0</v>
      </c>
      <c r="N189" s="117">
        <v>0</v>
      </c>
      <c r="O189" s="117">
        <v>0</v>
      </c>
      <c r="P189" s="117">
        <v>0</v>
      </c>
      <c r="Q189" s="117">
        <f t="shared" si="11"/>
        <v>2.8000000000000003</v>
      </c>
      <c r="R189" s="115" t="str">
        <f t="shared" si="12"/>
        <v>SI</v>
      </c>
      <c r="S189" s="116" t="str">
        <f t="shared" si="8"/>
        <v>Sin Riesgo</v>
      </c>
      <c r="T189" s="41"/>
    </row>
    <row r="190" spans="1:20" s="44" customFormat="1" ht="32.1" customHeight="1">
      <c r="A190" s="509" t="s">
        <v>370</v>
      </c>
      <c r="B190" s="511" t="s">
        <v>393</v>
      </c>
      <c r="C190" s="511" t="s">
        <v>394</v>
      </c>
      <c r="D190" s="487">
        <v>1012</v>
      </c>
      <c r="E190" s="117" t="s">
        <v>38</v>
      </c>
      <c r="F190" s="117">
        <v>0</v>
      </c>
      <c r="G190" s="117">
        <v>0</v>
      </c>
      <c r="H190" s="117">
        <v>0</v>
      </c>
      <c r="I190" s="117">
        <v>0</v>
      </c>
      <c r="J190" s="117">
        <v>2</v>
      </c>
      <c r="K190" s="117">
        <v>9.6999999999999993</v>
      </c>
      <c r="L190" s="117">
        <v>0</v>
      </c>
      <c r="M190" s="117">
        <v>0</v>
      </c>
      <c r="N190" s="117">
        <v>0</v>
      </c>
      <c r="O190" s="117">
        <v>0</v>
      </c>
      <c r="P190" s="117">
        <v>0</v>
      </c>
      <c r="Q190" s="117">
        <f t="shared" si="11"/>
        <v>1.0636363636363635</v>
      </c>
      <c r="R190" s="115" t="str">
        <f t="shared" si="12"/>
        <v>SI</v>
      </c>
      <c r="S190" s="116" t="str">
        <f t="shared" si="8"/>
        <v>Sin Riesgo</v>
      </c>
      <c r="T190" s="41"/>
    </row>
    <row r="191" spans="1:20" s="44" customFormat="1" ht="32.1" customHeight="1">
      <c r="A191" s="509" t="s">
        <v>370</v>
      </c>
      <c r="B191" s="511" t="s">
        <v>395</v>
      </c>
      <c r="C191" s="511" t="s">
        <v>396</v>
      </c>
      <c r="D191" s="487">
        <v>2157</v>
      </c>
      <c r="E191" s="117">
        <v>0</v>
      </c>
      <c r="F191" s="117">
        <v>0</v>
      </c>
      <c r="G191" s="117">
        <v>0</v>
      </c>
      <c r="H191" s="117">
        <v>0</v>
      </c>
      <c r="I191" s="117">
        <v>0</v>
      </c>
      <c r="J191" s="117">
        <v>0</v>
      </c>
      <c r="K191" s="117">
        <v>0</v>
      </c>
      <c r="L191" s="117">
        <v>0</v>
      </c>
      <c r="M191" s="117">
        <v>0</v>
      </c>
      <c r="N191" s="117">
        <v>0</v>
      </c>
      <c r="O191" s="117">
        <v>0</v>
      </c>
      <c r="P191" s="117">
        <v>0</v>
      </c>
      <c r="Q191" s="117">
        <f t="shared" si="11"/>
        <v>0</v>
      </c>
      <c r="R191" s="115" t="str">
        <f t="shared" si="12"/>
        <v>SI</v>
      </c>
      <c r="S191" s="116" t="str">
        <f t="shared" si="8"/>
        <v>Sin Riesgo</v>
      </c>
      <c r="T191" s="41"/>
    </row>
    <row r="192" spans="1:20" s="44" customFormat="1" ht="32.1" customHeight="1">
      <c r="A192" s="509" t="s">
        <v>370</v>
      </c>
      <c r="B192" s="511" t="s">
        <v>397</v>
      </c>
      <c r="C192" s="511" t="s">
        <v>398</v>
      </c>
      <c r="D192" s="487">
        <v>338</v>
      </c>
      <c r="E192" s="117">
        <v>0</v>
      </c>
      <c r="F192" s="117">
        <v>0</v>
      </c>
      <c r="G192" s="117">
        <v>0</v>
      </c>
      <c r="H192" s="117">
        <v>0</v>
      </c>
      <c r="I192" s="117">
        <v>0</v>
      </c>
      <c r="J192" s="117">
        <v>0</v>
      </c>
      <c r="K192" s="117">
        <v>2</v>
      </c>
      <c r="L192" s="117">
        <v>0</v>
      </c>
      <c r="M192" s="117">
        <v>0</v>
      </c>
      <c r="N192" s="117">
        <v>0</v>
      </c>
      <c r="O192" s="117">
        <v>0</v>
      </c>
      <c r="P192" s="117">
        <v>0</v>
      </c>
      <c r="Q192" s="117">
        <f t="shared" si="11"/>
        <v>0.16666666666666666</v>
      </c>
      <c r="R192" s="115" t="str">
        <f t="shared" si="12"/>
        <v>SI</v>
      </c>
      <c r="S192" s="116" t="str">
        <f t="shared" si="8"/>
        <v>Sin Riesgo</v>
      </c>
      <c r="T192" s="41"/>
    </row>
    <row r="193" spans="1:20" s="44" customFormat="1" ht="32.1" customHeight="1">
      <c r="A193" s="509" t="s">
        <v>370</v>
      </c>
      <c r="B193" s="511" t="s">
        <v>399</v>
      </c>
      <c r="C193" s="511" t="s">
        <v>400</v>
      </c>
      <c r="D193" s="487">
        <v>209</v>
      </c>
      <c r="E193" s="117">
        <v>0</v>
      </c>
      <c r="F193" s="117">
        <v>24</v>
      </c>
      <c r="G193" s="117">
        <v>0</v>
      </c>
      <c r="H193" s="117">
        <v>0</v>
      </c>
      <c r="I193" s="117">
        <v>0</v>
      </c>
      <c r="J193" s="117">
        <v>9.3000000000000007</v>
      </c>
      <c r="K193" s="117">
        <v>0</v>
      </c>
      <c r="L193" s="117">
        <v>4.3</v>
      </c>
      <c r="M193" s="117">
        <v>32.1</v>
      </c>
      <c r="N193" s="117">
        <v>0</v>
      </c>
      <c r="O193" s="117">
        <v>0</v>
      </c>
      <c r="P193" s="117">
        <v>0</v>
      </c>
      <c r="Q193" s="117">
        <f t="shared" si="11"/>
        <v>5.8083333333333327</v>
      </c>
      <c r="R193" s="115" t="str">
        <f t="shared" si="12"/>
        <v>NO</v>
      </c>
      <c r="S193" s="116" t="str">
        <f t="shared" si="8"/>
        <v>Bajo</v>
      </c>
      <c r="T193" s="41"/>
    </row>
    <row r="194" spans="1:20" s="44" customFormat="1" ht="32.1" customHeight="1">
      <c r="A194" s="509" t="s">
        <v>370</v>
      </c>
      <c r="B194" s="511" t="s">
        <v>401</v>
      </c>
      <c r="C194" s="511" t="s">
        <v>402</v>
      </c>
      <c r="D194" s="487">
        <v>178</v>
      </c>
      <c r="E194" s="117">
        <v>0</v>
      </c>
      <c r="F194" s="117">
        <v>0</v>
      </c>
      <c r="G194" s="117">
        <v>0</v>
      </c>
      <c r="H194" s="117">
        <v>0</v>
      </c>
      <c r="I194" s="117">
        <v>0</v>
      </c>
      <c r="J194" s="117">
        <v>0</v>
      </c>
      <c r="K194" s="117">
        <v>0</v>
      </c>
      <c r="L194" s="117">
        <v>0</v>
      </c>
      <c r="M194" s="117">
        <v>0</v>
      </c>
      <c r="N194" s="117">
        <v>0</v>
      </c>
      <c r="O194" s="117">
        <v>0</v>
      </c>
      <c r="P194" s="117">
        <v>0</v>
      </c>
      <c r="Q194" s="117">
        <f t="shared" si="11"/>
        <v>0</v>
      </c>
      <c r="R194" s="115" t="str">
        <f t="shared" si="12"/>
        <v>SI</v>
      </c>
      <c r="S194" s="116" t="str">
        <f t="shared" si="8"/>
        <v>Sin Riesgo</v>
      </c>
      <c r="T194" s="41"/>
    </row>
    <row r="195" spans="1:20" s="44" customFormat="1" ht="32.1" customHeight="1">
      <c r="A195" s="509" t="s">
        <v>370</v>
      </c>
      <c r="B195" s="511" t="s">
        <v>403</v>
      </c>
      <c r="C195" s="511" t="s">
        <v>404</v>
      </c>
      <c r="D195" s="487">
        <v>1213</v>
      </c>
      <c r="E195" s="117">
        <v>0</v>
      </c>
      <c r="F195" s="117">
        <v>0</v>
      </c>
      <c r="G195" s="117">
        <v>8</v>
      </c>
      <c r="H195" s="117">
        <v>24</v>
      </c>
      <c r="I195" s="117">
        <v>0</v>
      </c>
      <c r="J195" s="117">
        <v>0</v>
      </c>
      <c r="K195" s="117">
        <v>0</v>
      </c>
      <c r="L195" s="117">
        <v>15.2</v>
      </c>
      <c r="M195" s="117">
        <v>0.8</v>
      </c>
      <c r="N195" s="117">
        <v>0</v>
      </c>
      <c r="O195" s="117">
        <v>0</v>
      </c>
      <c r="P195" s="117">
        <v>0</v>
      </c>
      <c r="Q195" s="117">
        <f t="shared" si="11"/>
        <v>4</v>
      </c>
      <c r="R195" s="115" t="str">
        <f t="shared" si="12"/>
        <v>SI</v>
      </c>
      <c r="S195" s="116" t="str">
        <f t="shared" si="8"/>
        <v>Sin Riesgo</v>
      </c>
      <c r="T195" s="41"/>
    </row>
    <row r="196" spans="1:20" s="44" customFormat="1" ht="32.1" customHeight="1">
      <c r="A196" s="509" t="s">
        <v>370</v>
      </c>
      <c r="B196" s="511" t="s">
        <v>405</v>
      </c>
      <c r="C196" s="511" t="s">
        <v>406</v>
      </c>
      <c r="D196" s="487">
        <v>693</v>
      </c>
      <c r="E196" s="117">
        <v>0</v>
      </c>
      <c r="F196" s="117">
        <v>0</v>
      </c>
      <c r="G196" s="117">
        <v>0</v>
      </c>
      <c r="H196" s="117">
        <v>33.6</v>
      </c>
      <c r="I196" s="117">
        <v>9.6</v>
      </c>
      <c r="J196" s="117">
        <v>0</v>
      </c>
      <c r="K196" s="117">
        <v>0</v>
      </c>
      <c r="L196" s="117">
        <v>0</v>
      </c>
      <c r="M196" s="117">
        <v>20</v>
      </c>
      <c r="N196" s="117">
        <v>0</v>
      </c>
      <c r="O196" s="117">
        <v>0</v>
      </c>
      <c r="P196" s="117">
        <v>0</v>
      </c>
      <c r="Q196" s="117">
        <f t="shared" si="11"/>
        <v>5.2666666666666666</v>
      </c>
      <c r="R196" s="115" t="str">
        <f t="shared" si="12"/>
        <v>NO</v>
      </c>
      <c r="S196" s="116" t="str">
        <f t="shared" si="8"/>
        <v>Bajo</v>
      </c>
      <c r="T196" s="41"/>
    </row>
    <row r="197" spans="1:20" s="44" customFormat="1" ht="32.1" customHeight="1">
      <c r="A197" s="509" t="s">
        <v>370</v>
      </c>
      <c r="B197" s="511" t="s">
        <v>407</v>
      </c>
      <c r="C197" s="511" t="s">
        <v>408</v>
      </c>
      <c r="D197" s="487">
        <v>4576</v>
      </c>
      <c r="E197" s="117">
        <v>0</v>
      </c>
      <c r="F197" s="117">
        <v>0</v>
      </c>
      <c r="G197" s="117">
        <v>0</v>
      </c>
      <c r="H197" s="117">
        <v>0</v>
      </c>
      <c r="I197" s="117">
        <v>0</v>
      </c>
      <c r="J197" s="117">
        <v>0</v>
      </c>
      <c r="K197" s="117">
        <v>0</v>
      </c>
      <c r="L197" s="117">
        <v>0</v>
      </c>
      <c r="M197" s="117">
        <v>0</v>
      </c>
      <c r="N197" s="117">
        <v>0</v>
      </c>
      <c r="O197" s="117">
        <v>0</v>
      </c>
      <c r="P197" s="117">
        <v>0</v>
      </c>
      <c r="Q197" s="117">
        <v>0</v>
      </c>
      <c r="R197" s="115" t="str">
        <f t="shared" si="12"/>
        <v>SI</v>
      </c>
      <c r="S197" s="116" t="str">
        <f t="shared" si="8"/>
        <v>Sin Riesgo</v>
      </c>
      <c r="T197" s="41"/>
    </row>
    <row r="198" spans="1:20" s="44" customFormat="1" ht="32.1" customHeight="1">
      <c r="A198" s="509" t="s">
        <v>370</v>
      </c>
      <c r="B198" s="511" t="s">
        <v>409</v>
      </c>
      <c r="C198" s="511" t="s">
        <v>410</v>
      </c>
      <c r="D198" s="487">
        <v>754</v>
      </c>
      <c r="E198" s="117">
        <v>0</v>
      </c>
      <c r="F198" s="117">
        <v>16</v>
      </c>
      <c r="G198" s="117">
        <v>0</v>
      </c>
      <c r="H198" s="117">
        <v>0</v>
      </c>
      <c r="I198" s="117">
        <v>0</v>
      </c>
      <c r="J198" s="117">
        <v>0</v>
      </c>
      <c r="K198" s="117">
        <v>0</v>
      </c>
      <c r="L198" s="117">
        <v>0</v>
      </c>
      <c r="M198" s="117">
        <v>0</v>
      </c>
      <c r="N198" s="117">
        <v>0</v>
      </c>
      <c r="O198" s="117">
        <v>0</v>
      </c>
      <c r="P198" s="117">
        <v>0</v>
      </c>
      <c r="Q198" s="117">
        <v>0</v>
      </c>
      <c r="R198" s="115" t="str">
        <f t="shared" si="12"/>
        <v>SI</v>
      </c>
      <c r="S198" s="116" t="str">
        <f t="shared" si="8"/>
        <v>Sin Riesgo</v>
      </c>
      <c r="T198" s="41"/>
    </row>
    <row r="199" spans="1:20" s="44" customFormat="1" ht="32.1" customHeight="1">
      <c r="A199" s="509" t="s">
        <v>370</v>
      </c>
      <c r="B199" s="511" t="s">
        <v>411</v>
      </c>
      <c r="C199" s="511" t="s">
        <v>412</v>
      </c>
      <c r="D199" s="487">
        <v>321</v>
      </c>
      <c r="E199" s="117">
        <v>0</v>
      </c>
      <c r="F199" s="117">
        <v>0</v>
      </c>
      <c r="G199" s="117">
        <v>12</v>
      </c>
      <c r="H199" s="117">
        <v>0</v>
      </c>
      <c r="I199" s="117">
        <v>19.2</v>
      </c>
      <c r="J199" s="117">
        <v>5</v>
      </c>
      <c r="K199" s="117">
        <v>20</v>
      </c>
      <c r="L199" s="117">
        <v>5</v>
      </c>
      <c r="M199" s="117">
        <v>0</v>
      </c>
      <c r="N199" s="117">
        <v>0</v>
      </c>
      <c r="O199" s="117">
        <v>0</v>
      </c>
      <c r="P199" s="117">
        <v>0</v>
      </c>
      <c r="Q199" s="117">
        <f t="shared" si="11"/>
        <v>5.1000000000000005</v>
      </c>
      <c r="R199" s="115" t="str">
        <f t="shared" si="12"/>
        <v>NO</v>
      </c>
      <c r="S199" s="116" t="str">
        <f t="shared" si="8"/>
        <v>Bajo</v>
      </c>
      <c r="T199" s="41"/>
    </row>
    <row r="200" spans="1:20" s="44" customFormat="1" ht="32.1" customHeight="1">
      <c r="A200" s="509" t="s">
        <v>370</v>
      </c>
      <c r="B200" s="565" t="s">
        <v>413</v>
      </c>
      <c r="C200" s="544" t="s">
        <v>414</v>
      </c>
      <c r="D200" s="470">
        <v>192</v>
      </c>
      <c r="E200" s="117">
        <v>46.5</v>
      </c>
      <c r="F200" s="117" t="s">
        <v>38</v>
      </c>
      <c r="G200" s="117" t="s">
        <v>38</v>
      </c>
      <c r="H200" s="117">
        <v>0</v>
      </c>
      <c r="I200" s="117">
        <v>19.399999999999999</v>
      </c>
      <c r="J200" s="117">
        <v>4</v>
      </c>
      <c r="K200" s="117" t="s">
        <v>38</v>
      </c>
      <c r="L200" s="117">
        <v>0</v>
      </c>
      <c r="M200" s="117">
        <v>0</v>
      </c>
      <c r="N200" s="117">
        <v>0</v>
      </c>
      <c r="O200" s="117" t="s">
        <v>38</v>
      </c>
      <c r="P200" s="117" t="s">
        <v>38</v>
      </c>
      <c r="Q200" s="117">
        <f t="shared" ref="Q200:Q201" si="13">AVERAGE(E200:P200)</f>
        <v>9.9857142857142858</v>
      </c>
      <c r="R200" s="115" t="str">
        <f t="shared" ref="R200:R201" si="14">IF(Q200&lt;5,"SI","NO")</f>
        <v>NO</v>
      </c>
      <c r="S200" s="116" t="str">
        <f t="shared" si="8"/>
        <v>Bajo</v>
      </c>
      <c r="T200" s="41"/>
    </row>
    <row r="201" spans="1:20" s="44" customFormat="1" ht="32.1" customHeight="1">
      <c r="A201" s="509" t="s">
        <v>370</v>
      </c>
      <c r="B201" s="511" t="s">
        <v>415</v>
      </c>
      <c r="C201" s="566" t="s">
        <v>416</v>
      </c>
      <c r="D201" s="471">
        <v>279</v>
      </c>
      <c r="E201" s="117" t="s">
        <v>38</v>
      </c>
      <c r="F201" s="117" t="s">
        <v>38</v>
      </c>
      <c r="G201" s="117">
        <v>0</v>
      </c>
      <c r="H201" s="117">
        <v>24</v>
      </c>
      <c r="I201" s="117">
        <v>0</v>
      </c>
      <c r="J201" s="117">
        <v>0</v>
      </c>
      <c r="K201" s="117">
        <v>0</v>
      </c>
      <c r="L201" s="117">
        <v>0</v>
      </c>
      <c r="M201" s="117">
        <v>0</v>
      </c>
      <c r="N201" s="117">
        <v>0</v>
      </c>
      <c r="O201" s="117">
        <v>0</v>
      </c>
      <c r="P201" s="117">
        <v>0</v>
      </c>
      <c r="Q201" s="117">
        <f t="shared" si="13"/>
        <v>2.4</v>
      </c>
      <c r="R201" s="115" t="str">
        <f t="shared" si="14"/>
        <v>SI</v>
      </c>
      <c r="S201" s="116" t="str">
        <f t="shared" si="8"/>
        <v>Sin Riesgo</v>
      </c>
      <c r="T201" s="41"/>
    </row>
    <row r="202" spans="1:20" s="44" customFormat="1" ht="32.1" customHeight="1">
      <c r="A202" s="509" t="s">
        <v>417</v>
      </c>
      <c r="B202" s="511" t="s">
        <v>418</v>
      </c>
      <c r="C202" s="511" t="s">
        <v>419</v>
      </c>
      <c r="D202" s="264">
        <v>777</v>
      </c>
      <c r="E202" s="117"/>
      <c r="F202" s="117"/>
      <c r="G202" s="117"/>
      <c r="H202" s="117">
        <v>0</v>
      </c>
      <c r="I202" s="117">
        <v>33.6</v>
      </c>
      <c r="J202" s="117">
        <v>0</v>
      </c>
      <c r="K202" s="117">
        <v>0</v>
      </c>
      <c r="L202" s="117">
        <v>0</v>
      </c>
      <c r="M202" s="117">
        <v>0</v>
      </c>
      <c r="N202" s="117">
        <v>40</v>
      </c>
      <c r="O202" s="117">
        <v>25</v>
      </c>
      <c r="P202" s="117">
        <v>0</v>
      </c>
      <c r="Q202" s="117">
        <f t="shared" si="11"/>
        <v>10.955555555555556</v>
      </c>
      <c r="R202" s="115" t="str">
        <f t="shared" si="12"/>
        <v>NO</v>
      </c>
      <c r="S202" s="116" t="str">
        <f t="shared" si="8"/>
        <v>Bajo</v>
      </c>
      <c r="T202" s="41"/>
    </row>
    <row r="203" spans="1:20" s="44" customFormat="1" ht="32.1" customHeight="1">
      <c r="A203" s="509" t="s">
        <v>417</v>
      </c>
      <c r="B203" s="511" t="s">
        <v>420</v>
      </c>
      <c r="C203" s="511" t="s">
        <v>421</v>
      </c>
      <c r="D203" s="264">
        <v>234</v>
      </c>
      <c r="E203" s="117"/>
      <c r="F203" s="117"/>
      <c r="G203" s="117"/>
      <c r="H203" s="117">
        <v>0</v>
      </c>
      <c r="I203" s="117">
        <v>0</v>
      </c>
      <c r="J203" s="117">
        <v>0</v>
      </c>
      <c r="K203" s="117">
        <v>0</v>
      </c>
      <c r="L203" s="117">
        <v>0</v>
      </c>
      <c r="M203" s="117">
        <v>0</v>
      </c>
      <c r="N203" s="117">
        <v>0</v>
      </c>
      <c r="O203" s="117">
        <v>0</v>
      </c>
      <c r="P203" s="117">
        <v>0</v>
      </c>
      <c r="Q203" s="117">
        <f t="shared" si="11"/>
        <v>0</v>
      </c>
      <c r="R203" s="115" t="str">
        <f t="shared" si="12"/>
        <v>SI</v>
      </c>
      <c r="S203" s="116" t="str">
        <f t="shared" ref="S203:S208" si="15">IF(Q203&lt;5,"Sin Riesgo",IF(Q203 &lt;=14,"Bajo",IF(Q203&lt;=35,"Medio",IF(Q203&lt;=80,"Alto","Inviable Sanitariamente"))))</f>
        <v>Sin Riesgo</v>
      </c>
      <c r="T203" s="41"/>
    </row>
    <row r="204" spans="1:20" s="44" customFormat="1" ht="32.1" customHeight="1">
      <c r="A204" s="509" t="s">
        <v>417</v>
      </c>
      <c r="B204" s="511" t="s">
        <v>422</v>
      </c>
      <c r="C204" s="511" t="s">
        <v>423</v>
      </c>
      <c r="D204" s="264">
        <v>420</v>
      </c>
      <c r="E204" s="117"/>
      <c r="F204" s="117"/>
      <c r="G204" s="117"/>
      <c r="H204" s="117">
        <v>0</v>
      </c>
      <c r="I204" s="117">
        <v>0</v>
      </c>
      <c r="J204" s="117">
        <v>0</v>
      </c>
      <c r="K204" s="117">
        <v>0</v>
      </c>
      <c r="L204" s="117">
        <v>0</v>
      </c>
      <c r="M204" s="117">
        <v>0</v>
      </c>
      <c r="N204" s="117">
        <v>0</v>
      </c>
      <c r="O204" s="117">
        <v>0</v>
      </c>
      <c r="P204" s="117">
        <v>0</v>
      </c>
      <c r="Q204" s="117">
        <f t="shared" si="11"/>
        <v>0</v>
      </c>
      <c r="R204" s="115" t="str">
        <f t="shared" si="12"/>
        <v>SI</v>
      </c>
      <c r="S204" s="116" t="str">
        <f t="shared" si="15"/>
        <v>Sin Riesgo</v>
      </c>
      <c r="T204" s="41"/>
    </row>
    <row r="205" spans="1:20" s="44" customFormat="1" ht="32.1" customHeight="1">
      <c r="A205" s="509" t="s">
        <v>417</v>
      </c>
      <c r="B205" s="511" t="s">
        <v>424</v>
      </c>
      <c r="C205" s="511" t="s">
        <v>425</v>
      </c>
      <c r="D205" s="264">
        <v>733</v>
      </c>
      <c r="E205" s="117"/>
      <c r="F205" s="117"/>
      <c r="G205" s="117"/>
      <c r="H205" s="117">
        <v>0</v>
      </c>
      <c r="I205" s="117">
        <v>0</v>
      </c>
      <c r="J205" s="117">
        <v>0</v>
      </c>
      <c r="K205" s="117">
        <v>0</v>
      </c>
      <c r="L205" s="117">
        <v>0</v>
      </c>
      <c r="M205" s="117">
        <v>0</v>
      </c>
      <c r="N205" s="117">
        <v>0</v>
      </c>
      <c r="O205" s="117">
        <v>25</v>
      </c>
      <c r="P205" s="117">
        <v>0</v>
      </c>
      <c r="Q205" s="117">
        <f t="shared" si="11"/>
        <v>2.7777777777777777</v>
      </c>
      <c r="R205" s="115" t="str">
        <f t="shared" si="12"/>
        <v>SI</v>
      </c>
      <c r="S205" s="116" t="str">
        <f t="shared" si="15"/>
        <v>Sin Riesgo</v>
      </c>
      <c r="T205" s="41"/>
    </row>
    <row r="206" spans="1:20" s="44" customFormat="1" ht="32.1" customHeight="1">
      <c r="A206" s="509" t="s">
        <v>417</v>
      </c>
      <c r="B206" s="511" t="s">
        <v>426</v>
      </c>
      <c r="C206" s="511" t="s">
        <v>427</v>
      </c>
      <c r="D206" s="264">
        <v>410</v>
      </c>
      <c r="E206" s="117"/>
      <c r="F206" s="117"/>
      <c r="G206" s="117"/>
      <c r="H206" s="117">
        <v>0</v>
      </c>
      <c r="I206" s="117">
        <v>0</v>
      </c>
      <c r="J206" s="117">
        <v>0</v>
      </c>
      <c r="K206" s="117">
        <v>0</v>
      </c>
      <c r="L206" s="117">
        <v>0</v>
      </c>
      <c r="M206" s="117">
        <v>0</v>
      </c>
      <c r="N206" s="117">
        <v>0</v>
      </c>
      <c r="O206" s="117">
        <v>0</v>
      </c>
      <c r="P206" s="117">
        <v>0</v>
      </c>
      <c r="Q206" s="117">
        <f t="shared" si="11"/>
        <v>0</v>
      </c>
      <c r="R206" s="115" t="str">
        <f t="shared" si="12"/>
        <v>SI</v>
      </c>
      <c r="S206" s="116" t="str">
        <f t="shared" si="15"/>
        <v>Sin Riesgo</v>
      </c>
      <c r="T206" s="41"/>
    </row>
    <row r="207" spans="1:20" s="44" customFormat="1" ht="32.1" customHeight="1">
      <c r="A207" s="509" t="s">
        <v>417</v>
      </c>
      <c r="B207" s="511" t="s">
        <v>428</v>
      </c>
      <c r="C207" s="511" t="s">
        <v>429</v>
      </c>
      <c r="D207" s="264">
        <v>510</v>
      </c>
      <c r="E207" s="117"/>
      <c r="F207" s="117"/>
      <c r="G207" s="117"/>
      <c r="H207" s="117">
        <v>0</v>
      </c>
      <c r="I207" s="117">
        <v>0</v>
      </c>
      <c r="J207" s="117">
        <v>0</v>
      </c>
      <c r="K207" s="117">
        <v>0</v>
      </c>
      <c r="L207" s="117">
        <v>0</v>
      </c>
      <c r="M207" s="117">
        <v>0</v>
      </c>
      <c r="N207" s="117">
        <v>0</v>
      </c>
      <c r="O207" s="117">
        <v>0</v>
      </c>
      <c r="P207" s="117">
        <v>0</v>
      </c>
      <c r="Q207" s="117">
        <f t="shared" si="11"/>
        <v>0</v>
      </c>
      <c r="R207" s="115" t="str">
        <f t="shared" si="12"/>
        <v>SI</v>
      </c>
      <c r="S207" s="116" t="str">
        <f t="shared" si="15"/>
        <v>Sin Riesgo</v>
      </c>
      <c r="T207" s="41"/>
    </row>
    <row r="208" spans="1:20" s="44" customFormat="1" ht="32.1" customHeight="1">
      <c r="A208" s="509" t="s">
        <v>417</v>
      </c>
      <c r="B208" s="511" t="s">
        <v>430</v>
      </c>
      <c r="C208" s="511" t="s">
        <v>431</v>
      </c>
      <c r="D208" s="264">
        <v>94</v>
      </c>
      <c r="E208" s="117"/>
      <c r="F208" s="117"/>
      <c r="G208" s="117"/>
      <c r="H208" s="117">
        <v>0</v>
      </c>
      <c r="I208" s="117">
        <v>0</v>
      </c>
      <c r="J208" s="117">
        <v>25</v>
      </c>
      <c r="K208" s="117">
        <v>0</v>
      </c>
      <c r="L208" s="117">
        <v>0</v>
      </c>
      <c r="M208" s="117">
        <v>0</v>
      </c>
      <c r="N208" s="117">
        <v>0</v>
      </c>
      <c r="O208" s="117">
        <v>0</v>
      </c>
      <c r="P208" s="117">
        <v>0</v>
      </c>
      <c r="Q208" s="117">
        <f t="shared" si="11"/>
        <v>2.7777777777777777</v>
      </c>
      <c r="R208" s="115" t="str">
        <f t="shared" si="12"/>
        <v>SI</v>
      </c>
      <c r="S208" s="116" t="str">
        <f t="shared" si="15"/>
        <v>Sin Riesgo</v>
      </c>
      <c r="T208" s="41"/>
    </row>
    <row r="209" spans="1:23" ht="37.5" customHeight="1">
      <c r="B209" s="93"/>
      <c r="C209" s="93"/>
      <c r="Q209" s="93"/>
      <c r="R209" s="93"/>
      <c r="S209" s="93"/>
      <c r="T209" s="93"/>
      <c r="U209" s="93"/>
      <c r="V209" s="93"/>
      <c r="W209" s="93"/>
    </row>
    <row r="210" spans="1:23" ht="37.5" customHeight="1">
      <c r="B210" s="93"/>
      <c r="C210" s="93"/>
      <c r="Q210" s="93"/>
      <c r="R210" s="93"/>
      <c r="S210" s="93"/>
      <c r="T210" s="93"/>
      <c r="U210" s="93"/>
      <c r="V210" s="93"/>
      <c r="W210" s="93"/>
    </row>
    <row r="211" spans="1:23" ht="32.1" customHeight="1">
      <c r="B211" s="93"/>
      <c r="C211" s="82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82"/>
      <c r="R211" s="82"/>
      <c r="S211" s="82"/>
      <c r="T211" s="93"/>
      <c r="U211" s="93"/>
      <c r="V211" s="93"/>
      <c r="W211" s="93"/>
    </row>
    <row r="212" spans="1:23" ht="32.1" customHeight="1">
      <c r="A212" s="209" t="s">
        <v>432</v>
      </c>
      <c r="B212" s="99" t="s">
        <v>433</v>
      </c>
      <c r="C212" s="593"/>
      <c r="D212" s="594"/>
      <c r="E212" s="594"/>
      <c r="F212" s="594"/>
      <c r="G212" s="594"/>
      <c r="H212" s="594"/>
      <c r="I212" s="594"/>
      <c r="J212" s="594"/>
      <c r="K212" s="594"/>
      <c r="L212" s="594"/>
      <c r="M212" s="594"/>
      <c r="N212" s="594"/>
      <c r="O212" s="594"/>
      <c r="P212" s="594"/>
      <c r="Q212" s="594"/>
      <c r="R212" s="594"/>
      <c r="S212" s="594"/>
      <c r="T212" s="93"/>
      <c r="U212" s="93"/>
      <c r="V212" s="93"/>
      <c r="W212" s="93"/>
    </row>
    <row r="213" spans="1:23" ht="32.1" customHeight="1">
      <c r="A213" s="210" t="s">
        <v>434</v>
      </c>
      <c r="B213" s="101">
        <f>COUNTIF(E11:P208,"&lt;=5")</f>
        <v>585</v>
      </c>
      <c r="C213" s="573"/>
      <c r="D213" s="574"/>
      <c r="E213" s="574"/>
      <c r="F213" s="574"/>
      <c r="G213" s="574"/>
      <c r="H213" s="574"/>
      <c r="I213" s="574"/>
      <c r="J213" s="574"/>
      <c r="K213" s="574"/>
      <c r="L213" s="574"/>
      <c r="M213" s="574"/>
      <c r="N213" s="574"/>
      <c r="O213" s="574"/>
      <c r="P213" s="574"/>
      <c r="Q213" s="574"/>
      <c r="R213" s="574"/>
      <c r="S213" s="574"/>
      <c r="T213" s="93"/>
      <c r="U213" s="93"/>
      <c r="V213" s="93"/>
      <c r="W213" s="93"/>
    </row>
    <row r="214" spans="1:23" ht="32.1" customHeight="1">
      <c r="A214" s="211" t="s">
        <v>435</v>
      </c>
      <c r="B214" s="101">
        <f>COUNTIFS(E11:P208,"&gt;5",E11:P208,"&lt;=14")</f>
        <v>22</v>
      </c>
      <c r="C214" s="573"/>
      <c r="D214" s="574"/>
      <c r="E214" s="574"/>
      <c r="F214" s="574"/>
      <c r="G214" s="574"/>
      <c r="H214" s="574"/>
      <c r="I214" s="574"/>
      <c r="J214" s="574"/>
      <c r="K214" s="574"/>
      <c r="L214" s="574"/>
      <c r="M214" s="574"/>
      <c r="N214" s="574"/>
      <c r="O214" s="574"/>
      <c r="P214" s="574"/>
      <c r="Q214" s="574"/>
      <c r="R214" s="574"/>
      <c r="S214" s="574"/>
      <c r="T214" s="93"/>
      <c r="U214" s="93"/>
      <c r="V214" s="93"/>
      <c r="W214" s="93"/>
    </row>
    <row r="215" spans="1:23" ht="32.1" customHeight="1">
      <c r="A215" s="212" t="s">
        <v>436</v>
      </c>
      <c r="B215" s="101">
        <f>COUNTIFS(E11:P208,"&gt;14",E11:P208,"&lt;=35")</f>
        <v>137</v>
      </c>
      <c r="C215" s="82"/>
      <c r="D215" s="79"/>
      <c r="E215" s="86"/>
      <c r="F215" s="86"/>
      <c r="G215" s="86"/>
      <c r="H215" s="87"/>
      <c r="I215" s="87"/>
      <c r="J215" s="87"/>
      <c r="K215" s="87"/>
      <c r="L215" s="87"/>
      <c r="M215" s="87"/>
      <c r="N215" s="87"/>
      <c r="O215" s="87"/>
      <c r="P215" s="88"/>
      <c r="Q215" s="88"/>
      <c r="R215" s="89"/>
      <c r="S215" s="88"/>
      <c r="T215" s="93"/>
      <c r="U215" s="93"/>
      <c r="V215" s="93"/>
      <c r="W215" s="93"/>
    </row>
    <row r="216" spans="1:23" ht="32.1" customHeight="1">
      <c r="A216" s="213" t="s">
        <v>437</v>
      </c>
      <c r="B216" s="101">
        <f>COUNTIFS(E11:P208,"&gt;35",E11:P208,"&lt;=80")</f>
        <v>109</v>
      </c>
      <c r="C216" s="82"/>
      <c r="D216" s="79"/>
      <c r="E216" s="86"/>
      <c r="F216" s="86"/>
      <c r="G216" s="86"/>
      <c r="H216" s="87"/>
      <c r="I216" s="87"/>
      <c r="J216" s="87"/>
      <c r="K216" s="87"/>
      <c r="L216" s="87"/>
      <c r="M216" s="87"/>
      <c r="N216" s="87"/>
      <c r="O216" s="87"/>
      <c r="P216" s="87"/>
      <c r="Q216" s="88"/>
      <c r="R216" s="89"/>
      <c r="S216" s="88"/>
      <c r="T216" s="93"/>
      <c r="U216" s="93"/>
      <c r="V216" s="93"/>
      <c r="W216" s="93"/>
    </row>
    <row r="217" spans="1:23" ht="32.1" customHeight="1">
      <c r="A217" s="214" t="s">
        <v>438</v>
      </c>
      <c r="B217" s="101">
        <f>COUNTIFS(E11:P208,"&gt;80",E11:P208,"&lt;=100")</f>
        <v>62</v>
      </c>
      <c r="C217" s="82"/>
      <c r="D217" s="79"/>
      <c r="E217" s="86"/>
      <c r="F217" s="86"/>
      <c r="G217" s="86"/>
      <c r="H217" s="87"/>
      <c r="I217" s="87"/>
      <c r="J217" s="87"/>
      <c r="K217" s="87"/>
      <c r="L217" s="87"/>
      <c r="M217" s="87"/>
      <c r="N217" s="87"/>
      <c r="O217" s="87"/>
      <c r="P217" s="87"/>
      <c r="Q217" s="88"/>
      <c r="R217" s="89"/>
      <c r="S217" s="88"/>
      <c r="T217" s="93"/>
      <c r="U217" s="93"/>
      <c r="V217" s="93"/>
      <c r="W217" s="93"/>
    </row>
    <row r="218" spans="1:23" ht="32.1" customHeight="1">
      <c r="A218" s="106" t="s">
        <v>439</v>
      </c>
      <c r="B218" s="107">
        <f>COUNT(E11:P208)</f>
        <v>915</v>
      </c>
      <c r="C218" s="82"/>
      <c r="D218" s="79"/>
      <c r="E218" s="86"/>
      <c r="F218" s="86"/>
      <c r="G218" s="86"/>
      <c r="H218" s="87"/>
      <c r="I218" s="87"/>
      <c r="J218" s="87"/>
      <c r="K218" s="87"/>
      <c r="L218" s="87"/>
      <c r="M218" s="87"/>
      <c r="N218" s="87"/>
      <c r="O218" s="87"/>
      <c r="P218" s="87"/>
      <c r="Q218" s="88"/>
      <c r="R218" s="89"/>
      <c r="S218" s="88"/>
      <c r="T218" s="93"/>
      <c r="U218" s="93"/>
      <c r="V218" s="93"/>
      <c r="W218" s="93"/>
    </row>
    <row r="219" spans="1:23" ht="32.1" customHeight="1">
      <c r="A219" s="108" t="s">
        <v>440</v>
      </c>
      <c r="B219" s="109">
        <f>B218-B213</f>
        <v>330</v>
      </c>
      <c r="C219" s="90"/>
      <c r="D219" s="79"/>
      <c r="E219" s="91"/>
      <c r="F219" s="91"/>
      <c r="G219" s="91"/>
      <c r="H219" s="88"/>
      <c r="I219" s="88"/>
      <c r="J219" s="88"/>
      <c r="K219" s="88"/>
      <c r="L219" s="88"/>
      <c r="M219" s="88"/>
      <c r="N219" s="88"/>
      <c r="O219" s="88"/>
      <c r="P219" s="87"/>
      <c r="Q219" s="88"/>
      <c r="R219" s="89"/>
      <c r="S219" s="88"/>
      <c r="T219" s="93"/>
      <c r="U219" s="93"/>
      <c r="V219" s="93"/>
      <c r="W219" s="93"/>
    </row>
    <row r="220" spans="1:23" ht="32.1" customHeight="1">
      <c r="A220" s="64"/>
      <c r="B220" s="73"/>
      <c r="C220" s="73"/>
      <c r="D220" s="476"/>
      <c r="E220" s="476"/>
      <c r="F220" s="476"/>
      <c r="G220" s="476"/>
      <c r="H220" s="65"/>
      <c r="I220" s="65"/>
      <c r="J220" s="65"/>
      <c r="K220" s="65"/>
      <c r="L220" s="65"/>
      <c r="M220" s="66"/>
      <c r="N220" s="66"/>
      <c r="O220" s="66"/>
      <c r="P220" s="66"/>
      <c r="Q220" s="62"/>
      <c r="R220" s="63"/>
      <c r="S220" s="62"/>
      <c r="T220" s="93"/>
      <c r="U220" s="93"/>
      <c r="V220" s="93"/>
      <c r="W220" s="93"/>
    </row>
    <row r="221" spans="1:23" ht="32.1" customHeight="1">
      <c r="A221" s="64"/>
      <c r="B221" s="73"/>
      <c r="C221" s="73"/>
      <c r="D221" s="476"/>
      <c r="E221" s="476"/>
      <c r="F221" s="476"/>
      <c r="G221" s="476"/>
      <c r="H221" s="65"/>
      <c r="I221" s="65"/>
      <c r="J221" s="65"/>
      <c r="K221" s="65"/>
      <c r="L221" s="65"/>
      <c r="M221" s="66"/>
      <c r="N221" s="66"/>
      <c r="O221" s="66"/>
      <c r="P221" s="66"/>
      <c r="Q221" s="62"/>
      <c r="R221" s="63"/>
      <c r="S221" s="62"/>
      <c r="T221" s="93"/>
      <c r="U221" s="93"/>
      <c r="V221" s="93"/>
      <c r="W221" s="93"/>
    </row>
    <row r="222" spans="1:23" ht="32.1" customHeight="1">
      <c r="A222" s="64"/>
      <c r="B222" s="73"/>
      <c r="C222" s="73"/>
      <c r="D222" s="476"/>
      <c r="E222" s="476"/>
      <c r="F222" s="476"/>
      <c r="G222" s="476"/>
      <c r="H222" s="65"/>
      <c r="I222" s="65"/>
      <c r="J222" s="65"/>
      <c r="K222" s="65"/>
      <c r="L222" s="65"/>
      <c r="M222" s="66"/>
      <c r="N222" s="66"/>
      <c r="O222" s="66"/>
      <c r="P222" s="66"/>
      <c r="Q222" s="62"/>
      <c r="R222" s="63"/>
      <c r="S222" s="62"/>
      <c r="T222" s="93"/>
      <c r="U222" s="93"/>
      <c r="V222" s="93"/>
      <c r="W222" s="93"/>
    </row>
    <row r="223" spans="1:23" ht="36.75" customHeight="1">
      <c r="B223" s="73"/>
      <c r="C223" s="73"/>
      <c r="D223" s="476"/>
      <c r="E223" s="476"/>
      <c r="F223" s="476"/>
      <c r="G223" s="476"/>
      <c r="Q223" s="32"/>
      <c r="R223" s="33"/>
      <c r="S223" s="34"/>
      <c r="T223" s="93"/>
      <c r="U223" s="93"/>
      <c r="V223" s="93"/>
      <c r="W223" s="93"/>
    </row>
    <row r="224" spans="1:23" ht="36.75" customHeight="1">
      <c r="B224" s="73"/>
      <c r="C224" s="73"/>
      <c r="D224" s="476"/>
      <c r="E224" s="476"/>
      <c r="F224" s="476"/>
      <c r="G224" s="476"/>
      <c r="Q224" s="32"/>
      <c r="R224" s="33"/>
      <c r="S224" s="34"/>
      <c r="T224" s="93"/>
      <c r="U224" s="93"/>
      <c r="V224" s="93"/>
      <c r="W224" s="93"/>
    </row>
    <row r="225" spans="2:23" ht="36.75" customHeight="1">
      <c r="B225" s="93"/>
      <c r="C225" s="93"/>
      <c r="Q225" s="32"/>
      <c r="R225" s="33"/>
      <c r="S225" s="34"/>
      <c r="T225" s="93"/>
      <c r="U225" s="93"/>
      <c r="V225" s="93"/>
      <c r="W225" s="93"/>
    </row>
    <row r="226" spans="2:23" ht="36.75" customHeight="1">
      <c r="B226" s="93"/>
      <c r="C226" s="93"/>
      <c r="Q226" s="32"/>
      <c r="R226" s="33"/>
      <c r="S226" s="34"/>
      <c r="T226" s="93"/>
      <c r="U226" s="93"/>
      <c r="V226" s="93"/>
      <c r="W226" s="93"/>
    </row>
    <row r="227" spans="2:23" ht="36.75" customHeight="1">
      <c r="B227" s="93"/>
      <c r="C227" s="93"/>
      <c r="Q227" s="32"/>
      <c r="R227" s="33"/>
      <c r="S227" s="34"/>
      <c r="T227" s="93"/>
      <c r="U227" s="93"/>
      <c r="V227" s="93"/>
      <c r="W227" s="93"/>
    </row>
    <row r="228" spans="2:23" ht="36.75" customHeight="1">
      <c r="B228" s="93"/>
      <c r="C228" s="93"/>
      <c r="Q228" s="32"/>
      <c r="R228" s="33"/>
      <c r="S228" s="34"/>
      <c r="T228" s="93"/>
      <c r="U228" s="93"/>
      <c r="V228" s="93"/>
      <c r="W228" s="93"/>
    </row>
    <row r="229" spans="2:23" ht="36.75" customHeight="1">
      <c r="B229" s="93"/>
      <c r="C229" s="93"/>
      <c r="Q229" s="93"/>
      <c r="R229" s="93"/>
      <c r="S229" s="93"/>
      <c r="T229" s="93"/>
      <c r="U229" s="93"/>
      <c r="V229" s="93"/>
      <c r="W229" s="93"/>
    </row>
    <row r="230" spans="2:23" ht="36.75" customHeight="1">
      <c r="B230" s="93"/>
      <c r="C230" s="93"/>
      <c r="Q230" s="93"/>
      <c r="R230" s="93"/>
      <c r="S230" s="93"/>
      <c r="T230" s="93"/>
      <c r="U230" s="93"/>
      <c r="V230" s="93"/>
      <c r="W230" s="93"/>
    </row>
    <row r="231" spans="2:23" ht="36.75" customHeight="1">
      <c r="B231" s="93"/>
      <c r="C231" s="93"/>
      <c r="Q231" s="93"/>
      <c r="R231" s="93"/>
      <c r="S231" s="93"/>
      <c r="T231" s="93"/>
      <c r="U231" s="93"/>
      <c r="V231" s="93"/>
      <c r="W231" s="93"/>
    </row>
    <row r="232" spans="2:23" ht="36.75" customHeight="1">
      <c r="B232" s="93"/>
      <c r="C232" s="93"/>
      <c r="Q232" s="93"/>
      <c r="R232" s="93"/>
      <c r="S232" s="93"/>
      <c r="T232" s="93"/>
      <c r="U232" s="93"/>
      <c r="V232" s="93"/>
      <c r="W232" s="93"/>
    </row>
  </sheetData>
  <autoFilter ref="A8:S208" xr:uid="{00000000-0009-0000-0000-000000000000}">
    <filterColumn colId="0" showButton="0"/>
  </autoFilter>
  <customSheetViews>
    <customSheetView guid="{75DD7674-E7DE-4BB1-A36D-76AA33452CB3}" scale="60" showAutoFilter="1" hiddenColumns="1">
      <pane xSplit="3" ySplit="10" topLeftCell="D11" activePane="bottomRight" state="frozenSplit"/>
      <selection pane="bottomRight" activeCell="B3" sqref="B3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208" xr:uid="{00000000-0000-0000-0000-000000000000}">
        <sortState ref="A12:W210">
          <sortCondition ref="A10:A210"/>
        </sortState>
      </autoFilter>
    </customSheetView>
    <customSheetView guid="{AEDE1BDB-8710-4CDA-8488-31F49D423ACE}" scale="70" showAutoFilter="1">
      <pane xSplit="3" ySplit="10" topLeftCell="S11" activePane="bottomRight" state="frozenSplit"/>
      <selection pane="bottomRight" activeCell="S11" sqref="S11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233" xr:uid="{00000000-0000-0000-0000-000000000000}"/>
    </customSheetView>
    <customSheetView guid="{FCC3B493-4306-43B2-9C73-76324485DD47}" scale="60" showAutoFilter="1" hiddenColumns="1">
      <pane xSplit="3" ySplit="10" topLeftCell="D29" activePane="bottomRight" state="frozenSplit"/>
      <selection pane="bottomRight" activeCell="C215" sqref="C215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210" xr:uid="{00000000-0000-0000-0000-000000000000}">
        <sortState ref="A12:W210">
          <sortCondition ref="A10:A210"/>
        </sortState>
      </autoFilter>
    </customSheetView>
    <customSheetView guid="{45C8AF51-29EC-46A5-AB7F-1F0634E55D82}" scale="60" showAutoFilter="1" hiddenColumns="1">
      <pane xSplit="3" ySplit="10" topLeftCell="D95" activePane="bottomRight" state="frozenSplit"/>
      <selection pane="bottomRight" activeCell="A220" sqref="A220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208" xr:uid="{00000000-0000-0000-0000-000000000000}">
        <sortState ref="A12:W210">
          <sortCondition ref="A10:A210"/>
        </sortState>
      </autoFilter>
    </customSheetView>
  </customSheetViews>
  <mergeCells count="23">
    <mergeCell ref="B3:D3"/>
    <mergeCell ref="A8:B8"/>
    <mergeCell ref="C212:S212"/>
    <mergeCell ref="C213:S213"/>
    <mergeCell ref="Q9:Q10"/>
    <mergeCell ref="K5:M6"/>
    <mergeCell ref="B5:C6"/>
    <mergeCell ref="C214:S214"/>
    <mergeCell ref="B1:D1"/>
    <mergeCell ref="B2:D2"/>
    <mergeCell ref="C9:C10"/>
    <mergeCell ref="A7:B7"/>
    <mergeCell ref="A9:A10"/>
    <mergeCell ref="B9:B10"/>
    <mergeCell ref="D9:D10"/>
    <mergeCell ref="S9:S10"/>
    <mergeCell ref="Q5:R6"/>
    <mergeCell ref="S5:S6"/>
    <mergeCell ref="H5:J6"/>
    <mergeCell ref="E9:P9"/>
    <mergeCell ref="R9:R10"/>
    <mergeCell ref="N5:P6"/>
    <mergeCell ref="E5:G6"/>
  </mergeCells>
  <conditionalFormatting sqref="E215:O216">
    <cfRule type="containsBlanks" dxfId="9297" priority="3648" stopIfTrue="1">
      <formula>LEN(TRIM(E215))=0</formula>
    </cfRule>
  </conditionalFormatting>
  <conditionalFormatting sqref="E216:O216">
    <cfRule type="cellIs" dxfId="9296" priority="3643" stopIfTrue="1" operator="between">
      <formula>79.1</formula>
      <formula>100</formula>
    </cfRule>
    <cfRule type="cellIs" dxfId="9295" priority="3644" stopIfTrue="1" operator="between">
      <formula>34.1</formula>
      <formula>79</formula>
    </cfRule>
    <cfRule type="cellIs" dxfId="9294" priority="3645" stopIfTrue="1" operator="between">
      <formula>13.1</formula>
      <formula>34</formula>
    </cfRule>
    <cfRule type="cellIs" dxfId="9293" priority="3646" stopIfTrue="1" operator="between">
      <formula>5.1</formula>
      <formula>13</formula>
    </cfRule>
    <cfRule type="cellIs" dxfId="9292" priority="3647" stopIfTrue="1" operator="between">
      <formula>0</formula>
      <formula>5</formula>
    </cfRule>
  </conditionalFormatting>
  <conditionalFormatting sqref="E216:O218">
    <cfRule type="containsBlanks" dxfId="9291" priority="3641" stopIfTrue="1">
      <formula>LEN(TRIM(E216))=0</formula>
    </cfRule>
  </conditionalFormatting>
  <conditionalFormatting sqref="E217:O217">
    <cfRule type="containsBlanks" dxfId="9290" priority="3635" stopIfTrue="1">
      <formula>LEN(TRIM(E217))=0</formula>
    </cfRule>
    <cfRule type="cellIs" dxfId="9289" priority="3636" stopIfTrue="1" operator="between">
      <formula>79.1</formula>
      <formula>100</formula>
    </cfRule>
    <cfRule type="cellIs" dxfId="9288" priority="3637" stopIfTrue="1" operator="between">
      <formula>34.1</formula>
      <formula>79</formula>
    </cfRule>
    <cfRule type="cellIs" dxfId="9287" priority="3638" stopIfTrue="1" operator="between">
      <formula>13.1</formula>
      <formula>34</formula>
    </cfRule>
    <cfRule type="cellIs" dxfId="9286" priority="3639" stopIfTrue="1" operator="between">
      <formula>5.1</formula>
      <formula>13</formula>
    </cfRule>
    <cfRule type="cellIs" dxfId="9285" priority="3640" stopIfTrue="1" operator="between">
      <formula>0</formula>
      <formula>5</formula>
    </cfRule>
  </conditionalFormatting>
  <conditionalFormatting sqref="E218:O218">
    <cfRule type="cellIs" dxfId="9284" priority="3650" stopIfTrue="1" operator="between">
      <formula>79.1</formula>
      <formula>100</formula>
    </cfRule>
    <cfRule type="cellIs" dxfId="9283" priority="3651" stopIfTrue="1" operator="between">
      <formula>34.1</formula>
      <formula>79</formula>
    </cfRule>
    <cfRule type="cellIs" dxfId="9282" priority="3652" stopIfTrue="1" operator="between">
      <formula>13.1</formula>
      <formula>34</formula>
    </cfRule>
    <cfRule type="cellIs" dxfId="9281" priority="3653" stopIfTrue="1" operator="between">
      <formula>5.1</formula>
      <formula>13</formula>
    </cfRule>
    <cfRule type="cellIs" dxfId="9280" priority="3654" stopIfTrue="1" operator="between">
      <formula>0</formula>
      <formula>5</formula>
    </cfRule>
  </conditionalFormatting>
  <conditionalFormatting sqref="E218:O219">
    <cfRule type="containsBlanks" dxfId="9279" priority="3655" stopIfTrue="1">
      <formula>LEN(TRIM(E218))=0</formula>
    </cfRule>
  </conditionalFormatting>
  <conditionalFormatting sqref="E219:O219">
    <cfRule type="cellIs" dxfId="9278" priority="3706" stopIfTrue="1" operator="between">
      <formula>80.1</formula>
      <formula>100</formula>
    </cfRule>
    <cfRule type="cellIs" dxfId="9277" priority="3707" stopIfTrue="1" operator="between">
      <formula>35.1</formula>
      <formula>80</formula>
    </cfRule>
    <cfRule type="cellIs" dxfId="9276" priority="3708" stopIfTrue="1" operator="between">
      <formula>14.1</formula>
      <formula>35</formula>
    </cfRule>
    <cfRule type="cellIs" dxfId="9275" priority="3709" stopIfTrue="1" operator="between">
      <formula>5.1</formula>
      <formula>14</formula>
    </cfRule>
    <cfRule type="cellIs" dxfId="9274" priority="3710" stopIfTrue="1" operator="between">
      <formula>0</formula>
      <formula>5</formula>
    </cfRule>
    <cfRule type="containsBlanks" dxfId="9273" priority="3711" stopIfTrue="1">
      <formula>LEN(TRIM(E219))=0</formula>
    </cfRule>
  </conditionalFormatting>
  <conditionalFormatting sqref="E215:O215">
    <cfRule type="containsBlanks" dxfId="9272" priority="3662" stopIfTrue="1">
      <formula>LEN(TRIM(E215))=0</formula>
    </cfRule>
  </conditionalFormatting>
  <conditionalFormatting sqref="E215:O215">
    <cfRule type="cellIs" dxfId="9271" priority="3657" stopIfTrue="1" operator="between">
      <formula>79.1</formula>
      <formula>100</formula>
    </cfRule>
    <cfRule type="cellIs" dxfId="9270" priority="3658" stopIfTrue="1" operator="between">
      <formula>34.1</formula>
      <formula>79</formula>
    </cfRule>
    <cfRule type="cellIs" dxfId="9269" priority="3659" stopIfTrue="1" operator="between">
      <formula>13.1</formula>
      <formula>34</formula>
    </cfRule>
    <cfRule type="cellIs" dxfId="9268" priority="3660" stopIfTrue="1" operator="between">
      <formula>5.1</formula>
      <formula>13</formula>
    </cfRule>
    <cfRule type="cellIs" dxfId="9267" priority="3661" stopIfTrue="1" operator="between">
      <formula>0</formula>
      <formula>5</formula>
    </cfRule>
  </conditionalFormatting>
  <conditionalFormatting sqref="P215">
    <cfRule type="cellIs" dxfId="9264" priority="3629" stopIfTrue="1" operator="between">
      <formula>80.1</formula>
      <formula>100</formula>
    </cfRule>
    <cfRule type="cellIs" dxfId="9263" priority="3630" stopIfTrue="1" operator="between">
      <formula>35.1</formula>
      <formula>80</formula>
    </cfRule>
    <cfRule type="cellIs" dxfId="9262" priority="3631" stopIfTrue="1" operator="between">
      <formula>14.1</formula>
      <formula>35</formula>
    </cfRule>
    <cfRule type="cellIs" dxfId="9261" priority="3632" stopIfTrue="1" operator="between">
      <formula>5.1</formula>
      <formula>14</formula>
    </cfRule>
    <cfRule type="cellIs" dxfId="9260" priority="3633" stopIfTrue="1" operator="between">
      <formula>0</formula>
      <formula>5</formula>
    </cfRule>
    <cfRule type="containsBlanks" dxfId="9259" priority="3634" stopIfTrue="1">
      <formula>LEN(TRIM(P215))=0</formula>
    </cfRule>
  </conditionalFormatting>
  <conditionalFormatting sqref="P215:P216">
    <cfRule type="containsBlanks" dxfId="9258" priority="3613" stopIfTrue="1">
      <formula>LEN(TRIM(P215))=0</formula>
    </cfRule>
  </conditionalFormatting>
  <conditionalFormatting sqref="P216">
    <cfRule type="cellIs" dxfId="9257" priority="3608" stopIfTrue="1" operator="between">
      <formula>79.1</formula>
      <formula>100</formula>
    </cfRule>
    <cfRule type="cellIs" dxfId="9256" priority="3609" stopIfTrue="1" operator="between">
      <formula>34.1</formula>
      <formula>79</formula>
    </cfRule>
    <cfRule type="cellIs" dxfId="9255" priority="3610" stopIfTrue="1" operator="between">
      <formula>13.1</formula>
      <formula>34</formula>
    </cfRule>
    <cfRule type="cellIs" dxfId="9254" priority="3611" stopIfTrue="1" operator="between">
      <formula>5.1</formula>
      <formula>13</formula>
    </cfRule>
    <cfRule type="cellIs" dxfId="9253" priority="3612" stopIfTrue="1" operator="between">
      <formula>0</formula>
      <formula>5</formula>
    </cfRule>
  </conditionalFormatting>
  <conditionalFormatting sqref="P216:P217">
    <cfRule type="containsBlanks" dxfId="9252" priority="3599" stopIfTrue="1">
      <formula>LEN(TRIM(P216))=0</formula>
    </cfRule>
  </conditionalFormatting>
  <conditionalFormatting sqref="P217">
    <cfRule type="cellIs" dxfId="9251" priority="3594" stopIfTrue="1" operator="between">
      <formula>79.1</formula>
      <formula>100</formula>
    </cfRule>
    <cfRule type="cellIs" dxfId="9250" priority="3595" stopIfTrue="1" operator="between">
      <formula>34.1</formula>
      <formula>79</formula>
    </cfRule>
    <cfRule type="cellIs" dxfId="9249" priority="3596" stopIfTrue="1" operator="between">
      <formula>13.1</formula>
      <formula>34</formula>
    </cfRule>
    <cfRule type="cellIs" dxfId="9248" priority="3597" stopIfTrue="1" operator="between">
      <formula>5.1</formula>
      <formula>13</formula>
    </cfRule>
    <cfRule type="cellIs" dxfId="9247" priority="3598" stopIfTrue="1" operator="between">
      <formula>0</formula>
      <formula>5</formula>
    </cfRule>
  </conditionalFormatting>
  <conditionalFormatting sqref="P217:P219">
    <cfRule type="containsBlanks" dxfId="9246" priority="3592" stopIfTrue="1">
      <formula>LEN(TRIM(P217))=0</formula>
    </cfRule>
  </conditionalFormatting>
  <conditionalFormatting sqref="P218">
    <cfRule type="containsBlanks" dxfId="9245" priority="3586" stopIfTrue="1">
      <formula>LEN(TRIM(P218))=0</formula>
    </cfRule>
    <cfRule type="cellIs" dxfId="9244" priority="3587" stopIfTrue="1" operator="between">
      <formula>79.1</formula>
      <formula>100</formula>
    </cfRule>
    <cfRule type="cellIs" dxfId="9243" priority="3588" stopIfTrue="1" operator="between">
      <formula>34.1</formula>
      <formula>79</formula>
    </cfRule>
    <cfRule type="cellIs" dxfId="9242" priority="3589" stopIfTrue="1" operator="between">
      <formula>13.1</formula>
      <formula>34</formula>
    </cfRule>
    <cfRule type="cellIs" dxfId="9241" priority="3590" stopIfTrue="1" operator="between">
      <formula>5.1</formula>
      <formula>13</formula>
    </cfRule>
    <cfRule type="cellIs" dxfId="9240" priority="3591" stopIfTrue="1" operator="between">
      <formula>0</formula>
      <formula>5</formula>
    </cfRule>
  </conditionalFormatting>
  <conditionalFormatting sqref="P219">
    <cfRule type="cellIs" dxfId="9239" priority="3601" stopIfTrue="1" operator="between">
      <formula>79.1</formula>
      <formula>100</formula>
    </cfRule>
    <cfRule type="cellIs" dxfId="9238" priority="3602" stopIfTrue="1" operator="between">
      <formula>34.1</formula>
      <formula>79</formula>
    </cfRule>
    <cfRule type="cellIs" dxfId="9237" priority="3603" stopIfTrue="1" operator="between">
      <formula>13.1</formula>
      <formula>34</formula>
    </cfRule>
    <cfRule type="cellIs" dxfId="9236" priority="3604" stopIfTrue="1" operator="between">
      <formula>5.1</formula>
      <formula>13</formula>
    </cfRule>
    <cfRule type="cellIs" dxfId="9235" priority="3605" stopIfTrue="1" operator="between">
      <formula>0</formula>
      <formula>5</formula>
    </cfRule>
    <cfRule type="containsBlanks" dxfId="9234" priority="3606" stopIfTrue="1">
      <formula>LEN(TRIM(P219))=0</formula>
    </cfRule>
  </conditionalFormatting>
  <conditionalFormatting sqref="Q219 Q223:Q228">
    <cfRule type="cellIs" dxfId="9227" priority="5128" stopIfTrue="1" operator="between">
      <formula>35.1</formula>
      <formula>80</formula>
    </cfRule>
    <cfRule type="cellIs" dxfId="9226" priority="5129" stopIfTrue="1" operator="between">
      <formula>14.1</formula>
      <formula>35</formula>
    </cfRule>
    <cfRule type="cellIs" dxfId="9225" priority="5130" stopIfTrue="1" operator="between">
      <formula>5.1</formula>
      <formula>14</formula>
    </cfRule>
    <cfRule type="cellIs" dxfId="9224" priority="5131" stopIfTrue="1" operator="between">
      <formula>0</formula>
      <formula>5</formula>
    </cfRule>
    <cfRule type="containsBlanks" dxfId="9223" priority="5132" stopIfTrue="1">
      <formula>LEN(TRIM(Q219))=0</formula>
    </cfRule>
  </conditionalFormatting>
  <conditionalFormatting sqref="Q215:Q216">
    <cfRule type="cellIs" dxfId="9222" priority="3764" stopIfTrue="1" operator="between">
      <formula>80.1</formula>
      <formula>100</formula>
    </cfRule>
    <cfRule type="cellIs" dxfId="9221" priority="3765" stopIfTrue="1" operator="between">
      <formula>35.1</formula>
      <formula>80</formula>
    </cfRule>
    <cfRule type="cellIs" dxfId="9220" priority="3766" stopIfTrue="1" operator="between">
      <formula>14.1</formula>
      <formula>35</formula>
    </cfRule>
    <cfRule type="cellIs" dxfId="9219" priority="3767" stopIfTrue="1" operator="between">
      <formula>5.1</formula>
      <formula>14</formula>
    </cfRule>
    <cfRule type="cellIs" dxfId="9218" priority="3768" stopIfTrue="1" operator="between">
      <formula>0</formula>
      <formula>5</formula>
    </cfRule>
    <cfRule type="containsBlanks" dxfId="9217" priority="3769" stopIfTrue="1">
      <formula>LEN(TRIM(Q215))=0</formula>
    </cfRule>
  </conditionalFormatting>
  <conditionalFormatting sqref="Q215:Q218">
    <cfRule type="containsBlanks" dxfId="9216" priority="3752" stopIfTrue="1">
      <formula>LEN(TRIM(Q215))=0</formula>
    </cfRule>
  </conditionalFormatting>
  <conditionalFormatting sqref="Q217:Q218">
    <cfRule type="containsBlanks" dxfId="9215" priority="3746" stopIfTrue="1">
      <formula>LEN(TRIM(Q217))=0</formula>
    </cfRule>
    <cfRule type="cellIs" dxfId="9214" priority="3747" stopIfTrue="1" operator="between">
      <formula>80.1</formula>
      <formula>100</formula>
    </cfRule>
    <cfRule type="cellIs" dxfId="9213" priority="3748" stopIfTrue="1" operator="between">
      <formula>35.1</formula>
      <formula>80</formula>
    </cfRule>
    <cfRule type="cellIs" dxfId="9212" priority="3749" stopIfTrue="1" operator="between">
      <formula>14.1</formula>
      <formula>35</formula>
    </cfRule>
    <cfRule type="cellIs" dxfId="9211" priority="3750" stopIfTrue="1" operator="between">
      <formula>5.1</formula>
      <formula>14</formula>
    </cfRule>
    <cfRule type="cellIs" dxfId="9210" priority="3751" stopIfTrue="1" operator="between">
      <formula>0</formula>
      <formula>5</formula>
    </cfRule>
  </conditionalFormatting>
  <conditionalFormatting sqref="Q219 Q223:Q228">
    <cfRule type="cellIs" dxfId="9209" priority="5127" stopIfTrue="1" operator="between">
      <formula>80.1</formula>
      <formula>100</formula>
    </cfRule>
  </conditionalFormatting>
  <conditionalFormatting sqref="Q219:Q221">
    <cfRule type="containsBlanks" dxfId="9208" priority="3837" stopIfTrue="1">
      <formula>LEN(TRIM(Q219))=0</formula>
    </cfRule>
  </conditionalFormatting>
  <conditionalFormatting sqref="Q220:Q221">
    <cfRule type="cellIs" dxfId="9207" priority="3832" stopIfTrue="1" operator="between">
      <formula>80.1</formula>
      <formula>100</formula>
    </cfRule>
    <cfRule type="cellIs" dxfId="9206" priority="3833" stopIfTrue="1" operator="between">
      <formula>35.1</formula>
      <formula>80</formula>
    </cfRule>
    <cfRule type="cellIs" dxfId="9205" priority="3834" stopIfTrue="1" operator="between">
      <formula>14.1</formula>
      <formula>35</formula>
    </cfRule>
    <cfRule type="cellIs" dxfId="9204" priority="3835" stopIfTrue="1" operator="between">
      <formula>5.1</formula>
      <formula>14</formula>
    </cfRule>
    <cfRule type="cellIs" dxfId="9203" priority="3836" stopIfTrue="1" operator="between">
      <formula>0</formula>
      <formula>5</formula>
    </cfRule>
  </conditionalFormatting>
  <conditionalFormatting sqref="Q220:Q228">
    <cfRule type="containsBlanks" dxfId="9202" priority="3820" stopIfTrue="1">
      <formula>LEN(TRIM(Q220))=0</formula>
    </cfRule>
  </conditionalFormatting>
  <conditionalFormatting sqref="Q222">
    <cfRule type="containsBlanks" dxfId="9201" priority="3814" stopIfTrue="1">
      <formula>LEN(TRIM(Q222))=0</formula>
    </cfRule>
    <cfRule type="cellIs" dxfId="9200" priority="3815" stopIfTrue="1" operator="between">
      <formula>80.1</formula>
      <formula>100</formula>
    </cfRule>
    <cfRule type="cellIs" dxfId="9199" priority="3816" stopIfTrue="1" operator="between">
      <formula>35.1</formula>
      <formula>80</formula>
    </cfRule>
    <cfRule type="cellIs" dxfId="9198" priority="3817" stopIfTrue="1" operator="between">
      <formula>14.1</formula>
      <formula>35</formula>
    </cfRule>
    <cfRule type="cellIs" dxfId="9197" priority="3818" stopIfTrue="1" operator="between">
      <formula>5.1</formula>
      <formula>14</formula>
    </cfRule>
    <cfRule type="cellIs" dxfId="9196" priority="3819" stopIfTrue="1" operator="between">
      <formula>0</formula>
      <formula>5</formula>
    </cfRule>
  </conditionalFormatting>
  <conditionalFormatting sqref="R11:R208">
    <cfRule type="cellIs" dxfId="9195" priority="588" stopIfTrue="1" operator="equal">
      <formula>"NO"</formula>
    </cfRule>
  </conditionalFormatting>
  <conditionalFormatting sqref="R215:R228">
    <cfRule type="cellIs" dxfId="9194" priority="3555" stopIfTrue="1" operator="equal">
      <formula>"NO"</formula>
    </cfRule>
  </conditionalFormatting>
  <conditionalFormatting sqref="S215:S228">
    <cfRule type="containsText" dxfId="9187" priority="3548" stopIfTrue="1" operator="containsText" text="SIN RIESGO">
      <formula>NOT(ISERROR(SEARCH("SIN RIESGO",S215)))</formula>
    </cfRule>
    <cfRule type="containsText" dxfId="9186" priority="3549" stopIfTrue="1" operator="containsText" text="INVIABLE SANITARIAMENTE">
      <formula>NOT(ISERROR(SEARCH("INVIABLE SANITARIAMENTE",S215)))</formula>
    </cfRule>
    <cfRule type="containsText" dxfId="9185" priority="3550" stopIfTrue="1" operator="containsText" text="ALTO">
      <formula>NOT(ISERROR(SEARCH("ALTO",S215)))</formula>
    </cfRule>
    <cfRule type="containsText" dxfId="9184" priority="3551" stopIfTrue="1" operator="containsText" text="MEDIO">
      <formula>NOT(ISERROR(SEARCH("MEDIO",S215)))</formula>
    </cfRule>
    <cfRule type="containsText" dxfId="9183" priority="3552" stopIfTrue="1" operator="containsText" text="BAJO">
      <formula>NOT(ISERROR(SEARCH("BAJO",S215)))</formula>
    </cfRule>
    <cfRule type="containsText" dxfId="9182" priority="3553" stopIfTrue="1" operator="containsText" text="SIN RIESGO">
      <formula>NOT(ISERROR(SEARCH("SIN RIESGO",S215)))</formula>
    </cfRule>
    <cfRule type="cellIs" dxfId="9181" priority="3554" stopIfTrue="1" operator="equal">
      <formula>"INVIABLE SANITARIAMENTE"</formula>
    </cfRule>
  </conditionalFormatting>
  <conditionalFormatting sqref="E11:Q208">
    <cfRule type="containsBlanks" dxfId="8705" priority="7" stopIfTrue="1">
      <formula>LEN(TRIM(E11))=0</formula>
    </cfRule>
    <cfRule type="cellIs" dxfId="8704" priority="8" stopIfTrue="1" operator="between">
      <formula>80.1</formula>
      <formula>100</formula>
    </cfRule>
    <cfRule type="cellIs" dxfId="8703" priority="9" stopIfTrue="1" operator="between">
      <formula>35.1</formula>
      <formula>80</formula>
    </cfRule>
    <cfRule type="cellIs" dxfId="8702" priority="10" stopIfTrue="1" operator="between">
      <formula>14.1</formula>
      <formula>35</formula>
    </cfRule>
    <cfRule type="cellIs" dxfId="8701" priority="11" stopIfTrue="1" operator="between">
      <formula>5.1</formula>
      <formula>14</formula>
    </cfRule>
    <cfRule type="cellIs" dxfId="8700" priority="12" stopIfTrue="1" operator="between">
      <formula>0</formula>
      <formula>5</formula>
    </cfRule>
  </conditionalFormatting>
  <conditionalFormatting sqref="E11:Q208">
    <cfRule type="containsBlanks" dxfId="8699" priority="13" stopIfTrue="1">
      <formula>LEN(TRIM(E11))=0</formula>
    </cfRule>
  </conditionalFormatting>
  <conditionalFormatting sqref="S11:S208">
    <cfRule type="containsText" dxfId="8692" priority="1" stopIfTrue="1" operator="containsText" text="INVIABLE SANITARIAMENTE">
      <formula>NOT(ISERROR(SEARCH("INVIABLE SANITARIAMENTE",S11)))</formula>
    </cfRule>
    <cfRule type="containsText" dxfId="8691" priority="2" stopIfTrue="1" operator="containsText" text="ALTO">
      <formula>NOT(ISERROR(SEARCH("ALTO",S11)))</formula>
    </cfRule>
    <cfRule type="containsText" dxfId="8690" priority="3" stopIfTrue="1" operator="containsText" text="MEDIO">
      <formula>NOT(ISERROR(SEARCH("MEDIO",S11)))</formula>
    </cfRule>
    <cfRule type="containsText" dxfId="8689" priority="4" stopIfTrue="1" operator="containsText" text="BAJO">
      <formula>NOT(ISERROR(SEARCH("BAJO",S11)))</formula>
    </cfRule>
    <cfRule type="cellIs" dxfId="8688" priority="6" stopIfTrue="1" operator="equal">
      <formula>"INVIABLE SANITARIAMENTE"</formula>
    </cfRule>
  </conditionalFormatting>
  <conditionalFormatting sqref="S11:S208">
    <cfRule type="containsText" dxfId="8687" priority="5" stopIfTrue="1" operator="containsText" text="SIN RIESGO">
      <formula>NOT(ISERROR(SEARCH("SIN RIESGO",S11)))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A1:F142"/>
  <sheetViews>
    <sheetView showGridLines="0" zoomScale="60" zoomScaleNormal="60" workbookViewId="0">
      <selection activeCell="F29" sqref="F29"/>
    </sheetView>
  </sheetViews>
  <sheetFormatPr baseColWidth="10" defaultColWidth="11.44140625" defaultRowHeight="13.2"/>
  <cols>
    <col min="1" max="1" width="42.88671875" customWidth="1"/>
    <col min="2" max="2" width="34.88671875" customWidth="1"/>
    <col min="3" max="3" width="25.109375" customWidth="1"/>
    <col min="4" max="4" width="28.44140625" customWidth="1"/>
    <col min="5" max="5" width="45.88671875" customWidth="1"/>
    <col min="6" max="6" width="42.5546875" customWidth="1"/>
  </cols>
  <sheetData>
    <row r="1" spans="1:6" ht="17.399999999999999">
      <c r="B1" s="575" t="s">
        <v>0</v>
      </c>
      <c r="C1" s="575"/>
      <c r="D1" s="575"/>
    </row>
    <row r="2" spans="1:6" ht="17.399999999999999">
      <c r="B2" s="575" t="s">
        <v>2</v>
      </c>
      <c r="C2" s="575"/>
      <c r="D2" s="575"/>
    </row>
    <row r="3" spans="1:6" ht="17.399999999999999">
      <c r="B3" s="590" t="s">
        <v>3</v>
      </c>
      <c r="C3" s="590"/>
      <c r="D3" s="590"/>
    </row>
    <row r="4" spans="1:6" ht="17.399999999999999">
      <c r="B4" s="24" t="s">
        <v>4</v>
      </c>
      <c r="C4" s="27"/>
      <c r="D4" s="27"/>
    </row>
    <row r="5" spans="1:6" ht="17.399999999999999">
      <c r="B5" s="684" t="s">
        <v>4318</v>
      </c>
      <c r="C5" s="684"/>
      <c r="D5" s="684"/>
    </row>
    <row r="6" spans="1:6" ht="20.25" customHeight="1"/>
    <row r="7" spans="1:6" ht="54" customHeight="1">
      <c r="A7" s="159"/>
      <c r="B7" s="160" t="s">
        <v>15</v>
      </c>
      <c r="C7" s="160" t="s">
        <v>4319</v>
      </c>
      <c r="D7" s="160" t="s">
        <v>4320</v>
      </c>
      <c r="E7" s="161" t="s">
        <v>4321</v>
      </c>
      <c r="F7" s="161" t="s">
        <v>4322</v>
      </c>
    </row>
    <row r="8" spans="1:6" ht="45">
      <c r="A8" s="604" t="s">
        <v>4323</v>
      </c>
      <c r="B8" s="162" t="s">
        <v>370</v>
      </c>
      <c r="C8" s="147">
        <v>54</v>
      </c>
      <c r="D8" s="147">
        <f>COUNTIF('VALLE DE ABURRA'!A:A, "Distrito Especial de Ciencia, Tecnología e Innovación de Medellín")-COUNTIFS('VALLE DE ABURRA'!A:A,"Distrito Especial de Ciencia, Tecnología e Innovación de Medellín",'VALLE DE ABURRA'!C:C,"")</f>
        <v>23</v>
      </c>
      <c r="E8" s="204">
        <v>108068</v>
      </c>
      <c r="F8" s="164">
        <v>96.3</v>
      </c>
    </row>
    <row r="9" spans="1:6" ht="24.9" customHeight="1">
      <c r="A9" s="604"/>
      <c r="B9" s="162" t="s">
        <v>35</v>
      </c>
      <c r="C9" s="147">
        <v>55</v>
      </c>
      <c r="D9" s="147">
        <f>COUNTIF('VALLE DE ABURRA'!A:A, "Barbosa")-COUNTIFS('VALLE DE ABURRA'!A:A,"Barbosa",'VALLE DE ABURRA'!C:C,"")</f>
        <v>60</v>
      </c>
      <c r="E9" s="204">
        <v>8060</v>
      </c>
      <c r="F9" s="164">
        <v>70.34</v>
      </c>
    </row>
    <row r="10" spans="1:6" ht="24.9" customHeight="1">
      <c r="A10" s="604"/>
      <c r="B10" s="162" t="s">
        <v>153</v>
      </c>
      <c r="C10" s="147">
        <v>19</v>
      </c>
      <c r="D10" s="147">
        <f>COUNTIF('VALLE DE ABURRA'!A:A, "Bello")-COUNTIFS('VALLE DE ABURRA'!A:A,"Bello",'VALLE DE ABURRA'!C:C,"")</f>
        <v>13</v>
      </c>
      <c r="E10" s="204">
        <v>2545</v>
      </c>
      <c r="F10" s="164">
        <v>49.22</v>
      </c>
    </row>
    <row r="11" spans="1:6" ht="24.9" customHeight="1">
      <c r="A11" s="604"/>
      <c r="B11" s="162" t="s">
        <v>179</v>
      </c>
      <c r="C11" s="147">
        <v>19</v>
      </c>
      <c r="D11" s="147">
        <f>COUNTIF('VALLE DE ABURRA'!A:A, "Caldas")-COUNTIFS('VALLE DE ABURRA'!A:A,"Caldas",'VALLE DE ABURRA'!C:C,"")</f>
        <v>21</v>
      </c>
      <c r="E11" s="204">
        <v>4205</v>
      </c>
      <c r="F11" s="164">
        <v>83.636363636363598</v>
      </c>
    </row>
    <row r="12" spans="1:6" ht="24.9" customHeight="1">
      <c r="A12" s="604"/>
      <c r="B12" s="162" t="s">
        <v>222</v>
      </c>
      <c r="C12" s="147">
        <v>15</v>
      </c>
      <c r="D12" s="147">
        <f>COUNTIF('VALLE DE ABURRA'!A:A, "Copacabana")-COUNTIFS('VALLE DE ABURRA'!A:A,"Copacabana",'VALLE DE ABURRA'!C:C,"")</f>
        <v>19</v>
      </c>
      <c r="E12" s="204">
        <v>4213</v>
      </c>
      <c r="F12" s="164">
        <v>88.45</v>
      </c>
    </row>
    <row r="13" spans="1:6" ht="24.9" customHeight="1">
      <c r="A13" s="604"/>
      <c r="B13" s="162" t="s">
        <v>290</v>
      </c>
      <c r="C13" s="147">
        <v>25</v>
      </c>
      <c r="D13" s="147">
        <f>COUNTIF('VALLE DE ABURRA'!A:A, "Girardota")-COUNTIFS('VALLE DE ABURRA'!A:A,"Girardota",'VALLE DE ABURRA'!C:C,"")</f>
        <v>27</v>
      </c>
      <c r="E13" s="204">
        <v>6489</v>
      </c>
      <c r="F13" s="164">
        <v>89.96</v>
      </c>
    </row>
    <row r="14" spans="1:6" ht="24.9" customHeight="1">
      <c r="A14" s="604"/>
      <c r="B14" s="162" t="s">
        <v>342</v>
      </c>
      <c r="C14" s="147">
        <v>8</v>
      </c>
      <c r="D14" s="147">
        <f>COUNTIF('VALLE DE ABURRA'!A:A, "Itagui")-COUNTIFS('VALLE DE ABURRA'!A:A,"Itagui",'VALLE DE ABURRA'!C:C,"")</f>
        <v>5</v>
      </c>
      <c r="E14" s="204">
        <v>6725</v>
      </c>
      <c r="F14" s="164">
        <v>89.26</v>
      </c>
    </row>
    <row r="15" spans="1:6" ht="24.9" customHeight="1">
      <c r="A15" s="604"/>
      <c r="B15" s="162" t="s">
        <v>261</v>
      </c>
      <c r="C15" s="147">
        <v>6</v>
      </c>
      <c r="D15" s="147">
        <f>COUNTIF('VALLE DE ABURRA'!A:A, "Envigado")-COUNTIFS('VALLE DE ABURRA'!A:A,"Envigado",'VALLE DE ABURRA'!C:C,"")</f>
        <v>15</v>
      </c>
      <c r="E15" s="204">
        <v>2118</v>
      </c>
      <c r="F15" s="164">
        <v>99.88</v>
      </c>
    </row>
    <row r="16" spans="1:6" ht="24.9" customHeight="1">
      <c r="A16" s="604"/>
      <c r="B16" s="162" t="s">
        <v>417</v>
      </c>
      <c r="C16" s="147">
        <v>6</v>
      </c>
      <c r="D16" s="147">
        <f>COUNTIF('VALLE DE ABURRA'!A:A, "Sabaneta")-COUNTIFS('VALLE DE ABURRA'!A:A,"Sabaneta",'VALLE DE ABURRA'!C:C,"")</f>
        <v>7</v>
      </c>
      <c r="E16" s="204">
        <v>3389</v>
      </c>
      <c r="F16" s="164">
        <v>98.94</v>
      </c>
    </row>
    <row r="17" spans="1:6" ht="24.9" customHeight="1">
      <c r="A17" s="604"/>
      <c r="B17" s="162" t="s">
        <v>353</v>
      </c>
      <c r="C17" s="147">
        <v>13</v>
      </c>
      <c r="D17" s="147">
        <f>COUNTIF('VALLE DE ABURRA'!A:A, "La Estrella")-COUNTIFS('VALLE DE ABURRA'!A:A,"La Estrella",'VALLE DE ABURRA'!C:C,"")</f>
        <v>8</v>
      </c>
      <c r="E17" s="204">
        <v>3033</v>
      </c>
      <c r="F17" s="164">
        <v>86.29</v>
      </c>
    </row>
    <row r="18" spans="1:6" ht="24.9" customHeight="1">
      <c r="A18" s="683"/>
      <c r="B18" s="165" t="s">
        <v>4324</v>
      </c>
      <c r="C18" s="157">
        <f>SUM(C8:C17)</f>
        <v>220</v>
      </c>
      <c r="D18" s="157">
        <f>SUM(D8:D17)</f>
        <v>198</v>
      </c>
      <c r="E18" s="166">
        <f>SUM(E8:E17)</f>
        <v>148845</v>
      </c>
      <c r="F18" s="167">
        <v>91.31</v>
      </c>
    </row>
    <row r="19" spans="1:6" ht="24.9" customHeight="1">
      <c r="A19" s="604" t="s">
        <v>4325</v>
      </c>
      <c r="B19" s="162" t="s">
        <v>444</v>
      </c>
      <c r="C19" s="147">
        <v>50</v>
      </c>
      <c r="D19" s="147">
        <f>COUNTIF('URABA '!A:A, "Apartadó")-COUNTIFS('URABA '!A:A,"Apartadó",'URABA '!C:C,"")</f>
        <v>9</v>
      </c>
      <c r="E19" s="163">
        <v>4173</v>
      </c>
      <c r="F19" s="168">
        <v>69.13</v>
      </c>
    </row>
    <row r="20" spans="1:6" ht="24.9" customHeight="1">
      <c r="A20" s="604"/>
      <c r="B20" s="162" t="s">
        <v>463</v>
      </c>
      <c r="C20" s="147">
        <v>70</v>
      </c>
      <c r="D20" s="147">
        <f>COUNTIF('URABA '!A:A, "Arboletes")-COUNTIFS('URABA '!A:A,"Arboletes",'URABA '!C:C,"")</f>
        <v>12</v>
      </c>
      <c r="E20" s="163">
        <v>1959</v>
      </c>
      <c r="F20" s="168">
        <v>36.68</v>
      </c>
    </row>
    <row r="21" spans="1:6" ht="24.9" customHeight="1">
      <c r="A21" s="604"/>
      <c r="B21" s="162" t="s">
        <v>488</v>
      </c>
      <c r="C21" s="147">
        <v>31</v>
      </c>
      <c r="D21" s="147">
        <f>COUNTIF('URABA '!A:A, "Carepa")-COUNTIFS('URABA '!A:A,"Carepa",'URABA '!C:C,"")</f>
        <v>16</v>
      </c>
      <c r="E21" s="163">
        <v>2487</v>
      </c>
      <c r="F21" s="168">
        <v>64.099999999999994</v>
      </c>
    </row>
    <row r="22" spans="1:6" ht="24.9" customHeight="1">
      <c r="A22" s="604"/>
      <c r="B22" s="162" t="s">
        <v>520</v>
      </c>
      <c r="C22" s="147">
        <v>35</v>
      </c>
      <c r="D22" s="147">
        <f>COUNTIF('URABA '!A:A, "Chigorodó")-COUNTIFS('URABA '!A:A,"Chigorodó",'URABA '!C:C,"")</f>
        <v>4</v>
      </c>
      <c r="E22" s="163">
        <v>359</v>
      </c>
      <c r="F22" s="168">
        <v>14.18</v>
      </c>
    </row>
    <row r="23" spans="1:6" ht="24.9" customHeight="1">
      <c r="A23" s="604"/>
      <c r="B23" s="162" t="s">
        <v>529</v>
      </c>
      <c r="C23" s="147">
        <v>20</v>
      </c>
      <c r="D23" s="147">
        <f>COUNTIF('URABA '!A:A, "Murindo")-COUNTIFS('URABA '!A:A,"Murindo",'URABA '!C:C,"")</f>
        <v>0</v>
      </c>
      <c r="E23" s="163">
        <v>0</v>
      </c>
      <c r="F23" s="168">
        <v>0</v>
      </c>
    </row>
    <row r="24" spans="1:6" ht="24.9" customHeight="1">
      <c r="A24" s="604"/>
      <c r="B24" s="162" t="s">
        <v>531</v>
      </c>
      <c r="C24" s="147">
        <v>49</v>
      </c>
      <c r="D24" s="147">
        <f>COUNTIF('URABA '!A:A, "Mutatá")-COUNTIFS('URABA '!A:A,"Mutatá",'URABA '!C:C,"")</f>
        <v>7</v>
      </c>
      <c r="E24" s="163">
        <v>1335</v>
      </c>
      <c r="F24" s="168">
        <v>56.02</v>
      </c>
    </row>
    <row r="25" spans="1:6" ht="24.9" customHeight="1">
      <c r="A25" s="604"/>
      <c r="B25" s="162" t="s">
        <v>546</v>
      </c>
      <c r="C25" s="147">
        <v>105</v>
      </c>
      <c r="D25" s="147">
        <f>COUNTIF('URABA '!A:A, "Necoclí")-COUNTIFS('URABA '!A:A,"Necoclí",'URABA '!C:C,"")</f>
        <v>20</v>
      </c>
      <c r="E25" s="163">
        <v>3554</v>
      </c>
      <c r="F25" s="168">
        <v>41.31</v>
      </c>
    </row>
    <row r="26" spans="1:6" ht="24.9" customHeight="1">
      <c r="A26" s="604"/>
      <c r="B26" s="162" t="s">
        <v>4326</v>
      </c>
      <c r="C26" s="147">
        <v>35</v>
      </c>
      <c r="D26" s="147">
        <f>COUNTIF('URABA '!A:A, "San Juan De Urabá")-COUNTIFS('URABA '!A:A,"San Juan De Urabá",'URABA '!C:C,"")</f>
        <v>1</v>
      </c>
      <c r="E26" s="163">
        <v>908</v>
      </c>
      <c r="F26" s="168">
        <v>24.51</v>
      </c>
    </row>
    <row r="27" spans="1:6" ht="24.9" customHeight="1">
      <c r="A27" s="604"/>
      <c r="B27" s="162" t="s">
        <v>589</v>
      </c>
      <c r="C27" s="147">
        <v>59</v>
      </c>
      <c r="D27" s="147">
        <f>COUNTIF('URABA '!A:A, "San Pedro de Urabá")-COUNTIFS('URABA '!A:A,"San Pedro de Urabá",'URABA '!C:C,"")</f>
        <v>9</v>
      </c>
      <c r="E27" s="163">
        <v>787</v>
      </c>
      <c r="F27" s="168">
        <v>16.652433817250216</v>
      </c>
    </row>
    <row r="28" spans="1:6" ht="24.9" customHeight="1">
      <c r="A28" s="604"/>
      <c r="B28" s="162" t="s">
        <v>4327</v>
      </c>
      <c r="C28" s="147">
        <v>29</v>
      </c>
      <c r="D28" s="147">
        <f>COUNTIF('URABA '!A:A,"Vigia del Fuerte")-COUNTIFS('URABA '!A:A,"Vigia del fuerte",'URABA '!C:C,"")</f>
        <v>0</v>
      </c>
      <c r="E28" s="163">
        <v>135</v>
      </c>
      <c r="F28" s="168">
        <v>8.6199999999999992</v>
      </c>
    </row>
    <row r="29" spans="1:6" ht="45">
      <c r="A29" s="604"/>
      <c r="B29" s="119" t="s">
        <v>608</v>
      </c>
      <c r="C29" s="147">
        <v>219</v>
      </c>
      <c r="D29" s="147">
        <f>COUNTIF('URABA '!A:A,"Distrito Portuario, Logístico, Industrial, Turístico y Comercial de Turbo")-COUNTIFS('URABA '!A:A,"Turbo",'URABA '!C:C,"")</f>
        <v>9</v>
      </c>
      <c r="E29" s="163">
        <v>12852</v>
      </c>
      <c r="F29" s="168">
        <v>60.52</v>
      </c>
    </row>
    <row r="30" spans="1:6" ht="24.9" customHeight="1">
      <c r="A30" s="683"/>
      <c r="B30" s="165" t="s">
        <v>4324</v>
      </c>
      <c r="C30" s="157">
        <f>SUM(C19:C29)</f>
        <v>702</v>
      </c>
      <c r="D30" s="157">
        <f>SUM(D19:D29)</f>
        <v>87</v>
      </c>
      <c r="E30" s="166">
        <f>SUM(E19:E29)</f>
        <v>28549</v>
      </c>
      <c r="F30" s="167">
        <v>47.05</v>
      </c>
    </row>
    <row r="31" spans="1:6" ht="24.9" customHeight="1">
      <c r="A31" s="604" t="s">
        <v>4328</v>
      </c>
      <c r="B31" s="162" t="s">
        <v>633</v>
      </c>
      <c r="C31" s="147">
        <v>46</v>
      </c>
      <c r="D31" s="147">
        <f>COUNTIF('NORTE '!A:A,"Angostura")-COUNTIFS('NORTE '!A:A,"Angostura",'NORTE '!C:C,"")</f>
        <v>30</v>
      </c>
      <c r="E31" s="163">
        <v>1641</v>
      </c>
      <c r="F31" s="168">
        <v>65.81</v>
      </c>
    </row>
    <row r="32" spans="1:6" ht="24.9" customHeight="1">
      <c r="A32" s="604"/>
      <c r="B32" s="162" t="s">
        <v>687</v>
      </c>
      <c r="C32" s="147">
        <v>15</v>
      </c>
      <c r="D32" s="147">
        <f>COUNTIF('NORTE '!A:A,"Belmira")-COUNTIFS('NORTE '!A:A,"Belmira",'NORTE '!C:C,"")</f>
        <v>9</v>
      </c>
      <c r="E32" s="163">
        <v>480</v>
      </c>
      <c r="F32" s="168">
        <v>38.85</v>
      </c>
    </row>
    <row r="33" spans="1:6" ht="24.9" customHeight="1">
      <c r="A33" s="604"/>
      <c r="B33" s="162" t="s">
        <v>706</v>
      </c>
      <c r="C33" s="147">
        <v>35</v>
      </c>
      <c r="D33" s="147">
        <f>COUNTIF('NORTE '!A:A,"Briceño")-COUNTIFS('NORTE '!A:A,"Briceño",'NORTE '!C:C,"")</f>
        <v>12</v>
      </c>
      <c r="E33" s="163">
        <v>635</v>
      </c>
      <c r="F33" s="168">
        <v>38.44</v>
      </c>
    </row>
    <row r="34" spans="1:6" ht="24.9" customHeight="1">
      <c r="A34" s="604"/>
      <c r="B34" s="162" t="s">
        <v>729</v>
      </c>
      <c r="C34" s="147">
        <v>43</v>
      </c>
      <c r="D34" s="147">
        <f>COUNTIF('NORTE '!A:A,"Campamento")-COUNTIFS('NORTE '!A:A,"Campamento",'NORTE '!C:C,"")</f>
        <v>14</v>
      </c>
      <c r="E34" s="163">
        <v>778</v>
      </c>
      <c r="F34" s="168">
        <v>42.63</v>
      </c>
    </row>
    <row r="35" spans="1:6" ht="24.9" customHeight="1">
      <c r="A35" s="604"/>
      <c r="B35" s="162" t="s">
        <v>756</v>
      </c>
      <c r="C35" s="147">
        <v>6</v>
      </c>
      <c r="D35" s="147">
        <f>COUNTIF('NORTE '!A:A,"Carolina del Príncipe")-COUNTIFS('NORTE '!A:A,"Carolina del Príncipe",'NORTE '!C:C,"")</f>
        <v>4</v>
      </c>
      <c r="E35" s="163">
        <v>132</v>
      </c>
      <c r="F35" s="168">
        <v>38.888888888888893</v>
      </c>
    </row>
    <row r="36" spans="1:6" ht="24.9" customHeight="1">
      <c r="A36" s="604"/>
      <c r="B36" s="162" t="s">
        <v>4329</v>
      </c>
      <c r="C36" s="147">
        <v>22</v>
      </c>
      <c r="D36" s="147">
        <f>COUNTIF('NORTE '!A:A,"Donmatías")-COUNTIFS('NORTE '!A:A,"Donmatías",'NORTE '!C:C,"")</f>
        <v>5</v>
      </c>
      <c r="E36" s="163">
        <v>1123</v>
      </c>
      <c r="F36" s="168">
        <v>52.54</v>
      </c>
    </row>
    <row r="37" spans="1:6" ht="24.9" customHeight="1">
      <c r="A37" s="604"/>
      <c r="B37" s="162" t="s">
        <v>776</v>
      </c>
      <c r="C37" s="147">
        <v>11</v>
      </c>
      <c r="D37" s="147">
        <f>COUNTIF('NORTE '!A:A,"Entrerríos")-COUNTIFS('NORTE '!A:A,"Entrerríos",'NORTE '!C:C,"")</f>
        <v>11</v>
      </c>
      <c r="E37" s="163">
        <v>1101.9999999999998</v>
      </c>
      <c r="F37" s="168">
        <v>66.39</v>
      </c>
    </row>
    <row r="38" spans="1:6" ht="24.9" customHeight="1">
      <c r="A38" s="604"/>
      <c r="B38" s="162" t="s">
        <v>799</v>
      </c>
      <c r="C38" s="147">
        <v>28</v>
      </c>
      <c r="D38" s="147">
        <f>COUNTIF('NORTE '!A:A,"Gómez Plata")-COUNTIFS('NORTE '!A:A,"Gómez Plata",'NORTE '!C:C,"")</f>
        <v>17</v>
      </c>
      <c r="E38" s="163">
        <v>793</v>
      </c>
      <c r="F38" s="168">
        <v>49.89</v>
      </c>
    </row>
    <row r="39" spans="1:6" ht="24.9" customHeight="1">
      <c r="A39" s="604"/>
      <c r="B39" s="162" t="s">
        <v>831</v>
      </c>
      <c r="C39" s="147">
        <v>24</v>
      </c>
      <c r="D39" s="147">
        <f>COUNTIF('NORTE '!A:A,"Guadalupe")-COUNTIFS('NORTE '!A:A,"Guadalupe",'NORTE '!C:C,"")</f>
        <v>14</v>
      </c>
      <c r="E39" s="163">
        <v>573</v>
      </c>
      <c r="F39" s="168">
        <v>43.91</v>
      </c>
    </row>
    <row r="40" spans="1:6" ht="24.9" customHeight="1">
      <c r="A40" s="604"/>
      <c r="B40" s="162" t="s">
        <v>860</v>
      </c>
      <c r="C40" s="147">
        <v>120</v>
      </c>
      <c r="D40" s="147">
        <f>COUNTIF('NORTE '!A:A,"Ituango")-COUNTIFS('NORTE '!A:A,"Ituango",'NORTE '!C:C,"")</f>
        <v>36</v>
      </c>
      <c r="E40" s="163">
        <v>1869</v>
      </c>
      <c r="F40" s="168">
        <v>45.63</v>
      </c>
    </row>
    <row r="41" spans="1:6" ht="24.9" customHeight="1">
      <c r="A41" s="604"/>
      <c r="B41" s="162" t="s">
        <v>928</v>
      </c>
      <c r="C41" s="147">
        <v>34</v>
      </c>
      <c r="D41" s="147">
        <f>COUNTIF('NORTE '!A:A,"San Andrés de Cuerquia")-COUNTIFS('NORTE '!A:A,"San Andrés de Cuerquia",'NORTE '!C:C,"")</f>
        <v>20</v>
      </c>
      <c r="E41" s="163">
        <v>585</v>
      </c>
      <c r="F41" s="168">
        <v>48.03</v>
      </c>
    </row>
    <row r="42" spans="1:6" ht="24.9" customHeight="1">
      <c r="A42" s="604"/>
      <c r="B42" s="162" t="s">
        <v>4330</v>
      </c>
      <c r="C42" s="147">
        <v>9</v>
      </c>
      <c r="D42" s="147">
        <f>COUNTIF('NORTE '!A:A,"San José de la Montaña")-COUNTIFS('NORTE '!A:A,"San José de la Montaña",'NORTE '!C:C,"")</f>
        <v>4</v>
      </c>
      <c r="E42" s="163">
        <v>141</v>
      </c>
      <c r="F42" s="168">
        <v>38.11</v>
      </c>
    </row>
    <row r="43" spans="1:6" ht="24.9" customHeight="1">
      <c r="A43" s="604"/>
      <c r="B43" s="162" t="s">
        <v>974</v>
      </c>
      <c r="C43" s="147">
        <v>20</v>
      </c>
      <c r="D43" s="147">
        <f>COUNTIF('NORTE '!A:A,"San Pedro De Los Milagros")-COUNTIFS('NORTE '!A:A,"San Pedro De Los Milagros",'NORTE '!C:C,"")</f>
        <v>15</v>
      </c>
      <c r="E43" s="163">
        <v>1870</v>
      </c>
      <c r="F43" s="168">
        <v>65.98</v>
      </c>
    </row>
    <row r="44" spans="1:6" ht="24.9" customHeight="1">
      <c r="A44" s="604"/>
      <c r="B44" s="162" t="s">
        <v>1002</v>
      </c>
      <c r="C44" s="147">
        <v>73</v>
      </c>
      <c r="D44" s="147">
        <f>COUNTIF('NORTE '!A:A,"Santa Rosa De Osos")-COUNTIFS('NORTE '!A:A,"Santa Rosa De Osos",'NORTE '!C:C,"")</f>
        <v>30</v>
      </c>
      <c r="E44" s="163">
        <v>3271</v>
      </c>
      <c r="F44" s="168">
        <v>69.010000000000005</v>
      </c>
    </row>
    <row r="45" spans="1:6" ht="24.9" customHeight="1">
      <c r="A45" s="604"/>
      <c r="B45" s="162" t="s">
        <v>1058</v>
      </c>
      <c r="C45" s="147">
        <v>20</v>
      </c>
      <c r="D45" s="147">
        <f>COUNTIF('NORTE '!A:A,"Toledo")-COUNTIFS('NORTE '!A:A,"Toledo",'NORTE '!C:C,"")</f>
        <v>12</v>
      </c>
      <c r="E45" s="163">
        <v>753.00000000000011</v>
      </c>
      <c r="F45" s="168">
        <v>75.599999999999994</v>
      </c>
    </row>
    <row r="46" spans="1:6" ht="24.9" customHeight="1">
      <c r="A46" s="604"/>
      <c r="B46" s="162" t="s">
        <v>1082</v>
      </c>
      <c r="C46" s="147">
        <v>43</v>
      </c>
      <c r="D46" s="147">
        <f>COUNTIF('NORTE '!A:A,"Valdivia")-COUNTIFS('NORTE '!A:A,"Valdivia",'NORTE '!C:C,"")</f>
        <v>8</v>
      </c>
      <c r="E46" s="163">
        <v>1457</v>
      </c>
      <c r="F46" s="168">
        <v>43.39</v>
      </c>
    </row>
    <row r="47" spans="1:6" ht="24.9" customHeight="1">
      <c r="A47" s="604"/>
      <c r="B47" s="162" t="s">
        <v>1099</v>
      </c>
      <c r="C47" s="147">
        <v>51</v>
      </c>
      <c r="D47" s="147">
        <f>COUNTIF('NORTE '!A:A,"Yarumal")-COUNTIFS('NORTE '!A:A,"Yarumal",'NORTE '!C:C,"")</f>
        <v>12</v>
      </c>
      <c r="E47" s="163">
        <v>2014</v>
      </c>
      <c r="F47" s="168">
        <v>57.72</v>
      </c>
    </row>
    <row r="48" spans="1:6" ht="24.9" customHeight="1">
      <c r="A48" s="683"/>
      <c r="B48" s="165" t="s">
        <v>4324</v>
      </c>
      <c r="C48" s="157">
        <f>SUM(C31:C47)</f>
        <v>600</v>
      </c>
      <c r="D48" s="157">
        <f>SUM(D31:D47)</f>
        <v>253</v>
      </c>
      <c r="E48" s="166">
        <f>SUM(E31:E47)</f>
        <v>19217</v>
      </c>
      <c r="F48" s="167">
        <v>54.38</v>
      </c>
    </row>
    <row r="49" spans="1:6" ht="24.9" customHeight="1">
      <c r="A49" s="604" t="s">
        <v>4331</v>
      </c>
      <c r="B49" s="162" t="s">
        <v>1191</v>
      </c>
      <c r="C49" s="147">
        <v>16</v>
      </c>
      <c r="D49" s="147">
        <f>COUNTIF('OCCIDENTE '!A:A, "Abriaquí")-COUNTIFS('OCCIDENTE '!A:A,"Abriaquí",'OCCIDENTE '!C:C,"")</f>
        <v>7</v>
      </c>
      <c r="E49" s="163">
        <v>260</v>
      </c>
      <c r="F49" s="168">
        <v>44.77</v>
      </c>
    </row>
    <row r="50" spans="1:6" ht="24.9" customHeight="1">
      <c r="A50" s="604"/>
      <c r="B50" s="162" t="s">
        <v>1206</v>
      </c>
      <c r="C50" s="147">
        <v>19</v>
      </c>
      <c r="D50" s="147">
        <f>COUNTIF('OCCIDENTE '!A:A, "Anzá")-COUNTIFS('OCCIDENTE '!A:A,"Anzá",'OCCIDENTE '!C:C,"")</f>
        <v>19</v>
      </c>
      <c r="E50" s="163">
        <v>1249</v>
      </c>
      <c r="F50" s="168">
        <v>67.56</v>
      </c>
    </row>
    <row r="51" spans="1:6" ht="24.9" customHeight="1">
      <c r="A51" s="604"/>
      <c r="B51" s="162" t="s">
        <v>1239</v>
      </c>
      <c r="C51" s="147">
        <v>10</v>
      </c>
      <c r="D51" s="147">
        <f>COUNTIF('OCCIDENTE '!A:A, "Armenia")-COUNTIFS('OCCIDENTE '!A:A,"Armenia",'OCCIDENTE '!C:C,"")</f>
        <v>4</v>
      </c>
      <c r="E51" s="163">
        <v>737</v>
      </c>
      <c r="F51" s="168">
        <v>64.285714285714292</v>
      </c>
    </row>
    <row r="52" spans="1:6" ht="24.9" customHeight="1">
      <c r="A52" s="604"/>
      <c r="B52" s="162" t="s">
        <v>1247</v>
      </c>
      <c r="C52" s="147">
        <v>36</v>
      </c>
      <c r="D52" s="147">
        <f>COUNTIF('OCCIDENTE '!A:A, "Buriticá")-COUNTIFS('OCCIDENTE '!A:A,"Buriticá",'OCCIDENTE '!C:C,"")</f>
        <v>37</v>
      </c>
      <c r="E52" s="163">
        <v>1609</v>
      </c>
      <c r="F52" s="168">
        <v>77.588721438988813</v>
      </c>
    </row>
    <row r="53" spans="1:6" ht="24.9" customHeight="1">
      <c r="A53" s="604"/>
      <c r="B53" s="162" t="s">
        <v>1316</v>
      </c>
      <c r="C53" s="147">
        <v>22</v>
      </c>
      <c r="D53" s="147">
        <f>COUNTIF('OCCIDENTE '!A:A, "Caicedo")-COUNTIFS('OCCIDENTE '!A:A,"Caicedo",'OCCIDENTE '!C:C,"")</f>
        <v>11</v>
      </c>
      <c r="E53" s="163">
        <v>1324</v>
      </c>
      <c r="F53" s="168">
        <v>64.180000000000007</v>
      </c>
    </row>
    <row r="54" spans="1:6" ht="24.9" customHeight="1">
      <c r="A54" s="604"/>
      <c r="B54" s="162" t="s">
        <v>1338</v>
      </c>
      <c r="C54" s="147">
        <v>71</v>
      </c>
      <c r="D54" s="147">
        <f>COUNTIF('OCCIDENTE '!A:A, "Cañasgordas")-COUNTIFS('OCCIDENTE '!A:A,"Cañasgordas",'OCCIDENTE '!C:C,"")</f>
        <v>52</v>
      </c>
      <c r="E54" s="163">
        <v>2214</v>
      </c>
      <c r="F54" s="168">
        <v>69.319999999999993</v>
      </c>
    </row>
    <row r="55" spans="1:6" ht="24.9" customHeight="1">
      <c r="A55" s="604"/>
      <c r="B55" s="162" t="s">
        <v>1433</v>
      </c>
      <c r="C55" s="147">
        <v>92</v>
      </c>
      <c r="D55" s="147">
        <f>COUNTIF('OCCIDENTE '!A:A, "Dabeiba")-COUNTIFS('OCCIDENTE '!A:A,"Dabeiba",'OCCIDENTE '!C:C,"")</f>
        <v>24</v>
      </c>
      <c r="E55" s="163">
        <v>1111</v>
      </c>
      <c r="F55" s="168">
        <v>29.86</v>
      </c>
    </row>
    <row r="56" spans="1:6" ht="24.9" customHeight="1">
      <c r="A56" s="604"/>
      <c r="B56" s="162" t="s">
        <v>1481</v>
      </c>
      <c r="C56" s="147">
        <v>33</v>
      </c>
      <c r="D56" s="147">
        <f>COUNTIF('OCCIDENTE '!A:A, "Ebéjico")-COUNTIFS('OCCIDENTE '!A:A,"Ebéjico",'OCCIDENTE '!C:C,"")</f>
        <v>30</v>
      </c>
      <c r="E56" s="163">
        <v>3150</v>
      </c>
      <c r="F56" s="168">
        <v>88.52</v>
      </c>
    </row>
    <row r="57" spans="1:6" ht="24.9" customHeight="1">
      <c r="A57" s="604"/>
      <c r="B57" s="162" t="s">
        <v>1538</v>
      </c>
      <c r="C57" s="147">
        <v>68</v>
      </c>
      <c r="D57" s="147">
        <f>COUNTIF('OCCIDENTE '!A:A, "Frontino")-COUNTIFS('OCCIDENTE '!A:A,"Frontino",'OCCIDENTE '!C:C,"")</f>
        <v>38</v>
      </c>
      <c r="E57" s="163">
        <v>2405</v>
      </c>
      <c r="F57" s="168">
        <v>78.98</v>
      </c>
    </row>
    <row r="58" spans="1:6" ht="24.9" customHeight="1">
      <c r="A58" s="604"/>
      <c r="B58" s="162" t="s">
        <v>1605</v>
      </c>
      <c r="C58" s="147">
        <v>15</v>
      </c>
      <c r="D58" s="147">
        <f>COUNTIF('OCCIDENTE '!A:A, "Giraldo")-COUNTIFS('OCCIDENTE '!A:A,"Giraldo",'OCCIDENTE '!C:C,"")</f>
        <v>22</v>
      </c>
      <c r="E58" s="163">
        <v>847</v>
      </c>
      <c r="F58" s="168">
        <v>79.34</v>
      </c>
    </row>
    <row r="59" spans="1:6" ht="24.9" customHeight="1">
      <c r="A59" s="604"/>
      <c r="B59" s="162" t="s">
        <v>1649</v>
      </c>
      <c r="C59" s="147">
        <v>18</v>
      </c>
      <c r="D59" s="147">
        <f>COUNTIF('OCCIDENTE '!A:A, "Heliconia")-COUNTIFS('OCCIDENTE '!A:A,"Heliconia",'OCCIDENTE '!C:C,"")</f>
        <v>14</v>
      </c>
      <c r="E59" s="163">
        <v>904</v>
      </c>
      <c r="F59" s="168">
        <v>89.5</v>
      </c>
    </row>
    <row r="60" spans="1:6" ht="24.9" customHeight="1">
      <c r="A60" s="604"/>
      <c r="B60" s="162" t="s">
        <v>1678</v>
      </c>
      <c r="C60" s="147">
        <v>37</v>
      </c>
      <c r="D60" s="147">
        <f>COUNTIF('OCCIDENTE '!A:A, "Liborina")-COUNTIFS('OCCIDENTE '!A:A,"Liborina",'OCCIDENTE '!C:C,"")</f>
        <v>37</v>
      </c>
      <c r="E60" s="163">
        <v>1996</v>
      </c>
      <c r="F60" s="168">
        <v>83.29</v>
      </c>
    </row>
    <row r="61" spans="1:6" ht="24.9" customHeight="1">
      <c r="A61" s="604"/>
      <c r="B61" s="162" t="s">
        <v>4332</v>
      </c>
      <c r="C61" s="147">
        <v>14</v>
      </c>
      <c r="D61" s="147">
        <f>COUNTIF('OCCIDENTE '!A:A, "Olaya")-COUNTIFS('OCCIDENTE '!A:A,"Olaya",'OCCIDENTE '!C:C,"")</f>
        <v>8</v>
      </c>
      <c r="E61" s="163">
        <v>917</v>
      </c>
      <c r="F61" s="168">
        <v>90.38</v>
      </c>
    </row>
    <row r="62" spans="1:6" ht="24.9" customHeight="1">
      <c r="A62" s="604"/>
      <c r="B62" s="162" t="s">
        <v>1758</v>
      </c>
      <c r="C62" s="147">
        <v>36</v>
      </c>
      <c r="D62" s="147">
        <f>COUNTIF('OCCIDENTE '!A:A, "Peque")-COUNTIFS('OCCIDENTE '!A:A,"Peque",'OCCIDENTE '!C:C,"")</f>
        <v>32</v>
      </c>
      <c r="E62" s="163">
        <v>1516</v>
      </c>
      <c r="F62" s="168">
        <v>93.3</v>
      </c>
    </row>
    <row r="63" spans="1:6" ht="24.9" customHeight="1">
      <c r="A63" s="604"/>
      <c r="B63" s="162" t="s">
        <v>1823</v>
      </c>
      <c r="C63" s="147">
        <v>32</v>
      </c>
      <c r="D63" s="147">
        <f>COUNTIF('OCCIDENTE '!A:A, "Sabanalarga")-COUNTIFS('OCCIDENTE '!A:A,"Sabanalarga",'OCCIDENTE '!C:C,"")</f>
        <v>20</v>
      </c>
      <c r="E63" s="163">
        <v>1273</v>
      </c>
      <c r="F63" s="168">
        <v>69.52</v>
      </c>
    </row>
    <row r="64" spans="1:6" ht="24.9" customHeight="1">
      <c r="A64" s="604"/>
      <c r="B64" s="162" t="s">
        <v>1857</v>
      </c>
      <c r="C64" s="147">
        <v>37</v>
      </c>
      <c r="D64" s="147">
        <f>COUNTIF('OCCIDENTE '!A:A, "San Jerónimo")-COUNTIFS('OCCIDENTE '!A:A,"San Jerónimo",'OCCIDENTE '!C:C,"")</f>
        <v>27</v>
      </c>
      <c r="E64" s="163">
        <v>1898</v>
      </c>
      <c r="F64" s="168">
        <v>68.48</v>
      </c>
    </row>
    <row r="65" spans="1:6" ht="24.9" customHeight="1">
      <c r="A65" s="604"/>
      <c r="B65" s="162" t="s">
        <v>1907</v>
      </c>
      <c r="C65" s="147">
        <v>41</v>
      </c>
      <c r="D65" s="147">
        <f>COUNTIF('OCCIDENTE '!A:A, "Santafe de Antioquia")-COUNTIFS('OCCIDENTE '!A:A,"Santafe de Antioquia",'OCCIDENTE '!C:C,"")</f>
        <v>39</v>
      </c>
      <c r="E65" s="163">
        <v>2360</v>
      </c>
      <c r="F65" s="168">
        <v>78.422515635858232</v>
      </c>
    </row>
    <row r="66" spans="1:6" ht="24.9" customHeight="1">
      <c r="A66" s="604"/>
      <c r="B66" s="162" t="s">
        <v>1971</v>
      </c>
      <c r="C66" s="147">
        <v>31</v>
      </c>
      <c r="D66" s="147">
        <f>COUNTIF('OCCIDENTE '!A:A, "Sopetrán")-COUNTIFS('OCCIDENTE '!A:A,"Sopetrán",'OCCIDENTE '!C:C,"")</f>
        <v>3</v>
      </c>
      <c r="E66" s="163">
        <v>2360</v>
      </c>
      <c r="F66" s="168">
        <v>78.23</v>
      </c>
    </row>
    <row r="67" spans="1:6" ht="24.9" customHeight="1">
      <c r="A67" s="683"/>
      <c r="B67" s="162" t="s">
        <v>1972</v>
      </c>
      <c r="C67" s="147">
        <v>42</v>
      </c>
      <c r="D67" s="147">
        <f>COUNTIF('OCCIDENTE '!A:A, "Uramita")-COUNTIFS('OCCIDENTE '!A:A,"Uramita",'OCCIDENTE '!C:C,"")</f>
        <v>15</v>
      </c>
      <c r="E67" s="163">
        <v>523</v>
      </c>
      <c r="F67" s="168">
        <v>36.86</v>
      </c>
    </row>
    <row r="68" spans="1:6" ht="24.9" customHeight="1">
      <c r="A68" s="683"/>
      <c r="B68" s="165" t="s">
        <v>4324</v>
      </c>
      <c r="C68" s="157">
        <f>SUM(C49:C67)</f>
        <v>670</v>
      </c>
      <c r="D68" s="157">
        <f>SUM(D49:D67)</f>
        <v>439</v>
      </c>
      <c r="E68" s="166">
        <f>SUM(E49:E67)</f>
        <v>28653</v>
      </c>
      <c r="F68" s="167">
        <v>70.92</v>
      </c>
    </row>
    <row r="69" spans="1:6" ht="24.9" customHeight="1">
      <c r="A69" s="604" t="s">
        <v>4333</v>
      </c>
      <c r="B69" s="162" t="s">
        <v>2109</v>
      </c>
      <c r="C69" s="147">
        <v>21</v>
      </c>
      <c r="D69" s="147">
        <f>COUNTIF('SUROESTE '!A:A, "Amagá")-COUNTIFS('SUROESTE '!A:A,"Amagá",'SUROESTE '!C:C,"")</f>
        <v>34</v>
      </c>
      <c r="E69" s="163">
        <v>4830</v>
      </c>
      <c r="F69" s="164">
        <v>92.36</v>
      </c>
    </row>
    <row r="70" spans="1:6" ht="24.9" customHeight="1">
      <c r="A70" s="604"/>
      <c r="B70" s="162" t="s">
        <v>2173</v>
      </c>
      <c r="C70" s="147">
        <v>67</v>
      </c>
      <c r="D70" s="147">
        <f>COUNTIF('SUROESTE '!A:A, "Andes")-COUNTIFS('SUROESTE '!A:A,"Andes",'SUROESTE '!C:C,"")</f>
        <v>54</v>
      </c>
      <c r="E70" s="163">
        <v>3017</v>
      </c>
      <c r="F70" s="164">
        <v>41.942728804042673</v>
      </c>
    </row>
    <row r="71" spans="1:6" ht="24.9" customHeight="1">
      <c r="A71" s="604"/>
      <c r="B71" s="162" t="s">
        <v>2277</v>
      </c>
      <c r="C71" s="147">
        <v>12</v>
      </c>
      <c r="D71" s="147">
        <f>COUNTIF('SUROESTE '!A:A, "Angelópolis")-COUNTIFS('SUROESTE '!A:A,"Angelópolis",'SUROESTE '!C:C,"")</f>
        <v>12</v>
      </c>
      <c r="E71" s="163">
        <v>952</v>
      </c>
      <c r="F71" s="164">
        <v>81.239999999999995</v>
      </c>
    </row>
    <row r="72" spans="1:6" ht="24.9" customHeight="1">
      <c r="A72" s="604"/>
      <c r="B72" s="162" t="s">
        <v>2295</v>
      </c>
      <c r="C72" s="147">
        <v>27</v>
      </c>
      <c r="D72" s="147">
        <f>COUNTIF('SUROESTE '!A:A, "Betania")-COUNTIFS('SUROESTE '!A:A,"Betania",'SUROESTE '!C:C,"")</f>
        <v>20</v>
      </c>
      <c r="E72" s="163">
        <v>670</v>
      </c>
      <c r="F72" s="164">
        <v>36.450000000000003</v>
      </c>
    </row>
    <row r="73" spans="1:6" ht="24.9" customHeight="1">
      <c r="A73" s="604"/>
      <c r="B73" s="162" t="s">
        <v>2333</v>
      </c>
      <c r="C73" s="147">
        <v>41</v>
      </c>
      <c r="D73" s="147">
        <f>COUNTIF('SUROESTE '!A:A, "Betulia")-COUNTIFS('SUROESTE '!A:A,"Betulia",'SUROESTE '!C:C,"")</f>
        <v>29</v>
      </c>
      <c r="E73" s="163">
        <v>2156</v>
      </c>
      <c r="F73" s="164">
        <v>62.7</v>
      </c>
    </row>
    <row r="74" spans="1:6" ht="24.9" customHeight="1">
      <c r="A74" s="604"/>
      <c r="B74" s="162" t="s">
        <v>2389</v>
      </c>
      <c r="C74" s="147">
        <v>24</v>
      </c>
      <c r="D74" s="147">
        <f>COUNTIF('SUROESTE '!A:A, "Caramanta")-COUNTIFS('SUROESTE '!A:A,"Caramanta",'SUROESTE '!C:C,"")</f>
        <v>16</v>
      </c>
      <c r="E74" s="163">
        <v>585</v>
      </c>
      <c r="F74" s="164">
        <v>71.599999999999994</v>
      </c>
    </row>
    <row r="75" spans="1:6" ht="24.9" customHeight="1">
      <c r="A75" s="604"/>
      <c r="B75" s="162" t="s">
        <v>2419</v>
      </c>
      <c r="C75" s="147">
        <v>18</v>
      </c>
      <c r="D75" s="147">
        <f>COUNTIF('SUROESTE '!A:A, "Ciudad Bolívar")-COUNTIFS('SUROESTE '!A:A,"Ciudad Bolívar",'SUROESTE '!C:C,"")</f>
        <v>17</v>
      </c>
      <c r="E75" s="163">
        <v>1562</v>
      </c>
      <c r="F75" s="164">
        <v>54.6</v>
      </c>
    </row>
    <row r="76" spans="1:6" ht="24.9" customHeight="1">
      <c r="A76" s="604"/>
      <c r="B76" s="162" t="s">
        <v>2452</v>
      </c>
      <c r="C76" s="147">
        <v>24</v>
      </c>
      <c r="D76" s="147">
        <f>COUNTIF('SUROESTE '!A:A, "Concordia")-COUNTIFS('SUROESTE '!A:A,"Concordia",'SUROESTE '!C:C,"")</f>
        <v>20</v>
      </c>
      <c r="E76" s="163">
        <v>1500</v>
      </c>
      <c r="F76" s="164">
        <v>35.04</v>
      </c>
    </row>
    <row r="77" spans="1:6" ht="24.9" customHeight="1">
      <c r="A77" s="604"/>
      <c r="B77" s="162" t="s">
        <v>2490</v>
      </c>
      <c r="C77" s="147">
        <v>36</v>
      </c>
      <c r="D77" s="147">
        <f>COUNTIF('SUROESTE '!A:A, "Fredonia")-COUNTIFS('SUROESTE '!A:A,"Fredonia",'SUROESTE '!C:C,"")</f>
        <v>38</v>
      </c>
      <c r="E77" s="163">
        <v>4237</v>
      </c>
      <c r="F77" s="164">
        <v>72.28</v>
      </c>
    </row>
    <row r="78" spans="1:6" ht="24.9" customHeight="1">
      <c r="A78" s="604"/>
      <c r="B78" s="162" t="s">
        <v>2558</v>
      </c>
      <c r="C78" s="147">
        <v>11</v>
      </c>
      <c r="D78" s="147">
        <f>COUNTIF('SUROESTE '!A:A, "Hispania")-COUNTIFS('SUROESTE '!A:A,"Hispania",'SUROESTE '!C:C,"")</f>
        <v>9</v>
      </c>
      <c r="E78" s="163">
        <v>147</v>
      </c>
      <c r="F78" s="164">
        <v>25.29</v>
      </c>
    </row>
    <row r="79" spans="1:6" ht="24.9" customHeight="1">
      <c r="A79" s="604"/>
      <c r="B79" s="162" t="s">
        <v>2576</v>
      </c>
      <c r="C79" s="147">
        <v>21</v>
      </c>
      <c r="D79" s="147">
        <f>COUNTIF('SUROESTE '!A:A, "Jardín")-COUNTIFS('SUROESTE '!A:A,"Jardín",'SUROESTE '!C:C,"")</f>
        <v>23</v>
      </c>
      <c r="E79" s="163">
        <v>1645</v>
      </c>
      <c r="F79" s="164">
        <v>85.81</v>
      </c>
    </row>
    <row r="80" spans="1:6" ht="24.9" customHeight="1">
      <c r="A80" s="604"/>
      <c r="B80" s="162" t="s">
        <v>2618</v>
      </c>
      <c r="C80" s="147">
        <v>31</v>
      </c>
      <c r="D80" s="147">
        <f>COUNTIF('SUROESTE '!A:A, "Jericó")-COUNTIFS('SUROESTE '!A:A,"Jericó",'SUROESTE '!C:C,"")</f>
        <v>25</v>
      </c>
      <c r="E80" s="163">
        <v>1427</v>
      </c>
      <c r="F80" s="164">
        <v>79.932165065008476</v>
      </c>
    </row>
    <row r="81" spans="1:6" ht="24.9" customHeight="1">
      <c r="A81" s="604"/>
      <c r="B81" s="162" t="s">
        <v>2659</v>
      </c>
      <c r="C81" s="147">
        <v>3</v>
      </c>
      <c r="D81" s="147">
        <f>COUNTIF('SUROESTE '!A:A, "La Pintada")-COUNTIFS('SUROESTE '!A:A,"La Pintada",'SUROESTE '!C:C,"")</f>
        <v>0</v>
      </c>
      <c r="E81" s="163">
        <v>195</v>
      </c>
      <c r="F81" s="164">
        <v>75.454545454545453</v>
      </c>
    </row>
    <row r="82" spans="1:6" ht="24.9" customHeight="1">
      <c r="A82" s="604"/>
      <c r="B82" s="162" t="s">
        <v>2661</v>
      </c>
      <c r="C82" s="147">
        <v>24</v>
      </c>
      <c r="D82" s="147">
        <f>COUNTIF('SUROESTE '!A:A, "Montebello")-COUNTIFS('SUROESTE '!A:A,"Montebello",'SUROESTE '!C:C,"")</f>
        <v>14</v>
      </c>
      <c r="E82" s="163">
        <v>697</v>
      </c>
      <c r="F82" s="164">
        <v>45.08</v>
      </c>
    </row>
    <row r="83" spans="1:6" ht="24.9" customHeight="1">
      <c r="A83" s="604"/>
      <c r="B83" s="162" t="s">
        <v>2688</v>
      </c>
      <c r="C83" s="147">
        <v>20</v>
      </c>
      <c r="D83" s="147">
        <f>COUNTIF('SUROESTE '!A:A, "Pueblorrico")-COUNTIFS('SUROESTE '!A:A,"Pueblorrico",'SUROESTE '!C:C,"")</f>
        <v>13</v>
      </c>
      <c r="E83" s="163">
        <v>291</v>
      </c>
      <c r="F83" s="164">
        <v>24.7</v>
      </c>
    </row>
    <row r="84" spans="1:6" ht="24.9" customHeight="1">
      <c r="A84" s="604"/>
      <c r="B84" s="162" t="s">
        <v>2712</v>
      </c>
      <c r="C84" s="147">
        <v>32</v>
      </c>
      <c r="D84" s="147">
        <f>COUNTIF('SUROESTE '!A:A, "Salgar")-COUNTIFS('SUROESTE '!A:A,"Salgar",'SUROESTE '!C:C,"")</f>
        <v>22</v>
      </c>
      <c r="E84" s="163">
        <v>1578</v>
      </c>
      <c r="F84" s="164">
        <v>44.6</v>
      </c>
    </row>
    <row r="85" spans="1:6" ht="24.9" customHeight="1">
      <c r="A85" s="604"/>
      <c r="B85" s="162" t="s">
        <v>2754</v>
      </c>
      <c r="C85" s="147">
        <v>46</v>
      </c>
      <c r="D85" s="147">
        <f>COUNTIF('SUROESTE '!A:A, "Santa Bárbara")-COUNTIFS('SUROESTE '!A:A,"Santa Bárbara",'SUROESTE '!C:C,"")</f>
        <v>42</v>
      </c>
      <c r="E85" s="163">
        <v>4400</v>
      </c>
      <c r="F85" s="164">
        <v>90.48</v>
      </c>
    </row>
    <row r="86" spans="1:6" ht="24.9" customHeight="1">
      <c r="A86" s="604"/>
      <c r="B86" s="162" t="s">
        <v>4334</v>
      </c>
      <c r="C86" s="147">
        <v>37</v>
      </c>
      <c r="D86" s="147">
        <f>COUNTIF('SUROESTE '!A:A, "Támesis")-COUNTIFS('SUROESTE '!A:A,"Támesis",'SUROESTE '!C:C,"")</f>
        <v>36</v>
      </c>
      <c r="E86" s="163">
        <v>2575</v>
      </c>
      <c r="F86" s="164">
        <v>89.86</v>
      </c>
    </row>
    <row r="87" spans="1:6" ht="24.9" customHeight="1">
      <c r="A87" s="604"/>
      <c r="B87" s="162" t="s">
        <v>2887</v>
      </c>
      <c r="C87" s="147">
        <v>16</v>
      </c>
      <c r="D87" s="147">
        <f>COUNTIF('SUROESTE '!A:A, "Tarso")-COUNTIFS('SUROESTE '!A:A,"Tarso",'SUROESTE '!C:C,"")</f>
        <v>9</v>
      </c>
      <c r="E87" s="163">
        <v>499</v>
      </c>
      <c r="F87" s="164">
        <v>61.53</v>
      </c>
    </row>
    <row r="88" spans="1:6" ht="24.9" customHeight="1">
      <c r="A88" s="604"/>
      <c r="B88" s="162" t="s">
        <v>2902</v>
      </c>
      <c r="C88" s="147">
        <v>21</v>
      </c>
      <c r="D88" s="147">
        <f>COUNTIF('SUROESTE '!A:A, "Titiribí")-COUNTIFS('SUROESTE '!A:A,"Titiribí",'SUROESTE '!C:C,"")</f>
        <v>23</v>
      </c>
      <c r="E88" s="163">
        <v>1644</v>
      </c>
      <c r="F88" s="164">
        <v>87.21</v>
      </c>
    </row>
    <row r="89" spans="1:6" ht="24.9" customHeight="1">
      <c r="A89" s="604"/>
      <c r="B89" s="162" t="s">
        <v>2945</v>
      </c>
      <c r="C89" s="147">
        <v>53</v>
      </c>
      <c r="D89" s="147">
        <f>COUNTIF('SUROESTE '!A:A, "Urrao")-COUNTIFS('SUROESTE '!A:A,"Urrao",'SUROESTE '!C:C,"")</f>
        <v>29</v>
      </c>
      <c r="E89" s="163">
        <v>2133</v>
      </c>
      <c r="F89" s="164">
        <v>54</v>
      </c>
    </row>
    <row r="90" spans="1:6" ht="24.9" customHeight="1">
      <c r="A90" s="604"/>
      <c r="B90" s="162" t="s">
        <v>3003</v>
      </c>
      <c r="C90" s="147">
        <v>13</v>
      </c>
      <c r="D90" s="147">
        <f>COUNTIF('SUROESTE '!A:A, "Valparaíso")-COUNTIFS('SUROESTE '!A:A,"Valparaíso",'SUROESTE '!C:C,"")</f>
        <v>14</v>
      </c>
      <c r="E90" s="163">
        <v>747</v>
      </c>
      <c r="F90" s="164">
        <v>82.72</v>
      </c>
    </row>
    <row r="91" spans="1:6" ht="24.9" customHeight="1">
      <c r="A91" s="604"/>
      <c r="B91" s="162" t="s">
        <v>3027</v>
      </c>
      <c r="C91" s="147">
        <v>17</v>
      </c>
      <c r="D91" s="147">
        <f>COUNTIF('SUROESTE '!A:A, "Venecia")-COUNTIFS('SUROESTE '!A:A,"Venecia",'SUROESTE '!C:C,"")</f>
        <v>11</v>
      </c>
      <c r="E91" s="163">
        <v>1973</v>
      </c>
      <c r="F91" s="164">
        <v>90.79</v>
      </c>
    </row>
    <row r="92" spans="1:6" ht="24.9" customHeight="1">
      <c r="A92" s="683"/>
      <c r="B92" s="165" t="s">
        <v>4324</v>
      </c>
      <c r="C92" s="157">
        <f>SUM(C69:C91)</f>
        <v>615</v>
      </c>
      <c r="D92" s="157">
        <f>SUM(D69:D91)</f>
        <v>510</v>
      </c>
      <c r="E92" s="166">
        <f>SUM(E69:E91)</f>
        <v>39460</v>
      </c>
      <c r="F92" s="167">
        <v>64.75</v>
      </c>
    </row>
    <row r="93" spans="1:6" ht="24.9" customHeight="1">
      <c r="A93" s="604" t="s">
        <v>4335</v>
      </c>
      <c r="B93" s="162" t="s">
        <v>4336</v>
      </c>
      <c r="C93" s="147">
        <v>44</v>
      </c>
      <c r="D93" s="147">
        <f>COUNTIF('BAJO CAUCA '!A:A, "Caceres")-COUNTIFS('BAJO CAUCA '!A:A,"Caceres",'BAJO CAUCA '!C:C,"")</f>
        <v>7</v>
      </c>
      <c r="E93" s="163">
        <v>1410</v>
      </c>
      <c r="F93" s="164">
        <v>19.93</v>
      </c>
    </row>
    <row r="94" spans="1:6" ht="24.9" customHeight="1">
      <c r="A94" s="604"/>
      <c r="B94" s="162" t="s">
        <v>4061</v>
      </c>
      <c r="C94" s="147">
        <v>45</v>
      </c>
      <c r="D94" s="147">
        <f>COUNTIF('BAJO CAUCA '!A:A, "Caucasia")-COUNTIFS('BAJO CAUCA '!A:A,"Caucasia",'BAJO CAUCA '!C:C,"")</f>
        <v>15</v>
      </c>
      <c r="E94" s="163">
        <v>873</v>
      </c>
      <c r="F94" s="164">
        <v>27.71</v>
      </c>
    </row>
    <row r="95" spans="1:6" ht="24.9" customHeight="1">
      <c r="A95" s="604"/>
      <c r="B95" s="162" t="s">
        <v>4090</v>
      </c>
      <c r="C95" s="147">
        <v>53</v>
      </c>
      <c r="D95" s="147">
        <f>COUNTIF('BAJO CAUCA '!A:A, "El Bagre")-COUNTIFS('BAJO CAUCA '!A:A,"El Bagre",'BAJO CAUCA '!C:C,"")</f>
        <v>4</v>
      </c>
      <c r="E95" s="163">
        <v>1849</v>
      </c>
      <c r="F95" s="164">
        <v>37.332439678284182</v>
      </c>
    </row>
    <row r="96" spans="1:6" ht="24.9" customHeight="1">
      <c r="A96" s="604"/>
      <c r="B96" s="162" t="s">
        <v>4100</v>
      </c>
      <c r="C96" s="147">
        <v>20</v>
      </c>
      <c r="D96" s="147">
        <f>COUNTIF('BAJO CAUCA '!A:A, "Nechí")-COUNTIFS('BAJO CAUCA '!A:A,"Nechí",'BAJO CAUCA '!C:C,"")</f>
        <v>2</v>
      </c>
      <c r="E96" s="163">
        <v>536</v>
      </c>
      <c r="F96" s="164">
        <v>15.35</v>
      </c>
    </row>
    <row r="97" spans="1:6" ht="24.9" customHeight="1">
      <c r="A97" s="604"/>
      <c r="B97" s="162" t="s">
        <v>4105</v>
      </c>
      <c r="C97" s="147">
        <v>42</v>
      </c>
      <c r="D97" s="147">
        <f>COUNTIF('BAJO CAUCA '!A:A, "Tarazá")-COUNTIFS('BAJO CAUCA '!A:A,"Tarazá",'BAJO CAUCA '!C:C,"")</f>
        <v>6</v>
      </c>
      <c r="E97" s="163">
        <v>2722</v>
      </c>
      <c r="F97" s="164">
        <v>60.87</v>
      </c>
    </row>
    <row r="98" spans="1:6" ht="24.9" customHeight="1">
      <c r="A98" s="604"/>
      <c r="B98" s="162" t="s">
        <v>4117</v>
      </c>
      <c r="C98" s="147">
        <v>80</v>
      </c>
      <c r="D98" s="147">
        <f>COUNTIF('BAJO CAUCA '!A:A, "Zaragoza")-COUNTIFS('BAJO CAUCA '!A:A,"Zaragoza",'BAJO CAUCA '!C:C,"")</f>
        <v>9</v>
      </c>
      <c r="E98" s="163">
        <v>552</v>
      </c>
      <c r="F98" s="164">
        <v>13.528520949015649</v>
      </c>
    </row>
    <row r="99" spans="1:6" ht="24.9" customHeight="1">
      <c r="A99" s="683"/>
      <c r="B99" s="165" t="s">
        <v>4324</v>
      </c>
      <c r="C99" s="157">
        <f>SUM(C93:C98)</f>
        <v>284</v>
      </c>
      <c r="D99" s="157">
        <f>SUM(D93:D98)</f>
        <v>43</v>
      </c>
      <c r="E99" s="166">
        <f>SUM(E93:E98)</f>
        <v>7942</v>
      </c>
      <c r="F99" s="167">
        <v>29.18</v>
      </c>
    </row>
    <row r="100" spans="1:6" ht="24.9" customHeight="1">
      <c r="A100" s="604" t="s">
        <v>4337</v>
      </c>
      <c r="B100" s="162" t="s">
        <v>1974</v>
      </c>
      <c r="C100" s="147">
        <v>15</v>
      </c>
      <c r="D100" s="147">
        <f>COUNTIF('MAGDALENA MEDIO '!A:A, "Caracolí")-COUNTIFS('MAGDALENA MEDIO '!A:A,"Caracolí",'MAGDALENA MEDIO '!C:C,"")</f>
        <v>8</v>
      </c>
      <c r="E100" s="169">
        <v>366</v>
      </c>
      <c r="F100" s="168">
        <v>59.07</v>
      </c>
    </row>
    <row r="101" spans="1:6" ht="24.9" customHeight="1">
      <c r="A101" s="604"/>
      <c r="B101" s="162" t="s">
        <v>1990</v>
      </c>
      <c r="C101" s="147">
        <v>22</v>
      </c>
      <c r="D101" s="147">
        <f>COUNTIF('MAGDALENA MEDIO '!A:A, "Maceo")-COUNTIFS('MAGDALENA MEDIO '!A:A,"Maceo",'MAGDALENA MEDIO '!C:C,"")</f>
        <v>7</v>
      </c>
      <c r="E101" s="169">
        <v>869</v>
      </c>
      <c r="F101" s="168">
        <v>50.3</v>
      </c>
    </row>
    <row r="102" spans="1:6" ht="24.9" customHeight="1">
      <c r="A102" s="604"/>
      <c r="B102" s="162" t="s">
        <v>2004</v>
      </c>
      <c r="C102" s="147">
        <v>25</v>
      </c>
      <c r="D102" s="147">
        <f>COUNTIF('MAGDALENA MEDIO '!A:A, "Puerto Berrío")-COUNTIFS('MAGDALENA MEDIO '!A:A,"Puerto Berrío",'MAGDALENA MEDIO '!C:C,"")</f>
        <v>14</v>
      </c>
      <c r="E102" s="169">
        <v>1140</v>
      </c>
      <c r="F102" s="168">
        <v>60.762211486849168</v>
      </c>
    </row>
    <row r="103" spans="1:6" ht="24.9" customHeight="1">
      <c r="A103" s="604"/>
      <c r="B103" s="162" t="s">
        <v>2032</v>
      </c>
      <c r="C103" s="147">
        <v>24</v>
      </c>
      <c r="D103" s="147">
        <f>COUNTIF('MAGDALENA MEDIO '!A:A, "Puerto Nare")-COUNTIFS('MAGDALENA MEDIO '!A:A,"Puerto Nare",'MAGDALENA MEDIO '!C:C,"")</f>
        <v>6</v>
      </c>
      <c r="E103" s="169">
        <v>2702</v>
      </c>
      <c r="F103" s="168">
        <v>79.42</v>
      </c>
    </row>
    <row r="104" spans="1:6" ht="24.9" customHeight="1">
      <c r="A104" s="604"/>
      <c r="B104" s="162" t="s">
        <v>2044</v>
      </c>
      <c r="C104" s="147">
        <v>12</v>
      </c>
      <c r="D104" s="147">
        <f>COUNTIF('MAGDALENA MEDIO '!A:A, "Puerto Triunfo")-COUNTIFS('MAGDALENA MEDIO '!A:A,"Puerto Triunfo",'MAGDALENA MEDIO '!C:C,"")</f>
        <v>10</v>
      </c>
      <c r="E104" s="169">
        <v>4217</v>
      </c>
      <c r="F104" s="168">
        <v>94.086021505376294</v>
      </c>
    </row>
    <row r="105" spans="1:6" ht="24.9" customHeight="1">
      <c r="A105" s="604"/>
      <c r="B105" s="162" t="s">
        <v>2064</v>
      </c>
      <c r="C105" s="147">
        <v>62</v>
      </c>
      <c r="D105" s="147">
        <f>COUNTIF('MAGDALENA MEDIO '!A:A, "Yondó")-COUNTIFS('MAGDALENA MEDIO '!A:A,"Yondó",'MAGDALENA MEDIO '!C:C,"")</f>
        <v>22</v>
      </c>
      <c r="E105" s="169">
        <v>1461</v>
      </c>
      <c r="F105" s="168">
        <v>51.83</v>
      </c>
    </row>
    <row r="106" spans="1:6" ht="24.9" customHeight="1">
      <c r="A106" s="683"/>
      <c r="B106" s="165" t="s">
        <v>4324</v>
      </c>
      <c r="C106" s="157">
        <f>SUM(C100:C105)</f>
        <v>160</v>
      </c>
      <c r="D106" s="157">
        <f>SUM(D100:D105)</f>
        <v>67</v>
      </c>
      <c r="E106" s="166">
        <f>SUM(E100:E105)</f>
        <v>10755</v>
      </c>
      <c r="F106" s="167">
        <v>72.05</v>
      </c>
    </row>
    <row r="107" spans="1:6" ht="24.9" customHeight="1">
      <c r="A107" s="604" t="s">
        <v>4338</v>
      </c>
      <c r="B107" s="162" t="s">
        <v>4133</v>
      </c>
      <c r="C107" s="147">
        <v>61</v>
      </c>
      <c r="D107" s="147">
        <f>COUNTIF(NORDESTE!A:A, "Amalfi")-COUNTIFS(NORDESTE!A:A,"Amalfi",NORDESTE!C:C,"")</f>
        <v>6</v>
      </c>
      <c r="E107" s="163">
        <v>297</v>
      </c>
      <c r="F107" s="164">
        <v>8.0337690631808272</v>
      </c>
    </row>
    <row r="108" spans="1:6" ht="24.9" customHeight="1">
      <c r="A108" s="604"/>
      <c r="B108" s="162" t="s">
        <v>4144</v>
      </c>
      <c r="C108" s="147">
        <v>52</v>
      </c>
      <c r="D108" s="147">
        <f>COUNTIF(NORDESTE!A:A, "Anorí")-COUNTIFS(NORDESTE!A:A,"Anorí",NORDESTE!C:C,"")</f>
        <v>5</v>
      </c>
      <c r="E108" s="163">
        <v>556</v>
      </c>
      <c r="F108" s="164">
        <v>16.28</v>
      </c>
    </row>
    <row r="109" spans="1:6" ht="24.9" customHeight="1">
      <c r="A109" s="604"/>
      <c r="B109" s="162" t="s">
        <v>4150</v>
      </c>
      <c r="C109" s="147">
        <v>14</v>
      </c>
      <c r="D109" s="147">
        <f>COUNTIF(NORDESTE!A:A, "Cisneros")-COUNTIFS(NORDESTE!A:A,"Cisneros",NORDESTE!C:C,"")</f>
        <v>3</v>
      </c>
      <c r="E109" s="163">
        <v>151</v>
      </c>
      <c r="F109" s="164">
        <v>39.29</v>
      </c>
    </row>
    <row r="110" spans="1:6" ht="24.9" customHeight="1">
      <c r="A110" s="604"/>
      <c r="B110" s="162" t="s">
        <v>4156</v>
      </c>
      <c r="C110" s="147">
        <v>71</v>
      </c>
      <c r="D110" s="147">
        <f>COUNTIF(NORDESTE!A:A, "Remedios")-COUNTIFS(NORDESTE!A:A,"Remedios",NORDESTE!C:C,"")</f>
        <v>4</v>
      </c>
      <c r="E110" s="163">
        <v>2432</v>
      </c>
      <c r="F110" s="164">
        <v>45.29</v>
      </c>
    </row>
    <row r="111" spans="1:6" ht="24.9" customHeight="1">
      <c r="A111" s="604"/>
      <c r="B111" s="162" t="s">
        <v>4165</v>
      </c>
      <c r="C111" s="147">
        <v>55</v>
      </c>
      <c r="D111" s="147">
        <f>COUNTIF(NORDESTE!A:A, "San Roque")-COUNTIFS(NORDESTE!A:A,"San Roque",NORDESTE!C:C,"")</f>
        <v>33</v>
      </c>
      <c r="E111" s="163">
        <v>3037</v>
      </c>
      <c r="F111" s="164">
        <v>60.023219814241493</v>
      </c>
    </row>
    <row r="112" spans="1:6" ht="24.9" customHeight="1">
      <c r="A112" s="604"/>
      <c r="B112" s="162" t="s">
        <v>4221</v>
      </c>
      <c r="C112" s="147">
        <v>58</v>
      </c>
      <c r="D112" s="147">
        <f>COUNTIF(NORDESTE!A:A, "Santo Domingo")-COUNTIFS(NORDESTE!A:A,"Santo Domingo",NORDESTE!C:C,"")</f>
        <v>20</v>
      </c>
      <c r="E112" s="163">
        <v>1167</v>
      </c>
      <c r="F112" s="164">
        <v>36.53</v>
      </c>
    </row>
    <row r="113" spans="1:6" ht="24.9" customHeight="1">
      <c r="A113" s="604"/>
      <c r="B113" s="162" t="s">
        <v>4255</v>
      </c>
      <c r="C113" s="147">
        <v>29</v>
      </c>
      <c r="D113" s="147">
        <f>COUNTIF(NORDESTE!A:A, "Segovia")-COUNTIFS(NORDESTE!A:A,"Segovia",NORDESTE!C:C,"")</f>
        <v>2</v>
      </c>
      <c r="E113" s="163">
        <v>877</v>
      </c>
      <c r="F113" s="164">
        <v>42.73</v>
      </c>
    </row>
    <row r="114" spans="1:6" ht="24.9" customHeight="1">
      <c r="A114" s="604"/>
      <c r="B114" s="162" t="s">
        <v>4260</v>
      </c>
      <c r="C114" s="147">
        <v>24</v>
      </c>
      <c r="D114" s="147">
        <f>COUNTIF(NORDESTE!A:A, "Vegachí")-COUNTIFS(NORDESTE!A:A,"Vegachí",NORDESTE!C:C,"")</f>
        <v>6</v>
      </c>
      <c r="E114" s="163">
        <v>594</v>
      </c>
      <c r="F114" s="164">
        <v>56.41</v>
      </c>
    </row>
    <row r="115" spans="1:6" ht="24.9" customHeight="1">
      <c r="A115" s="604"/>
      <c r="B115" s="162" t="s">
        <v>4273</v>
      </c>
      <c r="C115" s="147">
        <v>27</v>
      </c>
      <c r="D115" s="147">
        <f>COUNTIF(NORDESTE!A:A, "Yalí")-COUNTIFS(NORDESTE!A:A,"Yalí",NORDESTE!C:C,"")</f>
        <v>9</v>
      </c>
      <c r="E115" s="163">
        <v>683</v>
      </c>
      <c r="F115" s="164">
        <v>50</v>
      </c>
    </row>
    <row r="116" spans="1:6" ht="24.9" customHeight="1">
      <c r="A116" s="604"/>
      <c r="B116" s="162" t="s">
        <v>4289</v>
      </c>
      <c r="C116" s="147">
        <v>73</v>
      </c>
      <c r="D116" s="147">
        <f>COUNTIF(NORDESTE!A:A, "Yolombó")-COUNTIFS(NORDESTE!A:A,"Yolombó",NORDESTE!C:C,"")</f>
        <v>16</v>
      </c>
      <c r="E116" s="163">
        <v>1711</v>
      </c>
      <c r="F116" s="164">
        <v>32.47</v>
      </c>
    </row>
    <row r="117" spans="1:6" ht="24.9" customHeight="1">
      <c r="A117" s="683"/>
      <c r="B117" s="165" t="s">
        <v>4324</v>
      </c>
      <c r="C117" s="157">
        <f>SUM(C107:C116)</f>
        <v>464</v>
      </c>
      <c r="D117" s="157">
        <f>SUM(D107:D116)</f>
        <v>104</v>
      </c>
      <c r="E117" s="166">
        <f>SUM(E107:E116)</f>
        <v>11505</v>
      </c>
      <c r="F117" s="167">
        <v>37.270000000000003</v>
      </c>
    </row>
    <row r="118" spans="1:6" ht="24.9" customHeight="1">
      <c r="A118" s="604" t="s">
        <v>4339</v>
      </c>
      <c r="B118" s="162" t="s">
        <v>3051</v>
      </c>
      <c r="C118" s="147">
        <v>64</v>
      </c>
      <c r="D118" s="147">
        <f>COUNTIF(ORIENTE!A:A, "Abejorral")-COUNTIFS(ORIENTE!A:A,"Abejorral",ORIENTE!C:C,"")</f>
        <v>44</v>
      </c>
      <c r="E118" s="163">
        <v>2153</v>
      </c>
      <c r="F118" s="164">
        <v>53.77</v>
      </c>
    </row>
    <row r="119" spans="1:6" ht="24.9" customHeight="1">
      <c r="A119" s="604"/>
      <c r="B119" s="162" t="s">
        <v>3127</v>
      </c>
      <c r="C119" s="147">
        <v>14</v>
      </c>
      <c r="D119" s="147">
        <f>COUNTIF(ORIENTE!A:A, "Alejandría")-COUNTIFS(ORIENTE!A:A,"Alejandría",ORIENTE!C:C,"")</f>
        <v>11</v>
      </c>
      <c r="E119" s="163">
        <v>367</v>
      </c>
      <c r="F119" s="164">
        <v>51.142355008787341</v>
      </c>
    </row>
    <row r="120" spans="1:6" ht="24.9" customHeight="1">
      <c r="A120" s="604"/>
      <c r="B120" s="162" t="s">
        <v>3147</v>
      </c>
      <c r="C120" s="147">
        <v>48</v>
      </c>
      <c r="D120" s="147">
        <f>COUNTIF(ORIENTE!A:A, "Argelia de María")-COUNTIFS(ORIENTE!A:A,"Argelia de María",ORIENTE!C:C,"")</f>
        <v>20</v>
      </c>
      <c r="E120" s="163">
        <v>581</v>
      </c>
      <c r="F120" s="164">
        <v>48.22</v>
      </c>
    </row>
    <row r="121" spans="1:6" ht="24.9" customHeight="1">
      <c r="A121" s="604"/>
      <c r="B121" s="162" t="s">
        <v>3238</v>
      </c>
      <c r="C121" s="147">
        <v>78</v>
      </c>
      <c r="D121" s="147">
        <f>COUNTIF(ORIENTE!A:A, "Cocorná")-COUNTIFS(ORIENTE!A:A,"Cocorná",ORIENTE!C:C,"")</f>
        <v>24</v>
      </c>
      <c r="E121" s="163">
        <v>1234</v>
      </c>
      <c r="F121" s="164">
        <v>45.74</v>
      </c>
    </row>
    <row r="122" spans="1:6" ht="24.9" customHeight="1">
      <c r="A122" s="604"/>
      <c r="B122" s="162" t="s">
        <v>3278</v>
      </c>
      <c r="C122" s="147">
        <v>24</v>
      </c>
      <c r="D122" s="147">
        <f>COUNTIF(ORIENTE!A:A, "Concepción")-COUNTIFS(ORIENTE!A:A,"Concepción",ORIENTE!C:C,"")</f>
        <v>3</v>
      </c>
      <c r="E122" s="163">
        <v>94.64150943396227</v>
      </c>
      <c r="F122" s="164">
        <v>10.377358490566039</v>
      </c>
    </row>
    <row r="123" spans="1:6" ht="24.9" customHeight="1">
      <c r="A123" s="604"/>
      <c r="B123" s="162" t="s">
        <v>4340</v>
      </c>
      <c r="C123" s="147">
        <v>36</v>
      </c>
      <c r="D123" s="147">
        <f>COUNTIF(ORIENTE!A:A, "Carmen De Viboral")-COUNTIFS(ORIENTE!A:A,"Carmen De Viboral",ORIENTE!C:C,"")</f>
        <v>33</v>
      </c>
      <c r="E123" s="163">
        <v>6485</v>
      </c>
      <c r="F123" s="164">
        <v>84.81</v>
      </c>
    </row>
    <row r="124" spans="1:6" ht="24.9" customHeight="1">
      <c r="A124" s="604"/>
      <c r="B124" s="162" t="s">
        <v>3285</v>
      </c>
      <c r="C124" s="147">
        <v>23</v>
      </c>
      <c r="D124" s="147">
        <f>COUNTIF(ORIENTE!A:A, "El Peñol")-COUNTIFS(ORIENTE!A:A,"El Peñol",ORIENTE!C:C,"")</f>
        <v>29</v>
      </c>
      <c r="E124" s="163">
        <v>2703</v>
      </c>
      <c r="F124" s="164">
        <v>82.49</v>
      </c>
    </row>
    <row r="125" spans="1:6" ht="24.9" customHeight="1">
      <c r="A125" s="604"/>
      <c r="B125" s="162" t="s">
        <v>3339</v>
      </c>
      <c r="C125" s="147">
        <v>20</v>
      </c>
      <c r="D125" s="147">
        <f>COUNTIF(ORIENTE!A:A, "El Retiro")-COUNTIFS(ORIENTE!A:A,"El Retiro",ORIENTE!C:C,"")</f>
        <v>21</v>
      </c>
      <c r="E125" s="163">
        <v>2634</v>
      </c>
      <c r="F125" s="164">
        <v>73</v>
      </c>
    </row>
    <row r="126" spans="1:6" ht="24.9" customHeight="1">
      <c r="A126" s="604"/>
      <c r="B126" s="162" t="s">
        <v>3390</v>
      </c>
      <c r="C126" s="147">
        <v>33</v>
      </c>
      <c r="D126" s="147">
        <f>COUNTIF(ORIENTE!A:A, "El Santuario")-COUNTIFS(ORIENTE!A:A,"El Santuario",ORIENTE!C:C,"")</f>
        <v>36</v>
      </c>
      <c r="E126" s="163">
        <v>2422</v>
      </c>
      <c r="F126" s="164">
        <v>82.27</v>
      </c>
    </row>
    <row r="127" spans="1:6" ht="24.9" customHeight="1">
      <c r="A127" s="604"/>
      <c r="B127" s="162" t="s">
        <v>3450</v>
      </c>
      <c r="C127" s="147">
        <v>36</v>
      </c>
      <c r="D127" s="147">
        <f>COUNTIF(ORIENTE!A:A, "Granada")-COUNTIFS(ORIENTE!A:A,"Granada",ORIENTE!C:C,"")</f>
        <v>27</v>
      </c>
      <c r="E127" s="163">
        <v>1181</v>
      </c>
      <c r="F127" s="164">
        <v>78.569999999999993</v>
      </c>
    </row>
    <row r="128" spans="1:6" ht="24.9" customHeight="1">
      <c r="A128" s="604"/>
      <c r="B128" s="162" t="s">
        <v>3489</v>
      </c>
      <c r="C128" s="147">
        <v>37</v>
      </c>
      <c r="D128" s="147">
        <f>COUNTIF(ORIENTE!A:A, "Guarne")-COUNTIFS(ORIENTE!A:A,"Guarne",ORIENTE!C:C,"")</f>
        <v>61</v>
      </c>
      <c r="E128" s="163">
        <v>9656</v>
      </c>
      <c r="F128" s="164">
        <v>82.37</v>
      </c>
    </row>
    <row r="129" spans="1:6" ht="24.9" customHeight="1">
      <c r="A129" s="604"/>
      <c r="B129" s="162" t="s">
        <v>3580</v>
      </c>
      <c r="C129" s="147">
        <v>8</v>
      </c>
      <c r="D129" s="147">
        <f>COUNTIF(ORIENTE!A:A, "Guatapé")-COUNTIFS(ORIENTE!A:A,"Guatapé",ORIENTE!C:C,"")</f>
        <v>6</v>
      </c>
      <c r="E129" s="163">
        <v>969</v>
      </c>
      <c r="F129" s="164">
        <v>90.72</v>
      </c>
    </row>
    <row r="130" spans="1:6" ht="24.9" customHeight="1">
      <c r="A130" s="604"/>
      <c r="B130" s="162" t="s">
        <v>3588</v>
      </c>
      <c r="C130" s="147">
        <v>17</v>
      </c>
      <c r="D130" s="147">
        <f>COUNTIF(ORIENTE!A:A, "La Ceja del Tambo")-COUNTIFS(ORIENTE!A:A,"La Ceja del Tambo",ORIENTE!C:C,"")</f>
        <v>18</v>
      </c>
      <c r="E130" s="163">
        <v>1554</v>
      </c>
      <c r="F130" s="164">
        <v>59.05</v>
      </c>
    </row>
    <row r="131" spans="1:6" ht="24.9" customHeight="1">
      <c r="A131" s="604"/>
      <c r="B131" s="162" t="s">
        <v>3617</v>
      </c>
      <c r="C131" s="147">
        <v>26</v>
      </c>
      <c r="D131" s="147">
        <f>COUNTIF(ORIENTE!A:A, "La Unión")-COUNTIFS(ORIENTE!A:A,"LLa Unión",ORIENTE!C:C,"")</f>
        <v>18</v>
      </c>
      <c r="E131" s="163">
        <v>1842</v>
      </c>
      <c r="F131" s="164">
        <v>75.12</v>
      </c>
    </row>
    <row r="132" spans="1:6" ht="24.9" customHeight="1">
      <c r="A132" s="604"/>
      <c r="B132" s="162" t="s">
        <v>3647</v>
      </c>
      <c r="C132" s="147">
        <v>34</v>
      </c>
      <c r="D132" s="147">
        <f>COUNTIF(ORIENTE!A:A, "Marinilla")-COUNTIFS(ORIENTE!A:A,"Marinilla",ORIENTE!C:C,"")</f>
        <v>38</v>
      </c>
      <c r="E132" s="163">
        <v>5647</v>
      </c>
      <c r="F132" s="164">
        <v>95.84</v>
      </c>
    </row>
    <row r="133" spans="1:6" ht="24.9" customHeight="1">
      <c r="A133" s="604"/>
      <c r="B133" s="162" t="s">
        <v>3707</v>
      </c>
      <c r="C133" s="147">
        <v>49</v>
      </c>
      <c r="D133" s="147">
        <f>COUNTIF(ORIENTE!A:A, "Nariño")-COUNTIFS(ORIENTE!A:A,"Nariño",ORIENTE!C:C,"")</f>
        <v>12</v>
      </c>
      <c r="E133" s="163">
        <v>571</v>
      </c>
      <c r="F133" s="164">
        <v>27.44</v>
      </c>
    </row>
    <row r="134" spans="1:6" ht="24.9" customHeight="1">
      <c r="A134" s="604"/>
      <c r="B134" s="162" t="s">
        <v>3729</v>
      </c>
      <c r="C134" s="147">
        <v>36</v>
      </c>
      <c r="D134" s="147">
        <f>COUNTIF(ORIENTE!A:A, "Rionegro")-COUNTIFS(ORIENTE!A:A,"Rionegro",ORIENTE!C:C,"")</f>
        <v>24</v>
      </c>
      <c r="E134" s="163">
        <v>16509</v>
      </c>
      <c r="F134" s="164">
        <v>97.27</v>
      </c>
    </row>
    <row r="135" spans="1:6" ht="24.9" customHeight="1">
      <c r="A135" s="604"/>
      <c r="B135" s="162" t="s">
        <v>3772</v>
      </c>
      <c r="C135" s="147">
        <v>78</v>
      </c>
      <c r="D135" s="147">
        <f>COUNTIF(ORIENTE!A:A, "San Carlos")-COUNTIFS(ORIENTE!A:A,"San Carlos",ORIENTE!C:C,"")</f>
        <v>33</v>
      </c>
      <c r="E135" s="163">
        <v>2705</v>
      </c>
      <c r="F135" s="164">
        <v>86.43</v>
      </c>
    </row>
    <row r="136" spans="1:6" ht="24.9" customHeight="1">
      <c r="A136" s="604"/>
      <c r="B136" s="162" t="s">
        <v>3830</v>
      </c>
      <c r="C136" s="147">
        <v>42</v>
      </c>
      <c r="D136" s="147">
        <f>COUNTIF(ORIENTE!A:A, "San Francisco")-COUNTIFS(ORIENTE!A:A,"San Francisco",ORIENTE!C:C,"")</f>
        <v>8</v>
      </c>
      <c r="E136" s="163">
        <v>423</v>
      </c>
      <c r="F136" s="164">
        <v>43.68</v>
      </c>
    </row>
    <row r="137" spans="1:6" ht="24.9" customHeight="1">
      <c r="A137" s="604"/>
      <c r="B137" s="162" t="s">
        <v>3847</v>
      </c>
      <c r="C137" s="147">
        <v>47</v>
      </c>
      <c r="D137" s="147">
        <f>COUNTIF(ORIENTE!A:A, "San Luis")-COUNTIFS(ORIENTE!A:A,"San Luis",ORIENTE!C:C,"")</f>
        <v>8</v>
      </c>
      <c r="E137" s="163">
        <v>904</v>
      </c>
      <c r="F137" s="164">
        <v>55.53</v>
      </c>
    </row>
    <row r="138" spans="1:6" ht="24.9" customHeight="1">
      <c r="A138" s="604"/>
      <c r="B138" s="162" t="s">
        <v>2956</v>
      </c>
      <c r="C138" s="147">
        <v>56</v>
      </c>
      <c r="D138" s="147">
        <f>COUNTIF(ORIENTE!A:A, "San Rafael")-COUNTIFS(ORIENTE!A:A,"San Rafael",ORIENTE!C:C,"")</f>
        <v>16</v>
      </c>
      <c r="E138" s="163">
        <v>580</v>
      </c>
      <c r="F138" s="164">
        <v>23.67</v>
      </c>
    </row>
    <row r="139" spans="1:6" ht="24.9" customHeight="1">
      <c r="A139" s="604"/>
      <c r="B139" s="162" t="s">
        <v>3890</v>
      </c>
      <c r="C139" s="147">
        <v>40</v>
      </c>
      <c r="D139" s="147">
        <f>COUNTIF(ORIENTE!A:A, "San Vicente Ferrer")-COUNTIFS(ORIENTE!A:A,"San Vicente Ferrer",ORIENTE!C:C,"")</f>
        <v>55</v>
      </c>
      <c r="E139" s="163">
        <v>4151</v>
      </c>
      <c r="F139" s="164">
        <v>80.8</v>
      </c>
    </row>
    <row r="140" spans="1:6" ht="24.9" customHeight="1">
      <c r="A140" s="604"/>
      <c r="B140" s="162" t="s">
        <v>4001</v>
      </c>
      <c r="C140" s="147">
        <v>101</v>
      </c>
      <c r="D140" s="147">
        <f>COUNTIF(ORIENTE!A:A, "Sonsón")-COUNTIFS(ORIENTE!A:A,"Sonsón",ORIENTE!C:C,"")</f>
        <v>24</v>
      </c>
      <c r="E140" s="163">
        <v>2826</v>
      </c>
      <c r="F140" s="164">
        <v>49.25</v>
      </c>
    </row>
    <row r="141" spans="1:6" ht="24.9" customHeight="1">
      <c r="A141" s="683"/>
      <c r="B141" s="165" t="s">
        <v>4324</v>
      </c>
      <c r="C141" s="157">
        <f>SUM(C118:C140)</f>
        <v>947</v>
      </c>
      <c r="D141" s="157">
        <f>SUM(D118:D140)</f>
        <v>569</v>
      </c>
      <c r="E141" s="166">
        <f>SUM(E118:E140)</f>
        <v>68191.641509433961</v>
      </c>
      <c r="F141" s="167">
        <v>75.44</v>
      </c>
    </row>
    <row r="142" spans="1:6" ht="27.75" customHeight="1">
      <c r="A142" s="604" t="s">
        <v>4341</v>
      </c>
      <c r="B142" s="604"/>
      <c r="C142" s="157">
        <f>SUM(C18,C30,C48,C68,C92,C99,C106,C117,C141)</f>
        <v>4662</v>
      </c>
      <c r="D142" s="157">
        <f>SUM(D18,D30,D48,D68,D92,D99,D106,D117,D141)</f>
        <v>2270</v>
      </c>
      <c r="E142" s="166">
        <f>SUM(E141,E117,E106,E99,E92,E68,E48,E30,E18)</f>
        <v>363117.64150943398</v>
      </c>
      <c r="F142" s="167">
        <v>69.33</v>
      </c>
    </row>
  </sheetData>
  <customSheetViews>
    <customSheetView guid="{75DD7674-E7DE-4BB1-A36D-76AA33452CB3}" scale="60" topLeftCell="A23">
      <selection activeCell="I113" sqref="I113"/>
      <pageMargins left="0" right="0" top="0" bottom="0" header="0" footer="0"/>
      <pageSetup orientation="portrait" horizontalDpi="4294967295" verticalDpi="4294967295" r:id="rId1"/>
    </customSheetView>
    <customSheetView guid="{AEDE1BDB-8710-4CDA-8488-31F49D423ACE}" scale="60" topLeftCell="A43">
      <selection activeCell="L75" sqref="L75"/>
      <pageMargins left="0" right="0" top="0" bottom="0" header="0" footer="0"/>
      <pageSetup orientation="portrait" horizontalDpi="4294967295" verticalDpi="4294967295" r:id="rId2"/>
    </customSheetView>
    <customSheetView guid="{FCC3B493-4306-43B2-9C73-76324485DD47}" scale="60" topLeftCell="A115">
      <selection activeCell="G133" sqref="G133"/>
      <pageMargins left="0" right="0" top="0" bottom="0" header="0" footer="0"/>
      <pageSetup orientation="portrait" horizontalDpi="4294967295" verticalDpi="4294967295" r:id="rId3"/>
    </customSheetView>
    <customSheetView guid="{45C8AF51-29EC-46A5-AB7F-1F0634E55D82}" scale="55" topLeftCell="A4">
      <pane xSplit="1" ySplit="2" topLeftCell="B127" activePane="bottomRight" state="frozen"/>
      <selection pane="bottomRight" activeCell="D140" sqref="D140"/>
      <pageMargins left="0" right="0" top="0" bottom="0" header="0" footer="0"/>
      <pageSetup orientation="portrait" horizontalDpi="4294967295" verticalDpi="4294967295" r:id="rId4"/>
    </customSheetView>
  </customSheetViews>
  <mergeCells count="14">
    <mergeCell ref="A142:B142"/>
    <mergeCell ref="A100:A106"/>
    <mergeCell ref="A107:A117"/>
    <mergeCell ref="A118:A141"/>
    <mergeCell ref="A49:A68"/>
    <mergeCell ref="A69:A92"/>
    <mergeCell ref="A8:A18"/>
    <mergeCell ref="A19:A30"/>
    <mergeCell ref="A93:A99"/>
    <mergeCell ref="B1:D1"/>
    <mergeCell ref="B2:D2"/>
    <mergeCell ref="B3:D3"/>
    <mergeCell ref="B5:D5"/>
    <mergeCell ref="A31:A48"/>
  </mergeCells>
  <pageMargins left="0.7" right="0.7" top="0.75" bottom="0.75" header="0.3" footer="0.3"/>
  <pageSetup orientation="portrait" horizontalDpi="4294967295" verticalDpi="4294967295" r:id="rId5"/>
  <drawing r:id="rId6"/>
  <legacy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/>
  <dimension ref="A1:AK209"/>
  <sheetViews>
    <sheetView showGridLines="0" zoomScale="61" zoomScaleNormal="61" workbookViewId="0">
      <selection activeCell="A9" sqref="A9"/>
    </sheetView>
  </sheetViews>
  <sheetFormatPr baseColWidth="10" defaultColWidth="11.44140625" defaultRowHeight="13.2"/>
  <cols>
    <col min="1" max="1" width="43.33203125" customWidth="1"/>
    <col min="2" max="2" width="14.33203125" style="12" customWidth="1"/>
    <col min="3" max="3" width="11.6640625" customWidth="1"/>
    <col min="4" max="4" width="11.6640625" style="12" customWidth="1"/>
    <col min="5" max="5" width="11.6640625" customWidth="1"/>
    <col min="6" max="6" width="11.6640625" style="12" customWidth="1"/>
    <col min="7" max="7" width="11.6640625" customWidth="1"/>
    <col min="8" max="8" width="11.6640625" style="12" customWidth="1"/>
    <col min="9" max="9" width="11.6640625" customWidth="1"/>
    <col min="10" max="10" width="11.6640625" style="12" customWidth="1"/>
    <col min="11" max="11" width="11.6640625" customWidth="1"/>
    <col min="12" max="12" width="11.6640625" style="12" customWidth="1"/>
    <col min="13" max="13" width="11.6640625" customWidth="1"/>
    <col min="14" max="14" width="11.6640625" style="12" customWidth="1"/>
    <col min="15" max="15" width="11.6640625" customWidth="1"/>
  </cols>
  <sheetData>
    <row r="1" spans="1:37" ht="17.399999999999999">
      <c r="C1" s="684" t="s">
        <v>0</v>
      </c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</row>
    <row r="2" spans="1:37" ht="17.399999999999999">
      <c r="C2" s="575" t="s">
        <v>2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</row>
    <row r="3" spans="1:37" ht="20.25" customHeight="1">
      <c r="C3" s="590" t="s">
        <v>4342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</row>
    <row r="4" spans="1:37" ht="24.75" customHeight="1">
      <c r="A4" s="26"/>
      <c r="B4" s="27"/>
      <c r="C4" s="590" t="s">
        <v>4343</v>
      </c>
      <c r="D4" s="590"/>
      <c r="E4" s="590"/>
      <c r="F4" s="590"/>
      <c r="G4" s="590"/>
      <c r="H4" s="590"/>
      <c r="I4" s="590"/>
      <c r="J4" s="590"/>
      <c r="K4" s="590"/>
      <c r="L4" s="590"/>
      <c r="M4" s="590"/>
      <c r="N4" s="590"/>
      <c r="O4" s="590"/>
    </row>
    <row r="5" spans="1:37" ht="32.25" customHeight="1">
      <c r="A5" s="26"/>
      <c r="B5" s="27"/>
      <c r="C5" s="575" t="s">
        <v>4344</v>
      </c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5"/>
    </row>
    <row r="6" spans="1:37" ht="4.5" customHeight="1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</row>
    <row r="7" spans="1:37" ht="27" customHeight="1">
      <c r="A7" s="685" t="s">
        <v>4345</v>
      </c>
      <c r="B7" s="685"/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685"/>
      <c r="O7" s="685"/>
    </row>
    <row r="8" spans="1:37" ht="114.75" customHeight="1">
      <c r="A8" s="170" t="s">
        <v>4346</v>
      </c>
      <c r="B8" s="171" t="s">
        <v>4347</v>
      </c>
      <c r="C8" s="170" t="s">
        <v>4348</v>
      </c>
      <c r="D8" s="172" t="s">
        <v>2270</v>
      </c>
      <c r="E8" s="170" t="s">
        <v>4348</v>
      </c>
      <c r="F8" s="719" t="s">
        <v>40</v>
      </c>
      <c r="G8" s="170" t="s">
        <v>4348</v>
      </c>
      <c r="H8" s="174" t="s">
        <v>2276</v>
      </c>
      <c r="I8" s="170" t="s">
        <v>4348</v>
      </c>
      <c r="J8" s="175" t="s">
        <v>2265</v>
      </c>
      <c r="K8" s="170" t="s">
        <v>4348</v>
      </c>
      <c r="L8" s="176" t="s">
        <v>636</v>
      </c>
      <c r="M8" s="170" t="s">
        <v>4348</v>
      </c>
      <c r="N8" s="171" t="s">
        <v>441</v>
      </c>
      <c r="O8" s="170" t="s">
        <v>4348</v>
      </c>
      <c r="AK8" s="92"/>
    </row>
    <row r="9" spans="1:37" ht="20.85" customHeight="1">
      <c r="A9" s="177" t="s">
        <v>4349</v>
      </c>
      <c r="B9" s="157">
        <f>'CONSOLIDADO-ACUEDUCTOSRURALES1'!D18</f>
        <v>198</v>
      </c>
      <c r="C9" s="178">
        <f t="shared" ref="C9:C17" si="0">(B9/$B$18)*100</f>
        <v>8.7224669603524241</v>
      </c>
      <c r="D9" s="157">
        <f>COUNTIF('VALLE DE ABURRA'!S:S,"SIN RIESGO")</f>
        <v>58</v>
      </c>
      <c r="E9" s="178">
        <f>(D9/$B$9)*100</f>
        <v>29.292929292929294</v>
      </c>
      <c r="F9" s="157">
        <f>COUNTIF('VALLE DE ABURRA'!S:S,"BAJO")</f>
        <v>27</v>
      </c>
      <c r="G9" s="178">
        <f>(F9/$B$9)*100</f>
        <v>13.636363636363635</v>
      </c>
      <c r="H9" s="157">
        <f>COUNTIF('VALLE DE ABURRA'!S:S,"MEDIO")</f>
        <v>36</v>
      </c>
      <c r="I9" s="178">
        <f>(H9/$B$9)*100</f>
        <v>18.181818181818183</v>
      </c>
      <c r="J9" s="157">
        <f>COUNTIF('VALLE DE ABURRA'!S:S,"ALTO")</f>
        <v>44</v>
      </c>
      <c r="K9" s="178">
        <f>(J9/$B$9)*100</f>
        <v>22.222222222222221</v>
      </c>
      <c r="L9" s="157">
        <f>COUNTIF('VALLE DE ABURRA'!S:S,"INVIABLE SANITARIAMENTE")</f>
        <v>31</v>
      </c>
      <c r="M9" s="178">
        <f>(L9/$B$9)*100</f>
        <v>15.656565656565657</v>
      </c>
      <c r="N9" s="157">
        <f>B9-(D9+F9+H9+J9+L9)</f>
        <v>2</v>
      </c>
      <c r="O9" s="178">
        <f>(N9/$B$9)*100</f>
        <v>1.0101010101010102</v>
      </c>
    </row>
    <row r="10" spans="1:37" ht="20.85" customHeight="1">
      <c r="A10" s="158" t="s">
        <v>4350</v>
      </c>
      <c r="B10" s="157">
        <f>'CONSOLIDADO-ACUEDUCTOSRURALES1'!D30</f>
        <v>87</v>
      </c>
      <c r="C10" s="178">
        <f t="shared" si="0"/>
        <v>3.8325991189427313</v>
      </c>
      <c r="D10" s="157">
        <f>COUNTIF('URABA '!S:S,"SIN RIESGO")</f>
        <v>13</v>
      </c>
      <c r="E10" s="178">
        <f>(D10/$B$10)*100</f>
        <v>14.942528735632186</v>
      </c>
      <c r="F10" s="157">
        <f>COUNTIF('URABA '!S:S,"BAJO")</f>
        <v>0</v>
      </c>
      <c r="G10" s="178">
        <f>(F10/$B$10)*100</f>
        <v>0</v>
      </c>
      <c r="H10" s="157">
        <f>COUNTIF('URABA '!S:S,"MEDIO")</f>
        <v>6</v>
      </c>
      <c r="I10" s="178">
        <f>(H10/$B$10)*100</f>
        <v>6.8965517241379306</v>
      </c>
      <c r="J10" s="157">
        <f>COUNTIF('URABA '!S:S,"ALTO")</f>
        <v>29</v>
      </c>
      <c r="K10" s="178">
        <f>(J10/$B$10)*100</f>
        <v>33.333333333333329</v>
      </c>
      <c r="L10" s="157">
        <f>COUNTIF('URABA '!S:S,"INVIABLE SANITARIAMENTE")</f>
        <v>40</v>
      </c>
      <c r="M10" s="178">
        <f>(L10/$B$10)*100</f>
        <v>45.977011494252871</v>
      </c>
      <c r="N10" s="157">
        <f>B10-(D10+F10+H10+J10+L10)</f>
        <v>-1</v>
      </c>
      <c r="O10" s="178">
        <f>(N10/$B$10)*100</f>
        <v>-1.1494252873563218</v>
      </c>
    </row>
    <row r="11" spans="1:37" ht="20.85" customHeight="1">
      <c r="A11" s="158" t="s">
        <v>4351</v>
      </c>
      <c r="B11" s="157">
        <f>'CONSOLIDADO-ACUEDUCTOSRURALES1'!D48</f>
        <v>253</v>
      </c>
      <c r="C11" s="178">
        <f t="shared" si="0"/>
        <v>11.145374449339208</v>
      </c>
      <c r="D11" s="157">
        <f>+COUNTIFS('NORTE '!S11:S262,"Sin Riesgo")</f>
        <v>27</v>
      </c>
      <c r="E11" s="178">
        <f>(D11/$B$11)*100</f>
        <v>10.671936758893279</v>
      </c>
      <c r="F11" s="157">
        <f>+COUNTIFS('NORTE '!S11:S262,"Bajo")</f>
        <v>4</v>
      </c>
      <c r="G11" s="178">
        <f>(F11/$B$11)*100</f>
        <v>1.5810276679841897</v>
      </c>
      <c r="H11" s="157">
        <f>+COUNTIFS('NORTE '!S11:S262,"Medio")</f>
        <v>25</v>
      </c>
      <c r="I11" s="178">
        <f>(H11/$B$11)*100</f>
        <v>9.8814229249011856</v>
      </c>
      <c r="J11" s="157">
        <f>+COUNTIFS('NORTE '!S11:S262,"Alto")</f>
        <v>45</v>
      </c>
      <c r="K11" s="178">
        <f>(J11/$B$11)*100</f>
        <v>17.786561264822133</v>
      </c>
      <c r="L11" s="157">
        <f>+COUNTIFS('NORTE '!S11:S262,"Inviable Sanitariamente")</f>
        <v>117</v>
      </c>
      <c r="M11" s="178">
        <f>(L11/$B$11)*100</f>
        <v>46.245059288537547</v>
      </c>
      <c r="N11" s="157">
        <f>B11-(D11+F11+H11+J11+L11)</f>
        <v>35</v>
      </c>
      <c r="O11" s="178">
        <f>(N11/$B$11)*100</f>
        <v>13.83399209486166</v>
      </c>
    </row>
    <row r="12" spans="1:37" s="13" customFormat="1" ht="20.85" customHeight="1">
      <c r="A12" s="179" t="s">
        <v>4352</v>
      </c>
      <c r="B12" s="180">
        <f>'CONSOLIDADO-ACUEDUCTOSRURALES1'!D68</f>
        <v>439</v>
      </c>
      <c r="C12" s="181">
        <f t="shared" si="0"/>
        <v>19.33920704845815</v>
      </c>
      <c r="D12" s="180">
        <f>+COUNTIFS('OCCIDENTE '!S11:S449,"SIN RIESGO")</f>
        <v>29</v>
      </c>
      <c r="E12" s="181">
        <f>(D12/$B$12)*100</f>
        <v>6.6059225512528474</v>
      </c>
      <c r="F12" s="180">
        <f>+COUNTIFS('OCCIDENTE '!S11:S449,"Bajo")</f>
        <v>0</v>
      </c>
      <c r="G12" s="181">
        <f>(F12/$B$12)*100</f>
        <v>0</v>
      </c>
      <c r="H12" s="180">
        <f>+COUNTIFS('OCCIDENTE '!S11:S449,"Medio")</f>
        <v>13</v>
      </c>
      <c r="I12" s="181">
        <f>(H12/$B$12)*100</f>
        <v>2.9612756264236904</v>
      </c>
      <c r="J12" s="180">
        <f>+COUNTIFS('OCCIDENTE '!S11:S449,"Alto")</f>
        <v>27</v>
      </c>
      <c r="K12" s="181">
        <f>(J12/$B$12)*100</f>
        <v>6.1503416856492032</v>
      </c>
      <c r="L12" s="180">
        <f>+COUNTIFS('OCCIDENTE '!S11:S449,"Inviable Sanitariamente")</f>
        <v>323</v>
      </c>
      <c r="M12" s="181">
        <f>(L12/$B$12)*100</f>
        <v>73.576309794988617</v>
      </c>
      <c r="N12" s="180">
        <f t="shared" ref="N12:N17" si="1">B12-(D12+F12+H12+J12+L12)</f>
        <v>47</v>
      </c>
      <c r="O12" s="181">
        <f>(N12/$B$12)*100</f>
        <v>10.70615034168565</v>
      </c>
    </row>
    <row r="13" spans="1:37" s="13" customFormat="1" ht="20.85" customHeight="1">
      <c r="A13" s="179" t="s">
        <v>4353</v>
      </c>
      <c r="B13" s="180">
        <f>'CONSOLIDADO-ACUEDUCTOSRURALES1'!D92</f>
        <v>510</v>
      </c>
      <c r="C13" s="181">
        <f t="shared" si="0"/>
        <v>22.466960352422909</v>
      </c>
      <c r="D13" s="180">
        <f>COUNTIF('SUROESTE '!S:S,"SIN RIESGO")</f>
        <v>88</v>
      </c>
      <c r="E13" s="181">
        <f>(D13/$B$13)*100</f>
        <v>17.254901960784313</v>
      </c>
      <c r="F13" s="180">
        <f>COUNTIF('SUROESTE '!S:S,"BAJO")</f>
        <v>14</v>
      </c>
      <c r="G13" s="181">
        <f>(F13/$B$13)*100</f>
        <v>2.7450980392156863</v>
      </c>
      <c r="H13" s="180">
        <f>COUNTIF('SUROESTE '!S:S,"MEDIO")</f>
        <v>35</v>
      </c>
      <c r="I13" s="181">
        <f>(H13/$B$13)*100</f>
        <v>6.8627450980392162</v>
      </c>
      <c r="J13" s="180">
        <f>COUNTIF('SUROESTE '!S:S,"ALTO")</f>
        <v>167</v>
      </c>
      <c r="K13" s="181">
        <f>(J13/$B$13)*100</f>
        <v>32.745098039215684</v>
      </c>
      <c r="L13" s="180">
        <f>COUNTIF('SUROESTE '!S:S,"INVIABLE SANITARIAMENTE")</f>
        <v>134</v>
      </c>
      <c r="M13" s="181">
        <f>(L13/$B$13)*100</f>
        <v>26.274509803921571</v>
      </c>
      <c r="N13" s="180">
        <f t="shared" si="1"/>
        <v>72</v>
      </c>
      <c r="O13" s="181">
        <f>(N13/$B$13)*100</f>
        <v>14.117647058823529</v>
      </c>
    </row>
    <row r="14" spans="1:37" s="13" customFormat="1" ht="20.85" customHeight="1">
      <c r="A14" s="179" t="s">
        <v>4354</v>
      </c>
      <c r="B14" s="180">
        <f>'CONSOLIDADO-ACUEDUCTOSRURALES1'!D99</f>
        <v>43</v>
      </c>
      <c r="C14" s="181">
        <f t="shared" si="0"/>
        <v>1.8942731277533038</v>
      </c>
      <c r="D14" s="180">
        <f>COUNTIF('BAJO CAUCA '!S:S,"SIN RIESGO")</f>
        <v>0</v>
      </c>
      <c r="E14" s="181">
        <f>(D14/$B$9)*100</f>
        <v>0</v>
      </c>
      <c r="F14" s="180">
        <f>COUNTIF('BAJO CAUCA '!S:S,"BAJO")</f>
        <v>0</v>
      </c>
      <c r="G14" s="181">
        <f>(F14/$B$9)*100</f>
        <v>0</v>
      </c>
      <c r="H14" s="180">
        <f>COUNTIF('BAJO CAUCA '!S:S,"MEDIO")</f>
        <v>0</v>
      </c>
      <c r="I14" s="181">
        <f>(H14/$B$9)*100</f>
        <v>0</v>
      </c>
      <c r="J14" s="180">
        <f>COUNTIF('BAJO CAUCA '!S:S,"ALTO")</f>
        <v>4</v>
      </c>
      <c r="K14" s="181">
        <f>(J14/$B$9)*100</f>
        <v>2.0202020202020203</v>
      </c>
      <c r="L14" s="180">
        <f>+COUNTIFS('BAJO CAUCA '!S11:S51,"Inviable sanitariamente")</f>
        <v>35</v>
      </c>
      <c r="M14" s="181">
        <f>(L14/$B$9)*100</f>
        <v>17.676767676767678</v>
      </c>
      <c r="N14" s="180">
        <f t="shared" si="1"/>
        <v>4</v>
      </c>
      <c r="O14" s="181">
        <f>(N14/$B$9)*100</f>
        <v>2.0202020202020203</v>
      </c>
    </row>
    <row r="15" spans="1:37" s="13" customFormat="1" ht="20.85" customHeight="1">
      <c r="A15" s="179" t="s">
        <v>4355</v>
      </c>
      <c r="B15" s="180">
        <f>'CONSOLIDADO-ACUEDUCTOSRURALES1'!D106</f>
        <v>67</v>
      </c>
      <c r="C15" s="181">
        <f t="shared" si="0"/>
        <v>2.9515418502202642</v>
      </c>
      <c r="D15" s="180">
        <f>COUNTIF('MAGDALENA MEDIO '!S:S,"SIN RIESGO")</f>
        <v>10</v>
      </c>
      <c r="E15" s="181">
        <f>(D15/$B$15)*100</f>
        <v>14.925373134328357</v>
      </c>
      <c r="F15" s="180">
        <f>COUNTIF('MAGDALENA MEDIO '!S:S,"BAJO")</f>
        <v>3</v>
      </c>
      <c r="G15" s="181">
        <f>(F15/$B$15)*100</f>
        <v>4.4776119402985071</v>
      </c>
      <c r="H15" s="180">
        <f>COUNTIF('MAGDALENA MEDIO '!S:S,"MEDIO")</f>
        <v>6</v>
      </c>
      <c r="I15" s="181">
        <f>(H15/$B$15)*100</f>
        <v>8.9552238805970141</v>
      </c>
      <c r="J15" s="180">
        <f>COUNTIF('MAGDALENA MEDIO '!S:S,"ALTO")</f>
        <v>10</v>
      </c>
      <c r="K15" s="181">
        <f>(J15/$B$15)*100</f>
        <v>14.925373134328357</v>
      </c>
      <c r="L15" s="180">
        <f>COUNTIF('MAGDALENA MEDIO '!S:S,"INVIABLE SANITARIAMENTE")</f>
        <v>26</v>
      </c>
      <c r="M15" s="181">
        <f>(L15/$B$15)*100</f>
        <v>38.805970149253731</v>
      </c>
      <c r="N15" s="180">
        <f t="shared" si="1"/>
        <v>12</v>
      </c>
      <c r="O15" s="181">
        <f>(N15/$B$15)*100</f>
        <v>17.910447761194028</v>
      </c>
    </row>
    <row r="16" spans="1:37" s="13" customFormat="1" ht="20.85" customHeight="1">
      <c r="A16" s="179" t="s">
        <v>4356</v>
      </c>
      <c r="B16" s="180">
        <f>'CONSOLIDADO-ACUEDUCTOSRURALES1'!D117</f>
        <v>104</v>
      </c>
      <c r="C16" s="181">
        <f t="shared" si="0"/>
        <v>4.5814977973568283</v>
      </c>
      <c r="D16" s="180">
        <f>COUNTIF(NORDESTE!S:S,"SIN RIESGO")</f>
        <v>11</v>
      </c>
      <c r="E16" s="181">
        <f>(D16/$B$16)*100</f>
        <v>10.576923076923077</v>
      </c>
      <c r="F16" s="180">
        <f>COUNTIF(NORDESTE!S:S,"BAJO")</f>
        <v>2</v>
      </c>
      <c r="G16" s="181">
        <f>(F16/$B$16)*100</f>
        <v>1.9230769230769231</v>
      </c>
      <c r="H16" s="180">
        <f>COUNTIF(NORDESTE!S:S,"MEDIO")</f>
        <v>6</v>
      </c>
      <c r="I16" s="181">
        <f>(H16/$B$16)*100</f>
        <v>5.7692307692307692</v>
      </c>
      <c r="J16" s="180">
        <f>COUNTIF(NORDESTE!S:S,"ALTO")</f>
        <v>27</v>
      </c>
      <c r="K16" s="181">
        <f>(J16/$B$16)*100</f>
        <v>25.961538461538463</v>
      </c>
      <c r="L16" s="180">
        <f>COUNTIF(NORDESTE!S:S,"INVIABLE SANITARIAMENTE")</f>
        <v>54</v>
      </c>
      <c r="M16" s="181">
        <f>(L16/$B$16)*100</f>
        <v>51.923076923076927</v>
      </c>
      <c r="N16" s="180">
        <f t="shared" si="1"/>
        <v>4</v>
      </c>
      <c r="O16" s="181">
        <f>(N16/$B$16)*100</f>
        <v>3.8461538461538463</v>
      </c>
    </row>
    <row r="17" spans="1:15" s="13" customFormat="1" ht="20.85" customHeight="1">
      <c r="A17" s="179" t="s">
        <v>4357</v>
      </c>
      <c r="B17" s="180">
        <f>'CONSOLIDADO-ACUEDUCTOSRURALES1'!D141</f>
        <v>569</v>
      </c>
      <c r="C17" s="181">
        <f t="shared" si="0"/>
        <v>25.066079295154186</v>
      </c>
      <c r="D17" s="180">
        <f>COUNTIF(ORIENTE!S:S,"SIN RIESGO")</f>
        <v>185</v>
      </c>
      <c r="E17" s="181">
        <f>(D17/$B$17)*100</f>
        <v>32.513181019332158</v>
      </c>
      <c r="F17" s="180">
        <f>COUNTIF(ORIENTE!S:S,"BAJO")</f>
        <v>49</v>
      </c>
      <c r="G17" s="181">
        <f>(F17/$B$17)*100</f>
        <v>8.6115992970123028</v>
      </c>
      <c r="H17" s="180">
        <f>COUNTIF(ORIENTE!S:S,"MEDIO")</f>
        <v>54</v>
      </c>
      <c r="I17" s="181">
        <f>(H17/$B$17)*100</f>
        <v>9.4903339191564147</v>
      </c>
      <c r="J17" s="180">
        <f>COUNTIF(ORIENTE!S:S,"ALTO")</f>
        <v>124</v>
      </c>
      <c r="K17" s="181">
        <f>(J17/$B$17)*100</f>
        <v>21.79261862917399</v>
      </c>
      <c r="L17" s="180">
        <f>COUNTIF(ORIENTE!S:S,"INVIABLE SANITARIAMENTE")</f>
        <v>70</v>
      </c>
      <c r="M17" s="181">
        <f>(L17/$B$17)*100</f>
        <v>12.302284710017574</v>
      </c>
      <c r="N17" s="180">
        <f t="shared" si="1"/>
        <v>87</v>
      </c>
      <c r="O17" s="181">
        <f>(N17/$B$17)*100</f>
        <v>15.289982425307558</v>
      </c>
    </row>
    <row r="18" spans="1:15" ht="20.85" customHeight="1">
      <c r="A18" s="182" t="s">
        <v>4341</v>
      </c>
      <c r="B18" s="170">
        <f>SUM(B9:B17)</f>
        <v>2270</v>
      </c>
      <c r="C18" s="183">
        <f>SUM(C9:C17)</f>
        <v>100</v>
      </c>
      <c r="D18" s="170">
        <f>SUM(D9:D17)</f>
        <v>421</v>
      </c>
      <c r="E18" s="183">
        <f>(D18/$B$18)*100</f>
        <v>18.546255506607928</v>
      </c>
      <c r="F18" s="170">
        <f>SUM(F9:F17)</f>
        <v>99</v>
      </c>
      <c r="G18" s="183">
        <f>(F18/$B$18)*100</f>
        <v>4.361233480176212</v>
      </c>
      <c r="H18" s="170">
        <f>SUM(H9:H17)</f>
        <v>181</v>
      </c>
      <c r="I18" s="183">
        <f>(H18/$B$18)*100</f>
        <v>7.9735682819383253</v>
      </c>
      <c r="J18" s="170">
        <f>SUM(J9:J17)</f>
        <v>477</v>
      </c>
      <c r="K18" s="183">
        <f>(J18/$B$18)*100</f>
        <v>21.013215859030836</v>
      </c>
      <c r="L18" s="170">
        <f>SUM(L9:L17)</f>
        <v>830</v>
      </c>
      <c r="M18" s="183">
        <f>(L18/$B$18)*100</f>
        <v>36.563876651982383</v>
      </c>
      <c r="N18" s="170">
        <f>SUM(N9:N17)</f>
        <v>262</v>
      </c>
      <c r="O18" s="183">
        <f>(N18/$B$18)*100</f>
        <v>11.541850220264317</v>
      </c>
    </row>
    <row r="23" spans="1:15" ht="25.5" customHeight="1">
      <c r="A23" s="688" t="s">
        <v>4381</v>
      </c>
      <c r="B23" s="689"/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690"/>
    </row>
    <row r="24" spans="1:15" ht="129.75" customHeight="1">
      <c r="A24" s="170" t="s">
        <v>4358</v>
      </c>
      <c r="B24" s="171" t="s">
        <v>4347</v>
      </c>
      <c r="C24" s="170" t="s">
        <v>4348</v>
      </c>
      <c r="D24" s="172" t="s">
        <v>2270</v>
      </c>
      <c r="E24" s="170" t="s">
        <v>4348</v>
      </c>
      <c r="F24" s="173" t="s">
        <v>40</v>
      </c>
      <c r="G24" s="170" t="s">
        <v>4348</v>
      </c>
      <c r="H24" s="174" t="s">
        <v>2276</v>
      </c>
      <c r="I24" s="170" t="s">
        <v>4348</v>
      </c>
      <c r="J24" s="175" t="s">
        <v>2265</v>
      </c>
      <c r="K24" s="170" t="s">
        <v>4348</v>
      </c>
      <c r="L24" s="176" t="s">
        <v>636</v>
      </c>
      <c r="M24" s="170" t="s">
        <v>4348</v>
      </c>
      <c r="N24" s="171" t="s">
        <v>441</v>
      </c>
      <c r="O24" s="170" t="s">
        <v>4348</v>
      </c>
    </row>
    <row r="25" spans="1:15" ht="30">
      <c r="A25" s="162" t="s">
        <v>370</v>
      </c>
      <c r="B25" s="157">
        <f>'CONSOLIDADO-ACUEDUCTOSRURALES1'!D8</f>
        <v>23</v>
      </c>
      <c r="C25" s="118">
        <f t="shared" ref="C25:C34" si="2">(B25/$B$35)*100</f>
        <v>11.616161616161616</v>
      </c>
      <c r="D25" s="184">
        <f>COUNTIFS('VALLE DE ABURRA'!A:A,"Distrito Especial de Ciencia, Tecnología e Innovación de Medellín",'VALLE DE ABURRA'!S:S,"SIN RIESGO")</f>
        <v>18</v>
      </c>
      <c r="E25" s="118">
        <f>(D25/$B$25)*100</f>
        <v>78.260869565217391</v>
      </c>
      <c r="F25" s="184">
        <f>COUNTIFS('VALLE DE ABURRA'!A:A,"Distrito Especial de Ciencia, Tecnología e Innovación de Medellín",'VALLE DE ABURRA'!S:S,"BAJO")</f>
        <v>5</v>
      </c>
      <c r="G25" s="118">
        <f>(F25/$B$25)*100</f>
        <v>21.739130434782609</v>
      </c>
      <c r="H25" s="184">
        <f>COUNTIFS('VALLE DE ABURRA'!A:A,"Distrito Especial de Ciencia, Tecnología e Innovación de Medellín",'VALLE DE ABURRA'!S:S,"MEDIO")</f>
        <v>0</v>
      </c>
      <c r="I25" s="118">
        <f>(H25/$B$25)*100</f>
        <v>0</v>
      </c>
      <c r="J25" s="184">
        <f>COUNTIFS('VALLE DE ABURRA'!A:A,"Distrito Especial de Ciencia, Tecnología e Innovación de Medellín",'VALLE DE ABURRA'!S:S,"ALTO")</f>
        <v>0</v>
      </c>
      <c r="K25" s="118">
        <f>(J25/$B$25)*100</f>
        <v>0</v>
      </c>
      <c r="L25" s="184">
        <f>COUNTIFS('VALLE DE ABURRA'!A:A,"Distrito Especial de Ciencia, Tecnología e Innovación de Medellín",'VALLE DE ABURRA'!S:S,"INVIABLE SANITARIAMENTE")</f>
        <v>0</v>
      </c>
      <c r="M25" s="118">
        <f>(L25/$B$25)*100</f>
        <v>0</v>
      </c>
      <c r="N25" s="184">
        <f>B25-(D25+F25+H25+J25+L25)</f>
        <v>0</v>
      </c>
      <c r="O25" s="118">
        <f>(N25/$B$25)*100</f>
        <v>0</v>
      </c>
    </row>
    <row r="26" spans="1:15" ht="20.85" customHeight="1">
      <c r="A26" s="162" t="s">
        <v>35</v>
      </c>
      <c r="B26" s="184">
        <f>'CONSOLIDADO-ACUEDUCTOSRURALES1'!D9</f>
        <v>60</v>
      </c>
      <c r="C26" s="118">
        <f t="shared" si="2"/>
        <v>30.303030303030305</v>
      </c>
      <c r="D26" s="184">
        <f>COUNTIFS('VALLE DE ABURRA'!A:A,"Barbosa",'VALLE DE ABURRA'!S:S,"SIN RIESGO")</f>
        <v>2</v>
      </c>
      <c r="E26" s="118">
        <f>(D26/$B$26)*100</f>
        <v>3.3333333333333335</v>
      </c>
      <c r="F26" s="184">
        <f>COUNTIFS('VALLE DE ABURRA'!A:A,"Barbosa",'VALLE DE ABURRA'!S:S,"BAJO")</f>
        <v>1</v>
      </c>
      <c r="G26" s="118">
        <f>(F26/$B$26)*100</f>
        <v>1.6666666666666667</v>
      </c>
      <c r="H26" s="184">
        <f>COUNTIFS('VALLE DE ABURRA'!A:A,"Barbosa",'VALLE DE ABURRA'!S:S,"MEDIO")</f>
        <v>10</v>
      </c>
      <c r="I26" s="118">
        <f>(H26/$B$26)*100</f>
        <v>16.666666666666664</v>
      </c>
      <c r="J26" s="184">
        <f>COUNTIFS('VALLE DE ABURRA'!A:A,"Barbosa",'VALLE DE ABURRA'!S:S,"ALTO")</f>
        <v>24</v>
      </c>
      <c r="K26" s="118">
        <f>(J26/$B$26)*100</f>
        <v>40</v>
      </c>
      <c r="L26" s="184">
        <f>COUNTIFS('VALLE DE ABURRA'!A:A,"Barbosa",'VALLE DE ABURRA'!S:S,"INVIABLE SANITARIAMENTE")</f>
        <v>23</v>
      </c>
      <c r="M26" s="118">
        <f>(L26/$B$26)*100</f>
        <v>38.333333333333336</v>
      </c>
      <c r="N26" s="184">
        <f>B26-(D26+F26+H26+J26+L26)</f>
        <v>0</v>
      </c>
      <c r="O26" s="118">
        <f>(N26/$B$26)*100</f>
        <v>0</v>
      </c>
    </row>
    <row r="27" spans="1:15" ht="20.85" customHeight="1">
      <c r="A27" s="162" t="s">
        <v>153</v>
      </c>
      <c r="B27" s="184">
        <f>'CONSOLIDADO-ACUEDUCTOSRURALES1'!D10</f>
        <v>13</v>
      </c>
      <c r="C27" s="118">
        <f t="shared" si="2"/>
        <v>6.5656565656565666</v>
      </c>
      <c r="D27" s="184">
        <f>COUNTIFS('VALLE DE ABURRA'!A:A,"Bello",'VALLE DE ABURRA'!S:S,"SIN RIESGO")</f>
        <v>7</v>
      </c>
      <c r="E27" s="118">
        <f>(D27/$B$27)*100</f>
        <v>53.846153846153847</v>
      </c>
      <c r="F27" s="184">
        <f>COUNTIFS('VALLE DE ABURRA'!A:A,"Bello",'VALLE DE ABURRA'!S:S,"BAJO")</f>
        <v>1</v>
      </c>
      <c r="G27" s="118">
        <f>(F27/$B$27)*100</f>
        <v>7.6923076923076925</v>
      </c>
      <c r="H27" s="184">
        <f>COUNTIFS('VALLE DE ABURRA'!A:A,"Bello",'VALLE DE ABURRA'!S:S,"MEDIO")</f>
        <v>1</v>
      </c>
      <c r="I27" s="118">
        <f>(H27/$B$27)*100</f>
        <v>7.6923076923076925</v>
      </c>
      <c r="J27" s="184">
        <f>COUNTIFS('VALLE DE ABURRA'!A:A,"Bello",'VALLE DE ABURRA'!S:S,"ALTO")</f>
        <v>1</v>
      </c>
      <c r="K27" s="118">
        <f>(J27/$B$27)*100</f>
        <v>7.6923076923076925</v>
      </c>
      <c r="L27" s="184">
        <f>COUNTIFS('VALLE DE ABURRA'!A:A,"Bello",'VALLE DE ABURRA'!S:S,"INVIABLE SANITARIAMENTE")</f>
        <v>3</v>
      </c>
      <c r="M27" s="118">
        <f>(L27/$B$27)*100</f>
        <v>23.076923076923077</v>
      </c>
      <c r="N27" s="184">
        <f t="shared" ref="N27:N34" si="3">B27-(D27+F27+H27+J27+L27)</f>
        <v>0</v>
      </c>
      <c r="O27" s="118">
        <f>(N27/$B$27)*100</f>
        <v>0</v>
      </c>
    </row>
    <row r="28" spans="1:15" ht="20.85" customHeight="1">
      <c r="A28" s="162" t="s">
        <v>179</v>
      </c>
      <c r="B28" s="184">
        <f>'CONSOLIDADO-ACUEDUCTOSRURALES1'!D11</f>
        <v>21</v>
      </c>
      <c r="C28" s="118">
        <f t="shared" si="2"/>
        <v>10.606060606060606</v>
      </c>
      <c r="D28" s="184">
        <f>COUNTIFS('VALLE DE ABURRA'!A:A,"Caldas",'VALLE DE ABURRA'!S:S,"SIN RIESGO")</f>
        <v>7</v>
      </c>
      <c r="E28" s="118">
        <f>(D28/$B$28)*100</f>
        <v>33.333333333333329</v>
      </c>
      <c r="F28" s="184">
        <f>COUNTIFS('VALLE DE ABURRA'!A:A,"Caldas",'VALLE DE ABURRA'!S:S,"BAJO")</f>
        <v>0</v>
      </c>
      <c r="G28" s="118">
        <f>(F28/$B$28)*100</f>
        <v>0</v>
      </c>
      <c r="H28" s="184">
        <f>COUNTIFS('VALLE DE ABURRA'!A:A,"Caldas",'VALLE DE ABURRA'!S:S,"MEDIO")</f>
        <v>1</v>
      </c>
      <c r="I28" s="118">
        <f>(H28/$B$28)*100</f>
        <v>4.7619047619047619</v>
      </c>
      <c r="J28" s="184">
        <f>COUNTIFS('VALLE DE ABURRA'!A:A,"Caldas",'VALLE DE ABURRA'!S:S,"ALTO")</f>
        <v>11</v>
      </c>
      <c r="K28" s="118">
        <f>(J28/$B$28)*100</f>
        <v>52.380952380952387</v>
      </c>
      <c r="L28" s="184">
        <f>COUNTIFS('VALLE DE ABURRA'!A:A,"Caldas",'VALLE DE ABURRA'!S:S,"INVIABLE SANITARIAMENTE")</f>
        <v>2</v>
      </c>
      <c r="M28" s="118">
        <f>(L28/$B$28)*100</f>
        <v>9.5238095238095237</v>
      </c>
      <c r="N28" s="184">
        <f t="shared" si="3"/>
        <v>0</v>
      </c>
      <c r="O28" s="118">
        <f>(N28/$B$28)*100</f>
        <v>0</v>
      </c>
    </row>
    <row r="29" spans="1:15" ht="20.85" customHeight="1">
      <c r="A29" s="162" t="s">
        <v>222</v>
      </c>
      <c r="B29" s="184">
        <f>'CONSOLIDADO-ACUEDUCTOSRURALES1'!D12</f>
        <v>19</v>
      </c>
      <c r="C29" s="118">
        <f t="shared" si="2"/>
        <v>9.5959595959595951</v>
      </c>
      <c r="D29" s="184">
        <f>COUNTIFS('VALLE DE ABURRA'!A:A,"Copacabana",'VALLE DE ABURRA'!S:S,"SIN RIESGO")</f>
        <v>2</v>
      </c>
      <c r="E29" s="118">
        <f>(D29/$B$29)*100</f>
        <v>10.526315789473683</v>
      </c>
      <c r="F29" s="184">
        <f>COUNTIFS('VALLE DE ABURRA'!A:A,"Copacabana",'VALLE DE ABURRA'!S:S,"BAJO")</f>
        <v>6</v>
      </c>
      <c r="G29" s="118">
        <f>(F29/$B$29)*100</f>
        <v>31.578947368421051</v>
      </c>
      <c r="H29" s="184">
        <f>COUNTIFS('VALLE DE ABURRA'!A:A,"Copacabana",'VALLE DE ABURRA'!S:S,"MEDIO")</f>
        <v>10</v>
      </c>
      <c r="I29" s="118">
        <f>(H29/$B$29)*100</f>
        <v>52.631578947368418</v>
      </c>
      <c r="J29" s="184">
        <f>COUNTIFS('VALLE DE ABURRA'!A:A,"Copacabana",'VALLE DE ABURRA'!S:S,"ALTO")</f>
        <v>1</v>
      </c>
      <c r="K29" s="118">
        <f>(J29/$B$29)*100</f>
        <v>5.2631578947368416</v>
      </c>
      <c r="L29" s="184">
        <f>COUNTIFS('VALLE DE ABURRA'!A:A,"Copacabana",'VALLE DE ABURRA'!S:S,"INVIABLE SANITARIAMENTE")</f>
        <v>0</v>
      </c>
      <c r="M29" s="118">
        <f>(L29/$B$29)*100</f>
        <v>0</v>
      </c>
      <c r="N29" s="184">
        <f t="shared" si="3"/>
        <v>0</v>
      </c>
      <c r="O29" s="118">
        <f>(N29/$B$29)*100</f>
        <v>0</v>
      </c>
    </row>
    <row r="30" spans="1:15" ht="20.85" customHeight="1">
      <c r="A30" s="162" t="s">
        <v>290</v>
      </c>
      <c r="B30" s="184">
        <f>'CONSOLIDADO-ACUEDUCTOSRURALES1'!D13</f>
        <v>27</v>
      </c>
      <c r="C30" s="118">
        <f t="shared" si="2"/>
        <v>13.636363636363635</v>
      </c>
      <c r="D30" s="184">
        <f>COUNTIFS('VALLE DE ABURRA'!A:A,"Girardota",'VALLE DE ABURRA'!S:S,"SIN RIESGO")</f>
        <v>1</v>
      </c>
      <c r="E30" s="118">
        <f>(D30/$B$30)*100</f>
        <v>3.7037037037037033</v>
      </c>
      <c r="F30" s="184">
        <f>COUNTIFS('VALLE DE ABURRA'!A:A,"Girardota",'VALLE DE ABURRA'!S:S,"BAJO")</f>
        <v>7</v>
      </c>
      <c r="G30" s="118">
        <f>(F30/$B$30)*100</f>
        <v>25.925925925925924</v>
      </c>
      <c r="H30" s="184">
        <f>COUNTIFS('VALLE DE ABURRA'!A:A,"Girardota",'VALLE DE ABURRA'!S:S,"MEDIO")</f>
        <v>7</v>
      </c>
      <c r="I30" s="118">
        <f>(H30/$B$30)*100</f>
        <v>25.925925925925924</v>
      </c>
      <c r="J30" s="184">
        <f>COUNTIFS('VALLE DE ABURRA'!A:A,"Girardota",'VALLE DE ABURRA'!S:S,"ALTO")</f>
        <v>7</v>
      </c>
      <c r="K30" s="118">
        <f>(J30/$B$30)*100</f>
        <v>25.925925925925924</v>
      </c>
      <c r="L30" s="184">
        <f>COUNTIFS('VALLE DE ABURRA'!A:A,"Girardota",'VALLE DE ABURRA'!S:S,"INVIABLE SANITARIAMENTE")</f>
        <v>3</v>
      </c>
      <c r="M30" s="118">
        <f>(L30/$B$30)*100</f>
        <v>11.111111111111111</v>
      </c>
      <c r="N30" s="184">
        <f t="shared" si="3"/>
        <v>2</v>
      </c>
      <c r="O30" s="118">
        <f>(N30/$B$30)*100</f>
        <v>7.4074074074074066</v>
      </c>
    </row>
    <row r="31" spans="1:15" ht="20.85" customHeight="1">
      <c r="A31" s="162" t="s">
        <v>342</v>
      </c>
      <c r="B31" s="184">
        <f>'CONSOLIDADO-ACUEDUCTOSRURALES1'!D14</f>
        <v>5</v>
      </c>
      <c r="C31" s="118">
        <f t="shared" si="2"/>
        <v>2.5252525252525251</v>
      </c>
      <c r="D31" s="184">
        <f>COUNTIFS('VALLE DE ABURRA'!A:A,"Itagui",'VALLE DE ABURRA'!S:S,"SIN RIESGO")</f>
        <v>0</v>
      </c>
      <c r="E31" s="118">
        <f>(D31/$B$31)*100</f>
        <v>0</v>
      </c>
      <c r="F31" s="184">
        <f>COUNTIFS('VALLE DE ABURRA'!A:A,"Itagui",'VALLE DE ABURRA'!S:S,"BAJO")</f>
        <v>0</v>
      </c>
      <c r="G31" s="118">
        <f>(F31/$B$31)*100</f>
        <v>0</v>
      </c>
      <c r="H31" s="184">
        <f>COUNTIFS('VALLE DE ABURRA'!A:A,"Itagui",'VALLE DE ABURRA'!S:S,"MEDIO")</f>
        <v>5</v>
      </c>
      <c r="I31" s="118">
        <f>(H31/$B$31)*100</f>
        <v>100</v>
      </c>
      <c r="J31" s="184">
        <f>COUNTIFS('VALLE DE ABURRA'!A:A,"Itagui",'VALLE DE ABURRA'!S:S,"ALTO")</f>
        <v>0</v>
      </c>
      <c r="K31" s="118">
        <f>(J31/$B$31)*100</f>
        <v>0</v>
      </c>
      <c r="L31" s="184">
        <f>COUNTIFS('VALLE DE ABURRA'!A:A,"Itagui",'VALLE DE ABURRA'!S:S,"INVIABLE SANITARIAMENTE")</f>
        <v>0</v>
      </c>
      <c r="M31" s="118">
        <f>(L31/$B$31)*100</f>
        <v>0</v>
      </c>
      <c r="N31" s="184">
        <f t="shared" si="3"/>
        <v>0</v>
      </c>
      <c r="O31" s="118">
        <f>(N31/$B$31)*100</f>
        <v>0</v>
      </c>
    </row>
    <row r="32" spans="1:15" ht="20.85" customHeight="1">
      <c r="A32" s="162" t="s">
        <v>261</v>
      </c>
      <c r="B32" s="184">
        <f>'CONSOLIDADO-ACUEDUCTOSRURALES1'!D15</f>
        <v>15</v>
      </c>
      <c r="C32" s="118">
        <f t="shared" si="2"/>
        <v>7.5757575757575761</v>
      </c>
      <c r="D32" s="184">
        <f>COUNTIFS('VALLE DE ABURRA'!A:A,"Envigado",'VALLE DE ABURRA'!S:S,"SIN RIESGO")</f>
        <v>7</v>
      </c>
      <c r="E32" s="118">
        <f>(D32/$B$32)*100</f>
        <v>46.666666666666664</v>
      </c>
      <c r="F32" s="184">
        <f>COUNTIFS('VALLE DE ABURRA'!A:A,"Envigado",'VALLE DE ABURRA'!S:S,"BAJO")</f>
        <v>6</v>
      </c>
      <c r="G32" s="118">
        <f>(F32/$B$32)*100</f>
        <v>40</v>
      </c>
      <c r="H32" s="184">
        <f>COUNTIFS('VALLE DE ABURRA'!A:A,"Envigado",'VALLE DE ABURRA'!S:S,"MEDIO")</f>
        <v>2</v>
      </c>
      <c r="I32" s="118">
        <f>(H32/$B$32)*100</f>
        <v>13.333333333333334</v>
      </c>
      <c r="J32" s="184">
        <f>COUNTIFS('VALLE DE ABURRA'!A:A,"Envigado",'VALLE DE ABURRA'!S:S,"ALTO")</f>
        <v>0</v>
      </c>
      <c r="K32" s="118">
        <f>(J32/$B$32)*100</f>
        <v>0</v>
      </c>
      <c r="L32" s="184">
        <f>COUNTIFS('VALLE DE ABURRA'!A:A,"Envigado",'VALLE DE ABURRA'!S:S,"INVIABLE SANITARIAMENTE")</f>
        <v>0</v>
      </c>
      <c r="M32" s="118">
        <f>(L32/$B$32)*100</f>
        <v>0</v>
      </c>
      <c r="N32" s="184">
        <f t="shared" si="3"/>
        <v>0</v>
      </c>
      <c r="O32" s="118">
        <f>(N32/$B$32)*100</f>
        <v>0</v>
      </c>
    </row>
    <row r="33" spans="1:15" ht="20.85" customHeight="1">
      <c r="A33" s="162" t="s">
        <v>417</v>
      </c>
      <c r="B33" s="184">
        <f>'CONSOLIDADO-ACUEDUCTOSRURALES1'!D16</f>
        <v>7</v>
      </c>
      <c r="C33" s="118">
        <f t="shared" si="2"/>
        <v>3.535353535353535</v>
      </c>
      <c r="D33" s="184">
        <f>COUNTIFS('VALLE DE ABURRA'!A:A,"Sabaneta",'VALLE DE ABURRA'!S:S,"SIN RIESGO")</f>
        <v>6</v>
      </c>
      <c r="E33" s="118">
        <f>(D33/$B$33)*100</f>
        <v>85.714285714285708</v>
      </c>
      <c r="F33" s="184">
        <f>COUNTIFS('VALLE DE ABURRA'!A:A,"Sabaneta",'VALLE DE ABURRA'!S:S,"BAJO")</f>
        <v>1</v>
      </c>
      <c r="G33" s="118">
        <f>(F33/$B$33)*100</f>
        <v>14.285714285714285</v>
      </c>
      <c r="H33" s="184">
        <f>COUNTIFS('VALLE DE ABURRA'!A:A,"sabaneta",'VALLE DE ABURRA'!S:S,"MEDIO")</f>
        <v>0</v>
      </c>
      <c r="I33" s="118">
        <f>(H33/$B$33)*100</f>
        <v>0</v>
      </c>
      <c r="J33" s="184">
        <f>COUNTIFS('VALLE DE ABURRA'!A:A,"Sabaneta",'VALLE DE ABURRA'!S:S,"ALTO")</f>
        <v>0</v>
      </c>
      <c r="K33" s="118">
        <f>(J33/$B$33)*100</f>
        <v>0</v>
      </c>
      <c r="L33" s="184">
        <f>COUNTIFS('VALLE DE ABURRA'!A:A,"Sabaneta",'VALLE DE ABURRA'!S:S,"INVIABLE SANITARIAMENTE")</f>
        <v>0</v>
      </c>
      <c r="M33" s="118">
        <f>(L33/$B$33)*100</f>
        <v>0</v>
      </c>
      <c r="N33" s="184">
        <f t="shared" si="3"/>
        <v>0</v>
      </c>
      <c r="O33" s="118">
        <f>(N33/$B$33)*100</f>
        <v>0</v>
      </c>
    </row>
    <row r="34" spans="1:15" ht="20.85" customHeight="1">
      <c r="A34" s="162" t="s">
        <v>353</v>
      </c>
      <c r="B34" s="184">
        <f>'CONSOLIDADO-ACUEDUCTOSRURALES1'!D17</f>
        <v>8</v>
      </c>
      <c r="C34" s="118">
        <f t="shared" si="2"/>
        <v>4.0404040404040407</v>
      </c>
      <c r="D34" s="184">
        <f>COUNTIFS('VALLE DE ABURRA'!A:A,"La Estrella",'VALLE DE ABURRA'!S:S,"SIN RIESGO")</f>
        <v>8</v>
      </c>
      <c r="E34" s="118">
        <f>(D34/$B$34)*100</f>
        <v>100</v>
      </c>
      <c r="F34" s="184">
        <f>COUNTIFS('VALLE DE ABURRA'!A:A,"La Estrella",'VALLE DE ABURRA'!S:S,"BAJO")</f>
        <v>0</v>
      </c>
      <c r="G34" s="118">
        <f>(F34/$B$34)*100</f>
        <v>0</v>
      </c>
      <c r="H34" s="184">
        <f>COUNTIFS('VALLE DE ABURRA'!A:A,"La Estrella",'VALLE DE ABURRA'!S:S,"MEDIO")</f>
        <v>0</v>
      </c>
      <c r="I34" s="118">
        <f>(H34/$B$34)*100</f>
        <v>0</v>
      </c>
      <c r="J34" s="184">
        <f>COUNTIFS('VALLE DE ABURRA'!A:A,"La Estrella",'VALLE DE ABURRA'!S:S,"ALTO")</f>
        <v>0</v>
      </c>
      <c r="K34" s="118">
        <f>(J34/$B$34)*100</f>
        <v>0</v>
      </c>
      <c r="L34" s="184">
        <f>COUNTIFS('VALLE DE ABURRA'!A:A,"La Estrella",'VALLE DE ABURRA'!S:S,"INVIABLE SANITARIAMENTE")</f>
        <v>0</v>
      </c>
      <c r="M34" s="118">
        <f>(L34/$B$34)*100</f>
        <v>0</v>
      </c>
      <c r="N34" s="184">
        <f t="shared" si="3"/>
        <v>0</v>
      </c>
      <c r="O34" s="118">
        <f>(N34/$B$34)*100</f>
        <v>0</v>
      </c>
    </row>
    <row r="35" spans="1:15" s="12" customFormat="1" ht="20.85" customHeight="1">
      <c r="A35" s="185" t="s">
        <v>4341</v>
      </c>
      <c r="B35" s="186">
        <f>SUM(B25:B34)</f>
        <v>198</v>
      </c>
      <c r="C35" s="187">
        <f>SUM(C25:C34)</f>
        <v>100.00000000000001</v>
      </c>
      <c r="D35" s="186">
        <f>SUM(D25:D34)</f>
        <v>58</v>
      </c>
      <c r="E35" s="187">
        <f>(D35/$B$35)*100</f>
        <v>29.292929292929294</v>
      </c>
      <c r="F35" s="186">
        <f>SUM(F25:F34)</f>
        <v>27</v>
      </c>
      <c r="G35" s="187">
        <f>(F35/$B$35)*100</f>
        <v>13.636363636363635</v>
      </c>
      <c r="H35" s="186">
        <f>SUM(H25:H34)</f>
        <v>36</v>
      </c>
      <c r="I35" s="187">
        <f>(H35/$B$35)*100</f>
        <v>18.181818181818183</v>
      </c>
      <c r="J35" s="186">
        <f>SUM(J25:J34)</f>
        <v>44</v>
      </c>
      <c r="K35" s="187">
        <f>(J35/$B$35)*100</f>
        <v>22.222222222222221</v>
      </c>
      <c r="L35" s="186">
        <f>SUM(L25:L34)</f>
        <v>31</v>
      </c>
      <c r="M35" s="187">
        <f>(L35/$B$35)*100</f>
        <v>15.656565656565657</v>
      </c>
      <c r="N35" s="186">
        <f>SUM(N25:N34)</f>
        <v>2</v>
      </c>
      <c r="O35" s="187">
        <f>(N35/$B$35)*100</f>
        <v>1.0101010101010102</v>
      </c>
    </row>
    <row r="38" spans="1:15" ht="21.75" customHeight="1">
      <c r="A38" s="688" t="s">
        <v>4382</v>
      </c>
      <c r="B38" s="689"/>
      <c r="C38" s="689"/>
      <c r="D38" s="689"/>
      <c r="E38" s="689"/>
      <c r="F38" s="689"/>
      <c r="G38" s="689"/>
      <c r="H38" s="689"/>
      <c r="I38" s="689"/>
      <c r="J38" s="689"/>
      <c r="K38" s="689"/>
      <c r="L38" s="689"/>
      <c r="M38" s="689"/>
      <c r="N38" s="689"/>
      <c r="O38" s="690"/>
    </row>
    <row r="39" spans="1:15" ht="120" customHeight="1">
      <c r="A39" s="170" t="s">
        <v>4358</v>
      </c>
      <c r="B39" s="171" t="s">
        <v>4347</v>
      </c>
      <c r="C39" s="170" t="s">
        <v>4348</v>
      </c>
      <c r="D39" s="172" t="s">
        <v>2270</v>
      </c>
      <c r="E39" s="170" t="s">
        <v>4348</v>
      </c>
      <c r="F39" s="173" t="s">
        <v>40</v>
      </c>
      <c r="G39" s="170" t="s">
        <v>4348</v>
      </c>
      <c r="H39" s="174" t="s">
        <v>2276</v>
      </c>
      <c r="I39" s="170" t="s">
        <v>4348</v>
      </c>
      <c r="J39" s="175" t="s">
        <v>2265</v>
      </c>
      <c r="K39" s="170" t="s">
        <v>4348</v>
      </c>
      <c r="L39" s="176" t="s">
        <v>636</v>
      </c>
      <c r="M39" s="170" t="s">
        <v>4348</v>
      </c>
      <c r="N39" s="171" t="s">
        <v>441</v>
      </c>
      <c r="O39" s="170" t="s">
        <v>4348</v>
      </c>
    </row>
    <row r="40" spans="1:15" ht="20.85" customHeight="1">
      <c r="A40" s="188" t="s">
        <v>4359</v>
      </c>
      <c r="B40" s="157">
        <f>'CONSOLIDADO-ACUEDUCTOSRURALES1'!D19</f>
        <v>9</v>
      </c>
      <c r="C40" s="118">
        <f>(B40/$B$51)*100</f>
        <v>10.344827586206897</v>
      </c>
      <c r="D40" s="157">
        <f>COUNTIFS('URABA '!A:A,"Apartadó",'URABA '!S:S,"SIN RIESGO")</f>
        <v>2</v>
      </c>
      <c r="E40" s="118">
        <f>(D40/$B$40)*100</f>
        <v>22.222222222222221</v>
      </c>
      <c r="F40" s="157">
        <f>COUNTIFS('URABA '!A:A,"Apartadó",'URABA '!S:S,"BAJO")</f>
        <v>0</v>
      </c>
      <c r="G40" s="118">
        <f>(F40/$B$40)*100</f>
        <v>0</v>
      </c>
      <c r="H40" s="157">
        <f>COUNTIFS('URABA '!A:A,"Apartadó",'URABA '!S:S,"MEDIO")</f>
        <v>3</v>
      </c>
      <c r="I40" s="118">
        <f>(H40/$B$40)*100</f>
        <v>33.333333333333329</v>
      </c>
      <c r="J40" s="157">
        <f>COUNTIFS('URABA '!A:A,"Apartadó",'URABA '!S:S,"ALTO")</f>
        <v>2</v>
      </c>
      <c r="K40" s="118">
        <f>(J40/$B$40)*100</f>
        <v>22.222222222222221</v>
      </c>
      <c r="L40" s="157">
        <f>COUNTIFS('URABA '!A:A,"Apartadó",'URABA '!S:S,"INVIABLE SANITARIAMENTE")</f>
        <v>2</v>
      </c>
      <c r="M40" s="118">
        <f>(L40/$B$40)*100</f>
        <v>22.222222222222221</v>
      </c>
      <c r="N40" s="157">
        <f>B40-(D40+F40+H40+J40+L40)</f>
        <v>0</v>
      </c>
      <c r="O40" s="118">
        <f>(N40/$B$40)*100</f>
        <v>0</v>
      </c>
    </row>
    <row r="41" spans="1:15" ht="20.85" customHeight="1">
      <c r="A41" s="188" t="s">
        <v>463</v>
      </c>
      <c r="B41" s="157">
        <f>'CONSOLIDADO-ACUEDUCTOSRURALES1'!D20</f>
        <v>12</v>
      </c>
      <c r="C41" s="118">
        <f>(B41/$B$51)*100</f>
        <v>13.793103448275861</v>
      </c>
      <c r="D41" s="157">
        <f>COUNTIFS('URABA '!A:A,"Arboletes",'URABA '!S:S,"SIN RIESGO")</f>
        <v>0</v>
      </c>
      <c r="E41" s="118">
        <f>(D41/$B$41)*100</f>
        <v>0</v>
      </c>
      <c r="F41" s="157">
        <f>COUNTIFS('URABA '!A:A,"Arboletes",'URABA '!S:S,"BAJO")</f>
        <v>0</v>
      </c>
      <c r="G41" s="118">
        <f>(F41/$B$41)*100</f>
        <v>0</v>
      </c>
      <c r="H41" s="157">
        <f>COUNTIFS('URABA '!A:A,"Arboletes",'URABA '!S:S,"MEDIO")</f>
        <v>0</v>
      </c>
      <c r="I41" s="118">
        <f>(H41/$B$41)*100</f>
        <v>0</v>
      </c>
      <c r="J41" s="157">
        <f>COUNTIFS('URABA '!A:A,"Arboletes",'URABA '!S:S,"ALTO")</f>
        <v>1</v>
      </c>
      <c r="K41" s="118">
        <f>(J41/$B$41)*100</f>
        <v>8.3333333333333321</v>
      </c>
      <c r="L41" s="157">
        <f>COUNTIFS('URABA '!A:A,"Arboletes",'URABA '!S:S,"INVIABLE SANITARIAMENTE")</f>
        <v>10</v>
      </c>
      <c r="M41" s="118">
        <f>(L41/$B$41)*100</f>
        <v>83.333333333333343</v>
      </c>
      <c r="N41" s="157">
        <f t="shared" ref="N41:N50" si="4">B41-(D41+F41+H41+J41+L41)</f>
        <v>1</v>
      </c>
      <c r="O41" s="118">
        <f>(N41/$B$41)*100</f>
        <v>8.3333333333333321</v>
      </c>
    </row>
    <row r="42" spans="1:15" ht="20.85" customHeight="1">
      <c r="A42" s="188" t="s">
        <v>488</v>
      </c>
      <c r="B42" s="157">
        <f>'CONSOLIDADO-ACUEDUCTOSRURALES1'!D21</f>
        <v>16</v>
      </c>
      <c r="C42" s="118">
        <f t="shared" ref="C42:C50" si="5">(B42/$B$51)*100</f>
        <v>18.390804597701148</v>
      </c>
      <c r="D42" s="157">
        <f>COUNTIFS('URABA '!A:A,"Carepa",'URABA '!S:S,"SIN RIESGO")</f>
        <v>1</v>
      </c>
      <c r="E42" s="118">
        <f>(D42/$B$42)*100</f>
        <v>6.25</v>
      </c>
      <c r="F42" s="157">
        <f>COUNTIFS('URABA '!A:A,"Carepa",'URABA '!S:S,"BAJO")</f>
        <v>0</v>
      </c>
      <c r="G42" s="118">
        <f>(F42/$B$42)*100</f>
        <v>0</v>
      </c>
      <c r="H42" s="157">
        <f>COUNTIFS('URABA '!A:A,"Carepa",'URABA '!S:S,"MEDIO")</f>
        <v>3</v>
      </c>
      <c r="I42" s="118">
        <f>(H42/$B$42)*100</f>
        <v>18.75</v>
      </c>
      <c r="J42" s="157">
        <f>COUNTIFS('URABA '!A:A,"Carepa",'URABA '!S:S,"ALTO")</f>
        <v>7</v>
      </c>
      <c r="K42" s="118">
        <f>(J42/$B$42)*100</f>
        <v>43.75</v>
      </c>
      <c r="L42" s="157">
        <f>COUNTIFS('URABA '!A:A,"Carepa",'URABA '!S:S,"INVIABLE SANITARIAMENTE")</f>
        <v>5</v>
      </c>
      <c r="M42" s="118">
        <f>(L42/$B$42)*100</f>
        <v>31.25</v>
      </c>
      <c r="N42" s="157">
        <f t="shared" si="4"/>
        <v>0</v>
      </c>
      <c r="O42" s="118">
        <f>(N42/$B$42)*100</f>
        <v>0</v>
      </c>
    </row>
    <row r="43" spans="1:15" ht="20.85" customHeight="1">
      <c r="A43" s="188" t="s">
        <v>4360</v>
      </c>
      <c r="B43" s="157">
        <f>'CONSOLIDADO-ACUEDUCTOSRURALES1'!D22</f>
        <v>4</v>
      </c>
      <c r="C43" s="118">
        <f t="shared" si="5"/>
        <v>4.5977011494252871</v>
      </c>
      <c r="D43" s="157">
        <f>COUNTIFS('URABA '!A:A,"Chigorodó",'URABA '!S:S,"SIN RIESGO")</f>
        <v>0</v>
      </c>
      <c r="E43" s="118">
        <f>(D43/$B$43)*100</f>
        <v>0</v>
      </c>
      <c r="F43" s="157">
        <f>COUNTIFS('URABA '!A:A,"Chigorodó",'URABA '!S:S,"BAJO")</f>
        <v>0</v>
      </c>
      <c r="G43" s="118">
        <f>(F43/$B$43)*100</f>
        <v>0</v>
      </c>
      <c r="H43" s="157">
        <f>COUNTIFS('URABA '!A:A,"Chigorodó",'URABA '!S:S,"MEDIO")</f>
        <v>0</v>
      </c>
      <c r="I43" s="118">
        <f>(H43/$B$43)*100</f>
        <v>0</v>
      </c>
      <c r="J43" s="157">
        <f>COUNTIFS('URABA '!A:A,"Chigorodó",'URABA '!S:S,"ALTO")</f>
        <v>4</v>
      </c>
      <c r="K43" s="118">
        <f>(J43/$B$43)*100</f>
        <v>100</v>
      </c>
      <c r="L43" s="157">
        <f>COUNTIFS('URABA '!A:A,"Chigorodó",'URABA '!S:S,"INVIABLE SANITARIAMENTE")</f>
        <v>0</v>
      </c>
      <c r="M43" s="118">
        <f>(L43/$B$43)*100</f>
        <v>0</v>
      </c>
      <c r="N43" s="157">
        <f t="shared" si="4"/>
        <v>0</v>
      </c>
      <c r="O43" s="118">
        <f>(N43/$B$43)*100</f>
        <v>0</v>
      </c>
    </row>
    <row r="44" spans="1:15" ht="20.85" customHeight="1">
      <c r="A44" s="188" t="s">
        <v>529</v>
      </c>
      <c r="B44" s="157">
        <f>'CONSOLIDADO-ACUEDUCTOSRURALES1'!D23</f>
        <v>0</v>
      </c>
      <c r="C44" s="118">
        <f t="shared" si="5"/>
        <v>0</v>
      </c>
      <c r="D44" s="157">
        <f>COUNTIFS('URABA '!A:A,"Murindo",'URABA '!S:S,"SIN RIESGO")</f>
        <v>1</v>
      </c>
      <c r="E44" s="118">
        <v>0</v>
      </c>
      <c r="F44" s="157">
        <f>COUNTIFS('URABA '!A:A,"Murindo",'URABA '!S:S,"BAJO")</f>
        <v>0</v>
      </c>
      <c r="G44" s="118">
        <v>0</v>
      </c>
      <c r="H44" s="157">
        <f>COUNTIFS('URABA '!A:A,"Murindo",'URABA '!S:S,"MEDIO")</f>
        <v>0</v>
      </c>
      <c r="I44" s="118">
        <v>0</v>
      </c>
      <c r="J44" s="157">
        <f>COUNTIFS('URABA '!A:A,"Murindo",'URABA '!S:S,"ALTO")</f>
        <v>0</v>
      </c>
      <c r="K44" s="118">
        <v>0</v>
      </c>
      <c r="L44" s="157">
        <f>COUNTIFS('URABA '!A:A,"Murindo",'URABA '!S:S,"INVIABLE SANITARIAMENTE")</f>
        <v>0</v>
      </c>
      <c r="M44" s="118">
        <v>0</v>
      </c>
      <c r="N44" s="157">
        <f t="shared" si="4"/>
        <v>-1</v>
      </c>
      <c r="O44" s="118">
        <v>0</v>
      </c>
    </row>
    <row r="45" spans="1:15" ht="20.85" customHeight="1">
      <c r="A45" s="188" t="s">
        <v>4361</v>
      </c>
      <c r="B45" s="157">
        <f>'CONSOLIDADO-ACUEDUCTOSRURALES1'!D24</f>
        <v>7</v>
      </c>
      <c r="C45" s="118">
        <f t="shared" si="5"/>
        <v>8.0459770114942533</v>
      </c>
      <c r="D45" s="157">
        <f>COUNTIFS('URABA '!A:A,"Mutatá",'URABA '!S:S,"SIN RIESGO")</f>
        <v>0</v>
      </c>
      <c r="E45" s="118">
        <f>(D45/$B$45)*100</f>
        <v>0</v>
      </c>
      <c r="F45" s="157">
        <f>COUNTIFS('URABA '!A:A,"Mutatá",'URABA '!S:S,"BAJO")</f>
        <v>0</v>
      </c>
      <c r="G45" s="118">
        <f>(F45/$B$45)*100</f>
        <v>0</v>
      </c>
      <c r="H45" s="157">
        <f>COUNTIFS('URABA '!A:A,"Mutatá",'URABA '!S:S,"MEDIO")</f>
        <v>0</v>
      </c>
      <c r="I45" s="118">
        <f>(H45/$B$45)*100</f>
        <v>0</v>
      </c>
      <c r="J45" s="157">
        <f>COUNTIFS('URABA '!A:A,"Mutatá",'URABA '!S:S,"ALTO")</f>
        <v>7</v>
      </c>
      <c r="K45" s="118">
        <f>(J45/$B$45)*100</f>
        <v>100</v>
      </c>
      <c r="L45" s="157">
        <f>COUNTIFS('URABA '!A:A,"Mutatá",'URABA '!S:S,"INVIABLE SANITARIAMENTE")</f>
        <v>0</v>
      </c>
      <c r="M45" s="118">
        <f>(L45/$B$45)*100</f>
        <v>0</v>
      </c>
      <c r="N45" s="157">
        <f t="shared" si="4"/>
        <v>0</v>
      </c>
      <c r="O45" s="118">
        <f>(N45/$B$45)*100</f>
        <v>0</v>
      </c>
    </row>
    <row r="46" spans="1:15" ht="20.85" customHeight="1">
      <c r="A46" s="188" t="s">
        <v>4362</v>
      </c>
      <c r="B46" s="157">
        <f>'CONSOLIDADO-ACUEDUCTOSRURALES1'!D25</f>
        <v>20</v>
      </c>
      <c r="C46" s="118">
        <f t="shared" si="5"/>
        <v>22.988505747126435</v>
      </c>
      <c r="D46" s="157">
        <f>COUNTIFS('URABA '!A:A,"Necoclí",'URABA '!S:S,"SIN RIESGO")</f>
        <v>5</v>
      </c>
      <c r="E46" s="118">
        <f>(D46/$B$46)*100</f>
        <v>25</v>
      </c>
      <c r="F46" s="157">
        <f>COUNTIFS('URABA '!A:A,"Necoclí",'URABA '!S:S,"BAJO")</f>
        <v>0</v>
      </c>
      <c r="G46" s="118">
        <f>(F46/$B$46)*100</f>
        <v>0</v>
      </c>
      <c r="H46" s="157">
        <f>COUNTIFS('URABA '!A:A,"Necoclí",'URABA '!S:S,"MEDIO")</f>
        <v>0</v>
      </c>
      <c r="I46" s="118">
        <f>(H46/$B$46)*100</f>
        <v>0</v>
      </c>
      <c r="J46" s="157">
        <f>COUNTIFS('URABA '!A:A,"Necoclí",'URABA '!S:S,"ALTO")</f>
        <v>1</v>
      </c>
      <c r="K46" s="118">
        <f>(J46/$B$46)*100</f>
        <v>5</v>
      </c>
      <c r="L46" s="157">
        <f>COUNTIFS('URABA '!A:A,"Necoclí",'URABA '!S:S,"INVIABLE SANITARIAMENTE")</f>
        <v>14</v>
      </c>
      <c r="M46" s="118">
        <f>(L46/$B$46)*100</f>
        <v>70</v>
      </c>
      <c r="N46" s="157">
        <f t="shared" si="4"/>
        <v>0</v>
      </c>
      <c r="O46" s="118">
        <f>(N46/$B$46)*100</f>
        <v>0</v>
      </c>
    </row>
    <row r="47" spans="1:15" ht="20.85" customHeight="1">
      <c r="A47" s="188" t="s">
        <v>4326</v>
      </c>
      <c r="B47" s="157">
        <f>'CONSOLIDADO-ACUEDUCTOSRURALES1'!D26</f>
        <v>1</v>
      </c>
      <c r="C47" s="118">
        <f t="shared" si="5"/>
        <v>1.1494252873563218</v>
      </c>
      <c r="D47" s="157">
        <f>COUNTIFS('URABA '!A:A,"San Juan De Urabá",'URABA '!S:S,"SIN RIESGO")</f>
        <v>0</v>
      </c>
      <c r="E47" s="118">
        <f>(D47/$B$47)*100</f>
        <v>0</v>
      </c>
      <c r="F47" s="157">
        <f>COUNTIFS('URABA '!A:A,"San Juan De Urabá",'URABA '!S:S,"BAJO")</f>
        <v>0</v>
      </c>
      <c r="G47" s="118">
        <f>(F47/$B$47)*100</f>
        <v>0</v>
      </c>
      <c r="H47" s="157">
        <f>COUNTIFS('URABA '!A:A,"San Juan De Urabá",'URABA '!S:S,"MEDIO")</f>
        <v>0</v>
      </c>
      <c r="I47" s="118">
        <f>(H47/$B$47)*100</f>
        <v>0</v>
      </c>
      <c r="J47" s="157">
        <f>COUNTIFS('URABA '!A:A,"San Juan De Urabá",'URABA '!S:S,"ALTO")</f>
        <v>0</v>
      </c>
      <c r="K47" s="118">
        <f>(J47/$B$47)*100</f>
        <v>0</v>
      </c>
      <c r="L47" s="157">
        <f>COUNTIFS('URABA '!A:A,"San Juan De Urabá",'URABA '!S:S,"INVIABLE SANITARIAMENTE")</f>
        <v>1</v>
      </c>
      <c r="M47" s="118">
        <f>(L47/$B$47)*100</f>
        <v>100</v>
      </c>
      <c r="N47" s="157">
        <f t="shared" si="4"/>
        <v>0</v>
      </c>
      <c r="O47" s="118">
        <f>(N47/$B$47)*100</f>
        <v>0</v>
      </c>
    </row>
    <row r="48" spans="1:15" ht="20.85" customHeight="1">
      <c r="A48" s="188" t="s">
        <v>589</v>
      </c>
      <c r="B48" s="157">
        <f>'CONSOLIDADO-ACUEDUCTOSRURALES1'!D27</f>
        <v>9</v>
      </c>
      <c r="C48" s="118">
        <f t="shared" si="5"/>
        <v>10.344827586206897</v>
      </c>
      <c r="D48" s="157">
        <f>COUNTIFS('URABA '!A:A,"San Pedro de Urabá",'URABA '!S:S,"SIN RIESGO")</f>
        <v>0</v>
      </c>
      <c r="E48" s="118">
        <f>(D48/$B$48)*100</f>
        <v>0</v>
      </c>
      <c r="F48" s="157">
        <f>COUNTIFS('URABA '!A:A,"San Pedro de Urabá",'URABA '!S:S,"BAJO")</f>
        <v>0</v>
      </c>
      <c r="G48" s="118">
        <f>(F48/$B$48)*100</f>
        <v>0</v>
      </c>
      <c r="H48" s="157">
        <f>COUNTIFS('URABA '!A:A,"San Pedro de Urabá",'URABA '!S:S,"MEDIO")</f>
        <v>0</v>
      </c>
      <c r="I48" s="118">
        <f>(H48/$B$48)*100</f>
        <v>0</v>
      </c>
      <c r="J48" s="157">
        <f>COUNTIFS('URABA '!A:A,"San Pedro De Uraba",'URABA '!S:S,"ALTO")</f>
        <v>0</v>
      </c>
      <c r="K48" s="118">
        <f>(J48/$B$48)*100</f>
        <v>0</v>
      </c>
      <c r="L48" s="157">
        <f>COUNTIFS('URABA '!A:A,"San Pedro de Urabá",'URABA '!S:S,"INVIABLE SANITARIAMENTE")</f>
        <v>3</v>
      </c>
      <c r="M48" s="118">
        <f>(L48/$B$48)*100</f>
        <v>33.333333333333329</v>
      </c>
      <c r="N48" s="157">
        <f t="shared" si="4"/>
        <v>6</v>
      </c>
      <c r="O48" s="118">
        <f>(N48/$B$48)*100</f>
        <v>66.666666666666657</v>
      </c>
    </row>
    <row r="49" spans="1:15" ht="20.85" customHeight="1">
      <c r="A49" s="188" t="s">
        <v>4327</v>
      </c>
      <c r="B49" s="157">
        <f>'CONSOLIDADO-ACUEDUCTOSRURALES1'!D28</f>
        <v>0</v>
      </c>
      <c r="C49" s="118">
        <f t="shared" si="5"/>
        <v>0</v>
      </c>
      <c r="D49" s="157">
        <f>COUNTIFS('URABA '!A:A,"Vigia Del Fuerte",'URABA '!S:S,"SIN RIESGO")</f>
        <v>1</v>
      </c>
      <c r="E49" s="118">
        <v>0</v>
      </c>
      <c r="F49" s="157">
        <f>COUNTIFS('URABA '!A:A,"Vigia Del Fuerte",'URABA '!S:S,"BAJO")</f>
        <v>0</v>
      </c>
      <c r="G49" s="118">
        <v>0</v>
      </c>
      <c r="H49" s="157">
        <f>COUNTIFS('URABA '!A:A,"Vigia Del Fuerte",'URABA '!S:S,"MEDIO")</f>
        <v>0</v>
      </c>
      <c r="I49" s="118">
        <v>0</v>
      </c>
      <c r="J49" s="157">
        <f>COUNTIFS('URABA '!A:A,"Vigia Del Fuerte",'URABA '!S:S,"ALTO")</f>
        <v>0</v>
      </c>
      <c r="K49" s="118">
        <v>0</v>
      </c>
      <c r="L49" s="157">
        <f>COUNTIFS('URABA '!A:A,"Vigia Del Fuerte",'URABA '!S:S,"INVIABLE SANITARIAMENTE")</f>
        <v>0</v>
      </c>
      <c r="M49" s="118">
        <v>0</v>
      </c>
      <c r="N49" s="157">
        <f t="shared" si="4"/>
        <v>-1</v>
      </c>
      <c r="O49" s="118">
        <v>0</v>
      </c>
    </row>
    <row r="50" spans="1:15" ht="30">
      <c r="A50" s="202" t="s">
        <v>608</v>
      </c>
      <c r="B50" s="157">
        <f>'CONSOLIDADO-ACUEDUCTOSRURALES1'!D29</f>
        <v>9</v>
      </c>
      <c r="C50" s="118">
        <f t="shared" si="5"/>
        <v>10.344827586206897</v>
      </c>
      <c r="D50" s="157">
        <f>COUNTIFS('URABA '!A:A,"Distrito Portuario, Logístico, Industrial, Turístico y Comercial de Turbo",'URABA '!S:S,"SIN RIESGO")</f>
        <v>3</v>
      </c>
      <c r="E50" s="118">
        <f>(D50/$B$50)*100</f>
        <v>33.333333333333329</v>
      </c>
      <c r="F50" s="157">
        <f>COUNTIFS('URABA '!A:A,"Distrito Portuario, Logístico, Industrial, Turístico y Comercial de Turbo",'URABA '!S:S,"BAJO")</f>
        <v>0</v>
      </c>
      <c r="G50" s="118">
        <f>(F50/$B$50)*100</f>
        <v>0</v>
      </c>
      <c r="H50" s="157">
        <f>COUNTIFS('URABA '!A:A,"Distrito Portuario, Logístico, Industrial, Turístico y Comercial de Turbo",'URABA '!S:S,"MEDIO")</f>
        <v>0</v>
      </c>
      <c r="I50" s="118">
        <f>(H50/$B$50)*100</f>
        <v>0</v>
      </c>
      <c r="J50" s="157">
        <f>COUNTIFS('URABA '!A:A,"Distrito Portuario, Logístico, Industrial, Turístico y Comercial de Turbo",'URABA '!S:S,"ALTO")</f>
        <v>1</v>
      </c>
      <c r="K50" s="118">
        <f>(J50/$B$50)*100</f>
        <v>11.111111111111111</v>
      </c>
      <c r="L50" s="157">
        <f>COUNTIFS('URABA '!A:A,"Distrito Portuario, Logístico, Industrial, Turístico y Comercial de Turbo",'URABA '!S:S,"INVIABLE SANITARIAMENTE")</f>
        <v>5</v>
      </c>
      <c r="M50" s="118">
        <f>(L50/$B$50)*100</f>
        <v>55.555555555555557</v>
      </c>
      <c r="N50" s="157">
        <f t="shared" si="4"/>
        <v>0</v>
      </c>
      <c r="O50" s="118">
        <f>(N50/$B$50)*100</f>
        <v>0</v>
      </c>
    </row>
    <row r="51" spans="1:15" s="12" customFormat="1" ht="20.85" customHeight="1">
      <c r="A51" s="185" t="s">
        <v>4341</v>
      </c>
      <c r="B51" s="186">
        <f>SUM(B40:B50)</f>
        <v>87</v>
      </c>
      <c r="C51" s="187">
        <f>SUM(C40:C50)</f>
        <v>100</v>
      </c>
      <c r="D51" s="186">
        <f>SUM(D40:D50)</f>
        <v>13</v>
      </c>
      <c r="E51" s="187">
        <f>(D51/$B$51)*100</f>
        <v>14.942528735632186</v>
      </c>
      <c r="F51" s="186">
        <f>SUM(F40:F50)</f>
        <v>0</v>
      </c>
      <c r="G51" s="187">
        <f>(F51/$B$51)*100</f>
        <v>0</v>
      </c>
      <c r="H51" s="186">
        <f>SUM(H40:H50)</f>
        <v>6</v>
      </c>
      <c r="I51" s="187">
        <f>(H51/$B$51)*100</f>
        <v>6.8965517241379306</v>
      </c>
      <c r="J51" s="186">
        <f>SUM(J40:J50)</f>
        <v>23</v>
      </c>
      <c r="K51" s="187">
        <f>(J51/$B$51)*100</f>
        <v>26.436781609195403</v>
      </c>
      <c r="L51" s="186">
        <f>SUM(L40:L50)</f>
        <v>40</v>
      </c>
      <c r="M51" s="187">
        <f>(L51/$B$51)*100</f>
        <v>45.977011494252871</v>
      </c>
      <c r="N51" s="186">
        <f>SUM(N40:N50)</f>
        <v>5</v>
      </c>
      <c r="O51" s="187">
        <f>(N51/$B$51)*100</f>
        <v>5.7471264367816088</v>
      </c>
    </row>
    <row r="55" spans="1:15" ht="21.75" customHeight="1">
      <c r="A55" s="688" t="s">
        <v>4363</v>
      </c>
      <c r="B55" s="691"/>
      <c r="C55" s="691"/>
      <c r="D55" s="691"/>
      <c r="E55" s="691"/>
      <c r="F55" s="691"/>
      <c r="G55" s="691"/>
      <c r="H55" s="691"/>
      <c r="I55" s="691"/>
      <c r="J55" s="691"/>
      <c r="K55" s="691"/>
      <c r="L55" s="691"/>
      <c r="M55" s="691"/>
      <c r="N55" s="691"/>
      <c r="O55" s="692"/>
    </row>
    <row r="56" spans="1:15" ht="120.75" customHeight="1">
      <c r="A56" s="170" t="s">
        <v>4358</v>
      </c>
      <c r="B56" s="171" t="s">
        <v>4347</v>
      </c>
      <c r="C56" s="170" t="s">
        <v>4348</v>
      </c>
      <c r="D56" s="172" t="s">
        <v>2270</v>
      </c>
      <c r="E56" s="170" t="s">
        <v>4348</v>
      </c>
      <c r="F56" s="173" t="s">
        <v>40</v>
      </c>
      <c r="G56" s="170" t="s">
        <v>4348</v>
      </c>
      <c r="H56" s="174" t="s">
        <v>2276</v>
      </c>
      <c r="I56" s="170" t="s">
        <v>4348</v>
      </c>
      <c r="J56" s="175" t="s">
        <v>2265</v>
      </c>
      <c r="K56" s="170" t="s">
        <v>4348</v>
      </c>
      <c r="L56" s="176" t="s">
        <v>636</v>
      </c>
      <c r="M56" s="170" t="s">
        <v>4348</v>
      </c>
      <c r="N56" s="171" t="s">
        <v>441</v>
      </c>
      <c r="O56" s="170" t="s">
        <v>4348</v>
      </c>
    </row>
    <row r="57" spans="1:15" ht="20.85" customHeight="1">
      <c r="A57" s="162" t="s">
        <v>633</v>
      </c>
      <c r="B57" s="157">
        <f>'CONSOLIDADO-ACUEDUCTOSRURALES1'!D31</f>
        <v>30</v>
      </c>
      <c r="C57" s="118">
        <f>(B57/$B$74)*100</f>
        <v>11.857707509881422</v>
      </c>
      <c r="D57" s="157">
        <f>COUNTIFS('NORTE '!A:A,"Angostura",'NORTE '!S:S,"SIN RIESGO")</f>
        <v>1</v>
      </c>
      <c r="E57" s="118">
        <f>(D57/$B$57)*100</f>
        <v>3.3333333333333335</v>
      </c>
      <c r="F57" s="157">
        <f>COUNTIFS('NORTE '!A:A,"Angostura",'NORTE '!S:S,"BAJO")</f>
        <v>0</v>
      </c>
      <c r="G57" s="118">
        <f>(F57/$B$57)*100</f>
        <v>0</v>
      </c>
      <c r="H57" s="157">
        <f>COUNTIFS('NORTE '!A:A,"Angostura",'NORTE '!S:S,"MEDIO")</f>
        <v>0</v>
      </c>
      <c r="I57" s="118">
        <f>(H57/$B$57)*100</f>
        <v>0</v>
      </c>
      <c r="J57" s="157">
        <f>COUNTIFS('NORTE '!A:A,"Angostura",'NORTE '!S:S,"ALTO")</f>
        <v>1</v>
      </c>
      <c r="K57" s="118">
        <f>(J57/$B$57)*100</f>
        <v>3.3333333333333335</v>
      </c>
      <c r="L57" s="157">
        <f>COUNTIFS('NORTE '!A:A,"Angostura",'NORTE '!S:S,"INVIABLE SANITARIAMENTE")</f>
        <v>24</v>
      </c>
      <c r="M57" s="118">
        <f>(L57/$B$57)*100</f>
        <v>80</v>
      </c>
      <c r="N57" s="157">
        <f>B57-(D57+F57+H57+J57+L57)</f>
        <v>4</v>
      </c>
      <c r="O57" s="118">
        <f>(N57/$B$57)*100</f>
        <v>13.333333333333334</v>
      </c>
    </row>
    <row r="58" spans="1:15" ht="20.85" customHeight="1">
      <c r="A58" s="162" t="s">
        <v>687</v>
      </c>
      <c r="B58" s="157">
        <f>'CONSOLIDADO-ACUEDUCTOSRURALES1'!D32</f>
        <v>9</v>
      </c>
      <c r="C58" s="118">
        <f>(B58/$B$74)*100</f>
        <v>3.5573122529644272</v>
      </c>
      <c r="D58" s="157">
        <f>COUNTIFS('NORTE '!A:A,"Belmira",'NORTE '!S:S,"SIN RIESGO")</f>
        <v>1</v>
      </c>
      <c r="E58" s="118">
        <f>(D58/$B$58)*100</f>
        <v>11.111111111111111</v>
      </c>
      <c r="F58" s="157">
        <f>COUNTIFS('NORTE '!A:A,"Belmira",'NORTE '!S:S,"BAJO")</f>
        <v>1</v>
      </c>
      <c r="G58" s="118">
        <f>(F58/$B$58)*100</f>
        <v>11.111111111111111</v>
      </c>
      <c r="H58" s="157">
        <f>COUNTIFS('NORTE '!A:A,"Belmira",'NORTE '!S:S,"MEDIO")</f>
        <v>2</v>
      </c>
      <c r="I58" s="118">
        <f>(H58/$B$58)*100</f>
        <v>22.222222222222221</v>
      </c>
      <c r="J58" s="157">
        <f>COUNTIFS('NORTE '!A:A,"Belmira",'NORTE '!S:S,"ALTO")</f>
        <v>5</v>
      </c>
      <c r="K58" s="118">
        <f>(J58/$B$58)*100</f>
        <v>55.555555555555557</v>
      </c>
      <c r="L58" s="157">
        <f>COUNTIFS('NORTE '!A:A,"Belmira",'NORTE '!S:S,"INVIABLE SANITARIAMENTE")</f>
        <v>0</v>
      </c>
      <c r="M58" s="118">
        <f>(L58/$B$58)*100</f>
        <v>0</v>
      </c>
      <c r="N58" s="157">
        <f t="shared" ref="N58:N73" si="6">B58-(D58+F58+H58+J58+L58)</f>
        <v>0</v>
      </c>
      <c r="O58" s="118">
        <f>(N58/$B$58)*100</f>
        <v>0</v>
      </c>
    </row>
    <row r="59" spans="1:15" ht="20.85" customHeight="1">
      <c r="A59" s="162" t="s">
        <v>706</v>
      </c>
      <c r="B59" s="157">
        <f>'CONSOLIDADO-ACUEDUCTOSRURALES1'!D33</f>
        <v>12</v>
      </c>
      <c r="C59" s="118">
        <f t="shared" ref="C59:C73" si="7">(B59/$B$74)*100</f>
        <v>4.7430830039525684</v>
      </c>
      <c r="D59" s="157">
        <f>COUNTIFS('NORTE '!A:A,"Briceño",'NORTE '!S:S,"SIN RIESGO")</f>
        <v>0</v>
      </c>
      <c r="E59" s="118">
        <f>(D59/$B$59)*100</f>
        <v>0</v>
      </c>
      <c r="F59" s="157">
        <f>COUNTIFS('NORTE '!C:C,"Briceño",'NORTE '!U:U, "BAJO")</f>
        <v>0</v>
      </c>
      <c r="G59" s="118">
        <f>(F59/$B$59)*100</f>
        <v>0</v>
      </c>
      <c r="H59" s="157">
        <f>COUNTIFS('NORTE '!A:A,"Briceño",'NORTE '!S:S,"MEDIO")</f>
        <v>0</v>
      </c>
      <c r="I59" s="118">
        <f>(H59/$B$59)*100</f>
        <v>0</v>
      </c>
      <c r="J59" s="157">
        <f>COUNTIFS('NORTE '!A:A,"Briceño",'NORTE '!S:S,"ALTO")</f>
        <v>10</v>
      </c>
      <c r="K59" s="118">
        <f>(J59/$B$59)*100</f>
        <v>83.333333333333343</v>
      </c>
      <c r="L59" s="157">
        <f>COUNTIFS('NORTE '!A:A,"Briceño",'NORTE '!S:S,"INVIABLE SANITARIAMENTE")</f>
        <v>2</v>
      </c>
      <c r="M59" s="118">
        <f>(L59/$B$59)*100</f>
        <v>16.666666666666664</v>
      </c>
      <c r="N59" s="157">
        <f t="shared" si="6"/>
        <v>0</v>
      </c>
      <c r="O59" s="118">
        <f>(N59/$B$59)*100</f>
        <v>0</v>
      </c>
    </row>
    <row r="60" spans="1:15" ht="20.85" customHeight="1">
      <c r="A60" s="162" t="s">
        <v>729</v>
      </c>
      <c r="B60" s="157">
        <f>'CONSOLIDADO-ACUEDUCTOSRURALES1'!D34</f>
        <v>14</v>
      </c>
      <c r="C60" s="118">
        <f t="shared" si="7"/>
        <v>5.5335968379446641</v>
      </c>
      <c r="D60" s="157">
        <f>COUNTIFS('NORTE '!A:A,"Campamento",'NORTE '!S:S,"SIN RIESGO")</f>
        <v>3</v>
      </c>
      <c r="E60" s="118">
        <f>(D60/$B$60)*100</f>
        <v>21.428571428571427</v>
      </c>
      <c r="F60" s="157">
        <f>COUNTIFS('NORTE '!A:A,"Campamento",'NORTE '!S:S, "BAJO")</f>
        <v>0</v>
      </c>
      <c r="G60" s="118">
        <f>(F60/$B$60)*100</f>
        <v>0</v>
      </c>
      <c r="H60" s="157">
        <f>COUNTIFS('NORTE '!A:A,"Campamento",'NORTE '!S:S,"MEDIO")</f>
        <v>0</v>
      </c>
      <c r="I60" s="118">
        <f>(H60/$B$60)*100</f>
        <v>0</v>
      </c>
      <c r="J60" s="157">
        <f>COUNTIFS('NORTE '!A:A,"Campamento",'NORTE '!S:S,"ALTO")</f>
        <v>1</v>
      </c>
      <c r="K60" s="118">
        <f>(J60/$B$60)*100</f>
        <v>7.1428571428571423</v>
      </c>
      <c r="L60" s="157">
        <f>COUNTIFS('NORTE '!A:A,"Campamento",'NORTE '!S:S,"INVIABLE SANITARIAMENTE")</f>
        <v>7</v>
      </c>
      <c r="M60" s="118">
        <f>(L60/$B$60)*100</f>
        <v>50</v>
      </c>
      <c r="N60" s="157">
        <f t="shared" si="6"/>
        <v>3</v>
      </c>
      <c r="O60" s="118">
        <f>(N60/$B$60)*100</f>
        <v>21.428571428571427</v>
      </c>
    </row>
    <row r="61" spans="1:15" ht="20.85" customHeight="1">
      <c r="A61" s="162" t="s">
        <v>756</v>
      </c>
      <c r="B61" s="157">
        <f>'CONSOLIDADO-ACUEDUCTOSRURALES1'!D35</f>
        <v>4</v>
      </c>
      <c r="C61" s="118">
        <f t="shared" si="7"/>
        <v>1.5810276679841897</v>
      </c>
      <c r="D61" s="157">
        <f>COUNTIFS('NORTE '!A:A,"Carolina del Príncipe",'NORTE '!S:S,"SIN RIESGO")</f>
        <v>0</v>
      </c>
      <c r="E61" s="118">
        <f>(D61/$B$61)*100</f>
        <v>0</v>
      </c>
      <c r="F61" s="157">
        <f>COUNTIFS('NORTE '!A:A,"Carolina del Príncipe",'NORTE '!S:S, "BAJO")</f>
        <v>0</v>
      </c>
      <c r="G61" s="118">
        <f>(F61/$B$61)*100</f>
        <v>0</v>
      </c>
      <c r="H61" s="157">
        <f>COUNTIFS('NORTE '!A:A,"Carolina del Príncipe",'NORTE '!S:S,"MEDIO")</f>
        <v>2</v>
      </c>
      <c r="I61" s="118">
        <f>(H61/$B$61)*100</f>
        <v>50</v>
      </c>
      <c r="J61" s="157">
        <f>COUNTIFS('NORTE '!A:A,"Carolina del Príncipe",'NORTE '!S:S,"ALTO")</f>
        <v>2</v>
      </c>
      <c r="K61" s="118">
        <f>(J61/$B$61)*100</f>
        <v>50</v>
      </c>
      <c r="L61" s="157">
        <f>COUNTIFS('NORTE '!A:A,"Carolina del Príncipe",'NORTE '!S:S,"INVIABLE SANITARIAMENTE")</f>
        <v>0</v>
      </c>
      <c r="M61" s="118">
        <f>(L61/$B$61)*100</f>
        <v>0</v>
      </c>
      <c r="N61" s="157">
        <f t="shared" si="6"/>
        <v>0</v>
      </c>
      <c r="O61" s="118">
        <f>(N61/$B$61)*100</f>
        <v>0</v>
      </c>
    </row>
    <row r="62" spans="1:15" ht="20.85" customHeight="1">
      <c r="A62" s="162" t="s">
        <v>4329</v>
      </c>
      <c r="B62" s="157">
        <f>'CONSOLIDADO-ACUEDUCTOSRURALES1'!D36</f>
        <v>5</v>
      </c>
      <c r="C62" s="118">
        <f t="shared" si="7"/>
        <v>1.9762845849802373</v>
      </c>
      <c r="D62" s="157">
        <f>COUNTIFS('NORTE '!A:A,"Donmatías",'NORTE '!S:S, "SIN RIESGO")</f>
        <v>0</v>
      </c>
      <c r="E62" s="118">
        <f>(D62/$B$62)*100</f>
        <v>0</v>
      </c>
      <c r="F62" s="157">
        <f>COUNTIFS('NORTE '!A:A,"Donmatías",'NORTE '!S:S, "BAJO")</f>
        <v>0</v>
      </c>
      <c r="G62" s="118">
        <f>(F62/$B$62)*100</f>
        <v>0</v>
      </c>
      <c r="H62" s="157">
        <f>COUNTIFS('NORTE '!A:A,"Donmatías",'NORTE '!S:S,"MEDIO")</f>
        <v>0</v>
      </c>
      <c r="I62" s="118">
        <f>(H62/$B$62)*100</f>
        <v>0</v>
      </c>
      <c r="J62" s="157">
        <f>COUNTIFS('NORTE '!A:A,"Donmatías",'NORTE '!S:S,"ALTO")</f>
        <v>1</v>
      </c>
      <c r="K62" s="118">
        <f>(J62/$B$62)*100</f>
        <v>20</v>
      </c>
      <c r="L62" s="157">
        <f>COUNTIFS('NORTE '!A:A,"Donmatías",'NORTE '!S:S,"INVIABLE SANITARIAMENTE")</f>
        <v>4</v>
      </c>
      <c r="M62" s="118">
        <f>(L62/$B$62)*100</f>
        <v>80</v>
      </c>
      <c r="N62" s="157">
        <f t="shared" si="6"/>
        <v>0</v>
      </c>
      <c r="O62" s="118">
        <f>(N62/$B$62)*100</f>
        <v>0</v>
      </c>
    </row>
    <row r="63" spans="1:15" ht="20.85" customHeight="1">
      <c r="A63" s="162" t="s">
        <v>776</v>
      </c>
      <c r="B63" s="157">
        <f>'CONSOLIDADO-ACUEDUCTOSRURALES1'!D37</f>
        <v>11</v>
      </c>
      <c r="C63" s="118">
        <f t="shared" si="7"/>
        <v>4.3478260869565215</v>
      </c>
      <c r="D63" s="157">
        <f>COUNTIFS('NORTE '!A:A,"Entrerríos",'NORTE '!S:S, "SIN RIESGO")</f>
        <v>5</v>
      </c>
      <c r="E63" s="118">
        <f>(D63/$B$63)*100</f>
        <v>45.454545454545453</v>
      </c>
      <c r="F63" s="157">
        <f>COUNTIFS('NORTE '!A:A,"Entrerríos",'NORTE '!S:S,"BAJO")</f>
        <v>0</v>
      </c>
      <c r="G63" s="118">
        <f>(F63/$B$63)*100</f>
        <v>0</v>
      </c>
      <c r="H63" s="157">
        <f>COUNTIFS('NORTE '!A:A,"Entrerríos",'NORTE '!S:S,"MEDIO")</f>
        <v>0</v>
      </c>
      <c r="I63" s="118">
        <f>(H63/$B$63)*100</f>
        <v>0</v>
      </c>
      <c r="J63" s="157">
        <f>COUNTIFS('NORTE '!A:A,"Entrerríos",'NORTE '!S:S,"ALTO")</f>
        <v>1</v>
      </c>
      <c r="K63" s="118">
        <f>(J63/$B$63)*100</f>
        <v>9.0909090909090917</v>
      </c>
      <c r="L63" s="157">
        <f>COUNTIFS('NORTE '!A:A,"Entrerríos",'NORTE '!S:S,"INVIABLE SANITARIAMENTE")</f>
        <v>0</v>
      </c>
      <c r="M63" s="118">
        <f>(L63/$B$63)*100</f>
        <v>0</v>
      </c>
      <c r="N63" s="157">
        <f t="shared" si="6"/>
        <v>5</v>
      </c>
      <c r="O63" s="118">
        <f>(N63/$B$63)*100</f>
        <v>45.454545454545453</v>
      </c>
    </row>
    <row r="64" spans="1:15" ht="20.85" customHeight="1">
      <c r="A64" s="162" t="s">
        <v>799</v>
      </c>
      <c r="B64" s="157">
        <f>'CONSOLIDADO-ACUEDUCTOSRURALES1'!D38</f>
        <v>17</v>
      </c>
      <c r="C64" s="118">
        <f t="shared" si="7"/>
        <v>6.7193675889328066</v>
      </c>
      <c r="D64" s="157">
        <f>COUNTIFS('NORTE '!A:A,"Gómez Plata",'NORTE '!S:S, "SIN RIESGO")</f>
        <v>0</v>
      </c>
      <c r="E64" s="118">
        <f>(D64/$B$64)*100</f>
        <v>0</v>
      </c>
      <c r="F64" s="157">
        <f>COUNTIFS('NORTE '!A:A,"Gómez Plata",'NORTE '!S:S, "BAJO")</f>
        <v>0</v>
      </c>
      <c r="G64" s="118">
        <f>(F64/$B$64)*100</f>
        <v>0</v>
      </c>
      <c r="H64" s="157">
        <f>COUNTIFS('NORTE '!A:A,"Gómez Plata",'NORTE '!S:S,"MEDIO")</f>
        <v>0</v>
      </c>
      <c r="I64" s="118">
        <f>(H64/$B$64)*100</f>
        <v>0</v>
      </c>
      <c r="J64" s="157">
        <f>COUNTIFS('NORTE '!A:A,"Gómez Plata",'NORTE '!S:S,"ALTO")</f>
        <v>2</v>
      </c>
      <c r="K64" s="118">
        <f>(J64/$B$64)*100</f>
        <v>11.76470588235294</v>
      </c>
      <c r="L64" s="157">
        <f>COUNTIFS('NORTE '!A:A,"Gómez Plata",'NORTE '!S:S,"INVIABLE SANITARIAMENTE")</f>
        <v>15</v>
      </c>
      <c r="M64" s="118">
        <f>(L64/$B$64)*100</f>
        <v>88.235294117647058</v>
      </c>
      <c r="N64" s="157">
        <f t="shared" si="6"/>
        <v>0</v>
      </c>
      <c r="O64" s="118">
        <f>(N64/$B$64)*100</f>
        <v>0</v>
      </c>
    </row>
    <row r="65" spans="1:15" ht="20.85" customHeight="1">
      <c r="A65" s="162" t="s">
        <v>831</v>
      </c>
      <c r="B65" s="157">
        <f>'CONSOLIDADO-ACUEDUCTOSRURALES1'!D39</f>
        <v>14</v>
      </c>
      <c r="C65" s="118">
        <f t="shared" si="7"/>
        <v>5.5335968379446641</v>
      </c>
      <c r="D65" s="157">
        <f>COUNTIFS('NORTE '!A:A,"Guadalupe",'NORTE '!S:S, "SIN RIESGO")</f>
        <v>1</v>
      </c>
      <c r="E65" s="118">
        <f>(D65/$B$65)*100</f>
        <v>7.1428571428571423</v>
      </c>
      <c r="F65" s="157">
        <f>COUNTIFS('NORTE '!A:A,"Guadalupe",'NORTE '!S:S, "BAJO")</f>
        <v>0</v>
      </c>
      <c r="G65" s="118">
        <f>(F65/$B$65)*100</f>
        <v>0</v>
      </c>
      <c r="H65" s="157">
        <f>COUNTIFS('NORTE '!A:A,"Guadalupe",'NORTE '!S:S,"MEDIO")</f>
        <v>1</v>
      </c>
      <c r="I65" s="118">
        <f>(H65/$B$65)*100</f>
        <v>7.1428571428571423</v>
      </c>
      <c r="J65" s="157">
        <f>COUNTIFS('NORTE '!A:A,"Guadalupe",'NORTE '!S:S,"ALTO")</f>
        <v>5</v>
      </c>
      <c r="K65" s="118">
        <f>(J65/$B$65)*100</f>
        <v>35.714285714285715</v>
      </c>
      <c r="L65" s="157">
        <f>COUNTIFS('NORTE '!A:A,"Guadalupe",'NORTE '!S:S,"INVIABLE SANITARIAMENTE")</f>
        <v>7</v>
      </c>
      <c r="M65" s="118">
        <f>(L65/$B$65)*100</f>
        <v>50</v>
      </c>
      <c r="N65" s="157">
        <f t="shared" si="6"/>
        <v>0</v>
      </c>
      <c r="O65" s="118">
        <f>(N65/$B$65)*100</f>
        <v>0</v>
      </c>
    </row>
    <row r="66" spans="1:15" ht="20.85" customHeight="1">
      <c r="A66" s="162" t="s">
        <v>860</v>
      </c>
      <c r="B66" s="157">
        <f>'CONSOLIDADO-ACUEDUCTOSRURALES1'!D40</f>
        <v>36</v>
      </c>
      <c r="C66" s="118">
        <f t="shared" si="7"/>
        <v>14.229249011857709</v>
      </c>
      <c r="D66" s="157">
        <f>COUNTIFS('NORTE '!A:A,"Ituango",'NORTE '!S:S, "SIN RIESGO")</f>
        <v>0</v>
      </c>
      <c r="E66" s="118">
        <f>(D66/$B$66)*100</f>
        <v>0</v>
      </c>
      <c r="F66" s="157">
        <f>COUNTIFS('NORTE '!A:A,"Ituango",'NORTE '!S:S, "BAJO")</f>
        <v>0</v>
      </c>
      <c r="G66" s="118">
        <f>(F66/$B$66)*100</f>
        <v>0</v>
      </c>
      <c r="H66" s="157">
        <f>COUNTIFS('NORTE '!A:A,"Ituango",'NORTE '!S:S,"MEDIO")</f>
        <v>0</v>
      </c>
      <c r="I66" s="118">
        <f>(H66/$B$66)*100</f>
        <v>0</v>
      </c>
      <c r="J66" s="157">
        <f>COUNTIFS('NORTE '!A:A,"Ituango",'NORTE '!S:S,"ALTO")</f>
        <v>1</v>
      </c>
      <c r="K66" s="118">
        <f>(J66/$B$66)*100</f>
        <v>2.7777777777777777</v>
      </c>
      <c r="L66" s="157">
        <f>COUNTIFS('NORTE '!A:A,"Ituango",'NORTE '!S:S,"INVIABLE SANITARIAMENTE")</f>
        <v>35</v>
      </c>
      <c r="M66" s="118">
        <f>(L66/$B$66)*100</f>
        <v>97.222222222222214</v>
      </c>
      <c r="N66" s="157">
        <f t="shared" si="6"/>
        <v>0</v>
      </c>
      <c r="O66" s="118">
        <f>(N66/$B$66)*100</f>
        <v>0</v>
      </c>
    </row>
    <row r="67" spans="1:15" ht="20.85" customHeight="1">
      <c r="A67" s="162" t="s">
        <v>928</v>
      </c>
      <c r="B67" s="157">
        <f>'CONSOLIDADO-ACUEDUCTOSRURALES1'!D41</f>
        <v>20</v>
      </c>
      <c r="C67" s="118">
        <f t="shared" si="7"/>
        <v>7.9051383399209492</v>
      </c>
      <c r="D67" s="157">
        <f>COUNTIFS('NORTE '!A:A,"San Andrés de Cuerquia",'NORTE '!S:S, "SIN RIESGO")</f>
        <v>0</v>
      </c>
      <c r="E67" s="118">
        <f>(D67/$B$67)*100</f>
        <v>0</v>
      </c>
      <c r="F67" s="157">
        <f>COUNTIFS('NORTE '!A:A,"San Andrés de Cuerquia",'NORTE '!S:S, "BAJO")</f>
        <v>0</v>
      </c>
      <c r="G67" s="118">
        <f>(F67/$B$67)*100</f>
        <v>0</v>
      </c>
      <c r="H67" s="157">
        <f>COUNTIFS('NORTE '!A:A,"San Andrés de Cuerquia",'NORTE '!S:S,"MEDIO")</f>
        <v>0</v>
      </c>
      <c r="I67" s="118">
        <f>(H67/$B$67)*100</f>
        <v>0</v>
      </c>
      <c r="J67" s="157">
        <f>COUNTIFS('NORTE '!A:A,"San Andrés de Cuerquia",'NORTE '!S:S,"ALTO")</f>
        <v>4</v>
      </c>
      <c r="K67" s="118">
        <f>(J67/$B$67)*100</f>
        <v>20</v>
      </c>
      <c r="L67" s="157">
        <f>COUNTIFS('NORTE '!A:A,"San Andrés de Cuerquia",'NORTE '!S:S,"INVIABLE SANITARIAMENTE")</f>
        <v>0</v>
      </c>
      <c r="M67" s="118">
        <f>(L67/$B$67)*100</f>
        <v>0</v>
      </c>
      <c r="N67" s="157">
        <f t="shared" si="6"/>
        <v>16</v>
      </c>
      <c r="O67" s="118">
        <f>(N67/$B$67)*100</f>
        <v>80</v>
      </c>
    </row>
    <row r="68" spans="1:15" ht="20.85" customHeight="1">
      <c r="A68" s="162" t="s">
        <v>4330</v>
      </c>
      <c r="B68" s="157">
        <f>'CONSOLIDADO-ACUEDUCTOSRURALES1'!D42</f>
        <v>4</v>
      </c>
      <c r="C68" s="118">
        <f t="shared" si="7"/>
        <v>1.5810276679841897</v>
      </c>
      <c r="D68" s="157">
        <f>COUNTIFS('NORTE '!A:A,"San Jose De La Montaña",'NORTE '!S:S, "SIN RIESGO")</f>
        <v>0</v>
      </c>
      <c r="E68" s="118">
        <f>(D68/$B$68)*100</f>
        <v>0</v>
      </c>
      <c r="F68" s="157">
        <f>COUNTIFS('NORTE '!A:A,"San José de la Montaña",'NORTE '!S:S, "BAJO")</f>
        <v>0</v>
      </c>
      <c r="G68" s="118">
        <f>(F68/$B$68)*100</f>
        <v>0</v>
      </c>
      <c r="H68" s="157">
        <f>COUNTIFS('NORTE '!A:A,"San José de la Montaña",'NORTE '!S:S,"MEDIO")</f>
        <v>2</v>
      </c>
      <c r="I68" s="118">
        <f>(H68/$B$68)*100</f>
        <v>50</v>
      </c>
      <c r="J68" s="157">
        <f>COUNTIFS('NORTE '!A:A,"San José de la Montaña",'NORTE '!S:S,"ALTO")</f>
        <v>0</v>
      </c>
      <c r="K68" s="118">
        <f>(J68/$B$68)*100</f>
        <v>0</v>
      </c>
      <c r="L68" s="157">
        <f>COUNTIFS('NORTE '!A:A,"San José de la Montaña",'NORTE '!S:S,"INVIABLE SANITARIAMENTE")</f>
        <v>0</v>
      </c>
      <c r="M68" s="118">
        <f>(L68/$B$68)*100</f>
        <v>0</v>
      </c>
      <c r="N68" s="157">
        <f t="shared" si="6"/>
        <v>2</v>
      </c>
      <c r="O68" s="118">
        <f>(N68/$B$68)*100</f>
        <v>50</v>
      </c>
    </row>
    <row r="69" spans="1:15" ht="20.85" customHeight="1">
      <c r="A69" s="162" t="s">
        <v>974</v>
      </c>
      <c r="B69" s="157">
        <f>'CONSOLIDADO-ACUEDUCTOSRURALES1'!D43</f>
        <v>15</v>
      </c>
      <c r="C69" s="118">
        <f t="shared" si="7"/>
        <v>5.928853754940711</v>
      </c>
      <c r="D69" s="157">
        <f>COUNTIFS('NORTE '!A:A,"San Pedro De Los Milagros",'NORTE '!S:S, "SIN RIESGO")</f>
        <v>7</v>
      </c>
      <c r="E69" s="118">
        <f>(D69/$B$69)*100</f>
        <v>46.666666666666664</v>
      </c>
      <c r="F69" s="157">
        <f>COUNTIFS('NORTE '!A:A,"San Pedro de los Milagros",'NORTE '!S:S, "BAJO")</f>
        <v>1</v>
      </c>
      <c r="G69" s="118">
        <f>(F69/$B$69)*100</f>
        <v>6.666666666666667</v>
      </c>
      <c r="H69" s="157">
        <f>COUNTIFS('NORTE '!A:A,"San Pedro de los Milagros",'NORTE '!S:S,"MEDIO")</f>
        <v>0</v>
      </c>
      <c r="I69" s="118">
        <f>(H69/$B$69)*100</f>
        <v>0</v>
      </c>
      <c r="J69" s="157">
        <f>COUNTIFS('NORTE '!A:A,"San Pedro de los Milagros",'NORTE '!S:S,"ALTO")</f>
        <v>3</v>
      </c>
      <c r="K69" s="118">
        <f>(J69/$B$69)*100</f>
        <v>20</v>
      </c>
      <c r="L69" s="157">
        <f>COUNTIFS('NORTE '!A:A,"San Pedro de los Milagros",'NORTE '!S:S,"INVIABLE SANITARIAMENTE")</f>
        <v>0</v>
      </c>
      <c r="M69" s="118">
        <f>(L69/$B$69)*100</f>
        <v>0</v>
      </c>
      <c r="N69" s="157">
        <f t="shared" si="6"/>
        <v>4</v>
      </c>
      <c r="O69" s="118">
        <f>(N69/$B$69)*100</f>
        <v>26.666666666666668</v>
      </c>
    </row>
    <row r="70" spans="1:15" ht="20.85" customHeight="1">
      <c r="A70" s="162" t="s">
        <v>1002</v>
      </c>
      <c r="B70" s="157">
        <f>'CONSOLIDADO-ACUEDUCTOSRURALES1'!D44</f>
        <v>30</v>
      </c>
      <c r="C70" s="118">
        <f t="shared" si="7"/>
        <v>11.857707509881422</v>
      </c>
      <c r="D70" s="157">
        <f>COUNTIFS('NORTE '!A:A,"Santa Rosa De Osos",'NORTE '!S:S, "SIN RIESGO")</f>
        <v>8</v>
      </c>
      <c r="E70" s="118">
        <f>(D70/$B$70)*100</f>
        <v>26.666666666666668</v>
      </c>
      <c r="F70" s="157">
        <f>COUNTIFS('NORTE '!A:A,"Santa Rosa de Osos",'NORTE '!S:S, "BAJO")</f>
        <v>2</v>
      </c>
      <c r="G70" s="118">
        <f>(F70/$B$70)*100</f>
        <v>6.666666666666667</v>
      </c>
      <c r="H70" s="157">
        <f>COUNTIFS('NORTE '!A:A,"Santa Rosa de Osos",'NORTE '!S:S,"MEDIO")</f>
        <v>17</v>
      </c>
      <c r="I70" s="118">
        <f>(H70/$B$70)*100</f>
        <v>56.666666666666664</v>
      </c>
      <c r="J70" s="157">
        <f>COUNTIFS('NORTE '!A:A,"Santa Rosa de Osos",'NORTE '!S:S,"ALTO")</f>
        <v>3</v>
      </c>
      <c r="K70" s="118">
        <f>(J70/$B$70)*100</f>
        <v>10</v>
      </c>
      <c r="L70" s="157">
        <f>COUNTIFS('NORTE '!A:A,"Santa Rosa de Osos",'NORTE '!S:S,"INVIABLE SANITARIAMENTE")</f>
        <v>0</v>
      </c>
      <c r="M70" s="118">
        <f>(L70/$B$70)*100</f>
        <v>0</v>
      </c>
      <c r="N70" s="157">
        <f t="shared" si="6"/>
        <v>0</v>
      </c>
      <c r="O70" s="118">
        <f>(N70/$B$70)*100</f>
        <v>0</v>
      </c>
    </row>
    <row r="71" spans="1:15" ht="20.85" customHeight="1">
      <c r="A71" s="162" t="s">
        <v>1058</v>
      </c>
      <c r="B71" s="157">
        <f>'CONSOLIDADO-ACUEDUCTOSRURALES1'!D45</f>
        <v>12</v>
      </c>
      <c r="C71" s="118">
        <f t="shared" si="7"/>
        <v>4.7430830039525684</v>
      </c>
      <c r="D71" s="157">
        <f>COUNTIFS('NORTE '!A:A,"Toledo",'NORTE '!S:S, "SIN RIESGO")</f>
        <v>1</v>
      </c>
      <c r="E71" s="118">
        <f>(D71/$B$71)*100</f>
        <v>8.3333333333333321</v>
      </c>
      <c r="F71" s="157">
        <f>COUNTIFS('NORTE '!A:A,"Toledo",'NORTE '!S:S, "BAJO")</f>
        <v>0</v>
      </c>
      <c r="G71" s="118">
        <f>(F71/$B$71)*100</f>
        <v>0</v>
      </c>
      <c r="H71" s="157">
        <f>COUNTIFS('NORTE '!A:A,"Toledo",'NORTE '!S:S,"MEDIO")</f>
        <v>0</v>
      </c>
      <c r="I71" s="118">
        <f>(H71/$B$71)*100</f>
        <v>0</v>
      </c>
      <c r="J71" s="157">
        <f>COUNTIFS('NORTE '!A:A,"Toledo",'NORTE '!S:S,"ALTO")</f>
        <v>0</v>
      </c>
      <c r="K71" s="118">
        <f>(J71/$B$71)*100</f>
        <v>0</v>
      </c>
      <c r="L71" s="157">
        <f>COUNTIFS('NORTE '!A:A,"Toledo",'NORTE '!S:S,"INVIABLE SANITARIAMENTE")</f>
        <v>11</v>
      </c>
      <c r="M71" s="118">
        <f>(L71/$B$71)*100</f>
        <v>91.666666666666657</v>
      </c>
      <c r="N71" s="157">
        <f t="shared" si="6"/>
        <v>0</v>
      </c>
      <c r="O71" s="118">
        <f>(N71/$B$71)*100</f>
        <v>0</v>
      </c>
    </row>
    <row r="72" spans="1:15" ht="20.85" customHeight="1">
      <c r="A72" s="162" t="s">
        <v>1082</v>
      </c>
      <c r="B72" s="157">
        <f>'CONSOLIDADO-ACUEDUCTOSRURALES1'!D46</f>
        <v>8</v>
      </c>
      <c r="C72" s="118">
        <f t="shared" si="7"/>
        <v>3.1620553359683794</v>
      </c>
      <c r="D72" s="157">
        <f>COUNTIFS('NORTE '!A:A,"Valdivia",'NORTE '!S:S, "SIN RIESGO")</f>
        <v>0</v>
      </c>
      <c r="E72" s="118">
        <f>(D72/$B$72)*100</f>
        <v>0</v>
      </c>
      <c r="F72" s="157">
        <f>COUNTIFS('NORTE '!A:A,"Valdivia",'NORTE '!S:S, "BAJO")</f>
        <v>0</v>
      </c>
      <c r="G72" s="118">
        <f>(F72/$B$72)*100</f>
        <v>0</v>
      </c>
      <c r="H72" s="157">
        <f>COUNTIFS('NORTE '!A:A,"Valdivia",'NORTE '!S:S,"MEDIO")</f>
        <v>0</v>
      </c>
      <c r="I72" s="118">
        <f>(H72/$B$72)*100</f>
        <v>0</v>
      </c>
      <c r="J72" s="157">
        <f>COUNTIFS('NORTE '!A:A,"Valdivia",'NORTE '!S:S,"ALTO")</f>
        <v>6</v>
      </c>
      <c r="K72" s="118">
        <f>(J72/$B$72)*100</f>
        <v>75</v>
      </c>
      <c r="L72" s="157">
        <f>COUNTIFS('NORTE '!A:A,"Valdivia",'NORTE '!S:S,"INVIABLE SANITARIAMENTE")</f>
        <v>2</v>
      </c>
      <c r="M72" s="118">
        <f>(L72/$B$72)*100</f>
        <v>25</v>
      </c>
      <c r="N72" s="157">
        <f t="shared" si="6"/>
        <v>0</v>
      </c>
      <c r="O72" s="118">
        <f>(N72/$B$72)*100</f>
        <v>0</v>
      </c>
    </row>
    <row r="73" spans="1:15" ht="20.85" customHeight="1">
      <c r="A73" s="162" t="s">
        <v>1099</v>
      </c>
      <c r="B73" s="157">
        <f>'CONSOLIDADO-ACUEDUCTOSRURALES1'!D47</f>
        <v>12</v>
      </c>
      <c r="C73" s="118">
        <f t="shared" si="7"/>
        <v>4.7430830039525684</v>
      </c>
      <c r="D73" s="157">
        <f>COUNTIFS('NORTE '!A:A,"Yarumal",'NORTE '!S:S, "SIN RIESGO")</f>
        <v>0</v>
      </c>
      <c r="E73" s="118">
        <f>(D73/$B$73)*100</f>
        <v>0</v>
      </c>
      <c r="F73" s="157">
        <f>COUNTIFS('NORTE '!A:A,"Yarumal",'NORTE '!S:S, "BAJO")</f>
        <v>0</v>
      </c>
      <c r="G73" s="118">
        <f>(F73/$B$73)*100</f>
        <v>0</v>
      </c>
      <c r="H73" s="157">
        <f>COUNTIFS('NORTE '!A:A,"Yarumal",'NORTE '!S:S,"MEDIO")</f>
        <v>1</v>
      </c>
      <c r="I73" s="118">
        <f>(H73/$B$73)*100</f>
        <v>8.3333333333333321</v>
      </c>
      <c r="J73" s="157">
        <f>COUNTIFS('NORTE '!A:A,"Yarumal",'NORTE '!S:S,"ALTO")</f>
        <v>1</v>
      </c>
      <c r="K73" s="118">
        <f>(J73/$B$73)*100</f>
        <v>8.3333333333333321</v>
      </c>
      <c r="L73" s="157">
        <f>COUNTIFS('NORTE '!A:A,"Yarumal",'NORTE '!S:S,"INVIABLE SANITARIAMENTE")</f>
        <v>10</v>
      </c>
      <c r="M73" s="118">
        <f>(L73/$B$73)*100</f>
        <v>83.333333333333343</v>
      </c>
      <c r="N73" s="157">
        <f t="shared" si="6"/>
        <v>0</v>
      </c>
      <c r="O73" s="118">
        <f>(N73/$B$73)*100</f>
        <v>0</v>
      </c>
    </row>
    <row r="74" spans="1:15" ht="20.85" customHeight="1">
      <c r="A74" s="190" t="s">
        <v>4341</v>
      </c>
      <c r="B74" s="186">
        <f>SUM(B57:B73)</f>
        <v>253</v>
      </c>
      <c r="C74" s="187">
        <f>SUM(C57:C73)</f>
        <v>99.999999999999986</v>
      </c>
      <c r="D74" s="186">
        <f>SUM(D57:D73)</f>
        <v>27</v>
      </c>
      <c r="E74" s="187">
        <f>(D74/$B$74)*100</f>
        <v>10.671936758893279</v>
      </c>
      <c r="F74" s="186">
        <f>SUM(F57:F73)</f>
        <v>4</v>
      </c>
      <c r="G74" s="187">
        <f>(F74/$B$74)*100</f>
        <v>1.5810276679841897</v>
      </c>
      <c r="H74" s="186">
        <f>SUM(H57:H73)</f>
        <v>25</v>
      </c>
      <c r="I74" s="187">
        <f>(H74/$B$74)*100</f>
        <v>9.8814229249011856</v>
      </c>
      <c r="J74" s="186">
        <f>SUM(J57:J73)</f>
        <v>46</v>
      </c>
      <c r="K74" s="187">
        <f>(J74/$B$74)*100</f>
        <v>18.181818181818183</v>
      </c>
      <c r="L74" s="186">
        <f>SUM(L57:L73)</f>
        <v>117</v>
      </c>
      <c r="M74" s="187">
        <f>(L74/$B$74)*100</f>
        <v>46.245059288537547</v>
      </c>
      <c r="N74" s="186">
        <f>SUM(N57:N73)</f>
        <v>34</v>
      </c>
      <c r="O74" s="187">
        <f>(N74/$B$74)*100</f>
        <v>13.438735177865613</v>
      </c>
    </row>
    <row r="78" spans="1:15" ht="24.75" customHeight="1">
      <c r="A78" s="688" t="s">
        <v>4383</v>
      </c>
      <c r="B78" s="691"/>
      <c r="C78" s="691"/>
      <c r="D78" s="691"/>
      <c r="E78" s="691"/>
      <c r="F78" s="691"/>
      <c r="G78" s="691"/>
      <c r="H78" s="691"/>
      <c r="I78" s="691"/>
      <c r="J78" s="691"/>
      <c r="K78" s="691"/>
      <c r="L78" s="691"/>
      <c r="M78" s="691"/>
      <c r="N78" s="691"/>
      <c r="O78" s="692"/>
    </row>
    <row r="79" spans="1:15" ht="130.5" customHeight="1">
      <c r="A79" s="170" t="s">
        <v>4358</v>
      </c>
      <c r="B79" s="171" t="s">
        <v>4347</v>
      </c>
      <c r="C79" s="170" t="s">
        <v>4348</v>
      </c>
      <c r="D79" s="172" t="s">
        <v>2270</v>
      </c>
      <c r="E79" s="170" t="s">
        <v>4348</v>
      </c>
      <c r="F79" s="173" t="s">
        <v>40</v>
      </c>
      <c r="G79" s="170" t="s">
        <v>4348</v>
      </c>
      <c r="H79" s="174" t="s">
        <v>2276</v>
      </c>
      <c r="I79" s="170" t="s">
        <v>4348</v>
      </c>
      <c r="J79" s="175" t="s">
        <v>2265</v>
      </c>
      <c r="K79" s="170" t="s">
        <v>4348</v>
      </c>
      <c r="L79" s="176" t="s">
        <v>636</v>
      </c>
      <c r="M79" s="170" t="s">
        <v>4348</v>
      </c>
      <c r="N79" s="171" t="s">
        <v>441</v>
      </c>
      <c r="O79" s="170" t="s">
        <v>4348</v>
      </c>
    </row>
    <row r="80" spans="1:15" ht="20.85" customHeight="1">
      <c r="A80" s="162" t="s">
        <v>4364</v>
      </c>
      <c r="B80" s="184">
        <f>'CONSOLIDADO-ACUEDUCTOSRURALES1'!D49</f>
        <v>7</v>
      </c>
      <c r="C80" s="118">
        <f t="shared" ref="C80:C98" si="8">(B80/$B$99)*100</f>
        <v>1.5945330296127564</v>
      </c>
      <c r="D80" s="184">
        <f>COUNTIFS('OCCIDENTE '!A:A,"Abriaquí",'OCCIDENTE '!S:S,"SIN RIESGO")</f>
        <v>0</v>
      </c>
      <c r="E80" s="118">
        <f>(D80/$B$80)*100</f>
        <v>0</v>
      </c>
      <c r="F80" s="184">
        <f>+COUNTIFS('OCCIDENTE '!S11:S449,"Abriaquí",'OCCIDENTE '!S11:S449,"BAJO")</f>
        <v>0</v>
      </c>
      <c r="G80" s="118">
        <f>(F80/$B$80)*100</f>
        <v>0</v>
      </c>
      <c r="H80" s="184">
        <f>+COUNTIFS('OCCIDENTE '!S11:S449,"Abriaquí",'OCCIDENTE '!S11:S449,"MEDIO")</f>
        <v>0</v>
      </c>
      <c r="I80" s="118">
        <f>(H80/$B$80)*100</f>
        <v>0</v>
      </c>
      <c r="J80" s="184">
        <f>COUNTIFS('OCCIDENTE '!A:A,"Abriaquí",'OCCIDENTE '!S:S,"ALTO")</f>
        <v>0</v>
      </c>
      <c r="K80" s="118">
        <f>(J80/$B$80)*100</f>
        <v>0</v>
      </c>
      <c r="L80" s="184">
        <f>COUNTIFS('OCCIDENTE '!A:A,"Abriaquí",'OCCIDENTE '!S:S,"INVIABLE SANITARIAMENTE")</f>
        <v>7</v>
      </c>
      <c r="M80" s="118">
        <f>(L80/$B$80)*100</f>
        <v>100</v>
      </c>
      <c r="N80" s="184">
        <f t="shared" ref="N80:N98" si="9">B80-(D80+F80+H80+J80+L80)</f>
        <v>0</v>
      </c>
      <c r="O80" s="118">
        <f>(N80/$B$80)*100</f>
        <v>0</v>
      </c>
    </row>
    <row r="81" spans="1:15" ht="20.85" customHeight="1">
      <c r="A81" s="162" t="s">
        <v>4365</v>
      </c>
      <c r="B81" s="184">
        <f>'CONSOLIDADO-ACUEDUCTOSRURALES1'!D50</f>
        <v>19</v>
      </c>
      <c r="C81" s="118">
        <f t="shared" si="8"/>
        <v>4.3280182232346238</v>
      </c>
      <c r="D81" s="184">
        <f>COUNTIFS('OCCIDENTE '!A:A,"Anzá",'OCCIDENTE '!S:S,"SIN RIESGO")</f>
        <v>0</v>
      </c>
      <c r="E81" s="118">
        <f>(D81/$B$81)*100</f>
        <v>0</v>
      </c>
      <c r="F81" s="184">
        <f>COUNTIFS('OCCIDENTE '!A:A,"Anzá",'OCCIDENTE '!S:S,"BAJO")</f>
        <v>0</v>
      </c>
      <c r="G81" s="118">
        <f>(F81/$B$81)*100</f>
        <v>0</v>
      </c>
      <c r="H81" s="184">
        <f>COUNTIFS('OCCIDENTE '!A:A,"Anzá",'OCCIDENTE '!S:S,"MEDIO")</f>
        <v>1</v>
      </c>
      <c r="I81" s="118">
        <f>(H81/$B$81)*100</f>
        <v>5.2631578947368416</v>
      </c>
      <c r="J81" s="184">
        <f>COUNTIFS('OCCIDENTE '!A:A,"Anzá",'OCCIDENTE '!S:S,"ALTO")</f>
        <v>0</v>
      </c>
      <c r="K81" s="118">
        <f>(J81/$B$81)*100</f>
        <v>0</v>
      </c>
      <c r="L81" s="184">
        <f>COUNTIFS('OCCIDENTE '!A:A,"Anzá",'OCCIDENTE '!S:S,"INVIABLE SANITARIAMENTE")</f>
        <v>18</v>
      </c>
      <c r="M81" s="118">
        <f>(L81/$B$81)*100</f>
        <v>94.73684210526315</v>
      </c>
      <c r="N81" s="184">
        <f t="shared" si="9"/>
        <v>0</v>
      </c>
      <c r="O81" s="118">
        <f>(N81/$B$81)*100</f>
        <v>0</v>
      </c>
    </row>
    <row r="82" spans="1:15" ht="20.85" customHeight="1">
      <c r="A82" s="162" t="s">
        <v>1239</v>
      </c>
      <c r="B82" s="184">
        <f>'CONSOLIDADO-ACUEDUCTOSRURALES1'!D51</f>
        <v>4</v>
      </c>
      <c r="C82" s="118">
        <f t="shared" si="8"/>
        <v>0.91116173120728927</v>
      </c>
      <c r="D82" s="184">
        <f>COUNTIFS('OCCIDENTE '!A:A,"Armenia",'OCCIDENTE '!S:S,"SIN RIESGO")</f>
        <v>0</v>
      </c>
      <c r="E82" s="118">
        <f>(D82/$B$82)*100</f>
        <v>0</v>
      </c>
      <c r="F82" s="184">
        <f>COUNTIFS('OCCIDENTE '!A:A,"Armenia",'OCCIDENTE '!S:S,"BAJO")</f>
        <v>0</v>
      </c>
      <c r="G82" s="118">
        <f>(F82/$B$82)*100</f>
        <v>0</v>
      </c>
      <c r="H82" s="184">
        <f>COUNTIFS('OCCIDENTE '!A:A,"Armenia",'OCCIDENTE '!S:S,"MEDIO")</f>
        <v>0</v>
      </c>
      <c r="I82" s="118">
        <f>(H82/$B$82)*100</f>
        <v>0</v>
      </c>
      <c r="J82" s="184">
        <f>COUNTIFS('OCCIDENTE '!A:A,"Armenia",'OCCIDENTE '!S:S,"ALTO")</f>
        <v>2</v>
      </c>
      <c r="K82" s="118">
        <f>(J82/$B$82)*100</f>
        <v>50</v>
      </c>
      <c r="L82" s="184">
        <f>COUNTIFS('OCCIDENTE '!A:A,"Armenia",'OCCIDENTE '!S:S,"INVIABLE SANITARIAMENTE")</f>
        <v>2</v>
      </c>
      <c r="M82" s="118">
        <f>(L82/$B$82)*100</f>
        <v>50</v>
      </c>
      <c r="N82" s="184">
        <f t="shared" si="9"/>
        <v>0</v>
      </c>
      <c r="O82" s="118">
        <f>(N82/$B$82)*100</f>
        <v>0</v>
      </c>
    </row>
    <row r="83" spans="1:15" ht="20.85" customHeight="1">
      <c r="A83" s="162" t="s">
        <v>4366</v>
      </c>
      <c r="B83" s="184">
        <f>'CONSOLIDADO-ACUEDUCTOSRURALES1'!D52</f>
        <v>37</v>
      </c>
      <c r="C83" s="118">
        <f t="shared" si="8"/>
        <v>8.428246013667426</v>
      </c>
      <c r="D83" s="184">
        <f>COUNTIFS('OCCIDENTE '!A:A,"Buriticá",'OCCIDENTE '!S:S,"SIN RIESGO")</f>
        <v>0</v>
      </c>
      <c r="E83" s="118">
        <f>(D83/$B$83)*100</f>
        <v>0</v>
      </c>
      <c r="F83" s="184">
        <f>COUNTIFS('OCCIDENTE '!A:A,"Buriticá",'OCCIDENTE '!S:S,"BAJO")</f>
        <v>0</v>
      </c>
      <c r="G83" s="118">
        <f>(F83/$B$83)*100</f>
        <v>0</v>
      </c>
      <c r="H83" s="184">
        <f>COUNTIFS('OCCIDENTE '!A:A,"Buriticá",'OCCIDENTE '!S:S,"MEDIO")</f>
        <v>0</v>
      </c>
      <c r="I83" s="118">
        <f>(H83/$B$83)*100</f>
        <v>0</v>
      </c>
      <c r="J83" s="184">
        <f>COUNTIFS('OCCIDENTE '!A:A,"Buriticá",'OCCIDENTE '!S:S,"ALTO")</f>
        <v>3</v>
      </c>
      <c r="K83" s="118">
        <f>(J83/$B$83)*100</f>
        <v>8.1081081081081088</v>
      </c>
      <c r="L83" s="184">
        <f>COUNTIFS('OCCIDENTE '!A:A,"Buriticá",'OCCIDENTE '!S:S,"INVIABLE SANITARIAMENTE")</f>
        <v>34</v>
      </c>
      <c r="M83" s="118">
        <f>(L83/$B$83)*100</f>
        <v>91.891891891891902</v>
      </c>
      <c r="N83" s="184">
        <f t="shared" si="9"/>
        <v>0</v>
      </c>
      <c r="O83" s="118">
        <f>(N83/$B$83)*100</f>
        <v>0</v>
      </c>
    </row>
    <row r="84" spans="1:15" ht="20.85" customHeight="1">
      <c r="A84" s="162" t="s">
        <v>1316</v>
      </c>
      <c r="B84" s="184">
        <f>'CONSOLIDADO-ACUEDUCTOSRURALES1'!D53</f>
        <v>11</v>
      </c>
      <c r="C84" s="118">
        <f t="shared" si="8"/>
        <v>2.5056947608200453</v>
      </c>
      <c r="D84" s="184">
        <f>COUNTIFS('SUROESTE '!A:A,"Caicedo",'SUROESTE '!S:S,"SIN RIESGO")</f>
        <v>0</v>
      </c>
      <c r="E84" s="118">
        <f>(D84/$B$88)*100</f>
        <v>0</v>
      </c>
      <c r="F84" s="184">
        <f>COUNTIFS('SUROESTE '!A:A,"Caicedo",'SUROESTE '!S:S,"BAJO")</f>
        <v>0</v>
      </c>
      <c r="G84" s="118">
        <f>(F84/$B$88)*100</f>
        <v>0</v>
      </c>
      <c r="H84" s="184">
        <f>COUNTIFS('OCCIDENTE '!A:A,"Caicedo",'OCCIDENTE '!S:S,"MEDIO")</f>
        <v>0</v>
      </c>
      <c r="I84" s="118">
        <f>(H84/$B$88)*100</f>
        <v>0</v>
      </c>
      <c r="J84" s="184">
        <f>COUNTIFS('OCCIDENTE '!A:A,"Caicedo",'OCCIDENTE '!S:S,"ALTO")</f>
        <v>1</v>
      </c>
      <c r="K84" s="118">
        <f>(J84/$B$88)*100</f>
        <v>2.6315789473684208</v>
      </c>
      <c r="L84" s="184">
        <f>COUNTIFS('OCCIDENTE '!A:A,"Caicedo",'OCCIDENTE '!S:S,"INVIABLE SANITARIAMENTE")</f>
        <v>10</v>
      </c>
      <c r="M84" s="118">
        <f>(L84/$B$88)*100</f>
        <v>26.315789473684209</v>
      </c>
      <c r="N84" s="184">
        <f t="shared" si="9"/>
        <v>0</v>
      </c>
      <c r="O84" s="118">
        <f>(N84/$B$88)*100</f>
        <v>0</v>
      </c>
    </row>
    <row r="85" spans="1:15" ht="20.85" customHeight="1">
      <c r="A85" s="162" t="s">
        <v>4367</v>
      </c>
      <c r="B85" s="184">
        <f>'CONSOLIDADO-ACUEDUCTOSRURALES1'!D54</f>
        <v>52</v>
      </c>
      <c r="C85" s="118">
        <f t="shared" si="8"/>
        <v>11.845102505694761</v>
      </c>
      <c r="D85" s="184">
        <f>COUNTIFS('OCCIDENTE '!A:A,"Cañasgordas",'OCCIDENTE '!S:S,"SIN RIESGO")</f>
        <v>0</v>
      </c>
      <c r="E85" s="118">
        <f>(D85/$B$84)*100</f>
        <v>0</v>
      </c>
      <c r="F85" s="184">
        <f>COUNTIFS('OCCIDENTE '!A:A,"Cañasgordas",'OCCIDENTE '!S:S,"BAJO")</f>
        <v>0</v>
      </c>
      <c r="G85" s="118">
        <f>(F85/$B$84)*100</f>
        <v>0</v>
      </c>
      <c r="H85" s="184">
        <f>COUNTIFS('OCCIDENTE '!A:A,"Cañasgordas",'OCCIDENTE '!S:S,"MEDIO")</f>
        <v>12</v>
      </c>
      <c r="I85" s="118">
        <f>(H85/$B$84)*100</f>
        <v>109.09090909090908</v>
      </c>
      <c r="J85" s="184">
        <f>COUNTIFS('OCCIDENTE '!A:A,"Cañasgordas",'OCCIDENTE '!S:S,"ALTO")</f>
        <v>10</v>
      </c>
      <c r="K85" s="118">
        <f>(J85/$B$84)*100</f>
        <v>90.909090909090907</v>
      </c>
      <c r="L85" s="184">
        <f>COUNTIFS('OCCIDENTE '!A:A,"Cañasgordas",'OCCIDENTE '!S:S,"INVIABLE SANITARIAMENTE")</f>
        <v>30</v>
      </c>
      <c r="M85" s="118">
        <f>(L85/$B$84)*100</f>
        <v>272.72727272727269</v>
      </c>
      <c r="N85" s="184">
        <f t="shared" si="9"/>
        <v>0</v>
      </c>
      <c r="O85" s="118">
        <f>(N85/$B$84)*100</f>
        <v>0</v>
      </c>
    </row>
    <row r="86" spans="1:15" ht="20.85" customHeight="1">
      <c r="A86" s="162" t="s">
        <v>1433</v>
      </c>
      <c r="B86" s="184">
        <f>'CONSOLIDADO-ACUEDUCTOSRURALES1'!D55</f>
        <v>24</v>
      </c>
      <c r="C86" s="118">
        <f t="shared" si="8"/>
        <v>5.4669703872437356</v>
      </c>
      <c r="D86" s="184">
        <f>COUNTIFS('OCCIDENTE '!A:A,"Dabeiba",'OCCIDENTE '!S:S,"SIN RIESGO")</f>
        <v>0</v>
      </c>
      <c r="E86" s="118">
        <f>(D86/$B$85)*100</f>
        <v>0</v>
      </c>
      <c r="F86" s="184">
        <f>COUNTIFS('OCCIDENTE '!A:A,"Dabeiba",'OCCIDENTE '!S:S,"BAJO")</f>
        <v>0</v>
      </c>
      <c r="G86" s="118">
        <f>(F86/$B$85)*100</f>
        <v>0</v>
      </c>
      <c r="H86" s="184">
        <f>COUNTIFS('OCCIDENTE '!A:A,"Dabeiba",'OCCIDENTE '!S:S,"MEDIO")</f>
        <v>0</v>
      </c>
      <c r="I86" s="118">
        <f>(H86/$B$85)*100</f>
        <v>0</v>
      </c>
      <c r="J86" s="184">
        <f>COUNTIFS('OCCIDENTE '!A:A,"Dabeiba",'OCCIDENTE '!S:S,"ALTO")</f>
        <v>0</v>
      </c>
      <c r="K86" s="118">
        <f>(J86/$B$85)*100</f>
        <v>0</v>
      </c>
      <c r="L86" s="184">
        <f>COUNTIFS('OCCIDENTE '!A:A,"Dabeiba",'OCCIDENTE '!S:S,"INVIABLE SANITARIAMENTE")</f>
        <v>24</v>
      </c>
      <c r="M86" s="118">
        <f>(L86/$B$85)*100</f>
        <v>46.153846153846153</v>
      </c>
      <c r="N86" s="184">
        <f t="shared" si="9"/>
        <v>0</v>
      </c>
      <c r="O86" s="118">
        <f>(N86/$B$85)*100</f>
        <v>0</v>
      </c>
    </row>
    <row r="87" spans="1:15" ht="20.85" customHeight="1">
      <c r="A87" s="162" t="s">
        <v>4368</v>
      </c>
      <c r="B87" s="184">
        <f>'CONSOLIDADO-ACUEDUCTOSRURALES1'!D56</f>
        <v>30</v>
      </c>
      <c r="C87" s="118">
        <f t="shared" si="8"/>
        <v>6.83371298405467</v>
      </c>
      <c r="D87" s="184">
        <f>COUNTIFS('OCCIDENTE '!A:A,"Ebéjico",'OCCIDENTE '!S:S,"SIN RIESGO")</f>
        <v>13</v>
      </c>
      <c r="E87" s="118">
        <f>(D87/$B$86)*100</f>
        <v>54.166666666666664</v>
      </c>
      <c r="F87" s="184">
        <f>COUNTIFS('OCCIDENTE '!A:A,"Ebéjico",'OCCIDENTE '!S:S,"BAJO")</f>
        <v>0</v>
      </c>
      <c r="G87" s="118">
        <f>(F87/$B$86)*100</f>
        <v>0</v>
      </c>
      <c r="H87" s="184">
        <f>COUNTIFS('OCCIDENTE '!A:A,"Ebéjico",'OCCIDENTE '!S:S,"MEDIO")</f>
        <v>0</v>
      </c>
      <c r="I87" s="118">
        <f>(H87/$B$86)*100</f>
        <v>0</v>
      </c>
      <c r="J87" s="184">
        <f>COUNTIFS('OCCIDENTE '!A:A,"Ebéjico",'OCCIDENTE '!S:S,"ALTO")</f>
        <v>9</v>
      </c>
      <c r="K87" s="118">
        <f>(J87/$B$85)*100</f>
        <v>17.307692307692307</v>
      </c>
      <c r="L87" s="184">
        <f>COUNTIFS('OCCIDENTE '!A:A,"Ebéjico",'OCCIDENTE '!S:S,"INVIABLE SANITARIAMENTE")</f>
        <v>8</v>
      </c>
      <c r="M87" s="118">
        <f>(L87/$B$86)*100</f>
        <v>33.333333333333329</v>
      </c>
      <c r="N87" s="184">
        <f t="shared" si="9"/>
        <v>0</v>
      </c>
      <c r="O87" s="118">
        <f>(N87/$B$86)*100</f>
        <v>0</v>
      </c>
    </row>
    <row r="88" spans="1:15" ht="20.85" customHeight="1">
      <c r="A88" s="162" t="s">
        <v>1538</v>
      </c>
      <c r="B88" s="184">
        <f>'CONSOLIDADO-ACUEDUCTOSRURALES1'!D57</f>
        <v>38</v>
      </c>
      <c r="C88" s="118">
        <f t="shared" si="8"/>
        <v>8.6560364464692476</v>
      </c>
      <c r="D88" s="184">
        <f>COUNTIFS('OCCIDENTE '!A:A,"Frontino",'OCCIDENTE '!S:S,"SIN RIESGO")</f>
        <v>1</v>
      </c>
      <c r="E88" s="118">
        <f>(D88/$B$87)*100</f>
        <v>3.3333333333333335</v>
      </c>
      <c r="F88" s="184">
        <f>COUNTIFS('OCCIDENTE '!A:A,"Frontino",'OCCIDENTE '!S:S,"BAJO")</f>
        <v>0</v>
      </c>
      <c r="G88" s="118">
        <f>(F88/$B$87)*100</f>
        <v>0</v>
      </c>
      <c r="H88" s="184">
        <f>COUNTIFS('OCCIDENTE '!A:A,"Frontino",'OCCIDENTE '!S:S,"MEDIO")</f>
        <v>0</v>
      </c>
      <c r="I88" s="118">
        <f>(H88/$B$87)*100</f>
        <v>0</v>
      </c>
      <c r="J88" s="184">
        <f>COUNTIFS('OCCIDENTE '!A:A,"Frontino",'OCCIDENTE '!S:S,"ALTO")</f>
        <v>0</v>
      </c>
      <c r="K88" s="118">
        <f>(J88/$B$87)*100</f>
        <v>0</v>
      </c>
      <c r="L88" s="184">
        <f>COUNTIFS('OCCIDENTE '!A:A,"Frontino",'OCCIDENTE '!S:S,"INVIABLE SANITARIAMENTE")</f>
        <v>37</v>
      </c>
      <c r="M88" s="118">
        <f>(L88/$B$87)*100</f>
        <v>123.33333333333334</v>
      </c>
      <c r="N88" s="184">
        <f t="shared" si="9"/>
        <v>0</v>
      </c>
      <c r="O88" s="118">
        <f>(N88/$B$87)*100</f>
        <v>0</v>
      </c>
    </row>
    <row r="89" spans="1:15" ht="20.85" customHeight="1">
      <c r="A89" s="162" t="s">
        <v>1605</v>
      </c>
      <c r="B89" s="184">
        <f>'CONSOLIDADO-ACUEDUCTOSRURALES1'!D58</f>
        <v>22</v>
      </c>
      <c r="C89" s="118">
        <f t="shared" si="8"/>
        <v>5.0113895216400905</v>
      </c>
      <c r="D89" s="184">
        <f>COUNTIFS('OCCIDENTE '!A:A,"Giraldo",'OCCIDENTE '!S:S,"SIN RIESGO")</f>
        <v>0</v>
      </c>
      <c r="E89" s="118">
        <f>(D89/$B$89)*100</f>
        <v>0</v>
      </c>
      <c r="F89" s="184">
        <f>COUNTIFS('OCCIDENTE '!A:A,"Giraldo",'OCCIDENTE '!S:S,"BAJO")</f>
        <v>0</v>
      </c>
      <c r="G89" s="118">
        <f>(F89/$B$89)*100</f>
        <v>0</v>
      </c>
      <c r="H89" s="184">
        <f>COUNTIFS('OCCIDENTE '!A:A,"Giraldo",'OCCIDENTE '!S:S,"MEDIO")</f>
        <v>0</v>
      </c>
      <c r="I89" s="118">
        <f>(H89/$B$89)*100</f>
        <v>0</v>
      </c>
      <c r="J89" s="184">
        <f>COUNTIFS('OCCIDENTE '!A:A,"Giraldo",'OCCIDENTE '!S:S,"ALTO")</f>
        <v>0</v>
      </c>
      <c r="K89" s="118">
        <f>(J89/$B$89)*100</f>
        <v>0</v>
      </c>
      <c r="L89" s="184">
        <f>COUNTIFS('OCCIDENTE '!A:A,"Giraldo",'OCCIDENTE '!S:S,"INVIABLE SANITARIAMENTE")</f>
        <v>22</v>
      </c>
      <c r="M89" s="118">
        <f>(L89/$B$89)*100</f>
        <v>100</v>
      </c>
      <c r="N89" s="184">
        <f t="shared" si="9"/>
        <v>0</v>
      </c>
      <c r="O89" s="118">
        <f>(N89/$B$89)*100</f>
        <v>0</v>
      </c>
    </row>
    <row r="90" spans="1:15" ht="20.85" customHeight="1">
      <c r="A90" s="162" t="s">
        <v>1649</v>
      </c>
      <c r="B90" s="184">
        <f>'CONSOLIDADO-ACUEDUCTOSRURALES1'!D59</f>
        <v>14</v>
      </c>
      <c r="C90" s="118">
        <f t="shared" si="8"/>
        <v>3.1890660592255129</v>
      </c>
      <c r="D90" s="184">
        <f>COUNTIFS('OCCIDENTE '!A:A,"Heliconia",'OCCIDENTE '!S:S,"SIN RIESGO")</f>
        <v>1</v>
      </c>
      <c r="E90" s="118">
        <f>(D90/$B$90)*100</f>
        <v>7.1428571428571423</v>
      </c>
      <c r="F90" s="184">
        <f>COUNTIFS('OCCIDENTE '!A:A,"Heliconia",'OCCIDENTE '!S:S,"BAJO")</f>
        <v>0</v>
      </c>
      <c r="G90" s="118">
        <f>(F90/$B$90)*100</f>
        <v>0</v>
      </c>
      <c r="H90" s="184">
        <f>COUNTIFS('OCCIDENTE '!A:A,"Heliconia",'OCCIDENTE '!S:S,"MEDIO")</f>
        <v>0</v>
      </c>
      <c r="I90" s="118">
        <f>(H90/$B$90)*100</f>
        <v>0</v>
      </c>
      <c r="J90" s="184">
        <f>COUNTIFS('OCCIDENTE '!A:A,"Heliconia",'OCCIDENTE '!S:S,"ALTO")</f>
        <v>0</v>
      </c>
      <c r="K90" s="118">
        <f>(J90/$B$90)*100</f>
        <v>0</v>
      </c>
      <c r="L90" s="184">
        <f>COUNTIFS('OCCIDENTE '!A:A,"Heliconia",'OCCIDENTE '!S:S,"INVIABLE SANITARIAMENTE")</f>
        <v>13</v>
      </c>
      <c r="M90" s="118">
        <f>(L90/$B$90)*100</f>
        <v>92.857142857142861</v>
      </c>
      <c r="N90" s="184">
        <f t="shared" si="9"/>
        <v>0</v>
      </c>
      <c r="O90" s="118">
        <f>(N90/$B$90)*100</f>
        <v>0</v>
      </c>
    </row>
    <row r="91" spans="1:15" ht="20.85" customHeight="1">
      <c r="A91" s="162" t="s">
        <v>1678</v>
      </c>
      <c r="B91" s="184">
        <f>'CONSOLIDADO-ACUEDUCTOSRURALES1'!D60</f>
        <v>37</v>
      </c>
      <c r="C91" s="118">
        <f t="shared" si="8"/>
        <v>8.428246013667426</v>
      </c>
      <c r="D91" s="184">
        <f>COUNTIFS('OCCIDENTE '!A:A,"Liborina",'OCCIDENTE '!S:S,"SIN RIESGO")</f>
        <v>3</v>
      </c>
      <c r="E91" s="118">
        <f>(D91/$B$91)*100</f>
        <v>8.1081081081081088</v>
      </c>
      <c r="F91" s="184">
        <f>COUNTIFS('OCCIDENTE '!A:A,"liborina",'OCCIDENTE '!S:S,"BAJO")</f>
        <v>0</v>
      </c>
      <c r="G91" s="118">
        <f>(F91/$B$91)*100</f>
        <v>0</v>
      </c>
      <c r="H91" s="184">
        <f>COUNTIFS('OCCIDENTE '!A:A,"Liborina",'OCCIDENTE '!S:S,"MEDIO")</f>
        <v>0</v>
      </c>
      <c r="I91" s="118">
        <f>(H91/$B$91)*100</f>
        <v>0</v>
      </c>
      <c r="J91" s="184">
        <f>COUNTIFS('OCCIDENTE '!A:A,"Liborina",'OCCIDENTE '!S:S,"ALTO")</f>
        <v>0</v>
      </c>
      <c r="K91" s="118">
        <f>(J91/$B$91)*100</f>
        <v>0</v>
      </c>
      <c r="L91" s="184">
        <f>COUNTIFS('OCCIDENTE '!A:A,"Liborina",'OCCIDENTE '!S:S,"INVIABLE SANITARIAMENTE")</f>
        <v>34</v>
      </c>
      <c r="M91" s="118">
        <f>(L91/$B$91)*100</f>
        <v>91.891891891891902</v>
      </c>
      <c r="N91" s="184">
        <f t="shared" si="9"/>
        <v>0</v>
      </c>
      <c r="O91" s="118">
        <f>(N91/$B$91)*100</f>
        <v>0</v>
      </c>
    </row>
    <row r="92" spans="1:15" ht="20.85" customHeight="1">
      <c r="A92" s="162" t="s">
        <v>1743</v>
      </c>
      <c r="B92" s="184">
        <f>'CONSOLIDADO-ACUEDUCTOSRURALES1'!D61</f>
        <v>8</v>
      </c>
      <c r="C92" s="118">
        <f t="shared" si="8"/>
        <v>1.8223234624145785</v>
      </c>
      <c r="D92" s="184">
        <f>COUNTIFS('OCCIDENTE '!A:A,"Olaya",'OCCIDENTE '!S:S,"SIN RIESGO")</f>
        <v>1</v>
      </c>
      <c r="E92" s="118">
        <f>(D92/$B$92)*100</f>
        <v>12.5</v>
      </c>
      <c r="F92" s="184">
        <f>COUNTIFS('OCCIDENTE '!A:A,"Olaya",'OCCIDENTE '!S:S,"BAJO")</f>
        <v>0</v>
      </c>
      <c r="G92" s="118">
        <f>(F92/$B$92)*100</f>
        <v>0</v>
      </c>
      <c r="H92" s="184">
        <f>COUNTIFS('OCCIDENTE '!A:A,"Olaya",'OCCIDENTE '!S:S,"MEDIO")</f>
        <v>0</v>
      </c>
      <c r="I92" s="118">
        <f>(H92/$B$92)*100</f>
        <v>0</v>
      </c>
      <c r="J92" s="184">
        <f>COUNTIFS('OCCIDENTE '!A:A,"Olaya",'OCCIDENTE '!S:S,"ALTO")</f>
        <v>2</v>
      </c>
      <c r="K92" s="118">
        <f>(J92/$B$92)*100</f>
        <v>25</v>
      </c>
      <c r="L92" s="184">
        <f>COUNTIFS('OCCIDENTE '!A:A,"Olaya",'OCCIDENTE '!S:S,"INVIABLE SANITARIAMENTE")</f>
        <v>3</v>
      </c>
      <c r="M92" s="118">
        <f>(L92/$B$92)*100</f>
        <v>37.5</v>
      </c>
      <c r="N92" s="184">
        <f t="shared" si="9"/>
        <v>2</v>
      </c>
      <c r="O92" s="118">
        <f>(N92/$B$92)*100</f>
        <v>25</v>
      </c>
    </row>
    <row r="93" spans="1:15" ht="20.85" customHeight="1">
      <c r="A93" s="162" t="s">
        <v>1758</v>
      </c>
      <c r="B93" s="184">
        <f>'CONSOLIDADO-ACUEDUCTOSRURALES1'!D62</f>
        <v>32</v>
      </c>
      <c r="C93" s="118">
        <f t="shared" si="8"/>
        <v>7.2892938496583142</v>
      </c>
      <c r="D93" s="184">
        <f>COUNTIFS('OCCIDENTE '!A:A,"Peque",'OCCIDENTE '!S:S,"SIN RIESGO")</f>
        <v>0</v>
      </c>
      <c r="E93" s="118">
        <f>(D93/$B$93)*100</f>
        <v>0</v>
      </c>
      <c r="F93" s="184">
        <f>COUNTIFS('OCCIDENTE '!A:A,"Peque",'OCCIDENTE '!S:S,"BAJO")</f>
        <v>0</v>
      </c>
      <c r="G93" s="118">
        <f>(F93/$B$93)*100</f>
        <v>0</v>
      </c>
      <c r="H93" s="184">
        <f>COUNTIFS('OCCIDENTE '!A:A,"Peque",'OCCIDENTE '!S:S,"MEDIO")</f>
        <v>0</v>
      </c>
      <c r="I93" s="118">
        <f>(H93/$B$93)*100</f>
        <v>0</v>
      </c>
      <c r="J93" s="184">
        <f>COUNTIFS('OCCIDENTE '!A:A,"Peque",'OCCIDENTE '!S:S,"ALTO")</f>
        <v>0</v>
      </c>
      <c r="K93" s="118">
        <f>(J93/$B$93)*100</f>
        <v>0</v>
      </c>
      <c r="L93" s="184">
        <f>COUNTIFS('OCCIDENTE '!A:A,"Peque",'OCCIDENTE '!S:S,"INVIABLE SANITARIAMENTE")</f>
        <v>17</v>
      </c>
      <c r="M93" s="118">
        <f>(L93/$B$93)*100</f>
        <v>53.125</v>
      </c>
      <c r="N93" s="184">
        <f t="shared" si="9"/>
        <v>15</v>
      </c>
      <c r="O93" s="118">
        <f>(N93/$B$93)*100</f>
        <v>46.875</v>
      </c>
    </row>
    <row r="94" spans="1:15" ht="20.85" customHeight="1">
      <c r="A94" s="162" t="s">
        <v>1823</v>
      </c>
      <c r="B94" s="184">
        <f>'CONSOLIDADO-ACUEDUCTOSRURALES1'!D63</f>
        <v>20</v>
      </c>
      <c r="C94" s="118">
        <f t="shared" si="8"/>
        <v>4.5558086560364464</v>
      </c>
      <c r="D94" s="184">
        <f>COUNTIFS('OCCIDENTE '!A:A,"Sabanalarga",'OCCIDENTE '!S:S,"SIN RIESGO")</f>
        <v>0</v>
      </c>
      <c r="E94" s="118">
        <f>(D94/$B$94)*100</f>
        <v>0</v>
      </c>
      <c r="F94" s="184">
        <f>COUNTIFS('OCCIDENTE '!A:A,"Sabanalarga",'OCCIDENTE '!S:S,"BAJO")</f>
        <v>0</v>
      </c>
      <c r="G94" s="118">
        <f>(F94/$B$94)*100</f>
        <v>0</v>
      </c>
      <c r="H94" s="184">
        <f>COUNTIFS('OCCIDENTE '!A:A,"Sabanalarga",'OCCIDENTE '!S:S,"MEDIO")</f>
        <v>0</v>
      </c>
      <c r="I94" s="118">
        <f>(H94/$B$94)*100</f>
        <v>0</v>
      </c>
      <c r="J94" s="184">
        <f>COUNTIFS('OCCIDENTE '!A:A,"Sabanalarga",'OCCIDENTE '!S:S,"ALTO")</f>
        <v>0</v>
      </c>
      <c r="K94" s="118">
        <f>(J94/$B$94)*100</f>
        <v>0</v>
      </c>
      <c r="L94" s="184">
        <f>COUNTIFS('OCCIDENTE '!A:A,"Sabanalarga",'OCCIDENTE '!S:S,"INVIABLE SANITARIAMENTE")</f>
        <v>16</v>
      </c>
      <c r="M94" s="118">
        <f>(L94/$B$94)*100</f>
        <v>80</v>
      </c>
      <c r="N94" s="184">
        <f t="shared" si="9"/>
        <v>4</v>
      </c>
      <c r="O94" s="118">
        <f>(N94/$B$94)*100</f>
        <v>20</v>
      </c>
    </row>
    <row r="95" spans="1:15" ht="20.85" customHeight="1">
      <c r="A95" s="162" t="s">
        <v>1857</v>
      </c>
      <c r="B95" s="184">
        <f>'CONSOLIDADO-ACUEDUCTOSRURALES1'!D64</f>
        <v>27</v>
      </c>
      <c r="C95" s="118">
        <f t="shared" si="8"/>
        <v>6.1503416856492032</v>
      </c>
      <c r="D95" s="184">
        <f>COUNTIFS('OCCIDENTE '!A:A,"San Jerónimo",'OCCIDENTE '!S:S,"SIN RIESGO")</f>
        <v>1</v>
      </c>
      <c r="E95" s="118">
        <f>(D95/$B$95)*100</f>
        <v>3.7037037037037033</v>
      </c>
      <c r="F95" s="184">
        <f>COUNTIFS('OCCIDENTE '!A:A,"San Jerónimo",'OCCIDENTE '!S:S,"BAJO")</f>
        <v>0</v>
      </c>
      <c r="G95" s="118">
        <f>(F95/$B$95)*100</f>
        <v>0</v>
      </c>
      <c r="H95" s="184">
        <f>COUNTIFS('OCCIDENTE '!A:A,"San Jerónimo",'OCCIDENTE '!S:S,"MEDIO")</f>
        <v>0</v>
      </c>
      <c r="I95" s="118">
        <f>(H95/$B$95)*100</f>
        <v>0</v>
      </c>
      <c r="J95" s="184">
        <f>COUNTIFS('OCCIDENTE '!A:A,"San Jerónimo",'OCCIDENTE '!S:S,"ALTO")</f>
        <v>0</v>
      </c>
      <c r="K95" s="118">
        <f>(J95/$B$95)*100</f>
        <v>0</v>
      </c>
      <c r="L95" s="184">
        <f>COUNTIFS('OCCIDENTE '!A:A,"San Jerónimo",'OCCIDENTE '!S:S,"INVIABLE SANITARIAMENTE")</f>
        <v>0</v>
      </c>
      <c r="M95" s="118">
        <f>(L95/$B$95)*100</f>
        <v>0</v>
      </c>
      <c r="N95" s="184">
        <f t="shared" si="9"/>
        <v>26</v>
      </c>
      <c r="O95" s="118">
        <f>(N95/$B$95)*100</f>
        <v>96.296296296296291</v>
      </c>
    </row>
    <row r="96" spans="1:15" ht="20.85" customHeight="1">
      <c r="A96" s="162" t="s">
        <v>4369</v>
      </c>
      <c r="B96" s="184">
        <f>'CONSOLIDADO-ACUEDUCTOSRURALES1'!D65</f>
        <v>39</v>
      </c>
      <c r="C96" s="118">
        <f t="shared" si="8"/>
        <v>8.8838268792710693</v>
      </c>
      <c r="D96" s="184">
        <f>COUNTIFS('OCCIDENTE '!A:A,"Santafe de Antioquia",'OCCIDENTE '!S:S,"SIN RIESGO")</f>
        <v>6</v>
      </c>
      <c r="E96" s="118">
        <f>(D96/$B$96)*100</f>
        <v>15.384615384615385</v>
      </c>
      <c r="F96" s="184">
        <f>COUNTIFS('OCCIDENTE '!A:A,"Santafe de Antioquia",'OCCIDENTE '!S:S,"BAJO")</f>
        <v>0</v>
      </c>
      <c r="G96" s="118">
        <f>(F96/$B$96)*100</f>
        <v>0</v>
      </c>
      <c r="H96" s="184">
        <f>COUNTIFS('OCCIDENTE '!A:A,"Santafe de Antioquia",'OCCIDENTE '!S:S,"MEDIO")</f>
        <v>0</v>
      </c>
      <c r="I96" s="118">
        <f>(H96/$B$96)*100</f>
        <v>0</v>
      </c>
      <c r="J96" s="184">
        <f>COUNTIFS('OCCIDENTE '!A:A,"Santafe de Antioquia",'OCCIDENTE '!S:S,"ALTO")</f>
        <v>0</v>
      </c>
      <c r="K96" s="118">
        <f>(J96/$B$96)*100</f>
        <v>0</v>
      </c>
      <c r="L96" s="184">
        <f>COUNTIFS('OCCIDENTE '!A:A,"Santafe de Antioquia",'OCCIDENTE '!S:S,"INVIABLE SANITARIAMENTE")</f>
        <v>33</v>
      </c>
      <c r="M96" s="118">
        <f>(L96/$B$96)*100</f>
        <v>84.615384615384613</v>
      </c>
      <c r="N96" s="184">
        <f t="shared" si="9"/>
        <v>0</v>
      </c>
      <c r="O96" s="118">
        <f>(N96/$B$96)*100</f>
        <v>0</v>
      </c>
    </row>
    <row r="97" spans="1:15" ht="20.85" customHeight="1">
      <c r="A97" s="162" t="s">
        <v>4370</v>
      </c>
      <c r="B97" s="184">
        <f>'CONSOLIDADO-ACUEDUCTOSRURALES1'!D66</f>
        <v>3</v>
      </c>
      <c r="C97" s="118">
        <f t="shared" si="8"/>
        <v>0.68337129840546695</v>
      </c>
      <c r="D97" s="157">
        <f>COUNTIFS('OCCIDENTE '!A:A,"Sopetrán",'OCCIDENTE '!S:S,"SIN RIESGO")</f>
        <v>3</v>
      </c>
      <c r="E97" s="118">
        <f>(D97/$B$97)*100</f>
        <v>100</v>
      </c>
      <c r="F97" s="157">
        <f>COUNTIFS('OCCIDENTE '!A:A,"Sopetrán",'OCCIDENTE '!S:S,"BAJO")</f>
        <v>0</v>
      </c>
      <c r="G97" s="118">
        <f>(F97/$B$97)*100</f>
        <v>0</v>
      </c>
      <c r="H97" s="184">
        <f>COUNTIFS('OCCIDENTE '!A:A,"Sopetrán",'OCCIDENTE '!S:S,"MEDIO")</f>
        <v>0</v>
      </c>
      <c r="I97" s="118">
        <f>(H97/$B$97)*100</f>
        <v>0</v>
      </c>
      <c r="J97" s="184">
        <f>COUNTIFS('OCCIDENTE '!A:A,"Sopetrán",'OCCIDENTE '!S:S,"ALTO")</f>
        <v>0</v>
      </c>
      <c r="K97" s="118">
        <f>(J97/$B$97)*100</f>
        <v>0</v>
      </c>
      <c r="L97" s="184">
        <f>COUNTIFS('OCCIDENTE '!A:A,"Sopetrán",'OCCIDENTE '!S:S,"INVIABLE SANITARIAMENTE")</f>
        <v>0</v>
      </c>
      <c r="M97" s="118">
        <f>(L97/$B$97)*100</f>
        <v>0</v>
      </c>
      <c r="N97" s="184">
        <f t="shared" si="9"/>
        <v>0</v>
      </c>
      <c r="O97" s="118">
        <f>(N97/$B$97)*100</f>
        <v>0</v>
      </c>
    </row>
    <row r="98" spans="1:15" s="13" customFormat="1" ht="20.85" customHeight="1">
      <c r="A98" s="162" t="s">
        <v>1972</v>
      </c>
      <c r="B98" s="184">
        <f>'CONSOLIDADO-ACUEDUCTOSRURALES1'!D67</f>
        <v>15</v>
      </c>
      <c r="C98" s="118">
        <f t="shared" si="8"/>
        <v>3.416856492027335</v>
      </c>
      <c r="D98" s="184">
        <f>COUNTIFS('OCCIDENTE '!A:A,"Uramita",'OCCIDENTE '!S:S,"SIN RIESGO")</f>
        <v>0</v>
      </c>
      <c r="E98" s="118">
        <f>(D98/$B$98)*100</f>
        <v>0</v>
      </c>
      <c r="F98" s="184">
        <f>COUNTIFS('OCCIDENTE '!C:C,"Uramita",'OCCIDENTE '!U:U,"SIN RIESGO")</f>
        <v>0</v>
      </c>
      <c r="G98" s="118">
        <f>(F98/$B$98)*100</f>
        <v>0</v>
      </c>
      <c r="H98" s="184">
        <f>COUNTIFS('OCCIDENTE '!A:A,"Uramita",'OCCIDENTE '!S:S,"MEDIO")</f>
        <v>0</v>
      </c>
      <c r="I98" s="118">
        <f>(H98/$B$98)*100</f>
        <v>0</v>
      </c>
      <c r="J98" s="184">
        <f>COUNTIFS('OCCIDENTE '!A:A,"Uramita",'OCCIDENTE '!S:S,"ALTO")</f>
        <v>0</v>
      </c>
      <c r="K98" s="118">
        <f>(J98/$B$98)*100</f>
        <v>0</v>
      </c>
      <c r="L98" s="184">
        <f>COUNTIFS('OCCIDENTE '!A:A,"Uramita",'OCCIDENTE '!S:S,"INVIABLE SANITARIAMENTE")</f>
        <v>15</v>
      </c>
      <c r="M98" s="118">
        <f>(L98/$B$98)*100</f>
        <v>100</v>
      </c>
      <c r="N98" s="184">
        <f t="shared" si="9"/>
        <v>0</v>
      </c>
      <c r="O98" s="118">
        <f>(N98/$B$98)*100</f>
        <v>0</v>
      </c>
    </row>
    <row r="99" spans="1:15" s="12" customFormat="1" ht="20.85" customHeight="1">
      <c r="A99" s="185" t="s">
        <v>4341</v>
      </c>
      <c r="B99" s="186">
        <f>SUM(B80:B98)</f>
        <v>439</v>
      </c>
      <c r="C99" s="187">
        <f>SUM(C80:C98)</f>
        <v>99.999999999999986</v>
      </c>
      <c r="D99" s="186">
        <f>SUM(D80:D98)</f>
        <v>29</v>
      </c>
      <c r="E99" s="187">
        <f>(D99/$B$99)*100</f>
        <v>6.6059225512528474</v>
      </c>
      <c r="F99" s="186">
        <f>SUM(F80:F98)</f>
        <v>0</v>
      </c>
      <c r="G99" s="187">
        <f>(F99/$B$99)*100</f>
        <v>0</v>
      </c>
      <c r="H99" s="186">
        <f>SUM(H80:H98)</f>
        <v>13</v>
      </c>
      <c r="I99" s="187">
        <f>(H99/$B$99)*100</f>
        <v>2.9612756264236904</v>
      </c>
      <c r="J99" s="186">
        <f>SUM(J80:J98)</f>
        <v>27</v>
      </c>
      <c r="K99" s="187">
        <f>(J99/$B$99)*100</f>
        <v>6.1503416856492032</v>
      </c>
      <c r="L99" s="186">
        <f>SUM(L80:L98)</f>
        <v>323</v>
      </c>
      <c r="M99" s="187">
        <f>(L99/$B$99)*100</f>
        <v>73.576309794988617</v>
      </c>
      <c r="N99" s="186">
        <f>SUM(N80:N98)</f>
        <v>47</v>
      </c>
      <c r="O99" s="187">
        <f>(N99/$B$99)*100</f>
        <v>10.70615034168565</v>
      </c>
    </row>
    <row r="100" spans="1:15" ht="20.85" customHeight="1"/>
    <row r="102" spans="1:15" ht="23.25" customHeight="1">
      <c r="A102" s="687" t="s">
        <v>4384</v>
      </c>
      <c r="B102" s="687"/>
      <c r="C102" s="687"/>
      <c r="D102" s="687"/>
      <c r="E102" s="687"/>
      <c r="F102" s="687"/>
      <c r="G102" s="687"/>
      <c r="H102" s="687"/>
      <c r="I102" s="687"/>
      <c r="J102" s="687"/>
      <c r="K102" s="687"/>
      <c r="L102" s="687"/>
      <c r="M102" s="687"/>
      <c r="N102" s="687"/>
      <c r="O102" s="687"/>
    </row>
    <row r="103" spans="1:15" ht="132.75" customHeight="1">
      <c r="A103" s="170" t="s">
        <v>4358</v>
      </c>
      <c r="B103" s="171" t="s">
        <v>4347</v>
      </c>
      <c r="C103" s="170" t="s">
        <v>4348</v>
      </c>
      <c r="D103" s="172" t="s">
        <v>2270</v>
      </c>
      <c r="E103" s="170" t="s">
        <v>4348</v>
      </c>
      <c r="F103" s="173" t="s">
        <v>40</v>
      </c>
      <c r="G103" s="170" t="s">
        <v>4348</v>
      </c>
      <c r="H103" s="174" t="s">
        <v>2276</v>
      </c>
      <c r="I103" s="170" t="s">
        <v>4348</v>
      </c>
      <c r="J103" s="175" t="s">
        <v>2265</v>
      </c>
      <c r="K103" s="170" t="s">
        <v>4348</v>
      </c>
      <c r="L103" s="176" t="s">
        <v>636</v>
      </c>
      <c r="M103" s="170" t="s">
        <v>4348</v>
      </c>
      <c r="N103" s="171" t="s">
        <v>441</v>
      </c>
      <c r="O103" s="170" t="s">
        <v>4348</v>
      </c>
    </row>
    <row r="104" spans="1:15" ht="20.85" customHeight="1">
      <c r="A104" s="162" t="s">
        <v>4371</v>
      </c>
      <c r="B104" s="157">
        <f>'CONSOLIDADO-ACUEDUCTOSRURALES1'!D69</f>
        <v>34</v>
      </c>
      <c r="C104" s="118">
        <f>(B104/$B$127)*100</f>
        <v>6.666666666666667</v>
      </c>
      <c r="D104" s="184">
        <f>COUNTIFS('SUROESTE '!A:A,"Amagá",'SUROESTE '!S:S,"SIN RIESGO")</f>
        <v>1</v>
      </c>
      <c r="E104" s="118">
        <f>(D104/$B$104)*100</f>
        <v>2.9411764705882351</v>
      </c>
      <c r="F104" s="184">
        <f>COUNTIFS('SUROESTE '!A:A,"Amagá",'SUROESTE '!S:S,"BAJO")</f>
        <v>0</v>
      </c>
      <c r="G104" s="118">
        <f>(F104/$B$104)*100</f>
        <v>0</v>
      </c>
      <c r="H104" s="184">
        <f>COUNTIFS('SUROESTE '!A:A,"Amagá",'SUROESTE '!S:S,"MEDIO")</f>
        <v>3</v>
      </c>
      <c r="I104" s="118">
        <f>(H104/$B$104)*100</f>
        <v>8.8235294117647065</v>
      </c>
      <c r="J104" s="184">
        <f>COUNTIFS('SUROESTE '!A:A,"Amagá",'SUROESTE '!S:S,"ALTO")</f>
        <v>16</v>
      </c>
      <c r="K104" s="118">
        <f>(J104/$B$104)*100</f>
        <v>47.058823529411761</v>
      </c>
      <c r="L104" s="184">
        <f>COUNTIFS('SUROESTE '!A:A,"Amagá",'SUROESTE '!S:S,"INVIABLE SANITARIAMENTE")</f>
        <v>14</v>
      </c>
      <c r="M104" s="118">
        <f>(L104/$B$104)*100</f>
        <v>41.17647058823529</v>
      </c>
      <c r="N104" s="184">
        <f>B104-(D104+F104+H104+J104+L104)</f>
        <v>0</v>
      </c>
      <c r="O104" s="118">
        <f>(N104/$B$104)*100</f>
        <v>0</v>
      </c>
    </row>
    <row r="105" spans="1:15" ht="20.85" customHeight="1">
      <c r="A105" s="162" t="s">
        <v>2173</v>
      </c>
      <c r="B105" s="157">
        <f>'CONSOLIDADO-ACUEDUCTOSRURALES1'!D70</f>
        <v>54</v>
      </c>
      <c r="C105" s="118">
        <f t="shared" ref="C105:C126" si="10">(B105/$B$127)*100</f>
        <v>10.588235294117647</v>
      </c>
      <c r="D105" s="184">
        <f>COUNTIFS('SUROESTE '!A:A,"Andes",'SUROESTE '!S:S,"SIN RIESGO")</f>
        <v>16</v>
      </c>
      <c r="E105" s="118">
        <f>(D105/$B$105)*100</f>
        <v>29.629629629629626</v>
      </c>
      <c r="F105" s="184">
        <f>COUNTIFS('SUROESTE '!A:A,"Andes",'SUROESTE '!S:S,"BAJO")</f>
        <v>0</v>
      </c>
      <c r="G105" s="118">
        <f>(F105/$B$105)*100</f>
        <v>0</v>
      </c>
      <c r="H105" s="184">
        <f>COUNTIFS('SUROESTE '!A:A,"Andes",'SUROESTE '!S:S,"MEDIO")</f>
        <v>9</v>
      </c>
      <c r="I105" s="118">
        <f>(H105/$B$105)*100</f>
        <v>16.666666666666664</v>
      </c>
      <c r="J105" s="184">
        <f>COUNTIFS('SUROESTE '!A:A,"Andes",'SUROESTE '!S:S,"ALTO")</f>
        <v>19</v>
      </c>
      <c r="K105" s="118">
        <f>(J105/$B$105)*100</f>
        <v>35.185185185185183</v>
      </c>
      <c r="L105" s="184">
        <f>COUNTIFS('SUROESTE '!A:A,"Andes",'SUROESTE '!S:S,"INVIABLE SANITARIAMENTE")</f>
        <v>5</v>
      </c>
      <c r="M105" s="118">
        <f>(L105/$B$105)*100</f>
        <v>9.2592592592592595</v>
      </c>
      <c r="N105" s="184">
        <f t="shared" ref="N105:N126" si="11">B105-(D105+F105+H105+J105+L105)</f>
        <v>5</v>
      </c>
      <c r="O105" s="118">
        <f>(N105/$B$105)*100</f>
        <v>9.2592592592592595</v>
      </c>
    </row>
    <row r="106" spans="1:15" ht="20.85" customHeight="1">
      <c r="A106" s="162" t="s">
        <v>2277</v>
      </c>
      <c r="B106" s="157">
        <f>'CONSOLIDADO-ACUEDUCTOSRURALES1'!D71</f>
        <v>12</v>
      </c>
      <c r="C106" s="118">
        <f t="shared" si="10"/>
        <v>2.3529411764705883</v>
      </c>
      <c r="D106" s="184">
        <f>COUNTIFS('SUROESTE '!A:A,"Angelópolis",'SUROESTE '!S:S,"SIN RIESGO")</f>
        <v>0</v>
      </c>
      <c r="E106" s="118">
        <f>(D106/$B$106)*100</f>
        <v>0</v>
      </c>
      <c r="F106" s="184">
        <f>COUNTIFS('SUROESTE '!A:A,"Angelópolis",'SUROESTE '!S:S,"BAJO")</f>
        <v>1</v>
      </c>
      <c r="G106" s="118">
        <f>(F106/$B$106)*100</f>
        <v>8.3333333333333321</v>
      </c>
      <c r="H106" s="184">
        <f>COUNTIFS('SUROESTE '!A:A,"Angelópolis",'SUROESTE '!S:S,"MEDIO")</f>
        <v>0</v>
      </c>
      <c r="I106" s="118">
        <f>(H106/$B$106)*100</f>
        <v>0</v>
      </c>
      <c r="J106" s="184">
        <f>COUNTIFS('SUROESTE '!A:A,"Angelópolis",'SUROESTE '!S:S,"ALTO")</f>
        <v>2</v>
      </c>
      <c r="K106" s="118">
        <f>(J106/$B$106)*100</f>
        <v>16.666666666666664</v>
      </c>
      <c r="L106" s="184">
        <f>COUNTIFS('SUROESTE '!A:A,"Angelópolis",'SUROESTE '!S:S,"INVIABLE SANITARIAMENTE")</f>
        <v>9</v>
      </c>
      <c r="M106" s="118">
        <f>(L106/$B$106)*100</f>
        <v>75</v>
      </c>
      <c r="N106" s="184">
        <f t="shared" si="11"/>
        <v>0</v>
      </c>
      <c r="O106" s="118">
        <f>(N106/$B$106)*100</f>
        <v>0</v>
      </c>
    </row>
    <row r="107" spans="1:15" ht="20.85" customHeight="1">
      <c r="A107" s="162" t="s">
        <v>2295</v>
      </c>
      <c r="B107" s="157">
        <f>'CONSOLIDADO-ACUEDUCTOSRURALES1'!D72</f>
        <v>20</v>
      </c>
      <c r="C107" s="118">
        <f t="shared" si="10"/>
        <v>3.9215686274509802</v>
      </c>
      <c r="D107" s="184">
        <f>COUNTIFS('SUROESTE '!A:A,"Betania",'SUROESTE '!S:S,"SIN RIESGO")</f>
        <v>4</v>
      </c>
      <c r="E107" s="118">
        <f>(D107/$B$107)*100</f>
        <v>20</v>
      </c>
      <c r="F107" s="184">
        <f>COUNTIFS('SUROESTE '!A:A,"Betania",'SUROESTE '!S:S,"BAJO")</f>
        <v>2</v>
      </c>
      <c r="G107" s="118">
        <f>(F107/$B$107)*100</f>
        <v>10</v>
      </c>
      <c r="H107" s="184">
        <f>COUNTIFS('SUROESTE '!A:A,"Betania",'SUROESTE '!S:S,"MEDIO")</f>
        <v>3</v>
      </c>
      <c r="I107" s="118">
        <f>(H107/$B$107)*100</f>
        <v>15</v>
      </c>
      <c r="J107" s="184">
        <f>COUNTIFS('SUROESTE '!A:A,"Betania",'SUROESTE '!S:S,"ALTO")</f>
        <v>9</v>
      </c>
      <c r="K107" s="118">
        <f>(J107/$B$107)*100</f>
        <v>45</v>
      </c>
      <c r="L107" s="184">
        <f>COUNTIFS('SUROESTE '!A:A,"Betania",'SUROESTE '!S:S,"INVIABLE SANITARIAMENTE")</f>
        <v>2</v>
      </c>
      <c r="M107" s="118">
        <f>(L107/$B$107)*100</f>
        <v>10</v>
      </c>
      <c r="N107" s="184">
        <f t="shared" si="11"/>
        <v>0</v>
      </c>
      <c r="O107" s="118">
        <f>(N107/$B$107)*100</f>
        <v>0</v>
      </c>
    </row>
    <row r="108" spans="1:15" ht="20.85" customHeight="1">
      <c r="A108" s="162" t="s">
        <v>2333</v>
      </c>
      <c r="B108" s="157">
        <f>'CONSOLIDADO-ACUEDUCTOSRURALES1'!D73</f>
        <v>29</v>
      </c>
      <c r="C108" s="118">
        <f t="shared" si="10"/>
        <v>5.6862745098039218</v>
      </c>
      <c r="D108" s="184">
        <f>COUNTIFS('SUROESTE '!A:A,"Betulia",'SUROESTE '!S:S,"SIN RIESGO")</f>
        <v>4</v>
      </c>
      <c r="E108" s="118">
        <f>(D108/$B$108)*100</f>
        <v>13.793103448275861</v>
      </c>
      <c r="F108" s="184">
        <f>COUNTIFS('SUROESTE '!A:A,"Betulia",'SUROESTE '!S:S,"BAJO")</f>
        <v>0</v>
      </c>
      <c r="G108" s="118">
        <f>(F108/$B$108)*100</f>
        <v>0</v>
      </c>
      <c r="H108" s="184">
        <f>COUNTIFS('SUROESTE '!A:A,"Betulia",'SUROESTE '!S:S,"MEDIO")</f>
        <v>2</v>
      </c>
      <c r="I108" s="118">
        <f>(H108/$B$108)*100</f>
        <v>6.8965517241379306</v>
      </c>
      <c r="J108" s="184">
        <f>COUNTIFS('SUROESTE '!A:A,"Betulia",'SUROESTE '!S:S,"ALTO")</f>
        <v>20</v>
      </c>
      <c r="K108" s="118">
        <f>(J108/$B$108)*100</f>
        <v>68.965517241379317</v>
      </c>
      <c r="L108" s="184">
        <f>COUNTIFS('SUROESTE '!A:A,"Betulia",'SUROESTE '!S:S,"INVIABLE SANITARIAMENTE")</f>
        <v>2</v>
      </c>
      <c r="M108" s="118">
        <f>(L108/$B$108)*100</f>
        <v>6.8965517241379306</v>
      </c>
      <c r="N108" s="184">
        <f t="shared" si="11"/>
        <v>1</v>
      </c>
      <c r="O108" s="118">
        <f>(N108/$B$108)*100</f>
        <v>3.4482758620689653</v>
      </c>
    </row>
    <row r="109" spans="1:15" ht="20.85" customHeight="1">
      <c r="A109" s="162" t="s">
        <v>2389</v>
      </c>
      <c r="B109" s="157">
        <f>'CONSOLIDADO-ACUEDUCTOSRURALES1'!D74</f>
        <v>16</v>
      </c>
      <c r="C109" s="118">
        <f t="shared" si="10"/>
        <v>3.1372549019607843</v>
      </c>
      <c r="D109" s="184">
        <f>COUNTIFS('SUROESTE '!A:A,"Caramanta",'SUROESTE '!S:S,"SIN RIESGO")</f>
        <v>0</v>
      </c>
      <c r="E109" s="118">
        <f>(D109/$B$109)*100</f>
        <v>0</v>
      </c>
      <c r="F109" s="184">
        <f>COUNTIFS('SUROESTE '!A:A,"Caramanta",'SUROESTE '!S:S,"BAJO")</f>
        <v>0</v>
      </c>
      <c r="G109" s="118">
        <f>(F109/$B$109)*100</f>
        <v>0</v>
      </c>
      <c r="H109" s="184">
        <f>COUNTIFS('SUROESTE '!A:A,"Caramanta",'SUROESTE '!S:S,"MEDIO")</f>
        <v>0</v>
      </c>
      <c r="I109" s="118">
        <f>(H109/$B$109)*100</f>
        <v>0</v>
      </c>
      <c r="J109" s="184">
        <f>COUNTIFS('SUROESTE '!A:A,"Caramanta",'SUROESTE '!S:S,"ALTO")</f>
        <v>0</v>
      </c>
      <c r="K109" s="118">
        <f>(J109/$B$109)*100</f>
        <v>0</v>
      </c>
      <c r="L109" s="184">
        <f>COUNTIFS('SUROESTE '!A:A,"Caramanta",'SUROESTE '!S:S,"INVIABLE SANITARIAMENTE")</f>
        <v>16</v>
      </c>
      <c r="M109" s="118">
        <f>(L109/$B$109)*100</f>
        <v>100</v>
      </c>
      <c r="N109" s="184">
        <f t="shared" si="11"/>
        <v>0</v>
      </c>
      <c r="O109" s="118">
        <f>(N109/$B$109)*100</f>
        <v>0</v>
      </c>
    </row>
    <row r="110" spans="1:15" ht="20.85" customHeight="1">
      <c r="A110" s="162" t="s">
        <v>2419</v>
      </c>
      <c r="B110" s="157">
        <f>'CONSOLIDADO-ACUEDUCTOSRURALES1'!D75</f>
        <v>17</v>
      </c>
      <c r="C110" s="118">
        <f t="shared" si="10"/>
        <v>3.3333333333333335</v>
      </c>
      <c r="D110" s="184">
        <f>COUNTIFS('SUROESTE '!A:A,"Ciudad Bolívar",'SUROESTE '!S:S,"SIN RIESGO")</f>
        <v>1</v>
      </c>
      <c r="E110" s="118">
        <f>(D110/$B$110)*100</f>
        <v>5.8823529411764701</v>
      </c>
      <c r="F110" s="184">
        <f>COUNTIFS('SUROESTE '!A:A,"Ciudad Bolívar",'SUROESTE '!S:S,"BAJO")</f>
        <v>0</v>
      </c>
      <c r="G110" s="118">
        <f>(F110/$B$110)*100</f>
        <v>0</v>
      </c>
      <c r="H110" s="184">
        <f>COUNTIFS('SUROESTE '!A:A,"Ciudad Bolívar",'SUROESTE '!S:S,"MEDIO")</f>
        <v>2</v>
      </c>
      <c r="I110" s="118">
        <f>(H110/$B$110)*100</f>
        <v>11.76470588235294</v>
      </c>
      <c r="J110" s="184">
        <f>COUNTIFS('SUROESTE '!A:A,"Ciudad Bolívar",'SUROESTE '!S:S,"ALTO")</f>
        <v>10</v>
      </c>
      <c r="K110" s="118">
        <f>(J110/$B$110)*100</f>
        <v>58.82352941176471</v>
      </c>
      <c r="L110" s="184">
        <f>COUNTIFS('SUROESTE '!A:A,"Ciudad Bolívar",'SUROESTE '!S:S,"INVIABLE SANITARIAMENTE")</f>
        <v>4</v>
      </c>
      <c r="M110" s="118">
        <f>(L110/$B$110)*100</f>
        <v>23.52941176470588</v>
      </c>
      <c r="N110" s="184">
        <f t="shared" si="11"/>
        <v>0</v>
      </c>
      <c r="O110" s="118">
        <f>(N110/$B$110)*100</f>
        <v>0</v>
      </c>
    </row>
    <row r="111" spans="1:15" ht="20.85" customHeight="1">
      <c r="A111" s="162" t="s">
        <v>2452</v>
      </c>
      <c r="B111" s="157">
        <f>'CONSOLIDADO-ACUEDUCTOSRURALES1'!D76</f>
        <v>20</v>
      </c>
      <c r="C111" s="118">
        <f t="shared" si="10"/>
        <v>3.9215686274509802</v>
      </c>
      <c r="D111" s="184">
        <f>COUNTIFS('SUROESTE '!A:A,"Concordia",'SUROESTE '!S:S,"SIN RIESGO")</f>
        <v>0</v>
      </c>
      <c r="E111" s="118">
        <f>(D111/$B$111)*100</f>
        <v>0</v>
      </c>
      <c r="F111" s="184">
        <f>COUNTIFS('SUROESTE '!A:A,"Concordia",'SUROESTE '!S:S,"BAJO")</f>
        <v>0</v>
      </c>
      <c r="G111" s="118">
        <f>(F111/$B$111)*100</f>
        <v>0</v>
      </c>
      <c r="H111" s="184">
        <f>COUNTIFS('SUROESTE '!A:A,"Concordia",'SUROESTE '!S:S,"MEDIO")</f>
        <v>0</v>
      </c>
      <c r="I111" s="118">
        <f>(H111/$B$111)*100</f>
        <v>0</v>
      </c>
      <c r="J111" s="184">
        <f>COUNTIFS('SUROESTE '!A:A,"Concordia",'SUROESTE '!S:S,"ALTO")</f>
        <v>0</v>
      </c>
      <c r="K111" s="118">
        <f>(J111/$B$111)*100</f>
        <v>0</v>
      </c>
      <c r="L111" s="184">
        <f>COUNTIFS('SUROESTE '!A:A,"Concordia",'SUROESTE '!S:S,"INVIABLE SANITARIAMENTE")</f>
        <v>0</v>
      </c>
      <c r="M111" s="118">
        <f>(L111/$B$111)*100</f>
        <v>0</v>
      </c>
      <c r="N111" s="184">
        <f t="shared" si="11"/>
        <v>20</v>
      </c>
      <c r="O111" s="118">
        <f>(N111/$B$111)*100</f>
        <v>100</v>
      </c>
    </row>
    <row r="112" spans="1:15" ht="20.85" customHeight="1">
      <c r="A112" s="162" t="s">
        <v>2490</v>
      </c>
      <c r="B112" s="157">
        <f>'CONSOLIDADO-ACUEDUCTOSRURALES1'!D77</f>
        <v>38</v>
      </c>
      <c r="C112" s="118">
        <f t="shared" si="10"/>
        <v>7.4509803921568629</v>
      </c>
      <c r="D112" s="184">
        <f>COUNTIFS('SUROESTE '!A:A,"Fredonia",'SUROESTE '!S:S,"SIN RIESGO")</f>
        <v>15</v>
      </c>
      <c r="E112" s="118">
        <f>(D112/$B$112)*100</f>
        <v>39.473684210526315</v>
      </c>
      <c r="F112" s="184">
        <f>COUNTIFS('SUROESTE '!A:A,"Fredonia",'SUROESTE '!S:S,"BAJO")</f>
        <v>0</v>
      </c>
      <c r="G112" s="118">
        <f>(F112/$B$112)*100</f>
        <v>0</v>
      </c>
      <c r="H112" s="184">
        <f>COUNTIFS('SUROESTE '!A:A,"Fredonia",'SUROESTE '!S:S,"MEDIO")</f>
        <v>0</v>
      </c>
      <c r="I112" s="118">
        <f>(H112/$B$112)*100</f>
        <v>0</v>
      </c>
      <c r="J112" s="184">
        <f>COUNTIFS('SUROESTE '!A:A,"Fredonia",'SUROESTE '!S:S,"ALTO")</f>
        <v>0</v>
      </c>
      <c r="K112" s="118">
        <f>(J112/$B$112)*100</f>
        <v>0</v>
      </c>
      <c r="L112" s="184">
        <f>COUNTIFS('SUROESTE '!A:A,"Fredonia",'SUROESTE '!S:S,"INVIABLE SANITARIAMENTE")</f>
        <v>6</v>
      </c>
      <c r="M112" s="118">
        <f>(L112/$B$112)*100</f>
        <v>15.789473684210526</v>
      </c>
      <c r="N112" s="184">
        <f t="shared" si="11"/>
        <v>17</v>
      </c>
      <c r="O112" s="118">
        <f>(N112/$B$112)*100</f>
        <v>44.736842105263158</v>
      </c>
    </row>
    <row r="113" spans="1:15" ht="20.85" customHeight="1">
      <c r="A113" s="162" t="s">
        <v>2558</v>
      </c>
      <c r="B113" s="157">
        <f>'CONSOLIDADO-ACUEDUCTOSRURALES1'!D78</f>
        <v>9</v>
      </c>
      <c r="C113" s="118">
        <f t="shared" si="10"/>
        <v>1.7647058823529411</v>
      </c>
      <c r="D113" s="184">
        <f>COUNTIFS('SUROESTE '!A:A,"Hispania",'SUROESTE '!S:S,"SIN RIESGO")</f>
        <v>2</v>
      </c>
      <c r="E113" s="118">
        <f>(D113/$B$113)*100</f>
        <v>22.222222222222221</v>
      </c>
      <c r="F113" s="184">
        <f>COUNTIFS('SUROESTE '!A:A,"Hispania",'SUROESTE '!S:S,"BAJO")</f>
        <v>1</v>
      </c>
      <c r="G113" s="118">
        <f>(F113/$B$113)*100</f>
        <v>11.111111111111111</v>
      </c>
      <c r="H113" s="184">
        <f>COUNTIFS('SUROESTE '!A:A,"Hispania",'SUROESTE '!S:S,"MEDIO")</f>
        <v>2</v>
      </c>
      <c r="I113" s="118">
        <f>(H113/$B$113)*100</f>
        <v>22.222222222222221</v>
      </c>
      <c r="J113" s="184">
        <f>COUNTIFS('SUROESTE '!A:A,"Hispania",'SUROESTE '!S:S,"ALTO")</f>
        <v>0</v>
      </c>
      <c r="K113" s="118">
        <f>(J113/$B$113)*100</f>
        <v>0</v>
      </c>
      <c r="L113" s="184">
        <f>COUNTIFS('SUROESTE '!A:A,"Hispania",'SUROESTE '!S:S,"INVIABLE SANITARIAMENTE")</f>
        <v>1</v>
      </c>
      <c r="M113" s="118">
        <f>(L113/$B$113)*100</f>
        <v>11.111111111111111</v>
      </c>
      <c r="N113" s="184">
        <f t="shared" si="11"/>
        <v>3</v>
      </c>
      <c r="O113" s="118">
        <f>(N113/$B$113)*100</f>
        <v>33.333333333333329</v>
      </c>
    </row>
    <row r="114" spans="1:15" ht="20.85" customHeight="1">
      <c r="A114" s="162" t="s">
        <v>2576</v>
      </c>
      <c r="B114" s="157">
        <f>'CONSOLIDADO-ACUEDUCTOSRURALES1'!D79</f>
        <v>23</v>
      </c>
      <c r="C114" s="118">
        <f t="shared" si="10"/>
        <v>4.5098039215686274</v>
      </c>
      <c r="D114" s="184">
        <f>COUNTIFS('SUROESTE '!A:A,"Jardín",'SUROESTE '!S:S,"SIN RIESGO")</f>
        <v>8</v>
      </c>
      <c r="E114" s="118">
        <f>(D114/$B$114)*100</f>
        <v>34.782608695652172</v>
      </c>
      <c r="F114" s="184">
        <f>COUNTIFS('SUROESTE '!A:A,"Jardín",'SUROESTE '!S:S,"BAJO")</f>
        <v>6</v>
      </c>
      <c r="G114" s="118">
        <f>(F114/$B$114)*100</f>
        <v>26.086956521739129</v>
      </c>
      <c r="H114" s="184">
        <f>COUNTIFS('SUROESTE '!A:A,"Jardín",'SUROESTE '!S:S,"MEDIO")</f>
        <v>0</v>
      </c>
      <c r="I114" s="118">
        <f>(H114/$B$114)*100</f>
        <v>0</v>
      </c>
      <c r="J114" s="184">
        <f>COUNTIFS('SUROESTE '!A:A,"Jardín",'SUROESTE '!S:S,"ALTO")</f>
        <v>3</v>
      </c>
      <c r="K114" s="118">
        <f>(J114/$B$114)*100</f>
        <v>13.043478260869565</v>
      </c>
      <c r="L114" s="184">
        <f>COUNTIFS('SUROESTE '!A:A,"Jardín",'SUROESTE '!S:S,"INVIABLE SANITARIAMENTE")</f>
        <v>6</v>
      </c>
      <c r="M114" s="118">
        <f>(L114/$B$114)*100</f>
        <v>26.086956521739129</v>
      </c>
      <c r="N114" s="184">
        <f t="shared" si="11"/>
        <v>0</v>
      </c>
      <c r="O114" s="118">
        <f>(N114/$B$114)*100</f>
        <v>0</v>
      </c>
    </row>
    <row r="115" spans="1:15" ht="20.85" customHeight="1">
      <c r="A115" s="162" t="s">
        <v>2618</v>
      </c>
      <c r="B115" s="157">
        <f>'CONSOLIDADO-ACUEDUCTOSRURALES1'!D80</f>
        <v>25</v>
      </c>
      <c r="C115" s="118">
        <f t="shared" si="10"/>
        <v>4.9019607843137258</v>
      </c>
      <c r="D115" s="184">
        <f>COUNTIFS('SUROESTE '!A:A,"Jericó",'SUROESTE '!S:S,"SIN RIESGO")</f>
        <v>1</v>
      </c>
      <c r="E115" s="118">
        <f>(D115/$B$115)*100</f>
        <v>4</v>
      </c>
      <c r="F115" s="184">
        <f>COUNTIFS('SUROESTE '!A:A,"Jericó",'SUROESTE '!S:S,"BAJO")</f>
        <v>0</v>
      </c>
      <c r="G115" s="118">
        <f>(F115/$B$115)*100</f>
        <v>0</v>
      </c>
      <c r="H115" s="184">
        <f>COUNTIFS('SUROESTE '!A:A,"Jericó",'SUROESTE '!S:S,"MEDIO")</f>
        <v>6</v>
      </c>
      <c r="I115" s="118">
        <f>(H115/$B$115)*100</f>
        <v>24</v>
      </c>
      <c r="J115" s="184">
        <f>COUNTIFS('SUROESTE '!A:A,"Jericó",'SUROESTE '!S:S,"ALTO")</f>
        <v>18</v>
      </c>
      <c r="K115" s="118">
        <f>(J115/$B$115)*100</f>
        <v>72</v>
      </c>
      <c r="L115" s="184">
        <f>COUNTIFS('SUROESTE '!A:A,"Jericó",'SUROESTE '!S:S,"INVIABLE SANITARIAMENTE")</f>
        <v>0</v>
      </c>
      <c r="M115" s="118">
        <f>(L115/$B$115)*100</f>
        <v>0</v>
      </c>
      <c r="N115" s="184">
        <f t="shared" si="11"/>
        <v>0</v>
      </c>
      <c r="O115" s="118">
        <f>(N115/$B$115)*100</f>
        <v>0</v>
      </c>
    </row>
    <row r="116" spans="1:15" ht="20.85" customHeight="1">
      <c r="A116" s="162" t="s">
        <v>2659</v>
      </c>
      <c r="B116" s="157">
        <f>'CONSOLIDADO-ACUEDUCTOSRURALES1'!D81</f>
        <v>0</v>
      </c>
      <c r="C116" s="118">
        <f t="shared" si="10"/>
        <v>0</v>
      </c>
      <c r="D116" s="184">
        <f>COUNTIFS('SUROESTE '!A:A,"La Pintada",'SUROESTE '!S:S,"SIN RIESGO")</f>
        <v>0</v>
      </c>
      <c r="E116" s="118">
        <v>0</v>
      </c>
      <c r="F116" s="184">
        <f>COUNTIFS('SUROESTE '!A:A,"La Pintada",'SUROESTE '!S:S,"BAJO")</f>
        <v>0</v>
      </c>
      <c r="G116" s="118">
        <v>0</v>
      </c>
      <c r="H116" s="184">
        <f>COUNTIFS('SUROESTE '!A:A,"La Pintada",'SUROESTE '!S:S,"MEDIO")</f>
        <v>0</v>
      </c>
      <c r="I116" s="118">
        <v>0</v>
      </c>
      <c r="J116" s="184">
        <f>COUNTIFS('SUROESTE '!A:A,"La Pintada",'SUROESTE '!S:S,"ALTO")</f>
        <v>0</v>
      </c>
      <c r="K116" s="118">
        <v>0</v>
      </c>
      <c r="L116" s="184">
        <f>COUNTIFS('SUROESTE '!A:A,"La Pintada",'SUROESTE '!S:S,"INVIABLE SANITARIAMENTE")</f>
        <v>0</v>
      </c>
      <c r="M116" s="118">
        <v>0</v>
      </c>
      <c r="N116" s="184">
        <f t="shared" si="11"/>
        <v>0</v>
      </c>
      <c r="O116" s="118">
        <v>0</v>
      </c>
    </row>
    <row r="117" spans="1:15" ht="20.85" customHeight="1">
      <c r="A117" s="162" t="s">
        <v>2661</v>
      </c>
      <c r="B117" s="157">
        <f>'CONSOLIDADO-ACUEDUCTOSRURALES1'!D82</f>
        <v>14</v>
      </c>
      <c r="C117" s="118">
        <f t="shared" si="10"/>
        <v>2.7450980392156863</v>
      </c>
      <c r="D117" s="184">
        <f>COUNTIFS('SUROESTE '!A:A,"Montebello",'SUROESTE '!S:S,"SIN RIESGO")</f>
        <v>0</v>
      </c>
      <c r="E117" s="118">
        <f>(D117/$B$117)*100</f>
        <v>0</v>
      </c>
      <c r="F117" s="184">
        <f>COUNTIFS('SUROESTE '!A:A,"Montebello",'SUROESTE '!S:S,"BAJO")</f>
        <v>0</v>
      </c>
      <c r="G117" s="118">
        <f>(F117/$B$117)*100</f>
        <v>0</v>
      </c>
      <c r="H117" s="184">
        <f>COUNTIFS('SUROESTE '!A:A,"Montebello",'SUROESTE '!S:S,"MEDIO")</f>
        <v>2</v>
      </c>
      <c r="I117" s="118">
        <f>(H117/$B$117)*100</f>
        <v>14.285714285714285</v>
      </c>
      <c r="J117" s="184">
        <f>COUNTIFS('SUROESTE '!A:A,"Montebello",'SUROESTE '!S:S,"ALTO")</f>
        <v>4</v>
      </c>
      <c r="K117" s="118">
        <f>(J117/$B$117)*100</f>
        <v>28.571428571428569</v>
      </c>
      <c r="L117" s="184">
        <f>COUNTIFS('SUROESTE '!A:A,"Montebello",'SUROESTE '!S:S,"INVIABLE SANITARIAMENTE")</f>
        <v>5</v>
      </c>
      <c r="M117" s="118">
        <f>(L117/$B$117)*100</f>
        <v>35.714285714285715</v>
      </c>
      <c r="N117" s="184">
        <f t="shared" si="11"/>
        <v>3</v>
      </c>
      <c r="O117" s="118">
        <f>(N117/$B$117)*100</f>
        <v>21.428571428571427</v>
      </c>
    </row>
    <row r="118" spans="1:15" ht="20.85" customHeight="1">
      <c r="A118" s="162" t="s">
        <v>2688</v>
      </c>
      <c r="B118" s="157">
        <f>'CONSOLIDADO-ACUEDUCTOSRURALES1'!D83</f>
        <v>13</v>
      </c>
      <c r="C118" s="118">
        <f t="shared" si="10"/>
        <v>2.5490196078431371</v>
      </c>
      <c r="D118" s="184">
        <f>COUNTIFS('SUROESTE '!A:A,"Pueblorrico",'SUROESTE '!S:S,"SIN RIESGO")</f>
        <v>0</v>
      </c>
      <c r="E118" s="118">
        <f>(D118/$B$118)*100</f>
        <v>0</v>
      </c>
      <c r="F118" s="184">
        <f>COUNTIFS('SUROESTE '!A:A,"Pueblorrico",'SUROESTE '!S:S,"BAJO")</f>
        <v>0</v>
      </c>
      <c r="G118" s="118">
        <f>(F118/$B$118)*100</f>
        <v>0</v>
      </c>
      <c r="H118" s="184">
        <f>COUNTIFS('SUROESTE '!A:A,"Pueblorrico",'SUROESTE '!S:S,"MEDIO")</f>
        <v>6</v>
      </c>
      <c r="I118" s="118">
        <f>(H118/$B$118)*100</f>
        <v>46.153846153846153</v>
      </c>
      <c r="J118" s="184">
        <f>COUNTIFS('SUROESTE '!A:A,"Pueblorrico",'SUROESTE '!S:S,"ALTO")</f>
        <v>7</v>
      </c>
      <c r="K118" s="118">
        <f>(J118/$B$118)*100</f>
        <v>53.846153846153847</v>
      </c>
      <c r="L118" s="184">
        <f>COUNTIFS('SUROESTE '!A:A,"Pueblorrico",'SUROESTE '!S:S,"INVIABLE SANITARIAMENTE")</f>
        <v>0</v>
      </c>
      <c r="M118" s="118">
        <f>(L118/$B$118)*100</f>
        <v>0</v>
      </c>
      <c r="N118" s="184">
        <f t="shared" si="11"/>
        <v>0</v>
      </c>
      <c r="O118" s="118">
        <f>(N118/$B$118)*100</f>
        <v>0</v>
      </c>
    </row>
    <row r="119" spans="1:15" ht="20.85" customHeight="1">
      <c r="A119" s="162" t="s">
        <v>2712</v>
      </c>
      <c r="B119" s="157">
        <f>'CONSOLIDADO-ACUEDUCTOSRURALES1'!D84</f>
        <v>22</v>
      </c>
      <c r="C119" s="118">
        <f t="shared" si="10"/>
        <v>4.3137254901960782</v>
      </c>
      <c r="D119" s="184">
        <f>COUNTIFS('SUROESTE '!A:A,"Salgar",'SUROESTE '!S:S,"SIN RIESGO")</f>
        <v>3</v>
      </c>
      <c r="E119" s="118">
        <f>(D119/$B$119)*100</f>
        <v>13.636363636363635</v>
      </c>
      <c r="F119" s="184">
        <f>COUNTIFS('SUROESTE '!A:A,"Salgar",'SUROESTE '!S:S,"BAJO")</f>
        <v>0</v>
      </c>
      <c r="G119" s="118">
        <f>(F119/$B$119)*100</f>
        <v>0</v>
      </c>
      <c r="H119" s="184">
        <f>COUNTIFS('SUROESTE '!A:A,"Salgar",'SUROESTE '!S:S,"MEDIO")</f>
        <v>0</v>
      </c>
      <c r="I119" s="118">
        <f>(H119/$B$119)*100</f>
        <v>0</v>
      </c>
      <c r="J119" s="184">
        <f>COUNTIFS('SUROESTE '!A:A,"Salgar",'SUROESTE '!S:S,"ALTO")</f>
        <v>0</v>
      </c>
      <c r="K119" s="118">
        <f>(J119/$B$119)*100</f>
        <v>0</v>
      </c>
      <c r="L119" s="184">
        <f>COUNTIFS('SUROESTE '!A:A,"Salgar",'SUROESTE '!S:S,"INVIABLE SANITARIAMENTE")</f>
        <v>1</v>
      </c>
      <c r="M119" s="118">
        <f>(L119/$B$119)*100</f>
        <v>4.5454545454545459</v>
      </c>
      <c r="N119" s="184">
        <f t="shared" si="11"/>
        <v>18</v>
      </c>
      <c r="O119" s="118">
        <f>(N119/$B$119)*100</f>
        <v>81.818181818181827</v>
      </c>
    </row>
    <row r="120" spans="1:15" ht="20.85" customHeight="1">
      <c r="A120" s="162" t="s">
        <v>2754</v>
      </c>
      <c r="B120" s="157">
        <f>'CONSOLIDADO-ACUEDUCTOSRURALES1'!D85</f>
        <v>42</v>
      </c>
      <c r="C120" s="118">
        <f t="shared" si="10"/>
        <v>8.235294117647058</v>
      </c>
      <c r="D120" s="184">
        <f>COUNTIFS('SUROESTE '!A:A,"Santa Bárbara",'SUROESTE '!S:S,"SIN RIESGO")</f>
        <v>18</v>
      </c>
      <c r="E120" s="118">
        <f>(D120/$B$120)*100</f>
        <v>42.857142857142854</v>
      </c>
      <c r="F120" s="184">
        <f>COUNTIFS('SUROESTE '!A:A,"Santa Bárbara",'SUROESTE '!S:S,"BAJO")</f>
        <v>0</v>
      </c>
      <c r="G120" s="118">
        <f>(F120/$B$120)*100</f>
        <v>0</v>
      </c>
      <c r="H120" s="184">
        <f>COUNTIFS('SUROESTE '!A:A,"Santa Bárbara",'SUROESTE '!S:S,"MEDIO")</f>
        <v>0</v>
      </c>
      <c r="I120" s="118">
        <f>(H120/$B$120)*100</f>
        <v>0</v>
      </c>
      <c r="J120" s="184">
        <f>COUNTIFS('SUROESTE '!A:A,"Santa Bárbara",'SUROESTE '!S:S,"ALTO")</f>
        <v>18</v>
      </c>
      <c r="K120" s="118">
        <f>(J120/$B$120)*100</f>
        <v>42.857142857142854</v>
      </c>
      <c r="L120" s="184">
        <f>COUNTIFS('SUROESTE '!A:A,"Santa Bárbara",'SUROESTE '!S:S,"INVIABLE SANITARIAMENTE")</f>
        <v>6</v>
      </c>
      <c r="M120" s="118">
        <f>(L120/$B$120)*100</f>
        <v>14.285714285714285</v>
      </c>
      <c r="N120" s="184">
        <f t="shared" si="11"/>
        <v>0</v>
      </c>
      <c r="O120" s="118">
        <f>(N120/$B$120)*100</f>
        <v>0</v>
      </c>
    </row>
    <row r="121" spans="1:15" ht="20.85" customHeight="1">
      <c r="A121" s="162" t="s">
        <v>4334</v>
      </c>
      <c r="B121" s="157">
        <f>'CONSOLIDADO-ACUEDUCTOSRURALES1'!D86</f>
        <v>36</v>
      </c>
      <c r="C121" s="118">
        <f t="shared" si="10"/>
        <v>7.0588235294117645</v>
      </c>
      <c r="D121" s="184">
        <f>COUNTIFS('SUROESTE '!A:A,"Támesis",'SUROESTE '!S:S,"SIN RIESGO")</f>
        <v>4</v>
      </c>
      <c r="E121" s="118">
        <f>(D121/$B$121)*100</f>
        <v>11.111111111111111</v>
      </c>
      <c r="F121" s="184">
        <f>COUNTIFS('SUROESTE '!A:A,"Támesis",'SUROESTE '!S:S,"BAJO")</f>
        <v>2</v>
      </c>
      <c r="G121" s="118">
        <f>(F121/$B$121)*100</f>
        <v>5.5555555555555554</v>
      </c>
      <c r="H121" s="184">
        <f>COUNTIFS('SUROESTE '!A:A,"Támesis",'SUROESTE '!S:S,"MEDIO")</f>
        <v>0</v>
      </c>
      <c r="I121" s="118">
        <f>(H121/$B$121)*100</f>
        <v>0</v>
      </c>
      <c r="J121" s="184">
        <f>COUNTIFS('SUROESTE '!A:A,"Támesis",'SUROESTE '!S:S,"ALTO")</f>
        <v>29</v>
      </c>
      <c r="K121" s="118">
        <f>(J121/$B$121)*100</f>
        <v>80.555555555555557</v>
      </c>
      <c r="L121" s="184">
        <f>COUNTIFS('SUROESTE '!A:A,"Támesis",'SUROESTE '!S:S,"INVIABLE SANITARIAMENTE")</f>
        <v>0</v>
      </c>
      <c r="M121" s="118">
        <f>(L121/$B$121)*100</f>
        <v>0</v>
      </c>
      <c r="N121" s="184">
        <f t="shared" si="11"/>
        <v>1</v>
      </c>
      <c r="O121" s="118">
        <f>(N121/$B$121)*100</f>
        <v>2.7777777777777777</v>
      </c>
    </row>
    <row r="122" spans="1:15" ht="20.85" customHeight="1">
      <c r="A122" s="162" t="s">
        <v>2887</v>
      </c>
      <c r="B122" s="157">
        <f>'CONSOLIDADO-ACUEDUCTOSRURALES1'!D87</f>
        <v>9</v>
      </c>
      <c r="C122" s="118">
        <f t="shared" si="10"/>
        <v>1.7647058823529411</v>
      </c>
      <c r="D122" s="184">
        <f>COUNTIFS('SUROESTE '!A:A,"Tarso",'SUROESTE '!S:S,"SIN RIESGO")</f>
        <v>6</v>
      </c>
      <c r="E122" s="118">
        <f>(D122/$B$122)*100</f>
        <v>66.666666666666657</v>
      </c>
      <c r="F122" s="184">
        <f>COUNTIFS('SUROESTE '!A:A,"Tarso",'SUROESTE '!S:S,"BAJO")</f>
        <v>0</v>
      </c>
      <c r="G122" s="118">
        <f>(F122/$B$122)*100</f>
        <v>0</v>
      </c>
      <c r="H122" s="184">
        <f>COUNTIFS('SUROESTE '!A:A,"Tarso",'SUROESTE '!S:S,"MEDIO")</f>
        <v>0</v>
      </c>
      <c r="I122" s="118">
        <f>(H122/$B$122)*100</f>
        <v>0</v>
      </c>
      <c r="J122" s="184">
        <f>COUNTIFS('SUROESTE '!A:A,"Tarso",'SUROESTE '!S:S,"ALTO")</f>
        <v>1</v>
      </c>
      <c r="K122" s="118">
        <f>(J122/$B$122)*100</f>
        <v>11.111111111111111</v>
      </c>
      <c r="L122" s="184">
        <f>COUNTIFS('SUROESTE '!A:A,"Tarso",'SUROESTE '!S:S,"INVIABLE SANITARIAMENTE")</f>
        <v>2</v>
      </c>
      <c r="M122" s="118">
        <f>(L122/$B$122)*100</f>
        <v>22.222222222222221</v>
      </c>
      <c r="N122" s="184">
        <f t="shared" si="11"/>
        <v>0</v>
      </c>
      <c r="O122" s="118">
        <f>(N122/$B$122)*100</f>
        <v>0</v>
      </c>
    </row>
    <row r="123" spans="1:15" ht="20.85" customHeight="1">
      <c r="A123" s="162" t="s">
        <v>2902</v>
      </c>
      <c r="B123" s="157">
        <f>'CONSOLIDADO-ACUEDUCTOSRURALES1'!D88</f>
        <v>23</v>
      </c>
      <c r="C123" s="118">
        <f t="shared" si="10"/>
        <v>4.5098039215686274</v>
      </c>
      <c r="D123" s="184">
        <f>COUNTIFS('SUROESTE '!A:A,"Titiribí",'SUROESTE '!S:S,"SIN RIESGO")</f>
        <v>2</v>
      </c>
      <c r="E123" s="118">
        <f>(D123/$B$123)*100</f>
        <v>8.695652173913043</v>
      </c>
      <c r="F123" s="184">
        <f>COUNTIFS('SUROESTE '!A:A,"Titiribí",'SUROESTE '!S:S,"BAJO")</f>
        <v>1</v>
      </c>
      <c r="G123" s="118">
        <f>(F123/$B$123)*100</f>
        <v>4.3478260869565215</v>
      </c>
      <c r="H123" s="184">
        <f>COUNTIFS('SUROESTE '!A:A,"Titiribí",'SUROESTE '!S:S,"MEDIO")</f>
        <v>0</v>
      </c>
      <c r="I123" s="118">
        <f>(H123/$B$123)*100</f>
        <v>0</v>
      </c>
      <c r="J123" s="184">
        <f>COUNTIFS('SUROESTE '!A:A,"Titiribí",'SUROESTE '!S:S,"ALTO")</f>
        <v>0</v>
      </c>
      <c r="K123" s="118">
        <f>(J123/$B$123)*100</f>
        <v>0</v>
      </c>
      <c r="L123" s="184">
        <f>COUNTIFS('SUROESTE '!A:A,"Titiribí",'SUROESTE '!S:S,"INVIABLE SANITARIAMENTE")</f>
        <v>20</v>
      </c>
      <c r="M123" s="118">
        <f>(L123/$B$123)*100</f>
        <v>86.956521739130437</v>
      </c>
      <c r="N123" s="184">
        <f t="shared" si="11"/>
        <v>0</v>
      </c>
      <c r="O123" s="118">
        <f>(N123/$B$123)*100</f>
        <v>0</v>
      </c>
    </row>
    <row r="124" spans="1:15" ht="20.85" customHeight="1">
      <c r="A124" s="162" t="s">
        <v>2945</v>
      </c>
      <c r="B124" s="157">
        <f>'CONSOLIDADO-ACUEDUCTOSRURALES1'!D89</f>
        <v>29</v>
      </c>
      <c r="C124" s="118">
        <f t="shared" si="10"/>
        <v>5.6862745098039218</v>
      </c>
      <c r="D124" s="184">
        <f>COUNTIFS('SUROESTE '!A:A,"Urrao",'SUROESTE '!S:S,"SIN RIESGO")</f>
        <v>0</v>
      </c>
      <c r="E124" s="118">
        <f>(D124/$B$124)*100</f>
        <v>0</v>
      </c>
      <c r="F124" s="184">
        <f>COUNTIFS('SUROESTE '!A:A,"Urrao",'SUROESTE '!S:S,"BAJO")</f>
        <v>0</v>
      </c>
      <c r="G124" s="118">
        <f>(F124/$B$124)*100</f>
        <v>0</v>
      </c>
      <c r="H124" s="184">
        <f>COUNTIFS('SUROESTE '!A:A,"Urrao",'SUROESTE '!S:S,"MEDIO")</f>
        <v>0</v>
      </c>
      <c r="I124" s="118">
        <f>(H124/$B$124)*100</f>
        <v>0</v>
      </c>
      <c r="J124" s="184">
        <f>COUNTIFS('SUROESTE '!A:A,"Urrao",'SUROESTE '!S:S,"ALTO")</f>
        <v>3</v>
      </c>
      <c r="K124" s="118">
        <f>(J124/$B$124)*100</f>
        <v>10.344827586206897</v>
      </c>
      <c r="L124" s="184">
        <f>COUNTIFS('SUROESTE '!A:A,"Urrao",'SUROESTE '!S:S,"INVIABLE SANITARIAMENTE")</f>
        <v>22</v>
      </c>
      <c r="M124" s="118">
        <f>(L124/$B$124)*100</f>
        <v>75.862068965517238</v>
      </c>
      <c r="N124" s="184">
        <f t="shared" si="11"/>
        <v>4</v>
      </c>
      <c r="O124" s="118">
        <f>(N124/$B$124)*100</f>
        <v>13.793103448275861</v>
      </c>
    </row>
    <row r="125" spans="1:15" ht="20.85" customHeight="1">
      <c r="A125" s="162" t="s">
        <v>3003</v>
      </c>
      <c r="B125" s="157">
        <f>'CONSOLIDADO-ACUEDUCTOSRURALES1'!D90</f>
        <v>14</v>
      </c>
      <c r="C125" s="118">
        <f t="shared" si="10"/>
        <v>2.7450980392156863</v>
      </c>
      <c r="D125" s="184">
        <f>COUNTIFS('SUROESTE '!A:A,"Valparaíso",'SUROESTE '!S:S,"SIN RIESGO")</f>
        <v>0</v>
      </c>
      <c r="E125" s="118">
        <f>(D125/$B$125)*100</f>
        <v>0</v>
      </c>
      <c r="F125" s="184">
        <f>COUNTIFS('SUROESTE '!A:A,"Valparaíso",'SUROESTE '!S:S,"BAJO")</f>
        <v>1</v>
      </c>
      <c r="G125" s="118">
        <f>(F125/$B$125)*100</f>
        <v>7.1428571428571423</v>
      </c>
      <c r="H125" s="184">
        <f>COUNTIFS('SUROESTE '!A:A,"Valparaíso",'SUROESTE '!S:S,"MEDIO")</f>
        <v>0</v>
      </c>
      <c r="I125" s="118">
        <f>(H125/$B$125)*100</f>
        <v>0</v>
      </c>
      <c r="J125" s="184">
        <f>COUNTIFS('SUROESTE '!A:A,"Valparaíso",'SUROESTE '!S:S,"ALTO")</f>
        <v>2</v>
      </c>
      <c r="K125" s="118">
        <f>(J125/$B$125)*100</f>
        <v>14.285714285714285</v>
      </c>
      <c r="L125" s="184">
        <f>COUNTIFS('SUROESTE '!A:A,"Valparaíso",'SUROESTE '!S:S,"INVIABLE SANITARIAMENTE")</f>
        <v>11</v>
      </c>
      <c r="M125" s="118">
        <f>(L125/$B$125)*100</f>
        <v>78.571428571428569</v>
      </c>
      <c r="N125" s="184">
        <f t="shared" si="11"/>
        <v>0</v>
      </c>
      <c r="O125" s="118">
        <f>(N125/$B$125)*100</f>
        <v>0</v>
      </c>
    </row>
    <row r="126" spans="1:15" ht="20.85" customHeight="1">
      <c r="A126" s="162" t="s">
        <v>3027</v>
      </c>
      <c r="B126" s="157">
        <f>'CONSOLIDADO-ACUEDUCTOSRURALES1'!D91</f>
        <v>11</v>
      </c>
      <c r="C126" s="118">
        <f t="shared" si="10"/>
        <v>2.1568627450980391</v>
      </c>
      <c r="D126" s="184">
        <f>COUNTIFS('SUROESTE '!A:A,"Venecia",'SUROESTE '!S:S,"SIN RIESGO")</f>
        <v>3</v>
      </c>
      <c r="E126" s="118">
        <f>(D126/$B$126)*100</f>
        <v>27.27272727272727</v>
      </c>
      <c r="F126" s="184">
        <f>COUNTIFS('SUROESTE '!A:A,"Venecia",'SUROESTE '!S:S,"BAJO")</f>
        <v>0</v>
      </c>
      <c r="G126" s="118">
        <f>(F126/$B$126)*100</f>
        <v>0</v>
      </c>
      <c r="H126" s="184">
        <f>COUNTIFS('SUROESTE '!A:A,"Venecia",'SUROESTE '!S:S,"MEDIO")</f>
        <v>0</v>
      </c>
      <c r="I126" s="118">
        <f>(H126/$B$126)*100</f>
        <v>0</v>
      </c>
      <c r="J126" s="184">
        <f>COUNTIFS('SUROESTE '!A:A,"Venecia",'SUROESTE '!S:S,"ALTO")</f>
        <v>6</v>
      </c>
      <c r="K126" s="118">
        <f>(J126/$B$126)*100</f>
        <v>54.54545454545454</v>
      </c>
      <c r="L126" s="184">
        <f>COUNTIFS('SUROESTE '!A:A,"Venecia",'SUROESTE '!S:S,"INVIABLE SANITARIAMENTE")</f>
        <v>2</v>
      </c>
      <c r="M126" s="118">
        <f>(L126/$B$126)*100</f>
        <v>18.181818181818183</v>
      </c>
      <c r="N126" s="184">
        <f t="shared" si="11"/>
        <v>0</v>
      </c>
      <c r="O126" s="118">
        <f>(N126/$B$126)*100</f>
        <v>0</v>
      </c>
    </row>
    <row r="127" spans="1:15" ht="20.85" customHeight="1">
      <c r="A127" s="185" t="s">
        <v>4341</v>
      </c>
      <c r="B127" s="170">
        <f>SUM(B104:B126)</f>
        <v>510</v>
      </c>
      <c r="C127" s="187">
        <f>SUM(C104:C126)</f>
        <v>100.00000000000001</v>
      </c>
      <c r="D127" s="186">
        <f>SUM(D104:D126)</f>
        <v>88</v>
      </c>
      <c r="E127" s="187">
        <f>(D127/$B$127)*100</f>
        <v>17.254901960784313</v>
      </c>
      <c r="F127" s="186">
        <f>SUM(F104:F126)</f>
        <v>14</v>
      </c>
      <c r="G127" s="187">
        <f>(F127/$B$127)*100</f>
        <v>2.7450980392156863</v>
      </c>
      <c r="H127" s="186">
        <f>SUM(H104:H126)</f>
        <v>35</v>
      </c>
      <c r="I127" s="187">
        <f>(H127/$B$127)*100</f>
        <v>6.8627450980392162</v>
      </c>
      <c r="J127" s="186">
        <f>SUM(J104:J126)</f>
        <v>167</v>
      </c>
      <c r="K127" s="187">
        <f>(J127/$B$127)*100</f>
        <v>32.745098039215684</v>
      </c>
      <c r="L127" s="186">
        <f>SUM(L104:L126)</f>
        <v>134</v>
      </c>
      <c r="M127" s="187">
        <f>(L127/$B$127)*100</f>
        <v>26.274509803921571</v>
      </c>
      <c r="N127" s="186">
        <f>SUM(N104:N126)</f>
        <v>72</v>
      </c>
      <c r="O127" s="187">
        <f>(N127/$B$127)*100</f>
        <v>14.117647058823529</v>
      </c>
    </row>
    <row r="131" spans="1:15" ht="23.25" customHeight="1">
      <c r="A131" s="686" t="s">
        <v>4385</v>
      </c>
      <c r="B131" s="686"/>
      <c r="C131" s="686"/>
      <c r="D131" s="686"/>
      <c r="E131" s="686"/>
      <c r="F131" s="686"/>
      <c r="G131" s="686"/>
      <c r="H131" s="686"/>
      <c r="I131" s="686"/>
      <c r="J131" s="686"/>
      <c r="K131" s="686"/>
      <c r="L131" s="686"/>
      <c r="M131" s="686"/>
      <c r="N131" s="686"/>
      <c r="O131" s="686"/>
    </row>
    <row r="132" spans="1:15" ht="129.75" customHeight="1">
      <c r="A132" s="170" t="s">
        <v>4358</v>
      </c>
      <c r="B132" s="171" t="s">
        <v>4347</v>
      </c>
      <c r="C132" s="170" t="s">
        <v>4348</v>
      </c>
      <c r="D132" s="172" t="s">
        <v>2270</v>
      </c>
      <c r="E132" s="170" t="s">
        <v>4348</v>
      </c>
      <c r="F132" s="173" t="s">
        <v>40</v>
      </c>
      <c r="G132" s="170" t="s">
        <v>4348</v>
      </c>
      <c r="H132" s="174" t="s">
        <v>2276</v>
      </c>
      <c r="I132" s="170" t="s">
        <v>4348</v>
      </c>
      <c r="J132" s="175" t="s">
        <v>2265</v>
      </c>
      <c r="K132" s="170" t="s">
        <v>4348</v>
      </c>
      <c r="L132" s="176" t="s">
        <v>636</v>
      </c>
      <c r="M132" s="170" t="s">
        <v>4348</v>
      </c>
      <c r="N132" s="171" t="s">
        <v>441</v>
      </c>
      <c r="O132" s="170" t="s">
        <v>4348</v>
      </c>
    </row>
    <row r="133" spans="1:15" ht="20.85" customHeight="1">
      <c r="A133" s="162" t="s">
        <v>4061</v>
      </c>
      <c r="B133" s="157">
        <f>+'CONSOLIDADO-ACUEDUCTOSRURALES1'!D94</f>
        <v>15</v>
      </c>
      <c r="C133" s="118">
        <f t="shared" ref="C133:C138" si="12">(B133/$B$139)*100</f>
        <v>34.883720930232556</v>
      </c>
      <c r="D133" s="184">
        <f>COUNTIFS('BAJO CAUCA '!A:A,"Caucasia",'BAJO CAUCA '!S:S,"SIN RIESGO")</f>
        <v>0</v>
      </c>
      <c r="E133" s="118">
        <f>(D133/$B$133)*100</f>
        <v>0</v>
      </c>
      <c r="F133" s="184">
        <f>COUNTIFS('BAJO CAUCA '!A:A,"Caucasia",'BAJO CAUCA '!S:S,"BAJO")</f>
        <v>0</v>
      </c>
      <c r="G133" s="118">
        <f>(F133/$B$133)*100</f>
        <v>0</v>
      </c>
      <c r="H133" s="184">
        <f>COUNTIFS('BAJO CAUCA '!A:A,"Caucasia",'BAJO CAUCA '!S:S,"MEDIO")</f>
        <v>0</v>
      </c>
      <c r="I133" s="118">
        <f>(H133/$B$133)*100</f>
        <v>0</v>
      </c>
      <c r="J133" s="184">
        <f>COUNTIFS('BAJO CAUCA '!A:A,"Caucasia",'BAJO CAUCA '!S:S,"ALTO")</f>
        <v>0</v>
      </c>
      <c r="K133" s="118">
        <f>(J133/$B$133)*100</f>
        <v>0</v>
      </c>
      <c r="L133" s="184">
        <f>COUNTIFS('BAJO CAUCA '!A:A,"Caucasia",'BAJO CAUCA '!S:S,"INVIABLE SANITARIAMENTE")</f>
        <v>14</v>
      </c>
      <c r="M133" s="118">
        <f>(L133/$B$133)*100</f>
        <v>93.333333333333329</v>
      </c>
      <c r="N133" s="184">
        <f t="shared" ref="N133:N138" si="13">B133-(D133+F133+H133+J133+L133)</f>
        <v>1</v>
      </c>
      <c r="O133" s="118">
        <f>(N133/$B$133)*100</f>
        <v>6.666666666666667</v>
      </c>
    </row>
    <row r="134" spans="1:15" ht="20.85" customHeight="1">
      <c r="A134" s="162" t="s">
        <v>4336</v>
      </c>
      <c r="B134" s="157">
        <f>+'CONSOLIDADO-ACUEDUCTOSRURALES1'!D93</f>
        <v>7</v>
      </c>
      <c r="C134" s="118">
        <f t="shared" si="12"/>
        <v>16.279069767441861</v>
      </c>
      <c r="D134" s="184">
        <f>COUNTIFS('BAJO CAUCA '!A:A,"Caceres",'BAJO CAUCA '!S:S,"SIN RIESGO")</f>
        <v>0</v>
      </c>
      <c r="E134" s="118">
        <f>(D134/$B$134)*100</f>
        <v>0</v>
      </c>
      <c r="F134" s="184">
        <f>COUNTIFS('BAJO CAUCA '!A:A,"Caceres",'BAJO CAUCA '!S:S,"BAJO")</f>
        <v>0</v>
      </c>
      <c r="G134" s="118">
        <f>(F134/$B$134)*100</f>
        <v>0</v>
      </c>
      <c r="H134" s="184">
        <f>COUNTIFS('BAJO CAUCA '!A:A,"Caceres",'BAJO CAUCA '!S:S,"MEDIO")</f>
        <v>0</v>
      </c>
      <c r="I134" s="118">
        <f>(H134/$B$134)*100</f>
        <v>0</v>
      </c>
      <c r="J134" s="184">
        <f>COUNTIFS('BAJO CAUCA '!A:A,"Caceres",'BAJO CAUCA '!S:S,"ALTO")</f>
        <v>4</v>
      </c>
      <c r="K134" s="118">
        <f>(J134/$B$134)*100</f>
        <v>57.142857142857139</v>
      </c>
      <c r="L134" s="184">
        <f>COUNTIFS('BAJO CAUCA '!A:A,"Caceres",'BAJO CAUCA '!S:S,"INVIABLE SANITARIAMENTE")</f>
        <v>2</v>
      </c>
      <c r="M134" s="118">
        <f>(L134/$B$134)*100</f>
        <v>28.571428571428569</v>
      </c>
      <c r="N134" s="184">
        <f t="shared" si="13"/>
        <v>1</v>
      </c>
      <c r="O134" s="118">
        <f>(N134/$B$134)*100</f>
        <v>14.285714285714285</v>
      </c>
    </row>
    <row r="135" spans="1:15" ht="20.85" customHeight="1">
      <c r="A135" s="162" t="s">
        <v>4090</v>
      </c>
      <c r="B135" s="157">
        <f>'CONSOLIDADO-ACUEDUCTOSRURALES1'!D95</f>
        <v>4</v>
      </c>
      <c r="C135" s="118">
        <f t="shared" si="12"/>
        <v>9.3023255813953494</v>
      </c>
      <c r="D135" s="184">
        <f>COUNTIFS('BAJO CAUCA '!A:A,"El Bagre",'BAJO CAUCA '!S:S,"SIN RIESGO")</f>
        <v>0</v>
      </c>
      <c r="E135" s="118">
        <f>(D135/$B$135)*100</f>
        <v>0</v>
      </c>
      <c r="F135" s="184">
        <f>COUNTIFS('BAJO CAUCA '!A:A,"El Bagre",'BAJO CAUCA '!S:S,"BAJO")</f>
        <v>0</v>
      </c>
      <c r="G135" s="118">
        <f>(F135/$B$135)*100</f>
        <v>0</v>
      </c>
      <c r="H135" s="184">
        <f>COUNTIFS('BAJO CAUCA '!A:A,"El Bagre",'BAJO CAUCA '!S:S,"MEDIO")</f>
        <v>0</v>
      </c>
      <c r="I135" s="118">
        <f>(H135/$B$135)*100</f>
        <v>0</v>
      </c>
      <c r="J135" s="184">
        <f>COUNTIFS('BAJO CAUCA '!A:A,"El Bagre",'BAJO CAUCA '!S:S,"ALTO")</f>
        <v>0</v>
      </c>
      <c r="K135" s="118">
        <f>(J135/$B$135)*100</f>
        <v>0</v>
      </c>
      <c r="L135" s="184">
        <f>COUNTIFS('BAJO CAUCA '!A:A,"El Bagre",'BAJO CAUCA '!S:S,"INVIABLE SANITARIAMENTE")</f>
        <v>4</v>
      </c>
      <c r="M135" s="118">
        <f>(L135/$B$135)*100</f>
        <v>100</v>
      </c>
      <c r="N135" s="184">
        <f t="shared" si="13"/>
        <v>0</v>
      </c>
      <c r="O135" s="118">
        <f>(N135/$B$135)*100</f>
        <v>0</v>
      </c>
    </row>
    <row r="136" spans="1:15" ht="20.85" customHeight="1">
      <c r="A136" s="162" t="s">
        <v>4372</v>
      </c>
      <c r="B136" s="157">
        <f>'CONSOLIDADO-ACUEDUCTOSRURALES1'!D96</f>
        <v>2</v>
      </c>
      <c r="C136" s="118">
        <f t="shared" si="12"/>
        <v>4.6511627906976747</v>
      </c>
      <c r="D136" s="184">
        <f>COUNTIFS('BAJO CAUCA '!A:A,"Nechí",'BAJO CAUCA '!S:S,"SIN RIESGO")</f>
        <v>0</v>
      </c>
      <c r="E136" s="118">
        <f>(D136/$B$136)*100</f>
        <v>0</v>
      </c>
      <c r="F136" s="184">
        <f>COUNTIFS('BAJO CAUCA '!A:A,"Nechí",'BAJO CAUCA '!S:S,"BAJO")</f>
        <v>0</v>
      </c>
      <c r="G136" s="118">
        <f>(F136/$B$136)*100</f>
        <v>0</v>
      </c>
      <c r="H136" s="184">
        <f>COUNTIFS('BAJO CAUCA '!A:A,"Nechí",'BAJO CAUCA '!S:S,"MEDIO")</f>
        <v>0</v>
      </c>
      <c r="I136" s="118">
        <f>(H136/$B$136)*100</f>
        <v>0</v>
      </c>
      <c r="J136" s="184">
        <f>COUNTIFS('BAJO CAUCA '!A:A,"Nechí",'BAJO CAUCA '!S:S,"ALTO")</f>
        <v>0</v>
      </c>
      <c r="K136" s="118">
        <f>(J136/$B$136)*100</f>
        <v>0</v>
      </c>
      <c r="L136" s="184">
        <f>COUNTIFS('BAJO CAUCA '!A:A,"Nechí",'BAJO CAUCA '!S:S,"INVIABLE SANITARIAMENTE")</f>
        <v>2</v>
      </c>
      <c r="M136" s="118">
        <f>(L136/$B$136)*100</f>
        <v>100</v>
      </c>
      <c r="N136" s="184">
        <f t="shared" si="13"/>
        <v>0</v>
      </c>
      <c r="O136" s="118">
        <f>(N136/$B$136)*100</f>
        <v>0</v>
      </c>
    </row>
    <row r="137" spans="1:15" ht="20.85" customHeight="1">
      <c r="A137" s="162" t="s">
        <v>4105</v>
      </c>
      <c r="B137" s="157">
        <f>'CONSOLIDADO-ACUEDUCTOSRURALES1'!D97</f>
        <v>6</v>
      </c>
      <c r="C137" s="118">
        <f t="shared" si="12"/>
        <v>13.953488372093023</v>
      </c>
      <c r="D137" s="184">
        <f>COUNTIFS('BAJO CAUCA '!A:A,"Tarazá",'BAJO CAUCA '!S:S,"SIN RIESGO")</f>
        <v>0</v>
      </c>
      <c r="E137" s="118">
        <f>(D137/$B$137)*100</f>
        <v>0</v>
      </c>
      <c r="F137" s="184">
        <f>COUNTIFS('BAJO CAUCA '!A:A,"Tarazá",'BAJO CAUCA '!S:S,"BAJO")</f>
        <v>0</v>
      </c>
      <c r="G137" s="118">
        <f>(F137/$B$137)*100</f>
        <v>0</v>
      </c>
      <c r="H137" s="184">
        <f>COUNTIFS('BAJO CAUCA '!A:A,"Tarazá",'BAJO CAUCA '!S:S,"MEDIO")</f>
        <v>0</v>
      </c>
      <c r="I137" s="118">
        <f>(H137/$B$137)*100</f>
        <v>0</v>
      </c>
      <c r="J137" s="184">
        <f>COUNTIFS('BAJO CAUCA '!A:A,"Tarazá",'BAJO CAUCA '!S:S,"ALTO")</f>
        <v>0</v>
      </c>
      <c r="K137" s="118">
        <f>(J137/$B$137)*100</f>
        <v>0</v>
      </c>
      <c r="L137" s="184">
        <f>COUNTIFS('BAJO CAUCA '!A:A,"Tarazá",'BAJO CAUCA '!S:S,"INVIABLE SANITARIAMENTE")</f>
        <v>6</v>
      </c>
      <c r="M137" s="118">
        <f>(L137/$B$137)*100</f>
        <v>100</v>
      </c>
      <c r="N137" s="184">
        <f t="shared" si="13"/>
        <v>0</v>
      </c>
      <c r="O137" s="118">
        <f>(N137/$B$137)*100</f>
        <v>0</v>
      </c>
    </row>
    <row r="138" spans="1:15" ht="20.85" customHeight="1">
      <c r="A138" s="162" t="s">
        <v>4117</v>
      </c>
      <c r="B138" s="157">
        <f>'CONSOLIDADO-ACUEDUCTOSRURALES1'!D98</f>
        <v>9</v>
      </c>
      <c r="C138" s="118">
        <f t="shared" si="12"/>
        <v>20.930232558139537</v>
      </c>
      <c r="D138" s="184">
        <f>COUNTIFS('BAJO CAUCA '!A:A,"Zaragoza",'BAJO CAUCA '!S:S,"SIN RIESGO")</f>
        <v>0</v>
      </c>
      <c r="E138" s="118">
        <f>(D138/$B$138)*100</f>
        <v>0</v>
      </c>
      <c r="F138" s="184">
        <f>COUNTIFS('BAJO CAUCA '!A:A,"Zaragoza",'BAJO CAUCA '!S:S,"BAJO")</f>
        <v>0</v>
      </c>
      <c r="G138" s="118">
        <f>(F138/$B$138)*100</f>
        <v>0</v>
      </c>
      <c r="H138" s="184">
        <f>COUNTIFS('BAJO CAUCA '!A:A,"Zaragoza",'BAJO CAUCA '!S:S,"MEDIO")</f>
        <v>0</v>
      </c>
      <c r="I138" s="118">
        <f>(H138/$B$138)*100</f>
        <v>0</v>
      </c>
      <c r="J138" s="184">
        <f>COUNTIFS('BAJO CAUCA '!A:A,"Zaragoza",'BAJO CAUCA '!S:S,"ALTO")</f>
        <v>0</v>
      </c>
      <c r="K138" s="118">
        <f>(J138/$B$138)*100</f>
        <v>0</v>
      </c>
      <c r="L138" s="184">
        <f>COUNTIFS('BAJO CAUCA '!A:A,"Zaragoza",'BAJO CAUCA '!S:S,"INVIABLE SANITARIAMENTE")</f>
        <v>9</v>
      </c>
      <c r="M138" s="118">
        <f>(L138/$B$138)*100</f>
        <v>100</v>
      </c>
      <c r="N138" s="184">
        <f t="shared" si="13"/>
        <v>0</v>
      </c>
      <c r="O138" s="118">
        <f>(N138/$B$138)*100</f>
        <v>0</v>
      </c>
    </row>
    <row r="139" spans="1:15" ht="20.85" customHeight="1">
      <c r="A139" s="185" t="s">
        <v>4341</v>
      </c>
      <c r="B139" s="170">
        <f>SUM(B133:B138)</f>
        <v>43</v>
      </c>
      <c r="C139" s="187">
        <f>SUM(C133:C138)</f>
        <v>100</v>
      </c>
      <c r="D139" s="186">
        <f>SUM(D133:D138)</f>
        <v>0</v>
      </c>
      <c r="E139" s="187">
        <f>(D139/$B$139)*100</f>
        <v>0</v>
      </c>
      <c r="F139" s="186">
        <f>SUM(F133:F138)</f>
        <v>0</v>
      </c>
      <c r="G139" s="187">
        <f>(F139/$B$139)*100</f>
        <v>0</v>
      </c>
      <c r="H139" s="186">
        <f>SUM(H133:H138)</f>
        <v>0</v>
      </c>
      <c r="I139" s="187">
        <f>(H139/$B$139)*100</f>
        <v>0</v>
      </c>
      <c r="J139" s="186">
        <f>SUM(J133:J138)</f>
        <v>4</v>
      </c>
      <c r="K139" s="187">
        <f>(J139/$B$139)*100</f>
        <v>9.3023255813953494</v>
      </c>
      <c r="L139" s="186">
        <f>SUM(L133:L138)</f>
        <v>37</v>
      </c>
      <c r="M139" s="187">
        <f>(L139/$B$139)*100</f>
        <v>86.04651162790698</v>
      </c>
      <c r="N139" s="186">
        <f>SUM(N133:N138)</f>
        <v>2</v>
      </c>
      <c r="O139" s="187">
        <f>(N139/$B$139)*100</f>
        <v>4.6511627906976747</v>
      </c>
    </row>
    <row r="142" spans="1:15" ht="23.25" customHeight="1">
      <c r="A142" s="686" t="s">
        <v>4386</v>
      </c>
      <c r="B142" s="686"/>
      <c r="C142" s="686"/>
      <c r="D142" s="686"/>
      <c r="E142" s="686"/>
      <c r="F142" s="686"/>
      <c r="G142" s="686"/>
      <c r="H142" s="686"/>
      <c r="I142" s="686"/>
      <c r="J142" s="686"/>
      <c r="K142" s="686"/>
      <c r="L142" s="686"/>
      <c r="M142" s="686"/>
      <c r="N142" s="686"/>
      <c r="O142" s="686"/>
    </row>
    <row r="143" spans="1:15" ht="129" customHeight="1">
      <c r="A143" s="170" t="s">
        <v>4358</v>
      </c>
      <c r="B143" s="171" t="s">
        <v>4347</v>
      </c>
      <c r="C143" s="170" t="s">
        <v>4348</v>
      </c>
      <c r="D143" s="172" t="s">
        <v>2270</v>
      </c>
      <c r="E143" s="170" t="s">
        <v>4348</v>
      </c>
      <c r="F143" s="173" t="s">
        <v>40</v>
      </c>
      <c r="G143" s="170" t="s">
        <v>4348</v>
      </c>
      <c r="H143" s="174" t="s">
        <v>2276</v>
      </c>
      <c r="I143" s="170" t="s">
        <v>4348</v>
      </c>
      <c r="J143" s="175" t="s">
        <v>2265</v>
      </c>
      <c r="K143" s="170" t="s">
        <v>4348</v>
      </c>
      <c r="L143" s="176" t="s">
        <v>636</v>
      </c>
      <c r="M143" s="170" t="s">
        <v>4348</v>
      </c>
      <c r="N143" s="171" t="s">
        <v>441</v>
      </c>
      <c r="O143" s="170" t="s">
        <v>4348</v>
      </c>
    </row>
    <row r="144" spans="1:15" ht="20.85" customHeight="1">
      <c r="A144" s="188" t="s">
        <v>1974</v>
      </c>
      <c r="B144" s="157">
        <f>'CONSOLIDADO-ACUEDUCTOSRURALES1'!D100</f>
        <v>8</v>
      </c>
      <c r="C144" s="118">
        <f t="shared" ref="C144:C149" si="14">(B144/$B$150)*100</f>
        <v>11.940298507462686</v>
      </c>
      <c r="D144" s="184">
        <f>COUNTIFS('MAGDALENA MEDIO '!A:A,"Caracolí",'MAGDALENA MEDIO '!S:S,"SIN RIESGO")</f>
        <v>0</v>
      </c>
      <c r="E144" s="118">
        <f>(D144/$B$144)*100</f>
        <v>0</v>
      </c>
      <c r="F144" s="184">
        <f>COUNTIFS('MAGDALENA MEDIO '!$A:$A,"Caracolí",'MAGDALENA MEDIO '!$S:$S,"BAJO")</f>
        <v>0</v>
      </c>
      <c r="G144" s="118">
        <f>(F144/$B$144)*100</f>
        <v>0</v>
      </c>
      <c r="H144" s="184">
        <f>COUNTIFS('MAGDALENA MEDIO '!$A:$A,"Caracolí",'MAGDALENA MEDIO '!$S:$S,"MEDIO")</f>
        <v>1</v>
      </c>
      <c r="I144" s="118">
        <f>(H144/$B$144)*100</f>
        <v>12.5</v>
      </c>
      <c r="J144" s="184">
        <f>COUNTIFS('MAGDALENA MEDIO '!$A:$A,"Caracolí",'MAGDALENA MEDIO '!$S:$S,"ALTO")</f>
        <v>0</v>
      </c>
      <c r="K144" s="118">
        <f>(J144/$B$144)*100</f>
        <v>0</v>
      </c>
      <c r="L144" s="184">
        <f>COUNTIFS('MAGDALENA MEDIO '!$A:$A,"Caracolí",'MAGDALENA MEDIO '!$S:$S,"INVIABLE SANITARIAMENTE")</f>
        <v>7</v>
      </c>
      <c r="M144" s="118">
        <f>(L144/$B$144)*100</f>
        <v>87.5</v>
      </c>
      <c r="N144" s="184">
        <f t="shared" ref="N144:N149" si="15">B144-(D144+F144+H144+J144+L144)</f>
        <v>0</v>
      </c>
      <c r="O144" s="118">
        <f>(N144/$B$144)*100</f>
        <v>0</v>
      </c>
    </row>
    <row r="145" spans="1:16" ht="20.85" customHeight="1">
      <c r="A145" s="188" t="s">
        <v>1990</v>
      </c>
      <c r="B145" s="157">
        <f>'CONSOLIDADO-ACUEDUCTOSRURALES1'!D101</f>
        <v>7</v>
      </c>
      <c r="C145" s="118">
        <f t="shared" si="14"/>
        <v>10.44776119402985</v>
      </c>
      <c r="D145" s="184">
        <f>COUNTIFS('MAGDALENA MEDIO '!A:A,"Maceo",'MAGDALENA MEDIO '!S:S,"SIN RIESGO")</f>
        <v>0</v>
      </c>
      <c r="E145" s="118">
        <f>(D145/$B$145)*100</f>
        <v>0</v>
      </c>
      <c r="F145" s="184">
        <f>COUNTIFS('MAGDALENA MEDIO '!$A:$A,"Maceo",'MAGDALENA MEDIO '!$S:$S,"BAJO")</f>
        <v>0</v>
      </c>
      <c r="G145" s="118">
        <f>(F145/$B$145)*100</f>
        <v>0</v>
      </c>
      <c r="H145" s="184">
        <f>COUNTIFS('MAGDALENA MEDIO '!$A:$A,"Maceo",'MAGDALENA MEDIO '!$S:$S,"MEDIO")</f>
        <v>1</v>
      </c>
      <c r="I145" s="118">
        <f>(H145/$B$145)*100</f>
        <v>14.285714285714285</v>
      </c>
      <c r="J145" s="184">
        <f>COUNTIFS('MAGDALENA MEDIO '!$A:$A,"Maceo",'MAGDALENA MEDIO '!$S:$S,"ALTO")</f>
        <v>6</v>
      </c>
      <c r="K145" s="118">
        <f>(J145/$B$145)*100</f>
        <v>85.714285714285708</v>
      </c>
      <c r="L145" s="184">
        <f>COUNTIFS('MAGDALENA MEDIO '!$A:$A,"Maceo",'MAGDALENA MEDIO '!$S:$S,"INVIABLE SANITARIAMENTE")</f>
        <v>0</v>
      </c>
      <c r="M145" s="118">
        <f>(L145/$B$145)*100</f>
        <v>0</v>
      </c>
      <c r="N145" s="184">
        <f t="shared" si="15"/>
        <v>0</v>
      </c>
      <c r="O145" s="118">
        <f>(N145/$B$145)*100</f>
        <v>0</v>
      </c>
    </row>
    <row r="146" spans="1:16" ht="20.85" customHeight="1">
      <c r="A146" s="188" t="s">
        <v>4373</v>
      </c>
      <c r="B146" s="157">
        <f>'CONSOLIDADO-ACUEDUCTOSRURALES1'!D102</f>
        <v>14</v>
      </c>
      <c r="C146" s="118">
        <f t="shared" si="14"/>
        <v>20.8955223880597</v>
      </c>
      <c r="D146" s="184">
        <f>COUNTIFS('MAGDALENA MEDIO '!A:A,"Puerto Berrío",'MAGDALENA MEDIO '!S:S,"SIN RIESGO")</f>
        <v>1</v>
      </c>
      <c r="E146" s="118">
        <f>(D146/$B$146)*100</f>
        <v>7.1428571428571423</v>
      </c>
      <c r="F146" s="184">
        <f>COUNTIFS('MAGDALENA MEDIO '!$A:$A,"Puerto Berrío",'MAGDALENA MEDIO '!$S:$S,"BAJO")</f>
        <v>0</v>
      </c>
      <c r="G146" s="118">
        <f>(F146/$B$146)*100</f>
        <v>0</v>
      </c>
      <c r="H146" s="184">
        <f>COUNTIFS('MAGDALENA MEDIO '!$A:$A,"Puerto Berrío",'MAGDALENA MEDIO '!$S:$S,"MEDIO")</f>
        <v>0</v>
      </c>
      <c r="I146" s="118">
        <f>(H146/$B$146)*100</f>
        <v>0</v>
      </c>
      <c r="J146" s="184">
        <f>COUNTIFS('MAGDALENA MEDIO '!$A:$A,"Puerto Berrío",'MAGDALENA MEDIO '!$S:$S,"ALTO")</f>
        <v>1</v>
      </c>
      <c r="K146" s="118">
        <f>(J146/$B$146)*100</f>
        <v>7.1428571428571423</v>
      </c>
      <c r="L146" s="184">
        <f>COUNTIFS('MAGDALENA MEDIO '!$A:$A,"Puerto Berrío",'MAGDALENA MEDIO '!$S:$S,"INVIABLE SANITARIAMENTE")</f>
        <v>12</v>
      </c>
      <c r="M146" s="118">
        <f>(L146/$B$146)*100</f>
        <v>85.714285714285708</v>
      </c>
      <c r="N146" s="184">
        <f t="shared" si="15"/>
        <v>0</v>
      </c>
      <c r="O146" s="118">
        <f>(N146/$B$146)*100</f>
        <v>0</v>
      </c>
    </row>
    <row r="147" spans="1:16" ht="20.85" customHeight="1">
      <c r="A147" s="188" t="s">
        <v>2032</v>
      </c>
      <c r="B147" s="157">
        <f>'CONSOLIDADO-ACUEDUCTOSRURALES1'!D103</f>
        <v>6</v>
      </c>
      <c r="C147" s="118">
        <f t="shared" si="14"/>
        <v>8.9552238805970141</v>
      </c>
      <c r="D147" s="184">
        <f>COUNTIFS('MAGDALENA MEDIO '!A:A,"Puerto Nare",'MAGDALENA MEDIO '!S:S,"SIN RIESGO")</f>
        <v>1</v>
      </c>
      <c r="E147" s="118">
        <f>(D147/$B$147)*100</f>
        <v>16.666666666666664</v>
      </c>
      <c r="F147" s="184">
        <f>COUNTIFS('MAGDALENA MEDIO '!$A:$A,"Puerto Nare",'MAGDALENA MEDIO '!$S:$S,"BAJO")</f>
        <v>1</v>
      </c>
      <c r="G147" s="118">
        <f>(F147/$B$147)*100</f>
        <v>16.666666666666664</v>
      </c>
      <c r="H147" s="184">
        <f>COUNTIFS('MAGDALENA MEDIO '!$A:$A,"Puerto Nare",'MAGDALENA MEDIO '!$S:$S,"MEDIO")</f>
        <v>2</v>
      </c>
      <c r="I147" s="118">
        <f>(H147/$B$147)*100</f>
        <v>33.333333333333329</v>
      </c>
      <c r="J147" s="184">
        <f>COUNTIFS('MAGDALENA MEDIO '!$A:$A,"Puerto Nare",'MAGDALENA MEDIO '!$S:$S,"ALTO")</f>
        <v>2</v>
      </c>
      <c r="K147" s="118">
        <f>(J147/$B$147)*100</f>
        <v>33.333333333333329</v>
      </c>
      <c r="L147" s="184">
        <f>COUNTIFS('MAGDALENA MEDIO '!$A:$A,"Puerto Nare",'MAGDALENA MEDIO '!$S:$S,"INVIABLE SANITARIAMENTE")</f>
        <v>0</v>
      </c>
      <c r="M147" s="118">
        <f>(L147/$B$147)*100</f>
        <v>0</v>
      </c>
      <c r="N147" s="184">
        <f t="shared" si="15"/>
        <v>0</v>
      </c>
      <c r="O147" s="118">
        <f>(N147/$B$147)*100</f>
        <v>0</v>
      </c>
    </row>
    <row r="148" spans="1:16" ht="20.85" customHeight="1">
      <c r="A148" s="188" t="s">
        <v>2044</v>
      </c>
      <c r="B148" s="157">
        <f>'CONSOLIDADO-ACUEDUCTOSRURALES1'!D104</f>
        <v>10</v>
      </c>
      <c r="C148" s="118">
        <f t="shared" si="14"/>
        <v>14.925373134328357</v>
      </c>
      <c r="D148" s="184">
        <f>COUNTIFS('MAGDALENA MEDIO '!A:A,"Puerto Triunfo",'MAGDALENA MEDIO '!S:S,"SIN RIESGO")</f>
        <v>2</v>
      </c>
      <c r="E148" s="118">
        <f>(D148/$B$148)*100</f>
        <v>20</v>
      </c>
      <c r="F148" s="184">
        <f>COUNTIFS('MAGDALENA MEDIO '!$A:$A,"Puerto Triunfo",'MAGDALENA MEDIO '!$S:$S,"BAJO")</f>
        <v>2</v>
      </c>
      <c r="G148" s="118">
        <f>(F148/$B$148)*100</f>
        <v>20</v>
      </c>
      <c r="H148" s="184">
        <f>COUNTIFS('MAGDALENA MEDIO '!$A:$A,"Puerto Truinfo",'MAGDALENA MEDIO '!$S:$S,"MEDIO")</f>
        <v>0</v>
      </c>
      <c r="I148" s="118">
        <f>(H148/$B$148)*100</f>
        <v>0</v>
      </c>
      <c r="J148" s="184">
        <f>COUNTIFS('MAGDALENA MEDIO '!$A:$A,"Puerto Triunfo",'MAGDALENA MEDIO '!$S:$S,"ALTO")</f>
        <v>0</v>
      </c>
      <c r="K148" s="118">
        <f>(J148/$B$148)*100</f>
        <v>0</v>
      </c>
      <c r="L148" s="184">
        <f>COUNTIFS('MAGDALENA MEDIO '!$A:$A,"Puerto Triunfo",'MAGDALENA MEDIO '!$S:$S,"INVIABLE SANITARIAMENTE")</f>
        <v>4</v>
      </c>
      <c r="M148" s="118">
        <f>(L148/$B$148)*100</f>
        <v>40</v>
      </c>
      <c r="N148" s="184">
        <f t="shared" si="15"/>
        <v>2</v>
      </c>
      <c r="O148" s="118">
        <f>(N148/$B$148)*100</f>
        <v>20</v>
      </c>
    </row>
    <row r="149" spans="1:16" ht="20.85" customHeight="1">
      <c r="A149" s="188" t="s">
        <v>4374</v>
      </c>
      <c r="B149" s="157">
        <f>'CONSOLIDADO-ACUEDUCTOSRURALES1'!D105</f>
        <v>22</v>
      </c>
      <c r="C149" s="118">
        <f t="shared" si="14"/>
        <v>32.835820895522389</v>
      </c>
      <c r="D149" s="184">
        <f>COUNTIFS('MAGDALENA MEDIO '!A:A,"Yondó",'MAGDALENA MEDIO '!S:S,"SIN RIESGO")</f>
        <v>6</v>
      </c>
      <c r="E149" s="118">
        <f>(D149/$B$149)*100</f>
        <v>27.27272727272727</v>
      </c>
      <c r="F149" s="184">
        <f>COUNTIFS('MAGDALENA MEDIO '!$A:$A,"Yondó",'MAGDALENA MEDIO '!$S:$S,"BAJO")</f>
        <v>0</v>
      </c>
      <c r="G149" s="118">
        <f>(F149/$B$149)*100</f>
        <v>0</v>
      </c>
      <c r="H149" s="184">
        <f>COUNTIFS('MAGDALENA MEDIO '!$A:$A,"Yondó",'MAGDALENA MEDIO '!$S:$S,"MEDIO")</f>
        <v>2</v>
      </c>
      <c r="I149" s="118">
        <f>(H149/$B$149)*100</f>
        <v>9.0909090909090917</v>
      </c>
      <c r="J149" s="184">
        <f>COUNTIFS('MAGDALENA MEDIO '!$A:$A,"Yondó",'MAGDALENA MEDIO '!$S:$S,"ALTO")</f>
        <v>1</v>
      </c>
      <c r="K149" s="118">
        <f>(J149/$B$149)*100</f>
        <v>4.5454545454545459</v>
      </c>
      <c r="L149" s="184">
        <f>COUNTIFS('MAGDALENA MEDIO '!$A:$A,"Yondó",'MAGDALENA MEDIO '!$S:$S,"INVIABLE SANITARIAMENTE")</f>
        <v>3</v>
      </c>
      <c r="M149" s="118">
        <f>(L149/$B$149)*100</f>
        <v>13.636363636363635</v>
      </c>
      <c r="N149" s="184">
        <f t="shared" si="15"/>
        <v>10</v>
      </c>
      <c r="O149" s="118">
        <f>(N149/$B$149)*100</f>
        <v>45.454545454545453</v>
      </c>
    </row>
    <row r="150" spans="1:16" ht="20.85" customHeight="1">
      <c r="A150" s="185" t="s">
        <v>4341</v>
      </c>
      <c r="B150" s="170">
        <f>SUM(B144:B149)</f>
        <v>67</v>
      </c>
      <c r="C150" s="187">
        <f>SUM(C144:C149)</f>
        <v>100</v>
      </c>
      <c r="D150" s="186">
        <f>SUM(D144:D149)</f>
        <v>10</v>
      </c>
      <c r="E150" s="187">
        <f>(D150/$B$150)*100</f>
        <v>14.925373134328357</v>
      </c>
      <c r="F150" s="186">
        <f>SUM(F144:F149)</f>
        <v>3</v>
      </c>
      <c r="G150" s="187">
        <f>(F150/$B$150)*100</f>
        <v>4.4776119402985071</v>
      </c>
      <c r="H150" s="186">
        <f>SUM(H144:H149)</f>
        <v>6</v>
      </c>
      <c r="I150" s="187">
        <f>(H150/$B$150)*100</f>
        <v>8.9552238805970141</v>
      </c>
      <c r="J150" s="186">
        <f>SUM(J144:J149)</f>
        <v>10</v>
      </c>
      <c r="K150" s="187">
        <f>(J150/$B$150)*100</f>
        <v>14.925373134328357</v>
      </c>
      <c r="L150" s="186">
        <f>SUM(L144:L149)</f>
        <v>26</v>
      </c>
      <c r="M150" s="187">
        <f>(L150/$B$150)*100</f>
        <v>38.805970149253731</v>
      </c>
      <c r="N150" s="186">
        <f>SUM(N144:N149)</f>
        <v>12</v>
      </c>
      <c r="O150" s="187">
        <f>(N150/$B$150)*100</f>
        <v>17.910447761194028</v>
      </c>
      <c r="P150" s="12"/>
    </row>
    <row r="154" spans="1:16" ht="24" customHeight="1">
      <c r="A154" s="687" t="s">
        <v>4387</v>
      </c>
      <c r="B154" s="687"/>
      <c r="C154" s="687"/>
      <c r="D154" s="687"/>
      <c r="E154" s="687"/>
      <c r="F154" s="687"/>
      <c r="G154" s="687"/>
      <c r="H154" s="687"/>
      <c r="I154" s="687"/>
      <c r="J154" s="687"/>
      <c r="K154" s="687"/>
      <c r="L154" s="687"/>
      <c r="M154" s="687"/>
      <c r="N154" s="687"/>
      <c r="O154" s="687"/>
    </row>
    <row r="155" spans="1:16" ht="135" customHeight="1">
      <c r="A155" s="170" t="s">
        <v>4358</v>
      </c>
      <c r="B155" s="171" t="s">
        <v>4347</v>
      </c>
      <c r="C155" s="170" t="s">
        <v>4348</v>
      </c>
      <c r="D155" s="172" t="s">
        <v>2270</v>
      </c>
      <c r="E155" s="170" t="s">
        <v>4348</v>
      </c>
      <c r="F155" s="173" t="s">
        <v>40</v>
      </c>
      <c r="G155" s="170" t="s">
        <v>4348</v>
      </c>
      <c r="H155" s="174" t="s">
        <v>2276</v>
      </c>
      <c r="I155" s="170" t="s">
        <v>4348</v>
      </c>
      <c r="J155" s="175" t="s">
        <v>2265</v>
      </c>
      <c r="K155" s="170" t="s">
        <v>4348</v>
      </c>
      <c r="L155" s="176" t="s">
        <v>636</v>
      </c>
      <c r="M155" s="170" t="s">
        <v>4348</v>
      </c>
      <c r="N155" s="171" t="s">
        <v>441</v>
      </c>
      <c r="O155" s="170" t="s">
        <v>4348</v>
      </c>
    </row>
    <row r="156" spans="1:16" ht="20.85" customHeight="1">
      <c r="A156" s="188" t="s">
        <v>4133</v>
      </c>
      <c r="B156" s="184">
        <f>'CONSOLIDADO-ACUEDUCTOSRURALES1'!D107</f>
        <v>6</v>
      </c>
      <c r="C156" s="118">
        <f>(B156/$B$166)*100</f>
        <v>5.7692307692307692</v>
      </c>
      <c r="D156" s="184">
        <f>COUNTIFS(NORDESTE!$A:$A,"Amalfi",NORDESTE!$S:$S,"SIN RIESGO")</f>
        <v>0</v>
      </c>
      <c r="E156" s="118">
        <f>(D156/$B$156)*100</f>
        <v>0</v>
      </c>
      <c r="F156" s="184">
        <f>COUNTIFS(NORDESTE!$A:$A,"Amalfi",NORDESTE!$S:$S,"BAJO")</f>
        <v>0</v>
      </c>
      <c r="G156" s="118">
        <f>(F156/$B$156)*100</f>
        <v>0</v>
      </c>
      <c r="H156" s="184">
        <f>COUNTIFS(NORDESTE!$A:$A,"Amalfi",NORDESTE!$S:$S,"MEDIO")</f>
        <v>0</v>
      </c>
      <c r="I156" s="118">
        <f>(H156/$B$156)*100</f>
        <v>0</v>
      </c>
      <c r="J156" s="184">
        <f>COUNTIFS(NORDESTE!$A:$A,"Amalfi",NORDESTE!$S:$S,"ALTO")</f>
        <v>1</v>
      </c>
      <c r="K156" s="118">
        <f>(J156/$B$156)*100</f>
        <v>16.666666666666664</v>
      </c>
      <c r="L156" s="184">
        <f>COUNTIFS(NORDESTE!$A:$A,"Amalfi",NORDESTE!$S:$S,"INVIABLE SANITARIAMENTE")</f>
        <v>4</v>
      </c>
      <c r="M156" s="118">
        <f>(L156/$B$156)*100</f>
        <v>66.666666666666657</v>
      </c>
      <c r="N156" s="184">
        <f>B156-(L156+J156+H156+F156+D156)</f>
        <v>1</v>
      </c>
      <c r="O156" s="118">
        <f>(N156/$B$156)*100</f>
        <v>16.666666666666664</v>
      </c>
    </row>
    <row r="157" spans="1:16" ht="20.85" customHeight="1">
      <c r="A157" s="188" t="s">
        <v>4375</v>
      </c>
      <c r="B157" s="184">
        <f>'CONSOLIDADO-ACUEDUCTOSRURALES1'!D108</f>
        <v>5</v>
      </c>
      <c r="C157" s="118">
        <f t="shared" ref="C157:C165" si="16">(B157/$B$166)*100</f>
        <v>4.8076923076923084</v>
      </c>
      <c r="D157" s="184">
        <f>COUNTIFS(NORDESTE!$A:$A,"Anorí",NORDESTE!$S:$S,"SIN RIESGO")</f>
        <v>1</v>
      </c>
      <c r="E157" s="118">
        <f>(D157/$B$157)*100</f>
        <v>20</v>
      </c>
      <c r="F157" s="184">
        <f>COUNTIFS(NORDESTE!$A:$A,"Anorí",NORDESTE!$S:$S,"BAJO")</f>
        <v>1</v>
      </c>
      <c r="G157" s="118">
        <f>(F157/$B$157)*100</f>
        <v>20</v>
      </c>
      <c r="H157" s="184">
        <f>COUNTIFS(NORDESTE!$A:$A,"Anorí",NORDESTE!$S:$S,"MEDIO")</f>
        <v>2</v>
      </c>
      <c r="I157" s="118">
        <f>(H157/$B$157)*100</f>
        <v>40</v>
      </c>
      <c r="J157" s="184">
        <f>COUNTIFS(NORDESTE!$A:$A,"Anorí",NORDESTE!$S:$S,"ALTO")</f>
        <v>1</v>
      </c>
      <c r="K157" s="118">
        <f>(J157/$B$157)*100</f>
        <v>20</v>
      </c>
      <c r="L157" s="184">
        <f>COUNTIFS(NORDESTE!$A:$A,"Anorí",NORDESTE!$S:$S,"INVIABLE SANITARIAMENTE")</f>
        <v>0</v>
      </c>
      <c r="M157" s="118">
        <f>(L157/$B$157)*100</f>
        <v>0</v>
      </c>
      <c r="N157" s="184">
        <f>B157-(L157+J157+H157+F157+D157)</f>
        <v>0</v>
      </c>
      <c r="O157" s="118">
        <f>(N157/$B$157)*100</f>
        <v>0</v>
      </c>
    </row>
    <row r="158" spans="1:16" ht="20.85" customHeight="1">
      <c r="A158" s="188" t="s">
        <v>4150</v>
      </c>
      <c r="B158" s="184">
        <f>'CONSOLIDADO-ACUEDUCTOSRURALES1'!D109</f>
        <v>3</v>
      </c>
      <c r="C158" s="118">
        <f t="shared" si="16"/>
        <v>2.8846153846153846</v>
      </c>
      <c r="D158" s="184">
        <f>COUNTIFS(NORDESTE!$A:$A,"Cisneros",NORDESTE!$S:$S,"SIN RIESGO")</f>
        <v>0</v>
      </c>
      <c r="E158" s="118">
        <f>(D158/$B$158)*100</f>
        <v>0</v>
      </c>
      <c r="F158" s="184">
        <f>COUNTIFS(NORDESTE!$A:$A,"Cisneros",NORDESTE!$S:$S,"BAJO")</f>
        <v>0</v>
      </c>
      <c r="G158" s="118">
        <f>(F158/$B$158)*100</f>
        <v>0</v>
      </c>
      <c r="H158" s="184">
        <f>COUNTIFS(NORDESTE!$A:$A,"Cisneros",NORDESTE!$S:$S,"MEDIO")</f>
        <v>0</v>
      </c>
      <c r="I158" s="118">
        <f>(H158/$B$158)*100</f>
        <v>0</v>
      </c>
      <c r="J158" s="184">
        <f>COUNTIFS(NORDESTE!$A:$A,"Cisneros",NORDESTE!$S:$S,"ALTO")</f>
        <v>3</v>
      </c>
      <c r="K158" s="118">
        <f>(J158/$B$158)*100</f>
        <v>100</v>
      </c>
      <c r="L158" s="184">
        <f>COUNTIFS(NORDESTE!$A:$A,"Cisneros",NORDESTE!$S:$S,"INVIABLE SANITARIAMENTE")</f>
        <v>0</v>
      </c>
      <c r="M158" s="118">
        <f>(L158/$B$158)*100</f>
        <v>0</v>
      </c>
      <c r="N158" s="184">
        <f t="shared" ref="N158:N165" si="17">B158-(L158+J158+H158+F158+D158)</f>
        <v>0</v>
      </c>
      <c r="O158" s="118">
        <f>(N158/$B$158)*100</f>
        <v>0</v>
      </c>
    </row>
    <row r="159" spans="1:16" ht="20.85" customHeight="1">
      <c r="A159" s="188" t="s">
        <v>4156</v>
      </c>
      <c r="B159" s="184">
        <f>'CONSOLIDADO-ACUEDUCTOSRURALES1'!D110</f>
        <v>4</v>
      </c>
      <c r="C159" s="118">
        <f t="shared" si="16"/>
        <v>3.8461538461538463</v>
      </c>
      <c r="D159" s="184">
        <f>COUNTIFS(NORDESTE!$A:$A,"Remedios",NORDESTE!$S:$S,"SIN RIESGO")</f>
        <v>0</v>
      </c>
      <c r="E159" s="118">
        <f>(D159/$B$159)*100</f>
        <v>0</v>
      </c>
      <c r="F159" s="184">
        <f>COUNTIFS(NORDESTE!$A:$A,"Remedios",NORDESTE!$S:$S,"BAJO")</f>
        <v>0</v>
      </c>
      <c r="G159" s="118">
        <f>(F159/$B$159)*100</f>
        <v>0</v>
      </c>
      <c r="H159" s="184">
        <f>COUNTIFS(NORDESTE!$A:$A,"Remedios",NORDESTE!$S:$S,"MEDIO")</f>
        <v>0</v>
      </c>
      <c r="I159" s="118">
        <f>(H159/$B$159)*100</f>
        <v>0</v>
      </c>
      <c r="J159" s="184">
        <f>COUNTIFS(NORDESTE!$A:$A,"Remedios",NORDESTE!$S:$S,"ALTO")</f>
        <v>1</v>
      </c>
      <c r="K159" s="118">
        <f>(J159/$B$159)*100</f>
        <v>25</v>
      </c>
      <c r="L159" s="184">
        <f>COUNTIFS(NORDESTE!$A:$A,"Remedios",NORDESTE!$S:$S,"INVIABLE SANITARIAMENTE")</f>
        <v>0</v>
      </c>
      <c r="M159" s="118">
        <f>(L159/$B$159)*100</f>
        <v>0</v>
      </c>
      <c r="N159" s="184">
        <f t="shared" si="17"/>
        <v>3</v>
      </c>
      <c r="O159" s="118">
        <f>(N159/$B$159)*100</f>
        <v>75</v>
      </c>
    </row>
    <row r="160" spans="1:16" ht="20.85" customHeight="1">
      <c r="A160" s="188" t="s">
        <v>4165</v>
      </c>
      <c r="B160" s="184">
        <f>'CONSOLIDADO-ACUEDUCTOSRURALES1'!D111</f>
        <v>33</v>
      </c>
      <c r="C160" s="118">
        <f t="shared" si="16"/>
        <v>31.73076923076923</v>
      </c>
      <c r="D160" s="184">
        <f>COUNTIFS(NORDESTE!$A:$A,"San Roque",NORDESTE!$S:$S,"SIN RIESGO")</f>
        <v>1</v>
      </c>
      <c r="E160" s="118">
        <f>(D160/$B$160)*100</f>
        <v>3.0303030303030303</v>
      </c>
      <c r="F160" s="184">
        <f>COUNTIFS(NORDESTE!$A:$A,"San Roque",NORDESTE!$S:$S,"BAJO")</f>
        <v>0</v>
      </c>
      <c r="G160" s="118">
        <f>(F160/$B$160)*100</f>
        <v>0</v>
      </c>
      <c r="H160" s="184">
        <f>COUNTIFS(NORDESTE!$A:$A,"San Roque",NORDESTE!$S:$S,"MEDIO")</f>
        <v>0</v>
      </c>
      <c r="I160" s="118">
        <f>(H160/$B$160)*100</f>
        <v>0</v>
      </c>
      <c r="J160" s="184">
        <f>COUNTIFS(NORDESTE!$A:$A,"San Roque",NORDESTE!$S:$S,"ALTO")</f>
        <v>0</v>
      </c>
      <c r="K160" s="118">
        <f>(J160/$B$160)*100</f>
        <v>0</v>
      </c>
      <c r="L160" s="184">
        <f>COUNTIFS(NORDESTE!$A:$A,"San Roque",NORDESTE!$S:$S,"INVIABLE SANITARIAMENTE")</f>
        <v>32</v>
      </c>
      <c r="M160" s="118">
        <f>(L160/$B$160)*100</f>
        <v>96.969696969696969</v>
      </c>
      <c r="N160" s="184">
        <f t="shared" si="17"/>
        <v>0</v>
      </c>
      <c r="O160" s="118">
        <f>(N160/$B$160)*100</f>
        <v>0</v>
      </c>
    </row>
    <row r="161" spans="1:16" ht="20.85" customHeight="1">
      <c r="A161" s="188" t="s">
        <v>4221</v>
      </c>
      <c r="B161" s="184">
        <f>'CONSOLIDADO-ACUEDUCTOSRURALES1'!D112</f>
        <v>20</v>
      </c>
      <c r="C161" s="118">
        <f t="shared" si="16"/>
        <v>19.230769230769234</v>
      </c>
      <c r="D161" s="184">
        <f>COUNTIFS(NORDESTE!$A:$A,"Santo Domingo",NORDESTE!$S:$S,"SIN RIESGO")</f>
        <v>4</v>
      </c>
      <c r="E161" s="118">
        <f>(D161/$B$161)*100</f>
        <v>20</v>
      </c>
      <c r="F161" s="184">
        <f>COUNTIFS(NORDESTE!$A:$A,"Santo Domingo",NORDESTE!$S:$S,"BAJO")</f>
        <v>1</v>
      </c>
      <c r="G161" s="118">
        <f>(F161/$B$161)*100</f>
        <v>5</v>
      </c>
      <c r="H161" s="184">
        <f>COUNTIFS(NORDESTE!$A:$A,"Santo Domingo",NORDESTE!$S:$S,"MEDIO")</f>
        <v>1</v>
      </c>
      <c r="I161" s="118">
        <f>(H161/$B$161)*100</f>
        <v>5</v>
      </c>
      <c r="J161" s="184">
        <f>COUNTIFS(NORDESTE!$A:$A,"Santo Domingo",NORDESTE!$S:$S,"ALTO")</f>
        <v>10</v>
      </c>
      <c r="K161" s="118">
        <f>(J161/$B$161)*100</f>
        <v>50</v>
      </c>
      <c r="L161" s="184">
        <f>COUNTIFS(NORDESTE!$A:$A,"Santo Domingo",NORDESTE!$S:$S,"INVIABLE SANITARIAMENTE")</f>
        <v>4</v>
      </c>
      <c r="M161" s="118">
        <f>(L161/$B$161)*100</f>
        <v>20</v>
      </c>
      <c r="N161" s="184">
        <f t="shared" si="17"/>
        <v>0</v>
      </c>
      <c r="O161" s="118">
        <f>(N161/$B$161)*100</f>
        <v>0</v>
      </c>
    </row>
    <row r="162" spans="1:16" ht="20.85" customHeight="1">
      <c r="A162" s="188" t="s">
        <v>4255</v>
      </c>
      <c r="B162" s="184">
        <f>'CONSOLIDADO-ACUEDUCTOSRURALES1'!D113</f>
        <v>2</v>
      </c>
      <c r="C162" s="118">
        <f t="shared" si="16"/>
        <v>1.9230769230769231</v>
      </c>
      <c r="D162" s="184">
        <f>COUNTIFS(NORDESTE!$A:$A,"Segovia",NORDESTE!$S:$S,"SIN RIESGO")</f>
        <v>1</v>
      </c>
      <c r="E162" s="118">
        <f>(D162/$B$162)*100</f>
        <v>50</v>
      </c>
      <c r="F162" s="184">
        <f>COUNTIFS(NORDESTE!$A:$A,"Segovia",NORDESTE!$S:$S,"BAJO")</f>
        <v>0</v>
      </c>
      <c r="G162" s="118">
        <f>(F162/$B$162)*100</f>
        <v>0</v>
      </c>
      <c r="H162" s="184">
        <f>COUNTIFS(NORDESTE!$A:$A,"Segovia",NORDESTE!$S:$S,"MEDIO")</f>
        <v>0</v>
      </c>
      <c r="I162" s="118">
        <f>(H162/$B$162)*100</f>
        <v>0</v>
      </c>
      <c r="J162" s="184">
        <f>COUNTIFS(NORDESTE!$A:$A,"Segovia",NORDESTE!$S:$S,"ALTO")</f>
        <v>1</v>
      </c>
      <c r="K162" s="118">
        <f>(J162/$B$162)*100</f>
        <v>50</v>
      </c>
      <c r="L162" s="184">
        <f>COUNTIFS(NORDESTE!$A:$A,"Segovia",NORDESTE!$S:$S,"INVIABLE SANITARIAMENTE")</f>
        <v>0</v>
      </c>
      <c r="M162" s="118">
        <f>(L162/$B$162)*100</f>
        <v>0</v>
      </c>
      <c r="N162" s="184">
        <f t="shared" si="17"/>
        <v>0</v>
      </c>
      <c r="O162" s="118">
        <f>(N162/$B$162)*100</f>
        <v>0</v>
      </c>
    </row>
    <row r="163" spans="1:16" ht="20.85" customHeight="1">
      <c r="A163" s="188" t="s">
        <v>4376</v>
      </c>
      <c r="B163" s="184">
        <f>'CONSOLIDADO-ACUEDUCTOSRURALES1'!D114</f>
        <v>6</v>
      </c>
      <c r="C163" s="118">
        <f t="shared" si="16"/>
        <v>5.7692307692307692</v>
      </c>
      <c r="D163" s="184">
        <f>COUNTIFS(NORDESTE!$A:$A,"Vegachí",NORDESTE!$S:$S,"SIN RIESGO")</f>
        <v>1</v>
      </c>
      <c r="E163" s="118">
        <f>(D163/$B$163)*100</f>
        <v>16.666666666666664</v>
      </c>
      <c r="F163" s="184">
        <f>COUNTIFS(NORDESTE!$A:$A,"Vegachí",NORDESTE!$S:$S,"BAJO")</f>
        <v>0</v>
      </c>
      <c r="G163" s="118">
        <f>(F163/$B$163)*100</f>
        <v>0</v>
      </c>
      <c r="H163" s="184">
        <f>COUNTIFS(NORDESTE!$A:$A,"Vegachí",NORDESTE!$S:$S,"MEDIO")</f>
        <v>0</v>
      </c>
      <c r="I163" s="118">
        <f>(H163/$B$163)*100</f>
        <v>0</v>
      </c>
      <c r="J163" s="184">
        <f>COUNTIFS(NORDESTE!$A:$A,"Vegachí",NORDESTE!$S:$S,"ALTO")</f>
        <v>5</v>
      </c>
      <c r="K163" s="118">
        <f>(J163/$B$163)*100</f>
        <v>83.333333333333343</v>
      </c>
      <c r="L163" s="184">
        <f>COUNTIFS(NORDESTE!$A:$A,"Vegachí",NORDESTE!$S:$S,"INVIABLE SANITARIAMENTE")</f>
        <v>0</v>
      </c>
      <c r="M163" s="118">
        <f>(L163/$B$163)*100</f>
        <v>0</v>
      </c>
      <c r="N163" s="184">
        <f t="shared" si="17"/>
        <v>0</v>
      </c>
      <c r="O163" s="118">
        <f>(N163/$B$163)*100</f>
        <v>0</v>
      </c>
    </row>
    <row r="164" spans="1:16" ht="20.85" customHeight="1">
      <c r="A164" s="188" t="s">
        <v>4377</v>
      </c>
      <c r="B164" s="184">
        <f>'CONSOLIDADO-ACUEDUCTOSRURALES1'!D115</f>
        <v>9</v>
      </c>
      <c r="C164" s="118">
        <f t="shared" si="16"/>
        <v>8.6538461538461533</v>
      </c>
      <c r="D164" s="184">
        <f>COUNTIFS(NORDESTE!$A:$A,"Yalí",NORDESTE!$S:$S,"SIN RIESGO")</f>
        <v>0</v>
      </c>
      <c r="E164" s="118">
        <f>(D164/$B$164)*100</f>
        <v>0</v>
      </c>
      <c r="F164" s="184">
        <f>COUNTIFS(NORDESTE!$A:$A,"Yalí",NORDESTE!$S:$S,"BAJO")</f>
        <v>0</v>
      </c>
      <c r="G164" s="118">
        <f>(F164/$B$164)*100</f>
        <v>0</v>
      </c>
      <c r="H164" s="184">
        <f>COUNTIFS(NORDESTE!$A:$A,"Yalí",NORDESTE!$S:$S,"MEDIO")</f>
        <v>0</v>
      </c>
      <c r="I164" s="118">
        <f>(H164/$B$164)*100</f>
        <v>0</v>
      </c>
      <c r="J164" s="184">
        <f>COUNTIFS(NORDESTE!$A:$A,"Yalí",NORDESTE!$S:$S,"ALTO")</f>
        <v>0</v>
      </c>
      <c r="K164" s="118">
        <f>(J164/$B$164)*100</f>
        <v>0</v>
      </c>
      <c r="L164" s="184">
        <f>COUNTIFS(NORDESTE!$A:$A,"Yalí",NORDESTE!$S:$S,"INVIABLE SANITARIAMENTE")</f>
        <v>9</v>
      </c>
      <c r="M164" s="118">
        <f>(L164/$B$164)*100</f>
        <v>100</v>
      </c>
      <c r="N164" s="184">
        <f t="shared" si="17"/>
        <v>0</v>
      </c>
      <c r="O164" s="118">
        <f>(N164/$B$164)*100</f>
        <v>0</v>
      </c>
    </row>
    <row r="165" spans="1:16" ht="20.85" customHeight="1">
      <c r="A165" s="188" t="s">
        <v>4378</v>
      </c>
      <c r="B165" s="184">
        <f>'CONSOLIDADO-ACUEDUCTOSRURALES1'!D116</f>
        <v>16</v>
      </c>
      <c r="C165" s="118">
        <f t="shared" si="16"/>
        <v>15.384615384615385</v>
      </c>
      <c r="D165" s="184">
        <f>COUNTIFS(NORDESTE!$A:$A,"Yolombó",NORDESTE!$S:$S,"SIN RIESGO")</f>
        <v>3</v>
      </c>
      <c r="E165" s="118">
        <f>(D165/$B$165)*100</f>
        <v>18.75</v>
      </c>
      <c r="F165" s="184">
        <f>COUNTIFS(NORDESTE!$A:$A,"Yolombó",NORDESTE!$S:$S,"BAJO")</f>
        <v>0</v>
      </c>
      <c r="G165" s="118">
        <f>(F165/$B$165)*100</f>
        <v>0</v>
      </c>
      <c r="H165" s="184">
        <f>COUNTIFS(NORDESTE!$A:$A,"Yolombó",NORDESTE!$S:$S,"MEDIO")</f>
        <v>3</v>
      </c>
      <c r="I165" s="118">
        <f>(H165/$B$165)*100</f>
        <v>18.75</v>
      </c>
      <c r="J165" s="184">
        <f>COUNTIFS(NORDESTE!$A:$A,"Yolombó",NORDESTE!$S:$S,"ALTO")</f>
        <v>5</v>
      </c>
      <c r="K165" s="118">
        <f>(J165/$B$165)*100</f>
        <v>31.25</v>
      </c>
      <c r="L165" s="184">
        <f>COUNTIFS(NORDESTE!$A:$A,"Yolombó",NORDESTE!$S:$S,"INVIABLE SANITARIAMENTE")</f>
        <v>5</v>
      </c>
      <c r="M165" s="118">
        <f>(L165/$B$165)*100</f>
        <v>31.25</v>
      </c>
      <c r="N165" s="184">
        <f t="shared" si="17"/>
        <v>0</v>
      </c>
      <c r="O165" s="118">
        <f>(N165/$B$165)*100</f>
        <v>0</v>
      </c>
    </row>
    <row r="166" spans="1:16" ht="20.85" customHeight="1">
      <c r="A166" s="185" t="s">
        <v>4341</v>
      </c>
      <c r="B166" s="186">
        <f>SUM(B156:B165)</f>
        <v>104</v>
      </c>
      <c r="C166" s="187">
        <f>SUM(C156:C165)</f>
        <v>100</v>
      </c>
      <c r="D166" s="186">
        <f>SUM(D156:D165)</f>
        <v>11</v>
      </c>
      <c r="E166" s="187">
        <f>(D166/$B$166)*100</f>
        <v>10.576923076923077</v>
      </c>
      <c r="F166" s="186">
        <f>SUM(F156:F165)</f>
        <v>2</v>
      </c>
      <c r="G166" s="187">
        <f>(F166/$B$166)*100</f>
        <v>1.9230769230769231</v>
      </c>
      <c r="H166" s="186">
        <f>SUM(H156:H165)</f>
        <v>6</v>
      </c>
      <c r="I166" s="187">
        <f>(H166/$B$166)*100</f>
        <v>5.7692307692307692</v>
      </c>
      <c r="J166" s="186">
        <f>SUM(J156:J165)</f>
        <v>27</v>
      </c>
      <c r="K166" s="187">
        <f>(J166/$B$166)*100</f>
        <v>25.961538461538463</v>
      </c>
      <c r="L166" s="186">
        <f>SUM(L156:L165)</f>
        <v>54</v>
      </c>
      <c r="M166" s="187">
        <f>(L166/$B$166)*100</f>
        <v>51.923076923076927</v>
      </c>
      <c r="N166" s="186">
        <f>SUM(N156:N165)</f>
        <v>4</v>
      </c>
      <c r="O166" s="187">
        <f>(N166/$B$166)*100</f>
        <v>3.8461538461538463</v>
      </c>
      <c r="P166" s="12"/>
    </row>
    <row r="167" spans="1:16" ht="15.6">
      <c r="A167" s="7"/>
      <c r="B167" s="25"/>
      <c r="C167" s="7"/>
      <c r="D167" s="25"/>
      <c r="E167" s="7"/>
      <c r="F167" s="25"/>
      <c r="G167" s="7"/>
      <c r="H167" s="25"/>
      <c r="I167" s="7"/>
      <c r="J167" s="25"/>
      <c r="K167" s="7"/>
      <c r="L167" s="25"/>
      <c r="M167" s="7"/>
      <c r="N167" s="25"/>
      <c r="O167" s="7"/>
    </row>
    <row r="170" spans="1:16" ht="23.25" customHeight="1">
      <c r="A170" s="687" t="s">
        <v>4388</v>
      </c>
      <c r="B170" s="687"/>
      <c r="C170" s="687"/>
      <c r="D170" s="687"/>
      <c r="E170" s="687"/>
      <c r="F170" s="687"/>
      <c r="G170" s="687"/>
      <c r="H170" s="687"/>
      <c r="I170" s="687"/>
      <c r="J170" s="687"/>
      <c r="K170" s="687"/>
      <c r="L170" s="687"/>
      <c r="M170" s="687"/>
      <c r="N170" s="687"/>
      <c r="O170" s="687"/>
    </row>
    <row r="171" spans="1:16" ht="136.5" customHeight="1">
      <c r="A171" s="170" t="s">
        <v>4358</v>
      </c>
      <c r="B171" s="171" t="s">
        <v>4347</v>
      </c>
      <c r="C171" s="170" t="s">
        <v>4348</v>
      </c>
      <c r="D171" s="172" t="s">
        <v>2270</v>
      </c>
      <c r="E171" s="170" t="s">
        <v>4348</v>
      </c>
      <c r="F171" s="173" t="s">
        <v>40</v>
      </c>
      <c r="G171" s="170" t="s">
        <v>4348</v>
      </c>
      <c r="H171" s="174" t="s">
        <v>2276</v>
      </c>
      <c r="I171" s="170" t="s">
        <v>4348</v>
      </c>
      <c r="J171" s="175" t="s">
        <v>2265</v>
      </c>
      <c r="K171" s="170" t="s">
        <v>4348</v>
      </c>
      <c r="L171" s="176" t="s">
        <v>636</v>
      </c>
      <c r="M171" s="170" t="s">
        <v>4348</v>
      </c>
      <c r="N171" s="171" t="s">
        <v>441</v>
      </c>
      <c r="O171" s="170" t="s">
        <v>4348</v>
      </c>
    </row>
    <row r="172" spans="1:16" ht="20.85" customHeight="1">
      <c r="A172" s="188" t="s">
        <v>3051</v>
      </c>
      <c r="B172" s="184">
        <f>'CONSOLIDADO-ACUEDUCTOSRURALES1'!D118</f>
        <v>44</v>
      </c>
      <c r="C172" s="118">
        <f>(B172/$B$195)*100</f>
        <v>7.7328646748681891</v>
      </c>
      <c r="D172" s="184">
        <f>COUNTIFS(ORIENTE!$A:$A,"Abejorral",ORIENTE!S:S,"SIN RIESGO")</f>
        <v>3</v>
      </c>
      <c r="E172" s="118">
        <f>(D172/$B$172)*100</f>
        <v>6.8181818181818175</v>
      </c>
      <c r="F172" s="184">
        <f>COUNTIFS(ORIENTE!$A:$A,"Abejorral",ORIENTE!S:S,"BAJO")</f>
        <v>0</v>
      </c>
      <c r="G172" s="118">
        <f>(F172/$B$172)*100</f>
        <v>0</v>
      </c>
      <c r="H172" s="184">
        <f>COUNTIFS(ORIENTE!$A:$A,"Abejorral",ORIENTE!S:S,"MEDIO")</f>
        <v>4</v>
      </c>
      <c r="I172" s="118">
        <f>(H172/$B$172)*100</f>
        <v>9.0909090909090917</v>
      </c>
      <c r="J172" s="184">
        <f>COUNTIFS(ORIENTE!$A:$A,"Abejorral",ORIENTE!S:S,"Alto")</f>
        <v>22</v>
      </c>
      <c r="K172" s="118">
        <f>(J172/$B$172)*100</f>
        <v>50</v>
      </c>
      <c r="L172" s="184">
        <f>COUNTIFS(ORIENTE!$A:$A,"Abejorral",ORIENTE!$S:$S,"INVIABLE SANITARIAMENTE")</f>
        <v>13</v>
      </c>
      <c r="M172" s="118">
        <f>(L172/$B$172)*100</f>
        <v>29.545454545454547</v>
      </c>
      <c r="N172" s="184">
        <f>B172-(D172+F172+H172+J172+L172)</f>
        <v>2</v>
      </c>
      <c r="O172" s="118">
        <f>(N172/$B$172)*100</f>
        <v>4.5454545454545459</v>
      </c>
    </row>
    <row r="173" spans="1:16" ht="20.85" customHeight="1">
      <c r="A173" s="188" t="s">
        <v>3127</v>
      </c>
      <c r="B173" s="184">
        <f>'CONSOLIDADO-ACUEDUCTOSRURALES1'!D119</f>
        <v>11</v>
      </c>
      <c r="C173" s="118">
        <f t="shared" ref="C173:C194" si="18">(B173/$B$195)*100</f>
        <v>1.9332161687170473</v>
      </c>
      <c r="D173" s="184">
        <f>COUNTIFS(ORIENTE!$A:$A,"Alejandría",ORIENTE!S:S,"SIN RIESGO")</f>
        <v>3</v>
      </c>
      <c r="E173" s="118">
        <f>(D173/$B$173)*100</f>
        <v>27.27272727272727</v>
      </c>
      <c r="F173" s="184">
        <f>COUNTIFS(ORIENTE!$A:$A,"Alejandría",ORIENTE!S:S,"BAJO")</f>
        <v>0</v>
      </c>
      <c r="G173" s="118">
        <f>(F173/$B$173)*100</f>
        <v>0</v>
      </c>
      <c r="H173" s="184">
        <f>COUNTIFS(ORIENTE!$A:$A,"Alejandría",ORIENTE!S:S,"MEDIO")</f>
        <v>0</v>
      </c>
      <c r="I173" s="118">
        <f>(H173/$B$173)*100</f>
        <v>0</v>
      </c>
      <c r="J173" s="184">
        <f>COUNTIFS(ORIENTE!$A:$A,"Alejandría",ORIENTE!S:S,"ALTO")</f>
        <v>8</v>
      </c>
      <c r="K173" s="118">
        <f>(J173/$B$173)*100</f>
        <v>72.727272727272734</v>
      </c>
      <c r="L173" s="184">
        <f>COUNTIFS(ORIENTE!$A:$A,"Alejandria",ORIENTE!S:S,"INVIABLE SANITARIAMENTE")</f>
        <v>0</v>
      </c>
      <c r="M173" s="118">
        <f>(L173/$B$173)*100</f>
        <v>0</v>
      </c>
      <c r="N173" s="184">
        <f t="shared" ref="N173:N194" si="19">B173-(D173+F173+H173+J173+L173)</f>
        <v>0</v>
      </c>
      <c r="O173" s="118">
        <f>(N173/$B$173)*100</f>
        <v>0</v>
      </c>
    </row>
    <row r="174" spans="1:16" ht="20.85" customHeight="1">
      <c r="A174" s="188" t="s">
        <v>3147</v>
      </c>
      <c r="B174" s="184">
        <f>'CONSOLIDADO-ACUEDUCTOSRURALES1'!D120</f>
        <v>20</v>
      </c>
      <c r="C174" s="118">
        <f t="shared" si="18"/>
        <v>3.5149384885764503</v>
      </c>
      <c r="D174" s="184">
        <f>COUNTIFS(ORIENTE!$A:$A,"Argelia de María",ORIENTE!S:S,"SIN RIESGO")</f>
        <v>0</v>
      </c>
      <c r="E174" s="118">
        <f>(D174/$B$174)*100</f>
        <v>0</v>
      </c>
      <c r="F174" s="184">
        <f>COUNTIFS(ORIENTE!$A:$A,"Argelia de María",ORIENTE!S:S,"BAJO")</f>
        <v>0</v>
      </c>
      <c r="G174" s="118">
        <f>(F174/$B$174)*100</f>
        <v>0</v>
      </c>
      <c r="H174" s="184">
        <f>COUNTIFS(ORIENTE!$A:$A,"Argelia de María",ORIENTE!S:S,"MEDIO")</f>
        <v>0</v>
      </c>
      <c r="I174" s="118">
        <f>(H174/$B$174)*100</f>
        <v>0</v>
      </c>
      <c r="J174" s="184">
        <f>COUNTIFS(ORIENTE!$A:$A,"Argelia de María",ORIENTE!S:S,"ALTO")</f>
        <v>1</v>
      </c>
      <c r="K174" s="118">
        <f>(J174/$B$174)*100</f>
        <v>5</v>
      </c>
      <c r="L174" s="184">
        <f>COUNTIFS(ORIENTE!$A:$A,"Argelia de María",ORIENTE!S:S,"INVIABLE SANITARIAMENTE")</f>
        <v>3</v>
      </c>
      <c r="M174" s="118">
        <f>(L174/$B$174)*100</f>
        <v>15</v>
      </c>
      <c r="N174" s="184">
        <f t="shared" si="19"/>
        <v>16</v>
      </c>
      <c r="O174" s="118">
        <f>(N174/$B$174)*100</f>
        <v>80</v>
      </c>
    </row>
    <row r="175" spans="1:16" ht="20.85" customHeight="1">
      <c r="A175" s="188" t="s">
        <v>3238</v>
      </c>
      <c r="B175" s="184">
        <f>'CONSOLIDADO-ACUEDUCTOSRURALES1'!D121</f>
        <v>24</v>
      </c>
      <c r="C175" s="118">
        <f t="shared" si="18"/>
        <v>4.2179261862917397</v>
      </c>
      <c r="D175" s="184">
        <f>COUNTIFS(ORIENTE!$A:$A,"Cocorná",ORIENTE!S:S,"SIN RIESGO")</f>
        <v>3</v>
      </c>
      <c r="E175" s="118">
        <f>(D175/$B$175)*100</f>
        <v>12.5</v>
      </c>
      <c r="F175" s="184">
        <f>COUNTIFS(ORIENTE!$A:$A,"Cocorná",ORIENTE!S:S,"BAJO")</f>
        <v>1</v>
      </c>
      <c r="G175" s="118">
        <f>(F175/$B$175)*100</f>
        <v>4.1666666666666661</v>
      </c>
      <c r="H175" s="184">
        <f>COUNTIFS(ORIENTE!$A:$A,"Cocorná",ORIENTE!S:S,"MEDIO")</f>
        <v>4</v>
      </c>
      <c r="I175" s="118">
        <f>(H175/$B$175)*100</f>
        <v>16.666666666666664</v>
      </c>
      <c r="J175" s="184">
        <f>COUNTIFS(ORIENTE!$A:$A,"Cocorná",ORIENTE!S:S,"ALTO")</f>
        <v>14</v>
      </c>
      <c r="K175" s="118">
        <f>(J175/$B$175)*100</f>
        <v>58.333333333333336</v>
      </c>
      <c r="L175" s="184">
        <f>COUNTIFS(ORIENTE!$A:$A,"Cocorná",ORIENTE!S:S,"INVIABLE SANITARIAMENTE")</f>
        <v>1</v>
      </c>
      <c r="M175" s="118">
        <f>(L175/$B$175)*100</f>
        <v>4.1666666666666661</v>
      </c>
      <c r="N175" s="184">
        <f t="shared" si="19"/>
        <v>1</v>
      </c>
      <c r="O175" s="118">
        <f>(N175/$B$175)*100</f>
        <v>4.1666666666666661</v>
      </c>
    </row>
    <row r="176" spans="1:16" ht="20.85" customHeight="1">
      <c r="A176" s="188" t="s">
        <v>3278</v>
      </c>
      <c r="B176" s="184">
        <f>'CONSOLIDADO-ACUEDUCTOSRURALES1'!D122</f>
        <v>3</v>
      </c>
      <c r="C176" s="118">
        <f t="shared" si="18"/>
        <v>0.52724077328646746</v>
      </c>
      <c r="D176" s="184">
        <f>COUNTIFS(ORIENTE!$A:$A,"Concepción",ORIENTE!S:S,"SIN RIESGO")</f>
        <v>0</v>
      </c>
      <c r="E176" s="118">
        <f>(D176/$B$176)*100</f>
        <v>0</v>
      </c>
      <c r="F176" s="184">
        <f>COUNTIFS(ORIENTE!$A:$A,"Concepción",ORIENTE!S:S,"BAJO")</f>
        <v>0</v>
      </c>
      <c r="G176" s="118">
        <f>(F176/$B$176)*100</f>
        <v>0</v>
      </c>
      <c r="H176" s="184">
        <f>COUNTIFS(ORIENTE!$A:$A,"Concepción",ORIENTE!S:S,"MEDIO")</f>
        <v>1</v>
      </c>
      <c r="I176" s="118">
        <f>(H176/$B$176)*100</f>
        <v>33.333333333333329</v>
      </c>
      <c r="J176" s="184">
        <f>COUNTIFS(ORIENTE!$A:$A,"Concepción",ORIENTE!S:S,"ALTO")</f>
        <v>2</v>
      </c>
      <c r="K176" s="118">
        <f>(J176/$B$176)*100</f>
        <v>66.666666666666657</v>
      </c>
      <c r="L176" s="184">
        <f>COUNTIFS(ORIENTE!$A:$A,"Concepción",ORIENTE!S:S,"INVIABLE SANITARIAMENTE")</f>
        <v>0</v>
      </c>
      <c r="M176" s="118">
        <f>(L176/$B$176)*100</f>
        <v>0</v>
      </c>
      <c r="N176" s="184">
        <f t="shared" si="19"/>
        <v>0</v>
      </c>
      <c r="O176" s="118">
        <f>(N176/$B$176)*100</f>
        <v>0</v>
      </c>
    </row>
    <row r="177" spans="1:15" ht="20.85" customHeight="1">
      <c r="A177" s="188" t="s">
        <v>4340</v>
      </c>
      <c r="B177" s="184">
        <f>'CONSOLIDADO-ACUEDUCTOSRURALES1'!D123</f>
        <v>33</v>
      </c>
      <c r="C177" s="118">
        <f t="shared" si="18"/>
        <v>5.7996485061511418</v>
      </c>
      <c r="D177" s="184">
        <f>COUNTIFS(ORIENTE!$A:$A,"Carmen de Viboral",ORIENTE!S:S,"SIN RIESGO")</f>
        <v>19</v>
      </c>
      <c r="E177" s="118">
        <f>(D177/$B$177)*100</f>
        <v>57.575757575757578</v>
      </c>
      <c r="F177" s="184">
        <f>COUNTIFS(ORIENTE!$A:$A,"Carmen de Viboral",ORIENTE!S:S,"BAJO")</f>
        <v>6</v>
      </c>
      <c r="G177" s="118">
        <f>(F177/$B$177)*100</f>
        <v>18.181818181818183</v>
      </c>
      <c r="H177" s="184">
        <f>COUNTIFS(ORIENTE!$A:$A,"Carmen de Viboral",ORIENTE!S:S,"MEDIO")</f>
        <v>8</v>
      </c>
      <c r="I177" s="118">
        <f>(H177/$B$177)*100</f>
        <v>24.242424242424242</v>
      </c>
      <c r="J177" s="184">
        <f>COUNTIFS(ORIENTE!$A:$A,"Carmen de Viboral",ORIENTE!S:S,"ALTO")</f>
        <v>0</v>
      </c>
      <c r="K177" s="118">
        <f>(J177/$B$177)*100</f>
        <v>0</v>
      </c>
      <c r="L177" s="184">
        <f>COUNTIFS(ORIENTE!$A:$A,"Carmen de Viboral",ORIENTE!S:S,"INVIABLE SANITARIAMENTE")</f>
        <v>0</v>
      </c>
      <c r="M177" s="118">
        <f>(L177/$B$177)*100</f>
        <v>0</v>
      </c>
      <c r="N177" s="184">
        <f t="shared" si="19"/>
        <v>0</v>
      </c>
      <c r="O177" s="118">
        <f>(N177/$B$177)*100</f>
        <v>0</v>
      </c>
    </row>
    <row r="178" spans="1:15" ht="20.85" customHeight="1">
      <c r="A178" s="188" t="s">
        <v>3285</v>
      </c>
      <c r="B178" s="184">
        <f>'CONSOLIDADO-ACUEDUCTOSRURALES1'!D124</f>
        <v>29</v>
      </c>
      <c r="C178" s="118">
        <f t="shared" si="18"/>
        <v>5.0966608084358525</v>
      </c>
      <c r="D178" s="184">
        <f>COUNTIFS(ORIENTE!$A:$A,"El Peñol",ORIENTE!S:S,"SIN RIESGO")</f>
        <v>24</v>
      </c>
      <c r="E178" s="118">
        <f>(D178/$B$178)*100</f>
        <v>82.758620689655174</v>
      </c>
      <c r="F178" s="184">
        <f>COUNTIFS(ORIENTE!$A:$A,"El Peñol",ORIENTE!S:S,"BAJO")</f>
        <v>0</v>
      </c>
      <c r="G178" s="118">
        <f>(F178/$B$178)*100</f>
        <v>0</v>
      </c>
      <c r="H178" s="184">
        <f>COUNTIFS(ORIENTE!$A:$A,"El Peñol",ORIENTE!S:S,"MEDIO")</f>
        <v>0</v>
      </c>
      <c r="I178" s="118">
        <f>(H178/$B$178)*100</f>
        <v>0</v>
      </c>
      <c r="J178" s="184">
        <f>COUNTIFS(ORIENTE!$A:$A,"El Peñol",ORIENTE!S:S,"ALTO")</f>
        <v>0</v>
      </c>
      <c r="K178" s="118">
        <f>(J178/$B$178)*100</f>
        <v>0</v>
      </c>
      <c r="L178" s="184">
        <f>COUNTIFS(ORIENTE!$A:$A,"El Peñol",ORIENTE!S:S,"INVIABLE SANITARIAMENTE")</f>
        <v>0</v>
      </c>
      <c r="M178" s="118">
        <f>(L178/$B$178)*100</f>
        <v>0</v>
      </c>
      <c r="N178" s="184">
        <f t="shared" si="19"/>
        <v>5</v>
      </c>
      <c r="O178" s="118">
        <f>(N178/$B$178)*100</f>
        <v>17.241379310344829</v>
      </c>
    </row>
    <row r="179" spans="1:15" ht="20.85" customHeight="1">
      <c r="A179" s="188" t="s">
        <v>3339</v>
      </c>
      <c r="B179" s="184">
        <f>'CONSOLIDADO-ACUEDUCTOSRURALES1'!D125</f>
        <v>21</v>
      </c>
      <c r="C179" s="118">
        <f t="shared" si="18"/>
        <v>3.690685413005272</v>
      </c>
      <c r="D179" s="184">
        <f>COUNTIFS(ORIENTE!$A:$A,"El Retiro",ORIENTE!S:S,"SIN RIESGO")</f>
        <v>9</v>
      </c>
      <c r="E179" s="118">
        <f>(D179/$B$179)*100</f>
        <v>42.857142857142854</v>
      </c>
      <c r="F179" s="184">
        <f>COUNTIFS(ORIENTE!$A:$A,"El Retiro",ORIENTE!S:S,"BAJO")</f>
        <v>2</v>
      </c>
      <c r="G179" s="118">
        <f>(F179/$B$179)*100</f>
        <v>9.5238095238095237</v>
      </c>
      <c r="H179" s="184">
        <f>COUNTIFS(ORIENTE!$A:$A,"El Retiro",ORIENTE!S:S,"MEDIO")</f>
        <v>1</v>
      </c>
      <c r="I179" s="118">
        <f>(H179/$B$179)*100</f>
        <v>4.7619047619047619</v>
      </c>
      <c r="J179" s="184">
        <f>COUNTIFS(ORIENTE!$A:$A,"El Retiro",ORIENTE!S:S,"ALTO")</f>
        <v>8</v>
      </c>
      <c r="K179" s="118">
        <f>(J179/$B$179)*100</f>
        <v>38.095238095238095</v>
      </c>
      <c r="L179" s="184">
        <f>COUNTIFS(ORIENTE!$A:$A,"El Retiro",ORIENTE!S:S,"INVIABLE SANITARIAMENTE")</f>
        <v>0</v>
      </c>
      <c r="M179" s="118">
        <f>(L179/$B$179)*100</f>
        <v>0</v>
      </c>
      <c r="N179" s="184">
        <f t="shared" si="19"/>
        <v>1</v>
      </c>
      <c r="O179" s="118">
        <f>(N179/$B$179)*100</f>
        <v>4.7619047619047619</v>
      </c>
    </row>
    <row r="180" spans="1:15" ht="20.85" customHeight="1">
      <c r="A180" s="188" t="s">
        <v>3390</v>
      </c>
      <c r="B180" s="184">
        <f>'CONSOLIDADO-ACUEDUCTOSRURALES1'!D126</f>
        <v>36</v>
      </c>
      <c r="C180" s="118">
        <f t="shared" si="18"/>
        <v>6.3268892794376104</v>
      </c>
      <c r="D180" s="184">
        <f>COUNTIFS(ORIENTE!$A:$A,"El Santuario",ORIENTE!S:S,"SIN RIESGO")</f>
        <v>13</v>
      </c>
      <c r="E180" s="118">
        <f>(D180/$B$180)*100</f>
        <v>36.111111111111107</v>
      </c>
      <c r="F180" s="184">
        <f>COUNTIFS(ORIENTE!$A:$A,"El Santuario",ORIENTE!S:S,"BAJO")</f>
        <v>0</v>
      </c>
      <c r="G180" s="118">
        <f>(F180/$B$180)*100</f>
        <v>0</v>
      </c>
      <c r="H180" s="184">
        <f>COUNTIFS(ORIENTE!$A:$A,"El Santuario",ORIENTE!S:S,"MEDIO")</f>
        <v>6</v>
      </c>
      <c r="I180" s="118">
        <f>(H180/$B$180)*100</f>
        <v>16.666666666666664</v>
      </c>
      <c r="J180" s="184">
        <f>COUNTIFS(ORIENTE!$A:$A,"El Santuario",ORIENTE!S:S,"ALTO")</f>
        <v>8</v>
      </c>
      <c r="K180" s="118">
        <f>(J180/$B$180)*100</f>
        <v>22.222222222222221</v>
      </c>
      <c r="L180" s="184">
        <f>COUNTIFS(ORIENTE!$A:$A,"El Santuario",ORIENTE!S:S,"INVIABLE SANITARIAMENTE")</f>
        <v>9</v>
      </c>
      <c r="M180" s="118">
        <f>(L180/$B$180)*100</f>
        <v>25</v>
      </c>
      <c r="N180" s="184">
        <f t="shared" si="19"/>
        <v>0</v>
      </c>
      <c r="O180" s="118">
        <f>(N180/$B$180)*100</f>
        <v>0</v>
      </c>
    </row>
    <row r="181" spans="1:15" ht="20.85" customHeight="1">
      <c r="A181" s="188" t="s">
        <v>3450</v>
      </c>
      <c r="B181" s="184">
        <f>'CONSOLIDADO-ACUEDUCTOSRURALES1'!D127</f>
        <v>27</v>
      </c>
      <c r="C181" s="118">
        <f t="shared" si="18"/>
        <v>4.7451669595782073</v>
      </c>
      <c r="D181" s="184">
        <f>COUNTIFS(ORIENTE!$A:$A,"Granada",ORIENTE!S:S,"SIN RIESGO")</f>
        <v>0</v>
      </c>
      <c r="E181" s="118">
        <f>(D181/$B$181)*100</f>
        <v>0</v>
      </c>
      <c r="F181" s="184">
        <f>COUNTIFS(ORIENTE!$A:$A,"Granada",ORIENTE!S:S,"BAJO")</f>
        <v>0</v>
      </c>
      <c r="G181" s="118">
        <f>(F181/$B$181)*100</f>
        <v>0</v>
      </c>
      <c r="H181" s="184">
        <f>COUNTIFS(ORIENTE!$A:$A,"Granada",ORIENTE!S:S,"MEDIO")</f>
        <v>0</v>
      </c>
      <c r="I181" s="118">
        <f>(H181/$B$181)*100</f>
        <v>0</v>
      </c>
      <c r="J181" s="184">
        <f>COUNTIFS(ORIENTE!$A:$A,"Granada",ORIENTE!S:S,"ALTO")</f>
        <v>0</v>
      </c>
      <c r="K181" s="118">
        <f>(J181/$B$181)*100</f>
        <v>0</v>
      </c>
      <c r="L181" s="184">
        <f>COUNTIFS(ORIENTE!$A:$A,"Granada",ORIENTE!S:S,"INVIABLE SANITARIAMENTE")</f>
        <v>27</v>
      </c>
      <c r="M181" s="118">
        <f>(L181/$B$181)*100</f>
        <v>100</v>
      </c>
      <c r="N181" s="184">
        <f t="shared" si="19"/>
        <v>0</v>
      </c>
      <c r="O181" s="118">
        <f>(N181/$B$181)*100</f>
        <v>0</v>
      </c>
    </row>
    <row r="182" spans="1:15" ht="20.85" customHeight="1">
      <c r="A182" s="188" t="s">
        <v>3489</v>
      </c>
      <c r="B182" s="184">
        <f>'CONSOLIDADO-ACUEDUCTOSRURALES1'!D128</f>
        <v>61</v>
      </c>
      <c r="C182" s="118">
        <f t="shared" si="18"/>
        <v>10.720562390158172</v>
      </c>
      <c r="D182" s="184">
        <f>COUNTIFS(ORIENTE!$A:$A,"Guarne",ORIENTE!S:S,"SIN RIESGO")</f>
        <v>41</v>
      </c>
      <c r="E182" s="118">
        <f>(D182/$B$182)*100</f>
        <v>67.213114754098356</v>
      </c>
      <c r="F182" s="184">
        <f>COUNTIFS(ORIENTE!$A:$A,"Guarne",ORIENTE!S:S,"BAJO")</f>
        <v>16</v>
      </c>
      <c r="G182" s="118">
        <f>(F182/$B$182)*100</f>
        <v>26.229508196721312</v>
      </c>
      <c r="H182" s="184">
        <f>COUNTIFS(ORIENTE!$A:$A,"Guarne",ORIENTE!S:S,"MEDIO")</f>
        <v>4</v>
      </c>
      <c r="I182" s="118">
        <f>(H182/$B$182)*100</f>
        <v>6.557377049180328</v>
      </c>
      <c r="J182" s="184">
        <f>COUNTIFS(ORIENTE!$A:$A,"Guarne",ORIENTE!S:S,"ALTO")</f>
        <v>0</v>
      </c>
      <c r="K182" s="118">
        <f>(J182/$B$182)*100</f>
        <v>0</v>
      </c>
      <c r="L182" s="184">
        <f>COUNTIFS(ORIENTE!$A:$A,"Guarne",ORIENTE!S:S,"INVIABLE SANITARIAMENTE")</f>
        <v>0</v>
      </c>
      <c r="M182" s="118">
        <f>(L182/$B$182)*100</f>
        <v>0</v>
      </c>
      <c r="N182" s="184">
        <f t="shared" si="19"/>
        <v>0</v>
      </c>
      <c r="O182" s="118">
        <f>(N182/$B$182)*100</f>
        <v>0</v>
      </c>
    </row>
    <row r="183" spans="1:15" ht="20.85" customHeight="1">
      <c r="A183" s="188" t="s">
        <v>3580</v>
      </c>
      <c r="B183" s="184">
        <f>'CONSOLIDADO-ACUEDUCTOSRURALES1'!D129</f>
        <v>6</v>
      </c>
      <c r="C183" s="118">
        <f t="shared" si="18"/>
        <v>1.0544815465729349</v>
      </c>
      <c r="D183" s="184">
        <f>COUNTIFS(ORIENTE!$A:$A,"Guatapé",ORIENTE!S:S,"SIN RIESGO")</f>
        <v>5</v>
      </c>
      <c r="E183" s="118">
        <f>(D183/$B$183)*100</f>
        <v>83.333333333333343</v>
      </c>
      <c r="F183" s="184">
        <f>COUNTIFS(ORIENTE!$A:$A,"Guatapé",ORIENTE!S:S,"BAJO")</f>
        <v>0</v>
      </c>
      <c r="G183" s="118">
        <f>(F183/$B$183)*100</f>
        <v>0</v>
      </c>
      <c r="H183" s="184">
        <f>COUNTIFS(ORIENTE!$A:$A,"Guatapé",ORIENTE!S:S,"MEDIO")</f>
        <v>0</v>
      </c>
      <c r="I183" s="118">
        <f>(H183/$B$183)*100</f>
        <v>0</v>
      </c>
      <c r="J183" s="184">
        <f>COUNTIFS(ORIENTE!$A:$A,"Guatapé",ORIENTE!S:S,"ALTO")</f>
        <v>0</v>
      </c>
      <c r="K183" s="118">
        <f>(J183/$B$183)*100</f>
        <v>0</v>
      </c>
      <c r="L183" s="184">
        <f>COUNTIFS(ORIENTE!$A:$A,"Guatapé",ORIENTE!S:S,"INVIABLE SANITARIAMENTE")</f>
        <v>0</v>
      </c>
      <c r="M183" s="118">
        <f>(L183/$B$183)*100</f>
        <v>0</v>
      </c>
      <c r="N183" s="184">
        <f t="shared" si="19"/>
        <v>1</v>
      </c>
      <c r="O183" s="118">
        <f>(N183/$B$183)*100</f>
        <v>16.666666666666664</v>
      </c>
    </row>
    <row r="184" spans="1:15" ht="20.85" customHeight="1">
      <c r="A184" s="188" t="s">
        <v>3588</v>
      </c>
      <c r="B184" s="184">
        <f>'CONSOLIDADO-ACUEDUCTOSRURALES1'!D130</f>
        <v>18</v>
      </c>
      <c r="C184" s="118">
        <f t="shared" si="18"/>
        <v>3.1634446397188052</v>
      </c>
      <c r="D184" s="184">
        <f>COUNTIFS(ORIENTE!$A:$A,"La Ceja del Tambo",ORIENTE!S:S,"SIN RIESGO")</f>
        <v>2</v>
      </c>
      <c r="E184" s="118">
        <f>(D184/$B$184)*100</f>
        <v>11.111111111111111</v>
      </c>
      <c r="F184" s="184">
        <f>COUNTIFS(ORIENTE!$A:$A,"La Ceja del Tambo",ORIENTE!S:S,"BAJO")</f>
        <v>3</v>
      </c>
      <c r="G184" s="118">
        <f>(F184/$B$184)*100</f>
        <v>16.666666666666664</v>
      </c>
      <c r="H184" s="184">
        <f>COUNTIFS(ORIENTE!$A:$A,"La Ceja del Tambo",ORIENTE!S:S,"MEDIO")</f>
        <v>2</v>
      </c>
      <c r="I184" s="118">
        <f>(H184/$B$184)*100</f>
        <v>11.111111111111111</v>
      </c>
      <c r="J184" s="184">
        <f>COUNTIFS(ORIENTE!$A:$A,"La Ceja del Tambo",ORIENTE!S:S,"ALTO")</f>
        <v>7</v>
      </c>
      <c r="K184" s="118">
        <f>(J184/$B$184)*100</f>
        <v>38.888888888888893</v>
      </c>
      <c r="L184" s="184">
        <f>COUNTIFS(ORIENTE!$A:$A,"La Ceja del Tambo",ORIENTE!S:S,"INVIABLE SANITARIAMENTE")</f>
        <v>0</v>
      </c>
      <c r="M184" s="118">
        <f>(L184/$B$184)*100</f>
        <v>0</v>
      </c>
      <c r="N184" s="184">
        <f t="shared" si="19"/>
        <v>4</v>
      </c>
      <c r="O184" s="118">
        <f>(N184/$B$184)*100</f>
        <v>22.222222222222221</v>
      </c>
    </row>
    <row r="185" spans="1:15" ht="20.85" customHeight="1">
      <c r="A185" s="188" t="s">
        <v>3617</v>
      </c>
      <c r="B185" s="184">
        <f>'CONSOLIDADO-ACUEDUCTOSRURALES1'!D131</f>
        <v>18</v>
      </c>
      <c r="C185" s="118">
        <f t="shared" si="18"/>
        <v>3.1634446397188052</v>
      </c>
      <c r="D185" s="184">
        <f>COUNTIFS(ORIENTE!$A:$A,"La Unión",ORIENTE!S:S,"SIN RIESGO")</f>
        <v>3</v>
      </c>
      <c r="E185" s="118">
        <f>(D185/$B$185)*100</f>
        <v>16.666666666666664</v>
      </c>
      <c r="F185" s="184">
        <f>COUNTIFS(ORIENTE!$A:$A,"La Unión",ORIENTE!S:S,"BAJO")</f>
        <v>2</v>
      </c>
      <c r="G185" s="118">
        <f>(F185/$B$185)*100</f>
        <v>11.111111111111111</v>
      </c>
      <c r="H185" s="184">
        <f>COUNTIFS(ORIENTE!$A:$A,"La Unión",ORIENTE!S:S,"MEDIO")</f>
        <v>4</v>
      </c>
      <c r="I185" s="118">
        <f>(H185/$B$185)*100</f>
        <v>22.222222222222221</v>
      </c>
      <c r="J185" s="184">
        <f>COUNTIFS(ORIENTE!$A:$A,"La Unión",ORIENTE!S:S,"ALTO")</f>
        <v>8</v>
      </c>
      <c r="K185" s="118">
        <f>(J185/$B$185)*100</f>
        <v>44.444444444444443</v>
      </c>
      <c r="L185" s="184">
        <f>COUNTIFS(ORIENTE!$A:$A,"La Unión",ORIENTE!S:S,"INVIABLE SANITARIAMENTE")</f>
        <v>1</v>
      </c>
      <c r="M185" s="118">
        <f>(L185/$B$185)*100</f>
        <v>5.5555555555555554</v>
      </c>
      <c r="N185" s="184">
        <f t="shared" si="19"/>
        <v>0</v>
      </c>
      <c r="O185" s="118">
        <f>(N185/$B$185)*100</f>
        <v>0</v>
      </c>
    </row>
    <row r="186" spans="1:15" ht="20.85" customHeight="1">
      <c r="A186" s="188" t="s">
        <v>3647</v>
      </c>
      <c r="B186" s="184">
        <f>'CONSOLIDADO-ACUEDUCTOSRURALES1'!D132</f>
        <v>38</v>
      </c>
      <c r="C186" s="118">
        <f t="shared" si="18"/>
        <v>6.6783831282952555</v>
      </c>
      <c r="D186" s="184">
        <f>COUNTIFS(ORIENTE!$A:$A,"Marinilla",ORIENTE!S:S,"SIN RIESGO")</f>
        <v>21</v>
      </c>
      <c r="E186" s="118">
        <f>(D186/$B$186)*100</f>
        <v>55.26315789473685</v>
      </c>
      <c r="F186" s="184">
        <f>COUNTIFS(ORIENTE!$A:$A,"Marinilla",ORIENTE!S:S,"BAJO")</f>
        <v>14</v>
      </c>
      <c r="G186" s="118">
        <f>(F186/$B$186)*100</f>
        <v>36.84210526315789</v>
      </c>
      <c r="H186" s="184">
        <f>COUNTIFS(ORIENTE!$A:$A,"Marinilla",ORIENTE!S:S,"MEDIO")</f>
        <v>2</v>
      </c>
      <c r="I186" s="118">
        <f>(H186/$B$186)*100</f>
        <v>5.2631578947368416</v>
      </c>
      <c r="J186" s="184">
        <f>COUNTIFS(ORIENTE!$A:$A,"Marinilla",ORIENTE!S:S,"ALTO")</f>
        <v>0</v>
      </c>
      <c r="K186" s="118">
        <f>(J186/$B$186)*100</f>
        <v>0</v>
      </c>
      <c r="L186" s="184">
        <f>COUNTIFS(ORIENTE!$A:$A,"Marinilla",ORIENTE!S:S,"INVIABLE SANITARIAMENTE")</f>
        <v>0</v>
      </c>
      <c r="M186" s="118">
        <f>(L186/$B$186)*100</f>
        <v>0</v>
      </c>
      <c r="N186" s="184">
        <f t="shared" si="19"/>
        <v>1</v>
      </c>
      <c r="O186" s="118">
        <f>(N186/$B$186)*100</f>
        <v>2.6315789473684208</v>
      </c>
    </row>
    <row r="187" spans="1:15" ht="20.85" customHeight="1">
      <c r="A187" s="188" t="s">
        <v>3707</v>
      </c>
      <c r="B187" s="184">
        <f>'CONSOLIDADO-ACUEDUCTOSRURALES1'!D133</f>
        <v>12</v>
      </c>
      <c r="C187" s="118">
        <f t="shared" si="18"/>
        <v>2.1089630931458698</v>
      </c>
      <c r="D187" s="184">
        <f>COUNTIFS(ORIENTE!$A:$A,"Nariño",ORIENTE!S:S,"SIN RIESGO")</f>
        <v>1</v>
      </c>
      <c r="E187" s="118">
        <f>(D187/$B$187)*100</f>
        <v>8.3333333333333321</v>
      </c>
      <c r="F187" s="184">
        <f>COUNTIFS(ORIENTE!$A:$A,"Nariño",ORIENTE!S:S,"BAJO")</f>
        <v>0</v>
      </c>
      <c r="G187" s="118">
        <f>(F187/$B$187)*100</f>
        <v>0</v>
      </c>
      <c r="H187" s="184">
        <f>COUNTIFS(ORIENTE!$A:$A,"Nariño",ORIENTE!S:S,"MEDIO")</f>
        <v>0</v>
      </c>
      <c r="I187" s="118">
        <f>(H187/$B$187)*100</f>
        <v>0</v>
      </c>
      <c r="J187" s="184">
        <f>COUNTIFS(ORIENTE!$A:$A,"Nariño",ORIENTE!S:S,"ALTO")</f>
        <v>11</v>
      </c>
      <c r="K187" s="118">
        <f>(J187/$B$187)*100</f>
        <v>91.666666666666657</v>
      </c>
      <c r="L187" s="184">
        <f>COUNTIFS(ORIENTE!$A:$A,"Nariño",ORIENTE!S:S,"INVIABLE SANITARIAMENTE")</f>
        <v>0</v>
      </c>
      <c r="M187" s="118">
        <f>(L187/$B$187)*100</f>
        <v>0</v>
      </c>
      <c r="N187" s="184">
        <f t="shared" si="19"/>
        <v>0</v>
      </c>
      <c r="O187" s="118">
        <f>(N187/$B$187)*100</f>
        <v>0</v>
      </c>
    </row>
    <row r="188" spans="1:15" ht="20.85" customHeight="1">
      <c r="A188" s="188" t="s">
        <v>3729</v>
      </c>
      <c r="B188" s="184">
        <f>'CONSOLIDADO-ACUEDUCTOSRURALES1'!D134</f>
        <v>24</v>
      </c>
      <c r="C188" s="118">
        <f t="shared" si="18"/>
        <v>4.2179261862917397</v>
      </c>
      <c r="D188" s="184">
        <f>COUNTIFS(ORIENTE!$A:$A,"Rionegro",ORIENTE!S:S,"SIN RIESGO")</f>
        <v>17</v>
      </c>
      <c r="E188" s="118">
        <f>(D188/$B$188)*100</f>
        <v>70.833333333333343</v>
      </c>
      <c r="F188" s="184">
        <f>COUNTIFS(ORIENTE!$A:$A,"Rionegro",ORIENTE!S:S,"BAJO")</f>
        <v>5</v>
      </c>
      <c r="G188" s="118">
        <f>(F188/$B$188)*100</f>
        <v>20.833333333333336</v>
      </c>
      <c r="H188" s="184">
        <f>COUNTIFS(ORIENTE!$A:$A,"Rionegro",ORIENTE!S:S,"MEDIO")</f>
        <v>2</v>
      </c>
      <c r="I188" s="118">
        <f>(H188/$B$188)*100</f>
        <v>8.3333333333333321</v>
      </c>
      <c r="J188" s="184">
        <f>COUNTIFS(ORIENTE!$A:$A,"Rionegro",ORIENTE!S:S,"ALTO")</f>
        <v>0</v>
      </c>
      <c r="K188" s="118">
        <f>(J188/$B$188)*100</f>
        <v>0</v>
      </c>
      <c r="L188" s="184">
        <f>COUNTIFS(ORIENTE!$A:$A,"Rionegro",ORIENTE!S:S,"INVIABLE SANITARIAMENTE")</f>
        <v>0</v>
      </c>
      <c r="M188" s="118">
        <f>(L188/$B$188)*100</f>
        <v>0</v>
      </c>
      <c r="N188" s="184">
        <f t="shared" si="19"/>
        <v>0</v>
      </c>
      <c r="O188" s="118">
        <f>(N188/$B$188)*100</f>
        <v>0</v>
      </c>
    </row>
    <row r="189" spans="1:15" ht="20.85" customHeight="1">
      <c r="A189" s="188" t="s">
        <v>3772</v>
      </c>
      <c r="B189" s="184">
        <f>'CONSOLIDADO-ACUEDUCTOSRURALES1'!D135</f>
        <v>33</v>
      </c>
      <c r="C189" s="118">
        <f t="shared" si="18"/>
        <v>5.7996485061511418</v>
      </c>
      <c r="D189" s="184">
        <f>COUNTIFS(ORIENTE!$A:$A,"San Carlos",ORIENTE!S:S,"SIN RIESGO")</f>
        <v>1</v>
      </c>
      <c r="E189" s="118">
        <f>(D189/$B$189)*100</f>
        <v>3.0303030303030303</v>
      </c>
      <c r="F189" s="184">
        <f>COUNTIFS(ORIENTE!$A:$A,"San Carlos",ORIENTE!S:S,"BAJO")</f>
        <v>0</v>
      </c>
      <c r="G189" s="118">
        <f>(F189/$B$189)*100</f>
        <v>0</v>
      </c>
      <c r="H189" s="184">
        <f>COUNTIFS(ORIENTE!$A:$A,"San Carlos",ORIENTE!S:S,"MEDIO")</f>
        <v>0</v>
      </c>
      <c r="I189" s="118">
        <f>(H189/$B$189)*100</f>
        <v>0</v>
      </c>
      <c r="J189" s="184">
        <f>COUNTIFS(ORIENTE!$A:$A,"San Carlos",ORIENTE!S:S,"ALTO")</f>
        <v>9</v>
      </c>
      <c r="K189" s="118">
        <f>(J189/$B$189)*100</f>
        <v>27.27272727272727</v>
      </c>
      <c r="L189" s="184">
        <f>COUNTIFS(ORIENTE!$A:$A,"San Carlos",ORIENTE!S:S,"INVIABLE SANITARIAMENTE")</f>
        <v>0</v>
      </c>
      <c r="M189" s="118">
        <f>(L189/$B$189)*100</f>
        <v>0</v>
      </c>
      <c r="N189" s="184">
        <f t="shared" si="19"/>
        <v>23</v>
      </c>
      <c r="O189" s="118">
        <f>(N189/$B$189)*100</f>
        <v>69.696969696969703</v>
      </c>
    </row>
    <row r="190" spans="1:15" ht="20.85" customHeight="1">
      <c r="A190" s="188" t="s">
        <v>3830</v>
      </c>
      <c r="B190" s="184">
        <f>'CONSOLIDADO-ACUEDUCTOSRURALES1'!D136</f>
        <v>8</v>
      </c>
      <c r="C190" s="118">
        <f t="shared" si="18"/>
        <v>1.4059753954305798</v>
      </c>
      <c r="D190" s="184">
        <f>COUNTIFS(ORIENTE!$A:$A,"San Francisco",ORIENTE!S:S,"SIN RIESGO")</f>
        <v>0</v>
      </c>
      <c r="E190" s="118">
        <f>(D190/$B$190)*100</f>
        <v>0</v>
      </c>
      <c r="F190" s="184">
        <f>COUNTIFS(ORIENTE!$A:$A,"San Francisco",ORIENTE!S:S,"BAJO")</f>
        <v>0</v>
      </c>
      <c r="G190" s="118">
        <f>(F190/$B$190)*100</f>
        <v>0</v>
      </c>
      <c r="H190" s="184">
        <f>COUNTIFS(ORIENTE!$A:$A,"San Francisco",ORIENTE!S:S,"MEDIO")</f>
        <v>2</v>
      </c>
      <c r="I190" s="118">
        <f>(H190/$B$190)*100</f>
        <v>25</v>
      </c>
      <c r="J190" s="184">
        <f>COUNTIFS(ORIENTE!$A:$A,"San Francisco",ORIENTE!S:S,"ALTO")</f>
        <v>1</v>
      </c>
      <c r="K190" s="118">
        <f>(J190/$B$190)*100</f>
        <v>12.5</v>
      </c>
      <c r="L190" s="184">
        <f>COUNTIFS(ORIENTE!$A:$A,"San Francisco",ORIENTE!S:S,"INVIABLE SANITARIAMENTE")</f>
        <v>5</v>
      </c>
      <c r="M190" s="118">
        <f>(L190/$B$190)*100</f>
        <v>62.5</v>
      </c>
      <c r="N190" s="184">
        <f t="shared" si="19"/>
        <v>0</v>
      </c>
      <c r="O190" s="118">
        <f>(N190/$B$190)*100</f>
        <v>0</v>
      </c>
    </row>
    <row r="191" spans="1:15" ht="20.85" customHeight="1">
      <c r="A191" s="188" t="s">
        <v>3847</v>
      </c>
      <c r="B191" s="184">
        <f>'CONSOLIDADO-ACUEDUCTOSRURALES1'!D137</f>
        <v>8</v>
      </c>
      <c r="C191" s="118">
        <f t="shared" si="18"/>
        <v>1.4059753954305798</v>
      </c>
      <c r="D191" s="184">
        <f>COUNTIFS(ORIENTE!$A:$A,"San Luis",ORIENTE!S:S,"SIN RIESGO")</f>
        <v>0</v>
      </c>
      <c r="E191" s="118">
        <f>(D191/$B$191)*100</f>
        <v>0</v>
      </c>
      <c r="F191" s="184">
        <f>COUNTIFS(ORIENTE!$A:$A,"San Luis",ORIENTE!S:S,"BAJO")</f>
        <v>0</v>
      </c>
      <c r="G191" s="118">
        <f>(F191/$B$191)*100</f>
        <v>0</v>
      </c>
      <c r="H191" s="184">
        <f>COUNTIFS(ORIENTE!$A:$A,"San Luis",ORIENTE!S:S,"MEDIO")</f>
        <v>6</v>
      </c>
      <c r="I191" s="118">
        <f>(H191/$B$191)*100</f>
        <v>75</v>
      </c>
      <c r="J191" s="184">
        <f>COUNTIFS(ORIENTE!$A:$A,"San Luis",ORIENTE!S:S,"ALTO")</f>
        <v>2</v>
      </c>
      <c r="K191" s="118">
        <f>(J191/$B$191)*100</f>
        <v>25</v>
      </c>
      <c r="L191" s="184">
        <f>COUNTIFS(ORIENTE!$A:$A,"San Luis",ORIENTE!S:S,"INVIABLE SANITARIAMENTE")</f>
        <v>0</v>
      </c>
      <c r="M191" s="118">
        <f>(L191/$B$191)*100</f>
        <v>0</v>
      </c>
      <c r="N191" s="184">
        <f t="shared" si="19"/>
        <v>0</v>
      </c>
      <c r="O191" s="118">
        <f>(N191/$B$191)*100</f>
        <v>0</v>
      </c>
    </row>
    <row r="192" spans="1:15" ht="20.85" customHeight="1">
      <c r="A192" s="188" t="s">
        <v>2956</v>
      </c>
      <c r="B192" s="184">
        <f>'CONSOLIDADO-ACUEDUCTOSRURALES1'!D138</f>
        <v>16</v>
      </c>
      <c r="C192" s="118">
        <f t="shared" si="18"/>
        <v>2.8119507908611596</v>
      </c>
      <c r="D192" s="184">
        <f>COUNTIFS(ORIENTE!$A:$A,"San Rafael",ORIENTE!S:S,"SIN RIESGO")</f>
        <v>0</v>
      </c>
      <c r="E192" s="118">
        <f>(D192/$B$192)*100</f>
        <v>0</v>
      </c>
      <c r="F192" s="184">
        <f>COUNTIFS(ORIENTE!$A:$A,"San Rafael",ORIENTE!S:S,"BAJO")</f>
        <v>0</v>
      </c>
      <c r="G192" s="118">
        <f>(F192/$B$192)*100</f>
        <v>0</v>
      </c>
      <c r="H192" s="184">
        <f>COUNTIFS(ORIENTE!$A:$A,"San Rafael",ORIENTE!S:S,"MEDIO")</f>
        <v>1</v>
      </c>
      <c r="I192" s="118">
        <f>(H192/$B$192)*100</f>
        <v>6.25</v>
      </c>
      <c r="J192" s="184">
        <f>COUNTIFS(ORIENTE!$A:$A,"San Rafael",ORIENTE!S:S,"ALTO")</f>
        <v>4</v>
      </c>
      <c r="K192" s="118">
        <f>(J192/$B$192)*100</f>
        <v>25</v>
      </c>
      <c r="L192" s="184">
        <f>COUNTIFS(ORIENTE!$A:$A,"San Rafael",ORIENTE!S:S,"INVIABLE SANITARIAMENTE")</f>
        <v>6</v>
      </c>
      <c r="M192" s="118">
        <f>(L192/$B$192)*100</f>
        <v>37.5</v>
      </c>
      <c r="N192" s="184">
        <f t="shared" si="19"/>
        <v>5</v>
      </c>
      <c r="O192" s="118">
        <f>(N192/$B$192)*100</f>
        <v>31.25</v>
      </c>
    </row>
    <row r="193" spans="1:15" ht="20.85" customHeight="1">
      <c r="A193" s="188" t="s">
        <v>4379</v>
      </c>
      <c r="B193" s="184">
        <f>'CONSOLIDADO-ACUEDUCTOSRURALES1'!D139</f>
        <v>55</v>
      </c>
      <c r="C193" s="118">
        <f t="shared" si="18"/>
        <v>9.6660808435852363</v>
      </c>
      <c r="D193" s="184">
        <f>COUNTIFS(ORIENTE!$A:$A,"San Vicente Ferrer",ORIENTE!S:S,"SIN RIESGO")</f>
        <v>18</v>
      </c>
      <c r="E193" s="118">
        <f>(D193/$B$193)*100</f>
        <v>32.727272727272727</v>
      </c>
      <c r="F193" s="184">
        <f>COUNTIFS(ORIENTE!$A:$A,"San Vicente Ferrer",ORIENTE!S:S,"BAJO")</f>
        <v>0</v>
      </c>
      <c r="G193" s="118">
        <f>(F193/$B$193)*100</f>
        <v>0</v>
      </c>
      <c r="H193" s="184">
        <f>COUNTIFS(ORIENTE!$A:$A,"San Vicente Ferrer",ORIENTE!S:S,"MEDIO")</f>
        <v>7</v>
      </c>
      <c r="I193" s="118">
        <f>(H193/$B$193)*100</f>
        <v>12.727272727272727</v>
      </c>
      <c r="J193" s="184">
        <f>COUNTIFS(ORIENTE!$A:$A,"San Vicente Ferrer",ORIENTE!S:S,"ALTO")</f>
        <v>1</v>
      </c>
      <c r="K193" s="118">
        <f>(J193/$B$193)*100</f>
        <v>1.8181818181818181</v>
      </c>
      <c r="L193" s="184">
        <f>COUNTIFS(ORIENTE!$A:$A,"San Vicente Ferrer",ORIENTE!S:S,"INVIABLE SANITARIAMENTE")</f>
        <v>1</v>
      </c>
      <c r="M193" s="118">
        <f>(L193/$B$193)*100</f>
        <v>1.8181818181818181</v>
      </c>
      <c r="N193" s="184">
        <f t="shared" si="19"/>
        <v>28</v>
      </c>
      <c r="O193" s="118">
        <f>(N193/$B$193)*100</f>
        <v>50.909090909090907</v>
      </c>
    </row>
    <row r="194" spans="1:15" ht="20.85" customHeight="1">
      <c r="A194" s="188" t="s">
        <v>4001</v>
      </c>
      <c r="B194" s="184">
        <f>'CONSOLIDADO-ACUEDUCTOSRURALES1'!D140</f>
        <v>24</v>
      </c>
      <c r="C194" s="118">
        <f t="shared" si="18"/>
        <v>4.2179261862917397</v>
      </c>
      <c r="D194" s="184">
        <f>COUNTIFS(ORIENTE!$A:$A,"Sonsón",ORIENTE!S:S,"SIN RIESGO")</f>
        <v>2</v>
      </c>
      <c r="E194" s="118">
        <f>(D194/$B$194)*100</f>
        <v>8.3333333333333321</v>
      </c>
      <c r="F194" s="184">
        <f>COUNTIFS(ORIENTE!$A:$A,"Sonsón",ORIENTE!S:S,"BAJO")</f>
        <v>0</v>
      </c>
      <c r="G194" s="118">
        <f>(F194/$B$194)*100</f>
        <v>0</v>
      </c>
      <c r="H194" s="184">
        <f>COUNTIFS(ORIENTE!$A:$A,"Sonsón",ORIENTE!S:S,"MEDIO")</f>
        <v>0</v>
      </c>
      <c r="I194" s="118">
        <f>(H194/$B$194)*100</f>
        <v>0</v>
      </c>
      <c r="J194" s="184">
        <f>COUNTIFS(ORIENTE!$A:$A,"Sonsón",ORIENTE!S:S,"ALTO")</f>
        <v>18</v>
      </c>
      <c r="K194" s="118">
        <f>(J194/$B$194)*100</f>
        <v>75</v>
      </c>
      <c r="L194" s="184">
        <f>COUNTIFS(ORIENTE!$A:$A,"Sonsón",ORIENTE!S:S,"INVIABLE SANITARIAMENTE")</f>
        <v>4</v>
      </c>
      <c r="M194" s="118">
        <f>(L194/$B$194)*100</f>
        <v>16.666666666666664</v>
      </c>
      <c r="N194" s="184">
        <f t="shared" si="19"/>
        <v>0</v>
      </c>
      <c r="O194" s="118">
        <f>(N194/$B$194)*100</f>
        <v>0</v>
      </c>
    </row>
    <row r="195" spans="1:15" ht="20.85" customHeight="1">
      <c r="A195" s="185" t="s">
        <v>4341</v>
      </c>
      <c r="B195" s="186">
        <f>SUM(B172:B194)</f>
        <v>569</v>
      </c>
      <c r="C195" s="187">
        <f>SUM(C172:C194)</f>
        <v>99.999999999999972</v>
      </c>
      <c r="D195" s="186">
        <f>SUM(D172:D194)</f>
        <v>185</v>
      </c>
      <c r="E195" s="187">
        <f>(D195/$B$195)*100</f>
        <v>32.513181019332158</v>
      </c>
      <c r="F195" s="186">
        <f>SUM(F172:F194)</f>
        <v>49</v>
      </c>
      <c r="G195" s="187">
        <f>(F195/$B$195)*100</f>
        <v>8.6115992970123028</v>
      </c>
      <c r="H195" s="186">
        <f>SUM(H172:H194)</f>
        <v>54</v>
      </c>
      <c r="I195" s="187">
        <f>(H195/$B$195)*100</f>
        <v>9.4903339191564147</v>
      </c>
      <c r="J195" s="186">
        <f>SUM(J172:J194)</f>
        <v>124</v>
      </c>
      <c r="K195" s="187">
        <f>(J195/$B$195)*100</f>
        <v>21.79261862917399</v>
      </c>
      <c r="L195" s="186">
        <f>SUM(L172:L194)</f>
        <v>70</v>
      </c>
      <c r="M195" s="187">
        <f>(L195/$B$195)*100</f>
        <v>12.302284710017574</v>
      </c>
      <c r="N195" s="186">
        <f>SUM(N172:N194)</f>
        <v>87</v>
      </c>
      <c r="O195" s="187">
        <f>(N195/$B$195)*100</f>
        <v>15.289982425307558</v>
      </c>
    </row>
    <row r="198" spans="1:15" ht="33.75" customHeight="1">
      <c r="A198" s="685" t="s">
        <v>4389</v>
      </c>
      <c r="B198" s="685"/>
      <c r="C198" s="685"/>
      <c r="D198" s="685"/>
      <c r="E198" s="685"/>
      <c r="F198" s="685"/>
      <c r="G198" s="685"/>
      <c r="H198" s="685"/>
      <c r="I198" s="685"/>
      <c r="J198" s="685"/>
      <c r="K198" s="685"/>
      <c r="L198" s="685"/>
      <c r="M198" s="685"/>
      <c r="N198" s="685"/>
      <c r="O198" s="685"/>
    </row>
    <row r="199" spans="1:15" ht="78" customHeight="1">
      <c r="A199" s="170" t="s">
        <v>4346</v>
      </c>
      <c r="B199" s="171" t="s">
        <v>4347</v>
      </c>
      <c r="C199" s="170" t="s">
        <v>4348</v>
      </c>
      <c r="D199" s="172" t="s">
        <v>2270</v>
      </c>
      <c r="E199" s="170" t="s">
        <v>4348</v>
      </c>
      <c r="F199" s="173" t="s">
        <v>40</v>
      </c>
      <c r="G199" s="170" t="s">
        <v>4348</v>
      </c>
      <c r="H199" s="174" t="s">
        <v>2276</v>
      </c>
      <c r="I199" s="170" t="s">
        <v>4348</v>
      </c>
      <c r="J199" s="175" t="s">
        <v>2265</v>
      </c>
      <c r="K199" s="170" t="s">
        <v>4348</v>
      </c>
      <c r="L199" s="176" t="s">
        <v>636</v>
      </c>
      <c r="M199" s="170" t="s">
        <v>4348</v>
      </c>
      <c r="N199" s="171" t="s">
        <v>4380</v>
      </c>
      <c r="O199" s="170" t="s">
        <v>4348</v>
      </c>
    </row>
    <row r="200" spans="1:15" ht="20.85" customHeight="1">
      <c r="A200" s="177" t="s">
        <v>4349</v>
      </c>
      <c r="B200" s="157">
        <f>'CONSOLIDADO-ACUEDUCTOSRURALES1'!D18</f>
        <v>198</v>
      </c>
      <c r="C200" s="178">
        <f t="shared" ref="C200:C208" si="20">(B200/$B$18)*100</f>
        <v>8.7224669603524241</v>
      </c>
      <c r="D200" s="157">
        <f>'VALLE DE ABURRA'!B213</f>
        <v>585</v>
      </c>
      <c r="E200" s="178">
        <f>(D200/$D$209)*100</f>
        <v>37.142857142857146</v>
      </c>
      <c r="F200" s="157">
        <f>'VALLE DE ABURRA'!B214</f>
        <v>22</v>
      </c>
      <c r="G200" s="178">
        <f>(F200/$F$209)*100</f>
        <v>21.359223300970871</v>
      </c>
      <c r="H200" s="157">
        <f>'VALLE DE ABURRA'!B215</f>
        <v>137</v>
      </c>
      <c r="I200" s="178">
        <f>(H200/$H$209)*100</f>
        <v>31.639722863741337</v>
      </c>
      <c r="J200" s="157">
        <f>'VALLE DE ABURRA'!B216</f>
        <v>109</v>
      </c>
      <c r="K200" s="178">
        <f>(J200/$J$209)*100</f>
        <v>15.266106442577032</v>
      </c>
      <c r="L200" s="157">
        <f>'VALLE DE ABURRA'!B217</f>
        <v>62</v>
      </c>
      <c r="M200" s="178">
        <f>(L200/$L$209)*100</f>
        <v>5.2364864864864868</v>
      </c>
      <c r="N200" s="157">
        <f>D200+F200+H200+J200+L200</f>
        <v>915</v>
      </c>
      <c r="O200" s="178">
        <f>(N200/$N$209)*100</f>
        <v>22.823646794711898</v>
      </c>
    </row>
    <row r="201" spans="1:15" ht="20.85" customHeight="1">
      <c r="A201" s="158" t="s">
        <v>4350</v>
      </c>
      <c r="B201" s="157">
        <f>'CONSOLIDADO-ACUEDUCTOSRURALES1'!D30</f>
        <v>87</v>
      </c>
      <c r="C201" s="178">
        <f t="shared" si="20"/>
        <v>3.8325991189427313</v>
      </c>
      <c r="D201" s="157">
        <f>'URABA '!B103</f>
        <v>19</v>
      </c>
      <c r="E201" s="178">
        <f t="shared" ref="E201:E208" si="21">(D201/$D$209)*100</f>
        <v>1.2063492063492065</v>
      </c>
      <c r="F201" s="157">
        <f>'URABA '!B104</f>
        <v>0</v>
      </c>
      <c r="G201" s="178">
        <f t="shared" ref="G201:G208" si="22">(F201/$F$209)*100</f>
        <v>0</v>
      </c>
      <c r="H201" s="157">
        <f>'URABA '!B105</f>
        <v>8</v>
      </c>
      <c r="I201" s="178">
        <f t="shared" ref="I201:I208" si="23">(H201/$H$209)*100</f>
        <v>1.8475750577367205</v>
      </c>
      <c r="J201" s="157">
        <f>'URABA '!B106</f>
        <v>37</v>
      </c>
      <c r="K201" s="178">
        <f t="shared" ref="K201:K208" si="24">(J201/$J$209)*100</f>
        <v>5.1820728291316529</v>
      </c>
      <c r="L201" s="157">
        <f>'URABA '!B107</f>
        <v>62</v>
      </c>
      <c r="M201" s="178">
        <f t="shared" ref="M201:M208" si="25">(L201/$L$209)*100</f>
        <v>5.2364864864864868</v>
      </c>
      <c r="N201" s="157">
        <f t="shared" ref="N201:N208" si="26">D201+F201+H201+J201+L201</f>
        <v>126</v>
      </c>
      <c r="O201" s="178">
        <f t="shared" ref="O201:O208" si="27">(N201/$N$209)*100</f>
        <v>3.1429284110750815</v>
      </c>
    </row>
    <row r="202" spans="1:15" ht="20.85" customHeight="1">
      <c r="A202" s="158" t="s">
        <v>4351</v>
      </c>
      <c r="B202" s="157">
        <f>'CONSOLIDADO-ACUEDUCTOSRURALES1'!D48</f>
        <v>253</v>
      </c>
      <c r="C202" s="178">
        <f t="shared" si="20"/>
        <v>11.145374449339208</v>
      </c>
      <c r="D202" s="157">
        <f>'NORTE '!B266</f>
        <v>88</v>
      </c>
      <c r="E202" s="178">
        <f t="shared" si="21"/>
        <v>5.587301587301587</v>
      </c>
      <c r="F202" s="157">
        <f>'NORTE '!B267</f>
        <v>0</v>
      </c>
      <c r="G202" s="178">
        <f t="shared" si="22"/>
        <v>0</v>
      </c>
      <c r="H202" s="157">
        <f>'NORTE '!B268</f>
        <v>49</v>
      </c>
      <c r="I202" s="178">
        <f t="shared" si="23"/>
        <v>11.316397228637413</v>
      </c>
      <c r="J202" s="157">
        <f>'NORTE '!B269</f>
        <v>81</v>
      </c>
      <c r="K202" s="178">
        <f t="shared" si="24"/>
        <v>11.344537815126051</v>
      </c>
      <c r="L202" s="157">
        <f>'NORTE '!B270</f>
        <v>164</v>
      </c>
      <c r="M202" s="178">
        <f t="shared" si="25"/>
        <v>13.851351351351351</v>
      </c>
      <c r="N202" s="157">
        <f t="shared" si="26"/>
        <v>382</v>
      </c>
      <c r="O202" s="178">
        <f t="shared" si="27"/>
        <v>9.5285607383387365</v>
      </c>
    </row>
    <row r="203" spans="1:15" ht="20.85" customHeight="1">
      <c r="A203" s="179" t="s">
        <v>4352</v>
      </c>
      <c r="B203" s="180">
        <f>'CONSOLIDADO-ACUEDUCTOSRURALES1'!D68</f>
        <v>439</v>
      </c>
      <c r="C203" s="181">
        <f t="shared" si="20"/>
        <v>19.33920704845815</v>
      </c>
      <c r="D203" s="180">
        <f>'OCCIDENTE '!B452</f>
        <v>40</v>
      </c>
      <c r="E203" s="178">
        <f t="shared" si="21"/>
        <v>2.5396825396825395</v>
      </c>
      <c r="F203" s="180">
        <f>'OCCIDENTE '!B453</f>
        <v>0</v>
      </c>
      <c r="G203" s="178">
        <f t="shared" si="22"/>
        <v>0</v>
      </c>
      <c r="H203" s="180">
        <f>'OCCIDENTE '!B454</f>
        <v>13</v>
      </c>
      <c r="I203" s="178">
        <f t="shared" si="23"/>
        <v>3.0023094688221708</v>
      </c>
      <c r="J203" s="180">
        <f>'OCCIDENTE '!B455</f>
        <v>31</v>
      </c>
      <c r="K203" s="178">
        <f t="shared" si="24"/>
        <v>4.3417366946778708</v>
      </c>
      <c r="L203" s="180">
        <f>'OCCIDENTE '!B456</f>
        <v>418</v>
      </c>
      <c r="M203" s="178">
        <f t="shared" si="25"/>
        <v>35.304054054054049</v>
      </c>
      <c r="N203" s="157">
        <f>D203+F203+H203+J203+L203</f>
        <v>502</v>
      </c>
      <c r="O203" s="178">
        <f t="shared" si="27"/>
        <v>12.521825891743577</v>
      </c>
    </row>
    <row r="204" spans="1:15" ht="20.85" customHeight="1">
      <c r="A204" s="179" t="s">
        <v>4353</v>
      </c>
      <c r="B204" s="180">
        <f>'CONSOLIDADO-ACUEDUCTOSRURALES1'!D92</f>
        <v>510</v>
      </c>
      <c r="C204" s="181">
        <f t="shared" si="20"/>
        <v>22.466960352422909</v>
      </c>
      <c r="D204" s="180">
        <f>'SUROESTE '!B525</f>
        <v>175</v>
      </c>
      <c r="E204" s="178">
        <f t="shared" si="21"/>
        <v>11.111111111111111</v>
      </c>
      <c r="F204" s="180">
        <f>'SUROESTE '!B526</f>
        <v>1</v>
      </c>
      <c r="G204" s="178">
        <f t="shared" si="22"/>
        <v>0.97087378640776689</v>
      </c>
      <c r="H204" s="180">
        <f>'SUROESTE '!B527</f>
        <v>65</v>
      </c>
      <c r="I204" s="178">
        <f t="shared" si="23"/>
        <v>15.011547344110854</v>
      </c>
      <c r="J204" s="180">
        <f>'SUROESTE '!B528</f>
        <v>217</v>
      </c>
      <c r="K204" s="178">
        <f t="shared" si="24"/>
        <v>30.392156862745097</v>
      </c>
      <c r="L204" s="180">
        <f>'SUROESTE '!B529</f>
        <v>228</v>
      </c>
      <c r="M204" s="178">
        <f t="shared" si="25"/>
        <v>19.256756756756758</v>
      </c>
      <c r="N204" s="157">
        <f t="shared" si="26"/>
        <v>686</v>
      </c>
      <c r="O204" s="178">
        <f t="shared" si="27"/>
        <v>17.111499126964329</v>
      </c>
    </row>
    <row r="205" spans="1:15" ht="20.85" customHeight="1">
      <c r="A205" s="179" t="s">
        <v>4354</v>
      </c>
      <c r="B205" s="180">
        <f>'CONSOLIDADO-ACUEDUCTOSRURALES1'!D99</f>
        <v>43</v>
      </c>
      <c r="C205" s="181">
        <f t="shared" si="20"/>
        <v>1.8942731277533038</v>
      </c>
      <c r="D205" s="180">
        <f>'BAJO CAUCA '!B56</f>
        <v>0</v>
      </c>
      <c r="E205" s="178">
        <f t="shared" si="21"/>
        <v>0</v>
      </c>
      <c r="F205" s="180">
        <f>'BAJO CAUCA '!B57</f>
        <v>0</v>
      </c>
      <c r="G205" s="178">
        <f t="shared" si="22"/>
        <v>0</v>
      </c>
      <c r="H205" s="180">
        <f>'BAJO CAUCA '!B58</f>
        <v>0</v>
      </c>
      <c r="I205" s="178">
        <f t="shared" si="23"/>
        <v>0</v>
      </c>
      <c r="J205" s="180">
        <f>'BAJO CAUCA '!B59</f>
        <v>4</v>
      </c>
      <c r="K205" s="178">
        <f t="shared" si="24"/>
        <v>0.56022408963585435</v>
      </c>
      <c r="L205" s="180">
        <f>'BAJO CAUCA '!B60</f>
        <v>37</v>
      </c>
      <c r="M205" s="178">
        <f t="shared" si="25"/>
        <v>3.125</v>
      </c>
      <c r="N205" s="157">
        <f t="shared" si="26"/>
        <v>41</v>
      </c>
      <c r="O205" s="178">
        <f t="shared" si="27"/>
        <v>1.02269892741332</v>
      </c>
    </row>
    <row r="206" spans="1:15" ht="20.85" customHeight="1">
      <c r="A206" s="179" t="s">
        <v>4355</v>
      </c>
      <c r="B206" s="180">
        <f>'CONSOLIDADO-ACUEDUCTOSRURALES1'!D106</f>
        <v>67</v>
      </c>
      <c r="C206" s="181">
        <f t="shared" si="20"/>
        <v>2.9515418502202642</v>
      </c>
      <c r="D206" s="180">
        <f>'MAGDALENA MEDIO '!B80</f>
        <v>20</v>
      </c>
      <c r="E206" s="178">
        <f t="shared" si="21"/>
        <v>1.2698412698412698</v>
      </c>
      <c r="F206" s="180">
        <f>'MAGDALENA MEDIO '!B81</f>
        <v>0</v>
      </c>
      <c r="G206" s="178">
        <f t="shared" si="22"/>
        <v>0</v>
      </c>
      <c r="H206" s="180">
        <f>'MAGDALENA MEDIO '!B82</f>
        <v>10</v>
      </c>
      <c r="I206" s="178">
        <f t="shared" si="23"/>
        <v>2.3094688221709005</v>
      </c>
      <c r="J206" s="180">
        <f>'MAGDALENA MEDIO '!B83</f>
        <v>14</v>
      </c>
      <c r="K206" s="178">
        <f t="shared" si="24"/>
        <v>1.9607843137254901</v>
      </c>
      <c r="L206" s="180">
        <f>'MAGDALENA MEDIO '!B84</f>
        <v>26</v>
      </c>
      <c r="M206" s="178">
        <f t="shared" si="25"/>
        <v>2.1959459459459461</v>
      </c>
      <c r="N206" s="157">
        <f t="shared" si="26"/>
        <v>70</v>
      </c>
      <c r="O206" s="178">
        <f t="shared" si="27"/>
        <v>1.7460713394861562</v>
      </c>
    </row>
    <row r="207" spans="1:15" ht="20.85" customHeight="1">
      <c r="A207" s="179" t="s">
        <v>4356</v>
      </c>
      <c r="B207" s="180">
        <f>'CONSOLIDADO-ACUEDUCTOSRURALES1'!D117</f>
        <v>104</v>
      </c>
      <c r="C207" s="181">
        <f t="shared" si="20"/>
        <v>4.5814977973568283</v>
      </c>
      <c r="D207" s="180">
        <f>NORDESTE!B118</f>
        <v>26</v>
      </c>
      <c r="E207" s="178">
        <f t="shared" si="21"/>
        <v>1.6507936507936509</v>
      </c>
      <c r="F207" s="180">
        <f>NORDESTE!B119</f>
        <v>0</v>
      </c>
      <c r="G207" s="178">
        <f t="shared" si="22"/>
        <v>0</v>
      </c>
      <c r="H207" s="180">
        <f>NORDESTE!B120</f>
        <v>7</v>
      </c>
      <c r="I207" s="178">
        <f t="shared" si="23"/>
        <v>1.6166281755196306</v>
      </c>
      <c r="J207" s="180">
        <f>NORDESTE!B121</f>
        <v>35</v>
      </c>
      <c r="K207" s="178">
        <f t="shared" si="24"/>
        <v>4.9019607843137258</v>
      </c>
      <c r="L207" s="180">
        <f>NORDESTE!B122</f>
        <v>107</v>
      </c>
      <c r="M207" s="178">
        <f t="shared" si="25"/>
        <v>9.0371621621621632</v>
      </c>
      <c r="N207" s="157">
        <f t="shared" si="26"/>
        <v>175</v>
      </c>
      <c r="O207" s="178">
        <f t="shared" si="27"/>
        <v>4.365178348715391</v>
      </c>
    </row>
    <row r="208" spans="1:15" ht="20.85" customHeight="1">
      <c r="A208" s="179" t="s">
        <v>4357</v>
      </c>
      <c r="B208" s="180">
        <f>'CONSOLIDADO-ACUEDUCTOSRURALES1'!D141</f>
        <v>569</v>
      </c>
      <c r="C208" s="181">
        <f t="shared" si="20"/>
        <v>25.066079295154186</v>
      </c>
      <c r="D208" s="180">
        <f>ORIENTE!B583</f>
        <v>622</v>
      </c>
      <c r="E208" s="178">
        <f t="shared" si="21"/>
        <v>39.492063492063487</v>
      </c>
      <c r="F208" s="180">
        <f>ORIENTE!B584</f>
        <v>80</v>
      </c>
      <c r="G208" s="178">
        <f t="shared" si="22"/>
        <v>77.669902912621353</v>
      </c>
      <c r="H208" s="180">
        <f>ORIENTE!B585</f>
        <v>144</v>
      </c>
      <c r="I208" s="178">
        <f t="shared" si="23"/>
        <v>33.25635103926097</v>
      </c>
      <c r="J208" s="180">
        <f>ORIENTE!B586</f>
        <v>186</v>
      </c>
      <c r="K208" s="178">
        <f t="shared" si="24"/>
        <v>26.05042016806723</v>
      </c>
      <c r="L208" s="180">
        <f>ORIENTE!B587</f>
        <v>80</v>
      </c>
      <c r="M208" s="178">
        <f t="shared" si="25"/>
        <v>6.756756756756757</v>
      </c>
      <c r="N208" s="157">
        <f t="shared" si="26"/>
        <v>1112</v>
      </c>
      <c r="O208" s="178">
        <f t="shared" si="27"/>
        <v>27.737590421551513</v>
      </c>
    </row>
    <row r="209" spans="1:15" ht="20.85" customHeight="1">
      <c r="A209" s="182" t="s">
        <v>4341</v>
      </c>
      <c r="B209" s="191">
        <f>SUM(B200:B208)</f>
        <v>2270</v>
      </c>
      <c r="C209" s="183">
        <f>SUM(C200:C208)</f>
        <v>100</v>
      </c>
      <c r="D209" s="170">
        <f>SUM(D200:D208)</f>
        <v>1575</v>
      </c>
      <c r="E209" s="183">
        <f>(D209/$N$209)*100</f>
        <v>39.28660513843851</v>
      </c>
      <c r="F209" s="170">
        <f>SUM(F200:F208)</f>
        <v>103</v>
      </c>
      <c r="G209" s="183">
        <f>(F209/$N$209)*100</f>
        <v>2.5692192566724867</v>
      </c>
      <c r="H209" s="170">
        <f>SUM(H200:H208)</f>
        <v>433</v>
      </c>
      <c r="I209" s="183">
        <f>(H209/$N$209)*100</f>
        <v>10.800698428535794</v>
      </c>
      <c r="J209" s="170">
        <f>SUM(J200:J208)</f>
        <v>714</v>
      </c>
      <c r="K209" s="183">
        <f>(J209/$N$209)*100</f>
        <v>17.809927662758792</v>
      </c>
      <c r="L209" s="170">
        <f>SUM(L200:L208)</f>
        <v>1184</v>
      </c>
      <c r="M209" s="183">
        <f>(L209/$N$209)*100</f>
        <v>29.533549513594416</v>
      </c>
      <c r="N209" s="191">
        <f>SUM(N200:N208)</f>
        <v>4009</v>
      </c>
      <c r="O209" s="183">
        <f>SUM(O200:O208)</f>
        <v>100</v>
      </c>
    </row>
  </sheetData>
  <sortState ref="A80:O98">
    <sortCondition ref="A80:A98"/>
  </sortState>
  <customSheetViews>
    <customSheetView guid="{75DD7674-E7DE-4BB1-A36D-76AA33452CB3}" scale="60" topLeftCell="C1">
      <selection activeCell="H17" activeCellId="2" sqref="D17 F17 H17"/>
      <pageMargins left="0" right="0" top="0" bottom="0" header="0" footer="0"/>
      <pageSetup paperSize="14" scale="50" orientation="landscape" r:id="rId1"/>
    </customSheetView>
    <customSheetView guid="{AEDE1BDB-8710-4CDA-8488-31F49D423ACE}" scale="70" topLeftCell="A40">
      <selection activeCell="D73" sqref="D73 F17 H17"/>
      <pageMargins left="0" right="0" top="0" bottom="0" header="0" footer="0"/>
      <pageSetup paperSize="14" scale="50" orientation="landscape" r:id="rId2"/>
    </customSheetView>
    <customSheetView guid="{FCC3B493-4306-43B2-9C73-76324485DD47}" scale="60" topLeftCell="A142">
      <selection activeCell="M88" sqref="M88 F17 H17"/>
      <pageMargins left="0" right="0" top="0" bottom="0" header="0" footer="0"/>
      <pageSetup paperSize="14" scale="50" orientation="landscape" r:id="rId3"/>
    </customSheetView>
    <customSheetView guid="{45C8AF51-29EC-46A5-AB7F-1F0634E55D82}" scale="60">
      <pane xSplit="1" ySplit="7" topLeftCell="B134" activePane="bottomRight" state="frozen"/>
      <selection pane="bottomRight" activeCell="H135" sqref="H135 F17 H17"/>
      <pageMargins left="0" right="0" top="0" bottom="0" header="0" footer="0"/>
      <pageSetup paperSize="14" scale="50" orientation="landscape" r:id="rId4"/>
    </customSheetView>
  </customSheetViews>
  <mergeCells count="16">
    <mergeCell ref="A198:O198"/>
    <mergeCell ref="C1:O1"/>
    <mergeCell ref="A142:O142"/>
    <mergeCell ref="A154:O154"/>
    <mergeCell ref="A170:O170"/>
    <mergeCell ref="A23:O23"/>
    <mergeCell ref="A38:O38"/>
    <mergeCell ref="A55:O55"/>
    <mergeCell ref="A78:O78"/>
    <mergeCell ref="A7:O7"/>
    <mergeCell ref="A102:O102"/>
    <mergeCell ref="A131:O131"/>
    <mergeCell ref="C3:O3"/>
    <mergeCell ref="C2:O2"/>
    <mergeCell ref="C4:O4"/>
    <mergeCell ref="C5:O5"/>
  </mergeCells>
  <pageMargins left="0.70866141732283472" right="0.70866141732283472" top="0.74803149606299213" bottom="0.74803149606299213" header="0.31496062992125984" footer="0.31496062992125984"/>
  <pageSetup paperSize="14" scale="50" orientation="landscape" r:id="rId5"/>
  <ignoredErrors>
    <ignoredError sqref="M209 K209 I209 E209" formula="1"/>
  </ignoredError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/>
  </sheetPr>
  <dimension ref="A1:W511"/>
  <sheetViews>
    <sheetView showGridLines="0" zoomScale="60" zoomScaleNormal="60" workbookViewId="0">
      <selection activeCell="A11" sqref="A11"/>
    </sheetView>
  </sheetViews>
  <sheetFormatPr baseColWidth="10" defaultColWidth="0" defaultRowHeight="15" zeroHeight="1"/>
  <cols>
    <col min="1" max="1" width="40.6640625" style="15" customWidth="1"/>
    <col min="2" max="2" width="49.44140625" style="10" customWidth="1"/>
    <col min="3" max="3" width="55.44140625" style="201" customWidth="1"/>
    <col min="4" max="4" width="28.44140625" style="407" customWidth="1"/>
    <col min="5" max="16" width="10.6640625" style="407" customWidth="1"/>
    <col min="17" max="17" width="15.5546875" style="9" customWidth="1"/>
    <col min="18" max="18" width="13.44140625" style="9" customWidth="1"/>
    <col min="19" max="19" width="42.44140625" style="9" bestFit="1" customWidth="1"/>
    <col min="20" max="20" width="9.88671875" style="9" hidden="1" customWidth="1"/>
    <col min="21" max="16384" width="11.44140625" style="9" hidden="1"/>
  </cols>
  <sheetData>
    <row r="1" spans="1:23" s="4" customFormat="1" ht="18" customHeight="1">
      <c r="A1" s="41"/>
      <c r="B1" s="575" t="s">
        <v>0</v>
      </c>
      <c r="C1" s="575"/>
      <c r="D1" s="575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192"/>
      <c r="R1" s="110"/>
      <c r="S1" s="18" t="s">
        <v>1</v>
      </c>
      <c r="T1" s="3"/>
      <c r="V1" s="5"/>
      <c r="W1" s="5"/>
    </row>
    <row r="2" spans="1:23" s="6" customFormat="1" ht="18" customHeight="1">
      <c r="A2" s="41"/>
      <c r="B2" s="575" t="s">
        <v>2</v>
      </c>
      <c r="C2" s="575"/>
      <c r="D2" s="575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35"/>
      <c r="R2" s="36"/>
      <c r="S2" s="19" t="s">
        <v>4390</v>
      </c>
      <c r="T2" s="3"/>
      <c r="V2" s="5"/>
      <c r="W2" s="5"/>
    </row>
    <row r="3" spans="1:23" s="4" customFormat="1" ht="18" customHeight="1">
      <c r="A3" s="41"/>
      <c r="B3" s="590" t="s">
        <v>3</v>
      </c>
      <c r="C3" s="590"/>
      <c r="D3" s="590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27"/>
      <c r="R3" s="37"/>
      <c r="S3" s="19" t="s">
        <v>4391</v>
      </c>
      <c r="T3" s="3"/>
      <c r="V3" s="5"/>
      <c r="W3" s="5"/>
    </row>
    <row r="4" spans="1:23" s="4" customFormat="1" ht="18" customHeight="1">
      <c r="A4" s="41"/>
      <c r="B4" s="24" t="s">
        <v>4</v>
      </c>
      <c r="C4" s="27"/>
      <c r="D4" s="8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/>
      <c r="R4" s="17"/>
      <c r="S4" s="19" t="s">
        <v>5</v>
      </c>
      <c r="T4" s="3"/>
      <c r="V4" s="5"/>
      <c r="W4" s="5"/>
    </row>
    <row r="5" spans="1:23" s="14" customFormat="1" ht="19.5" customHeight="1">
      <c r="A5" s="42"/>
      <c r="B5" s="597" t="s">
        <v>6</v>
      </c>
      <c r="C5" s="597"/>
      <c r="D5" s="8"/>
      <c r="E5" s="589" t="s">
        <v>441</v>
      </c>
      <c r="F5" s="589"/>
      <c r="G5" s="589"/>
      <c r="H5" s="603" t="s">
        <v>8</v>
      </c>
      <c r="I5" s="603"/>
      <c r="J5" s="603"/>
      <c r="K5" s="596" t="s">
        <v>9</v>
      </c>
      <c r="L5" s="596"/>
      <c r="M5" s="596"/>
      <c r="N5" s="588" t="s">
        <v>10</v>
      </c>
      <c r="O5" s="588"/>
      <c r="P5" s="588"/>
      <c r="Q5" s="582" t="s">
        <v>11</v>
      </c>
      <c r="R5" s="582"/>
      <c r="S5" s="583" t="s">
        <v>12</v>
      </c>
    </row>
    <row r="6" spans="1:23" s="14" customFormat="1" ht="19.5" customHeight="1">
      <c r="A6" s="42"/>
      <c r="B6" s="597"/>
      <c r="C6" s="597"/>
      <c r="D6" s="405" t="s">
        <v>442</v>
      </c>
      <c r="E6" s="589"/>
      <c r="F6" s="589"/>
      <c r="G6" s="589"/>
      <c r="H6" s="603"/>
      <c r="I6" s="603"/>
      <c r="J6" s="603"/>
      <c r="K6" s="596"/>
      <c r="L6" s="596"/>
      <c r="M6" s="596"/>
      <c r="N6" s="588"/>
      <c r="O6" s="588"/>
      <c r="P6" s="588"/>
      <c r="Q6" s="582"/>
      <c r="R6" s="582"/>
      <c r="S6" s="583"/>
    </row>
    <row r="7" spans="1:23" s="14" customFormat="1" ht="12" customHeight="1">
      <c r="A7" s="577"/>
      <c r="B7" s="577"/>
      <c r="C7" s="195"/>
      <c r="D7" s="421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22"/>
      <c r="R7" s="22"/>
      <c r="S7" s="20"/>
    </row>
    <row r="8" spans="1:23" s="14" customFormat="1" ht="27" customHeight="1">
      <c r="A8" s="76" t="s">
        <v>443</v>
      </c>
      <c r="B8" s="50"/>
      <c r="C8" s="199"/>
      <c r="D8" s="422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111"/>
      <c r="R8" s="111"/>
      <c r="S8" s="112"/>
    </row>
    <row r="9" spans="1:23" s="7" customFormat="1" ht="18" customHeight="1">
      <c r="A9" s="578" t="s">
        <v>15</v>
      </c>
      <c r="B9" s="576" t="s">
        <v>16</v>
      </c>
      <c r="C9" s="576" t="s">
        <v>17</v>
      </c>
      <c r="D9" s="601" t="s">
        <v>18</v>
      </c>
      <c r="E9" s="585" t="s">
        <v>19</v>
      </c>
      <c r="F9" s="585"/>
      <c r="G9" s="585"/>
      <c r="H9" s="585"/>
      <c r="I9" s="585"/>
      <c r="J9" s="585"/>
      <c r="K9" s="585"/>
      <c r="L9" s="585"/>
      <c r="M9" s="585"/>
      <c r="N9" s="585"/>
      <c r="O9" s="585"/>
      <c r="P9" s="585"/>
      <c r="Q9" s="599" t="s">
        <v>20</v>
      </c>
      <c r="R9" s="599" t="s">
        <v>21</v>
      </c>
      <c r="S9" s="576" t="s">
        <v>22</v>
      </c>
      <c r="T9" s="8"/>
    </row>
    <row r="10" spans="1:23" s="7" customFormat="1" ht="34.5" customHeight="1">
      <c r="A10" s="578"/>
      <c r="B10" s="576"/>
      <c r="C10" s="576"/>
      <c r="D10" s="602"/>
      <c r="E10" s="408" t="s">
        <v>23</v>
      </c>
      <c r="F10" s="408" t="s">
        <v>24</v>
      </c>
      <c r="G10" s="408" t="s">
        <v>25</v>
      </c>
      <c r="H10" s="408" t="s">
        <v>26</v>
      </c>
      <c r="I10" s="408" t="s">
        <v>27</v>
      </c>
      <c r="J10" s="408" t="s">
        <v>28</v>
      </c>
      <c r="K10" s="408" t="s">
        <v>29</v>
      </c>
      <c r="L10" s="408" t="s">
        <v>30</v>
      </c>
      <c r="M10" s="408" t="s">
        <v>31</v>
      </c>
      <c r="N10" s="408" t="s">
        <v>32</v>
      </c>
      <c r="O10" s="408" t="s">
        <v>33</v>
      </c>
      <c r="P10" s="408" t="s">
        <v>34</v>
      </c>
      <c r="Q10" s="599"/>
      <c r="R10" s="600"/>
      <c r="S10" s="581"/>
      <c r="T10" s="8"/>
    </row>
    <row r="11" spans="1:23" s="44" customFormat="1" ht="32.1" customHeight="1">
      <c r="A11" s="509" t="s">
        <v>444</v>
      </c>
      <c r="B11" s="511" t="s">
        <v>445</v>
      </c>
      <c r="C11" s="511" t="s">
        <v>446</v>
      </c>
      <c r="D11" s="203">
        <v>1780</v>
      </c>
      <c r="E11" s="114"/>
      <c r="F11" s="114"/>
      <c r="G11" s="114"/>
      <c r="H11" s="114"/>
      <c r="I11" s="114"/>
      <c r="J11" s="114">
        <v>0</v>
      </c>
      <c r="K11" s="114">
        <v>0</v>
      </c>
      <c r="L11" s="114">
        <v>0</v>
      </c>
      <c r="M11" s="114">
        <v>0</v>
      </c>
      <c r="N11" s="114"/>
      <c r="O11" s="114"/>
      <c r="P11" s="114"/>
      <c r="Q11" s="114">
        <f t="shared" ref="Q11:Q74" si="0">AVERAGE(E11:P11)</f>
        <v>0</v>
      </c>
      <c r="R11" s="115" t="str">
        <f t="shared" ref="R11:R51" si="1">IF(Q11&lt;5,"SI","NO")</f>
        <v>SI</v>
      </c>
      <c r="S11" s="116" t="str">
        <f t="shared" ref="S11:S74" si="2">IF(Q11&lt;5,"Sin Riesgo",IF(Q11 &lt;=14,"Bajo",IF(Q11&lt;=35,"Medio",IF(Q11&lt;=80,"Alto","Inviable Sanitariamente"))))</f>
        <v>Sin Riesgo</v>
      </c>
      <c r="T11" s="41"/>
    </row>
    <row r="12" spans="1:23" s="44" customFormat="1" ht="32.1" customHeight="1">
      <c r="A12" s="509" t="s">
        <v>444</v>
      </c>
      <c r="B12" s="511" t="s">
        <v>447</v>
      </c>
      <c r="C12" s="511" t="s">
        <v>448</v>
      </c>
      <c r="D12" s="203">
        <v>235</v>
      </c>
      <c r="E12" s="114"/>
      <c r="F12" s="114"/>
      <c r="G12" s="114"/>
      <c r="H12" s="114"/>
      <c r="I12" s="114"/>
      <c r="J12" s="114"/>
      <c r="K12" s="114"/>
      <c r="L12" s="114">
        <v>21.88</v>
      </c>
      <c r="M12" s="114"/>
      <c r="N12" s="114"/>
      <c r="O12" s="114"/>
      <c r="P12" s="114"/>
      <c r="Q12" s="114">
        <f t="shared" si="0"/>
        <v>21.88</v>
      </c>
      <c r="R12" s="115" t="str">
        <f t="shared" si="1"/>
        <v>NO</v>
      </c>
      <c r="S12" s="116" t="str">
        <f t="shared" si="2"/>
        <v>Medio</v>
      </c>
      <c r="T12" s="41"/>
    </row>
    <row r="13" spans="1:23" s="44" customFormat="1" ht="32.1" customHeight="1">
      <c r="A13" s="509" t="s">
        <v>444</v>
      </c>
      <c r="B13" s="511" t="s">
        <v>449</v>
      </c>
      <c r="C13" s="511" t="s">
        <v>450</v>
      </c>
      <c r="D13" s="203">
        <v>265</v>
      </c>
      <c r="E13" s="114"/>
      <c r="F13" s="114"/>
      <c r="G13" s="114"/>
      <c r="H13" s="114"/>
      <c r="I13" s="114"/>
      <c r="J13" s="114"/>
      <c r="K13" s="114"/>
      <c r="L13" s="114">
        <v>50.5</v>
      </c>
      <c r="M13" s="114"/>
      <c r="N13" s="114"/>
      <c r="O13" s="114"/>
      <c r="P13" s="114"/>
      <c r="Q13" s="114">
        <f t="shared" si="0"/>
        <v>50.5</v>
      </c>
      <c r="R13" s="115" t="str">
        <f t="shared" si="1"/>
        <v>NO</v>
      </c>
      <c r="S13" s="116" t="str">
        <f t="shared" si="2"/>
        <v>Alto</v>
      </c>
      <c r="T13" s="41"/>
    </row>
    <row r="14" spans="1:23" s="44" customFormat="1" ht="32.1" customHeight="1">
      <c r="A14" s="509" t="s">
        <v>444</v>
      </c>
      <c r="B14" s="511" t="s">
        <v>451</v>
      </c>
      <c r="C14" s="511" t="s">
        <v>452</v>
      </c>
      <c r="D14" s="203">
        <v>465</v>
      </c>
      <c r="E14" s="114"/>
      <c r="F14" s="114"/>
      <c r="G14" s="114"/>
      <c r="H14" s="114"/>
      <c r="I14" s="114"/>
      <c r="J14" s="114"/>
      <c r="K14" s="114"/>
      <c r="L14" s="114">
        <v>29.03</v>
      </c>
      <c r="M14" s="114"/>
      <c r="N14" s="114"/>
      <c r="O14" s="114"/>
      <c r="P14" s="114"/>
      <c r="Q14" s="114">
        <f t="shared" si="0"/>
        <v>29.03</v>
      </c>
      <c r="R14" s="115" t="str">
        <f t="shared" si="1"/>
        <v>NO</v>
      </c>
      <c r="S14" s="116" t="str">
        <f t="shared" si="2"/>
        <v>Medio</v>
      </c>
      <c r="T14" s="41"/>
    </row>
    <row r="15" spans="1:23" s="44" customFormat="1" ht="32.1" customHeight="1">
      <c r="A15" s="509" t="s">
        <v>444</v>
      </c>
      <c r="B15" s="511" t="s">
        <v>453</v>
      </c>
      <c r="C15" s="511" t="s">
        <v>454</v>
      </c>
      <c r="D15" s="203">
        <v>23</v>
      </c>
      <c r="E15" s="114"/>
      <c r="F15" s="114"/>
      <c r="G15" s="114"/>
      <c r="H15" s="114"/>
      <c r="I15" s="114"/>
      <c r="J15" s="114"/>
      <c r="K15" s="114"/>
      <c r="L15" s="114">
        <v>35</v>
      </c>
      <c r="M15" s="114"/>
      <c r="N15" s="114"/>
      <c r="O15" s="114"/>
      <c r="P15" s="114"/>
      <c r="Q15" s="114">
        <f t="shared" si="0"/>
        <v>35</v>
      </c>
      <c r="R15" s="115" t="str">
        <f t="shared" si="1"/>
        <v>NO</v>
      </c>
      <c r="S15" s="116" t="str">
        <f t="shared" si="2"/>
        <v>Medio</v>
      </c>
      <c r="T15" s="41"/>
    </row>
    <row r="16" spans="1:23" s="44" customFormat="1" ht="32.1" customHeight="1">
      <c r="A16" s="509" t="s">
        <v>444</v>
      </c>
      <c r="B16" s="511" t="s">
        <v>455</v>
      </c>
      <c r="C16" s="511" t="s">
        <v>456</v>
      </c>
      <c r="D16" s="203">
        <v>204</v>
      </c>
      <c r="E16" s="114"/>
      <c r="F16" s="114"/>
      <c r="G16" s="114"/>
      <c r="H16" s="114"/>
      <c r="I16" s="114"/>
      <c r="J16" s="114"/>
      <c r="K16" s="114"/>
      <c r="L16" s="114">
        <v>75</v>
      </c>
      <c r="M16" s="114"/>
      <c r="N16" s="114"/>
      <c r="O16" s="114"/>
      <c r="P16" s="114"/>
      <c r="Q16" s="114">
        <f t="shared" si="0"/>
        <v>75</v>
      </c>
      <c r="R16" s="115" t="str">
        <f t="shared" si="1"/>
        <v>NO</v>
      </c>
      <c r="S16" s="116" t="str">
        <f t="shared" si="2"/>
        <v>Alto</v>
      </c>
      <c r="T16" s="41"/>
    </row>
    <row r="17" spans="1:20" s="44" customFormat="1" ht="32.1" customHeight="1">
      <c r="A17" s="509" t="s">
        <v>444</v>
      </c>
      <c r="B17" s="511" t="s">
        <v>457</v>
      </c>
      <c r="C17" s="511" t="s">
        <v>458</v>
      </c>
      <c r="D17" s="203">
        <v>217</v>
      </c>
      <c r="E17" s="114"/>
      <c r="F17" s="114"/>
      <c r="G17" s="114"/>
      <c r="H17" s="114"/>
      <c r="I17" s="114"/>
      <c r="J17" s="114"/>
      <c r="K17" s="114"/>
      <c r="L17" s="114">
        <v>84.5</v>
      </c>
      <c r="M17" s="114"/>
      <c r="N17" s="114"/>
      <c r="O17" s="114"/>
      <c r="P17" s="114"/>
      <c r="Q17" s="114">
        <f t="shared" si="0"/>
        <v>84.5</v>
      </c>
      <c r="R17" s="115" t="str">
        <f t="shared" si="1"/>
        <v>NO</v>
      </c>
      <c r="S17" s="116" t="str">
        <f t="shared" si="2"/>
        <v>Inviable Sanitariamente</v>
      </c>
      <c r="T17" s="41"/>
    </row>
    <row r="18" spans="1:20" s="44" customFormat="1" ht="32.1" customHeight="1">
      <c r="A18" s="509" t="s">
        <v>444</v>
      </c>
      <c r="B18" s="511" t="s">
        <v>459</v>
      </c>
      <c r="C18" s="511" t="s">
        <v>460</v>
      </c>
      <c r="D18" s="203">
        <v>375</v>
      </c>
      <c r="E18" s="114"/>
      <c r="F18" s="114"/>
      <c r="G18" s="114"/>
      <c r="H18" s="114"/>
      <c r="I18" s="114"/>
      <c r="J18" s="114"/>
      <c r="K18" s="114"/>
      <c r="L18" s="114">
        <v>0</v>
      </c>
      <c r="M18" s="114"/>
      <c r="N18" s="114"/>
      <c r="O18" s="114"/>
      <c r="P18" s="114"/>
      <c r="Q18" s="114">
        <f t="shared" si="0"/>
        <v>0</v>
      </c>
      <c r="R18" s="115" t="str">
        <f t="shared" si="1"/>
        <v>SI</v>
      </c>
      <c r="S18" s="116" t="str">
        <f t="shared" si="2"/>
        <v>Sin Riesgo</v>
      </c>
      <c r="T18" s="41"/>
    </row>
    <row r="19" spans="1:20" s="44" customFormat="1" ht="32.1" customHeight="1">
      <c r="A19" s="509" t="s">
        <v>444</v>
      </c>
      <c r="B19" s="511" t="s">
        <v>461</v>
      </c>
      <c r="C19" s="511" t="s">
        <v>462</v>
      </c>
      <c r="D19" s="203">
        <v>97</v>
      </c>
      <c r="E19" s="114"/>
      <c r="F19" s="114"/>
      <c r="G19" s="114"/>
      <c r="H19" s="114"/>
      <c r="I19" s="114"/>
      <c r="J19" s="114"/>
      <c r="K19" s="114"/>
      <c r="L19" s="114">
        <v>82.05</v>
      </c>
      <c r="M19" s="114"/>
      <c r="N19" s="114"/>
      <c r="O19" s="114"/>
      <c r="P19" s="114"/>
      <c r="Q19" s="114">
        <f t="shared" si="0"/>
        <v>82.05</v>
      </c>
      <c r="R19" s="115" t="str">
        <f t="shared" si="1"/>
        <v>NO</v>
      </c>
      <c r="S19" s="116" t="str">
        <f t="shared" si="2"/>
        <v>Inviable Sanitariamente</v>
      </c>
      <c r="T19" s="41"/>
    </row>
    <row r="20" spans="1:20" s="44" customFormat="1" ht="32.1" customHeight="1">
      <c r="A20" s="509" t="s">
        <v>463</v>
      </c>
      <c r="B20" s="511" t="s">
        <v>464</v>
      </c>
      <c r="C20" s="560" t="s">
        <v>465</v>
      </c>
      <c r="D20" s="265">
        <v>320</v>
      </c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>
        <v>97.5</v>
      </c>
      <c r="Q20" s="114">
        <f>AVERAGE(E20:P20)</f>
        <v>97.5</v>
      </c>
      <c r="R20" s="220" t="str">
        <f t="shared" si="1"/>
        <v>NO</v>
      </c>
      <c r="S20" s="116" t="str">
        <f t="shared" si="2"/>
        <v>Inviable Sanitariamente</v>
      </c>
      <c r="T20" s="41"/>
    </row>
    <row r="21" spans="1:20" s="279" customFormat="1" ht="32.1" customHeight="1">
      <c r="A21" s="509" t="s">
        <v>463</v>
      </c>
      <c r="B21" s="511" t="s">
        <v>466</v>
      </c>
      <c r="C21" s="560" t="s">
        <v>467</v>
      </c>
      <c r="D21" s="265">
        <v>145</v>
      </c>
      <c r="E21" s="114"/>
      <c r="F21" s="114"/>
      <c r="G21" s="114"/>
      <c r="H21" s="114"/>
      <c r="I21" s="114"/>
      <c r="J21" s="114"/>
      <c r="K21" s="114">
        <v>97.6</v>
      </c>
      <c r="L21" s="114"/>
      <c r="M21" s="114"/>
      <c r="N21" s="114"/>
      <c r="O21" s="114"/>
      <c r="P21" s="114">
        <v>97.5</v>
      </c>
      <c r="Q21" s="114">
        <f t="shared" ref="Q21:Q42" si="3">AVERAGE(E21:P21)</f>
        <v>97.55</v>
      </c>
      <c r="R21" s="220" t="str">
        <f t="shared" si="1"/>
        <v>NO</v>
      </c>
      <c r="S21" s="116" t="str">
        <f t="shared" si="2"/>
        <v>Inviable Sanitariamente</v>
      </c>
      <c r="T21" s="278"/>
    </row>
    <row r="22" spans="1:20" s="44" customFormat="1" ht="32.1" customHeight="1">
      <c r="A22" s="509" t="s">
        <v>463</v>
      </c>
      <c r="B22" s="511" t="s">
        <v>468</v>
      </c>
      <c r="C22" s="560" t="s">
        <v>469</v>
      </c>
      <c r="D22" s="265">
        <v>44</v>
      </c>
      <c r="E22" s="114"/>
      <c r="F22" s="114"/>
      <c r="G22" s="114"/>
      <c r="H22" s="114"/>
      <c r="I22" s="114"/>
      <c r="J22" s="114"/>
      <c r="K22" s="114">
        <v>97.6</v>
      </c>
      <c r="L22" s="114"/>
      <c r="M22" s="114"/>
      <c r="N22" s="114"/>
      <c r="O22" s="114"/>
      <c r="P22" s="114">
        <v>97.5</v>
      </c>
      <c r="Q22" s="114">
        <f t="shared" si="3"/>
        <v>97.55</v>
      </c>
      <c r="R22" s="220" t="str">
        <f t="shared" si="1"/>
        <v>NO</v>
      </c>
      <c r="S22" s="116" t="str">
        <f t="shared" si="2"/>
        <v>Inviable Sanitariamente</v>
      </c>
      <c r="T22" s="41"/>
    </row>
    <row r="23" spans="1:20" s="44" customFormat="1" ht="32.1" customHeight="1">
      <c r="A23" s="509" t="s">
        <v>463</v>
      </c>
      <c r="B23" s="511" t="s">
        <v>470</v>
      </c>
      <c r="C23" s="560" t="s">
        <v>471</v>
      </c>
      <c r="D23" s="265">
        <v>43</v>
      </c>
      <c r="E23" s="114"/>
      <c r="F23" s="114"/>
      <c r="G23" s="114"/>
      <c r="H23" s="114">
        <v>97.6</v>
      </c>
      <c r="I23" s="114"/>
      <c r="J23" s="114"/>
      <c r="K23" s="114"/>
      <c r="L23" s="114"/>
      <c r="M23" s="114"/>
      <c r="N23" s="114"/>
      <c r="O23" s="114"/>
      <c r="P23" s="114">
        <v>97.5</v>
      </c>
      <c r="Q23" s="114">
        <f t="shared" si="3"/>
        <v>97.55</v>
      </c>
      <c r="R23" s="220" t="str">
        <f t="shared" si="1"/>
        <v>NO</v>
      </c>
      <c r="S23" s="116" t="str">
        <f t="shared" si="2"/>
        <v>Inviable Sanitariamente</v>
      </c>
      <c r="T23" s="41"/>
    </row>
    <row r="24" spans="1:20" s="44" customFormat="1" ht="32.1" customHeight="1">
      <c r="A24" s="509" t="s">
        <v>463</v>
      </c>
      <c r="B24" s="511" t="s">
        <v>472</v>
      </c>
      <c r="C24" s="560" t="s">
        <v>473</v>
      </c>
      <c r="D24" s="265">
        <v>170</v>
      </c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>
        <v>97.5</v>
      </c>
      <c r="Q24" s="114">
        <f t="shared" si="3"/>
        <v>97.5</v>
      </c>
      <c r="R24" s="220" t="str">
        <f t="shared" si="1"/>
        <v>NO</v>
      </c>
      <c r="S24" s="116" t="str">
        <f t="shared" si="2"/>
        <v>Inviable Sanitariamente</v>
      </c>
      <c r="T24" s="41"/>
    </row>
    <row r="25" spans="1:20" s="44" customFormat="1" ht="32.1" customHeight="1">
      <c r="A25" s="509" t="s">
        <v>463</v>
      </c>
      <c r="B25" s="511" t="s">
        <v>474</v>
      </c>
      <c r="C25" s="560" t="s">
        <v>475</v>
      </c>
      <c r="D25" s="265">
        <v>30</v>
      </c>
      <c r="E25" s="114"/>
      <c r="F25" s="114"/>
      <c r="G25" s="114"/>
      <c r="H25" s="114"/>
      <c r="I25" s="114"/>
      <c r="J25" s="114"/>
      <c r="K25" s="114">
        <v>97.6</v>
      </c>
      <c r="L25" s="114"/>
      <c r="M25" s="114"/>
      <c r="N25" s="114"/>
      <c r="O25" s="114"/>
      <c r="P25" s="114">
        <v>97.5</v>
      </c>
      <c r="Q25" s="114">
        <f t="shared" si="3"/>
        <v>97.55</v>
      </c>
      <c r="R25" s="220" t="str">
        <f t="shared" si="1"/>
        <v>NO</v>
      </c>
      <c r="S25" s="116" t="str">
        <f t="shared" si="2"/>
        <v>Inviable Sanitariamente</v>
      </c>
      <c r="T25" s="41"/>
    </row>
    <row r="26" spans="1:20" s="44" customFormat="1" ht="32.1" customHeight="1">
      <c r="A26" s="509" t="s">
        <v>463</v>
      </c>
      <c r="B26" s="511" t="s">
        <v>476</v>
      </c>
      <c r="C26" s="543" t="s">
        <v>477</v>
      </c>
      <c r="D26" s="265">
        <v>435</v>
      </c>
      <c r="E26" s="114"/>
      <c r="F26" s="114"/>
      <c r="G26" s="114"/>
      <c r="H26" s="114">
        <v>88</v>
      </c>
      <c r="I26" s="114"/>
      <c r="J26" s="114"/>
      <c r="K26" s="114"/>
      <c r="L26" s="114"/>
      <c r="M26" s="114"/>
      <c r="N26" s="114"/>
      <c r="O26" s="114"/>
      <c r="P26" s="114">
        <v>26.55</v>
      </c>
      <c r="Q26" s="114">
        <f t="shared" si="3"/>
        <v>57.274999999999999</v>
      </c>
      <c r="R26" s="220" t="str">
        <f t="shared" si="1"/>
        <v>NO</v>
      </c>
      <c r="S26" s="116" t="str">
        <f t="shared" si="2"/>
        <v>Alto</v>
      </c>
      <c r="T26" s="41"/>
    </row>
    <row r="27" spans="1:20" s="44" customFormat="1" ht="32.1" customHeight="1">
      <c r="A27" s="509" t="s">
        <v>463</v>
      </c>
      <c r="B27" s="511" t="s">
        <v>478</v>
      </c>
      <c r="C27" s="560" t="s">
        <v>479</v>
      </c>
      <c r="D27" s="265">
        <v>98</v>
      </c>
      <c r="E27" s="114"/>
      <c r="F27" s="114"/>
      <c r="G27" s="114"/>
      <c r="H27" s="114">
        <v>88</v>
      </c>
      <c r="I27" s="114"/>
      <c r="J27" s="114"/>
      <c r="K27" s="114"/>
      <c r="L27" s="114"/>
      <c r="M27" s="114"/>
      <c r="N27" s="114"/>
      <c r="O27" s="114"/>
      <c r="P27" s="114">
        <v>97.5</v>
      </c>
      <c r="Q27" s="114">
        <f t="shared" si="3"/>
        <v>92.75</v>
      </c>
      <c r="R27" s="220" t="str">
        <f t="shared" si="1"/>
        <v>NO</v>
      </c>
      <c r="S27" s="116" t="str">
        <f t="shared" si="2"/>
        <v>Inviable Sanitariamente</v>
      </c>
      <c r="T27" s="41"/>
    </row>
    <row r="28" spans="1:20" s="44" customFormat="1" ht="32.1" customHeight="1">
      <c r="A28" s="509" t="s">
        <v>463</v>
      </c>
      <c r="B28" s="511" t="s">
        <v>480</v>
      </c>
      <c r="C28" s="543" t="s">
        <v>481</v>
      </c>
      <c r="D28" s="265">
        <v>55</v>
      </c>
      <c r="E28" s="114"/>
      <c r="F28" s="114"/>
      <c r="G28" s="114"/>
      <c r="H28" s="114">
        <v>88</v>
      </c>
      <c r="I28" s="114"/>
      <c r="J28" s="114"/>
      <c r="K28" s="114"/>
      <c r="L28" s="114"/>
      <c r="M28" s="114"/>
      <c r="N28" s="114"/>
      <c r="O28" s="114"/>
      <c r="P28" s="114">
        <v>97.5</v>
      </c>
      <c r="Q28" s="114">
        <f t="shared" si="3"/>
        <v>92.75</v>
      </c>
      <c r="R28" s="220" t="str">
        <f t="shared" si="1"/>
        <v>NO</v>
      </c>
      <c r="S28" s="116" t="str">
        <f t="shared" si="2"/>
        <v>Inviable Sanitariamente</v>
      </c>
      <c r="T28" s="41"/>
    </row>
    <row r="29" spans="1:20" s="44" customFormat="1" ht="32.1" customHeight="1">
      <c r="A29" s="509" t="s">
        <v>463</v>
      </c>
      <c r="B29" s="511" t="s">
        <v>482</v>
      </c>
      <c r="C29" s="560" t="s">
        <v>483</v>
      </c>
      <c r="D29" s="265">
        <v>60</v>
      </c>
      <c r="E29" s="114"/>
      <c r="F29" s="114"/>
      <c r="G29" s="114"/>
      <c r="H29" s="114">
        <v>88</v>
      </c>
      <c r="I29" s="114"/>
      <c r="J29" s="114"/>
      <c r="K29" s="114"/>
      <c r="L29" s="114"/>
      <c r="M29" s="114"/>
      <c r="N29" s="114"/>
      <c r="O29" s="114"/>
      <c r="P29" s="114">
        <v>97.5</v>
      </c>
      <c r="Q29" s="114">
        <f t="shared" si="3"/>
        <v>92.75</v>
      </c>
      <c r="R29" s="220" t="str">
        <f t="shared" si="1"/>
        <v>NO</v>
      </c>
      <c r="S29" s="116" t="str">
        <f t="shared" si="2"/>
        <v>Inviable Sanitariamente</v>
      </c>
      <c r="T29" s="41"/>
    </row>
    <row r="30" spans="1:20" s="44" customFormat="1" ht="32.1" customHeight="1">
      <c r="A30" s="509" t="s">
        <v>463</v>
      </c>
      <c r="B30" s="511" t="s">
        <v>484</v>
      </c>
      <c r="C30" s="560" t="s">
        <v>485</v>
      </c>
      <c r="D30" s="265">
        <v>110</v>
      </c>
      <c r="E30" s="114"/>
      <c r="F30" s="114"/>
      <c r="G30" s="114"/>
      <c r="H30" s="114">
        <v>97.6</v>
      </c>
      <c r="I30" s="114"/>
      <c r="J30" s="114"/>
      <c r="K30" s="114"/>
      <c r="L30" s="114"/>
      <c r="M30" s="114"/>
      <c r="N30" s="114"/>
      <c r="O30" s="114"/>
      <c r="P30" s="114">
        <v>97.5</v>
      </c>
      <c r="Q30" s="114">
        <f t="shared" si="3"/>
        <v>97.55</v>
      </c>
      <c r="R30" s="220" t="str">
        <f t="shared" si="1"/>
        <v>NO</v>
      </c>
      <c r="S30" s="116" t="str">
        <f t="shared" si="2"/>
        <v>Inviable Sanitariamente</v>
      </c>
      <c r="T30" s="41"/>
    </row>
    <row r="31" spans="1:20" s="44" customFormat="1" ht="32.1" customHeight="1">
      <c r="A31" s="509" t="s">
        <v>463</v>
      </c>
      <c r="B31" s="511" t="s">
        <v>486</v>
      </c>
      <c r="C31" s="543" t="s">
        <v>487</v>
      </c>
      <c r="D31" s="265">
        <v>40</v>
      </c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 t="e">
        <f t="shared" si="3"/>
        <v>#DIV/0!</v>
      </c>
      <c r="R31" s="220" t="e">
        <f t="shared" si="1"/>
        <v>#DIV/0!</v>
      </c>
      <c r="S31" s="116" t="e">
        <f t="shared" si="2"/>
        <v>#DIV/0!</v>
      </c>
      <c r="T31" s="41"/>
    </row>
    <row r="32" spans="1:20" s="44" customFormat="1" ht="32.1" customHeight="1">
      <c r="A32" s="509" t="s">
        <v>488</v>
      </c>
      <c r="B32" s="511" t="s">
        <v>489</v>
      </c>
      <c r="C32" s="511" t="s">
        <v>490</v>
      </c>
      <c r="D32" s="406">
        <v>70</v>
      </c>
      <c r="E32" s="114"/>
      <c r="F32" s="114"/>
      <c r="G32" s="114"/>
      <c r="H32" s="114">
        <v>0</v>
      </c>
      <c r="I32" s="114"/>
      <c r="J32" s="114"/>
      <c r="K32" s="114"/>
      <c r="L32" s="114"/>
      <c r="M32" s="114"/>
      <c r="N32" s="114">
        <v>0</v>
      </c>
      <c r="O32" s="114"/>
      <c r="P32" s="114"/>
      <c r="Q32" s="114">
        <f t="shared" si="3"/>
        <v>0</v>
      </c>
      <c r="R32" s="219" t="str">
        <f t="shared" si="1"/>
        <v>SI</v>
      </c>
      <c r="S32" s="116" t="str">
        <f t="shared" si="2"/>
        <v>Sin Riesgo</v>
      </c>
      <c r="T32" s="41"/>
    </row>
    <row r="33" spans="1:20" s="44" customFormat="1" ht="32.1" customHeight="1">
      <c r="A33" s="509" t="s">
        <v>488</v>
      </c>
      <c r="B33" s="511" t="s">
        <v>491</v>
      </c>
      <c r="C33" s="511" t="s">
        <v>492</v>
      </c>
      <c r="D33" s="406">
        <v>300</v>
      </c>
      <c r="E33" s="114"/>
      <c r="F33" s="114"/>
      <c r="G33" s="114"/>
      <c r="H33" s="114">
        <v>84.2</v>
      </c>
      <c r="I33" s="114"/>
      <c r="J33" s="114"/>
      <c r="K33" s="114"/>
      <c r="L33" s="114"/>
      <c r="M33" s="114"/>
      <c r="N33" s="114">
        <v>31.57</v>
      </c>
      <c r="O33" s="114"/>
      <c r="P33" s="114"/>
      <c r="Q33" s="114">
        <f t="shared" si="3"/>
        <v>57.885000000000005</v>
      </c>
      <c r="R33" s="219" t="str">
        <f t="shared" si="1"/>
        <v>NO</v>
      </c>
      <c r="S33" s="116" t="str">
        <f t="shared" si="2"/>
        <v>Alto</v>
      </c>
      <c r="T33" s="41"/>
    </row>
    <row r="34" spans="1:20" s="44" customFormat="1" ht="32.1" customHeight="1">
      <c r="A34" s="509" t="s">
        <v>488</v>
      </c>
      <c r="B34" s="511" t="s">
        <v>493</v>
      </c>
      <c r="C34" s="511" t="s">
        <v>494</v>
      </c>
      <c r="D34" s="406">
        <v>95</v>
      </c>
      <c r="E34" s="114"/>
      <c r="F34" s="114"/>
      <c r="G34" s="114"/>
      <c r="H34" s="114"/>
      <c r="I34" s="114"/>
      <c r="J34" s="114"/>
      <c r="K34" s="114"/>
      <c r="L34" s="114"/>
      <c r="M34" s="114"/>
      <c r="N34" s="114">
        <v>88</v>
      </c>
      <c r="O34" s="114"/>
      <c r="P34" s="114"/>
      <c r="Q34" s="114">
        <f t="shared" si="3"/>
        <v>88</v>
      </c>
      <c r="R34" s="219" t="str">
        <f t="shared" si="1"/>
        <v>NO</v>
      </c>
      <c r="S34" s="116" t="str">
        <f t="shared" si="2"/>
        <v>Inviable Sanitariamente</v>
      </c>
      <c r="T34" s="41"/>
    </row>
    <row r="35" spans="1:20" s="44" customFormat="1" ht="32.1" customHeight="1">
      <c r="A35" s="509" t="s">
        <v>488</v>
      </c>
      <c r="B35" s="511" t="s">
        <v>495</v>
      </c>
      <c r="C35" s="511" t="s">
        <v>496</v>
      </c>
      <c r="D35" s="406">
        <v>480</v>
      </c>
      <c r="E35" s="114"/>
      <c r="F35" s="114"/>
      <c r="G35" s="114"/>
      <c r="H35" s="114">
        <v>88</v>
      </c>
      <c r="I35" s="114"/>
      <c r="J35" s="114"/>
      <c r="K35" s="114"/>
      <c r="L35" s="114"/>
      <c r="M35" s="114"/>
      <c r="N35" s="114">
        <v>85.7</v>
      </c>
      <c r="O35" s="114"/>
      <c r="P35" s="114"/>
      <c r="Q35" s="114">
        <f t="shared" si="3"/>
        <v>86.85</v>
      </c>
      <c r="R35" s="219" t="str">
        <f t="shared" si="1"/>
        <v>NO</v>
      </c>
      <c r="S35" s="116" t="str">
        <f t="shared" si="2"/>
        <v>Inviable Sanitariamente</v>
      </c>
      <c r="T35" s="41"/>
    </row>
    <row r="36" spans="1:20" s="44" customFormat="1" ht="32.1" customHeight="1">
      <c r="A36" s="509" t="s">
        <v>488</v>
      </c>
      <c r="B36" s="511" t="s">
        <v>497</v>
      </c>
      <c r="C36" s="511" t="s">
        <v>498</v>
      </c>
      <c r="D36" s="406">
        <v>170</v>
      </c>
      <c r="E36" s="114"/>
      <c r="F36" s="114"/>
      <c r="G36" s="114"/>
      <c r="H36" s="114">
        <v>73.599999999999994</v>
      </c>
      <c r="I36" s="114"/>
      <c r="J36" s="114"/>
      <c r="K36" s="114"/>
      <c r="L36" s="114"/>
      <c r="M36" s="114"/>
      <c r="N36" s="114">
        <v>0</v>
      </c>
      <c r="O36" s="114"/>
      <c r="P36" s="114"/>
      <c r="Q36" s="114">
        <f t="shared" si="3"/>
        <v>36.799999999999997</v>
      </c>
      <c r="R36" s="219" t="str">
        <f t="shared" si="1"/>
        <v>NO</v>
      </c>
      <c r="S36" s="116" t="str">
        <f t="shared" si="2"/>
        <v>Alto</v>
      </c>
      <c r="T36" s="41"/>
    </row>
    <row r="37" spans="1:20" s="44" customFormat="1" ht="32.1" customHeight="1">
      <c r="A37" s="509" t="s">
        <v>488</v>
      </c>
      <c r="B37" s="511" t="s">
        <v>499</v>
      </c>
      <c r="C37" s="511" t="s">
        <v>500</v>
      </c>
      <c r="D37" s="406">
        <v>110</v>
      </c>
      <c r="E37" s="114"/>
      <c r="F37" s="114"/>
      <c r="G37" s="114"/>
      <c r="H37" s="114">
        <v>44.2</v>
      </c>
      <c r="I37" s="114"/>
      <c r="J37" s="114"/>
      <c r="K37" s="114"/>
      <c r="L37" s="114"/>
      <c r="M37" s="114"/>
      <c r="N37" s="114">
        <v>97.3</v>
      </c>
      <c r="O37" s="114"/>
      <c r="P37" s="114"/>
      <c r="Q37" s="114">
        <f t="shared" si="3"/>
        <v>70.75</v>
      </c>
      <c r="R37" s="219" t="str">
        <f t="shared" si="1"/>
        <v>NO</v>
      </c>
      <c r="S37" s="116" t="str">
        <f t="shared" si="2"/>
        <v>Alto</v>
      </c>
      <c r="T37" s="41"/>
    </row>
    <row r="38" spans="1:20" s="44" customFormat="1" ht="32.1" customHeight="1">
      <c r="A38" s="509" t="s">
        <v>488</v>
      </c>
      <c r="B38" s="511" t="s">
        <v>501</v>
      </c>
      <c r="C38" s="511" t="s">
        <v>502</v>
      </c>
      <c r="D38" s="406">
        <v>160</v>
      </c>
      <c r="E38" s="114"/>
      <c r="F38" s="114"/>
      <c r="G38" s="114"/>
      <c r="H38" s="114">
        <v>97.6</v>
      </c>
      <c r="I38" s="114"/>
      <c r="J38" s="114"/>
      <c r="K38" s="114"/>
      <c r="L38" s="114"/>
      <c r="M38" s="114"/>
      <c r="N38" s="114"/>
      <c r="O38" s="114">
        <v>68.599999999999994</v>
      </c>
      <c r="P38" s="114"/>
      <c r="Q38" s="114">
        <f t="shared" si="3"/>
        <v>83.1</v>
      </c>
      <c r="R38" s="219" t="str">
        <f t="shared" si="1"/>
        <v>NO</v>
      </c>
      <c r="S38" s="116" t="str">
        <f t="shared" si="2"/>
        <v>Inviable Sanitariamente</v>
      </c>
      <c r="T38" s="41"/>
    </row>
    <row r="39" spans="1:20" s="44" customFormat="1" ht="32.1" customHeight="1">
      <c r="A39" s="509" t="s">
        <v>488</v>
      </c>
      <c r="B39" s="511" t="s">
        <v>503</v>
      </c>
      <c r="C39" s="511" t="s">
        <v>504</v>
      </c>
      <c r="D39" s="406">
        <v>40</v>
      </c>
      <c r="E39" s="114"/>
      <c r="F39" s="114"/>
      <c r="G39" s="114"/>
      <c r="H39" s="114">
        <v>57.6</v>
      </c>
      <c r="I39" s="114"/>
      <c r="J39" s="114"/>
      <c r="K39" s="114"/>
      <c r="L39" s="114"/>
      <c r="M39" s="114"/>
      <c r="N39" s="114">
        <v>0</v>
      </c>
      <c r="O39" s="114"/>
      <c r="P39" s="114"/>
      <c r="Q39" s="114">
        <f t="shared" si="3"/>
        <v>28.8</v>
      </c>
      <c r="R39" s="219" t="str">
        <f t="shared" si="1"/>
        <v>NO</v>
      </c>
      <c r="S39" s="116" t="str">
        <f t="shared" si="2"/>
        <v>Medio</v>
      </c>
      <c r="T39" s="41"/>
    </row>
    <row r="40" spans="1:20" s="44" customFormat="1" ht="32.1" customHeight="1">
      <c r="A40" s="509" t="s">
        <v>488</v>
      </c>
      <c r="B40" s="511" t="s">
        <v>505</v>
      </c>
      <c r="C40" s="511" t="s">
        <v>506</v>
      </c>
      <c r="D40" s="406">
        <v>172</v>
      </c>
      <c r="E40" s="114"/>
      <c r="F40" s="114"/>
      <c r="G40" s="114"/>
      <c r="H40" s="114">
        <v>88</v>
      </c>
      <c r="I40" s="114"/>
      <c r="J40" s="114"/>
      <c r="K40" s="114"/>
      <c r="L40" s="114"/>
      <c r="M40" s="114"/>
      <c r="N40" s="114">
        <v>0</v>
      </c>
      <c r="O40" s="114"/>
      <c r="P40" s="114"/>
      <c r="Q40" s="114">
        <f t="shared" si="3"/>
        <v>44</v>
      </c>
      <c r="R40" s="219" t="str">
        <f t="shared" si="1"/>
        <v>NO</v>
      </c>
      <c r="S40" s="116" t="str">
        <f t="shared" si="2"/>
        <v>Alto</v>
      </c>
      <c r="T40" s="41"/>
    </row>
    <row r="41" spans="1:20" s="44" customFormat="1" ht="32.1" customHeight="1">
      <c r="A41" s="509" t="s">
        <v>488</v>
      </c>
      <c r="B41" s="511" t="s">
        <v>507</v>
      </c>
      <c r="C41" s="511" t="s">
        <v>508</v>
      </c>
      <c r="D41" s="406">
        <v>56</v>
      </c>
      <c r="E41" s="114"/>
      <c r="F41" s="114"/>
      <c r="G41" s="114"/>
      <c r="H41" s="114">
        <v>84.2</v>
      </c>
      <c r="I41" s="114"/>
      <c r="J41" s="114"/>
      <c r="K41" s="114"/>
      <c r="L41" s="114"/>
      <c r="M41" s="114"/>
      <c r="N41" s="114">
        <v>88</v>
      </c>
      <c r="O41" s="114"/>
      <c r="P41" s="114"/>
      <c r="Q41" s="114">
        <f t="shared" si="3"/>
        <v>86.1</v>
      </c>
      <c r="R41" s="219" t="str">
        <f t="shared" si="1"/>
        <v>NO</v>
      </c>
      <c r="S41" s="116" t="str">
        <f t="shared" si="2"/>
        <v>Inviable Sanitariamente</v>
      </c>
      <c r="T41" s="41"/>
    </row>
    <row r="42" spans="1:20" s="44" customFormat="1" ht="32.1" customHeight="1">
      <c r="A42" s="509" t="s">
        <v>488</v>
      </c>
      <c r="B42" s="511" t="s">
        <v>509</v>
      </c>
      <c r="C42" s="511" t="s">
        <v>510</v>
      </c>
      <c r="D42" s="406">
        <v>42</v>
      </c>
      <c r="E42" s="114"/>
      <c r="F42" s="114"/>
      <c r="G42" s="114"/>
      <c r="H42" s="114">
        <v>96.84</v>
      </c>
      <c r="I42" s="114"/>
      <c r="J42" s="114"/>
      <c r="K42" s="114"/>
      <c r="L42" s="114"/>
      <c r="M42" s="114"/>
      <c r="N42" s="114">
        <v>96.84</v>
      </c>
      <c r="O42" s="114"/>
      <c r="P42" s="114"/>
      <c r="Q42" s="114">
        <f t="shared" si="3"/>
        <v>96.84</v>
      </c>
      <c r="R42" s="219" t="str">
        <f t="shared" si="1"/>
        <v>NO</v>
      </c>
      <c r="S42" s="116" t="str">
        <f t="shared" si="2"/>
        <v>Inviable Sanitariamente</v>
      </c>
      <c r="T42" s="41"/>
    </row>
    <row r="43" spans="1:20" s="44" customFormat="1" ht="32.1" customHeight="1">
      <c r="A43" s="509" t="s">
        <v>488</v>
      </c>
      <c r="B43" s="511" t="s">
        <v>511</v>
      </c>
      <c r="C43" s="511" t="s">
        <v>512</v>
      </c>
      <c r="D43" s="406">
        <v>180</v>
      </c>
      <c r="E43" s="114"/>
      <c r="F43" s="114"/>
      <c r="G43" s="114"/>
      <c r="H43" s="114">
        <v>24</v>
      </c>
      <c r="I43" s="114"/>
      <c r="J43" s="114"/>
      <c r="K43" s="114"/>
      <c r="L43" s="114"/>
      <c r="M43" s="114"/>
      <c r="N43" s="114">
        <v>24</v>
      </c>
      <c r="O43" s="114"/>
      <c r="P43" s="114"/>
      <c r="Q43" s="114">
        <f>AVERAGE(E43:P43)</f>
        <v>24</v>
      </c>
      <c r="R43" s="219" t="str">
        <f t="shared" si="1"/>
        <v>NO</v>
      </c>
      <c r="S43" s="116" t="str">
        <f t="shared" si="2"/>
        <v>Medio</v>
      </c>
      <c r="T43" s="41"/>
    </row>
    <row r="44" spans="1:20" s="44" customFormat="1" ht="32.1" customHeight="1">
      <c r="A44" s="509" t="s">
        <v>488</v>
      </c>
      <c r="B44" s="511" t="s">
        <v>513</v>
      </c>
      <c r="C44" s="511" t="s">
        <v>514</v>
      </c>
      <c r="D44" s="406">
        <v>170</v>
      </c>
      <c r="E44" s="114"/>
      <c r="F44" s="114"/>
      <c r="G44" s="114"/>
      <c r="H44" s="114">
        <v>97.6</v>
      </c>
      <c r="I44" s="114"/>
      <c r="J44" s="114"/>
      <c r="K44" s="114"/>
      <c r="L44" s="114"/>
      <c r="M44" s="114"/>
      <c r="N44" s="114">
        <v>44.2</v>
      </c>
      <c r="O44" s="114"/>
      <c r="P44" s="114"/>
      <c r="Q44" s="114">
        <f t="shared" ref="Q44:Q47" si="4">AVERAGE(E44:P44)</f>
        <v>70.900000000000006</v>
      </c>
      <c r="R44" s="219" t="str">
        <f t="shared" si="1"/>
        <v>NO</v>
      </c>
      <c r="S44" s="116" t="str">
        <f t="shared" si="2"/>
        <v>Alto</v>
      </c>
      <c r="T44" s="41"/>
    </row>
    <row r="45" spans="1:20" s="44" customFormat="1" ht="32.1" customHeight="1">
      <c r="A45" s="509" t="s">
        <v>488</v>
      </c>
      <c r="B45" s="511" t="s">
        <v>515</v>
      </c>
      <c r="C45" s="511" t="s">
        <v>516</v>
      </c>
      <c r="D45" s="406">
        <v>100</v>
      </c>
      <c r="E45" s="114"/>
      <c r="F45" s="114"/>
      <c r="G45" s="114"/>
      <c r="H45" s="114">
        <v>97.6</v>
      </c>
      <c r="I45" s="114"/>
      <c r="J45" s="114"/>
      <c r="K45" s="114"/>
      <c r="L45" s="114"/>
      <c r="M45" s="114"/>
      <c r="N45" s="114">
        <v>57.1</v>
      </c>
      <c r="O45" s="114"/>
      <c r="P45" s="114"/>
      <c r="Q45" s="114">
        <f t="shared" si="4"/>
        <v>77.349999999999994</v>
      </c>
      <c r="R45" s="219" t="str">
        <f t="shared" si="1"/>
        <v>NO</v>
      </c>
      <c r="S45" s="116" t="str">
        <f t="shared" si="2"/>
        <v>Alto</v>
      </c>
      <c r="T45" s="41"/>
    </row>
    <row r="46" spans="1:20" s="44" customFormat="1" ht="32.1" customHeight="1">
      <c r="A46" s="509" t="s">
        <v>488</v>
      </c>
      <c r="B46" s="511" t="s">
        <v>517</v>
      </c>
      <c r="C46" s="561" t="s">
        <v>518</v>
      </c>
      <c r="D46" s="488">
        <v>150</v>
      </c>
      <c r="E46" s="114"/>
      <c r="F46" s="114"/>
      <c r="G46" s="114"/>
      <c r="H46" s="114">
        <v>48</v>
      </c>
      <c r="I46" s="114"/>
      <c r="J46" s="114"/>
      <c r="K46" s="114"/>
      <c r="L46" s="114"/>
      <c r="M46" s="114"/>
      <c r="N46" s="114">
        <v>0</v>
      </c>
      <c r="O46" s="114"/>
      <c r="P46" s="114"/>
      <c r="Q46" s="114">
        <f t="shared" si="4"/>
        <v>24</v>
      </c>
      <c r="R46" s="219" t="str">
        <f t="shared" si="1"/>
        <v>NO</v>
      </c>
      <c r="S46" s="116" t="str">
        <f t="shared" si="2"/>
        <v>Medio</v>
      </c>
      <c r="T46" s="41"/>
    </row>
    <row r="47" spans="1:20" s="44" customFormat="1" ht="32.1" customHeight="1">
      <c r="A47" s="509" t="s">
        <v>488</v>
      </c>
      <c r="B47" s="511" t="s">
        <v>517</v>
      </c>
      <c r="C47" s="561" t="s">
        <v>519</v>
      </c>
      <c r="D47" s="488">
        <v>70</v>
      </c>
      <c r="E47" s="114"/>
      <c r="F47" s="114"/>
      <c r="G47" s="114"/>
      <c r="H47" s="114">
        <v>48</v>
      </c>
      <c r="I47" s="114"/>
      <c r="J47" s="114"/>
      <c r="K47" s="114"/>
      <c r="L47" s="114"/>
      <c r="M47" s="114"/>
      <c r="N47" s="114"/>
      <c r="O47" s="114"/>
      <c r="P47" s="114"/>
      <c r="Q47" s="114">
        <f t="shared" si="4"/>
        <v>48</v>
      </c>
      <c r="R47" s="219" t="str">
        <f t="shared" si="1"/>
        <v>NO</v>
      </c>
      <c r="S47" s="116" t="str">
        <f t="shared" si="2"/>
        <v>Alto</v>
      </c>
      <c r="T47" s="41"/>
    </row>
    <row r="48" spans="1:20" s="44" customFormat="1" ht="32.1" customHeight="1">
      <c r="A48" s="509" t="s">
        <v>520</v>
      </c>
      <c r="B48" s="511" t="s">
        <v>521</v>
      </c>
      <c r="C48" s="511" t="s">
        <v>522</v>
      </c>
      <c r="D48" s="265">
        <v>145</v>
      </c>
      <c r="E48" s="114">
        <v>44.21</v>
      </c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>
        <f>AVERAGE(E48:P48)</f>
        <v>44.21</v>
      </c>
      <c r="R48" s="220" t="str">
        <f t="shared" si="1"/>
        <v>NO</v>
      </c>
      <c r="S48" s="116" t="str">
        <f t="shared" si="2"/>
        <v>Alto</v>
      </c>
      <c r="T48" s="41"/>
    </row>
    <row r="49" spans="1:20" s="44" customFormat="1" ht="32.1" customHeight="1">
      <c r="A49" s="509" t="s">
        <v>520</v>
      </c>
      <c r="B49" s="511" t="s">
        <v>523</v>
      </c>
      <c r="C49" s="511" t="s">
        <v>524</v>
      </c>
      <c r="D49" s="265">
        <v>160</v>
      </c>
      <c r="E49" s="114">
        <v>44.21</v>
      </c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>
        <f t="shared" ref="Q49:Q51" si="5">AVERAGE(E49:P49)</f>
        <v>44.21</v>
      </c>
      <c r="R49" s="220" t="str">
        <f t="shared" si="1"/>
        <v>NO</v>
      </c>
      <c r="S49" s="116" t="str">
        <f t="shared" si="2"/>
        <v>Alto</v>
      </c>
      <c r="T49" s="41"/>
    </row>
    <row r="50" spans="1:20" s="44" customFormat="1" ht="32.1" customHeight="1">
      <c r="A50" s="509" t="s">
        <v>520</v>
      </c>
      <c r="B50" s="511" t="s">
        <v>525</v>
      </c>
      <c r="C50" s="511" t="s">
        <v>526</v>
      </c>
      <c r="D50" s="265">
        <v>35</v>
      </c>
      <c r="E50" s="114">
        <v>44.21</v>
      </c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>
        <f t="shared" si="5"/>
        <v>44.21</v>
      </c>
      <c r="R50" s="220" t="str">
        <f t="shared" si="1"/>
        <v>NO</v>
      </c>
      <c r="S50" s="116" t="str">
        <f t="shared" si="2"/>
        <v>Alto</v>
      </c>
      <c r="T50" s="41"/>
    </row>
    <row r="51" spans="1:20" s="44" customFormat="1" ht="32.1" customHeight="1">
      <c r="A51" s="509" t="s">
        <v>520</v>
      </c>
      <c r="B51" s="511" t="s">
        <v>527</v>
      </c>
      <c r="C51" s="511" t="s">
        <v>528</v>
      </c>
      <c r="D51" s="265">
        <v>19</v>
      </c>
      <c r="E51" s="114">
        <v>44.21</v>
      </c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>
        <f t="shared" si="5"/>
        <v>44.21</v>
      </c>
      <c r="R51" s="220" t="str">
        <f t="shared" si="1"/>
        <v>NO</v>
      </c>
      <c r="S51" s="116" t="str">
        <f t="shared" si="2"/>
        <v>Alto</v>
      </c>
      <c r="T51" s="41"/>
    </row>
    <row r="52" spans="1:20" s="44" customFormat="1" ht="32.1" customHeight="1">
      <c r="A52" s="509" t="s">
        <v>529</v>
      </c>
      <c r="B52" s="511" t="s">
        <v>530</v>
      </c>
      <c r="C52" s="511"/>
      <c r="D52" s="203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5"/>
      <c r="S52" s="116" t="str">
        <f t="shared" si="2"/>
        <v>Sin Riesgo</v>
      </c>
      <c r="T52" s="41"/>
    </row>
    <row r="53" spans="1:20" s="44" customFormat="1" ht="32.1" customHeight="1">
      <c r="A53" s="509" t="s">
        <v>531</v>
      </c>
      <c r="B53" s="511" t="s">
        <v>532</v>
      </c>
      <c r="C53" s="511" t="s">
        <v>533</v>
      </c>
      <c r="D53" s="406">
        <v>63</v>
      </c>
      <c r="E53" s="114"/>
      <c r="F53" s="114"/>
      <c r="G53" s="114"/>
      <c r="H53" s="114"/>
      <c r="I53" s="114"/>
      <c r="J53" s="114">
        <v>66</v>
      </c>
      <c r="K53" s="114"/>
      <c r="L53" s="114"/>
      <c r="M53" s="114"/>
      <c r="N53" s="114"/>
      <c r="O53" s="114"/>
      <c r="P53" s="114"/>
      <c r="Q53" s="114">
        <f t="shared" ref="Q53:Q59" si="6">AVERAGE(E53:P53)</f>
        <v>66</v>
      </c>
      <c r="R53" s="219" t="str">
        <f t="shared" ref="R53:R59" si="7">IF(Q53&lt;5,"SI","NO")</f>
        <v>NO</v>
      </c>
      <c r="S53" s="116" t="str">
        <f t="shared" si="2"/>
        <v>Alto</v>
      </c>
      <c r="T53" s="41"/>
    </row>
    <row r="54" spans="1:20" s="44" customFormat="1" ht="32.1" customHeight="1">
      <c r="A54" s="509" t="s">
        <v>531</v>
      </c>
      <c r="B54" s="511" t="s">
        <v>534</v>
      </c>
      <c r="C54" s="511" t="s">
        <v>535</v>
      </c>
      <c r="D54" s="406">
        <v>10</v>
      </c>
      <c r="E54" s="114"/>
      <c r="F54" s="114"/>
      <c r="G54" s="114"/>
      <c r="H54" s="114">
        <v>37.5</v>
      </c>
      <c r="I54" s="114"/>
      <c r="J54" s="114"/>
      <c r="K54" s="114"/>
      <c r="L54" s="114"/>
      <c r="M54" s="114"/>
      <c r="N54" s="114"/>
      <c r="O54" s="114"/>
      <c r="P54" s="114"/>
      <c r="Q54" s="114">
        <f t="shared" si="6"/>
        <v>37.5</v>
      </c>
      <c r="R54" s="219" t="str">
        <f t="shared" si="7"/>
        <v>NO</v>
      </c>
      <c r="S54" s="116" t="str">
        <f t="shared" si="2"/>
        <v>Alto</v>
      </c>
      <c r="T54" s="41"/>
    </row>
    <row r="55" spans="1:20" s="44" customFormat="1" ht="32.1" customHeight="1">
      <c r="A55" s="509" t="s">
        <v>531</v>
      </c>
      <c r="B55" s="511" t="s">
        <v>536</v>
      </c>
      <c r="C55" s="511" t="s">
        <v>537</v>
      </c>
      <c r="D55" s="406">
        <v>1350</v>
      </c>
      <c r="E55" s="114"/>
      <c r="F55" s="114">
        <v>37.5</v>
      </c>
      <c r="G55" s="114"/>
      <c r="H55" s="114">
        <v>66</v>
      </c>
      <c r="I55" s="114"/>
      <c r="J55" s="114">
        <v>58</v>
      </c>
      <c r="K55" s="114"/>
      <c r="L55" s="114">
        <v>58</v>
      </c>
      <c r="M55" s="114"/>
      <c r="N55" s="114">
        <v>58</v>
      </c>
      <c r="O55" s="114"/>
      <c r="P55" s="114">
        <v>58</v>
      </c>
      <c r="Q55" s="114">
        <f t="shared" si="6"/>
        <v>55.916666666666664</v>
      </c>
      <c r="R55" s="219" t="str">
        <f t="shared" si="7"/>
        <v>NO</v>
      </c>
      <c r="S55" s="116" t="str">
        <f t="shared" si="2"/>
        <v>Alto</v>
      </c>
      <c r="T55" s="41"/>
    </row>
    <row r="56" spans="1:20" s="44" customFormat="1" ht="32.1" customHeight="1">
      <c r="A56" s="509" t="s">
        <v>531</v>
      </c>
      <c r="B56" s="511" t="s">
        <v>538</v>
      </c>
      <c r="C56" s="511" t="s">
        <v>539</v>
      </c>
      <c r="D56" s="406">
        <v>98</v>
      </c>
      <c r="E56" s="114"/>
      <c r="F56" s="114"/>
      <c r="G56" s="114"/>
      <c r="H56" s="114"/>
      <c r="I56" s="114">
        <v>37.5</v>
      </c>
      <c r="J56" s="114"/>
      <c r="K56" s="114"/>
      <c r="L56" s="114"/>
      <c r="M56" s="114"/>
      <c r="N56" s="114"/>
      <c r="O56" s="114"/>
      <c r="P56" s="114"/>
      <c r="Q56" s="114">
        <f t="shared" si="6"/>
        <v>37.5</v>
      </c>
      <c r="R56" s="219" t="str">
        <f t="shared" si="7"/>
        <v>NO</v>
      </c>
      <c r="S56" s="116" t="str">
        <f t="shared" si="2"/>
        <v>Alto</v>
      </c>
      <c r="T56" s="41"/>
    </row>
    <row r="57" spans="1:20" s="44" customFormat="1" ht="32.1" customHeight="1">
      <c r="A57" s="509" t="s">
        <v>531</v>
      </c>
      <c r="B57" s="511" t="s">
        <v>540</v>
      </c>
      <c r="C57" s="511" t="s">
        <v>541</v>
      </c>
      <c r="D57" s="406">
        <v>98</v>
      </c>
      <c r="E57" s="114"/>
      <c r="F57" s="114"/>
      <c r="G57" s="114"/>
      <c r="H57" s="114"/>
      <c r="I57" s="114">
        <v>37.5</v>
      </c>
      <c r="J57" s="114"/>
      <c r="K57" s="114"/>
      <c r="L57" s="114"/>
      <c r="M57" s="114"/>
      <c r="N57" s="114"/>
      <c r="O57" s="114"/>
      <c r="P57" s="114"/>
      <c r="Q57" s="114">
        <f t="shared" si="6"/>
        <v>37.5</v>
      </c>
      <c r="R57" s="219" t="str">
        <f t="shared" si="7"/>
        <v>NO</v>
      </c>
      <c r="S57" s="116" t="str">
        <f t="shared" si="2"/>
        <v>Alto</v>
      </c>
      <c r="T57" s="41"/>
    </row>
    <row r="58" spans="1:20" s="44" customFormat="1" ht="32.1" customHeight="1">
      <c r="A58" s="509" t="s">
        <v>531</v>
      </c>
      <c r="B58" s="511" t="s">
        <v>542</v>
      </c>
      <c r="C58" s="511" t="s">
        <v>543</v>
      </c>
      <c r="D58" s="406">
        <v>8</v>
      </c>
      <c r="E58" s="114"/>
      <c r="F58" s="114"/>
      <c r="G58" s="114"/>
      <c r="H58" s="114">
        <v>37.5</v>
      </c>
      <c r="I58" s="114"/>
      <c r="J58" s="114"/>
      <c r="K58" s="114"/>
      <c r="L58" s="114"/>
      <c r="M58" s="114"/>
      <c r="N58" s="114"/>
      <c r="O58" s="114"/>
      <c r="P58" s="114"/>
      <c r="Q58" s="114">
        <f t="shared" si="6"/>
        <v>37.5</v>
      </c>
      <c r="R58" s="219" t="str">
        <f t="shared" si="7"/>
        <v>NO</v>
      </c>
      <c r="S58" s="116" t="str">
        <f t="shared" si="2"/>
        <v>Alto</v>
      </c>
      <c r="T58" s="41"/>
    </row>
    <row r="59" spans="1:20" s="44" customFormat="1" ht="32.1" customHeight="1">
      <c r="A59" s="509" t="s">
        <v>531</v>
      </c>
      <c r="B59" s="511" t="s">
        <v>544</v>
      </c>
      <c r="C59" s="511" t="s">
        <v>545</v>
      </c>
      <c r="D59" s="406">
        <v>42</v>
      </c>
      <c r="E59" s="114"/>
      <c r="F59" s="114"/>
      <c r="G59" s="114">
        <v>37.5</v>
      </c>
      <c r="H59" s="114"/>
      <c r="I59" s="114"/>
      <c r="J59" s="114"/>
      <c r="K59" s="114"/>
      <c r="L59" s="114"/>
      <c r="M59" s="114"/>
      <c r="N59" s="114"/>
      <c r="O59" s="114"/>
      <c r="P59" s="114"/>
      <c r="Q59" s="114">
        <f t="shared" si="6"/>
        <v>37.5</v>
      </c>
      <c r="R59" s="219" t="str">
        <f t="shared" si="7"/>
        <v>NO</v>
      </c>
      <c r="S59" s="116" t="str">
        <f t="shared" si="2"/>
        <v>Alto</v>
      </c>
      <c r="T59" s="41"/>
    </row>
    <row r="60" spans="1:20" s="44" customFormat="1" ht="32.1" customHeight="1">
      <c r="A60" s="509" t="s">
        <v>546</v>
      </c>
      <c r="B60" s="511" t="s">
        <v>547</v>
      </c>
      <c r="C60" s="511" t="s">
        <v>548</v>
      </c>
      <c r="D60" s="265">
        <v>236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>
        <v>100</v>
      </c>
      <c r="P60" s="114"/>
      <c r="Q60" s="114">
        <f t="shared" si="0"/>
        <v>100</v>
      </c>
      <c r="R60" s="220" t="str">
        <f t="shared" ref="R60:R98" si="8">IF(Q60&lt;5,"SI","NO")</f>
        <v>NO</v>
      </c>
      <c r="S60" s="116" t="str">
        <f t="shared" si="2"/>
        <v>Inviable Sanitariamente</v>
      </c>
      <c r="T60" s="41"/>
    </row>
    <row r="61" spans="1:20" s="44" customFormat="1" ht="32.1" customHeight="1">
      <c r="A61" s="509" t="s">
        <v>546</v>
      </c>
      <c r="B61" s="511" t="s">
        <v>549</v>
      </c>
      <c r="C61" s="511" t="s">
        <v>550</v>
      </c>
      <c r="D61" s="265">
        <v>205</v>
      </c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>
        <v>97.6</v>
      </c>
      <c r="P61" s="114"/>
      <c r="Q61" s="114">
        <f t="shared" si="0"/>
        <v>97.6</v>
      </c>
      <c r="R61" s="220" t="str">
        <f t="shared" si="8"/>
        <v>NO</v>
      </c>
      <c r="S61" s="116" t="str">
        <f t="shared" si="2"/>
        <v>Inviable Sanitariamente</v>
      </c>
      <c r="T61" s="41"/>
    </row>
    <row r="62" spans="1:20" s="44" customFormat="1" ht="32.1" customHeight="1">
      <c r="A62" s="509" t="s">
        <v>546</v>
      </c>
      <c r="B62" s="511" t="s">
        <v>551</v>
      </c>
      <c r="C62" s="511" t="s">
        <v>552</v>
      </c>
      <c r="D62" s="265">
        <v>15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>
        <v>97.6</v>
      </c>
      <c r="P62" s="114"/>
      <c r="Q62" s="114">
        <f t="shared" si="0"/>
        <v>97.6</v>
      </c>
      <c r="R62" s="220" t="str">
        <f t="shared" si="8"/>
        <v>NO</v>
      </c>
      <c r="S62" s="116" t="str">
        <f t="shared" si="2"/>
        <v>Inviable Sanitariamente</v>
      </c>
      <c r="T62" s="41"/>
    </row>
    <row r="63" spans="1:20" s="44" customFormat="1" ht="32.1" customHeight="1">
      <c r="A63" s="509" t="s">
        <v>546</v>
      </c>
      <c r="B63" s="511" t="s">
        <v>320</v>
      </c>
      <c r="C63" s="511" t="s">
        <v>553</v>
      </c>
      <c r="D63" s="265">
        <v>995</v>
      </c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>
        <v>0</v>
      </c>
      <c r="P63" s="114"/>
      <c r="Q63" s="114">
        <f t="shared" si="0"/>
        <v>0</v>
      </c>
      <c r="R63" s="220" t="str">
        <f t="shared" si="8"/>
        <v>SI</v>
      </c>
      <c r="S63" s="116" t="str">
        <f t="shared" si="2"/>
        <v>Sin Riesgo</v>
      </c>
      <c r="T63" s="41"/>
    </row>
    <row r="64" spans="1:20" s="44" customFormat="1" ht="32.1" customHeight="1">
      <c r="A64" s="509" t="s">
        <v>546</v>
      </c>
      <c r="B64" s="511" t="s">
        <v>554</v>
      </c>
      <c r="C64" s="511" t="s">
        <v>555</v>
      </c>
      <c r="D64" s="265">
        <v>135</v>
      </c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>
        <v>98</v>
      </c>
      <c r="P64" s="114"/>
      <c r="Q64" s="114">
        <f t="shared" si="0"/>
        <v>98</v>
      </c>
      <c r="R64" s="220" t="str">
        <f t="shared" si="8"/>
        <v>NO</v>
      </c>
      <c r="S64" s="116" t="str">
        <f t="shared" si="2"/>
        <v>Inviable Sanitariamente</v>
      </c>
      <c r="T64" s="41"/>
    </row>
    <row r="65" spans="1:20" s="44" customFormat="1" ht="32.1" customHeight="1">
      <c r="A65" s="509" t="s">
        <v>546</v>
      </c>
      <c r="B65" s="511" t="s">
        <v>556</v>
      </c>
      <c r="C65" s="511" t="s">
        <v>557</v>
      </c>
      <c r="D65" s="265">
        <v>98</v>
      </c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>
        <v>98</v>
      </c>
      <c r="P65" s="114"/>
      <c r="Q65" s="114">
        <f t="shared" si="0"/>
        <v>98</v>
      </c>
      <c r="R65" s="220" t="str">
        <f t="shared" si="8"/>
        <v>NO</v>
      </c>
      <c r="S65" s="116" t="str">
        <f t="shared" si="2"/>
        <v>Inviable Sanitariamente</v>
      </c>
      <c r="T65" s="41"/>
    </row>
    <row r="66" spans="1:20" s="44" customFormat="1" ht="32.1" customHeight="1">
      <c r="A66" s="509" t="s">
        <v>546</v>
      </c>
      <c r="B66" s="511" t="s">
        <v>558</v>
      </c>
      <c r="C66" s="511" t="s">
        <v>559</v>
      </c>
      <c r="D66" s="265">
        <v>40</v>
      </c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>
        <v>98</v>
      </c>
      <c r="P66" s="114"/>
      <c r="Q66" s="114">
        <f t="shared" si="0"/>
        <v>98</v>
      </c>
      <c r="R66" s="220" t="str">
        <f t="shared" si="8"/>
        <v>NO</v>
      </c>
      <c r="S66" s="116" t="str">
        <f t="shared" si="2"/>
        <v>Inviable Sanitariamente</v>
      </c>
      <c r="T66" s="41"/>
    </row>
    <row r="67" spans="1:20" s="44" customFormat="1" ht="32.1" customHeight="1">
      <c r="A67" s="509" t="s">
        <v>546</v>
      </c>
      <c r="B67" s="511" t="s">
        <v>560</v>
      </c>
      <c r="C67" s="511" t="s">
        <v>561</v>
      </c>
      <c r="D67" s="265">
        <v>30</v>
      </c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>
        <v>100</v>
      </c>
      <c r="P67" s="114"/>
      <c r="Q67" s="114">
        <f t="shared" si="0"/>
        <v>100</v>
      </c>
      <c r="R67" s="220" t="str">
        <f t="shared" si="8"/>
        <v>NO</v>
      </c>
      <c r="S67" s="116" t="str">
        <f t="shared" si="2"/>
        <v>Inviable Sanitariamente</v>
      </c>
      <c r="T67" s="41"/>
    </row>
    <row r="68" spans="1:20" s="44" customFormat="1" ht="32.1" customHeight="1">
      <c r="A68" s="509" t="s">
        <v>546</v>
      </c>
      <c r="B68" s="511" t="s">
        <v>562</v>
      </c>
      <c r="C68" s="511" t="s">
        <v>563</v>
      </c>
      <c r="D68" s="265">
        <v>100</v>
      </c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>
        <v>100</v>
      </c>
      <c r="P68" s="114"/>
      <c r="Q68" s="114">
        <f t="shared" si="0"/>
        <v>100</v>
      </c>
      <c r="R68" s="220" t="str">
        <f t="shared" si="8"/>
        <v>NO</v>
      </c>
      <c r="S68" s="116" t="str">
        <f t="shared" si="2"/>
        <v>Inviable Sanitariamente</v>
      </c>
      <c r="T68" s="41"/>
    </row>
    <row r="69" spans="1:20" s="44" customFormat="1" ht="32.1" customHeight="1">
      <c r="A69" s="509" t="s">
        <v>546</v>
      </c>
      <c r="B69" s="511" t="s">
        <v>564</v>
      </c>
      <c r="C69" s="511" t="s">
        <v>565</v>
      </c>
      <c r="D69" s="265">
        <v>52</v>
      </c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>
        <v>97.6</v>
      </c>
      <c r="P69" s="114"/>
      <c r="Q69" s="114">
        <f t="shared" si="0"/>
        <v>97.6</v>
      </c>
      <c r="R69" s="220" t="str">
        <f t="shared" si="8"/>
        <v>NO</v>
      </c>
      <c r="S69" s="116" t="str">
        <f t="shared" si="2"/>
        <v>Inviable Sanitariamente</v>
      </c>
      <c r="T69" s="41"/>
    </row>
    <row r="70" spans="1:20" s="44" customFormat="1" ht="32.1" customHeight="1">
      <c r="A70" s="509" t="s">
        <v>546</v>
      </c>
      <c r="B70" s="511" t="s">
        <v>566</v>
      </c>
      <c r="C70" s="511" t="s">
        <v>567</v>
      </c>
      <c r="D70" s="265">
        <v>98</v>
      </c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>
        <v>100</v>
      </c>
      <c r="P70" s="114"/>
      <c r="Q70" s="114">
        <f t="shared" si="0"/>
        <v>100</v>
      </c>
      <c r="R70" s="220" t="str">
        <f t="shared" si="8"/>
        <v>NO</v>
      </c>
      <c r="S70" s="116" t="str">
        <f t="shared" si="2"/>
        <v>Inviable Sanitariamente</v>
      </c>
      <c r="T70" s="41"/>
    </row>
    <row r="71" spans="1:20" s="44" customFormat="1" ht="32.1" customHeight="1">
      <c r="A71" s="509" t="s">
        <v>546</v>
      </c>
      <c r="B71" s="511" t="s">
        <v>568</v>
      </c>
      <c r="C71" s="511" t="s">
        <v>569</v>
      </c>
      <c r="D71" s="265">
        <v>147</v>
      </c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>
        <v>64</v>
      </c>
      <c r="P71" s="114"/>
      <c r="Q71" s="114">
        <f t="shared" si="0"/>
        <v>64</v>
      </c>
      <c r="R71" s="220" t="str">
        <f t="shared" si="8"/>
        <v>NO</v>
      </c>
      <c r="S71" s="116" t="str">
        <f t="shared" si="2"/>
        <v>Alto</v>
      </c>
      <c r="T71" s="41"/>
    </row>
    <row r="72" spans="1:20" s="44" customFormat="1" ht="32.1" customHeight="1">
      <c r="A72" s="509" t="s">
        <v>546</v>
      </c>
      <c r="B72" s="511" t="s">
        <v>570</v>
      </c>
      <c r="C72" s="511" t="s">
        <v>571</v>
      </c>
      <c r="D72" s="265">
        <v>450</v>
      </c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>
        <v>97.6</v>
      </c>
      <c r="P72" s="114"/>
      <c r="Q72" s="114">
        <f t="shared" si="0"/>
        <v>97.6</v>
      </c>
      <c r="R72" s="220" t="str">
        <f t="shared" si="8"/>
        <v>NO</v>
      </c>
      <c r="S72" s="116" t="str">
        <f t="shared" si="2"/>
        <v>Inviable Sanitariamente</v>
      </c>
      <c r="T72" s="41"/>
    </row>
    <row r="73" spans="1:20" s="44" customFormat="1" ht="32.1" customHeight="1">
      <c r="A73" s="509" t="s">
        <v>546</v>
      </c>
      <c r="B73" s="511" t="s">
        <v>572</v>
      </c>
      <c r="C73" s="511" t="s">
        <v>573</v>
      </c>
      <c r="D73" s="265">
        <v>38</v>
      </c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>
        <v>97.6</v>
      </c>
      <c r="P73" s="114"/>
      <c r="Q73" s="114">
        <f t="shared" si="0"/>
        <v>97.6</v>
      </c>
      <c r="R73" s="220" t="str">
        <f t="shared" si="8"/>
        <v>NO</v>
      </c>
      <c r="S73" s="116" t="str">
        <f t="shared" si="2"/>
        <v>Inviable Sanitariamente</v>
      </c>
      <c r="T73" s="41"/>
    </row>
    <row r="74" spans="1:20" s="44" customFormat="1" ht="32.1" customHeight="1">
      <c r="A74" s="509" t="s">
        <v>546</v>
      </c>
      <c r="B74" s="511" t="s">
        <v>574</v>
      </c>
      <c r="C74" s="511" t="s">
        <v>575</v>
      </c>
      <c r="D74" s="265">
        <v>22</v>
      </c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>
        <v>97.6</v>
      </c>
      <c r="P74" s="114"/>
      <c r="Q74" s="114">
        <f t="shared" si="0"/>
        <v>97.6</v>
      </c>
      <c r="R74" s="220" t="str">
        <f t="shared" si="8"/>
        <v>NO</v>
      </c>
      <c r="S74" s="116" t="str">
        <f t="shared" si="2"/>
        <v>Inviable Sanitariamente</v>
      </c>
      <c r="T74" s="41"/>
    </row>
    <row r="75" spans="1:20" s="44" customFormat="1" ht="32.1" customHeight="1">
      <c r="A75" s="509" t="s">
        <v>546</v>
      </c>
      <c r="B75" s="511" t="s">
        <v>576</v>
      </c>
      <c r="C75" s="511" t="s">
        <v>577</v>
      </c>
      <c r="D75" s="265">
        <v>90</v>
      </c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>
        <v>0</v>
      </c>
      <c r="P75" s="114"/>
      <c r="Q75" s="114">
        <f t="shared" ref="Q75:Q79" si="9">AVERAGE(E75:P75)</f>
        <v>0</v>
      </c>
      <c r="R75" s="220" t="str">
        <f t="shared" si="8"/>
        <v>SI</v>
      </c>
      <c r="S75" s="116" t="str">
        <f t="shared" ref="S75:S99" si="10">IF(Q75&lt;5,"Sin Riesgo",IF(Q75 &lt;=14,"Bajo",IF(Q75&lt;=35,"Medio",IF(Q75&lt;=80,"Alto","Inviable Sanitariamente"))))</f>
        <v>Sin Riesgo</v>
      </c>
      <c r="T75" s="41"/>
    </row>
    <row r="76" spans="1:20" s="44" customFormat="1" ht="32.1" customHeight="1">
      <c r="A76" s="509" t="s">
        <v>546</v>
      </c>
      <c r="B76" s="511" t="s">
        <v>578</v>
      </c>
      <c r="C76" s="511" t="s">
        <v>579</v>
      </c>
      <c r="D76" s="265">
        <v>90</v>
      </c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>
        <v>0</v>
      </c>
      <c r="P76" s="114"/>
      <c r="Q76" s="114">
        <f t="shared" si="9"/>
        <v>0</v>
      </c>
      <c r="R76" s="220" t="str">
        <f t="shared" si="8"/>
        <v>SI</v>
      </c>
      <c r="S76" s="116" t="str">
        <f t="shared" si="10"/>
        <v>Sin Riesgo</v>
      </c>
      <c r="T76" s="41"/>
    </row>
    <row r="77" spans="1:20" s="44" customFormat="1" ht="32.1" customHeight="1">
      <c r="A77" s="509" t="s">
        <v>546</v>
      </c>
      <c r="B77" s="511" t="s">
        <v>580</v>
      </c>
      <c r="C77" s="511" t="s">
        <v>581</v>
      </c>
      <c r="D77" s="265">
        <v>90</v>
      </c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>
        <v>0</v>
      </c>
      <c r="P77" s="114"/>
      <c r="Q77" s="114">
        <f t="shared" si="9"/>
        <v>0</v>
      </c>
      <c r="R77" s="220" t="str">
        <f t="shared" si="8"/>
        <v>SI</v>
      </c>
      <c r="S77" s="116" t="str">
        <f t="shared" si="10"/>
        <v>Sin Riesgo</v>
      </c>
      <c r="T77" s="41"/>
    </row>
    <row r="78" spans="1:20" s="44" customFormat="1" ht="32.1" customHeight="1">
      <c r="A78" s="509" t="s">
        <v>546</v>
      </c>
      <c r="B78" s="511" t="s">
        <v>582</v>
      </c>
      <c r="C78" s="511" t="s">
        <v>583</v>
      </c>
      <c r="D78" s="265">
        <v>380</v>
      </c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>
        <v>0</v>
      </c>
      <c r="P78" s="114"/>
      <c r="Q78" s="114">
        <f t="shared" si="9"/>
        <v>0</v>
      </c>
      <c r="R78" s="220" t="str">
        <f t="shared" si="8"/>
        <v>SI</v>
      </c>
      <c r="S78" s="116" t="str">
        <f t="shared" si="10"/>
        <v>Sin Riesgo</v>
      </c>
      <c r="T78" s="41"/>
    </row>
    <row r="79" spans="1:20" s="44" customFormat="1" ht="32.1" customHeight="1">
      <c r="A79" s="509" t="s">
        <v>546</v>
      </c>
      <c r="B79" s="511" t="s">
        <v>584</v>
      </c>
      <c r="C79" s="511" t="s">
        <v>585</v>
      </c>
      <c r="D79" s="265">
        <v>110</v>
      </c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>
        <v>97.6</v>
      </c>
      <c r="Q79" s="114">
        <f t="shared" si="9"/>
        <v>97.6</v>
      </c>
      <c r="R79" s="220" t="str">
        <f t="shared" si="8"/>
        <v>NO</v>
      </c>
      <c r="S79" s="116" t="str">
        <f t="shared" si="10"/>
        <v>Inviable Sanitariamente</v>
      </c>
      <c r="T79" s="41"/>
    </row>
    <row r="80" spans="1:20" s="282" customFormat="1" ht="32.1" customHeight="1">
      <c r="A80" s="509" t="s">
        <v>586</v>
      </c>
      <c r="B80" s="511" t="s">
        <v>587</v>
      </c>
      <c r="C80" s="511" t="s">
        <v>588</v>
      </c>
      <c r="D80" s="203">
        <v>260</v>
      </c>
      <c r="E80" s="114"/>
      <c r="F80" s="114"/>
      <c r="G80" s="114"/>
      <c r="H80" s="114"/>
      <c r="I80" s="114"/>
      <c r="J80" s="114">
        <v>99.1</v>
      </c>
      <c r="K80" s="114"/>
      <c r="L80" s="114"/>
      <c r="M80" s="114"/>
      <c r="N80" s="114"/>
      <c r="O80" s="114"/>
      <c r="P80" s="114"/>
      <c r="Q80" s="114">
        <f t="shared" ref="Q80" si="11">AVERAGE(E80:P80)</f>
        <v>99.1</v>
      </c>
      <c r="R80" s="280" t="str">
        <f t="shared" si="8"/>
        <v>NO</v>
      </c>
      <c r="S80" s="116" t="str">
        <f t="shared" si="10"/>
        <v>Inviable Sanitariamente</v>
      </c>
      <c r="T80" s="281"/>
    </row>
    <row r="81" spans="1:20" s="44" customFormat="1" ht="32.1" customHeight="1">
      <c r="A81" s="509" t="s">
        <v>589</v>
      </c>
      <c r="B81" s="511" t="s">
        <v>590</v>
      </c>
      <c r="C81" s="511" t="s">
        <v>591</v>
      </c>
      <c r="D81" s="265">
        <v>127</v>
      </c>
      <c r="E81" s="114"/>
      <c r="F81" s="114"/>
      <c r="G81" s="114"/>
      <c r="H81" s="114"/>
      <c r="I81" s="114"/>
      <c r="J81" s="114">
        <v>88</v>
      </c>
      <c r="K81" s="114"/>
      <c r="L81" s="114"/>
      <c r="M81" s="114"/>
      <c r="N81" s="114">
        <v>33.6</v>
      </c>
      <c r="O81" s="114"/>
      <c r="P81" s="114"/>
      <c r="Q81" s="114">
        <f>AVERAGE(E81:P81)</f>
        <v>60.8</v>
      </c>
      <c r="R81" s="283" t="str">
        <f t="shared" si="8"/>
        <v>NO</v>
      </c>
      <c r="S81" s="116" t="str">
        <f t="shared" si="10"/>
        <v>Alto</v>
      </c>
      <c r="T81" s="41"/>
    </row>
    <row r="82" spans="1:20" s="44" customFormat="1" ht="32.1" customHeight="1">
      <c r="A82" s="509" t="s">
        <v>589</v>
      </c>
      <c r="B82" s="511" t="s">
        <v>592</v>
      </c>
      <c r="C82" s="511" t="s">
        <v>593</v>
      </c>
      <c r="D82" s="265">
        <v>80</v>
      </c>
      <c r="E82" s="114"/>
      <c r="F82" s="114"/>
      <c r="G82" s="114"/>
      <c r="H82" s="114"/>
      <c r="I82" s="114"/>
      <c r="J82" s="114">
        <v>97.6</v>
      </c>
      <c r="K82" s="114"/>
      <c r="L82" s="114"/>
      <c r="M82" s="114"/>
      <c r="N82" s="114"/>
      <c r="O82" s="114">
        <v>97.6</v>
      </c>
      <c r="P82" s="114"/>
      <c r="Q82" s="114">
        <f t="shared" ref="Q82:Q98" si="12">AVERAGE(E82:P82)</f>
        <v>97.6</v>
      </c>
      <c r="R82" s="283" t="str">
        <f t="shared" si="8"/>
        <v>NO</v>
      </c>
      <c r="S82" s="116" t="str">
        <f t="shared" si="10"/>
        <v>Inviable Sanitariamente</v>
      </c>
      <c r="T82" s="41"/>
    </row>
    <row r="83" spans="1:20" s="44" customFormat="1" ht="32.1" customHeight="1">
      <c r="A83" s="509" t="s">
        <v>589</v>
      </c>
      <c r="B83" s="511" t="s">
        <v>594</v>
      </c>
      <c r="C83" s="511" t="s">
        <v>595</v>
      </c>
      <c r="D83" s="265">
        <v>188</v>
      </c>
      <c r="E83" s="114"/>
      <c r="F83" s="114"/>
      <c r="G83" s="114"/>
      <c r="H83" s="114"/>
      <c r="I83" s="114"/>
      <c r="J83" s="114">
        <v>64</v>
      </c>
      <c r="K83" s="114"/>
      <c r="L83" s="114"/>
      <c r="M83" s="114"/>
      <c r="N83" s="114"/>
      <c r="O83" s="114">
        <v>64</v>
      </c>
      <c r="P83" s="114"/>
      <c r="Q83" s="114">
        <f t="shared" si="12"/>
        <v>64</v>
      </c>
      <c r="R83" s="283" t="str">
        <f t="shared" si="8"/>
        <v>NO</v>
      </c>
      <c r="S83" s="116" t="str">
        <f t="shared" si="10"/>
        <v>Alto</v>
      </c>
      <c r="T83" s="41"/>
    </row>
    <row r="84" spans="1:20" s="44" customFormat="1" ht="32.1" customHeight="1">
      <c r="A84" s="509" t="s">
        <v>589</v>
      </c>
      <c r="B84" s="511" t="s">
        <v>596</v>
      </c>
      <c r="C84" s="511" t="s">
        <v>597</v>
      </c>
      <c r="D84" s="265">
        <v>40</v>
      </c>
      <c r="E84" s="114"/>
      <c r="F84" s="114"/>
      <c r="G84" s="114"/>
      <c r="H84" s="114"/>
      <c r="I84" s="114"/>
      <c r="J84" s="114">
        <v>97.6</v>
      </c>
      <c r="K84" s="114"/>
      <c r="L84" s="114"/>
      <c r="M84" s="114"/>
      <c r="N84" s="114"/>
      <c r="O84" s="114">
        <v>97.6</v>
      </c>
      <c r="P84" s="114"/>
      <c r="Q84" s="114">
        <f t="shared" si="12"/>
        <v>97.6</v>
      </c>
      <c r="R84" s="283" t="str">
        <f t="shared" si="8"/>
        <v>NO</v>
      </c>
      <c r="S84" s="116" t="str">
        <f t="shared" si="10"/>
        <v>Inviable Sanitariamente</v>
      </c>
      <c r="T84" s="41"/>
    </row>
    <row r="85" spans="1:20" s="44" customFormat="1" ht="32.1" customHeight="1">
      <c r="A85" s="509" t="s">
        <v>589</v>
      </c>
      <c r="B85" s="511" t="s">
        <v>598</v>
      </c>
      <c r="C85" s="511" t="s">
        <v>599</v>
      </c>
      <c r="D85" s="265">
        <v>26</v>
      </c>
      <c r="E85" s="114"/>
      <c r="F85" s="114"/>
      <c r="G85" s="114"/>
      <c r="H85" s="114"/>
      <c r="I85" s="114"/>
      <c r="J85" s="114">
        <v>97.6</v>
      </c>
      <c r="K85" s="114"/>
      <c r="L85" s="114"/>
      <c r="M85" s="114"/>
      <c r="N85" s="114">
        <v>97.6</v>
      </c>
      <c r="O85" s="114"/>
      <c r="P85" s="114"/>
      <c r="Q85" s="114">
        <f t="shared" si="12"/>
        <v>97.6</v>
      </c>
      <c r="R85" s="283" t="str">
        <f t="shared" si="8"/>
        <v>NO</v>
      </c>
      <c r="S85" s="116" t="str">
        <f t="shared" si="10"/>
        <v>Inviable Sanitariamente</v>
      </c>
      <c r="T85" s="41"/>
    </row>
    <row r="86" spans="1:20" s="44" customFormat="1" ht="32.1" customHeight="1">
      <c r="A86" s="509" t="s">
        <v>589</v>
      </c>
      <c r="B86" s="511" t="s">
        <v>600</v>
      </c>
      <c r="C86" s="511" t="s">
        <v>601</v>
      </c>
      <c r="D86" s="265">
        <v>109</v>
      </c>
      <c r="E86" s="114"/>
      <c r="F86" s="114"/>
      <c r="G86" s="114"/>
      <c r="H86" s="114"/>
      <c r="I86" s="114"/>
      <c r="J86" s="114">
        <v>64</v>
      </c>
      <c r="K86" s="114"/>
      <c r="L86" s="114"/>
      <c r="M86" s="114"/>
      <c r="N86" s="114">
        <v>64</v>
      </c>
      <c r="O86" s="114"/>
      <c r="P86" s="114"/>
      <c r="Q86" s="114">
        <f t="shared" si="12"/>
        <v>64</v>
      </c>
      <c r="R86" s="283" t="str">
        <f t="shared" si="8"/>
        <v>NO</v>
      </c>
      <c r="S86" s="116" t="str">
        <f t="shared" si="10"/>
        <v>Alto</v>
      </c>
      <c r="T86" s="41"/>
    </row>
    <row r="87" spans="1:20" s="44" customFormat="1" ht="32.1" customHeight="1">
      <c r="A87" s="509" t="s">
        <v>589</v>
      </c>
      <c r="B87" s="511" t="s">
        <v>602</v>
      </c>
      <c r="C87" s="511" t="s">
        <v>603</v>
      </c>
      <c r="D87" s="406">
        <v>65</v>
      </c>
      <c r="E87" s="114"/>
      <c r="F87" s="114"/>
      <c r="G87" s="114"/>
      <c r="H87" s="114"/>
      <c r="I87" s="114"/>
      <c r="J87" s="114">
        <v>48</v>
      </c>
      <c r="K87" s="114"/>
      <c r="L87" s="114"/>
      <c r="M87" s="114"/>
      <c r="N87" s="114"/>
      <c r="O87" s="114">
        <v>57.6</v>
      </c>
      <c r="P87" s="114"/>
      <c r="Q87" s="114">
        <f t="shared" si="12"/>
        <v>52.8</v>
      </c>
      <c r="R87" s="283" t="str">
        <f t="shared" si="8"/>
        <v>NO</v>
      </c>
      <c r="S87" s="116" t="str">
        <f t="shared" si="10"/>
        <v>Alto</v>
      </c>
      <c r="T87" s="41"/>
    </row>
    <row r="88" spans="1:20" s="44" customFormat="1" ht="32.1" customHeight="1">
      <c r="A88" s="509" t="s">
        <v>589</v>
      </c>
      <c r="B88" s="511" t="s">
        <v>604</v>
      </c>
      <c r="C88" s="511" t="s">
        <v>605</v>
      </c>
      <c r="D88" s="406">
        <v>65</v>
      </c>
      <c r="E88" s="114"/>
      <c r="F88" s="114"/>
      <c r="G88" s="114"/>
      <c r="H88" s="114"/>
      <c r="I88" s="114"/>
      <c r="J88" s="114">
        <v>88</v>
      </c>
      <c r="K88" s="114"/>
      <c r="L88" s="114"/>
      <c r="M88" s="114"/>
      <c r="N88" s="114"/>
      <c r="O88" s="114">
        <v>57.6</v>
      </c>
      <c r="P88" s="114"/>
      <c r="Q88" s="114">
        <f t="shared" si="12"/>
        <v>72.8</v>
      </c>
      <c r="R88" s="283" t="str">
        <f t="shared" si="8"/>
        <v>NO</v>
      </c>
      <c r="S88" s="116" t="str">
        <f t="shared" si="10"/>
        <v>Alto</v>
      </c>
      <c r="T88" s="41"/>
    </row>
    <row r="89" spans="1:20" s="44" customFormat="1" ht="32.1" customHeight="1">
      <c r="A89" s="509" t="s">
        <v>589</v>
      </c>
      <c r="B89" s="511" t="s">
        <v>606</v>
      </c>
      <c r="C89" s="511" t="s">
        <v>607</v>
      </c>
      <c r="D89" s="406">
        <v>30</v>
      </c>
      <c r="E89" s="114"/>
      <c r="F89" s="114"/>
      <c r="G89" s="114"/>
      <c r="H89" s="114"/>
      <c r="I89" s="114"/>
      <c r="J89" s="114">
        <v>48</v>
      </c>
      <c r="K89" s="114"/>
      <c r="L89" s="114"/>
      <c r="M89" s="114"/>
      <c r="N89" s="114"/>
      <c r="O89" s="114">
        <v>57.6</v>
      </c>
      <c r="P89" s="114"/>
      <c r="Q89" s="114">
        <f t="shared" si="12"/>
        <v>52.8</v>
      </c>
      <c r="R89" s="283" t="str">
        <f t="shared" si="8"/>
        <v>NO</v>
      </c>
      <c r="S89" s="116" t="str">
        <f t="shared" si="10"/>
        <v>Alto</v>
      </c>
      <c r="T89" s="41"/>
    </row>
    <row r="90" spans="1:20" s="44" customFormat="1" ht="32.1" customHeight="1">
      <c r="A90" s="509" t="s">
        <v>608</v>
      </c>
      <c r="B90" s="511" t="s">
        <v>609</v>
      </c>
      <c r="C90" s="511" t="s">
        <v>610</v>
      </c>
      <c r="D90" s="265">
        <v>1028</v>
      </c>
      <c r="E90" s="114"/>
      <c r="F90" s="114"/>
      <c r="G90" s="114"/>
      <c r="H90" s="114"/>
      <c r="I90" s="114"/>
      <c r="J90" s="114">
        <v>88</v>
      </c>
      <c r="K90" s="114"/>
      <c r="L90" s="114"/>
      <c r="M90" s="114"/>
      <c r="N90" s="114"/>
      <c r="O90" s="114"/>
      <c r="P90" s="114"/>
      <c r="Q90" s="114">
        <f t="shared" si="12"/>
        <v>88</v>
      </c>
      <c r="R90" s="220" t="str">
        <f t="shared" si="8"/>
        <v>NO</v>
      </c>
      <c r="S90" s="116" t="str">
        <f t="shared" si="10"/>
        <v>Inviable Sanitariamente</v>
      </c>
      <c r="T90" s="41"/>
    </row>
    <row r="91" spans="1:20" s="44" customFormat="1" ht="32.1" customHeight="1">
      <c r="A91" s="509" t="s">
        <v>608</v>
      </c>
      <c r="B91" s="511" t="s">
        <v>611</v>
      </c>
      <c r="C91" s="511" t="s">
        <v>612</v>
      </c>
      <c r="D91" s="265">
        <v>362</v>
      </c>
      <c r="E91" s="114"/>
      <c r="F91" s="114"/>
      <c r="G91" s="114"/>
      <c r="H91" s="114"/>
      <c r="I91" s="114"/>
      <c r="J91" s="114"/>
      <c r="K91" s="114"/>
      <c r="L91" s="114">
        <v>88</v>
      </c>
      <c r="M91" s="114"/>
      <c r="N91" s="114"/>
      <c r="O91" s="114"/>
      <c r="P91" s="114"/>
      <c r="Q91" s="114">
        <f t="shared" si="12"/>
        <v>88</v>
      </c>
      <c r="R91" s="220" t="str">
        <f t="shared" si="8"/>
        <v>NO</v>
      </c>
      <c r="S91" s="116" t="str">
        <f t="shared" si="10"/>
        <v>Inviable Sanitariamente</v>
      </c>
      <c r="T91" s="41"/>
    </row>
    <row r="92" spans="1:20" s="44" customFormat="1" ht="32.1" customHeight="1">
      <c r="A92" s="509" t="s">
        <v>608</v>
      </c>
      <c r="B92" s="511" t="s">
        <v>613</v>
      </c>
      <c r="C92" s="511" t="s">
        <v>614</v>
      </c>
      <c r="D92" s="265">
        <v>220</v>
      </c>
      <c r="E92" s="114"/>
      <c r="F92" s="114"/>
      <c r="G92" s="114"/>
      <c r="H92" s="114"/>
      <c r="I92" s="114"/>
      <c r="J92" s="114"/>
      <c r="K92" s="114"/>
      <c r="L92" s="114"/>
      <c r="M92" s="114">
        <v>90.4</v>
      </c>
      <c r="N92" s="114"/>
      <c r="O92" s="114"/>
      <c r="P92" s="114"/>
      <c r="Q92" s="114">
        <f t="shared" si="12"/>
        <v>90.4</v>
      </c>
      <c r="R92" s="220" t="str">
        <f t="shared" si="8"/>
        <v>NO</v>
      </c>
      <c r="S92" s="116" t="str">
        <f t="shared" si="10"/>
        <v>Inviable Sanitariamente</v>
      </c>
      <c r="T92" s="41"/>
    </row>
    <row r="93" spans="1:20" s="44" customFormat="1" ht="32.1" customHeight="1">
      <c r="A93" s="509" t="s">
        <v>608</v>
      </c>
      <c r="B93" s="511" t="s">
        <v>615</v>
      </c>
      <c r="C93" s="511" t="s">
        <v>616</v>
      </c>
      <c r="D93" s="265">
        <v>580</v>
      </c>
      <c r="E93" s="114"/>
      <c r="F93" s="114"/>
      <c r="G93" s="114"/>
      <c r="H93" s="114"/>
      <c r="I93" s="114"/>
      <c r="J93" s="114"/>
      <c r="K93" s="114">
        <v>100</v>
      </c>
      <c r="L93" s="114"/>
      <c r="M93" s="114"/>
      <c r="N93" s="114"/>
      <c r="O93" s="114"/>
      <c r="P93" s="114"/>
      <c r="Q93" s="114">
        <f t="shared" si="12"/>
        <v>100</v>
      </c>
      <c r="R93" s="220" t="str">
        <f t="shared" si="8"/>
        <v>NO</v>
      </c>
      <c r="S93" s="116" t="str">
        <f t="shared" si="10"/>
        <v>Inviable Sanitariamente</v>
      </c>
      <c r="T93" s="41"/>
    </row>
    <row r="94" spans="1:20" s="44" customFormat="1" ht="32.1" customHeight="1">
      <c r="A94" s="509" t="s">
        <v>608</v>
      </c>
      <c r="B94" s="511" t="s">
        <v>617</v>
      </c>
      <c r="C94" s="511" t="s">
        <v>618</v>
      </c>
      <c r="D94" s="265">
        <v>1262</v>
      </c>
      <c r="E94" s="114"/>
      <c r="F94" s="114"/>
      <c r="G94" s="114"/>
      <c r="H94" s="114"/>
      <c r="I94" s="114">
        <v>0</v>
      </c>
      <c r="J94" s="114"/>
      <c r="K94" s="114"/>
      <c r="L94" s="114"/>
      <c r="M94" s="114"/>
      <c r="N94" s="114"/>
      <c r="O94" s="114"/>
      <c r="P94" s="114"/>
      <c r="Q94" s="114">
        <f t="shared" si="12"/>
        <v>0</v>
      </c>
      <c r="R94" s="220" t="str">
        <f t="shared" si="8"/>
        <v>SI</v>
      </c>
      <c r="S94" s="116" t="str">
        <f t="shared" si="10"/>
        <v>Sin Riesgo</v>
      </c>
      <c r="T94" s="41"/>
    </row>
    <row r="95" spans="1:20" s="44" customFormat="1" ht="32.1" customHeight="1">
      <c r="A95" s="509" t="s">
        <v>608</v>
      </c>
      <c r="B95" s="511" t="s">
        <v>619</v>
      </c>
      <c r="C95" s="511" t="s">
        <v>620</v>
      </c>
      <c r="D95" s="265">
        <v>6249</v>
      </c>
      <c r="E95" s="114"/>
      <c r="F95" s="114"/>
      <c r="G95" s="114"/>
      <c r="H95" s="114"/>
      <c r="I95" s="114">
        <v>0</v>
      </c>
      <c r="J95" s="114"/>
      <c r="K95" s="114"/>
      <c r="L95" s="114"/>
      <c r="M95" s="114"/>
      <c r="N95" s="114"/>
      <c r="O95" s="114"/>
      <c r="P95" s="114"/>
      <c r="Q95" s="114">
        <f t="shared" si="12"/>
        <v>0</v>
      </c>
      <c r="R95" s="220" t="str">
        <f t="shared" si="8"/>
        <v>SI</v>
      </c>
      <c r="S95" s="116" t="str">
        <f t="shared" si="10"/>
        <v>Sin Riesgo</v>
      </c>
      <c r="T95" s="41"/>
    </row>
    <row r="96" spans="1:20" s="44" customFormat="1" ht="32.1" customHeight="1">
      <c r="A96" s="509" t="s">
        <v>608</v>
      </c>
      <c r="B96" s="511" t="s">
        <v>621</v>
      </c>
      <c r="C96" s="511" t="s">
        <v>622</v>
      </c>
      <c r="D96" s="265">
        <v>2950</v>
      </c>
      <c r="E96" s="114"/>
      <c r="F96" s="114"/>
      <c r="G96" s="114"/>
      <c r="H96" s="114"/>
      <c r="I96" s="114">
        <v>0</v>
      </c>
      <c r="J96" s="114"/>
      <c r="K96" s="114"/>
      <c r="L96" s="114"/>
      <c r="M96" s="114"/>
      <c r="N96" s="114"/>
      <c r="O96" s="114"/>
      <c r="P96" s="114"/>
      <c r="Q96" s="114">
        <f t="shared" si="12"/>
        <v>0</v>
      </c>
      <c r="R96" s="220" t="str">
        <f t="shared" si="8"/>
        <v>SI</v>
      </c>
      <c r="S96" s="116" t="str">
        <f t="shared" si="10"/>
        <v>Sin Riesgo</v>
      </c>
      <c r="T96" s="41"/>
    </row>
    <row r="97" spans="1:23" s="44" customFormat="1" ht="32.1" customHeight="1">
      <c r="A97" s="509" t="s">
        <v>608</v>
      </c>
      <c r="B97" s="511" t="s">
        <v>623</v>
      </c>
      <c r="C97" s="511" t="s">
        <v>624</v>
      </c>
      <c r="D97" s="265">
        <v>848</v>
      </c>
      <c r="E97" s="114"/>
      <c r="F97" s="114"/>
      <c r="G97" s="114"/>
      <c r="H97" s="114"/>
      <c r="I97" s="114"/>
      <c r="J97" s="114"/>
      <c r="K97" s="114"/>
      <c r="L97" s="114"/>
      <c r="M97" s="114">
        <v>64</v>
      </c>
      <c r="N97" s="114"/>
      <c r="O97" s="114"/>
      <c r="P97" s="114"/>
      <c r="Q97" s="114">
        <f t="shared" si="12"/>
        <v>64</v>
      </c>
      <c r="R97" s="220" t="str">
        <f t="shared" si="8"/>
        <v>NO</v>
      </c>
      <c r="S97" s="116" t="str">
        <f t="shared" si="10"/>
        <v>Alto</v>
      </c>
      <c r="T97" s="41"/>
    </row>
    <row r="98" spans="1:23" s="44" customFormat="1" ht="32.1" customHeight="1">
      <c r="A98" s="509" t="s">
        <v>608</v>
      </c>
      <c r="B98" s="511" t="s">
        <v>625</v>
      </c>
      <c r="C98" s="511" t="s">
        <v>626</v>
      </c>
      <c r="D98" s="265">
        <v>170</v>
      </c>
      <c r="E98" s="114"/>
      <c r="F98" s="114"/>
      <c r="G98" s="114"/>
      <c r="H98" s="114"/>
      <c r="I98" s="114"/>
      <c r="J98" s="114"/>
      <c r="K98" s="114">
        <v>88</v>
      </c>
      <c r="L98" s="114"/>
      <c r="M98" s="114"/>
      <c r="N98" s="114"/>
      <c r="O98" s="114"/>
      <c r="P98" s="114"/>
      <c r="Q98" s="114">
        <f t="shared" si="12"/>
        <v>88</v>
      </c>
      <c r="R98" s="220" t="str">
        <f t="shared" si="8"/>
        <v>NO</v>
      </c>
      <c r="S98" s="116" t="str">
        <f t="shared" si="10"/>
        <v>Inviable Sanitariamente</v>
      </c>
      <c r="T98" s="41"/>
    </row>
    <row r="99" spans="1:23" s="44" customFormat="1" ht="32.1" customHeight="1">
      <c r="A99" s="509" t="s">
        <v>627</v>
      </c>
      <c r="B99" s="511" t="s">
        <v>530</v>
      </c>
      <c r="C99" s="511"/>
      <c r="D99" s="203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5"/>
      <c r="S99" s="116" t="str">
        <f t="shared" si="10"/>
        <v>Sin Riesgo</v>
      </c>
      <c r="T99" s="41"/>
    </row>
    <row r="100" spans="1:23" ht="30" customHeight="1">
      <c r="A100" s="67"/>
      <c r="B100" s="57"/>
      <c r="C100" s="57"/>
      <c r="D100" s="410"/>
      <c r="E100" s="409"/>
      <c r="F100" s="409"/>
      <c r="G100" s="409"/>
      <c r="H100" s="409"/>
      <c r="I100" s="409"/>
      <c r="J100" s="409"/>
      <c r="K100" s="409"/>
      <c r="L100" s="409"/>
      <c r="M100" s="409"/>
      <c r="N100" s="409"/>
      <c r="O100" s="409"/>
      <c r="P100" s="409"/>
      <c r="Q100" s="30"/>
      <c r="R100" s="30"/>
      <c r="S100" s="68"/>
      <c r="T100" s="93"/>
      <c r="U100" s="93"/>
      <c r="V100" s="93"/>
      <c r="W100" s="93"/>
    </row>
    <row r="101" spans="1:23" ht="30" customHeight="1">
      <c r="A101" s="94"/>
      <c r="B101" s="97"/>
      <c r="C101" s="200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82"/>
      <c r="R101" s="82"/>
      <c r="S101" s="82"/>
      <c r="T101" s="93"/>
      <c r="U101" s="93"/>
      <c r="V101" s="93"/>
      <c r="W101" s="93"/>
    </row>
    <row r="102" spans="1:23" ht="51" customHeight="1">
      <c r="A102" s="98" t="s">
        <v>628</v>
      </c>
      <c r="B102" s="206" t="s">
        <v>629</v>
      </c>
      <c r="C102" s="598"/>
      <c r="D102" s="598"/>
      <c r="E102" s="598"/>
      <c r="F102" s="598"/>
      <c r="G102" s="598"/>
      <c r="H102" s="598"/>
      <c r="I102" s="598"/>
      <c r="J102" s="598"/>
      <c r="K102" s="598"/>
      <c r="L102" s="598"/>
      <c r="M102" s="598"/>
      <c r="N102" s="598"/>
      <c r="O102" s="598"/>
      <c r="P102" s="598"/>
      <c r="Q102" s="598"/>
      <c r="R102" s="598"/>
      <c r="S102" s="598"/>
      <c r="T102" s="93"/>
      <c r="U102" s="93"/>
      <c r="V102" s="93"/>
      <c r="W102" s="93"/>
    </row>
    <row r="103" spans="1:23" ht="30" customHeight="1">
      <c r="A103" s="100" t="s">
        <v>434</v>
      </c>
      <c r="B103" s="101">
        <f>COUNTIF(E11:P99,"&lt;=5")</f>
        <v>19</v>
      </c>
      <c r="C103" s="200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82"/>
      <c r="R103" s="82"/>
      <c r="S103" s="82"/>
      <c r="T103" s="93"/>
      <c r="U103" s="93"/>
      <c r="V103" s="93"/>
      <c r="W103" s="93"/>
    </row>
    <row r="104" spans="1:23" ht="30" customHeight="1">
      <c r="A104" s="102" t="s">
        <v>435</v>
      </c>
      <c r="B104" s="101">
        <f>COUNTIFS(E11:P99,"&gt;5",E11:P99,"&lt;=14")</f>
        <v>0</v>
      </c>
      <c r="C104" s="200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82"/>
      <c r="R104" s="82"/>
      <c r="S104" s="82"/>
      <c r="T104" s="93"/>
      <c r="U104" s="93"/>
      <c r="V104" s="93"/>
      <c r="W104" s="93"/>
    </row>
    <row r="105" spans="1:23" ht="30" customHeight="1">
      <c r="A105" s="103" t="s">
        <v>436</v>
      </c>
      <c r="B105" s="101">
        <f>COUNTIFS(E11:P99,"&gt;14",E11:P99,"&lt;=35")</f>
        <v>8</v>
      </c>
      <c r="C105" s="200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82"/>
      <c r="R105" s="82"/>
      <c r="S105" s="82"/>
      <c r="T105" s="93"/>
      <c r="U105" s="93"/>
      <c r="V105" s="93"/>
      <c r="W105" s="93"/>
    </row>
    <row r="106" spans="1:23" ht="30" customHeight="1">
      <c r="A106" s="104" t="s">
        <v>437</v>
      </c>
      <c r="B106" s="101">
        <f>COUNTIFS(E11:P99,"&gt;35",E11:P99,"&lt;=80")</f>
        <v>37</v>
      </c>
      <c r="C106" s="200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82"/>
      <c r="R106" s="82"/>
      <c r="S106" s="82"/>
      <c r="T106" s="93"/>
      <c r="U106" s="93"/>
      <c r="V106" s="93"/>
      <c r="W106" s="93"/>
    </row>
    <row r="107" spans="1:23" ht="39" customHeight="1">
      <c r="A107" s="105" t="s">
        <v>438</v>
      </c>
      <c r="B107" s="101">
        <f>COUNTIFS(E11:P98,"&gt;80",E11:P98,"&lt;=100")</f>
        <v>62</v>
      </c>
      <c r="C107" s="200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82"/>
      <c r="R107" s="82"/>
      <c r="S107" s="82"/>
      <c r="T107" s="93"/>
      <c r="U107" s="93"/>
      <c r="V107" s="93"/>
      <c r="W107" s="93"/>
    </row>
    <row r="108" spans="1:23" ht="30" customHeight="1">
      <c r="A108" s="120" t="s">
        <v>439</v>
      </c>
      <c r="B108" s="121">
        <f>COUNT(E11:P99)</f>
        <v>126</v>
      </c>
      <c r="C108" s="200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82"/>
      <c r="R108" s="82"/>
      <c r="S108" s="82"/>
      <c r="T108" s="93"/>
      <c r="U108" s="93"/>
      <c r="V108" s="93"/>
      <c r="W108" s="93"/>
    </row>
    <row r="109" spans="1:23" ht="32.25" customHeight="1">
      <c r="A109" s="106" t="s">
        <v>630</v>
      </c>
      <c r="B109" s="107">
        <f>B108-B103</f>
        <v>107</v>
      </c>
      <c r="C109" s="200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82"/>
      <c r="R109" s="82"/>
      <c r="S109" s="82"/>
      <c r="T109" s="93"/>
      <c r="U109" s="93"/>
      <c r="V109" s="93"/>
      <c r="W109" s="93"/>
    </row>
    <row r="110" spans="1:23" ht="30" customHeight="1">
      <c r="A110" s="94"/>
      <c r="B110" s="97"/>
      <c r="C110" s="96"/>
      <c r="Q110" s="93"/>
      <c r="R110" s="93"/>
      <c r="S110" s="93"/>
      <c r="T110" s="93"/>
      <c r="U110" s="93"/>
      <c r="V110" s="93"/>
      <c r="W110" s="93"/>
    </row>
    <row r="111" spans="1:23" ht="30" customHeight="1">
      <c r="A111" s="94"/>
      <c r="B111" s="97"/>
      <c r="C111" s="96"/>
      <c r="Q111" s="93"/>
      <c r="R111" s="93"/>
      <c r="S111" s="93"/>
      <c r="T111" s="93"/>
      <c r="U111" s="93"/>
      <c r="V111" s="93"/>
      <c r="W111" s="93"/>
    </row>
    <row r="112" spans="1:23" ht="30" customHeight="1">
      <c r="A112" s="94"/>
      <c r="B112" s="97"/>
      <c r="C112" s="96"/>
      <c r="Q112" s="93"/>
      <c r="R112" s="93"/>
      <c r="S112" s="93"/>
      <c r="T112" s="93"/>
      <c r="U112" s="93"/>
      <c r="V112" s="93"/>
      <c r="W112" s="93"/>
    </row>
    <row r="113" spans="1:23" ht="30" customHeight="1">
      <c r="A113" s="94"/>
      <c r="B113" s="97"/>
      <c r="C113" s="96"/>
      <c r="Q113" s="93"/>
      <c r="R113" s="93"/>
      <c r="S113" s="93"/>
      <c r="T113" s="93"/>
      <c r="U113" s="93"/>
      <c r="V113" s="93"/>
      <c r="W113" s="93"/>
    </row>
    <row r="114" spans="1:23" ht="30" customHeight="1">
      <c r="A114" s="94"/>
      <c r="B114" s="97"/>
      <c r="C114" s="96"/>
      <c r="Q114" s="93"/>
      <c r="R114" s="93"/>
      <c r="S114" s="93"/>
      <c r="T114" s="93"/>
      <c r="U114" s="93"/>
      <c r="V114" s="93"/>
      <c r="W114" s="93"/>
    </row>
    <row r="115" spans="1:23" ht="30" customHeight="1">
      <c r="A115" s="94"/>
      <c r="B115" s="97"/>
      <c r="C115" s="96"/>
      <c r="Q115" s="93"/>
      <c r="R115" s="93"/>
      <c r="S115" s="93"/>
      <c r="T115" s="93"/>
      <c r="U115" s="93"/>
      <c r="V115" s="93"/>
      <c r="W115" s="93"/>
    </row>
    <row r="116" spans="1:23" ht="30" customHeight="1">
      <c r="A116" s="94"/>
      <c r="B116" s="97"/>
      <c r="C116" s="96"/>
      <c r="Q116" s="93"/>
      <c r="R116" s="93"/>
      <c r="S116" s="93"/>
      <c r="T116" s="93"/>
      <c r="U116" s="93"/>
      <c r="V116" s="93"/>
      <c r="W116" s="93"/>
    </row>
    <row r="117" spans="1:23" ht="30" customHeight="1">
      <c r="A117" s="94"/>
      <c r="B117" s="97"/>
      <c r="C117" s="96"/>
      <c r="Q117" s="93"/>
      <c r="R117" s="93"/>
      <c r="S117" s="93"/>
      <c r="T117" s="93"/>
      <c r="U117" s="93"/>
      <c r="V117" s="93"/>
      <c r="W117" s="93"/>
    </row>
    <row r="118" spans="1:23" ht="30" customHeight="1">
      <c r="A118" s="94"/>
      <c r="B118" s="97"/>
      <c r="C118" s="96"/>
      <c r="Q118" s="93"/>
      <c r="R118" s="93"/>
      <c r="S118" s="93"/>
      <c r="T118" s="93"/>
      <c r="U118" s="93"/>
      <c r="V118" s="93"/>
      <c r="W118" s="93"/>
    </row>
    <row r="119" spans="1:23" ht="30" customHeight="1">
      <c r="A119" s="94"/>
      <c r="B119" s="97"/>
      <c r="C119" s="96"/>
      <c r="Q119" s="93"/>
      <c r="R119" s="93"/>
      <c r="S119" s="93"/>
      <c r="T119" s="93"/>
      <c r="U119" s="93"/>
      <c r="V119" s="93"/>
      <c r="W119" s="93"/>
    </row>
    <row r="120" spans="1:23" ht="30" customHeight="1">
      <c r="A120" s="94"/>
      <c r="B120" s="97"/>
      <c r="C120" s="96"/>
      <c r="Q120" s="93"/>
      <c r="R120" s="93"/>
      <c r="S120" s="93"/>
      <c r="T120" s="93"/>
      <c r="U120" s="93"/>
      <c r="V120" s="93"/>
      <c r="W120" s="93"/>
    </row>
    <row r="121" spans="1:23" ht="30" customHeight="1">
      <c r="A121" s="94"/>
      <c r="B121" s="97"/>
      <c r="C121" s="96"/>
      <c r="Q121" s="93"/>
      <c r="R121" s="93"/>
      <c r="S121" s="93"/>
      <c r="T121" s="93"/>
      <c r="U121" s="93"/>
      <c r="V121" s="93"/>
      <c r="W121" s="93"/>
    </row>
    <row r="122" spans="1:23" ht="30" customHeight="1">
      <c r="A122" s="94"/>
      <c r="B122" s="97"/>
      <c r="C122" s="96"/>
      <c r="Q122" s="93"/>
      <c r="R122" s="93"/>
      <c r="S122" s="93"/>
      <c r="T122" s="93"/>
      <c r="U122" s="93"/>
      <c r="V122" s="93"/>
      <c r="W122" s="93"/>
    </row>
    <row r="123" spans="1:23" ht="30" customHeight="1">
      <c r="A123" s="94"/>
      <c r="B123" s="97"/>
      <c r="C123" s="96"/>
      <c r="Q123" s="93"/>
      <c r="R123" s="93"/>
      <c r="S123" s="93"/>
      <c r="T123" s="93"/>
      <c r="U123" s="93"/>
      <c r="V123" s="93"/>
      <c r="W123" s="93"/>
    </row>
    <row r="124" spans="1:23" ht="30" customHeight="1">
      <c r="A124" s="94"/>
      <c r="B124" s="97"/>
      <c r="C124" s="96"/>
      <c r="Q124" s="93"/>
      <c r="R124" s="93"/>
      <c r="S124" s="93"/>
      <c r="T124" s="93"/>
      <c r="U124" s="93"/>
      <c r="V124" s="93"/>
      <c r="W124" s="93"/>
    </row>
    <row r="125" spans="1:23" ht="30" customHeight="1">
      <c r="A125" s="94"/>
      <c r="B125" s="97"/>
      <c r="C125" s="96"/>
      <c r="Q125" s="93"/>
      <c r="R125" s="93"/>
      <c r="S125" s="93"/>
      <c r="T125" s="93"/>
      <c r="U125" s="93"/>
      <c r="V125" s="93"/>
      <c r="W125" s="93"/>
    </row>
    <row r="126" spans="1:23" ht="30" customHeight="1">
      <c r="A126" s="94"/>
      <c r="B126" s="97"/>
      <c r="C126" s="96"/>
      <c r="Q126" s="93"/>
      <c r="R126" s="93"/>
      <c r="S126" s="93"/>
      <c r="T126" s="93"/>
      <c r="U126" s="93"/>
      <c r="V126" s="93"/>
      <c r="W126" s="93"/>
    </row>
    <row r="127" spans="1:23" ht="30" customHeight="1">
      <c r="A127" s="94"/>
      <c r="B127" s="97"/>
      <c r="C127" s="96"/>
      <c r="Q127" s="93"/>
      <c r="R127" s="93"/>
      <c r="S127" s="93"/>
      <c r="T127" s="93"/>
      <c r="U127" s="93"/>
      <c r="V127" s="93"/>
      <c r="W127" s="93"/>
    </row>
    <row r="128" spans="1:23" ht="30" customHeight="1">
      <c r="A128" s="94"/>
      <c r="B128" s="97"/>
      <c r="C128" s="96"/>
      <c r="Q128" s="93"/>
      <c r="R128" s="93"/>
      <c r="S128" s="93"/>
      <c r="T128" s="93"/>
      <c r="U128" s="93"/>
      <c r="V128" s="93"/>
      <c r="W128" s="93"/>
    </row>
    <row r="129" spans="1:23" ht="30" customHeight="1">
      <c r="A129" s="94"/>
      <c r="B129" s="97"/>
      <c r="C129" s="96"/>
      <c r="Q129" s="93"/>
      <c r="R129" s="93"/>
      <c r="S129" s="93"/>
      <c r="T129" s="93"/>
      <c r="U129" s="93"/>
      <c r="V129" s="93"/>
      <c r="W129" s="93"/>
    </row>
    <row r="130" spans="1:23" ht="30" customHeight="1">
      <c r="A130" s="94"/>
      <c r="B130" s="97"/>
      <c r="C130" s="96"/>
      <c r="Q130" s="93"/>
      <c r="R130" s="93"/>
      <c r="S130" s="93"/>
      <c r="T130" s="93"/>
      <c r="U130" s="93"/>
      <c r="V130" s="93"/>
      <c r="W130" s="93"/>
    </row>
    <row r="131" spans="1:23" ht="30" customHeight="1">
      <c r="A131" s="94"/>
      <c r="B131" s="97"/>
      <c r="C131" s="96"/>
      <c r="Q131" s="93"/>
      <c r="R131" s="93"/>
      <c r="S131" s="93"/>
      <c r="T131" s="93"/>
      <c r="U131" s="93"/>
      <c r="V131" s="93"/>
      <c r="W131" s="93"/>
    </row>
    <row r="132" spans="1:23" ht="30" customHeight="1">
      <c r="A132" s="94"/>
      <c r="B132" s="97"/>
      <c r="C132" s="96"/>
      <c r="Q132" s="93"/>
      <c r="R132" s="93"/>
      <c r="S132" s="93"/>
      <c r="T132" s="93"/>
      <c r="U132" s="93"/>
      <c r="V132" s="93"/>
      <c r="W132" s="93"/>
    </row>
    <row r="133" spans="1:23" ht="30" customHeight="1">
      <c r="A133" s="94"/>
      <c r="B133" s="97"/>
      <c r="C133" s="96"/>
      <c r="Q133" s="93"/>
      <c r="R133" s="93"/>
      <c r="S133" s="93"/>
      <c r="T133" s="93"/>
      <c r="U133" s="93"/>
      <c r="V133" s="93"/>
      <c r="W133" s="93"/>
    </row>
    <row r="134" spans="1:23" ht="30" customHeight="1">
      <c r="A134" s="94"/>
      <c r="B134" s="97"/>
      <c r="C134" s="96"/>
      <c r="Q134" s="93"/>
      <c r="R134" s="93"/>
      <c r="S134" s="93"/>
      <c r="T134" s="93"/>
      <c r="U134" s="93"/>
      <c r="V134" s="93"/>
      <c r="W134" s="93"/>
    </row>
    <row r="135" spans="1:23" ht="30" customHeight="1">
      <c r="A135" s="94"/>
      <c r="B135" s="97"/>
      <c r="C135" s="96"/>
      <c r="Q135" s="93"/>
      <c r="R135" s="93"/>
      <c r="S135" s="93"/>
      <c r="T135" s="93"/>
      <c r="U135" s="93"/>
      <c r="V135" s="93"/>
      <c r="W135" s="93"/>
    </row>
    <row r="136" spans="1:23" ht="30" customHeight="1">
      <c r="A136" s="94"/>
      <c r="B136" s="97"/>
      <c r="C136" s="96"/>
      <c r="Q136" s="93"/>
      <c r="R136" s="93"/>
      <c r="S136" s="93"/>
      <c r="T136" s="93"/>
      <c r="U136" s="93"/>
      <c r="V136" s="93"/>
      <c r="W136" s="93"/>
    </row>
    <row r="137" spans="1:23" ht="30" customHeight="1">
      <c r="A137" s="94"/>
      <c r="B137" s="97"/>
      <c r="C137" s="96"/>
      <c r="Q137" s="93"/>
      <c r="R137" s="93"/>
      <c r="S137" s="93"/>
      <c r="T137" s="93"/>
      <c r="U137" s="93"/>
      <c r="V137" s="93"/>
      <c r="W137" s="93"/>
    </row>
    <row r="138" spans="1:23" ht="30" customHeight="1">
      <c r="A138" s="94"/>
      <c r="B138" s="97"/>
      <c r="C138" s="96"/>
      <c r="Q138" s="93"/>
      <c r="R138" s="93"/>
      <c r="S138" s="93"/>
      <c r="T138" s="93"/>
      <c r="U138" s="93"/>
      <c r="V138" s="93"/>
      <c r="W138" s="93"/>
    </row>
    <row r="139" spans="1:23" ht="30" customHeight="1">
      <c r="A139" s="94"/>
      <c r="B139" s="97"/>
      <c r="C139" s="96"/>
      <c r="Q139" s="93"/>
      <c r="R139" s="93"/>
      <c r="S139" s="93"/>
      <c r="T139" s="93"/>
      <c r="U139" s="93"/>
      <c r="V139" s="93"/>
      <c r="W139" s="93"/>
    </row>
    <row r="140" spans="1:23" ht="30" customHeight="1">
      <c r="A140" s="94"/>
      <c r="B140" s="97"/>
      <c r="C140" s="96"/>
      <c r="Q140" s="93"/>
      <c r="R140" s="93"/>
      <c r="S140" s="93"/>
      <c r="T140" s="93"/>
      <c r="U140" s="93"/>
      <c r="V140" s="93"/>
      <c r="W140" s="93"/>
    </row>
    <row r="141" spans="1:23" ht="30" customHeight="1">
      <c r="A141" s="94"/>
      <c r="B141" s="97"/>
      <c r="C141" s="96"/>
      <c r="Q141" s="93"/>
      <c r="R141" s="93"/>
      <c r="S141" s="93"/>
      <c r="T141" s="93"/>
      <c r="U141" s="93"/>
      <c r="V141" s="93"/>
      <c r="W141" s="93"/>
    </row>
    <row r="142" spans="1:23" ht="30" customHeight="1">
      <c r="A142" s="94"/>
      <c r="B142" s="97"/>
      <c r="C142" s="96"/>
      <c r="Q142" s="93"/>
      <c r="R142" s="93"/>
      <c r="S142" s="93"/>
      <c r="T142" s="93"/>
      <c r="U142" s="93"/>
      <c r="V142" s="93"/>
      <c r="W142" s="93"/>
    </row>
    <row r="143" spans="1:23" ht="30" customHeight="1">
      <c r="A143" s="94"/>
      <c r="B143" s="97"/>
      <c r="C143" s="96"/>
      <c r="Q143" s="93"/>
      <c r="R143" s="93"/>
      <c r="S143" s="93"/>
      <c r="T143" s="93"/>
      <c r="U143" s="93"/>
      <c r="V143" s="93"/>
      <c r="W143" s="93"/>
    </row>
    <row r="144" spans="1:23" ht="30" customHeight="1">
      <c r="A144" s="94"/>
      <c r="B144" s="97"/>
      <c r="C144" s="96"/>
      <c r="Q144" s="93"/>
      <c r="R144" s="93"/>
      <c r="S144" s="93"/>
      <c r="T144" s="93"/>
      <c r="U144" s="93"/>
      <c r="V144" s="93"/>
      <c r="W144" s="93"/>
    </row>
    <row r="145" spans="1:23" ht="30" customHeight="1">
      <c r="A145" s="94"/>
      <c r="B145" s="97"/>
      <c r="C145" s="96"/>
      <c r="Q145" s="93"/>
      <c r="R145" s="93"/>
      <c r="S145" s="93"/>
      <c r="T145" s="93"/>
      <c r="U145" s="93"/>
      <c r="V145" s="93"/>
      <c r="W145" s="93"/>
    </row>
    <row r="146" spans="1:23" ht="30" customHeight="1">
      <c r="A146" s="94"/>
      <c r="B146" s="97"/>
      <c r="C146" s="96"/>
      <c r="Q146" s="93"/>
      <c r="R146" s="93"/>
      <c r="S146" s="93"/>
      <c r="T146" s="93"/>
      <c r="U146" s="93"/>
      <c r="V146" s="93"/>
      <c r="W146" s="93"/>
    </row>
    <row r="147" spans="1:23" ht="30" customHeight="1">
      <c r="A147" s="94"/>
      <c r="B147" s="97"/>
      <c r="C147" s="96"/>
      <c r="Q147" s="93"/>
      <c r="R147" s="93"/>
      <c r="S147" s="93"/>
      <c r="T147" s="93"/>
      <c r="U147" s="93"/>
      <c r="V147" s="93"/>
      <c r="W147" s="93"/>
    </row>
    <row r="148" spans="1:23" ht="30" customHeight="1">
      <c r="A148" s="94"/>
      <c r="B148" s="97"/>
      <c r="C148" s="96"/>
      <c r="Q148" s="93"/>
      <c r="R148" s="93"/>
      <c r="S148" s="93"/>
      <c r="T148" s="93"/>
      <c r="U148" s="93"/>
      <c r="V148" s="93"/>
      <c r="W148" s="93"/>
    </row>
    <row r="149" spans="1:23" ht="30" customHeight="1">
      <c r="A149" s="94"/>
      <c r="B149" s="97"/>
      <c r="C149" s="96"/>
      <c r="Q149" s="93"/>
      <c r="R149" s="93"/>
      <c r="S149" s="93"/>
      <c r="T149" s="93"/>
      <c r="U149" s="93"/>
      <c r="V149" s="93"/>
      <c r="W149" s="93"/>
    </row>
    <row r="150" spans="1:23" ht="30" customHeight="1">
      <c r="A150" s="94"/>
      <c r="B150" s="97"/>
      <c r="C150" s="96"/>
      <c r="Q150" s="93"/>
      <c r="R150" s="93"/>
      <c r="S150" s="93"/>
      <c r="T150" s="93"/>
      <c r="U150" s="93"/>
      <c r="V150" s="93"/>
      <c r="W150" s="93"/>
    </row>
    <row r="151" spans="1:23" ht="30" customHeight="1">
      <c r="A151" s="94"/>
      <c r="B151" s="97"/>
      <c r="C151" s="96"/>
      <c r="Q151" s="93"/>
      <c r="R151" s="93"/>
      <c r="S151" s="93"/>
      <c r="T151" s="93"/>
      <c r="U151" s="93"/>
      <c r="V151" s="93"/>
      <c r="W151" s="93"/>
    </row>
    <row r="152" spans="1:23" ht="30" customHeight="1">
      <c r="A152" s="94"/>
      <c r="B152" s="97"/>
      <c r="C152" s="96"/>
      <c r="Q152" s="93"/>
      <c r="R152" s="93"/>
      <c r="S152" s="93"/>
      <c r="T152" s="93"/>
      <c r="U152" s="93"/>
      <c r="V152" s="93"/>
      <c r="W152" s="93"/>
    </row>
    <row r="153" spans="1:23" ht="30" customHeight="1">
      <c r="A153" s="94"/>
      <c r="B153" s="97"/>
      <c r="C153" s="96"/>
      <c r="Q153" s="93"/>
      <c r="R153" s="93"/>
      <c r="S153" s="93"/>
      <c r="T153" s="93"/>
      <c r="U153" s="93"/>
      <c r="V153" s="93"/>
      <c r="W153" s="93"/>
    </row>
    <row r="154" spans="1:23" ht="30" customHeight="1">
      <c r="A154" s="94"/>
      <c r="B154" s="97"/>
      <c r="C154" s="96"/>
      <c r="Q154" s="93"/>
      <c r="R154" s="93"/>
      <c r="S154" s="93"/>
      <c r="T154" s="93"/>
      <c r="U154" s="93"/>
      <c r="V154" s="93"/>
      <c r="W154" s="93"/>
    </row>
    <row r="155" spans="1:23" ht="30" customHeight="1">
      <c r="A155" s="94"/>
      <c r="B155" s="97"/>
      <c r="C155" s="96"/>
      <c r="Q155" s="93"/>
      <c r="R155" s="93"/>
      <c r="S155" s="93"/>
      <c r="T155" s="93"/>
      <c r="U155" s="93"/>
      <c r="V155" s="93"/>
      <c r="W155" s="93"/>
    </row>
    <row r="156" spans="1:23" ht="30" customHeight="1">
      <c r="A156" s="94"/>
      <c r="B156" s="97"/>
      <c r="C156" s="96"/>
      <c r="Q156" s="93"/>
      <c r="R156" s="93"/>
      <c r="S156" s="93"/>
      <c r="T156" s="93"/>
      <c r="U156" s="93"/>
      <c r="V156" s="93"/>
      <c r="W156" s="93"/>
    </row>
    <row r="157" spans="1:23" ht="30" customHeight="1">
      <c r="A157" s="94"/>
      <c r="B157" s="97"/>
      <c r="C157" s="96"/>
      <c r="Q157" s="93"/>
      <c r="R157" s="93"/>
      <c r="S157" s="93"/>
      <c r="T157" s="93"/>
      <c r="U157" s="93"/>
      <c r="V157" s="93"/>
      <c r="W157" s="93"/>
    </row>
    <row r="158" spans="1:23" ht="30" customHeight="1">
      <c r="A158" s="94"/>
      <c r="B158" s="97"/>
      <c r="C158" s="96"/>
      <c r="Q158" s="93"/>
      <c r="R158" s="93"/>
      <c r="S158" s="93"/>
      <c r="T158" s="93"/>
      <c r="U158" s="93"/>
      <c r="V158" s="93"/>
      <c r="W158" s="93"/>
    </row>
    <row r="159" spans="1:23" ht="30" customHeight="1">
      <c r="A159" s="94"/>
      <c r="B159" s="97"/>
      <c r="C159" s="96"/>
      <c r="Q159" s="93"/>
      <c r="R159" s="93"/>
      <c r="S159" s="93"/>
      <c r="T159" s="93"/>
      <c r="U159" s="93"/>
      <c r="V159" s="93"/>
      <c r="W159" s="93"/>
    </row>
    <row r="160" spans="1:23" ht="30" customHeight="1">
      <c r="A160" s="94"/>
      <c r="B160" s="97"/>
      <c r="C160" s="96"/>
      <c r="Q160" s="93"/>
      <c r="R160" s="93"/>
      <c r="S160" s="93"/>
      <c r="T160" s="93"/>
      <c r="U160" s="93"/>
      <c r="V160" s="93"/>
      <c r="W160" s="93"/>
    </row>
    <row r="161" spans="1:23" ht="30" customHeight="1">
      <c r="A161" s="94"/>
      <c r="B161" s="97"/>
      <c r="C161" s="96"/>
      <c r="Q161" s="93"/>
      <c r="R161" s="93"/>
      <c r="S161" s="93"/>
      <c r="T161" s="93"/>
      <c r="U161" s="93"/>
      <c r="V161" s="93"/>
      <c r="W161" s="93"/>
    </row>
    <row r="162" spans="1:23" ht="30" customHeight="1">
      <c r="A162" s="94"/>
      <c r="B162" s="97"/>
      <c r="C162" s="96"/>
      <c r="Q162" s="93"/>
      <c r="R162" s="93"/>
      <c r="S162" s="93"/>
      <c r="T162" s="93"/>
      <c r="U162" s="93"/>
      <c r="V162" s="93"/>
      <c r="W162" s="93"/>
    </row>
    <row r="163" spans="1:23" ht="30" customHeight="1">
      <c r="A163" s="94"/>
      <c r="B163" s="97"/>
      <c r="C163" s="96"/>
      <c r="Q163" s="93"/>
      <c r="R163" s="93"/>
      <c r="S163" s="93"/>
      <c r="T163" s="93"/>
      <c r="U163" s="93"/>
      <c r="V163" s="93"/>
      <c r="W163" s="93"/>
    </row>
    <row r="164" spans="1:23" ht="30" customHeight="1">
      <c r="A164" s="94"/>
      <c r="B164" s="97"/>
      <c r="C164" s="96"/>
      <c r="Q164" s="93"/>
      <c r="R164" s="93"/>
      <c r="S164" s="93"/>
      <c r="T164" s="93"/>
      <c r="U164" s="93"/>
      <c r="V164" s="93"/>
      <c r="W164" s="93"/>
    </row>
    <row r="165" spans="1:23" ht="30" customHeight="1">
      <c r="A165" s="94"/>
      <c r="B165" s="97"/>
      <c r="C165" s="96"/>
      <c r="Q165" s="93"/>
      <c r="R165" s="93"/>
      <c r="S165" s="93"/>
      <c r="T165" s="93"/>
      <c r="U165" s="93"/>
      <c r="V165" s="93"/>
      <c r="W165" s="93"/>
    </row>
    <row r="166" spans="1:23" ht="30" customHeight="1">
      <c r="A166" s="94"/>
      <c r="B166" s="97"/>
      <c r="C166" s="96"/>
      <c r="Q166" s="93"/>
      <c r="R166" s="93"/>
      <c r="S166" s="93"/>
      <c r="T166" s="93"/>
      <c r="U166" s="93"/>
      <c r="V166" s="93"/>
      <c r="W166" s="93"/>
    </row>
    <row r="167" spans="1:23" ht="30" customHeight="1">
      <c r="A167" s="94"/>
      <c r="B167" s="97"/>
      <c r="C167" s="96"/>
      <c r="Q167" s="93"/>
      <c r="R167" s="93"/>
      <c r="S167" s="93"/>
      <c r="T167" s="93"/>
      <c r="U167" s="93"/>
      <c r="V167" s="93"/>
      <c r="W167" s="93"/>
    </row>
    <row r="168" spans="1:23" ht="30" customHeight="1">
      <c r="A168" s="94"/>
      <c r="B168" s="97"/>
      <c r="C168" s="96"/>
      <c r="Q168" s="93"/>
      <c r="R168" s="93"/>
      <c r="S168" s="93"/>
      <c r="T168" s="93"/>
      <c r="U168" s="93"/>
      <c r="V168" s="93"/>
      <c r="W168" s="93"/>
    </row>
    <row r="169" spans="1:23" ht="30" customHeight="1">
      <c r="A169" s="94"/>
      <c r="B169" s="97"/>
      <c r="C169" s="96"/>
      <c r="Q169" s="93"/>
      <c r="R169" s="93"/>
      <c r="S169" s="93"/>
      <c r="T169" s="93"/>
      <c r="U169" s="93"/>
      <c r="V169" s="93"/>
      <c r="W169" s="93"/>
    </row>
    <row r="170" spans="1:23" ht="30" customHeight="1">
      <c r="A170" s="94"/>
      <c r="B170" s="97"/>
      <c r="C170" s="96"/>
      <c r="Q170" s="93"/>
      <c r="R170" s="93"/>
      <c r="S170" s="93"/>
      <c r="T170" s="93"/>
      <c r="U170" s="93"/>
      <c r="V170" s="93"/>
      <c r="W170" s="93"/>
    </row>
    <row r="171" spans="1:23" ht="30" customHeight="1">
      <c r="A171" s="94"/>
      <c r="B171" s="97"/>
      <c r="C171" s="96"/>
      <c r="Q171" s="93"/>
      <c r="R171" s="93"/>
      <c r="S171" s="93"/>
      <c r="T171" s="93"/>
      <c r="U171" s="93"/>
      <c r="V171" s="93"/>
      <c r="W171" s="93"/>
    </row>
    <row r="172" spans="1:23" ht="30" customHeight="1">
      <c r="A172" s="94"/>
      <c r="B172" s="97"/>
      <c r="C172" s="96"/>
      <c r="Q172" s="93"/>
      <c r="R172" s="93"/>
      <c r="S172" s="93"/>
      <c r="T172" s="93"/>
      <c r="U172" s="93"/>
      <c r="V172" s="93"/>
      <c r="W172" s="93"/>
    </row>
    <row r="173" spans="1:23" ht="30" customHeight="1">
      <c r="A173" s="94"/>
      <c r="B173" s="97"/>
      <c r="C173" s="96"/>
      <c r="Q173" s="93"/>
      <c r="R173" s="93"/>
      <c r="S173" s="93"/>
      <c r="T173" s="93"/>
      <c r="U173" s="93"/>
      <c r="V173" s="93"/>
      <c r="W173" s="93"/>
    </row>
    <row r="174" spans="1:23" ht="30" customHeight="1">
      <c r="A174" s="94"/>
      <c r="B174" s="97"/>
      <c r="C174" s="96"/>
      <c r="Q174" s="93"/>
      <c r="R174" s="93"/>
      <c r="S174" s="93"/>
      <c r="T174" s="93"/>
      <c r="U174" s="93"/>
      <c r="V174" s="93"/>
      <c r="W174" s="93"/>
    </row>
    <row r="175" spans="1:23" ht="30" customHeight="1">
      <c r="A175" s="94"/>
      <c r="B175" s="97"/>
      <c r="C175" s="96"/>
      <c r="Q175" s="93"/>
      <c r="R175" s="93"/>
      <c r="S175" s="93"/>
      <c r="T175" s="93"/>
      <c r="U175" s="93"/>
      <c r="V175" s="93"/>
      <c r="W175" s="93"/>
    </row>
    <row r="176" spans="1:23" ht="30" customHeight="1">
      <c r="A176" s="94"/>
      <c r="B176" s="97"/>
      <c r="C176" s="96"/>
      <c r="Q176" s="93"/>
      <c r="R176" s="93"/>
      <c r="S176" s="93"/>
      <c r="T176" s="93"/>
      <c r="U176" s="93"/>
      <c r="V176" s="93"/>
      <c r="W176" s="93"/>
    </row>
    <row r="177" spans="1:23" ht="30" customHeight="1">
      <c r="A177" s="94"/>
      <c r="B177" s="97"/>
      <c r="C177" s="96"/>
      <c r="Q177" s="93"/>
      <c r="R177" s="93"/>
      <c r="S177" s="93"/>
      <c r="T177" s="93"/>
      <c r="U177" s="93"/>
      <c r="V177" s="93"/>
      <c r="W177" s="93"/>
    </row>
    <row r="178" spans="1:23" ht="30" customHeight="1">
      <c r="A178" s="94"/>
      <c r="B178" s="97"/>
      <c r="C178" s="96"/>
      <c r="Q178" s="93"/>
      <c r="R178" s="93"/>
      <c r="S178" s="93"/>
      <c r="T178" s="93"/>
      <c r="U178" s="93"/>
      <c r="V178" s="93"/>
      <c r="W178" s="93"/>
    </row>
    <row r="179" spans="1:23" ht="30" customHeight="1">
      <c r="A179" s="94"/>
      <c r="B179" s="97"/>
      <c r="C179" s="96"/>
      <c r="Q179" s="93"/>
      <c r="R179" s="93"/>
      <c r="S179" s="93"/>
      <c r="T179" s="93"/>
      <c r="U179" s="93"/>
      <c r="V179" s="93"/>
      <c r="W179" s="93"/>
    </row>
    <row r="180" spans="1:23" ht="30" customHeight="1">
      <c r="A180" s="94"/>
      <c r="B180" s="97"/>
      <c r="C180" s="96"/>
      <c r="Q180" s="93"/>
      <c r="R180" s="93"/>
      <c r="S180" s="93"/>
      <c r="T180" s="93"/>
      <c r="U180" s="93"/>
      <c r="V180" s="93"/>
      <c r="W180" s="93"/>
    </row>
    <row r="181" spans="1:23" ht="30" customHeight="1">
      <c r="A181" s="94"/>
      <c r="B181" s="97"/>
      <c r="C181" s="96"/>
      <c r="Q181" s="93"/>
      <c r="R181" s="93"/>
      <c r="S181" s="93"/>
      <c r="T181" s="93"/>
      <c r="U181" s="93"/>
      <c r="V181" s="93"/>
      <c r="W181" s="93"/>
    </row>
    <row r="182" spans="1:23" ht="30" customHeight="1">
      <c r="A182" s="94"/>
      <c r="B182" s="97"/>
      <c r="C182" s="96"/>
      <c r="Q182" s="93"/>
      <c r="R182" s="93"/>
      <c r="S182" s="93"/>
      <c r="T182" s="93"/>
      <c r="U182" s="93"/>
      <c r="V182" s="93"/>
      <c r="W182" s="93"/>
    </row>
    <row r="183" spans="1:23" ht="30" customHeight="1">
      <c r="A183" s="94"/>
      <c r="B183" s="97"/>
      <c r="C183" s="96"/>
      <c r="Q183" s="93"/>
      <c r="R183" s="93"/>
      <c r="S183" s="93"/>
      <c r="T183" s="93"/>
      <c r="U183" s="93"/>
      <c r="V183" s="93"/>
      <c r="W183" s="93"/>
    </row>
    <row r="184" spans="1:23" ht="30" customHeight="1">
      <c r="A184" s="94"/>
      <c r="B184" s="97"/>
      <c r="C184" s="96"/>
      <c r="Q184" s="93"/>
      <c r="R184" s="93"/>
      <c r="S184" s="93"/>
      <c r="T184" s="93"/>
      <c r="U184" s="93"/>
      <c r="V184" s="93"/>
      <c r="W184" s="93"/>
    </row>
    <row r="185" spans="1:23" ht="30" customHeight="1">
      <c r="A185" s="94"/>
      <c r="B185" s="97"/>
      <c r="C185" s="96"/>
      <c r="Q185" s="93"/>
      <c r="R185" s="93"/>
      <c r="S185" s="93"/>
      <c r="T185" s="93"/>
      <c r="U185" s="93"/>
      <c r="V185" s="93"/>
      <c r="W185" s="93"/>
    </row>
    <row r="186" spans="1:23" ht="30" customHeight="1">
      <c r="A186" s="94"/>
      <c r="B186" s="97"/>
      <c r="C186" s="96"/>
      <c r="Q186" s="93"/>
      <c r="R186" s="93"/>
      <c r="S186" s="93"/>
      <c r="T186" s="93"/>
      <c r="U186" s="93"/>
      <c r="V186" s="93"/>
      <c r="W186" s="93"/>
    </row>
    <row r="187" spans="1:23" ht="30" customHeight="1">
      <c r="A187" s="94"/>
      <c r="B187" s="97"/>
      <c r="C187" s="96"/>
      <c r="Q187" s="93"/>
      <c r="R187" s="93"/>
      <c r="S187" s="93"/>
      <c r="T187" s="93"/>
      <c r="U187" s="93"/>
      <c r="V187" s="93"/>
      <c r="W187" s="93"/>
    </row>
    <row r="188" spans="1:23" ht="30" customHeight="1">
      <c r="A188" s="94"/>
      <c r="B188" s="97"/>
      <c r="C188" s="96"/>
      <c r="Q188" s="93"/>
      <c r="R188" s="93"/>
      <c r="S188" s="93"/>
      <c r="T188" s="93"/>
      <c r="U188" s="93"/>
      <c r="V188" s="93"/>
      <c r="W188" s="93"/>
    </row>
    <row r="189" spans="1:23" ht="30" customHeight="1">
      <c r="A189" s="94"/>
      <c r="B189" s="97"/>
      <c r="C189" s="96"/>
      <c r="Q189" s="93"/>
      <c r="R189" s="93"/>
      <c r="S189" s="93"/>
      <c r="T189" s="93"/>
      <c r="U189" s="93"/>
      <c r="V189" s="93"/>
      <c r="W189" s="93"/>
    </row>
    <row r="190" spans="1:23" ht="30" customHeight="1">
      <c r="A190" s="94"/>
      <c r="B190" s="97"/>
      <c r="C190" s="96"/>
      <c r="Q190" s="93"/>
      <c r="R190" s="93"/>
      <c r="S190" s="93"/>
      <c r="T190" s="93"/>
      <c r="U190" s="93"/>
      <c r="V190" s="93"/>
      <c r="W190" s="93"/>
    </row>
    <row r="191" spans="1:23" ht="30" customHeight="1">
      <c r="A191" s="94"/>
      <c r="B191" s="97"/>
      <c r="C191" s="96"/>
      <c r="Q191" s="93"/>
      <c r="R191" s="93"/>
      <c r="S191" s="93"/>
      <c r="T191" s="93"/>
      <c r="U191" s="93"/>
      <c r="V191" s="93"/>
      <c r="W191" s="93"/>
    </row>
    <row r="192" spans="1:23" ht="30" customHeight="1">
      <c r="A192" s="94"/>
      <c r="B192" s="97"/>
      <c r="C192" s="96"/>
      <c r="Q192" s="93"/>
      <c r="R192" s="93"/>
      <c r="S192" s="93"/>
      <c r="T192" s="93"/>
      <c r="U192" s="93"/>
      <c r="V192" s="93"/>
      <c r="W192" s="93"/>
    </row>
    <row r="193" spans="1:23" ht="30" customHeight="1">
      <c r="A193" s="94"/>
      <c r="B193" s="97"/>
      <c r="C193" s="96"/>
      <c r="Q193" s="93"/>
      <c r="R193" s="93"/>
      <c r="S193" s="93"/>
      <c r="T193" s="93"/>
      <c r="U193" s="93"/>
      <c r="V193" s="93"/>
      <c r="W193" s="93"/>
    </row>
    <row r="194" spans="1:23" ht="30" customHeight="1">
      <c r="A194" s="94"/>
      <c r="B194" s="97"/>
      <c r="C194" s="96"/>
      <c r="Q194" s="93"/>
      <c r="R194" s="93"/>
      <c r="S194" s="93"/>
      <c r="T194" s="93"/>
      <c r="U194" s="93"/>
      <c r="V194" s="93"/>
      <c r="W194" s="93"/>
    </row>
    <row r="195" spans="1:23" ht="30" customHeight="1">
      <c r="A195" s="94"/>
      <c r="B195" s="97"/>
      <c r="C195" s="96"/>
      <c r="Q195" s="93"/>
      <c r="R195" s="93"/>
      <c r="S195" s="93"/>
      <c r="T195" s="93"/>
      <c r="U195" s="93"/>
      <c r="V195" s="93"/>
      <c r="W195" s="93"/>
    </row>
    <row r="196" spans="1:23" ht="30" customHeight="1">
      <c r="A196" s="94"/>
      <c r="B196" s="97"/>
      <c r="C196" s="96"/>
      <c r="Q196" s="93"/>
      <c r="R196" s="93"/>
      <c r="S196" s="93"/>
      <c r="T196" s="93"/>
      <c r="U196" s="93"/>
      <c r="V196" s="93"/>
      <c r="W196" s="93"/>
    </row>
    <row r="197" spans="1:23" ht="30" customHeight="1">
      <c r="A197" s="94"/>
      <c r="B197" s="97"/>
      <c r="C197" s="96"/>
      <c r="Q197" s="93"/>
      <c r="R197" s="93"/>
      <c r="S197" s="93"/>
      <c r="T197" s="93"/>
      <c r="U197" s="93"/>
      <c r="V197" s="93"/>
      <c r="W197" s="93"/>
    </row>
    <row r="198" spans="1:23" ht="30" customHeight="1">
      <c r="A198" s="94"/>
      <c r="B198" s="97"/>
      <c r="C198" s="96"/>
      <c r="Q198" s="93"/>
      <c r="R198" s="93"/>
      <c r="S198" s="93"/>
      <c r="T198" s="93"/>
      <c r="U198" s="93"/>
      <c r="V198" s="93"/>
      <c r="W198" s="93"/>
    </row>
    <row r="199" spans="1:23" ht="30" customHeight="1">
      <c r="A199" s="94"/>
      <c r="B199" s="97"/>
      <c r="C199" s="96"/>
      <c r="Q199" s="93"/>
      <c r="R199" s="93"/>
      <c r="S199" s="93"/>
      <c r="T199" s="93"/>
      <c r="U199" s="93"/>
      <c r="V199" s="93"/>
      <c r="W199" s="93"/>
    </row>
    <row r="200" spans="1:23" ht="30" customHeight="1">
      <c r="A200" s="94"/>
      <c r="B200" s="97"/>
      <c r="C200" s="96"/>
      <c r="Q200" s="93"/>
      <c r="R200" s="93"/>
      <c r="S200" s="93"/>
      <c r="T200" s="93"/>
      <c r="U200" s="93"/>
      <c r="V200" s="93"/>
      <c r="W200" s="93"/>
    </row>
    <row r="201" spans="1:23" ht="30" customHeight="1">
      <c r="A201" s="94"/>
      <c r="B201" s="97"/>
      <c r="C201" s="96"/>
      <c r="Q201" s="93"/>
      <c r="R201" s="93"/>
      <c r="S201" s="93"/>
      <c r="T201" s="93"/>
      <c r="U201" s="93"/>
      <c r="V201" s="93"/>
      <c r="W201" s="93"/>
    </row>
    <row r="202" spans="1:23" ht="30" customHeight="1">
      <c r="A202" s="94"/>
      <c r="B202" s="97"/>
      <c r="C202" s="96"/>
      <c r="Q202" s="93"/>
      <c r="R202" s="93"/>
      <c r="S202" s="93"/>
      <c r="T202" s="93"/>
      <c r="U202" s="93"/>
      <c r="V202" s="93"/>
      <c r="W202" s="93"/>
    </row>
    <row r="203" spans="1:23" ht="30" customHeight="1">
      <c r="A203" s="94"/>
      <c r="B203" s="97"/>
      <c r="C203" s="96"/>
      <c r="Q203" s="93"/>
      <c r="R203" s="93"/>
      <c r="S203" s="93"/>
      <c r="T203" s="93"/>
      <c r="U203" s="93"/>
      <c r="V203" s="93"/>
      <c r="W203" s="93"/>
    </row>
    <row r="204" spans="1:23" ht="30" customHeight="1">
      <c r="A204" s="94"/>
      <c r="B204" s="97"/>
      <c r="C204" s="96"/>
      <c r="Q204" s="93"/>
      <c r="R204" s="93"/>
      <c r="S204" s="93"/>
      <c r="T204" s="93"/>
      <c r="U204" s="93"/>
      <c r="V204" s="93"/>
      <c r="W204" s="93"/>
    </row>
    <row r="205" spans="1:23" ht="30" customHeight="1">
      <c r="A205" s="94"/>
      <c r="B205" s="97"/>
      <c r="C205" s="96"/>
      <c r="Q205" s="93"/>
      <c r="R205" s="93"/>
      <c r="S205" s="93"/>
      <c r="T205" s="93"/>
      <c r="U205" s="93"/>
      <c r="V205" s="93"/>
      <c r="W205" s="93"/>
    </row>
    <row r="206" spans="1:23" ht="30" customHeight="1">
      <c r="A206" s="94"/>
      <c r="B206" s="97"/>
      <c r="C206" s="96"/>
      <c r="Q206" s="93"/>
      <c r="R206" s="93"/>
      <c r="S206" s="93"/>
      <c r="T206" s="93"/>
      <c r="U206" s="93"/>
      <c r="V206" s="93"/>
      <c r="W206" s="93"/>
    </row>
    <row r="207" spans="1:23" ht="30" customHeight="1">
      <c r="A207" s="94"/>
      <c r="B207" s="97"/>
      <c r="C207" s="96"/>
      <c r="Q207" s="93"/>
      <c r="R207" s="93"/>
      <c r="S207" s="93"/>
      <c r="T207" s="93"/>
      <c r="U207" s="93"/>
      <c r="V207" s="93"/>
      <c r="W207" s="93"/>
    </row>
    <row r="208" spans="1:23" ht="30" customHeight="1">
      <c r="A208" s="94"/>
      <c r="B208" s="97"/>
      <c r="C208" s="96"/>
      <c r="Q208" s="93"/>
      <c r="R208" s="93"/>
      <c r="S208" s="93"/>
      <c r="T208" s="93"/>
      <c r="U208" s="93"/>
      <c r="V208" s="93"/>
      <c r="W208" s="93"/>
    </row>
    <row r="209" spans="1:23" ht="30" customHeight="1">
      <c r="A209" s="94"/>
      <c r="B209" s="97"/>
      <c r="C209" s="96"/>
      <c r="Q209" s="93"/>
      <c r="R209" s="93"/>
      <c r="S209" s="93"/>
      <c r="T209" s="93"/>
      <c r="U209" s="93"/>
      <c r="V209" s="93"/>
      <c r="W209" s="93"/>
    </row>
    <row r="210" spans="1:23" ht="30" customHeight="1">
      <c r="A210" s="94"/>
      <c r="B210" s="97"/>
      <c r="C210" s="96"/>
      <c r="Q210" s="93"/>
      <c r="R210" s="93"/>
      <c r="S210" s="93"/>
      <c r="T210" s="93"/>
      <c r="U210" s="93"/>
      <c r="V210" s="93"/>
      <c r="W210" s="93"/>
    </row>
    <row r="211" spans="1:23" ht="30" customHeight="1">
      <c r="A211" s="94"/>
      <c r="B211" s="97"/>
      <c r="C211" s="96"/>
      <c r="Q211" s="93"/>
      <c r="R211" s="93"/>
      <c r="S211" s="93"/>
      <c r="T211" s="93"/>
      <c r="U211" s="93"/>
      <c r="V211" s="93"/>
      <c r="W211" s="93"/>
    </row>
    <row r="212" spans="1:23" ht="30" customHeight="1">
      <c r="A212" s="94"/>
      <c r="B212" s="97"/>
      <c r="C212" s="96"/>
      <c r="Q212" s="93"/>
      <c r="R212" s="93"/>
      <c r="S212" s="93"/>
      <c r="T212" s="93"/>
      <c r="U212" s="93"/>
      <c r="V212" s="93"/>
      <c r="W212" s="93"/>
    </row>
    <row r="213" spans="1:23" ht="30" customHeight="1">
      <c r="A213" s="94"/>
      <c r="B213" s="97"/>
      <c r="C213" s="96"/>
      <c r="Q213" s="93"/>
      <c r="R213" s="93"/>
      <c r="S213" s="93"/>
      <c r="T213" s="93"/>
      <c r="U213" s="93"/>
      <c r="V213" s="93"/>
      <c r="W213" s="93"/>
    </row>
    <row r="214" spans="1:23" ht="30" customHeight="1">
      <c r="A214" s="94"/>
      <c r="B214" s="97"/>
      <c r="C214" s="96"/>
      <c r="Q214" s="93"/>
      <c r="R214" s="93"/>
      <c r="S214" s="93"/>
      <c r="T214" s="93"/>
      <c r="U214" s="93"/>
      <c r="V214" s="93"/>
      <c r="W214" s="93"/>
    </row>
    <row r="215" spans="1:23" ht="30" customHeight="1">
      <c r="A215" s="94"/>
      <c r="B215" s="97"/>
      <c r="C215" s="96"/>
      <c r="Q215" s="93"/>
      <c r="R215" s="93"/>
      <c r="S215" s="93"/>
      <c r="T215" s="93"/>
      <c r="U215" s="93"/>
      <c r="V215" s="93"/>
      <c r="W215" s="93"/>
    </row>
    <row r="216" spans="1:23" ht="30" customHeight="1">
      <c r="A216" s="94"/>
      <c r="B216" s="97"/>
      <c r="C216" s="96"/>
      <c r="Q216" s="93"/>
      <c r="R216" s="93"/>
      <c r="S216" s="93"/>
      <c r="T216" s="93"/>
      <c r="U216" s="93"/>
      <c r="V216" s="93"/>
      <c r="W216" s="93"/>
    </row>
    <row r="217" spans="1:23" ht="30" customHeight="1">
      <c r="A217" s="94"/>
      <c r="B217" s="97"/>
      <c r="C217" s="96"/>
      <c r="Q217" s="93"/>
      <c r="R217" s="93"/>
      <c r="S217" s="93"/>
      <c r="T217" s="93"/>
      <c r="U217" s="93"/>
      <c r="V217" s="93"/>
      <c r="W217" s="93"/>
    </row>
    <row r="218" spans="1:23" ht="30" customHeight="1">
      <c r="A218" s="94"/>
      <c r="B218" s="97"/>
      <c r="C218" s="96"/>
      <c r="Q218" s="93"/>
      <c r="R218" s="93"/>
      <c r="S218" s="93"/>
      <c r="T218" s="93"/>
      <c r="U218" s="93"/>
      <c r="V218" s="93"/>
      <c r="W218" s="93"/>
    </row>
    <row r="219" spans="1:23" ht="30" customHeight="1">
      <c r="A219" s="94"/>
      <c r="B219" s="97"/>
      <c r="C219" s="96"/>
      <c r="Q219" s="93"/>
      <c r="R219" s="93"/>
      <c r="S219" s="93"/>
      <c r="T219" s="93"/>
      <c r="U219" s="93"/>
      <c r="V219" s="93"/>
      <c r="W219" s="93"/>
    </row>
    <row r="220" spans="1:23" ht="30" customHeight="1">
      <c r="A220" s="94"/>
      <c r="B220" s="97"/>
      <c r="C220" s="96"/>
      <c r="Q220" s="93"/>
      <c r="R220" s="93"/>
      <c r="S220" s="93"/>
      <c r="T220" s="93"/>
      <c r="U220" s="93"/>
      <c r="V220" s="93"/>
      <c r="W220" s="93"/>
    </row>
    <row r="221" spans="1:23" ht="30" customHeight="1">
      <c r="A221" s="94"/>
      <c r="B221" s="97"/>
      <c r="C221" s="96"/>
      <c r="Q221" s="93"/>
      <c r="R221" s="93"/>
      <c r="S221" s="93"/>
      <c r="T221" s="93"/>
      <c r="U221" s="93"/>
      <c r="V221" s="93"/>
      <c r="W221" s="93"/>
    </row>
    <row r="222" spans="1:23" ht="30" customHeight="1">
      <c r="A222" s="94"/>
      <c r="B222" s="97"/>
      <c r="C222" s="96"/>
      <c r="Q222" s="93"/>
      <c r="R222" s="93"/>
      <c r="S222" s="93"/>
      <c r="T222" s="93"/>
      <c r="U222" s="93"/>
      <c r="V222" s="93"/>
      <c r="W222" s="93"/>
    </row>
    <row r="223" spans="1:23" ht="30" customHeight="1">
      <c r="A223" s="94"/>
      <c r="B223" s="97"/>
      <c r="C223" s="96"/>
      <c r="Q223" s="93"/>
      <c r="R223" s="93"/>
      <c r="S223" s="93"/>
      <c r="T223" s="93"/>
      <c r="U223" s="93"/>
      <c r="V223" s="93"/>
      <c r="W223" s="93"/>
    </row>
    <row r="224" spans="1:23" ht="30" customHeight="1">
      <c r="A224" s="94"/>
      <c r="B224" s="97"/>
      <c r="C224" s="96"/>
      <c r="Q224" s="93"/>
      <c r="R224" s="93"/>
      <c r="S224" s="93"/>
      <c r="T224" s="93"/>
      <c r="U224" s="93"/>
      <c r="V224" s="93"/>
      <c r="W224" s="93"/>
    </row>
    <row r="225" spans="1:23" ht="30" customHeight="1">
      <c r="A225" s="94"/>
      <c r="B225" s="97"/>
      <c r="C225" s="96"/>
      <c r="Q225" s="93"/>
      <c r="R225" s="93"/>
      <c r="S225" s="93"/>
      <c r="T225" s="93"/>
      <c r="U225" s="93"/>
      <c r="V225" s="93"/>
      <c r="W225" s="93"/>
    </row>
    <row r="226" spans="1:23" ht="30" customHeight="1">
      <c r="A226" s="94"/>
      <c r="B226" s="97"/>
      <c r="C226" s="96"/>
      <c r="Q226" s="93"/>
      <c r="R226" s="93"/>
      <c r="S226" s="93"/>
      <c r="T226" s="93"/>
      <c r="U226" s="93"/>
      <c r="V226" s="93"/>
      <c r="W226" s="93"/>
    </row>
    <row r="227" spans="1:23" ht="30" customHeight="1">
      <c r="A227" s="94"/>
      <c r="B227" s="97"/>
      <c r="C227" s="96"/>
      <c r="Q227" s="93"/>
      <c r="R227" s="93"/>
      <c r="S227" s="93"/>
      <c r="T227" s="93"/>
      <c r="U227" s="93"/>
      <c r="V227" s="93"/>
      <c r="W227" s="93"/>
    </row>
    <row r="228" spans="1:23" ht="30" customHeight="1">
      <c r="A228" s="94"/>
      <c r="B228" s="97"/>
      <c r="C228" s="96"/>
      <c r="Q228" s="93"/>
      <c r="R228" s="93"/>
      <c r="S228" s="93"/>
      <c r="T228" s="93"/>
      <c r="U228" s="93"/>
      <c r="V228" s="93"/>
      <c r="W228" s="93"/>
    </row>
    <row r="229" spans="1:23" ht="30" customHeight="1">
      <c r="A229" s="94"/>
      <c r="B229" s="97"/>
      <c r="C229" s="96"/>
      <c r="Q229" s="93"/>
      <c r="R229" s="93"/>
      <c r="S229" s="93"/>
      <c r="T229" s="93"/>
      <c r="U229" s="93"/>
      <c r="V229" s="93"/>
      <c r="W229" s="93"/>
    </row>
    <row r="230" spans="1:23" ht="30" customHeight="1">
      <c r="A230" s="94"/>
      <c r="B230" s="97"/>
      <c r="C230" s="96"/>
      <c r="Q230" s="93"/>
      <c r="R230" s="93"/>
      <c r="S230" s="93"/>
      <c r="T230" s="93"/>
      <c r="U230" s="93"/>
      <c r="V230" s="93"/>
      <c r="W230" s="93"/>
    </row>
    <row r="231" spans="1:23" ht="30" customHeight="1">
      <c r="A231" s="94"/>
      <c r="B231" s="97"/>
      <c r="C231" s="96"/>
      <c r="Q231" s="93"/>
      <c r="R231" s="93"/>
      <c r="S231" s="93"/>
      <c r="T231" s="93"/>
      <c r="U231" s="93"/>
      <c r="V231" s="93"/>
      <c r="W231" s="93"/>
    </row>
    <row r="232" spans="1:23" ht="30" customHeight="1">
      <c r="A232" s="94"/>
      <c r="B232" s="97"/>
      <c r="C232" s="96"/>
      <c r="Q232" s="93"/>
      <c r="R232" s="93"/>
      <c r="S232" s="93"/>
      <c r="T232" s="93"/>
      <c r="U232" s="93"/>
      <c r="V232" s="93"/>
      <c r="W232" s="93"/>
    </row>
    <row r="233" spans="1:23" ht="30" customHeight="1">
      <c r="A233" s="94"/>
      <c r="B233" s="97"/>
      <c r="C233" s="96"/>
      <c r="Q233" s="93"/>
      <c r="R233" s="93"/>
      <c r="S233" s="93"/>
      <c r="T233" s="93"/>
      <c r="U233" s="93"/>
      <c r="V233" s="93"/>
      <c r="W233" s="93"/>
    </row>
    <row r="234" spans="1:23" ht="30" customHeight="1">
      <c r="A234" s="94"/>
      <c r="B234" s="97"/>
      <c r="C234" s="96"/>
      <c r="Q234" s="93"/>
      <c r="R234" s="93"/>
      <c r="S234" s="93"/>
      <c r="T234" s="93"/>
      <c r="U234" s="93"/>
      <c r="V234" s="93"/>
      <c r="W234" s="93"/>
    </row>
    <row r="235" spans="1:23" ht="30" customHeight="1">
      <c r="A235" s="94"/>
      <c r="B235" s="97"/>
      <c r="C235" s="96"/>
      <c r="Q235" s="93"/>
      <c r="R235" s="93"/>
      <c r="S235" s="93"/>
      <c r="T235" s="93"/>
      <c r="U235" s="93"/>
      <c r="V235" s="93"/>
      <c r="W235" s="93"/>
    </row>
    <row r="236" spans="1:23" ht="30" customHeight="1">
      <c r="A236" s="94"/>
      <c r="B236" s="97"/>
      <c r="C236" s="96"/>
      <c r="Q236" s="93"/>
      <c r="R236" s="93"/>
      <c r="S236" s="93"/>
      <c r="T236" s="93"/>
      <c r="U236" s="93"/>
      <c r="V236" s="93"/>
      <c r="W236" s="93"/>
    </row>
    <row r="237" spans="1:23" ht="30" customHeight="1">
      <c r="A237" s="94"/>
      <c r="B237" s="97"/>
      <c r="C237" s="96"/>
      <c r="Q237" s="93"/>
      <c r="R237" s="93"/>
      <c r="S237" s="93"/>
      <c r="T237" s="93"/>
      <c r="U237" s="93"/>
      <c r="V237" s="93"/>
      <c r="W237" s="93"/>
    </row>
    <row r="238" spans="1:23" ht="30" customHeight="1">
      <c r="A238" s="94"/>
      <c r="B238" s="97"/>
      <c r="C238" s="96"/>
      <c r="Q238" s="93"/>
      <c r="R238" s="93"/>
      <c r="S238" s="93"/>
      <c r="T238" s="93"/>
      <c r="U238" s="93"/>
      <c r="V238" s="93"/>
      <c r="W238" s="93"/>
    </row>
    <row r="239" spans="1:23" ht="30" customHeight="1">
      <c r="A239" s="94"/>
      <c r="B239" s="97"/>
      <c r="C239" s="96"/>
      <c r="Q239" s="93"/>
      <c r="R239" s="93"/>
      <c r="S239" s="93"/>
      <c r="T239" s="93"/>
      <c r="U239" s="93"/>
      <c r="V239" s="93"/>
      <c r="W239" s="93"/>
    </row>
    <row r="240" spans="1:23" ht="30" customHeight="1">
      <c r="A240" s="94"/>
      <c r="B240" s="97"/>
      <c r="C240" s="96"/>
      <c r="Q240" s="93"/>
      <c r="R240" s="93"/>
      <c r="S240" s="93"/>
      <c r="T240" s="93"/>
      <c r="U240" s="93"/>
      <c r="V240" s="93"/>
      <c r="W240" s="93"/>
    </row>
    <row r="241" spans="1:23" ht="30" customHeight="1">
      <c r="A241" s="94"/>
      <c r="B241" s="97"/>
      <c r="C241" s="96"/>
      <c r="Q241" s="93"/>
      <c r="R241" s="93"/>
      <c r="S241" s="93"/>
      <c r="T241" s="93"/>
      <c r="U241" s="93"/>
      <c r="V241" s="93"/>
      <c r="W241" s="93"/>
    </row>
    <row r="242" spans="1:23" ht="30" customHeight="1">
      <c r="A242" s="94"/>
      <c r="B242" s="97"/>
      <c r="C242" s="96"/>
      <c r="Q242" s="93"/>
      <c r="R242" s="93"/>
      <c r="S242" s="93"/>
      <c r="T242" s="93"/>
      <c r="U242" s="93"/>
      <c r="V242" s="93"/>
      <c r="W242" s="93"/>
    </row>
    <row r="243" spans="1:23">
      <c r="A243" s="61"/>
      <c r="B243" s="97"/>
      <c r="C243" s="96"/>
      <c r="Q243" s="31"/>
      <c r="R243" s="93"/>
      <c r="S243" s="93"/>
      <c r="T243" s="93"/>
      <c r="U243" s="93"/>
      <c r="V243" s="93"/>
      <c r="W243" s="93"/>
    </row>
    <row r="244" spans="1:23">
      <c r="A244" s="61"/>
      <c r="B244" s="97"/>
      <c r="C244" s="96"/>
      <c r="Q244" s="30"/>
      <c r="R244" s="93"/>
      <c r="S244" s="93"/>
      <c r="T244" s="93"/>
      <c r="U244" s="93"/>
      <c r="V244" s="93"/>
      <c r="W244" s="93"/>
    </row>
    <row r="245" spans="1:23">
      <c r="A245" s="61"/>
      <c r="B245" s="97"/>
      <c r="C245" s="96"/>
      <c r="Q245" s="30"/>
      <c r="R245" s="93"/>
      <c r="S245" s="93"/>
      <c r="T245" s="93"/>
      <c r="U245" s="93"/>
      <c r="V245" s="93"/>
      <c r="W245" s="93"/>
    </row>
    <row r="246" spans="1:23">
      <c r="A246" s="61"/>
      <c r="B246" s="97"/>
      <c r="C246" s="96"/>
      <c r="Q246" s="30"/>
      <c r="R246" s="93"/>
      <c r="S246" s="93"/>
      <c r="T246" s="93"/>
      <c r="U246" s="93"/>
      <c r="V246" s="93"/>
      <c r="W246" s="93"/>
    </row>
    <row r="247" spans="1:23">
      <c r="A247" s="61"/>
      <c r="B247" s="97"/>
      <c r="C247" s="96"/>
      <c r="Q247" s="30"/>
      <c r="R247" s="93"/>
      <c r="S247" s="93"/>
      <c r="T247" s="93"/>
      <c r="U247" s="93"/>
      <c r="V247" s="93"/>
      <c r="W247" s="93"/>
    </row>
    <row r="248" spans="1:23">
      <c r="A248" s="61"/>
      <c r="B248" s="97"/>
      <c r="C248" s="96"/>
      <c r="Q248" s="30"/>
      <c r="R248" s="93"/>
      <c r="S248" s="93"/>
      <c r="T248" s="93"/>
      <c r="U248" s="93"/>
      <c r="V248" s="93"/>
      <c r="W248" s="93"/>
    </row>
    <row r="249" spans="1:23" hidden="1">
      <c r="A249" s="61"/>
      <c r="B249" s="97"/>
      <c r="C249" s="96"/>
      <c r="Q249" s="29">
        <v>97.9</v>
      </c>
      <c r="R249" s="93"/>
      <c r="S249" s="93"/>
      <c r="T249" s="93"/>
      <c r="U249" s="93"/>
      <c r="V249" s="93"/>
      <c r="W249" s="93"/>
    </row>
    <row r="250" spans="1:23" hidden="1">
      <c r="A250" s="61"/>
      <c r="B250" s="97"/>
      <c r="C250" s="96"/>
      <c r="Q250" s="122" t="e">
        <v>#DIV/0!</v>
      </c>
      <c r="R250" s="93"/>
      <c r="S250" s="93"/>
      <c r="T250" s="93"/>
      <c r="U250" s="93"/>
      <c r="V250" s="93"/>
      <c r="W250" s="93"/>
    </row>
    <row r="251" spans="1:23" hidden="1">
      <c r="A251" s="61"/>
      <c r="B251" s="97"/>
      <c r="C251" s="96"/>
      <c r="Q251" s="122" t="e">
        <v>#DIV/0!</v>
      </c>
      <c r="R251" s="93"/>
      <c r="S251" s="93"/>
      <c r="T251" s="93"/>
      <c r="U251" s="93"/>
      <c r="V251" s="93"/>
      <c r="W251" s="93"/>
    </row>
    <row r="252" spans="1:23">
      <c r="A252" s="61"/>
      <c r="B252" s="97"/>
      <c r="C252" s="96"/>
      <c r="Q252" s="93"/>
      <c r="R252" s="93"/>
      <c r="S252" s="93"/>
      <c r="T252" s="93"/>
      <c r="U252" s="93"/>
      <c r="V252" s="93"/>
      <c r="W252" s="93"/>
    </row>
    <row r="253" spans="1:23">
      <c r="A253" s="61"/>
      <c r="B253" s="97"/>
      <c r="C253" s="96"/>
      <c r="Q253" s="93"/>
      <c r="R253" s="93"/>
      <c r="S253" s="93"/>
      <c r="T253" s="93"/>
      <c r="U253" s="93"/>
      <c r="V253" s="93"/>
      <c r="W253" s="93"/>
    </row>
    <row r="254" spans="1:23">
      <c r="A254" s="61"/>
      <c r="B254" s="97"/>
      <c r="C254" s="96"/>
      <c r="Q254" s="93"/>
      <c r="R254" s="93"/>
      <c r="S254" s="93"/>
      <c r="T254" s="93"/>
      <c r="U254" s="93"/>
      <c r="V254" s="93"/>
      <c r="W254" s="93"/>
    </row>
    <row r="255" spans="1:23">
      <c r="A255" s="61"/>
      <c r="B255" s="97"/>
      <c r="C255" s="96"/>
      <c r="Q255" s="93"/>
      <c r="R255" s="93"/>
      <c r="S255" s="93"/>
      <c r="T255" s="93"/>
      <c r="U255" s="93"/>
      <c r="V255" s="93"/>
      <c r="W255" s="93"/>
    </row>
    <row r="256" spans="1:23">
      <c r="A256" s="61"/>
      <c r="B256" s="97"/>
      <c r="C256" s="96"/>
      <c r="Q256" s="93"/>
      <c r="R256" s="93"/>
      <c r="S256" s="93"/>
      <c r="T256" s="93"/>
      <c r="U256" s="93"/>
      <c r="V256" s="93"/>
      <c r="W256" s="93"/>
    </row>
    <row r="257" spans="1:23">
      <c r="A257" s="61"/>
      <c r="B257" s="97"/>
      <c r="C257" s="96"/>
      <c r="Q257" s="93"/>
      <c r="R257" s="93"/>
      <c r="S257" s="93"/>
      <c r="T257" s="93"/>
      <c r="U257" s="93"/>
      <c r="V257" s="93"/>
      <c r="W257" s="93"/>
    </row>
    <row r="258" spans="1:23">
      <c r="A258" s="61"/>
      <c r="B258" s="97"/>
      <c r="C258" s="96"/>
      <c r="Q258" s="93"/>
      <c r="R258" s="93"/>
      <c r="S258" s="93"/>
      <c r="T258" s="93"/>
      <c r="U258" s="93"/>
      <c r="V258" s="93"/>
      <c r="W258" s="93"/>
    </row>
    <row r="259" spans="1:23">
      <c r="A259" s="61"/>
      <c r="B259" s="97"/>
      <c r="C259" s="96"/>
      <c r="Q259" s="93"/>
      <c r="R259" s="93"/>
      <c r="S259" s="93"/>
      <c r="T259" s="93"/>
      <c r="U259" s="93"/>
      <c r="V259" s="93"/>
      <c r="W259" s="93"/>
    </row>
    <row r="260" spans="1:23">
      <c r="A260" s="61"/>
      <c r="B260" s="97"/>
      <c r="C260" s="96"/>
      <c r="Q260" s="93"/>
      <c r="R260" s="93"/>
      <c r="S260" s="93"/>
      <c r="T260" s="93"/>
      <c r="U260" s="93"/>
      <c r="V260" s="93"/>
      <c r="W260" s="93"/>
    </row>
    <row r="261" spans="1:23">
      <c r="A261" s="61"/>
      <c r="B261" s="97"/>
      <c r="C261" s="96"/>
      <c r="Q261" s="93"/>
      <c r="R261" s="93"/>
      <c r="S261" s="93"/>
      <c r="T261" s="93"/>
      <c r="U261" s="93"/>
      <c r="V261" s="93"/>
      <c r="W261" s="93"/>
    </row>
    <row r="262" spans="1:23">
      <c r="A262" s="61"/>
      <c r="B262" s="97"/>
      <c r="C262" s="96"/>
      <c r="Q262" s="93"/>
      <c r="R262" s="93"/>
      <c r="S262" s="93"/>
      <c r="T262" s="93"/>
      <c r="U262" s="93"/>
      <c r="V262" s="93"/>
      <c r="W262" s="93"/>
    </row>
    <row r="263" spans="1:23">
      <c r="A263" s="61"/>
      <c r="B263" s="97"/>
      <c r="C263" s="96"/>
      <c r="Q263" s="93"/>
      <c r="R263" s="93"/>
      <c r="S263" s="93"/>
      <c r="T263" s="93"/>
      <c r="U263" s="93"/>
      <c r="V263" s="93"/>
      <c r="W263" s="93"/>
    </row>
    <row r="264" spans="1:23">
      <c r="A264" s="61"/>
      <c r="B264" s="97"/>
      <c r="C264" s="96"/>
      <c r="Q264" s="93"/>
      <c r="R264" s="93"/>
      <c r="S264" s="93"/>
      <c r="T264" s="93"/>
      <c r="U264" s="93"/>
      <c r="V264" s="93"/>
      <c r="W264" s="93"/>
    </row>
    <row r="265" spans="1:23">
      <c r="A265" s="61"/>
      <c r="B265" s="97"/>
      <c r="C265" s="96"/>
      <c r="Q265" s="93"/>
      <c r="R265" s="93"/>
      <c r="S265" s="93"/>
      <c r="T265" s="93"/>
      <c r="U265" s="93"/>
      <c r="V265" s="93"/>
      <c r="W265" s="93"/>
    </row>
    <row r="266" spans="1:23">
      <c r="A266" s="61"/>
      <c r="B266" s="97"/>
      <c r="C266" s="96"/>
      <c r="Q266" s="93"/>
      <c r="R266" s="93"/>
      <c r="S266" s="93"/>
      <c r="T266" s="93"/>
      <c r="U266" s="93"/>
      <c r="V266" s="93"/>
      <c r="W266" s="93"/>
    </row>
    <row r="267" spans="1:23">
      <c r="A267" s="61"/>
      <c r="B267" s="97"/>
      <c r="C267" s="96"/>
      <c r="Q267" s="93"/>
      <c r="R267" s="93"/>
      <c r="S267" s="93"/>
      <c r="T267" s="93"/>
      <c r="U267" s="93"/>
      <c r="V267" s="93"/>
      <c r="W267" s="93"/>
    </row>
    <row r="268" spans="1:23">
      <c r="A268" s="61"/>
      <c r="B268" s="97"/>
      <c r="C268" s="96"/>
      <c r="Q268" s="93"/>
      <c r="R268" s="93"/>
      <c r="S268" s="93"/>
      <c r="T268" s="93"/>
      <c r="U268" s="93"/>
      <c r="V268" s="93"/>
      <c r="W268" s="93"/>
    </row>
    <row r="269" spans="1:23">
      <c r="A269" s="61"/>
      <c r="B269" s="97"/>
      <c r="C269" s="96"/>
      <c r="Q269" s="93"/>
      <c r="R269" s="93"/>
      <c r="S269" s="93"/>
      <c r="T269" s="93"/>
      <c r="U269" s="93"/>
      <c r="V269" s="93"/>
      <c r="W269" s="93"/>
    </row>
    <row r="270" spans="1:23">
      <c r="A270" s="61"/>
      <c r="B270" s="97"/>
      <c r="C270" s="96"/>
      <c r="Q270" s="93"/>
      <c r="R270" s="93"/>
      <c r="S270" s="93"/>
      <c r="T270" s="93"/>
      <c r="U270" s="93"/>
      <c r="V270" s="93"/>
      <c r="W270" s="93"/>
    </row>
    <row r="271" spans="1:23">
      <c r="A271" s="61"/>
      <c r="B271" s="97"/>
      <c r="C271" s="96"/>
      <c r="Q271" s="93"/>
      <c r="R271" s="93"/>
      <c r="S271" s="93"/>
      <c r="T271" s="93"/>
      <c r="U271" s="93"/>
      <c r="V271" s="93"/>
      <c r="W271" s="93"/>
    </row>
    <row r="272" spans="1:23">
      <c r="A272" s="61"/>
      <c r="B272" s="97"/>
      <c r="C272" s="96"/>
      <c r="Q272" s="93"/>
      <c r="R272" s="93"/>
      <c r="S272" s="93"/>
      <c r="T272" s="93"/>
      <c r="U272" s="93"/>
      <c r="V272" s="93"/>
      <c r="W272" s="93"/>
    </row>
    <row r="273" spans="1:23">
      <c r="A273" s="61"/>
      <c r="B273" s="97"/>
      <c r="C273" s="96"/>
      <c r="Q273" s="93"/>
      <c r="R273" s="93"/>
      <c r="S273" s="93"/>
      <c r="T273" s="93"/>
      <c r="U273" s="93"/>
      <c r="V273" s="93"/>
      <c r="W273" s="93"/>
    </row>
    <row r="274" spans="1:23">
      <c r="A274" s="61"/>
      <c r="B274" s="97"/>
      <c r="C274" s="96"/>
      <c r="Q274" s="93"/>
      <c r="R274" s="93"/>
      <c r="S274" s="93"/>
      <c r="T274" s="93"/>
      <c r="U274" s="93"/>
      <c r="V274" s="93"/>
      <c r="W274" s="93"/>
    </row>
    <row r="275" spans="1:23">
      <c r="A275" s="61"/>
      <c r="B275" s="97"/>
      <c r="C275" s="96"/>
      <c r="Q275" s="93"/>
      <c r="R275" s="93"/>
      <c r="S275" s="93"/>
      <c r="T275" s="93"/>
      <c r="U275" s="93"/>
      <c r="V275" s="93"/>
      <c r="W275" s="93"/>
    </row>
    <row r="276" spans="1:23">
      <c r="A276" s="61"/>
      <c r="B276" s="97"/>
      <c r="C276" s="96"/>
      <c r="Q276" s="93"/>
      <c r="R276" s="93"/>
      <c r="S276" s="93"/>
      <c r="T276" s="93"/>
      <c r="U276" s="93"/>
      <c r="V276" s="93"/>
      <c r="W276" s="93"/>
    </row>
    <row r="277" spans="1:23">
      <c r="A277" s="61"/>
      <c r="B277" s="97"/>
      <c r="C277" s="96"/>
      <c r="Q277" s="93"/>
      <c r="R277" s="93"/>
      <c r="S277" s="93"/>
      <c r="T277" s="93"/>
      <c r="U277" s="93"/>
      <c r="V277" s="93"/>
      <c r="W277" s="93"/>
    </row>
    <row r="279" spans="1:23">
      <c r="A279" s="61"/>
      <c r="B279" s="97"/>
      <c r="C279" s="96"/>
      <c r="Q279" s="93"/>
      <c r="R279" s="93"/>
      <c r="S279" s="93"/>
      <c r="T279" s="93"/>
      <c r="U279" s="93"/>
      <c r="V279" s="93"/>
      <c r="W279" s="93"/>
    </row>
    <row r="280" spans="1:23">
      <c r="A280" s="61"/>
      <c r="B280" s="97"/>
      <c r="C280" s="96"/>
      <c r="Q280" s="93"/>
      <c r="R280" s="93"/>
      <c r="S280" s="93"/>
      <c r="T280" s="93"/>
      <c r="U280" s="93"/>
      <c r="V280" s="93"/>
      <c r="W280" s="93"/>
    </row>
    <row r="281" spans="1:23">
      <c r="A281" s="61"/>
      <c r="B281" s="97"/>
      <c r="C281" s="96"/>
      <c r="Q281" s="93"/>
      <c r="R281" s="93"/>
      <c r="S281" s="93"/>
      <c r="T281" s="93"/>
      <c r="U281" s="93"/>
      <c r="V281" s="93"/>
      <c r="W281" s="93"/>
    </row>
    <row r="282" spans="1:23">
      <c r="A282" s="61"/>
      <c r="B282" s="97"/>
      <c r="C282" s="96"/>
      <c r="Q282" s="93"/>
      <c r="R282" s="93"/>
      <c r="S282" s="93"/>
      <c r="T282" s="93"/>
      <c r="U282" s="93"/>
      <c r="V282" s="93"/>
      <c r="W282" s="93"/>
    </row>
    <row r="283" spans="1:23">
      <c r="A283" s="61"/>
      <c r="B283" s="97"/>
      <c r="C283" s="96"/>
      <c r="Q283" s="93"/>
      <c r="R283" s="93"/>
      <c r="S283" s="93"/>
      <c r="T283" s="93"/>
      <c r="U283" s="93"/>
      <c r="V283" s="93"/>
      <c r="W283" s="93"/>
    </row>
    <row r="287" spans="1:23">
      <c r="A287" s="61"/>
      <c r="B287" s="97"/>
      <c r="C287" s="96"/>
      <c r="Q287" s="93"/>
      <c r="R287" s="93"/>
      <c r="S287" s="93"/>
      <c r="T287" s="93"/>
      <c r="U287" s="93"/>
      <c r="V287" s="93"/>
      <c r="W287" s="93"/>
    </row>
    <row r="288" spans="1:23"/>
    <row r="289" spans="1:23">
      <c r="A289" s="61"/>
      <c r="B289" s="97"/>
      <c r="C289" s="96"/>
      <c r="Q289" s="93"/>
      <c r="R289" s="93"/>
      <c r="S289" s="93"/>
      <c r="T289" s="93"/>
      <c r="U289" s="93"/>
      <c r="V289" s="93"/>
      <c r="W289" s="93"/>
    </row>
    <row r="369" spans="1:23">
      <c r="A369" s="61"/>
      <c r="B369" s="97"/>
      <c r="C369" s="96"/>
      <c r="Q369" s="93"/>
      <c r="R369" s="93"/>
      <c r="S369" s="93"/>
      <c r="T369" s="93"/>
      <c r="U369" s="93"/>
      <c r="V369" s="93"/>
      <c r="W369" s="93"/>
    </row>
    <row r="384" spans="1:23">
      <c r="A384" s="61"/>
      <c r="B384" s="97"/>
      <c r="C384" s="96"/>
      <c r="Q384" s="93"/>
      <c r="R384" s="93"/>
      <c r="S384" s="93"/>
      <c r="T384" s="93"/>
      <c r="U384" s="93"/>
      <c r="V384" s="93"/>
      <c r="W384" s="93"/>
    </row>
    <row r="385" spans="1:23">
      <c r="A385" s="61"/>
      <c r="B385" s="97"/>
      <c r="C385" s="96"/>
      <c r="Q385" s="93"/>
      <c r="R385" s="93"/>
      <c r="S385" s="93"/>
      <c r="T385" s="93"/>
      <c r="U385" s="93"/>
      <c r="V385" s="93"/>
      <c r="W385" s="93"/>
    </row>
    <row r="386" spans="1:23">
      <c r="A386" s="61"/>
      <c r="B386" s="97"/>
      <c r="C386" s="96"/>
      <c r="Q386" s="93"/>
      <c r="R386" s="93"/>
      <c r="S386" s="93"/>
      <c r="T386" s="93"/>
      <c r="U386" s="93"/>
      <c r="V386" s="93"/>
      <c r="W386" s="93"/>
    </row>
    <row r="387" spans="1:23">
      <c r="A387" s="61"/>
      <c r="B387" s="97"/>
      <c r="C387" s="96"/>
      <c r="Q387" s="93"/>
      <c r="R387" s="93"/>
      <c r="S387" s="93"/>
      <c r="T387" s="93"/>
      <c r="U387" s="93"/>
      <c r="V387" s="93"/>
      <c r="W387" s="93"/>
    </row>
    <row r="388" spans="1:23">
      <c r="A388" s="61"/>
      <c r="B388" s="97"/>
      <c r="C388" s="96"/>
      <c r="Q388" s="93"/>
      <c r="R388" s="93"/>
      <c r="S388" s="93"/>
      <c r="T388" s="93"/>
      <c r="U388" s="93"/>
      <c r="V388" s="93"/>
      <c r="W388" s="93"/>
    </row>
    <row r="389" spans="1:23">
      <c r="A389" s="61"/>
      <c r="B389" s="97"/>
      <c r="C389" s="96"/>
      <c r="Q389" s="93"/>
      <c r="R389" s="93"/>
      <c r="S389" s="93"/>
      <c r="T389" s="93"/>
      <c r="U389" s="93"/>
      <c r="V389" s="93"/>
      <c r="W389" s="93"/>
    </row>
    <row r="399" spans="1:23">
      <c r="A399" s="61"/>
      <c r="B399" s="97"/>
      <c r="C399" s="96"/>
      <c r="Q399" s="93"/>
      <c r="R399" s="93"/>
      <c r="S399" s="93"/>
      <c r="T399" s="93"/>
      <c r="U399" s="93"/>
      <c r="V399" s="93"/>
      <c r="W399" s="93"/>
    </row>
    <row r="400" spans="1:23" ht="16.2" hidden="1">
      <c r="A400" s="61"/>
      <c r="B400" s="97"/>
      <c r="C400" s="96"/>
      <c r="Q400" s="114" t="e">
        <v>#DIV/0!</v>
      </c>
      <c r="R400" s="123" t="e">
        <f>IF(Q400&lt;5,"SI","NO")</f>
        <v>#DIV/0!</v>
      </c>
      <c r="S400" s="124" t="e">
        <f>IF(Q400&lt;5,"Sin Riesgo",IF(Q400 &lt;=14,"Bajo",IF(Q400&lt;=35,"Medio",IF(Q400&lt;=80,"Alto","Inviable Sanitariamente"))))</f>
        <v>#DIV/0!</v>
      </c>
      <c r="T400" s="93"/>
      <c r="U400" s="93"/>
      <c r="V400" s="93"/>
      <c r="W400" s="93"/>
    </row>
    <row r="401" spans="1:23" ht="16.2" hidden="1">
      <c r="A401" s="61"/>
      <c r="B401" s="97"/>
      <c r="C401" s="96"/>
      <c r="Q401" s="114" t="e">
        <v>#DIV/0!</v>
      </c>
      <c r="R401" s="123" t="e">
        <f>IF(Q401&lt;5,"SI","NO")</f>
        <v>#DIV/0!</v>
      </c>
      <c r="S401" s="124" t="e">
        <f>IF(Q401&lt;5,"Sin Riesgo",IF(Q401 &lt;=14,"Bajo",IF(Q401&lt;=35,"Medio",IF(Q401&lt;=80,"Alto","Inviable Sanitariamente"))))</f>
        <v>#DIV/0!</v>
      </c>
      <c r="T401" s="93"/>
      <c r="U401" s="93"/>
      <c r="V401" s="93"/>
      <c r="W401" s="93"/>
    </row>
    <row r="402" spans="1:23" ht="16.2" hidden="1">
      <c r="A402" s="61"/>
      <c r="B402" s="97"/>
      <c r="C402" s="96"/>
      <c r="Q402" s="114" t="e">
        <v>#DIV/0!</v>
      </c>
      <c r="R402" s="123" t="e">
        <f>IF(Q402&lt;5,"SI","NO")</f>
        <v>#DIV/0!</v>
      </c>
      <c r="S402" s="124" t="e">
        <f>IF(Q402&lt;5,"Sin Riesgo",IF(Q402 &lt;=14,"Bajo",IF(Q402&lt;=35,"Medio",IF(Q402&lt;=80,"Alto","Inviable Sanitariamente"))))</f>
        <v>#DIV/0!</v>
      </c>
      <c r="T402" s="93"/>
      <c r="U402" s="93"/>
      <c r="V402" s="93"/>
      <c r="W402" s="93"/>
    </row>
    <row r="403" spans="1:23" ht="16.2" hidden="1">
      <c r="A403" s="61"/>
      <c r="B403" s="97"/>
      <c r="C403" s="96"/>
      <c r="Q403" s="114" t="e">
        <v>#DIV/0!</v>
      </c>
      <c r="R403" s="123" t="e">
        <f>IF(Q403&lt;5,"SI","NO")</f>
        <v>#DIV/0!</v>
      </c>
      <c r="S403" s="124" t="e">
        <f>IF(Q403&lt;5,"Sin Riesgo",IF(Q403 &lt;=14,"Bajo",IF(Q403&lt;=35,"Medio",IF(Q403&lt;=80,"Alto","Inviable Sanitariamente"))))</f>
        <v>#DIV/0!</v>
      </c>
      <c r="T403" s="93"/>
      <c r="U403" s="93"/>
      <c r="V403" s="93"/>
      <c r="W403" s="93"/>
    </row>
    <row r="404" spans="1:23" ht="16.2" hidden="1">
      <c r="A404" s="61"/>
      <c r="B404" s="97"/>
      <c r="C404" s="96"/>
      <c r="Q404" s="114" t="e">
        <v>#DIV/0!</v>
      </c>
      <c r="R404" s="123" t="e">
        <f>IF(Q404&lt;5,"SI","NO")</f>
        <v>#DIV/0!</v>
      </c>
      <c r="S404" s="124" t="e">
        <f>IF(Q404&lt;5,"Sin Riesgo",IF(Q404 &lt;=14,"Bajo",IF(Q404&lt;=35,"Medio",IF(Q404&lt;=80,"Alto","Inviable Sanitariamente"))))</f>
        <v>#DIV/0!</v>
      </c>
      <c r="T404" s="93"/>
      <c r="U404" s="93"/>
      <c r="V404" s="93"/>
      <c r="W404" s="93"/>
    </row>
    <row r="405" spans="1:23">
      <c r="A405" s="61"/>
      <c r="B405" s="97"/>
      <c r="C405" s="96"/>
      <c r="Q405" s="93"/>
      <c r="R405" s="93"/>
      <c r="S405" s="93"/>
      <c r="T405" s="93"/>
      <c r="U405" s="93"/>
      <c r="V405" s="93"/>
      <c r="W405" s="93"/>
    </row>
    <row r="406" spans="1:23">
      <c r="A406" s="61"/>
      <c r="B406" s="97"/>
      <c r="C406" s="96"/>
      <c r="Q406" s="93"/>
      <c r="R406" s="93"/>
      <c r="S406" s="93"/>
      <c r="T406" s="93"/>
      <c r="U406" s="93"/>
      <c r="V406" s="93"/>
      <c r="W406" s="93"/>
    </row>
    <row r="407" spans="1:23">
      <c r="A407" s="61"/>
      <c r="B407" s="97"/>
      <c r="C407" s="96"/>
      <c r="Q407" s="93"/>
      <c r="R407" s="93"/>
      <c r="S407" s="93"/>
      <c r="T407" s="93"/>
      <c r="U407" s="93"/>
      <c r="V407" s="93"/>
      <c r="W407" s="93"/>
    </row>
    <row r="408" spans="1:23">
      <c r="A408" s="61"/>
      <c r="B408" s="97"/>
      <c r="C408" s="96"/>
      <c r="Q408" s="93"/>
      <c r="R408" s="93"/>
      <c r="S408" s="93"/>
      <c r="T408" s="93"/>
      <c r="U408" s="93"/>
      <c r="V408" s="93"/>
      <c r="W408" s="93"/>
    </row>
    <row r="409" spans="1:23">
      <c r="A409" s="61"/>
      <c r="B409" s="97"/>
      <c r="C409" s="96"/>
      <c r="Q409" s="93"/>
      <c r="R409" s="93"/>
      <c r="S409" s="93"/>
      <c r="T409" s="93"/>
      <c r="U409" s="93"/>
      <c r="V409" s="93"/>
      <c r="W409" s="93"/>
    </row>
    <row r="410" spans="1:23">
      <c r="A410" s="61"/>
      <c r="B410" s="97"/>
      <c r="C410" s="96"/>
      <c r="Q410" s="93"/>
      <c r="R410" s="93"/>
      <c r="S410" s="93"/>
      <c r="T410" s="93"/>
      <c r="U410" s="93"/>
      <c r="V410" s="93"/>
      <c r="W410" s="93"/>
    </row>
    <row r="411" spans="1:23">
      <c r="A411" s="61"/>
      <c r="B411" s="97"/>
      <c r="C411" s="96"/>
      <c r="Q411" s="93"/>
      <c r="R411" s="93"/>
      <c r="S411" s="93"/>
      <c r="T411" s="93"/>
      <c r="U411" s="93"/>
      <c r="V411" s="93"/>
      <c r="W411" s="93"/>
    </row>
    <row r="412" spans="1:23">
      <c r="A412" s="61"/>
      <c r="B412" s="97"/>
      <c r="C412" s="96"/>
      <c r="Q412" s="93"/>
      <c r="R412" s="93"/>
      <c r="S412" s="93"/>
      <c r="T412" s="93"/>
      <c r="U412" s="93"/>
      <c r="V412" s="93"/>
      <c r="W412" s="93"/>
    </row>
    <row r="413" spans="1:23">
      <c r="A413" s="61"/>
      <c r="B413" s="97"/>
      <c r="C413" s="96"/>
      <c r="Q413" s="93"/>
      <c r="R413" s="93"/>
      <c r="S413" s="93"/>
      <c r="T413" s="93"/>
      <c r="U413" s="93"/>
      <c r="V413" s="93"/>
      <c r="W413" s="93"/>
    </row>
    <row r="414" spans="1:23">
      <c r="A414" s="61"/>
      <c r="B414" s="97"/>
      <c r="C414" s="96"/>
      <c r="Q414" s="93"/>
      <c r="R414" s="93"/>
      <c r="S414" s="93"/>
      <c r="T414" s="93"/>
      <c r="U414" s="93"/>
      <c r="V414" s="93"/>
      <c r="W414" s="93"/>
    </row>
    <row r="415" spans="1:23">
      <c r="A415" s="61"/>
      <c r="B415" s="97"/>
      <c r="C415" s="96"/>
      <c r="Q415" s="93"/>
      <c r="R415" s="93"/>
      <c r="S415" s="93"/>
      <c r="T415" s="93"/>
      <c r="U415" s="93"/>
      <c r="V415" s="93"/>
      <c r="W415" s="93"/>
    </row>
    <row r="416" spans="1:23">
      <c r="A416" s="61"/>
      <c r="B416" s="97"/>
      <c r="C416" s="96"/>
      <c r="Q416" s="93"/>
      <c r="R416" s="93"/>
      <c r="S416" s="93"/>
      <c r="T416" s="93"/>
      <c r="U416" s="93"/>
      <c r="V416" s="93"/>
      <c r="W416" s="93"/>
    </row>
    <row r="417" spans="1:23">
      <c r="A417" s="61"/>
      <c r="B417" s="97"/>
      <c r="C417" s="96"/>
      <c r="Q417" s="93"/>
      <c r="R417" s="93"/>
      <c r="S417" s="93"/>
      <c r="T417" s="93"/>
      <c r="U417" s="93"/>
      <c r="V417" s="93"/>
      <c r="W417" s="93"/>
    </row>
    <row r="418" spans="1:23">
      <c r="A418" s="61"/>
      <c r="B418" s="97"/>
      <c r="C418" s="96"/>
      <c r="Q418" s="93"/>
      <c r="R418" s="93"/>
      <c r="S418" s="93"/>
      <c r="T418" s="93"/>
      <c r="U418" s="93"/>
      <c r="V418" s="93"/>
      <c r="W418" s="93"/>
    </row>
    <row r="419" spans="1:23">
      <c r="A419" s="61"/>
      <c r="B419" s="97"/>
      <c r="C419" s="96"/>
      <c r="Q419" s="93"/>
      <c r="R419" s="93"/>
      <c r="S419" s="93"/>
      <c r="T419" s="93"/>
      <c r="U419" s="93"/>
      <c r="V419" s="93"/>
      <c r="W419" s="93"/>
    </row>
    <row r="420" spans="1:23">
      <c r="A420" s="61"/>
      <c r="B420" s="97"/>
      <c r="C420" s="96"/>
      <c r="Q420" s="93"/>
      <c r="R420" s="93"/>
      <c r="S420" s="93"/>
      <c r="T420" s="93"/>
      <c r="U420" s="93"/>
      <c r="V420" s="93"/>
      <c r="W420" s="93"/>
    </row>
    <row r="421" spans="1:23">
      <c r="A421" s="61"/>
      <c r="B421" s="97"/>
      <c r="C421" s="96"/>
      <c r="Q421" s="93"/>
      <c r="R421" s="93"/>
      <c r="S421" s="93"/>
      <c r="T421" s="93"/>
      <c r="U421" s="93"/>
      <c r="V421" s="93"/>
      <c r="W421" s="93"/>
    </row>
    <row r="422" spans="1:23">
      <c r="A422" s="61"/>
      <c r="B422" s="97"/>
      <c r="C422" s="96"/>
      <c r="Q422" s="93"/>
      <c r="R422" s="93"/>
      <c r="S422" s="93"/>
      <c r="T422" s="93"/>
      <c r="U422" s="93"/>
      <c r="V422" s="93"/>
      <c r="W422" s="93"/>
    </row>
    <row r="423" spans="1:23">
      <c r="A423" s="61"/>
      <c r="B423" s="97"/>
      <c r="C423" s="96"/>
      <c r="Q423" s="93"/>
      <c r="R423" s="93"/>
      <c r="S423" s="93"/>
      <c r="T423" s="93"/>
      <c r="U423" s="93"/>
      <c r="V423" s="93"/>
      <c r="W423" s="93"/>
    </row>
    <row r="424" spans="1:23">
      <c r="A424" s="61"/>
      <c r="B424" s="97"/>
      <c r="C424" s="96"/>
      <c r="Q424" s="93"/>
      <c r="R424" s="93"/>
      <c r="S424" s="93"/>
      <c r="T424" s="93"/>
      <c r="U424" s="93"/>
      <c r="V424" s="93"/>
      <c r="W424" s="93"/>
    </row>
    <row r="425" spans="1:23">
      <c r="A425" s="61"/>
      <c r="B425" s="97"/>
      <c r="C425" s="96"/>
      <c r="Q425" s="93"/>
      <c r="R425" s="93"/>
      <c r="S425" s="93"/>
      <c r="T425" s="93"/>
      <c r="U425" s="93"/>
      <c r="V425" s="93"/>
      <c r="W425" s="93"/>
    </row>
    <row r="426" spans="1:23">
      <c r="A426" s="61"/>
      <c r="B426" s="97"/>
      <c r="C426" s="96"/>
      <c r="Q426" s="93"/>
      <c r="R426" s="93"/>
      <c r="S426" s="93"/>
      <c r="T426" s="93"/>
      <c r="U426" s="93"/>
      <c r="V426" s="93"/>
      <c r="W426" s="93"/>
    </row>
    <row r="427" spans="1:23">
      <c r="A427" s="61"/>
      <c r="B427" s="97"/>
      <c r="C427" s="96"/>
      <c r="Q427" s="93"/>
      <c r="R427" s="93"/>
      <c r="S427" s="93"/>
      <c r="T427" s="93"/>
      <c r="U427" s="93"/>
      <c r="V427" s="93"/>
      <c r="W427" s="93"/>
    </row>
    <row r="428" spans="1:23">
      <c r="A428" s="61"/>
      <c r="B428" s="97"/>
      <c r="C428" s="96"/>
      <c r="Q428" s="93"/>
      <c r="R428" s="93"/>
      <c r="S428" s="93"/>
      <c r="T428" s="93"/>
      <c r="U428" s="93"/>
      <c r="V428" s="93"/>
      <c r="W428" s="93"/>
    </row>
    <row r="429" spans="1:23">
      <c r="A429" s="61"/>
      <c r="B429" s="97"/>
      <c r="C429" s="96"/>
      <c r="Q429" s="93"/>
      <c r="R429" s="93"/>
      <c r="S429" s="93"/>
      <c r="T429" s="93"/>
      <c r="U429" s="93"/>
      <c r="V429" s="93"/>
      <c r="W429" s="93"/>
    </row>
    <row r="430" spans="1:23">
      <c r="A430" s="61"/>
      <c r="B430" s="97"/>
      <c r="C430" s="96"/>
      <c r="Q430" s="93"/>
      <c r="R430" s="93"/>
      <c r="S430" s="93"/>
      <c r="T430" s="93"/>
      <c r="U430" s="93"/>
      <c r="V430" s="93"/>
      <c r="W430" s="93"/>
    </row>
    <row r="431" spans="1:23">
      <c r="A431" s="61"/>
      <c r="B431" s="97"/>
      <c r="C431" s="96"/>
      <c r="Q431" s="93"/>
      <c r="R431" s="93"/>
      <c r="S431" s="93"/>
      <c r="T431" s="93"/>
      <c r="U431" s="93"/>
      <c r="V431" s="93"/>
      <c r="W431" s="93"/>
    </row>
    <row r="432" spans="1:23">
      <c r="A432" s="61"/>
      <c r="B432" s="97"/>
      <c r="C432" s="96"/>
      <c r="Q432" s="93"/>
      <c r="R432" s="93"/>
      <c r="S432" s="93"/>
      <c r="T432" s="93"/>
      <c r="U432" s="93"/>
      <c r="V432" s="93"/>
      <c r="W432" s="93"/>
    </row>
    <row r="433" spans="1:23">
      <c r="A433" s="61"/>
      <c r="B433" s="97"/>
      <c r="C433" s="96"/>
      <c r="Q433" s="93"/>
      <c r="R433" s="93"/>
      <c r="S433" s="93"/>
      <c r="T433" s="93"/>
      <c r="U433" s="93"/>
      <c r="V433" s="93"/>
      <c r="W433" s="93"/>
    </row>
    <row r="434" spans="1:23">
      <c r="A434" s="61"/>
      <c r="B434" s="97"/>
      <c r="C434" s="96"/>
      <c r="Q434" s="93"/>
      <c r="R434" s="93"/>
      <c r="S434" s="93"/>
      <c r="T434" s="93"/>
      <c r="U434" s="93"/>
      <c r="V434" s="93"/>
      <c r="W434" s="93"/>
    </row>
    <row r="435" spans="1:23">
      <c r="A435" s="61"/>
      <c r="B435" s="97"/>
      <c r="C435" s="96"/>
      <c r="Q435" s="93"/>
      <c r="R435" s="93"/>
      <c r="S435" s="93"/>
      <c r="T435" s="93"/>
      <c r="U435" s="93"/>
      <c r="V435" s="93"/>
      <c r="W435" s="93"/>
    </row>
    <row r="436" spans="1:23">
      <c r="A436" s="61"/>
      <c r="B436" s="97"/>
      <c r="C436" s="96"/>
      <c r="Q436" s="93"/>
      <c r="R436" s="93"/>
      <c r="S436" s="93"/>
      <c r="T436" s="93"/>
      <c r="U436" s="93"/>
      <c r="V436" s="93"/>
      <c r="W436" s="93"/>
    </row>
    <row r="437" spans="1:23">
      <c r="A437" s="61"/>
      <c r="B437" s="97"/>
      <c r="C437" s="96"/>
      <c r="Q437" s="93"/>
      <c r="R437" s="93"/>
      <c r="S437" s="93"/>
      <c r="T437" s="93"/>
      <c r="U437" s="93"/>
      <c r="V437" s="93"/>
      <c r="W437" s="93"/>
    </row>
    <row r="438" spans="1:23">
      <c r="A438" s="61"/>
      <c r="B438" s="97"/>
      <c r="C438" s="96"/>
      <c r="Q438" s="93"/>
      <c r="R438" s="93"/>
      <c r="S438" s="93"/>
      <c r="T438" s="93"/>
      <c r="U438" s="93"/>
      <c r="V438" s="93"/>
      <c r="W438" s="93"/>
    </row>
    <row r="439" spans="1:23">
      <c r="A439" s="61"/>
      <c r="B439" s="97"/>
      <c r="C439" s="96"/>
      <c r="Q439" s="93"/>
      <c r="R439" s="93"/>
      <c r="S439" s="93"/>
      <c r="T439" s="93"/>
      <c r="U439" s="93"/>
      <c r="V439" s="93"/>
      <c r="W439" s="93"/>
    </row>
    <row r="440" spans="1:23">
      <c r="A440" s="61"/>
      <c r="B440" s="97"/>
      <c r="C440" s="96"/>
      <c r="Q440" s="93"/>
      <c r="R440" s="93"/>
      <c r="S440" s="93"/>
      <c r="T440" s="93"/>
      <c r="U440" s="93"/>
      <c r="V440" s="93"/>
      <c r="W440" s="93"/>
    </row>
    <row r="441" spans="1:23">
      <c r="A441" s="61"/>
      <c r="B441" s="97"/>
      <c r="C441" s="96"/>
      <c r="Q441" s="93"/>
      <c r="R441" s="93"/>
      <c r="S441" s="93"/>
      <c r="T441" s="93"/>
      <c r="U441" s="93"/>
      <c r="V441" s="93"/>
      <c r="W441" s="93"/>
    </row>
    <row r="442" spans="1:23">
      <c r="A442" s="61"/>
      <c r="B442" s="97"/>
      <c r="C442" s="96"/>
      <c r="Q442" s="93"/>
      <c r="R442" s="93"/>
      <c r="S442" s="93"/>
      <c r="T442" s="93"/>
      <c r="U442" s="93"/>
      <c r="V442" s="93"/>
      <c r="W442" s="93"/>
    </row>
    <row r="443" spans="1:23">
      <c r="A443" s="61"/>
      <c r="B443" s="97"/>
      <c r="C443" s="96"/>
      <c r="Q443" s="93"/>
      <c r="R443" s="93"/>
      <c r="S443" s="93"/>
      <c r="T443" s="93"/>
      <c r="U443" s="93"/>
      <c r="V443" s="93"/>
      <c r="W443" s="93"/>
    </row>
    <row r="444" spans="1:23">
      <c r="A444" s="61"/>
      <c r="B444" s="97"/>
      <c r="C444" s="96"/>
      <c r="Q444" s="93"/>
      <c r="R444" s="93"/>
      <c r="S444" s="93"/>
      <c r="T444" s="93"/>
      <c r="U444" s="93"/>
      <c r="V444" s="93"/>
      <c r="W444" s="93"/>
    </row>
    <row r="445" spans="1:23">
      <c r="A445" s="61"/>
      <c r="B445" s="97"/>
      <c r="C445" s="96"/>
      <c r="Q445" s="93"/>
      <c r="R445" s="93"/>
      <c r="S445" s="93"/>
      <c r="T445" s="93"/>
      <c r="U445" s="93"/>
      <c r="V445" s="93"/>
      <c r="W445" s="93"/>
    </row>
    <row r="446" spans="1:23">
      <c r="A446" s="61"/>
      <c r="B446" s="97"/>
      <c r="C446" s="96"/>
      <c r="Q446" s="93"/>
      <c r="R446" s="93"/>
      <c r="S446" s="93"/>
      <c r="T446" s="93"/>
      <c r="U446" s="93"/>
      <c r="V446" s="93"/>
      <c r="W446" s="93"/>
    </row>
    <row r="447" spans="1:23">
      <c r="A447" s="61"/>
      <c r="B447" s="97"/>
      <c r="C447" s="96"/>
      <c r="Q447" s="93"/>
      <c r="R447" s="93"/>
      <c r="S447" s="93"/>
      <c r="T447" s="93"/>
      <c r="U447" s="93"/>
      <c r="V447" s="93"/>
      <c r="W447" s="93"/>
    </row>
    <row r="448" spans="1:23">
      <c r="A448" s="61"/>
      <c r="B448" s="97"/>
      <c r="C448" s="96"/>
      <c r="Q448" s="93"/>
      <c r="R448" s="93"/>
      <c r="S448" s="93"/>
      <c r="T448" s="93"/>
      <c r="U448" s="93"/>
      <c r="V448" s="93"/>
      <c r="W448" s="93"/>
    </row>
    <row r="449" spans="1:23">
      <c r="A449" s="61"/>
      <c r="B449" s="97"/>
      <c r="C449" s="96"/>
      <c r="Q449" s="93"/>
      <c r="R449" s="93"/>
      <c r="S449" s="93"/>
      <c r="T449" s="93"/>
      <c r="U449" s="93"/>
      <c r="V449" s="93"/>
      <c r="W449" s="93"/>
    </row>
    <row r="450" spans="1:23">
      <c r="A450" s="61"/>
      <c r="B450" s="97"/>
      <c r="C450" s="96"/>
      <c r="Q450" s="93"/>
      <c r="R450" s="93"/>
      <c r="S450" s="93"/>
      <c r="T450" s="93"/>
      <c r="U450" s="93"/>
      <c r="V450" s="93"/>
      <c r="W450" s="93"/>
    </row>
    <row r="451" spans="1:23">
      <c r="A451" s="61"/>
      <c r="B451" s="97"/>
      <c r="C451" s="96"/>
      <c r="Q451" s="93"/>
      <c r="R451" s="93"/>
      <c r="S451" s="93"/>
      <c r="T451" s="93"/>
      <c r="U451" s="93"/>
      <c r="V451" s="93"/>
      <c r="W451" s="93"/>
    </row>
    <row r="452" spans="1:23">
      <c r="A452" s="61"/>
      <c r="B452" s="97"/>
      <c r="C452" s="96"/>
      <c r="Q452" s="93"/>
      <c r="R452" s="93"/>
      <c r="S452" s="93"/>
      <c r="T452" s="93"/>
      <c r="U452" s="93"/>
      <c r="V452" s="93"/>
      <c r="W452" s="93"/>
    </row>
    <row r="453" spans="1:23">
      <c r="A453" s="61"/>
      <c r="B453" s="97"/>
      <c r="C453" s="96"/>
      <c r="Q453" s="93"/>
      <c r="R453" s="93"/>
      <c r="S453" s="93"/>
      <c r="T453" s="93"/>
      <c r="U453" s="93"/>
      <c r="V453" s="93"/>
      <c r="W453" s="93"/>
    </row>
    <row r="454" spans="1:23">
      <c r="A454" s="61"/>
      <c r="B454" s="97"/>
      <c r="C454" s="96"/>
      <c r="Q454" s="93"/>
      <c r="R454" s="93"/>
      <c r="S454" s="93"/>
      <c r="T454" s="93"/>
      <c r="U454" s="93"/>
      <c r="V454" s="93"/>
      <c r="W454" s="93"/>
    </row>
    <row r="455" spans="1:23">
      <c r="A455" s="61"/>
      <c r="B455" s="97"/>
      <c r="C455" s="96"/>
      <c r="Q455" s="93"/>
      <c r="R455" s="93"/>
      <c r="S455" s="93"/>
      <c r="T455" s="93"/>
      <c r="U455" s="93"/>
      <c r="V455" s="93"/>
      <c r="W455" s="93"/>
    </row>
    <row r="456" spans="1:23">
      <c r="A456" s="61"/>
      <c r="B456" s="97"/>
      <c r="C456" s="96"/>
      <c r="Q456" s="93"/>
      <c r="R456" s="93"/>
      <c r="S456" s="93"/>
      <c r="T456" s="93"/>
      <c r="U456" s="93"/>
      <c r="V456" s="93"/>
      <c r="W456" s="93"/>
    </row>
    <row r="457" spans="1:23">
      <c r="A457" s="61"/>
      <c r="B457" s="97"/>
      <c r="C457" s="96"/>
      <c r="Q457" s="93"/>
      <c r="R457" s="93"/>
      <c r="S457" s="93"/>
      <c r="T457" s="93"/>
      <c r="U457" s="93"/>
      <c r="V457" s="93"/>
      <c r="W457" s="93"/>
    </row>
    <row r="458" spans="1:23">
      <c r="A458" s="61"/>
      <c r="B458" s="97"/>
      <c r="C458" s="96"/>
      <c r="Q458" s="93"/>
      <c r="R458" s="93"/>
      <c r="S458" s="93"/>
      <c r="T458" s="93"/>
      <c r="U458" s="93"/>
      <c r="V458" s="93"/>
      <c r="W458" s="93"/>
    </row>
    <row r="459" spans="1:23">
      <c r="A459" s="61"/>
      <c r="B459" s="97"/>
      <c r="C459" s="96"/>
      <c r="Q459" s="93"/>
      <c r="R459" s="93"/>
      <c r="S459" s="93"/>
      <c r="T459" s="93"/>
      <c r="U459" s="93"/>
      <c r="V459" s="93"/>
      <c r="W459" s="93"/>
    </row>
    <row r="460" spans="1:23">
      <c r="A460" s="61"/>
      <c r="B460" s="97"/>
      <c r="C460" s="96"/>
      <c r="Q460" s="93"/>
      <c r="R460" s="93"/>
      <c r="S460" s="93"/>
      <c r="T460" s="93"/>
      <c r="U460" s="93"/>
      <c r="V460" s="93"/>
      <c r="W460" s="93"/>
    </row>
    <row r="461" spans="1:23">
      <c r="A461" s="61"/>
      <c r="B461" s="97"/>
      <c r="C461" s="96"/>
      <c r="Q461" s="93"/>
      <c r="R461" s="93"/>
      <c r="S461" s="93"/>
      <c r="T461" s="93"/>
      <c r="U461" s="93"/>
      <c r="V461" s="93"/>
      <c r="W461" s="93"/>
    </row>
    <row r="462" spans="1:23">
      <c r="A462" s="61"/>
      <c r="B462" s="97"/>
      <c r="C462" s="96"/>
      <c r="Q462" s="93"/>
      <c r="R462" s="93"/>
      <c r="S462" s="93"/>
      <c r="T462" s="93"/>
      <c r="U462" s="93"/>
      <c r="V462" s="93"/>
      <c r="W462" s="93"/>
    </row>
    <row r="463" spans="1:23">
      <c r="A463" s="61"/>
      <c r="B463" s="97"/>
      <c r="C463" s="96"/>
      <c r="Q463" s="93"/>
      <c r="R463" s="93"/>
      <c r="S463" s="93"/>
      <c r="T463" s="93"/>
      <c r="U463" s="93"/>
      <c r="V463" s="93"/>
      <c r="W463" s="93"/>
    </row>
    <row r="464" spans="1:23">
      <c r="A464" s="61"/>
      <c r="B464" s="97"/>
      <c r="C464" s="96"/>
      <c r="Q464" s="93"/>
      <c r="R464" s="93"/>
      <c r="S464" s="93"/>
      <c r="T464" s="93"/>
      <c r="U464" s="93"/>
      <c r="V464" s="93"/>
      <c r="W464" s="93"/>
    </row>
    <row r="465" spans="1:23">
      <c r="A465" s="61"/>
      <c r="B465" s="97"/>
      <c r="C465" s="96"/>
      <c r="Q465" s="93"/>
      <c r="R465" s="93"/>
      <c r="S465" s="93"/>
      <c r="T465" s="93"/>
      <c r="U465" s="93"/>
      <c r="V465" s="93"/>
      <c r="W465" s="93"/>
    </row>
    <row r="466" spans="1:23">
      <c r="A466" s="61"/>
      <c r="B466" s="97"/>
      <c r="C466" s="96"/>
      <c r="Q466" s="93"/>
      <c r="R466" s="93"/>
      <c r="S466" s="93"/>
      <c r="T466" s="93"/>
      <c r="U466" s="93"/>
      <c r="V466" s="93"/>
      <c r="W466" s="93"/>
    </row>
    <row r="467" spans="1:23">
      <c r="A467" s="61"/>
      <c r="B467" s="97"/>
      <c r="C467" s="96"/>
      <c r="Q467" s="93"/>
      <c r="R467" s="93"/>
      <c r="S467" s="93"/>
      <c r="T467" s="93"/>
      <c r="U467" s="93"/>
      <c r="V467" s="93"/>
      <c r="W467" s="93"/>
    </row>
    <row r="468" spans="1:23">
      <c r="A468" s="61"/>
      <c r="B468" s="97"/>
      <c r="C468" s="96"/>
      <c r="Q468" s="93"/>
      <c r="R468" s="93"/>
      <c r="S468" s="93"/>
      <c r="T468" s="93"/>
      <c r="U468" s="93"/>
      <c r="V468" s="93"/>
      <c r="W468" s="93"/>
    </row>
    <row r="469" spans="1:23">
      <c r="A469" s="61"/>
      <c r="B469" s="97"/>
      <c r="C469" s="96"/>
      <c r="Q469" s="93"/>
      <c r="R469" s="93"/>
      <c r="S469" s="93"/>
      <c r="T469" s="93"/>
      <c r="U469" s="93"/>
      <c r="V469" s="93"/>
      <c r="W469" s="93"/>
    </row>
    <row r="470" spans="1:23">
      <c r="A470" s="61"/>
      <c r="B470" s="97"/>
      <c r="C470" s="96"/>
      <c r="Q470" s="93"/>
      <c r="R470" s="93"/>
      <c r="S470" s="93"/>
      <c r="T470" s="93"/>
      <c r="U470" s="93"/>
      <c r="V470" s="93"/>
      <c r="W470" s="93"/>
    </row>
    <row r="471" spans="1:23">
      <c r="A471" s="61"/>
      <c r="B471" s="97"/>
      <c r="C471" s="96"/>
      <c r="Q471" s="93"/>
      <c r="R471" s="93"/>
      <c r="S471" s="93"/>
      <c r="T471" s="93"/>
      <c r="U471" s="93"/>
      <c r="V471" s="93"/>
      <c r="W471" s="93"/>
    </row>
    <row r="472" spans="1:23">
      <c r="A472" s="61"/>
      <c r="B472" s="97"/>
      <c r="C472" s="96"/>
      <c r="Q472" s="93"/>
      <c r="R472" s="93"/>
      <c r="S472" s="93"/>
      <c r="T472" s="93"/>
      <c r="U472" s="93"/>
      <c r="V472" s="93"/>
      <c r="W472" s="93"/>
    </row>
    <row r="473" spans="1:23">
      <c r="A473" s="61"/>
      <c r="B473" s="97"/>
      <c r="C473" s="96"/>
      <c r="Q473" s="93"/>
      <c r="R473" s="93"/>
      <c r="S473" s="93"/>
      <c r="T473" s="93"/>
      <c r="U473" s="93"/>
      <c r="V473" s="93"/>
      <c r="W473" s="93"/>
    </row>
    <row r="474" spans="1:23">
      <c r="A474" s="61"/>
      <c r="B474" s="97"/>
      <c r="C474" s="96"/>
      <c r="Q474" s="93"/>
      <c r="R474" s="93"/>
      <c r="S474" s="93"/>
      <c r="T474" s="93"/>
      <c r="U474" s="93"/>
      <c r="V474" s="93"/>
      <c r="W474" s="93"/>
    </row>
    <row r="475" spans="1:23">
      <c r="A475" s="61"/>
      <c r="B475" s="97"/>
      <c r="C475" s="96"/>
      <c r="Q475" s="93"/>
      <c r="R475" s="93"/>
      <c r="S475" s="93"/>
      <c r="T475" s="93"/>
      <c r="U475" s="93"/>
      <c r="V475" s="93"/>
      <c r="W475" s="93"/>
    </row>
    <row r="476" spans="1:23">
      <c r="A476" s="61"/>
      <c r="B476" s="97"/>
      <c r="C476" s="96"/>
      <c r="Q476" s="93"/>
      <c r="R476" s="93"/>
      <c r="S476" s="93"/>
      <c r="T476" s="93"/>
      <c r="U476" s="93"/>
      <c r="V476" s="93"/>
      <c r="W476" s="93"/>
    </row>
    <row r="477" spans="1:23">
      <c r="A477" s="61"/>
      <c r="B477" s="97"/>
      <c r="C477" s="96"/>
      <c r="Q477" s="93"/>
      <c r="R477" s="93"/>
      <c r="S477" s="93"/>
      <c r="T477" s="93"/>
      <c r="U477" s="93"/>
      <c r="V477" s="93"/>
      <c r="W477" s="93"/>
    </row>
    <row r="478" spans="1:23">
      <c r="A478" s="61"/>
      <c r="B478" s="97"/>
      <c r="C478" s="96"/>
      <c r="Q478" s="93"/>
      <c r="R478" s="93"/>
      <c r="S478" s="93"/>
      <c r="T478" s="93"/>
      <c r="U478" s="93"/>
      <c r="V478" s="93"/>
      <c r="W478" s="93"/>
    </row>
    <row r="479" spans="1:23">
      <c r="A479" s="61"/>
      <c r="B479" s="97"/>
      <c r="C479" s="96"/>
      <c r="Q479" s="93"/>
      <c r="R479" s="93"/>
      <c r="S479" s="93"/>
      <c r="T479" s="93"/>
      <c r="U479" s="93"/>
      <c r="V479" s="93"/>
      <c r="W479" s="93"/>
    </row>
    <row r="480" spans="1:23">
      <c r="A480" s="61"/>
      <c r="B480" s="97"/>
      <c r="C480" s="96"/>
      <c r="Q480" s="93"/>
      <c r="R480" s="93"/>
      <c r="S480" s="93"/>
      <c r="T480" s="93"/>
      <c r="U480" s="93"/>
      <c r="V480" s="93"/>
      <c r="W480" s="93"/>
    </row>
    <row r="481" spans="1:23">
      <c r="A481" s="61"/>
      <c r="B481" s="97"/>
      <c r="C481" s="96"/>
      <c r="Q481" s="93"/>
      <c r="R481" s="93"/>
      <c r="S481" s="93"/>
      <c r="T481" s="93"/>
      <c r="U481" s="93"/>
      <c r="V481" s="93"/>
      <c r="W481" s="93"/>
    </row>
    <row r="482" spans="1:23">
      <c r="A482" s="61"/>
      <c r="B482" s="97"/>
      <c r="C482" s="96"/>
      <c r="Q482" s="93"/>
      <c r="R482" s="93"/>
      <c r="S482" s="93"/>
      <c r="T482" s="93"/>
      <c r="U482" s="93"/>
      <c r="V482" s="93"/>
      <c r="W482" s="93"/>
    </row>
    <row r="483" spans="1:23">
      <c r="A483" s="61"/>
      <c r="B483" s="97"/>
      <c r="C483" s="96"/>
      <c r="Q483" s="93"/>
      <c r="R483" s="93"/>
      <c r="S483" s="93"/>
      <c r="T483" s="93"/>
      <c r="U483" s="93"/>
      <c r="V483" s="93"/>
      <c r="W483" s="93"/>
    </row>
    <row r="484" spans="1:23">
      <c r="A484" s="61"/>
      <c r="B484" s="97"/>
      <c r="C484" s="96"/>
      <c r="Q484" s="93"/>
      <c r="R484" s="93"/>
      <c r="S484" s="93"/>
      <c r="T484" s="93"/>
      <c r="U484" s="93"/>
      <c r="V484" s="93"/>
      <c r="W484" s="93"/>
    </row>
    <row r="485" spans="1:23">
      <c r="A485" s="61"/>
      <c r="B485" s="97"/>
      <c r="C485" s="96"/>
      <c r="Q485" s="93"/>
      <c r="R485" s="93"/>
      <c r="S485" s="93"/>
      <c r="T485" s="93"/>
      <c r="U485" s="93"/>
      <c r="V485" s="93"/>
      <c r="W485" s="93"/>
    </row>
    <row r="486" spans="1:23">
      <c r="A486" s="61"/>
      <c r="B486" s="97"/>
      <c r="C486" s="96"/>
      <c r="Q486" s="93"/>
      <c r="R486" s="93"/>
      <c r="S486" s="93"/>
      <c r="T486" s="93"/>
      <c r="U486" s="93"/>
      <c r="V486" s="93"/>
      <c r="W486" s="93"/>
    </row>
    <row r="487" spans="1:23">
      <c r="A487" s="61"/>
      <c r="B487" s="97"/>
      <c r="C487" s="96"/>
      <c r="Q487" s="93"/>
      <c r="R487" s="93"/>
      <c r="S487" s="93"/>
      <c r="T487" s="93"/>
      <c r="U487" s="93"/>
      <c r="V487" s="93"/>
      <c r="W487" s="93"/>
    </row>
    <row r="488" spans="1:23">
      <c r="A488" s="61"/>
      <c r="B488" s="97"/>
      <c r="C488" s="96"/>
      <c r="Q488" s="93"/>
      <c r="R488" s="93"/>
      <c r="S488" s="93"/>
      <c r="T488" s="93"/>
      <c r="U488" s="93"/>
      <c r="V488" s="93"/>
      <c r="W488" s="93"/>
    </row>
    <row r="489" spans="1:23">
      <c r="A489" s="61"/>
      <c r="B489" s="97"/>
      <c r="C489" s="96"/>
      <c r="Q489" s="93"/>
      <c r="R489" s="93"/>
      <c r="S489" s="93"/>
      <c r="T489" s="93"/>
      <c r="U489" s="93"/>
      <c r="V489" s="93"/>
      <c r="W489" s="93"/>
    </row>
    <row r="490" spans="1:23">
      <c r="A490" s="61"/>
      <c r="B490" s="97"/>
      <c r="C490" s="96"/>
      <c r="Q490" s="93"/>
      <c r="R490" s="93"/>
      <c r="S490" s="93"/>
      <c r="T490" s="93"/>
      <c r="U490" s="93"/>
      <c r="V490" s="93"/>
      <c r="W490" s="93"/>
    </row>
    <row r="491" spans="1:23">
      <c r="A491" s="61"/>
      <c r="B491" s="97"/>
      <c r="C491" s="96"/>
      <c r="Q491" s="93"/>
      <c r="R491" s="93"/>
      <c r="S491" s="93"/>
      <c r="T491" s="93"/>
      <c r="U491" s="93"/>
      <c r="V491" s="93"/>
      <c r="W491" s="93"/>
    </row>
    <row r="492" spans="1:23">
      <c r="A492" s="61"/>
      <c r="B492" s="97"/>
      <c r="C492" s="96"/>
      <c r="Q492" s="93"/>
      <c r="R492" s="93"/>
      <c r="S492" s="93"/>
      <c r="T492" s="93"/>
      <c r="U492" s="93"/>
      <c r="V492" s="93"/>
      <c r="W492" s="93"/>
    </row>
    <row r="493" spans="1:23">
      <c r="A493" s="61"/>
      <c r="B493" s="97"/>
      <c r="C493" s="96"/>
      <c r="Q493" s="93"/>
      <c r="R493" s="93"/>
      <c r="S493" s="93"/>
      <c r="T493" s="93"/>
      <c r="U493" s="93"/>
      <c r="V493" s="93"/>
      <c r="W493" s="93"/>
    </row>
    <row r="494" spans="1:23">
      <c r="A494" s="61"/>
      <c r="B494" s="97"/>
      <c r="C494" s="96"/>
      <c r="Q494" s="93"/>
      <c r="R494" s="93"/>
      <c r="S494" s="93"/>
      <c r="T494" s="93"/>
      <c r="U494" s="93"/>
      <c r="V494" s="93"/>
      <c r="W494" s="93"/>
    </row>
    <row r="495" spans="1:23">
      <c r="A495" s="61"/>
      <c r="B495" s="97"/>
      <c r="C495" s="96"/>
      <c r="Q495" s="93"/>
      <c r="R495" s="93"/>
      <c r="S495" s="93"/>
      <c r="T495" s="93"/>
      <c r="U495" s="93"/>
      <c r="V495" s="93"/>
      <c r="W495" s="93"/>
    </row>
    <row r="496" spans="1:23">
      <c r="A496" s="61"/>
      <c r="B496" s="97"/>
      <c r="C496" s="96"/>
      <c r="Q496" s="93"/>
      <c r="R496" s="93"/>
      <c r="S496" s="93"/>
      <c r="T496" s="93"/>
      <c r="U496" s="93"/>
      <c r="V496" s="93"/>
      <c r="W496" s="93"/>
    </row>
    <row r="497" spans="1:23">
      <c r="A497" s="61"/>
      <c r="B497" s="97"/>
      <c r="C497" s="96"/>
      <c r="Q497" s="93"/>
      <c r="R497" s="93"/>
      <c r="S497" s="93"/>
      <c r="T497" s="93"/>
      <c r="U497" s="93"/>
      <c r="V497" s="93"/>
      <c r="W497" s="93"/>
    </row>
    <row r="498" spans="1:23">
      <c r="A498" s="61"/>
      <c r="B498" s="97"/>
      <c r="C498" s="96"/>
      <c r="Q498" s="93"/>
      <c r="R498" s="93"/>
      <c r="S498" s="93"/>
      <c r="T498" s="93"/>
      <c r="U498" s="93"/>
      <c r="V498" s="93"/>
      <c r="W498" s="93"/>
    </row>
    <row r="499" spans="1:23">
      <c r="A499" s="61"/>
      <c r="B499" s="97"/>
      <c r="C499" s="96"/>
      <c r="Q499" s="93"/>
      <c r="R499" s="93"/>
      <c r="S499" s="93"/>
      <c r="T499" s="93"/>
      <c r="U499" s="93"/>
      <c r="V499" s="93"/>
      <c r="W499" s="93"/>
    </row>
    <row r="500" spans="1:23">
      <c r="A500" s="61"/>
      <c r="B500" s="97"/>
      <c r="C500" s="96"/>
      <c r="Q500" s="93"/>
      <c r="R500" s="93"/>
      <c r="S500" s="93"/>
      <c r="T500" s="93"/>
      <c r="U500" s="93"/>
      <c r="V500" s="93"/>
      <c r="W500" s="93"/>
    </row>
    <row r="501" spans="1:23">
      <c r="A501" s="61"/>
      <c r="B501" s="97"/>
      <c r="C501" s="96"/>
      <c r="Q501" s="93"/>
      <c r="R501" s="93"/>
      <c r="S501" s="93"/>
      <c r="T501" s="93"/>
      <c r="U501" s="93"/>
      <c r="V501" s="93"/>
      <c r="W501" s="93"/>
    </row>
    <row r="502" spans="1:23">
      <c r="A502" s="61"/>
      <c r="B502" s="97"/>
      <c r="C502" s="96"/>
      <c r="Q502" s="93"/>
      <c r="R502" s="93"/>
      <c r="S502" s="93"/>
      <c r="T502" s="93"/>
      <c r="U502" s="93"/>
      <c r="V502" s="93"/>
      <c r="W502" s="93"/>
    </row>
    <row r="503" spans="1:23">
      <c r="A503" s="61"/>
      <c r="B503" s="97"/>
      <c r="C503" s="96"/>
      <c r="Q503" s="93"/>
      <c r="R503" s="93"/>
      <c r="S503" s="93"/>
      <c r="T503" s="93"/>
      <c r="U503" s="93"/>
      <c r="V503" s="93"/>
      <c r="W503" s="93"/>
    </row>
    <row r="504" spans="1:23">
      <c r="A504" s="61"/>
      <c r="B504" s="97"/>
      <c r="C504" s="96"/>
      <c r="Q504" s="93"/>
      <c r="R504" s="93"/>
      <c r="S504" s="93"/>
      <c r="T504" s="93"/>
      <c r="U504" s="93"/>
      <c r="V504" s="93"/>
      <c r="W504" s="93"/>
    </row>
    <row r="505" spans="1:23">
      <c r="A505" s="61"/>
      <c r="B505" s="97"/>
      <c r="C505" s="96"/>
      <c r="Q505" s="93"/>
      <c r="R505" s="93"/>
      <c r="S505" s="93"/>
      <c r="T505" s="93"/>
      <c r="U505" s="93"/>
      <c r="V505" s="93"/>
      <c r="W505" s="93"/>
    </row>
    <row r="506" spans="1:23">
      <c r="A506" s="61"/>
      <c r="B506" s="97"/>
      <c r="C506" s="96"/>
      <c r="Q506" s="93"/>
      <c r="R506" s="93"/>
      <c r="S506" s="93"/>
      <c r="T506" s="93"/>
      <c r="U506" s="93"/>
      <c r="V506" s="93"/>
      <c r="W506" s="93"/>
    </row>
    <row r="507" spans="1:23">
      <c r="A507" s="61"/>
      <c r="B507" s="97"/>
      <c r="C507" s="96"/>
      <c r="Q507" s="93"/>
      <c r="R507" s="93"/>
      <c r="S507" s="93"/>
      <c r="T507" s="93"/>
      <c r="U507" s="93"/>
      <c r="V507" s="93"/>
      <c r="W507" s="93"/>
    </row>
    <row r="508" spans="1:23">
      <c r="A508" s="61"/>
      <c r="B508" s="97"/>
      <c r="C508" s="96"/>
      <c r="Q508" s="93"/>
      <c r="R508" s="93"/>
      <c r="S508" s="93"/>
      <c r="T508" s="93"/>
      <c r="U508" s="93"/>
      <c r="V508" s="93"/>
      <c r="W508" s="93"/>
    </row>
    <row r="509" spans="1:23">
      <c r="A509" s="61"/>
      <c r="B509" s="97"/>
      <c r="C509" s="96"/>
      <c r="Q509" s="93"/>
      <c r="R509" s="93"/>
      <c r="S509" s="93"/>
      <c r="T509" s="93"/>
      <c r="U509" s="93"/>
      <c r="V509" s="93"/>
      <c r="W509" s="93"/>
    </row>
    <row r="510" spans="1:23">
      <c r="A510" s="61"/>
      <c r="B510" s="97"/>
      <c r="C510" s="96"/>
      <c r="Q510" s="93"/>
      <c r="R510" s="93"/>
      <c r="S510" s="93"/>
      <c r="T510" s="93"/>
      <c r="U510" s="93"/>
      <c r="V510" s="93"/>
      <c r="W510" s="93"/>
    </row>
    <row r="511" spans="1:23"/>
  </sheetData>
  <customSheetViews>
    <customSheetView guid="{75DD7674-E7DE-4BB1-A36D-76AA33452CB3}" scale="60" showAutoFilter="1" hiddenRows="1" hiddenColumns="1">
      <selection activeCell="A8" sqref="A8:A9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121" xr:uid="{00000000-0000-0000-0000-000000000000}">
        <sortState ref="A12:W121">
          <sortCondition ref="A9:A121"/>
        </sortState>
      </autoFilter>
    </customSheetView>
    <customSheetView guid="{AEDE1BDB-8710-4CDA-8488-31F49D423ACE}" scale="60" showAutoFilter="1" hiddenRows="1" hiddenColumns="1" topLeftCell="G100">
      <selection activeCell="G118" sqref="A118:XFD120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122" xr:uid="{00000000-0000-0000-0000-000000000000}"/>
    </customSheetView>
    <customSheetView guid="{FCC3B493-4306-43B2-9C73-76324485DD47}" scale="60" showAutoFilter="1" hiddenRows="1" hiddenColumns="1" topLeftCell="A97">
      <selection activeCell="F126" sqref="F126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121" xr:uid="{00000000-0000-0000-0000-000000000000}">
        <sortState ref="A12:W121">
          <sortCondition ref="A9:A121"/>
        </sortState>
      </autoFilter>
    </customSheetView>
    <customSheetView guid="{45C8AF51-29EC-46A5-AB7F-1F0634E55D82}" scale="60" showAutoFilter="1" hiddenRows="1" hiddenColumns="1">
      <selection activeCell="C135" sqref="C135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121" xr:uid="{00000000-0000-0000-0000-000000000000}">
        <sortState ref="A12:W121">
          <sortCondition ref="A9:A121"/>
        </sortState>
      </autoFilter>
    </customSheetView>
  </customSheetViews>
  <mergeCells count="20">
    <mergeCell ref="A7:B7"/>
    <mergeCell ref="H5:J6"/>
    <mergeCell ref="K5:M6"/>
    <mergeCell ref="N5:P6"/>
    <mergeCell ref="Q5:R6"/>
    <mergeCell ref="B5:C6"/>
    <mergeCell ref="S5:S6"/>
    <mergeCell ref="B1:D1"/>
    <mergeCell ref="B2:D2"/>
    <mergeCell ref="B3:D3"/>
    <mergeCell ref="E5:G6"/>
    <mergeCell ref="C102:S102"/>
    <mergeCell ref="A9:A10"/>
    <mergeCell ref="S9:S10"/>
    <mergeCell ref="R9:R10"/>
    <mergeCell ref="D9:D10"/>
    <mergeCell ref="B9:B10"/>
    <mergeCell ref="C9:C10"/>
    <mergeCell ref="E9:P9"/>
    <mergeCell ref="Q9:Q10"/>
  </mergeCells>
  <phoneticPr fontId="4" type="noConversion"/>
  <conditionalFormatting sqref="Q11:Q19">
    <cfRule type="containsBlanks" dxfId="8680" priority="885" stopIfTrue="1">
      <formula>LEN(TRIM(Q11))=0</formula>
    </cfRule>
  </conditionalFormatting>
  <conditionalFormatting sqref="E100:P100">
    <cfRule type="containsBlanks" dxfId="8679" priority="2809" stopIfTrue="1">
      <formula>LEN(TRIM(E100))=0</formula>
    </cfRule>
    <cfRule type="cellIs" dxfId="8678" priority="2810" stopIfTrue="1" operator="between">
      <formula>79.1</formula>
      <formula>100</formula>
    </cfRule>
    <cfRule type="cellIs" dxfId="8677" priority="2811" stopIfTrue="1" operator="between">
      <formula>34.1</formula>
      <formula>79</formula>
    </cfRule>
    <cfRule type="cellIs" dxfId="8676" priority="2812" stopIfTrue="1" operator="between">
      <formula>13.1</formula>
      <formula>34</formula>
    </cfRule>
    <cfRule type="cellIs" dxfId="8675" priority="2813" stopIfTrue="1" operator="between">
      <formula>5.1</formula>
      <formula>13</formula>
    </cfRule>
    <cfRule type="cellIs" dxfId="8674" priority="2814" stopIfTrue="1" operator="between">
      <formula>0</formula>
      <formula>5</formula>
    </cfRule>
  </conditionalFormatting>
  <conditionalFormatting sqref="E100:Q100">
    <cfRule type="containsBlanks" dxfId="8673" priority="2815" stopIfTrue="1">
      <formula>LEN(TRIM(E100))=0</formula>
    </cfRule>
  </conditionalFormatting>
  <conditionalFormatting sqref="Q11:Q19">
    <cfRule type="cellIs" dxfId="8656" priority="913" stopIfTrue="1" operator="between">
      <formula>80.1</formula>
      <formula>100</formula>
    </cfRule>
    <cfRule type="cellIs" dxfId="8655" priority="914" stopIfTrue="1" operator="between">
      <formula>35.1</formula>
      <formula>80</formula>
    </cfRule>
    <cfRule type="cellIs" dxfId="8654" priority="915" stopIfTrue="1" operator="between">
      <formula>14.1</formula>
      <formula>35</formula>
    </cfRule>
    <cfRule type="cellIs" dxfId="8653" priority="916" stopIfTrue="1" operator="between">
      <formula>5.1</formula>
      <formula>14</formula>
    </cfRule>
    <cfRule type="cellIs" dxfId="8652" priority="917" stopIfTrue="1" operator="between">
      <formula>0</formula>
      <formula>5</formula>
    </cfRule>
    <cfRule type="containsBlanks" dxfId="8651" priority="918" stopIfTrue="1">
      <formula>LEN(TRIM(Q11))=0</formula>
    </cfRule>
  </conditionalFormatting>
  <conditionalFormatting sqref="Q100">
    <cfRule type="cellIs" dxfId="8650" priority="2824" stopIfTrue="1" operator="between">
      <formula>80.1</formula>
      <formula>100</formula>
    </cfRule>
    <cfRule type="cellIs" dxfId="8649" priority="2825" stopIfTrue="1" operator="between">
      <formula>35.1</formula>
      <formula>80</formula>
    </cfRule>
    <cfRule type="cellIs" dxfId="8648" priority="2826" stopIfTrue="1" operator="between">
      <formula>14.1</formula>
      <formula>35</formula>
    </cfRule>
    <cfRule type="cellIs" dxfId="8647" priority="2827" stopIfTrue="1" operator="between">
      <formula>5.1</formula>
      <formula>14</formula>
    </cfRule>
    <cfRule type="cellIs" dxfId="8646" priority="2828" stopIfTrue="1" operator="between">
      <formula>0</formula>
      <formula>5</formula>
    </cfRule>
    <cfRule type="containsBlanks" dxfId="8645" priority="2829" stopIfTrue="1">
      <formula>LEN(TRIM(Q100))=0</formula>
    </cfRule>
  </conditionalFormatting>
  <conditionalFormatting sqref="Q243:Q251">
    <cfRule type="containsBlanks" dxfId="8644" priority="1709" stopIfTrue="1">
      <formula>LEN(TRIM(Q243))=0</formula>
    </cfRule>
    <cfRule type="cellIs" dxfId="8643" priority="1711" stopIfTrue="1" operator="between">
      <formula>80.1</formula>
      <formula>100</formula>
    </cfRule>
    <cfRule type="cellIs" dxfId="8642" priority="1712" stopIfTrue="1" operator="between">
      <formula>35.1</formula>
      <formula>80</formula>
    </cfRule>
    <cfRule type="cellIs" dxfId="8641" priority="1713" stopIfTrue="1" operator="between">
      <formula>14.1</formula>
      <formula>35</formula>
    </cfRule>
    <cfRule type="cellIs" dxfId="8640" priority="1714" stopIfTrue="1" operator="between">
      <formula>5.1</formula>
      <formula>14</formula>
    </cfRule>
    <cfRule type="cellIs" dxfId="8639" priority="1715" stopIfTrue="1" operator="between">
      <formula>0</formula>
      <formula>5</formula>
    </cfRule>
    <cfRule type="containsBlanks" dxfId="8638" priority="1716" stopIfTrue="1">
      <formula>LEN(TRIM(Q243))=0</formula>
    </cfRule>
  </conditionalFormatting>
  <conditionalFormatting sqref="Q248">
    <cfRule type="containsBlanks" dxfId="8637" priority="1696" stopIfTrue="1">
      <formula>LEN(TRIM(Q248))=0</formula>
    </cfRule>
    <cfRule type="cellIs" dxfId="8636" priority="1697" stopIfTrue="1" operator="between">
      <formula>80.1</formula>
      <formula>100</formula>
    </cfRule>
    <cfRule type="cellIs" dxfId="8635" priority="1698" stopIfTrue="1" operator="between">
      <formula>35.1</formula>
      <formula>80</formula>
    </cfRule>
    <cfRule type="cellIs" dxfId="8634" priority="1699" stopIfTrue="1" operator="between">
      <formula>14.1</formula>
      <formula>35</formula>
    </cfRule>
    <cfRule type="cellIs" dxfId="8633" priority="1700" stopIfTrue="1" operator="between">
      <formula>5.1</formula>
      <formula>14</formula>
    </cfRule>
    <cfRule type="cellIs" dxfId="8632" priority="1701" stopIfTrue="1" operator="between">
      <formula>0</formula>
      <formula>5</formula>
    </cfRule>
  </conditionalFormatting>
  <conditionalFormatting sqref="Q248:Q249">
    <cfRule type="containsBlanks" dxfId="8631" priority="1702" stopIfTrue="1">
      <formula>LEN(TRIM(Q248))=0</formula>
    </cfRule>
  </conditionalFormatting>
  <conditionalFormatting sqref="Q249">
    <cfRule type="cellIs" dxfId="8630" priority="1704" stopIfTrue="1" operator="between">
      <formula>80.1</formula>
      <formula>100</formula>
    </cfRule>
    <cfRule type="cellIs" dxfId="8629" priority="1705" stopIfTrue="1" operator="between">
      <formula>35.1</formula>
      <formula>80</formula>
    </cfRule>
    <cfRule type="cellIs" dxfId="8628" priority="1706" stopIfTrue="1" operator="between">
      <formula>14.1</formula>
      <formula>35</formula>
    </cfRule>
    <cfRule type="cellIs" dxfId="8627" priority="1707" stopIfTrue="1" operator="between">
      <formula>5.1</formula>
      <formula>14</formula>
    </cfRule>
    <cfRule type="cellIs" dxfId="8626" priority="1708" stopIfTrue="1" operator="between">
      <formula>0</formula>
      <formula>5</formula>
    </cfRule>
  </conditionalFormatting>
  <conditionalFormatting sqref="Q250">
    <cfRule type="containsBlanks" dxfId="8625" priority="1689" stopIfTrue="1">
      <formula>LEN(TRIM(Q250))=0</formula>
    </cfRule>
    <cfRule type="cellIs" dxfId="8624" priority="1690" stopIfTrue="1" operator="between">
      <formula>80.1</formula>
      <formula>100</formula>
    </cfRule>
    <cfRule type="cellIs" dxfId="8623" priority="1691" stopIfTrue="1" operator="between">
      <formula>35.1</formula>
      <formula>80</formula>
    </cfRule>
    <cfRule type="cellIs" dxfId="8622" priority="1692" stopIfTrue="1" operator="between">
      <formula>14.1</formula>
      <formula>35</formula>
    </cfRule>
    <cfRule type="cellIs" dxfId="8621" priority="1693" stopIfTrue="1" operator="between">
      <formula>5.1</formula>
      <formula>14</formula>
    </cfRule>
    <cfRule type="cellIs" dxfId="8620" priority="1694" stopIfTrue="1" operator="between">
      <formula>0</formula>
      <formula>5</formula>
    </cfRule>
    <cfRule type="containsBlanks" dxfId="8619" priority="1695" stopIfTrue="1">
      <formula>LEN(TRIM(Q250))=0</formula>
    </cfRule>
  </conditionalFormatting>
  <conditionalFormatting sqref="Q400:Q404">
    <cfRule type="containsBlanks" dxfId="8618" priority="1665" stopIfTrue="1">
      <formula>LEN(TRIM(Q400))=0</formula>
    </cfRule>
    <cfRule type="cellIs" dxfId="8617" priority="1666" stopIfTrue="1" operator="between">
      <formula>80.1</formula>
      <formula>100</formula>
    </cfRule>
    <cfRule type="cellIs" dxfId="8616" priority="1667" stopIfTrue="1" operator="between">
      <formula>35.1</formula>
      <formula>80</formula>
    </cfRule>
    <cfRule type="cellIs" dxfId="8615" priority="1668" stopIfTrue="1" operator="between">
      <formula>14.1</formula>
      <formula>35</formula>
    </cfRule>
    <cfRule type="cellIs" dxfId="8614" priority="1669" stopIfTrue="1" operator="between">
      <formula>5.1</formula>
      <formula>14</formula>
    </cfRule>
    <cfRule type="cellIs" dxfId="8613" priority="1670" stopIfTrue="1" operator="between">
      <formula>0</formula>
      <formula>5</formula>
    </cfRule>
    <cfRule type="containsBlanks" dxfId="8612" priority="1671" stopIfTrue="1">
      <formula>LEN(TRIM(Q400))=0</formula>
    </cfRule>
  </conditionalFormatting>
  <conditionalFormatting sqref="R52 R80 R99 R11:R19">
    <cfRule type="cellIs" dxfId="8611" priority="921" stopIfTrue="1" operator="equal">
      <formula>"NO"</formula>
    </cfRule>
  </conditionalFormatting>
  <conditionalFormatting sqref="R400:R404">
    <cfRule type="cellIs" dxfId="8610" priority="1679" stopIfTrue="1" operator="equal">
      <formula>"NO"</formula>
    </cfRule>
  </conditionalFormatting>
  <conditionalFormatting sqref="S11:S99">
    <cfRule type="containsText" dxfId="8609" priority="907" stopIfTrue="1" operator="containsText" text="INVIABLE SANITARIAMENTE">
      <formula>NOT(ISERROR(SEARCH("INVIABLE SANITARIAMENTE",S11)))</formula>
    </cfRule>
    <cfRule type="containsText" dxfId="8608" priority="908" stopIfTrue="1" operator="containsText" text="ALTO">
      <formula>NOT(ISERROR(SEARCH("ALTO",S11)))</formula>
    </cfRule>
    <cfRule type="containsText" dxfId="8607" priority="909" stopIfTrue="1" operator="containsText" text="MEDIO">
      <formula>NOT(ISERROR(SEARCH("MEDIO",S11)))</formula>
    </cfRule>
    <cfRule type="containsText" dxfId="8606" priority="910" stopIfTrue="1" operator="containsText" text="BAJO">
      <formula>NOT(ISERROR(SEARCH("BAJO",S11)))</formula>
    </cfRule>
    <cfRule type="cellIs" dxfId="8605" priority="920" stopIfTrue="1" operator="equal">
      <formula>"INVIABLE SANITARIAMENTE"</formula>
    </cfRule>
  </conditionalFormatting>
  <conditionalFormatting sqref="S11:S100">
    <cfRule type="containsText" dxfId="8604" priority="911" stopIfTrue="1" operator="containsText" text="SIN RIESGO">
      <formula>NOT(ISERROR(SEARCH("SIN RIESGO",S11)))</formula>
    </cfRule>
  </conditionalFormatting>
  <conditionalFormatting sqref="S100">
    <cfRule type="containsText" dxfId="8603" priority="2831" stopIfTrue="1" operator="containsText" text="INVIABLE SANITARIAMENTE">
      <formula>NOT(ISERROR(SEARCH("INVIABLE SANITARIAMENTE",S100)))</formula>
    </cfRule>
    <cfRule type="containsText" dxfId="8602" priority="2832" stopIfTrue="1" operator="containsText" text="ALTO">
      <formula>NOT(ISERROR(SEARCH("ALTO",S100)))</formula>
    </cfRule>
    <cfRule type="containsText" dxfId="8601" priority="2833" stopIfTrue="1" operator="containsText" text="MEDIO">
      <formula>NOT(ISERROR(SEARCH("MEDIO",S100)))</formula>
    </cfRule>
    <cfRule type="containsText" dxfId="8600" priority="2834" stopIfTrue="1" operator="containsText" text="BAJO">
      <formula>NOT(ISERROR(SEARCH("BAJO",S100)))</formula>
    </cfRule>
    <cfRule type="containsText" dxfId="8599" priority="2835" stopIfTrue="1" operator="containsText" text="SIN RIESGO">
      <formula>NOT(ISERROR(SEARCH("SIN RIESGO",S100)))</formula>
    </cfRule>
    <cfRule type="cellIs" dxfId="8598" priority="2836" stopIfTrue="1" operator="equal">
      <formula>"INVIABLE SANITARIAMENTE"</formula>
    </cfRule>
  </conditionalFormatting>
  <conditionalFormatting sqref="S400:S404">
    <cfRule type="containsText" dxfId="8597" priority="1672" stopIfTrue="1" operator="containsText" text="SIN RIESGO">
      <formula>NOT(ISERROR(SEARCH("SIN RIESGO",S400)))</formula>
    </cfRule>
    <cfRule type="containsText" dxfId="8596" priority="1673" stopIfTrue="1" operator="containsText" text="INVIABLE SANITARIAMENTE">
      <formula>NOT(ISERROR(SEARCH("INVIABLE SANITARIAMENTE",S400)))</formula>
    </cfRule>
    <cfRule type="containsText" dxfId="8595" priority="1674" stopIfTrue="1" operator="containsText" text="ALTO">
      <formula>NOT(ISERROR(SEARCH("ALTO",S400)))</formula>
    </cfRule>
    <cfRule type="containsText" dxfId="8594" priority="1675" stopIfTrue="1" operator="containsText" text="MEDIO">
      <formula>NOT(ISERROR(SEARCH("MEDIO",S400)))</formula>
    </cfRule>
    <cfRule type="containsText" dxfId="8593" priority="1676" stopIfTrue="1" operator="containsText" text="BAJO">
      <formula>NOT(ISERROR(SEARCH("BAJO",S400)))</formula>
    </cfRule>
    <cfRule type="containsText" dxfId="8592" priority="1677" stopIfTrue="1" operator="containsText" text="SIN RIESGO">
      <formula>NOT(ISERROR(SEARCH("SIN RIESGO",S400)))</formula>
    </cfRule>
    <cfRule type="cellIs" dxfId="8591" priority="1678" stopIfTrue="1" operator="equal">
      <formula>"INVIABLE SANITARIAMENTE"</formula>
    </cfRule>
  </conditionalFormatting>
  <conditionalFormatting sqref="R20:R31">
    <cfRule type="cellIs" dxfId="8590" priority="878" stopIfTrue="1" operator="equal">
      <formula>"NO"</formula>
    </cfRule>
  </conditionalFormatting>
  <conditionalFormatting sqref="R43">
    <cfRule type="cellIs" dxfId="8575" priority="621" stopIfTrue="1" operator="equal">
      <formula>"NO"</formula>
    </cfRule>
  </conditionalFormatting>
  <conditionalFormatting sqref="R32">
    <cfRule type="cellIs" dxfId="8553" priority="863" stopIfTrue="1" operator="equal">
      <formula>"NO"</formula>
    </cfRule>
  </conditionalFormatting>
  <conditionalFormatting sqref="R33">
    <cfRule type="cellIs" dxfId="8531" priority="841" stopIfTrue="1" operator="equal">
      <formula>"NO"</formula>
    </cfRule>
  </conditionalFormatting>
  <conditionalFormatting sqref="R34">
    <cfRule type="cellIs" dxfId="8509" priority="819" stopIfTrue="1" operator="equal">
      <formula>"NO"</formula>
    </cfRule>
  </conditionalFormatting>
  <conditionalFormatting sqref="R35">
    <cfRule type="cellIs" dxfId="8487" priority="797" stopIfTrue="1" operator="equal">
      <formula>"NO"</formula>
    </cfRule>
  </conditionalFormatting>
  <conditionalFormatting sqref="R37">
    <cfRule type="cellIs" dxfId="8465" priority="775" stopIfTrue="1" operator="equal">
      <formula>"NO"</formula>
    </cfRule>
  </conditionalFormatting>
  <conditionalFormatting sqref="R38">
    <cfRule type="cellIs" dxfId="8443" priority="753" stopIfTrue="1" operator="equal">
      <formula>"NO"</formula>
    </cfRule>
  </conditionalFormatting>
  <conditionalFormatting sqref="R39">
    <cfRule type="cellIs" dxfId="8421" priority="731" stopIfTrue="1" operator="equal">
      <formula>"NO"</formula>
    </cfRule>
  </conditionalFormatting>
  <conditionalFormatting sqref="R36">
    <cfRule type="cellIs" dxfId="8399" priority="709" stopIfTrue="1" operator="equal">
      <formula>"NO"</formula>
    </cfRule>
  </conditionalFormatting>
  <conditionalFormatting sqref="R40">
    <cfRule type="cellIs" dxfId="8377" priority="687" stopIfTrue="1" operator="equal">
      <formula>"NO"</formula>
    </cfRule>
  </conditionalFormatting>
  <conditionalFormatting sqref="R42">
    <cfRule type="cellIs" dxfId="8355" priority="665" stopIfTrue="1" operator="equal">
      <formula>"NO"</formula>
    </cfRule>
  </conditionalFormatting>
  <conditionalFormatting sqref="R41">
    <cfRule type="cellIs" dxfId="8333" priority="643" stopIfTrue="1" operator="equal">
      <formula>"NO"</formula>
    </cfRule>
  </conditionalFormatting>
  <conditionalFormatting sqref="R44">
    <cfRule type="cellIs" dxfId="8304" priority="592" stopIfTrue="1" operator="equal">
      <formula>"NO"</formula>
    </cfRule>
  </conditionalFormatting>
  <conditionalFormatting sqref="R45">
    <cfRule type="cellIs" dxfId="8268" priority="556" stopIfTrue="1" operator="equal">
      <formula>"NO"</formula>
    </cfRule>
  </conditionalFormatting>
  <conditionalFormatting sqref="R46">
    <cfRule type="cellIs" dxfId="8246" priority="534" stopIfTrue="1" operator="equal">
      <formula>"NO"</formula>
    </cfRule>
  </conditionalFormatting>
  <conditionalFormatting sqref="R47">
    <cfRule type="cellIs" dxfId="8224" priority="512" stopIfTrue="1" operator="equal">
      <formula>"NO"</formula>
    </cfRule>
  </conditionalFormatting>
  <conditionalFormatting sqref="R48:R51">
    <cfRule type="cellIs" dxfId="8202" priority="490" stopIfTrue="1" operator="equal">
      <formula>"NO"</formula>
    </cfRule>
  </conditionalFormatting>
  <conditionalFormatting sqref="R60">
    <cfRule type="cellIs" dxfId="8187" priority="475" stopIfTrue="1" operator="equal">
      <formula>"NO"</formula>
    </cfRule>
  </conditionalFormatting>
  <conditionalFormatting sqref="R61:R66">
    <cfRule type="cellIs" dxfId="8165" priority="453" stopIfTrue="1" operator="equal">
      <formula>"NO"</formula>
    </cfRule>
  </conditionalFormatting>
  <conditionalFormatting sqref="R67:R68">
    <cfRule type="cellIs" dxfId="8108" priority="396" stopIfTrue="1" operator="equal">
      <formula>"NO"</formula>
    </cfRule>
  </conditionalFormatting>
  <conditionalFormatting sqref="R69:R71">
    <cfRule type="cellIs" dxfId="8086" priority="374" stopIfTrue="1" operator="equal">
      <formula>"NO"</formula>
    </cfRule>
  </conditionalFormatting>
  <conditionalFormatting sqref="R72:R74">
    <cfRule type="cellIs" dxfId="8043" priority="331" stopIfTrue="1" operator="equal">
      <formula>"NO"</formula>
    </cfRule>
  </conditionalFormatting>
  <conditionalFormatting sqref="R75:R78">
    <cfRule type="cellIs" dxfId="8014" priority="302" stopIfTrue="1" operator="equal">
      <formula>"NO"</formula>
    </cfRule>
  </conditionalFormatting>
  <conditionalFormatting sqref="R79">
    <cfRule type="cellIs" dxfId="7992" priority="280" stopIfTrue="1" operator="equal">
      <formula>"NO"</formula>
    </cfRule>
  </conditionalFormatting>
  <conditionalFormatting sqref="R81:R89">
    <cfRule type="cellIs" dxfId="7956" priority="244" stopIfTrue="1" operator="equal">
      <formula>"NO"</formula>
    </cfRule>
  </conditionalFormatting>
  <conditionalFormatting sqref="R90">
    <cfRule type="cellIs" dxfId="7941" priority="229" stopIfTrue="1" operator="equal">
      <formula>"NO"</formula>
    </cfRule>
  </conditionalFormatting>
  <conditionalFormatting sqref="R91:R93">
    <cfRule type="cellIs" dxfId="7926" priority="214" stopIfTrue="1" operator="equal">
      <formula>"NO"</formula>
    </cfRule>
  </conditionalFormatting>
  <conditionalFormatting sqref="R94:R96">
    <cfRule type="cellIs" dxfId="7911" priority="199" stopIfTrue="1" operator="equal">
      <formula>"NO"</formula>
    </cfRule>
  </conditionalFormatting>
  <conditionalFormatting sqref="R97:R98">
    <cfRule type="cellIs" dxfId="7903" priority="191" stopIfTrue="1" operator="equal">
      <formula>"NO"</formula>
    </cfRule>
  </conditionalFormatting>
  <conditionalFormatting sqref="R53">
    <cfRule type="cellIs" dxfId="7888" priority="161" stopIfTrue="1" operator="equal">
      <formula>"NO"</formula>
    </cfRule>
  </conditionalFormatting>
  <conditionalFormatting sqref="R54">
    <cfRule type="cellIs" dxfId="7873" priority="146" stopIfTrue="1" operator="equal">
      <formula>"NO"</formula>
    </cfRule>
  </conditionalFormatting>
  <conditionalFormatting sqref="R55">
    <cfRule type="cellIs" dxfId="7851" priority="124" stopIfTrue="1" operator="equal">
      <formula>"NO"</formula>
    </cfRule>
  </conditionalFormatting>
  <conditionalFormatting sqref="R56">
    <cfRule type="cellIs" dxfId="7829" priority="102" stopIfTrue="1" operator="equal">
      <formula>"NO"</formula>
    </cfRule>
  </conditionalFormatting>
  <conditionalFormatting sqref="R57">
    <cfRule type="cellIs" dxfId="7807" priority="80" stopIfTrue="1" operator="equal">
      <formula>"NO"</formula>
    </cfRule>
  </conditionalFormatting>
  <conditionalFormatting sqref="R58">
    <cfRule type="cellIs" dxfId="7785" priority="58" stopIfTrue="1" operator="equal">
      <formula>"NO"</formula>
    </cfRule>
  </conditionalFormatting>
  <conditionalFormatting sqref="R59">
    <cfRule type="cellIs" dxfId="7763" priority="36" stopIfTrue="1" operator="equal">
      <formula>"NO"</formula>
    </cfRule>
  </conditionalFormatting>
  <conditionalFormatting sqref="Q20:Q99">
    <cfRule type="containsBlanks" dxfId="7741" priority="8" stopIfTrue="1">
      <formula>LEN(TRIM(Q20))=0</formula>
    </cfRule>
  </conditionalFormatting>
  <conditionalFormatting sqref="Q20:Q99">
    <cfRule type="cellIs" dxfId="7740" priority="9" stopIfTrue="1" operator="between">
      <formula>80.1</formula>
      <formula>100</formula>
    </cfRule>
    <cfRule type="cellIs" dxfId="7739" priority="10" stopIfTrue="1" operator="between">
      <formula>35.1</formula>
      <formula>80</formula>
    </cfRule>
    <cfRule type="cellIs" dxfId="7738" priority="11" stopIfTrue="1" operator="between">
      <formula>14.1</formula>
      <formula>35</formula>
    </cfRule>
    <cfRule type="cellIs" dxfId="7737" priority="12" stopIfTrue="1" operator="between">
      <formula>5.1</formula>
      <formula>14</formula>
    </cfRule>
    <cfRule type="cellIs" dxfId="7736" priority="13" stopIfTrue="1" operator="between">
      <formula>0</formula>
      <formula>5</formula>
    </cfRule>
    <cfRule type="containsBlanks" dxfId="7735" priority="14" stopIfTrue="1">
      <formula>LEN(TRIM(Q20))=0</formula>
    </cfRule>
  </conditionalFormatting>
  <conditionalFormatting sqref="E11:P99">
    <cfRule type="containsBlanks" dxfId="7734" priority="1" stopIfTrue="1">
      <formula>LEN(TRIM(E11))=0</formula>
    </cfRule>
  </conditionalFormatting>
  <conditionalFormatting sqref="E11:P99">
    <cfRule type="cellIs" dxfId="7733" priority="2" stopIfTrue="1" operator="between">
      <formula>80.1</formula>
      <formula>100</formula>
    </cfRule>
    <cfRule type="cellIs" dxfId="7732" priority="3" stopIfTrue="1" operator="between">
      <formula>35.1</formula>
      <formula>80</formula>
    </cfRule>
    <cfRule type="cellIs" dxfId="7731" priority="4" stopIfTrue="1" operator="between">
      <formula>14.1</formula>
      <formula>35</formula>
    </cfRule>
    <cfRule type="cellIs" dxfId="7730" priority="5" stopIfTrue="1" operator="between">
      <formula>5.1</formula>
      <formula>14</formula>
    </cfRule>
    <cfRule type="cellIs" dxfId="7729" priority="6" stopIfTrue="1" operator="between">
      <formula>0</formula>
      <formula>5</formula>
    </cfRule>
    <cfRule type="containsBlanks" dxfId="7728" priority="7" stopIfTrue="1">
      <formula>LEN(TRIM(E11))=0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W760"/>
  <sheetViews>
    <sheetView showGridLines="0" zoomScale="60" zoomScaleNormal="60" workbookViewId="0">
      <selection activeCell="A11" sqref="A11"/>
    </sheetView>
  </sheetViews>
  <sheetFormatPr baseColWidth="10" defaultColWidth="0" defaultRowHeight="0" customHeight="1" zeroHeight="1"/>
  <cols>
    <col min="1" max="1" width="41.5546875" style="16" customWidth="1"/>
    <col min="2" max="2" width="41.44140625" style="1" customWidth="1"/>
    <col min="3" max="3" width="68.44140625" style="1" customWidth="1"/>
    <col min="4" max="4" width="25.33203125" style="231" customWidth="1"/>
    <col min="5" max="16" width="10.6640625" style="222" customWidth="1"/>
    <col min="17" max="17" width="15.33203125" customWidth="1"/>
    <col min="18" max="18" width="13.109375" customWidth="1"/>
    <col min="19" max="19" width="42.33203125" bestFit="1" customWidth="1"/>
    <col min="20" max="20" width="9.88671875" hidden="1" customWidth="1"/>
    <col min="21" max="16384" width="11.44140625" hidden="1"/>
  </cols>
  <sheetData>
    <row r="1" spans="1:23" s="4" customFormat="1" ht="18" customHeight="1">
      <c r="A1" s="41"/>
      <c r="B1" s="575" t="s">
        <v>0</v>
      </c>
      <c r="C1" s="575"/>
      <c r="D1" s="575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192"/>
      <c r="R1" s="110"/>
      <c r="S1" s="18" t="s">
        <v>1</v>
      </c>
      <c r="T1" s="3"/>
      <c r="V1" s="5"/>
      <c r="W1" s="5"/>
    </row>
    <row r="2" spans="1:23" s="6" customFormat="1" ht="18" customHeight="1">
      <c r="A2" s="41"/>
      <c r="B2" s="575" t="s">
        <v>2</v>
      </c>
      <c r="C2" s="575"/>
      <c r="D2" s="575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35"/>
      <c r="R2" s="36"/>
      <c r="S2" s="19" t="s">
        <v>4390</v>
      </c>
      <c r="T2" s="3"/>
      <c r="V2" s="5"/>
      <c r="W2" s="5"/>
    </row>
    <row r="3" spans="1:23" s="4" customFormat="1" ht="18" customHeight="1">
      <c r="A3" s="41"/>
      <c r="B3" s="590" t="s">
        <v>3</v>
      </c>
      <c r="C3" s="590"/>
      <c r="D3" s="590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27"/>
      <c r="R3" s="37"/>
      <c r="S3" s="19" t="s">
        <v>4391</v>
      </c>
      <c r="T3" s="3"/>
      <c r="V3" s="5"/>
      <c r="W3" s="5"/>
    </row>
    <row r="4" spans="1:23" s="4" customFormat="1" ht="18" customHeight="1">
      <c r="A4" s="41"/>
      <c r="B4" s="24" t="s">
        <v>4</v>
      </c>
      <c r="C4" s="27"/>
      <c r="D4" s="8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/>
      <c r="R4" s="17"/>
      <c r="S4" s="19" t="s">
        <v>5</v>
      </c>
      <c r="T4" s="3"/>
      <c r="V4" s="5"/>
      <c r="W4" s="5"/>
    </row>
    <row r="5" spans="1:23" s="14" customFormat="1" ht="19.5" customHeight="1">
      <c r="A5" s="42"/>
      <c r="B5" s="597" t="s">
        <v>6</v>
      </c>
      <c r="C5" s="597"/>
      <c r="D5" s="8"/>
      <c r="E5" s="609" t="s">
        <v>441</v>
      </c>
      <c r="F5" s="610"/>
      <c r="G5" s="611"/>
      <c r="H5" s="615" t="s">
        <v>8</v>
      </c>
      <c r="I5" s="616"/>
      <c r="J5" s="617"/>
      <c r="K5" s="621" t="s">
        <v>9</v>
      </c>
      <c r="L5" s="622"/>
      <c r="M5" s="623"/>
      <c r="N5" s="627" t="s">
        <v>10</v>
      </c>
      <c r="O5" s="628"/>
      <c r="P5" s="629"/>
      <c r="Q5" s="633" t="s">
        <v>11</v>
      </c>
      <c r="R5" s="634"/>
      <c r="S5" s="607" t="s">
        <v>12</v>
      </c>
    </row>
    <row r="6" spans="1:23" s="14" customFormat="1" ht="16.5" customHeight="1">
      <c r="A6" s="42"/>
      <c r="B6" s="597"/>
      <c r="C6" s="597"/>
      <c r="D6" s="405" t="s">
        <v>631</v>
      </c>
      <c r="E6" s="612"/>
      <c r="F6" s="613"/>
      <c r="G6" s="614"/>
      <c r="H6" s="618"/>
      <c r="I6" s="619"/>
      <c r="J6" s="620"/>
      <c r="K6" s="624"/>
      <c r="L6" s="625"/>
      <c r="M6" s="626"/>
      <c r="N6" s="630"/>
      <c r="O6" s="631"/>
      <c r="P6" s="632"/>
      <c r="Q6" s="635"/>
      <c r="R6" s="636"/>
      <c r="S6" s="608"/>
    </row>
    <row r="7" spans="1:23" s="14" customFormat="1" ht="11.25" customHeight="1">
      <c r="A7" s="577"/>
      <c r="B7" s="577"/>
      <c r="C7" s="195"/>
      <c r="D7" s="421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22"/>
      <c r="R7" s="22"/>
      <c r="S7" s="20"/>
    </row>
    <row r="8" spans="1:23" s="14" customFormat="1" ht="27" customHeight="1">
      <c r="A8" s="77" t="s">
        <v>632</v>
      </c>
      <c r="B8" s="40"/>
      <c r="C8" s="196"/>
      <c r="D8" s="422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125"/>
      <c r="R8" s="125"/>
      <c r="S8" s="126"/>
    </row>
    <row r="9" spans="1:23" s="7" customFormat="1" ht="18" customHeight="1">
      <c r="A9" s="578" t="s">
        <v>15</v>
      </c>
      <c r="B9" s="576" t="s">
        <v>16</v>
      </c>
      <c r="C9" s="576" t="s">
        <v>17</v>
      </c>
      <c r="D9" s="604" t="s">
        <v>18</v>
      </c>
      <c r="E9" s="585" t="s">
        <v>19</v>
      </c>
      <c r="F9" s="585"/>
      <c r="G9" s="585"/>
      <c r="H9" s="585"/>
      <c r="I9" s="585"/>
      <c r="J9" s="585"/>
      <c r="K9" s="585"/>
      <c r="L9" s="585"/>
      <c r="M9" s="585"/>
      <c r="N9" s="585"/>
      <c r="O9" s="585"/>
      <c r="P9" s="585"/>
      <c r="Q9" s="599" t="s">
        <v>20</v>
      </c>
      <c r="R9" s="599" t="s">
        <v>21</v>
      </c>
      <c r="S9" s="576" t="s">
        <v>22</v>
      </c>
      <c r="T9" s="8"/>
    </row>
    <row r="10" spans="1:23" s="7" customFormat="1" ht="24" customHeight="1">
      <c r="A10" s="578"/>
      <c r="B10" s="576"/>
      <c r="C10" s="576"/>
      <c r="D10" s="604"/>
      <c r="E10" s="408" t="s">
        <v>23</v>
      </c>
      <c r="F10" s="408" t="s">
        <v>24</v>
      </c>
      <c r="G10" s="408" t="s">
        <v>25</v>
      </c>
      <c r="H10" s="408" t="s">
        <v>26</v>
      </c>
      <c r="I10" s="408" t="s">
        <v>27</v>
      </c>
      <c r="J10" s="408" t="s">
        <v>28</v>
      </c>
      <c r="K10" s="408" t="s">
        <v>29</v>
      </c>
      <c r="L10" s="408" t="s">
        <v>30</v>
      </c>
      <c r="M10" s="408" t="s">
        <v>31</v>
      </c>
      <c r="N10" s="408" t="s">
        <v>32</v>
      </c>
      <c r="O10" s="408" t="s">
        <v>33</v>
      </c>
      <c r="P10" s="408" t="s">
        <v>34</v>
      </c>
      <c r="Q10" s="599"/>
      <c r="R10" s="599"/>
      <c r="S10" s="576"/>
      <c r="T10" s="8"/>
    </row>
    <row r="11" spans="1:23" s="44" customFormat="1" ht="32.1" customHeight="1">
      <c r="A11" s="509" t="s">
        <v>633</v>
      </c>
      <c r="B11" s="511" t="s">
        <v>634</v>
      </c>
      <c r="C11" s="511" t="s">
        <v>635</v>
      </c>
      <c r="D11" s="203">
        <v>40</v>
      </c>
      <c r="E11" s="117"/>
      <c r="F11" s="117"/>
      <c r="G11" s="117"/>
      <c r="H11" s="117">
        <v>96.4</v>
      </c>
      <c r="I11" s="117"/>
      <c r="J11" s="117"/>
      <c r="K11" s="117"/>
      <c r="L11" s="117"/>
      <c r="M11" s="117"/>
      <c r="N11" s="117">
        <v>96.4</v>
      </c>
      <c r="O11" s="117"/>
      <c r="P11" s="117"/>
      <c r="Q11" s="117">
        <v>96.4</v>
      </c>
      <c r="R11" s="115" t="s">
        <v>39</v>
      </c>
      <c r="S11" s="116" t="str">
        <f t="shared" ref="S11:S74" si="0">IF(Q11&lt;=5,"Sin Riesgo",IF(Q11 &lt;=14,"Bajo",IF(Q11&lt;=35,"Medio",IF(Q11&lt;=80,"Alto","Inviable Sanitariamente"))))</f>
        <v>Inviable Sanitariamente</v>
      </c>
      <c r="T11" s="41"/>
    </row>
    <row r="12" spans="1:23" s="44" customFormat="1" ht="32.1" customHeight="1">
      <c r="A12" s="509" t="s">
        <v>633</v>
      </c>
      <c r="B12" s="511" t="s">
        <v>637</v>
      </c>
      <c r="C12" s="511" t="s">
        <v>638</v>
      </c>
      <c r="D12" s="203">
        <v>28</v>
      </c>
      <c r="E12" s="117"/>
      <c r="F12" s="117"/>
      <c r="G12" s="117">
        <v>96.4</v>
      </c>
      <c r="H12" s="117"/>
      <c r="I12" s="117"/>
      <c r="J12" s="117"/>
      <c r="K12" s="117"/>
      <c r="L12" s="117">
        <v>96.4</v>
      </c>
      <c r="M12" s="117"/>
      <c r="N12" s="117"/>
      <c r="O12" s="117"/>
      <c r="P12" s="117"/>
      <c r="Q12" s="117">
        <f t="shared" ref="Q12:Q40" si="1">AVERAGE(E12:P12)</f>
        <v>96.4</v>
      </c>
      <c r="R12" s="115" t="str">
        <f t="shared" ref="R12:R65" si="2">IF(Q12&lt;5,"SI","NO")</f>
        <v>NO</v>
      </c>
      <c r="S12" s="116" t="str">
        <f t="shared" si="0"/>
        <v>Inviable Sanitariamente</v>
      </c>
      <c r="T12" s="41"/>
    </row>
    <row r="13" spans="1:23" s="44" customFormat="1" ht="32.1" customHeight="1">
      <c r="A13" s="509" t="s">
        <v>633</v>
      </c>
      <c r="B13" s="511" t="s">
        <v>639</v>
      </c>
      <c r="C13" s="511" t="s">
        <v>640</v>
      </c>
      <c r="D13" s="203">
        <v>75</v>
      </c>
      <c r="E13" s="117"/>
      <c r="F13" s="117"/>
      <c r="G13" s="117"/>
      <c r="H13" s="117"/>
      <c r="I13" s="117"/>
      <c r="J13" s="117">
        <v>96.4</v>
      </c>
      <c r="K13" s="117"/>
      <c r="L13" s="117"/>
      <c r="M13" s="117"/>
      <c r="N13" s="117">
        <v>96.4</v>
      </c>
      <c r="O13" s="117"/>
      <c r="P13" s="117"/>
      <c r="Q13" s="117">
        <f t="shared" si="1"/>
        <v>96.4</v>
      </c>
      <c r="R13" s="115" t="str">
        <f t="shared" si="2"/>
        <v>NO</v>
      </c>
      <c r="S13" s="116" t="str">
        <f t="shared" si="0"/>
        <v>Inviable Sanitariamente</v>
      </c>
      <c r="T13" s="41"/>
    </row>
    <row r="14" spans="1:23" s="44" customFormat="1" ht="32.1" customHeight="1">
      <c r="A14" s="509" t="s">
        <v>633</v>
      </c>
      <c r="B14" s="511" t="s">
        <v>641</v>
      </c>
      <c r="C14" s="511" t="s">
        <v>642</v>
      </c>
      <c r="D14" s="203">
        <v>34</v>
      </c>
      <c r="E14" s="117"/>
      <c r="F14" s="117"/>
      <c r="G14" s="117"/>
      <c r="H14" s="117"/>
      <c r="I14" s="117"/>
      <c r="J14" s="117">
        <v>96.4</v>
      </c>
      <c r="K14" s="117"/>
      <c r="L14" s="117"/>
      <c r="M14" s="117"/>
      <c r="N14" s="117"/>
      <c r="O14" s="117"/>
      <c r="P14" s="117">
        <v>96.4</v>
      </c>
      <c r="Q14" s="117">
        <f t="shared" si="1"/>
        <v>96.4</v>
      </c>
      <c r="R14" s="115" t="str">
        <f t="shared" si="2"/>
        <v>NO</v>
      </c>
      <c r="S14" s="116" t="str">
        <f t="shared" si="0"/>
        <v>Inviable Sanitariamente</v>
      </c>
      <c r="T14" s="41"/>
    </row>
    <row r="15" spans="1:23" s="44" customFormat="1" ht="32.1" customHeight="1">
      <c r="A15" s="509" t="s">
        <v>633</v>
      </c>
      <c r="B15" s="511" t="s">
        <v>643</v>
      </c>
      <c r="C15" s="511" t="s">
        <v>644</v>
      </c>
      <c r="D15" s="203">
        <v>78</v>
      </c>
      <c r="E15" s="117"/>
      <c r="F15" s="117"/>
      <c r="G15" s="117"/>
      <c r="H15" s="117"/>
      <c r="I15" s="117">
        <v>96.4</v>
      </c>
      <c r="J15" s="117"/>
      <c r="K15" s="117">
        <v>96.4</v>
      </c>
      <c r="L15" s="117"/>
      <c r="M15" s="117"/>
      <c r="N15" s="117"/>
      <c r="O15" s="117"/>
      <c r="P15" s="117"/>
      <c r="Q15" s="117">
        <f t="shared" si="1"/>
        <v>96.4</v>
      </c>
      <c r="R15" s="115" t="str">
        <f t="shared" si="2"/>
        <v>NO</v>
      </c>
      <c r="S15" s="116" t="str">
        <f t="shared" si="0"/>
        <v>Inviable Sanitariamente</v>
      </c>
      <c r="T15" s="41"/>
    </row>
    <row r="16" spans="1:23" s="44" customFormat="1" ht="32.1" customHeight="1">
      <c r="A16" s="509" t="s">
        <v>633</v>
      </c>
      <c r="B16" s="511" t="s">
        <v>645</v>
      </c>
      <c r="C16" s="511" t="s">
        <v>646</v>
      </c>
      <c r="D16" s="203">
        <v>25</v>
      </c>
      <c r="E16" s="117"/>
      <c r="F16" s="117"/>
      <c r="G16" s="117"/>
      <c r="H16" s="117">
        <v>96.4</v>
      </c>
      <c r="I16" s="117"/>
      <c r="J16" s="117"/>
      <c r="K16" s="117"/>
      <c r="L16" s="117"/>
      <c r="M16" s="117"/>
      <c r="N16" s="117">
        <v>96.4</v>
      </c>
      <c r="O16" s="117"/>
      <c r="P16" s="117"/>
      <c r="Q16" s="117">
        <f t="shared" si="1"/>
        <v>96.4</v>
      </c>
      <c r="R16" s="115" t="str">
        <f t="shared" si="2"/>
        <v>NO</v>
      </c>
      <c r="S16" s="116" t="str">
        <f t="shared" si="0"/>
        <v>Inviable Sanitariamente</v>
      </c>
      <c r="T16" s="41"/>
    </row>
    <row r="17" spans="1:20" s="44" customFormat="1" ht="32.1" customHeight="1">
      <c r="A17" s="509" t="s">
        <v>633</v>
      </c>
      <c r="B17" s="511" t="s">
        <v>647</v>
      </c>
      <c r="C17" s="511" t="s">
        <v>648</v>
      </c>
      <c r="D17" s="203">
        <v>55</v>
      </c>
      <c r="E17" s="117"/>
      <c r="F17" s="117"/>
      <c r="G17" s="117"/>
      <c r="H17" s="117">
        <v>96.4</v>
      </c>
      <c r="I17" s="117"/>
      <c r="J17" s="117"/>
      <c r="K17" s="117"/>
      <c r="L17" s="117"/>
      <c r="M17" s="117"/>
      <c r="N17" s="117"/>
      <c r="O17" s="117"/>
      <c r="P17" s="117">
        <v>96.4</v>
      </c>
      <c r="Q17" s="117">
        <f t="shared" si="1"/>
        <v>96.4</v>
      </c>
      <c r="R17" s="115" t="str">
        <f t="shared" si="2"/>
        <v>NO</v>
      </c>
      <c r="S17" s="116" t="str">
        <f t="shared" si="0"/>
        <v>Inviable Sanitariamente</v>
      </c>
      <c r="T17" s="41"/>
    </row>
    <row r="18" spans="1:20" s="44" customFormat="1" ht="32.1" customHeight="1">
      <c r="A18" s="509" t="s">
        <v>633</v>
      </c>
      <c r="B18" s="511" t="s">
        <v>649</v>
      </c>
      <c r="C18" s="511" t="s">
        <v>650</v>
      </c>
      <c r="D18" s="203">
        <v>330</v>
      </c>
      <c r="E18" s="117"/>
      <c r="F18" s="117">
        <v>96.4</v>
      </c>
      <c r="G18" s="117"/>
      <c r="H18" s="117"/>
      <c r="I18" s="117"/>
      <c r="J18" s="117"/>
      <c r="K18" s="117">
        <v>96.4</v>
      </c>
      <c r="L18" s="117"/>
      <c r="M18" s="117"/>
      <c r="N18" s="117"/>
      <c r="O18" s="117">
        <v>96.4</v>
      </c>
      <c r="P18" s="117"/>
      <c r="Q18" s="117">
        <f t="shared" si="1"/>
        <v>96.40000000000002</v>
      </c>
      <c r="R18" s="115" t="str">
        <f t="shared" si="2"/>
        <v>NO</v>
      </c>
      <c r="S18" s="116" t="str">
        <f t="shared" si="0"/>
        <v>Inviable Sanitariamente</v>
      </c>
      <c r="T18" s="41"/>
    </row>
    <row r="19" spans="1:20" s="44" customFormat="1" ht="32.1" customHeight="1">
      <c r="A19" s="509" t="s">
        <v>633</v>
      </c>
      <c r="B19" s="511" t="s">
        <v>651</v>
      </c>
      <c r="C19" s="511" t="s">
        <v>652</v>
      </c>
      <c r="D19" s="203">
        <v>23</v>
      </c>
      <c r="E19" s="117"/>
      <c r="F19" s="117"/>
      <c r="G19" s="117"/>
      <c r="H19" s="117">
        <v>96.4</v>
      </c>
      <c r="I19" s="117"/>
      <c r="J19" s="117"/>
      <c r="K19" s="117"/>
      <c r="L19" s="117"/>
      <c r="M19" s="117">
        <v>96.4</v>
      </c>
      <c r="N19" s="117"/>
      <c r="O19" s="117"/>
      <c r="P19" s="117"/>
      <c r="Q19" s="117">
        <f t="shared" si="1"/>
        <v>96.4</v>
      </c>
      <c r="R19" s="115" t="str">
        <f t="shared" si="2"/>
        <v>NO</v>
      </c>
      <c r="S19" s="116" t="str">
        <f t="shared" si="0"/>
        <v>Inviable Sanitariamente</v>
      </c>
      <c r="T19" s="41"/>
    </row>
    <row r="20" spans="1:20" s="44" customFormat="1" ht="32.1" customHeight="1">
      <c r="A20" s="509" t="s">
        <v>633</v>
      </c>
      <c r="B20" s="511" t="s">
        <v>653</v>
      </c>
      <c r="C20" s="511" t="s">
        <v>654</v>
      </c>
      <c r="D20" s="203">
        <v>180</v>
      </c>
      <c r="E20" s="117">
        <v>96.4</v>
      </c>
      <c r="F20" s="117"/>
      <c r="G20" s="117"/>
      <c r="H20" s="117"/>
      <c r="I20" s="117"/>
      <c r="J20" s="117"/>
      <c r="K20" s="117">
        <v>96.4</v>
      </c>
      <c r="L20" s="117"/>
      <c r="M20" s="117"/>
      <c r="N20" s="117"/>
      <c r="O20" s="117"/>
      <c r="P20" s="117"/>
      <c r="Q20" s="117">
        <f t="shared" si="1"/>
        <v>96.4</v>
      </c>
      <c r="R20" s="115" t="str">
        <f t="shared" si="2"/>
        <v>NO</v>
      </c>
      <c r="S20" s="116" t="str">
        <f t="shared" si="0"/>
        <v>Inviable Sanitariamente</v>
      </c>
      <c r="T20" s="41"/>
    </row>
    <row r="21" spans="1:20" s="44" customFormat="1" ht="32.1" customHeight="1">
      <c r="A21" s="509" t="s">
        <v>633</v>
      </c>
      <c r="B21" s="511" t="s">
        <v>655</v>
      </c>
      <c r="C21" s="511" t="s">
        <v>656</v>
      </c>
      <c r="D21" s="203">
        <v>360</v>
      </c>
      <c r="E21" s="117"/>
      <c r="F21" s="117">
        <v>96.4</v>
      </c>
      <c r="G21" s="117"/>
      <c r="H21" s="117"/>
      <c r="I21" s="117"/>
      <c r="J21" s="117"/>
      <c r="K21" s="117"/>
      <c r="L21" s="117">
        <v>96.4</v>
      </c>
      <c r="M21" s="117"/>
      <c r="N21" s="117">
        <v>96.4</v>
      </c>
      <c r="O21" s="117"/>
      <c r="P21" s="117"/>
      <c r="Q21" s="117">
        <f t="shared" si="1"/>
        <v>96.40000000000002</v>
      </c>
      <c r="R21" s="115" t="str">
        <f t="shared" si="2"/>
        <v>NO</v>
      </c>
      <c r="S21" s="116" t="str">
        <f t="shared" si="0"/>
        <v>Inviable Sanitariamente</v>
      </c>
      <c r="T21" s="41"/>
    </row>
    <row r="22" spans="1:20" s="44" customFormat="1" ht="32.1" customHeight="1">
      <c r="A22" s="509" t="s">
        <v>633</v>
      </c>
      <c r="B22" s="511" t="s">
        <v>657</v>
      </c>
      <c r="C22" s="511" t="s">
        <v>658</v>
      </c>
      <c r="D22" s="203">
        <v>19</v>
      </c>
      <c r="E22" s="117">
        <v>96.4</v>
      </c>
      <c r="F22" s="117"/>
      <c r="G22" s="117"/>
      <c r="H22" s="117"/>
      <c r="I22" s="117"/>
      <c r="J22" s="117"/>
      <c r="K22" s="117">
        <v>96.4</v>
      </c>
      <c r="L22" s="117"/>
      <c r="M22" s="117"/>
      <c r="N22" s="117"/>
      <c r="O22" s="117"/>
      <c r="P22" s="117"/>
      <c r="Q22" s="117">
        <f t="shared" si="1"/>
        <v>96.4</v>
      </c>
      <c r="R22" s="115" t="str">
        <f t="shared" si="2"/>
        <v>NO</v>
      </c>
      <c r="S22" s="116" t="str">
        <f t="shared" si="0"/>
        <v>Inviable Sanitariamente</v>
      </c>
      <c r="T22" s="41"/>
    </row>
    <row r="23" spans="1:20" s="44" customFormat="1" ht="32.1" customHeight="1">
      <c r="A23" s="509" t="s">
        <v>633</v>
      </c>
      <c r="B23" s="511" t="s">
        <v>659</v>
      </c>
      <c r="C23" s="511" t="s">
        <v>660</v>
      </c>
      <c r="D23" s="203">
        <v>56</v>
      </c>
      <c r="E23" s="117"/>
      <c r="F23" s="117"/>
      <c r="G23" s="117"/>
      <c r="H23" s="117"/>
      <c r="I23" s="117">
        <v>96.4</v>
      </c>
      <c r="J23" s="117"/>
      <c r="K23" s="117"/>
      <c r="L23" s="117"/>
      <c r="M23" s="117"/>
      <c r="N23" s="117"/>
      <c r="O23" s="117"/>
      <c r="P23" s="117"/>
      <c r="Q23" s="117">
        <f t="shared" si="1"/>
        <v>96.4</v>
      </c>
      <c r="R23" s="115" t="str">
        <f t="shared" si="2"/>
        <v>NO</v>
      </c>
      <c r="S23" s="116" t="str">
        <f t="shared" si="0"/>
        <v>Inviable Sanitariamente</v>
      </c>
      <c r="T23" s="41"/>
    </row>
    <row r="24" spans="1:20" s="44" customFormat="1" ht="32.1" customHeight="1">
      <c r="A24" s="509" t="s">
        <v>633</v>
      </c>
      <c r="B24" s="511" t="s">
        <v>661</v>
      </c>
      <c r="C24" s="511" t="s">
        <v>662</v>
      </c>
      <c r="D24" s="203">
        <v>546</v>
      </c>
      <c r="E24" s="117">
        <v>0</v>
      </c>
      <c r="F24" s="117"/>
      <c r="G24" s="117">
        <v>0</v>
      </c>
      <c r="H24" s="117"/>
      <c r="I24" s="117">
        <v>0</v>
      </c>
      <c r="J24" s="117"/>
      <c r="K24" s="117">
        <v>0</v>
      </c>
      <c r="L24" s="117"/>
      <c r="M24" s="117">
        <v>0</v>
      </c>
      <c r="N24" s="117"/>
      <c r="O24" s="117">
        <v>0</v>
      </c>
      <c r="P24" s="117"/>
      <c r="Q24" s="117">
        <f t="shared" si="1"/>
        <v>0</v>
      </c>
      <c r="R24" s="115" t="str">
        <f t="shared" si="2"/>
        <v>SI</v>
      </c>
      <c r="S24" s="116" t="str">
        <f t="shared" si="0"/>
        <v>Sin Riesgo</v>
      </c>
      <c r="T24" s="41"/>
    </row>
    <row r="25" spans="1:20" s="44" customFormat="1" ht="32.1" customHeight="1">
      <c r="A25" s="509" t="s">
        <v>633</v>
      </c>
      <c r="B25" s="511" t="s">
        <v>663</v>
      </c>
      <c r="C25" s="511" t="s">
        <v>664</v>
      </c>
      <c r="D25" s="203">
        <v>58</v>
      </c>
      <c r="E25" s="117"/>
      <c r="F25" s="117"/>
      <c r="G25" s="117">
        <v>96.4</v>
      </c>
      <c r="H25" s="117"/>
      <c r="I25" s="117"/>
      <c r="J25" s="117"/>
      <c r="K25" s="117"/>
      <c r="L25" s="117"/>
      <c r="M25" s="117"/>
      <c r="N25" s="117">
        <v>96.4</v>
      </c>
      <c r="O25" s="117"/>
      <c r="P25" s="117"/>
      <c r="Q25" s="117">
        <f t="shared" si="1"/>
        <v>96.4</v>
      </c>
      <c r="R25" s="115" t="str">
        <f t="shared" si="2"/>
        <v>NO</v>
      </c>
      <c r="S25" s="116" t="str">
        <f t="shared" si="0"/>
        <v>Inviable Sanitariamente</v>
      </c>
      <c r="T25" s="41"/>
    </row>
    <row r="26" spans="1:20" s="44" customFormat="1" ht="32.1" customHeight="1">
      <c r="A26" s="509" t="s">
        <v>633</v>
      </c>
      <c r="B26" s="511" t="s">
        <v>665</v>
      </c>
      <c r="C26" s="511" t="s">
        <v>666</v>
      </c>
      <c r="D26" s="203">
        <v>19</v>
      </c>
      <c r="E26" s="117"/>
      <c r="F26" s="117"/>
      <c r="G26" s="117"/>
      <c r="H26" s="117"/>
      <c r="I26" s="117">
        <v>96.4</v>
      </c>
      <c r="J26" s="117"/>
      <c r="K26" s="117"/>
      <c r="L26" s="117"/>
      <c r="M26" s="117"/>
      <c r="N26" s="117">
        <v>96.4</v>
      </c>
      <c r="O26" s="117"/>
      <c r="P26" s="117"/>
      <c r="Q26" s="117">
        <f t="shared" si="1"/>
        <v>96.4</v>
      </c>
      <c r="R26" s="115" t="str">
        <f t="shared" si="2"/>
        <v>NO</v>
      </c>
      <c r="S26" s="116" t="str">
        <f t="shared" si="0"/>
        <v>Inviable Sanitariamente</v>
      </c>
      <c r="T26" s="41"/>
    </row>
    <row r="27" spans="1:20" s="44" customFormat="1" ht="32.1" customHeight="1">
      <c r="A27" s="509" t="s">
        <v>633</v>
      </c>
      <c r="B27" s="511" t="s">
        <v>667</v>
      </c>
      <c r="C27" s="511" t="s">
        <v>668</v>
      </c>
      <c r="D27" s="203">
        <v>32</v>
      </c>
      <c r="E27" s="117"/>
      <c r="F27" s="117"/>
      <c r="G27" s="117"/>
      <c r="H27" s="117">
        <v>96.4</v>
      </c>
      <c r="I27" s="117"/>
      <c r="J27" s="117"/>
      <c r="K27" s="117"/>
      <c r="L27" s="117"/>
      <c r="M27" s="117"/>
      <c r="N27" s="117"/>
      <c r="O27" s="117"/>
      <c r="P27" s="117">
        <v>96.4</v>
      </c>
      <c r="Q27" s="117">
        <f t="shared" si="1"/>
        <v>96.4</v>
      </c>
      <c r="R27" s="115" t="str">
        <f t="shared" si="2"/>
        <v>NO</v>
      </c>
      <c r="S27" s="116" t="str">
        <f t="shared" si="0"/>
        <v>Inviable Sanitariamente</v>
      </c>
      <c r="T27" s="41"/>
    </row>
    <row r="28" spans="1:20" s="44" customFormat="1" ht="32.1" customHeight="1">
      <c r="A28" s="509" t="s">
        <v>633</v>
      </c>
      <c r="B28" s="511" t="s">
        <v>669</v>
      </c>
      <c r="C28" s="511" t="s">
        <v>670</v>
      </c>
      <c r="D28" s="203">
        <v>32</v>
      </c>
      <c r="E28" s="117"/>
      <c r="F28" s="117"/>
      <c r="G28" s="117"/>
      <c r="H28" s="117">
        <v>96.4</v>
      </c>
      <c r="I28" s="117"/>
      <c r="J28" s="117"/>
      <c r="K28" s="117"/>
      <c r="L28" s="117"/>
      <c r="M28" s="117"/>
      <c r="N28" s="117"/>
      <c r="O28" s="117"/>
      <c r="P28" s="117">
        <v>96.4</v>
      </c>
      <c r="Q28" s="117">
        <f t="shared" si="1"/>
        <v>96.4</v>
      </c>
      <c r="R28" s="115" t="str">
        <f t="shared" si="2"/>
        <v>NO</v>
      </c>
      <c r="S28" s="116" t="str">
        <f t="shared" si="0"/>
        <v>Inviable Sanitariamente</v>
      </c>
      <c r="T28" s="41"/>
    </row>
    <row r="29" spans="1:20" s="44" customFormat="1" ht="32.1" customHeight="1">
      <c r="A29" s="509" t="s">
        <v>633</v>
      </c>
      <c r="B29" s="511" t="s">
        <v>671</v>
      </c>
      <c r="C29" s="511" t="s">
        <v>672</v>
      </c>
      <c r="D29" s="203">
        <v>206</v>
      </c>
      <c r="E29" s="117"/>
      <c r="F29" s="117"/>
      <c r="G29" s="117"/>
      <c r="H29" s="117"/>
      <c r="I29" s="117"/>
      <c r="J29" s="117">
        <v>96.4</v>
      </c>
      <c r="K29" s="117"/>
      <c r="L29" s="117">
        <v>96.4</v>
      </c>
      <c r="M29" s="117"/>
      <c r="N29" s="117">
        <v>96.4</v>
      </c>
      <c r="O29" s="117"/>
      <c r="P29" s="117"/>
      <c r="Q29" s="117">
        <f t="shared" si="1"/>
        <v>96.40000000000002</v>
      </c>
      <c r="R29" s="115" t="str">
        <f t="shared" si="2"/>
        <v>NO</v>
      </c>
      <c r="S29" s="116" t="str">
        <f t="shared" si="0"/>
        <v>Inviable Sanitariamente</v>
      </c>
      <c r="T29" s="41"/>
    </row>
    <row r="30" spans="1:20" s="44" customFormat="1" ht="32.1" customHeight="1">
      <c r="A30" s="509" t="s">
        <v>633</v>
      </c>
      <c r="B30" s="559" t="s">
        <v>673</v>
      </c>
      <c r="C30" s="559" t="s">
        <v>674</v>
      </c>
      <c r="D30" s="373">
        <v>27</v>
      </c>
      <c r="E30" s="117"/>
      <c r="F30" s="117"/>
      <c r="G30" s="117"/>
      <c r="H30" s="117">
        <v>84.2</v>
      </c>
      <c r="I30" s="117"/>
      <c r="J30" s="117"/>
      <c r="K30" s="117"/>
      <c r="L30" s="117"/>
      <c r="M30" s="117">
        <v>64.2</v>
      </c>
      <c r="N30" s="117"/>
      <c r="O30" s="117"/>
      <c r="P30" s="117"/>
      <c r="Q30" s="117">
        <f t="shared" si="1"/>
        <v>74.2</v>
      </c>
      <c r="R30" s="115" t="str">
        <f t="shared" si="2"/>
        <v>NO</v>
      </c>
      <c r="S30" s="116" t="str">
        <f t="shared" si="0"/>
        <v>Alto</v>
      </c>
      <c r="T30" s="41"/>
    </row>
    <row r="31" spans="1:20" s="44" customFormat="1" ht="32.1" customHeight="1">
      <c r="A31" s="509" t="s">
        <v>633</v>
      </c>
      <c r="B31" s="559" t="s">
        <v>673</v>
      </c>
      <c r="C31" s="559" t="s">
        <v>675</v>
      </c>
      <c r="D31" s="373">
        <v>86</v>
      </c>
      <c r="E31" s="259"/>
      <c r="F31" s="117"/>
      <c r="G31" s="117"/>
      <c r="H31" s="117">
        <v>84.2</v>
      </c>
      <c r="I31" s="117"/>
      <c r="J31" s="117"/>
      <c r="K31" s="117"/>
      <c r="L31" s="117"/>
      <c r="M31" s="117"/>
      <c r="N31" s="117"/>
      <c r="O31" s="117"/>
      <c r="P31" s="117"/>
      <c r="Q31" s="117">
        <f t="shared" si="1"/>
        <v>84.2</v>
      </c>
      <c r="R31" s="219" t="str">
        <f t="shared" si="2"/>
        <v>NO</v>
      </c>
      <c r="S31" s="116" t="str">
        <f t="shared" si="0"/>
        <v>Inviable Sanitariamente</v>
      </c>
      <c r="T31" s="41"/>
    </row>
    <row r="32" spans="1:20" s="44" customFormat="1" ht="32.1" customHeight="1">
      <c r="A32" s="509" t="s">
        <v>633</v>
      </c>
      <c r="B32" s="559" t="s">
        <v>676</v>
      </c>
      <c r="C32" s="559" t="s">
        <v>677</v>
      </c>
      <c r="D32" s="324">
        <v>36</v>
      </c>
      <c r="E32" s="237"/>
      <c r="F32" s="117"/>
      <c r="G32" s="117"/>
      <c r="H32" s="117"/>
      <c r="I32" s="117"/>
      <c r="J32" s="117">
        <v>97.6</v>
      </c>
      <c r="K32" s="117"/>
      <c r="L32" s="117"/>
      <c r="M32" s="117"/>
      <c r="N32" s="117"/>
      <c r="O32" s="117"/>
      <c r="P32" s="117"/>
      <c r="Q32" s="117">
        <f t="shared" si="1"/>
        <v>97.6</v>
      </c>
      <c r="R32" s="219" t="str">
        <f t="shared" si="2"/>
        <v>NO</v>
      </c>
      <c r="S32" s="116" t="str">
        <f t="shared" si="0"/>
        <v>Inviable Sanitariamente</v>
      </c>
      <c r="T32" s="41"/>
    </row>
    <row r="33" spans="1:20" s="44" customFormat="1" ht="32.1" customHeight="1">
      <c r="A33" s="509" t="s">
        <v>633</v>
      </c>
      <c r="B33" s="559" t="s">
        <v>676</v>
      </c>
      <c r="C33" s="559" t="s">
        <v>678</v>
      </c>
      <c r="D33" s="324">
        <v>17</v>
      </c>
      <c r="E33" s="259"/>
      <c r="F33" s="117"/>
      <c r="G33" s="117"/>
      <c r="H33" s="117"/>
      <c r="I33" s="117"/>
      <c r="J33" s="117">
        <v>97.6</v>
      </c>
      <c r="K33" s="117"/>
      <c r="L33" s="117"/>
      <c r="M33" s="117"/>
      <c r="N33" s="117"/>
      <c r="O33" s="117"/>
      <c r="P33" s="117"/>
      <c r="Q33" s="117">
        <f t="shared" si="1"/>
        <v>97.6</v>
      </c>
      <c r="R33" s="219" t="str">
        <f t="shared" si="2"/>
        <v>NO</v>
      </c>
      <c r="S33" s="116" t="str">
        <f t="shared" si="0"/>
        <v>Inviable Sanitariamente</v>
      </c>
      <c r="T33" s="41"/>
    </row>
    <row r="34" spans="1:20" s="44" customFormat="1" ht="32.1" customHeight="1">
      <c r="A34" s="509" t="s">
        <v>633</v>
      </c>
      <c r="B34" s="559" t="s">
        <v>679</v>
      </c>
      <c r="C34" s="559" t="s">
        <v>680</v>
      </c>
      <c r="D34" s="373">
        <v>58</v>
      </c>
      <c r="E34" s="259"/>
      <c r="F34" s="117"/>
      <c r="G34" s="117"/>
      <c r="H34" s="117"/>
      <c r="I34" s="117"/>
      <c r="J34" s="117"/>
      <c r="K34" s="117">
        <v>88</v>
      </c>
      <c r="L34" s="117"/>
      <c r="M34" s="117"/>
      <c r="N34" s="117"/>
      <c r="O34" s="117"/>
      <c r="P34" s="117"/>
      <c r="Q34" s="117">
        <f t="shared" si="1"/>
        <v>88</v>
      </c>
      <c r="R34" s="219" t="str">
        <f t="shared" si="2"/>
        <v>NO</v>
      </c>
      <c r="S34" s="116" t="str">
        <f t="shared" si="0"/>
        <v>Inviable Sanitariamente</v>
      </c>
      <c r="T34" s="41"/>
    </row>
    <row r="35" spans="1:20" s="250" customFormat="1" ht="32.1" customHeight="1">
      <c r="A35" s="509" t="s">
        <v>633</v>
      </c>
      <c r="B35" s="559" t="s">
        <v>679</v>
      </c>
      <c r="C35" s="559" t="s">
        <v>681</v>
      </c>
      <c r="D35" s="373">
        <v>20</v>
      </c>
      <c r="E35" s="412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 t="e">
        <f t="shared" si="1"/>
        <v>#DIV/0!</v>
      </c>
      <c r="R35" s="248" t="e">
        <f t="shared" si="2"/>
        <v>#DIV/0!</v>
      </c>
      <c r="S35" s="116" t="e">
        <f t="shared" si="0"/>
        <v>#DIV/0!</v>
      </c>
      <c r="T35" s="249"/>
    </row>
    <row r="36" spans="1:20" s="250" customFormat="1" ht="32.1" customHeight="1">
      <c r="A36" s="509" t="s">
        <v>633</v>
      </c>
      <c r="B36" s="559" t="s">
        <v>679</v>
      </c>
      <c r="C36" s="559" t="s">
        <v>682</v>
      </c>
      <c r="D36" s="373">
        <v>47</v>
      </c>
      <c r="E36" s="412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 t="e">
        <f t="shared" si="1"/>
        <v>#DIV/0!</v>
      </c>
      <c r="R36" s="248" t="e">
        <f t="shared" si="2"/>
        <v>#DIV/0!</v>
      </c>
      <c r="S36" s="116" t="e">
        <f t="shared" si="0"/>
        <v>#DIV/0!</v>
      </c>
      <c r="T36" s="249"/>
    </row>
    <row r="37" spans="1:20" s="44" customFormat="1" ht="32.1" customHeight="1">
      <c r="A37" s="509" t="s">
        <v>633</v>
      </c>
      <c r="B37" s="559" t="s">
        <v>679</v>
      </c>
      <c r="C37" s="559" t="s">
        <v>683</v>
      </c>
      <c r="D37" s="373">
        <v>70</v>
      </c>
      <c r="E37" s="259"/>
      <c r="F37" s="117"/>
      <c r="G37" s="117"/>
      <c r="H37" s="117"/>
      <c r="I37" s="117"/>
      <c r="J37" s="117"/>
      <c r="K37" s="117"/>
      <c r="L37" s="117"/>
      <c r="M37" s="117">
        <v>97.6</v>
      </c>
      <c r="N37" s="117"/>
      <c r="O37" s="117"/>
      <c r="P37" s="117"/>
      <c r="Q37" s="117">
        <f t="shared" si="1"/>
        <v>97.6</v>
      </c>
      <c r="R37" s="219" t="str">
        <f t="shared" si="2"/>
        <v>NO</v>
      </c>
      <c r="S37" s="116" t="str">
        <f t="shared" si="0"/>
        <v>Inviable Sanitariamente</v>
      </c>
      <c r="T37" s="41"/>
    </row>
    <row r="38" spans="1:20" s="44" customFormat="1" ht="32.1" customHeight="1">
      <c r="A38" s="509" t="s">
        <v>633</v>
      </c>
      <c r="B38" s="559" t="s">
        <v>679</v>
      </c>
      <c r="C38" s="559" t="s">
        <v>684</v>
      </c>
      <c r="D38" s="373">
        <v>67</v>
      </c>
      <c r="E38" s="259"/>
      <c r="F38" s="117"/>
      <c r="G38" s="117"/>
      <c r="H38" s="117"/>
      <c r="I38" s="117"/>
      <c r="J38" s="117"/>
      <c r="K38" s="117"/>
      <c r="L38" s="117"/>
      <c r="M38" s="117">
        <v>97.6</v>
      </c>
      <c r="N38" s="117"/>
      <c r="O38" s="117"/>
      <c r="P38" s="117"/>
      <c r="Q38" s="117">
        <f t="shared" si="1"/>
        <v>97.6</v>
      </c>
      <c r="R38" s="219" t="str">
        <f t="shared" si="2"/>
        <v>NO</v>
      </c>
      <c r="S38" s="116" t="str">
        <f t="shared" si="0"/>
        <v>Inviable Sanitariamente</v>
      </c>
      <c r="T38" s="41"/>
    </row>
    <row r="39" spans="1:20" s="250" customFormat="1" ht="32.1" customHeight="1">
      <c r="A39" s="509" t="s">
        <v>633</v>
      </c>
      <c r="B39" s="559" t="s">
        <v>679</v>
      </c>
      <c r="C39" s="559" t="s">
        <v>685</v>
      </c>
      <c r="D39" s="373">
        <v>53</v>
      </c>
      <c r="E39" s="412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 t="e">
        <f t="shared" si="1"/>
        <v>#DIV/0!</v>
      </c>
      <c r="R39" s="248" t="e">
        <f t="shared" si="2"/>
        <v>#DIV/0!</v>
      </c>
      <c r="S39" s="116" t="e">
        <f t="shared" si="0"/>
        <v>#DIV/0!</v>
      </c>
      <c r="T39" s="249"/>
    </row>
    <row r="40" spans="1:20" s="250" customFormat="1" ht="32.1" customHeight="1">
      <c r="A40" s="509" t="s">
        <v>633</v>
      </c>
      <c r="B40" s="559" t="s">
        <v>679</v>
      </c>
      <c r="C40" s="559" t="s">
        <v>686</v>
      </c>
      <c r="D40" s="373">
        <v>47</v>
      </c>
      <c r="E40" s="412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 t="e">
        <f t="shared" si="1"/>
        <v>#DIV/0!</v>
      </c>
      <c r="R40" s="248" t="e">
        <f t="shared" si="2"/>
        <v>#DIV/0!</v>
      </c>
      <c r="S40" s="116" t="e">
        <f t="shared" si="0"/>
        <v>#DIV/0!</v>
      </c>
      <c r="T40" s="249"/>
    </row>
    <row r="41" spans="1:20" s="44" customFormat="1" ht="32.1" customHeight="1">
      <c r="A41" s="509" t="s">
        <v>687</v>
      </c>
      <c r="B41" s="511" t="s">
        <v>688</v>
      </c>
      <c r="C41" s="511" t="s">
        <v>689</v>
      </c>
      <c r="D41" s="203">
        <v>114</v>
      </c>
      <c r="E41" s="397"/>
      <c r="F41" s="117"/>
      <c r="G41" s="117"/>
      <c r="H41" s="117"/>
      <c r="I41" s="117">
        <v>19.350000000000001</v>
      </c>
      <c r="J41" s="117"/>
      <c r="K41" s="117"/>
      <c r="L41" s="117"/>
      <c r="M41" s="117"/>
      <c r="N41" s="117">
        <v>0</v>
      </c>
      <c r="O41" s="117"/>
      <c r="P41" s="117"/>
      <c r="Q41" s="117">
        <f t="shared" ref="Q41:Q61" si="3">AVERAGE(E41:P41)</f>
        <v>9.6750000000000007</v>
      </c>
      <c r="R41" s="220" t="str">
        <f t="shared" ref="R41:R61" si="4">IF(Q41&lt;5,"SI","NO")</f>
        <v>NO</v>
      </c>
      <c r="S41" s="116" t="str">
        <f t="shared" si="0"/>
        <v>Bajo</v>
      </c>
      <c r="T41" s="41"/>
    </row>
    <row r="42" spans="1:20" s="44" customFormat="1" ht="32.1" customHeight="1">
      <c r="A42" s="509" t="s">
        <v>687</v>
      </c>
      <c r="B42" s="511" t="s">
        <v>690</v>
      </c>
      <c r="C42" s="511" t="s">
        <v>691</v>
      </c>
      <c r="D42" s="203">
        <v>60</v>
      </c>
      <c r="E42" s="397"/>
      <c r="F42" s="117"/>
      <c r="G42" s="117"/>
      <c r="H42" s="117"/>
      <c r="I42" s="117">
        <v>19.350000000000001</v>
      </c>
      <c r="J42" s="117"/>
      <c r="K42" s="117"/>
      <c r="L42" s="117"/>
      <c r="M42" s="117"/>
      <c r="N42" s="117"/>
      <c r="O42" s="117"/>
      <c r="P42" s="117"/>
      <c r="Q42" s="117">
        <f t="shared" si="3"/>
        <v>19.350000000000001</v>
      </c>
      <c r="R42" s="220" t="str">
        <f t="shared" si="4"/>
        <v>NO</v>
      </c>
      <c r="S42" s="116" t="str">
        <f t="shared" si="0"/>
        <v>Medio</v>
      </c>
      <c r="T42" s="41"/>
    </row>
    <row r="43" spans="1:20" s="44" customFormat="1" ht="32.1" customHeight="1">
      <c r="A43" s="509" t="s">
        <v>687</v>
      </c>
      <c r="B43" s="511" t="s">
        <v>692</v>
      </c>
      <c r="C43" s="511" t="s">
        <v>693</v>
      </c>
      <c r="D43" s="203">
        <v>58</v>
      </c>
      <c r="E43" s="397"/>
      <c r="F43" s="117"/>
      <c r="G43" s="117"/>
      <c r="H43" s="117"/>
      <c r="I43" s="117">
        <v>72.900000000000006</v>
      </c>
      <c r="J43" s="117"/>
      <c r="K43" s="117"/>
      <c r="L43" s="117"/>
      <c r="M43" s="117"/>
      <c r="N43" s="117"/>
      <c r="O43" s="117">
        <f>(61.29+80.65)/2</f>
        <v>70.97</v>
      </c>
      <c r="P43" s="117"/>
      <c r="Q43" s="117">
        <f t="shared" si="3"/>
        <v>71.935000000000002</v>
      </c>
      <c r="R43" s="220" t="str">
        <f t="shared" si="4"/>
        <v>NO</v>
      </c>
      <c r="S43" s="116" t="str">
        <f t="shared" si="0"/>
        <v>Alto</v>
      </c>
      <c r="T43" s="41"/>
    </row>
    <row r="44" spans="1:20" s="44" customFormat="1" ht="32.1" customHeight="1">
      <c r="A44" s="509" t="s">
        <v>687</v>
      </c>
      <c r="B44" s="511" t="s">
        <v>694</v>
      </c>
      <c r="C44" s="511" t="s">
        <v>695</v>
      </c>
      <c r="D44" s="203">
        <v>50</v>
      </c>
      <c r="E44" s="397"/>
      <c r="F44" s="117"/>
      <c r="G44" s="117"/>
      <c r="H44" s="117"/>
      <c r="I44" s="117"/>
      <c r="J44" s="117">
        <v>61.29</v>
      </c>
      <c r="K44" s="117"/>
      <c r="L44" s="117"/>
      <c r="M44" s="117"/>
      <c r="N44" s="117">
        <v>70.97</v>
      </c>
      <c r="O44" s="117"/>
      <c r="P44" s="117"/>
      <c r="Q44" s="117">
        <f t="shared" si="3"/>
        <v>66.13</v>
      </c>
      <c r="R44" s="220" t="str">
        <f t="shared" si="4"/>
        <v>NO</v>
      </c>
      <c r="S44" s="116" t="str">
        <f t="shared" si="0"/>
        <v>Alto</v>
      </c>
      <c r="T44" s="41"/>
    </row>
    <row r="45" spans="1:20" s="44" customFormat="1" ht="32.1" customHeight="1">
      <c r="A45" s="509" t="s">
        <v>687</v>
      </c>
      <c r="B45" s="511" t="s">
        <v>696</v>
      </c>
      <c r="C45" s="511" t="s">
        <v>697</v>
      </c>
      <c r="D45" s="203">
        <v>75</v>
      </c>
      <c r="E45" s="397"/>
      <c r="F45" s="117"/>
      <c r="G45" s="117"/>
      <c r="H45" s="117"/>
      <c r="I45" s="117">
        <v>0</v>
      </c>
      <c r="J45" s="117"/>
      <c r="K45" s="117"/>
      <c r="L45" s="117"/>
      <c r="M45" s="117"/>
      <c r="N45" s="117">
        <v>0</v>
      </c>
      <c r="O45" s="117"/>
      <c r="P45" s="117"/>
      <c r="Q45" s="117">
        <f t="shared" si="3"/>
        <v>0</v>
      </c>
      <c r="R45" s="220" t="str">
        <f t="shared" si="4"/>
        <v>SI</v>
      </c>
      <c r="S45" s="116" t="str">
        <f t="shared" si="0"/>
        <v>Sin Riesgo</v>
      </c>
      <c r="T45" s="41"/>
    </row>
    <row r="46" spans="1:20" s="44" customFormat="1" ht="32.1" customHeight="1">
      <c r="A46" s="509" t="s">
        <v>687</v>
      </c>
      <c r="B46" s="511" t="s">
        <v>698</v>
      </c>
      <c r="C46" s="511" t="s">
        <v>699</v>
      </c>
      <c r="D46" s="203">
        <v>173</v>
      </c>
      <c r="E46" s="397"/>
      <c r="F46" s="117"/>
      <c r="G46" s="117"/>
      <c r="H46" s="117">
        <v>38.700000000000003</v>
      </c>
      <c r="I46" s="117"/>
      <c r="J46" s="117"/>
      <c r="K46" s="117"/>
      <c r="L46" s="117"/>
      <c r="M46" s="117"/>
      <c r="N46" s="117"/>
      <c r="O46" s="117"/>
      <c r="P46" s="117"/>
      <c r="Q46" s="117">
        <f t="shared" si="3"/>
        <v>38.700000000000003</v>
      </c>
      <c r="R46" s="220" t="str">
        <f t="shared" si="4"/>
        <v>NO</v>
      </c>
      <c r="S46" s="116" t="str">
        <f t="shared" si="0"/>
        <v>Alto</v>
      </c>
      <c r="T46" s="41"/>
    </row>
    <row r="47" spans="1:20" s="44" customFormat="1" ht="32.1" customHeight="1">
      <c r="A47" s="509" t="s">
        <v>687</v>
      </c>
      <c r="B47" s="511" t="s">
        <v>700</v>
      </c>
      <c r="C47" s="511" t="s">
        <v>701</v>
      </c>
      <c r="D47" s="203">
        <v>53</v>
      </c>
      <c r="E47" s="397"/>
      <c r="F47" s="117"/>
      <c r="G47" s="117"/>
      <c r="H47" s="117">
        <v>70.97</v>
      </c>
      <c r="I47" s="117">
        <v>1.94</v>
      </c>
      <c r="J47" s="117"/>
      <c r="K47" s="117"/>
      <c r="L47" s="117"/>
      <c r="M47" s="117"/>
      <c r="N47" s="117"/>
      <c r="O47" s="117"/>
      <c r="P47" s="117"/>
      <c r="Q47" s="117">
        <f t="shared" si="3"/>
        <v>36.454999999999998</v>
      </c>
      <c r="R47" s="220" t="str">
        <f t="shared" si="4"/>
        <v>NO</v>
      </c>
      <c r="S47" s="116" t="str">
        <f t="shared" si="0"/>
        <v>Alto</v>
      </c>
      <c r="T47" s="41"/>
    </row>
    <row r="48" spans="1:20" s="44" customFormat="1" ht="32.1" customHeight="1">
      <c r="A48" s="509" t="s">
        <v>687</v>
      </c>
      <c r="B48" s="511" t="s">
        <v>702</v>
      </c>
      <c r="C48" s="511" t="s">
        <v>703</v>
      </c>
      <c r="D48" s="203">
        <v>75</v>
      </c>
      <c r="E48" s="397"/>
      <c r="F48" s="117"/>
      <c r="G48" s="117"/>
      <c r="H48" s="117">
        <v>70.97</v>
      </c>
      <c r="I48" s="117">
        <v>1.94</v>
      </c>
      <c r="J48" s="117"/>
      <c r="K48" s="117"/>
      <c r="L48" s="117"/>
      <c r="M48" s="117"/>
      <c r="N48" s="117"/>
      <c r="O48" s="117"/>
      <c r="P48" s="117"/>
      <c r="Q48" s="117">
        <f t="shared" si="3"/>
        <v>36.454999999999998</v>
      </c>
      <c r="R48" s="220" t="str">
        <f t="shared" si="4"/>
        <v>NO</v>
      </c>
      <c r="S48" s="116" t="str">
        <f t="shared" si="0"/>
        <v>Alto</v>
      </c>
      <c r="T48" s="41"/>
    </row>
    <row r="49" spans="1:20" s="44" customFormat="1" ht="32.1" customHeight="1">
      <c r="A49" s="509" t="s">
        <v>687</v>
      </c>
      <c r="B49" s="511" t="s">
        <v>704</v>
      </c>
      <c r="C49" s="511" t="s">
        <v>705</v>
      </c>
      <c r="D49" s="203">
        <v>87</v>
      </c>
      <c r="E49" s="397"/>
      <c r="F49" s="117"/>
      <c r="G49" s="117"/>
      <c r="H49" s="117"/>
      <c r="I49" s="117"/>
      <c r="J49" s="117">
        <v>21.29</v>
      </c>
      <c r="K49" s="117"/>
      <c r="L49" s="117"/>
      <c r="M49" s="117"/>
      <c r="N49" s="117"/>
      <c r="O49" s="117"/>
      <c r="P49" s="117"/>
      <c r="Q49" s="117">
        <f t="shared" si="3"/>
        <v>21.29</v>
      </c>
      <c r="R49" s="220" t="str">
        <f t="shared" si="4"/>
        <v>NO</v>
      </c>
      <c r="S49" s="116" t="str">
        <f t="shared" si="0"/>
        <v>Medio</v>
      </c>
      <c r="T49" s="41"/>
    </row>
    <row r="50" spans="1:20" s="44" customFormat="1" ht="32.1" customHeight="1">
      <c r="A50" s="509" t="s">
        <v>706</v>
      </c>
      <c r="B50" s="511" t="s">
        <v>707</v>
      </c>
      <c r="C50" s="511" t="s">
        <v>708</v>
      </c>
      <c r="D50" s="203">
        <v>39</v>
      </c>
      <c r="E50" s="259"/>
      <c r="F50" s="117"/>
      <c r="G50" s="117"/>
      <c r="H50" s="117">
        <v>73.45</v>
      </c>
      <c r="I50" s="117"/>
      <c r="J50" s="117"/>
      <c r="K50" s="117"/>
      <c r="L50" s="117"/>
      <c r="M50" s="117"/>
      <c r="N50" s="117">
        <v>40.65</v>
      </c>
      <c r="O50" s="117"/>
      <c r="P50" s="117"/>
      <c r="Q50" s="117">
        <f t="shared" si="3"/>
        <v>57.05</v>
      </c>
      <c r="R50" s="219" t="str">
        <f t="shared" si="4"/>
        <v>NO</v>
      </c>
      <c r="S50" s="116" t="str">
        <f t="shared" si="0"/>
        <v>Alto</v>
      </c>
      <c r="T50" s="41"/>
    </row>
    <row r="51" spans="1:20" s="44" customFormat="1" ht="32.1" customHeight="1">
      <c r="A51" s="509" t="s">
        <v>706</v>
      </c>
      <c r="B51" s="511" t="s">
        <v>709</v>
      </c>
      <c r="C51" s="511" t="s">
        <v>710</v>
      </c>
      <c r="D51" s="203">
        <v>40</v>
      </c>
      <c r="E51" s="259"/>
      <c r="F51" s="117"/>
      <c r="G51" s="117"/>
      <c r="H51" s="117">
        <v>73.45</v>
      </c>
      <c r="I51" s="117">
        <v>76.92</v>
      </c>
      <c r="J51" s="117"/>
      <c r="K51" s="117"/>
      <c r="L51" s="117"/>
      <c r="M51" s="117"/>
      <c r="N51" s="117"/>
      <c r="O51" s="117"/>
      <c r="P51" s="117"/>
      <c r="Q51" s="117">
        <f t="shared" si="3"/>
        <v>75.185000000000002</v>
      </c>
      <c r="R51" s="219" t="str">
        <f t="shared" si="4"/>
        <v>NO</v>
      </c>
      <c r="S51" s="116" t="str">
        <f t="shared" si="0"/>
        <v>Alto</v>
      </c>
      <c r="T51" s="41"/>
    </row>
    <row r="52" spans="1:20" s="44" customFormat="1" ht="32.1" customHeight="1">
      <c r="A52" s="509" t="s">
        <v>706</v>
      </c>
      <c r="B52" s="511" t="s">
        <v>711</v>
      </c>
      <c r="C52" s="511" t="s">
        <v>712</v>
      </c>
      <c r="D52" s="203">
        <v>15</v>
      </c>
      <c r="E52" s="259"/>
      <c r="F52" s="117"/>
      <c r="G52" s="117"/>
      <c r="H52" s="117"/>
      <c r="I52" s="117">
        <v>73.45</v>
      </c>
      <c r="J52" s="117"/>
      <c r="K52" s="117"/>
      <c r="L52" s="117"/>
      <c r="M52" s="117"/>
      <c r="N52" s="117"/>
      <c r="O52" s="117"/>
      <c r="P52" s="117"/>
      <c r="Q52" s="117">
        <f t="shared" si="3"/>
        <v>73.45</v>
      </c>
      <c r="R52" s="219" t="str">
        <f t="shared" si="4"/>
        <v>NO</v>
      </c>
      <c r="S52" s="116" t="str">
        <f t="shared" si="0"/>
        <v>Alto</v>
      </c>
      <c r="T52" s="41"/>
    </row>
    <row r="53" spans="1:20" s="44" customFormat="1" ht="32.1" customHeight="1">
      <c r="A53" s="509" t="s">
        <v>706</v>
      </c>
      <c r="B53" s="511" t="s">
        <v>713</v>
      </c>
      <c r="C53" s="511" t="s">
        <v>714</v>
      </c>
      <c r="D53" s="203">
        <v>20</v>
      </c>
      <c r="E53" s="259"/>
      <c r="F53" s="117"/>
      <c r="G53" s="117"/>
      <c r="H53" s="117">
        <v>73.45</v>
      </c>
      <c r="I53" s="117"/>
      <c r="J53" s="117"/>
      <c r="K53" s="117"/>
      <c r="L53" s="117"/>
      <c r="M53" s="117"/>
      <c r="N53" s="117"/>
      <c r="O53" s="117"/>
      <c r="P53" s="117"/>
      <c r="Q53" s="117">
        <f t="shared" si="3"/>
        <v>73.45</v>
      </c>
      <c r="R53" s="219" t="str">
        <f t="shared" si="4"/>
        <v>NO</v>
      </c>
      <c r="S53" s="116" t="str">
        <f t="shared" si="0"/>
        <v>Alto</v>
      </c>
      <c r="T53" s="41"/>
    </row>
    <row r="54" spans="1:20" s="44" customFormat="1" ht="32.1" customHeight="1">
      <c r="A54" s="509" t="s">
        <v>706</v>
      </c>
      <c r="B54" s="511" t="s">
        <v>715</v>
      </c>
      <c r="C54" s="511" t="s">
        <v>716</v>
      </c>
      <c r="D54" s="203">
        <v>85</v>
      </c>
      <c r="E54" s="259"/>
      <c r="F54" s="117"/>
      <c r="G54" s="117"/>
      <c r="H54" s="117"/>
      <c r="I54" s="117"/>
      <c r="J54" s="117">
        <v>70.8</v>
      </c>
      <c r="K54" s="117"/>
      <c r="L54" s="117"/>
      <c r="M54" s="117"/>
      <c r="N54" s="117"/>
      <c r="O54" s="117"/>
      <c r="P54" s="117"/>
      <c r="Q54" s="117">
        <f t="shared" si="3"/>
        <v>70.8</v>
      </c>
      <c r="R54" s="219" t="str">
        <f t="shared" si="4"/>
        <v>NO</v>
      </c>
      <c r="S54" s="116" t="str">
        <f t="shared" si="0"/>
        <v>Alto</v>
      </c>
      <c r="T54" s="41"/>
    </row>
    <row r="55" spans="1:20" s="44" customFormat="1" ht="32.1" customHeight="1">
      <c r="A55" s="509" t="s">
        <v>706</v>
      </c>
      <c r="B55" s="511" t="s">
        <v>549</v>
      </c>
      <c r="C55" s="511" t="s">
        <v>717</v>
      </c>
      <c r="D55" s="203">
        <v>45</v>
      </c>
      <c r="E55" s="259"/>
      <c r="F55" s="117"/>
      <c r="G55" s="117">
        <v>48</v>
      </c>
      <c r="H55" s="117"/>
      <c r="I55" s="117"/>
      <c r="J55" s="117"/>
      <c r="K55" s="117"/>
      <c r="L55" s="117"/>
      <c r="M55" s="117"/>
      <c r="N55" s="117"/>
      <c r="O55" s="117"/>
      <c r="P55" s="117"/>
      <c r="Q55" s="117">
        <f t="shared" si="3"/>
        <v>48</v>
      </c>
      <c r="R55" s="219" t="str">
        <f t="shared" si="4"/>
        <v>NO</v>
      </c>
      <c r="S55" s="116" t="str">
        <f t="shared" si="0"/>
        <v>Alto</v>
      </c>
      <c r="T55" s="41"/>
    </row>
    <row r="56" spans="1:20" s="44" customFormat="1" ht="32.1" customHeight="1">
      <c r="A56" s="509" t="s">
        <v>706</v>
      </c>
      <c r="B56" s="511" t="s">
        <v>718</v>
      </c>
      <c r="C56" s="511" t="s">
        <v>719</v>
      </c>
      <c r="D56" s="203">
        <v>60</v>
      </c>
      <c r="E56" s="259"/>
      <c r="F56" s="117"/>
      <c r="G56" s="117"/>
      <c r="H56" s="117">
        <v>90.3</v>
      </c>
      <c r="I56" s="117"/>
      <c r="J56" s="117">
        <v>70.8</v>
      </c>
      <c r="K56" s="117"/>
      <c r="L56" s="117"/>
      <c r="M56" s="117"/>
      <c r="N56" s="117"/>
      <c r="O56" s="117"/>
      <c r="P56" s="117"/>
      <c r="Q56" s="117">
        <f t="shared" si="3"/>
        <v>80.55</v>
      </c>
      <c r="R56" s="219" t="str">
        <f t="shared" si="4"/>
        <v>NO</v>
      </c>
      <c r="S56" s="116" t="str">
        <f t="shared" si="0"/>
        <v>Inviable Sanitariamente</v>
      </c>
      <c r="T56" s="41"/>
    </row>
    <row r="57" spans="1:20" s="44" customFormat="1" ht="32.1" customHeight="1">
      <c r="A57" s="509" t="s">
        <v>706</v>
      </c>
      <c r="B57" s="511" t="s">
        <v>303</v>
      </c>
      <c r="C57" s="511" t="s">
        <v>720</v>
      </c>
      <c r="D57" s="203">
        <v>27</v>
      </c>
      <c r="E57" s="259"/>
      <c r="F57" s="117"/>
      <c r="G57" s="117"/>
      <c r="H57" s="117">
        <v>90.3</v>
      </c>
      <c r="I57" s="117"/>
      <c r="J57" s="117">
        <v>70.8</v>
      </c>
      <c r="K57" s="117"/>
      <c r="L57" s="117"/>
      <c r="M57" s="117"/>
      <c r="N57" s="117"/>
      <c r="O57" s="117"/>
      <c r="P57" s="117"/>
      <c r="Q57" s="117">
        <f t="shared" si="3"/>
        <v>80.55</v>
      </c>
      <c r="R57" s="219" t="str">
        <f t="shared" si="4"/>
        <v>NO</v>
      </c>
      <c r="S57" s="116" t="str">
        <f t="shared" si="0"/>
        <v>Inviable Sanitariamente</v>
      </c>
      <c r="T57" s="41"/>
    </row>
    <row r="58" spans="1:20" s="44" customFormat="1" ht="32.1" customHeight="1">
      <c r="A58" s="509" t="s">
        <v>706</v>
      </c>
      <c r="B58" s="511" t="s">
        <v>721</v>
      </c>
      <c r="C58" s="511" t="s">
        <v>722</v>
      </c>
      <c r="D58" s="203">
        <v>70</v>
      </c>
      <c r="E58" s="259"/>
      <c r="F58" s="117"/>
      <c r="G58" s="117">
        <v>72</v>
      </c>
      <c r="H58" s="117"/>
      <c r="I58" s="117"/>
      <c r="J58" s="117"/>
      <c r="K58" s="117"/>
      <c r="L58" s="117"/>
      <c r="M58" s="117"/>
      <c r="N58" s="117"/>
      <c r="O58" s="117"/>
      <c r="P58" s="117"/>
      <c r="Q58" s="117">
        <f t="shared" si="3"/>
        <v>72</v>
      </c>
      <c r="R58" s="219" t="str">
        <f t="shared" si="4"/>
        <v>NO</v>
      </c>
      <c r="S58" s="116" t="str">
        <f t="shared" si="0"/>
        <v>Alto</v>
      </c>
      <c r="T58" s="41"/>
    </row>
    <row r="59" spans="1:20" s="44" customFormat="1" ht="32.1" customHeight="1">
      <c r="A59" s="509" t="s">
        <v>706</v>
      </c>
      <c r="B59" s="511" t="s">
        <v>723</v>
      </c>
      <c r="C59" s="511" t="s">
        <v>724</v>
      </c>
      <c r="D59" s="203">
        <v>85</v>
      </c>
      <c r="E59" s="259"/>
      <c r="F59" s="117"/>
      <c r="G59" s="117"/>
      <c r="H59" s="117">
        <v>73.45</v>
      </c>
      <c r="I59" s="117"/>
      <c r="J59" s="117"/>
      <c r="K59" s="117"/>
      <c r="L59" s="117"/>
      <c r="M59" s="117"/>
      <c r="N59" s="117">
        <v>71</v>
      </c>
      <c r="O59" s="117"/>
      <c r="P59" s="117"/>
      <c r="Q59" s="117">
        <f t="shared" si="3"/>
        <v>72.224999999999994</v>
      </c>
      <c r="R59" s="219" t="str">
        <f t="shared" si="4"/>
        <v>NO</v>
      </c>
      <c r="S59" s="116" t="str">
        <f t="shared" si="0"/>
        <v>Alto</v>
      </c>
      <c r="T59" s="41"/>
    </row>
    <row r="60" spans="1:20" s="44" customFormat="1" ht="32.1" customHeight="1">
      <c r="A60" s="509" t="s">
        <v>706</v>
      </c>
      <c r="B60" s="511" t="s">
        <v>725</v>
      </c>
      <c r="C60" s="511" t="s">
        <v>726</v>
      </c>
      <c r="D60" s="203">
        <v>150</v>
      </c>
      <c r="E60" s="259"/>
      <c r="F60" s="117"/>
      <c r="G60" s="117">
        <v>49</v>
      </c>
      <c r="H60" s="117"/>
      <c r="I60" s="117"/>
      <c r="J60" s="117"/>
      <c r="K60" s="117"/>
      <c r="L60" s="117"/>
      <c r="M60" s="117"/>
      <c r="N60" s="117">
        <v>71</v>
      </c>
      <c r="O60" s="117"/>
      <c r="P60" s="117"/>
      <c r="Q60" s="117">
        <f t="shared" si="3"/>
        <v>60</v>
      </c>
      <c r="R60" s="219" t="str">
        <f t="shared" si="4"/>
        <v>NO</v>
      </c>
      <c r="S60" s="116" t="str">
        <f t="shared" si="0"/>
        <v>Alto</v>
      </c>
      <c r="T60" s="41"/>
    </row>
    <row r="61" spans="1:20" s="44" customFormat="1" ht="32.1" customHeight="1">
      <c r="A61" s="509" t="s">
        <v>706</v>
      </c>
      <c r="B61" s="511" t="s">
        <v>727</v>
      </c>
      <c r="C61" s="511" t="s">
        <v>728</v>
      </c>
      <c r="D61" s="203">
        <v>30</v>
      </c>
      <c r="E61" s="259"/>
      <c r="F61" s="117"/>
      <c r="G61" s="117"/>
      <c r="H61" s="117">
        <v>76.900000000000006</v>
      </c>
      <c r="I61" s="117">
        <v>73.45</v>
      </c>
      <c r="J61" s="117"/>
      <c r="K61" s="117"/>
      <c r="L61" s="117"/>
      <c r="M61" s="117"/>
      <c r="N61" s="117">
        <v>70.900000000000006</v>
      </c>
      <c r="O61" s="117"/>
      <c r="P61" s="117"/>
      <c r="Q61" s="117">
        <f t="shared" si="3"/>
        <v>73.750000000000014</v>
      </c>
      <c r="R61" s="219" t="str">
        <f t="shared" si="4"/>
        <v>NO</v>
      </c>
      <c r="S61" s="116" t="str">
        <f t="shared" si="0"/>
        <v>Alto</v>
      </c>
      <c r="T61" s="41"/>
    </row>
    <row r="62" spans="1:20" s="44" customFormat="1" ht="32.1" customHeight="1">
      <c r="A62" s="509" t="s">
        <v>729</v>
      </c>
      <c r="B62" s="511" t="s">
        <v>730</v>
      </c>
      <c r="C62" s="511" t="s">
        <v>731</v>
      </c>
      <c r="D62" s="203">
        <v>48</v>
      </c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>
        <v>94.3</v>
      </c>
      <c r="P62" s="117"/>
      <c r="Q62" s="117">
        <f t="shared" ref="Q62:Q65" si="5">AVERAGE(E62:P62)</f>
        <v>94.3</v>
      </c>
      <c r="R62" s="115" t="str">
        <f t="shared" si="2"/>
        <v>NO</v>
      </c>
      <c r="S62" s="116" t="str">
        <f t="shared" si="0"/>
        <v>Inviable Sanitariamente</v>
      </c>
      <c r="T62" s="41"/>
    </row>
    <row r="63" spans="1:20" s="44" customFormat="1" ht="32.1" customHeight="1">
      <c r="A63" s="509" t="s">
        <v>729</v>
      </c>
      <c r="B63" s="511" t="s">
        <v>206</v>
      </c>
      <c r="C63" s="511" t="s">
        <v>732</v>
      </c>
      <c r="D63" s="203">
        <v>15</v>
      </c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>
        <v>94.3</v>
      </c>
      <c r="P63" s="117"/>
      <c r="Q63" s="117">
        <f t="shared" si="5"/>
        <v>94.3</v>
      </c>
      <c r="R63" s="115" t="str">
        <f t="shared" si="2"/>
        <v>NO</v>
      </c>
      <c r="S63" s="116" t="str">
        <f t="shared" si="0"/>
        <v>Inviable Sanitariamente</v>
      </c>
      <c r="T63" s="41"/>
    </row>
    <row r="64" spans="1:20" s="44" customFormat="1" ht="32.1" customHeight="1">
      <c r="A64" s="509" t="s">
        <v>729</v>
      </c>
      <c r="B64" s="511" t="s">
        <v>733</v>
      </c>
      <c r="C64" s="511" t="s">
        <v>734</v>
      </c>
      <c r="D64" s="203">
        <v>65</v>
      </c>
      <c r="E64" s="397"/>
      <c r="F64" s="117"/>
      <c r="G64" s="117"/>
      <c r="H64" s="117"/>
      <c r="I64" s="117">
        <v>100</v>
      </c>
      <c r="J64" s="117"/>
      <c r="K64" s="117"/>
      <c r="L64" s="117"/>
      <c r="M64" s="117"/>
      <c r="N64" s="117"/>
      <c r="O64" s="117"/>
      <c r="P64" s="117"/>
      <c r="Q64" s="117">
        <f>AVERAGE(E64:P64)</f>
        <v>100</v>
      </c>
      <c r="R64" s="220" t="str">
        <f>IF(Q64&lt;5,"SI","NO")</f>
        <v>NO</v>
      </c>
      <c r="S64" s="116" t="str">
        <f t="shared" si="0"/>
        <v>Inviable Sanitariamente</v>
      </c>
      <c r="T64" s="41"/>
    </row>
    <row r="65" spans="1:20" s="44" customFormat="1" ht="32.1" customHeight="1">
      <c r="A65" s="509" t="s">
        <v>729</v>
      </c>
      <c r="B65" s="511" t="s">
        <v>735</v>
      </c>
      <c r="C65" s="511" t="s">
        <v>736</v>
      </c>
      <c r="D65" s="203">
        <v>100</v>
      </c>
      <c r="E65" s="117"/>
      <c r="F65" s="117"/>
      <c r="G65" s="117"/>
      <c r="H65" s="117"/>
      <c r="I65" s="117"/>
      <c r="J65" s="117"/>
      <c r="K65" s="117"/>
      <c r="L65" s="117">
        <v>100</v>
      </c>
      <c r="M65" s="117"/>
      <c r="N65" s="117"/>
      <c r="O65" s="117"/>
      <c r="P65" s="117"/>
      <c r="Q65" s="117">
        <f t="shared" si="5"/>
        <v>100</v>
      </c>
      <c r="R65" s="115" t="str">
        <f t="shared" si="2"/>
        <v>NO</v>
      </c>
      <c r="S65" s="116" t="str">
        <f t="shared" si="0"/>
        <v>Inviable Sanitariamente</v>
      </c>
      <c r="T65" s="41"/>
    </row>
    <row r="66" spans="1:20" s="44" customFormat="1" ht="32.1" customHeight="1">
      <c r="A66" s="509" t="s">
        <v>729</v>
      </c>
      <c r="B66" s="511" t="s">
        <v>737</v>
      </c>
      <c r="C66" s="511" t="s">
        <v>738</v>
      </c>
      <c r="D66" s="203">
        <v>55</v>
      </c>
      <c r="E66" s="397"/>
      <c r="F66" s="117"/>
      <c r="G66" s="117"/>
      <c r="H66" s="117"/>
      <c r="I66" s="117">
        <v>100</v>
      </c>
      <c r="J66" s="117"/>
      <c r="K66" s="117"/>
      <c r="L66" s="117"/>
      <c r="M66" s="117"/>
      <c r="N66" s="117"/>
      <c r="O66" s="117"/>
      <c r="P66" s="117"/>
      <c r="Q66" s="117">
        <f t="shared" ref="Q66:Q84" si="6">AVERAGE(E66:P66)</f>
        <v>100</v>
      </c>
      <c r="R66" s="220" t="str">
        <f t="shared" ref="R66:R84" si="7">IF(Q66&lt;5,"SI","NO")</f>
        <v>NO</v>
      </c>
      <c r="S66" s="116" t="str">
        <f t="shared" si="0"/>
        <v>Inviable Sanitariamente</v>
      </c>
      <c r="T66" s="41"/>
    </row>
    <row r="67" spans="1:20" s="44" customFormat="1" ht="32.1" customHeight="1">
      <c r="A67" s="509" t="s">
        <v>729</v>
      </c>
      <c r="B67" s="511" t="s">
        <v>739</v>
      </c>
      <c r="C67" s="511" t="s">
        <v>740</v>
      </c>
      <c r="D67" s="203">
        <v>58</v>
      </c>
      <c r="E67" s="397"/>
      <c r="F67" s="117"/>
      <c r="G67" s="117"/>
      <c r="H67" s="117"/>
      <c r="I67" s="117">
        <v>100</v>
      </c>
      <c r="J67" s="117"/>
      <c r="K67" s="117"/>
      <c r="L67" s="117"/>
      <c r="M67" s="117"/>
      <c r="N67" s="117"/>
      <c r="O67" s="117"/>
      <c r="P67" s="117"/>
      <c r="Q67" s="117">
        <f t="shared" si="6"/>
        <v>100</v>
      </c>
      <c r="R67" s="220" t="str">
        <f t="shared" si="7"/>
        <v>NO</v>
      </c>
      <c r="S67" s="116" t="str">
        <f t="shared" si="0"/>
        <v>Inviable Sanitariamente</v>
      </c>
      <c r="T67" s="41"/>
    </row>
    <row r="68" spans="1:20" s="44" customFormat="1" ht="32.1" customHeight="1">
      <c r="A68" s="509" t="s">
        <v>729</v>
      </c>
      <c r="B68" s="511" t="s">
        <v>741</v>
      </c>
      <c r="C68" s="511" t="s">
        <v>742</v>
      </c>
      <c r="D68" s="203">
        <v>40</v>
      </c>
      <c r="E68" s="397"/>
      <c r="F68" s="117"/>
      <c r="G68" s="117"/>
      <c r="H68" s="117"/>
      <c r="I68" s="117">
        <v>100</v>
      </c>
      <c r="J68" s="117"/>
      <c r="K68" s="117"/>
      <c r="L68" s="117"/>
      <c r="M68" s="117"/>
      <c r="N68" s="117"/>
      <c r="O68" s="117"/>
      <c r="P68" s="117"/>
      <c r="Q68" s="117">
        <f t="shared" si="6"/>
        <v>100</v>
      </c>
      <c r="R68" s="220" t="str">
        <f t="shared" si="7"/>
        <v>NO</v>
      </c>
      <c r="S68" s="116" t="str">
        <f t="shared" si="0"/>
        <v>Inviable Sanitariamente</v>
      </c>
      <c r="T68" s="41"/>
    </row>
    <row r="69" spans="1:20" s="44" customFormat="1" ht="32.1" customHeight="1">
      <c r="A69" s="509" t="s">
        <v>729</v>
      </c>
      <c r="B69" s="511" t="s">
        <v>743</v>
      </c>
      <c r="C69" s="511" t="s">
        <v>744</v>
      </c>
      <c r="D69" s="203">
        <v>68</v>
      </c>
      <c r="E69" s="398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 t="e">
        <f t="shared" si="6"/>
        <v>#DIV/0!</v>
      </c>
      <c r="R69" s="273" t="e">
        <f t="shared" si="7"/>
        <v>#DIV/0!</v>
      </c>
      <c r="S69" s="116" t="e">
        <f t="shared" si="0"/>
        <v>#DIV/0!</v>
      </c>
      <c r="T69" s="41"/>
    </row>
    <row r="70" spans="1:20" s="44" customFormat="1" ht="32.1" customHeight="1">
      <c r="A70" s="509" t="s">
        <v>729</v>
      </c>
      <c r="B70" s="511" t="s">
        <v>745</v>
      </c>
      <c r="C70" s="511" t="s">
        <v>746</v>
      </c>
      <c r="D70" s="203">
        <v>34</v>
      </c>
      <c r="E70" s="398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 t="e">
        <f t="shared" si="6"/>
        <v>#DIV/0!</v>
      </c>
      <c r="R70" s="273" t="e">
        <f t="shared" si="7"/>
        <v>#DIV/0!</v>
      </c>
      <c r="S70" s="116" t="e">
        <f t="shared" si="0"/>
        <v>#DIV/0!</v>
      </c>
      <c r="T70" s="41"/>
    </row>
    <row r="71" spans="1:20" s="44" customFormat="1" ht="32.1" customHeight="1">
      <c r="A71" s="509" t="s">
        <v>729</v>
      </c>
      <c r="B71" s="511" t="s">
        <v>747</v>
      </c>
      <c r="C71" s="511" t="s">
        <v>748</v>
      </c>
      <c r="D71" s="203">
        <v>35</v>
      </c>
      <c r="E71" s="398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 t="e">
        <f t="shared" si="6"/>
        <v>#DIV/0!</v>
      </c>
      <c r="R71" s="273" t="e">
        <f t="shared" si="7"/>
        <v>#DIV/0!</v>
      </c>
      <c r="S71" s="116" t="e">
        <f t="shared" si="0"/>
        <v>#DIV/0!</v>
      </c>
      <c r="T71" s="41"/>
    </row>
    <row r="72" spans="1:20" s="44" customFormat="1" ht="32.1" customHeight="1">
      <c r="A72" s="509" t="s">
        <v>729</v>
      </c>
      <c r="B72" s="511" t="s">
        <v>749</v>
      </c>
      <c r="C72" s="511" t="s">
        <v>750</v>
      </c>
      <c r="D72" s="203">
        <v>30</v>
      </c>
      <c r="E72" s="397"/>
      <c r="F72" s="117"/>
      <c r="G72" s="117"/>
      <c r="H72" s="117"/>
      <c r="I72" s="117"/>
      <c r="J72" s="117">
        <v>66.599999999999994</v>
      </c>
      <c r="K72" s="117"/>
      <c r="L72" s="117"/>
      <c r="M72" s="117"/>
      <c r="N72" s="117"/>
      <c r="O72" s="117"/>
      <c r="P72" s="117"/>
      <c r="Q72" s="117">
        <f t="shared" si="6"/>
        <v>66.599999999999994</v>
      </c>
      <c r="R72" s="220" t="str">
        <f t="shared" si="7"/>
        <v>NO</v>
      </c>
      <c r="S72" s="116" t="str">
        <f t="shared" si="0"/>
        <v>Alto</v>
      </c>
      <c r="T72" s="41"/>
    </row>
    <row r="73" spans="1:20" s="44" customFormat="1" ht="32.1" customHeight="1">
      <c r="A73" s="509" t="s">
        <v>729</v>
      </c>
      <c r="B73" s="511" t="s">
        <v>751</v>
      </c>
      <c r="C73" s="511" t="s">
        <v>752</v>
      </c>
      <c r="D73" s="203">
        <v>13</v>
      </c>
      <c r="E73" s="397"/>
      <c r="F73" s="117"/>
      <c r="G73" s="117"/>
      <c r="H73" s="117"/>
      <c r="I73" s="117">
        <v>0</v>
      </c>
      <c r="J73" s="117"/>
      <c r="K73" s="117"/>
      <c r="L73" s="117"/>
      <c r="M73" s="117"/>
      <c r="N73" s="117"/>
      <c r="O73" s="117"/>
      <c r="P73" s="117"/>
      <c r="Q73" s="117">
        <f t="shared" si="6"/>
        <v>0</v>
      </c>
      <c r="R73" s="220" t="str">
        <f t="shared" si="7"/>
        <v>SI</v>
      </c>
      <c r="S73" s="116" t="str">
        <f t="shared" si="0"/>
        <v>Sin Riesgo</v>
      </c>
      <c r="T73" s="251" t="str">
        <f>IF(R73&lt;5,"Sin Riesgo",IF(R73 &lt;=14,"Bajo",IF(R73&lt;=35,"Medio",IF(R73&lt;=80,"Alto","Inviable Sanitariamente"))))</f>
        <v>Inviable Sanitariamente</v>
      </c>
    </row>
    <row r="74" spans="1:20" s="44" customFormat="1" ht="32.1" customHeight="1">
      <c r="A74" s="509" t="s">
        <v>729</v>
      </c>
      <c r="B74" s="511" t="s">
        <v>739</v>
      </c>
      <c r="C74" s="511" t="s">
        <v>753</v>
      </c>
      <c r="D74" s="203">
        <v>12</v>
      </c>
      <c r="E74" s="397"/>
      <c r="F74" s="117"/>
      <c r="G74" s="117"/>
      <c r="H74" s="117"/>
      <c r="I74" s="117">
        <v>0</v>
      </c>
      <c r="J74" s="117"/>
      <c r="K74" s="117"/>
      <c r="L74" s="117"/>
      <c r="M74" s="117"/>
      <c r="N74" s="117"/>
      <c r="O74" s="117"/>
      <c r="P74" s="117"/>
      <c r="Q74" s="117">
        <f t="shared" si="6"/>
        <v>0</v>
      </c>
      <c r="R74" s="220" t="str">
        <f t="shared" si="7"/>
        <v>SI</v>
      </c>
      <c r="S74" s="116" t="str">
        <f t="shared" si="0"/>
        <v>Sin Riesgo</v>
      </c>
      <c r="T74" s="41"/>
    </row>
    <row r="75" spans="1:20" s="44" customFormat="1" ht="32.1" customHeight="1">
      <c r="A75" s="509" t="s">
        <v>729</v>
      </c>
      <c r="B75" s="511" t="s">
        <v>754</v>
      </c>
      <c r="C75" s="511" t="s">
        <v>755</v>
      </c>
      <c r="D75" s="203">
        <v>83</v>
      </c>
      <c r="E75" s="397"/>
      <c r="F75" s="117"/>
      <c r="G75" s="117"/>
      <c r="H75" s="117"/>
      <c r="I75" s="117">
        <v>0</v>
      </c>
      <c r="J75" s="117"/>
      <c r="K75" s="117"/>
      <c r="L75" s="117"/>
      <c r="M75" s="117"/>
      <c r="N75" s="117"/>
      <c r="O75" s="117"/>
      <c r="P75" s="117"/>
      <c r="Q75" s="117">
        <f t="shared" si="6"/>
        <v>0</v>
      </c>
      <c r="R75" s="220" t="str">
        <f t="shared" si="7"/>
        <v>SI</v>
      </c>
      <c r="S75" s="116" t="str">
        <f t="shared" ref="S75:S138" si="8">IF(Q75&lt;=5,"Sin Riesgo",IF(Q75 &lt;=14,"Bajo",IF(Q75&lt;=35,"Medio",IF(Q75&lt;=80,"Alto","Inviable Sanitariamente"))))</f>
        <v>Sin Riesgo</v>
      </c>
      <c r="T75" s="41"/>
    </row>
    <row r="76" spans="1:20" s="44" customFormat="1" ht="32.1" customHeight="1">
      <c r="A76" s="509" t="s">
        <v>756</v>
      </c>
      <c r="B76" s="511" t="s">
        <v>757</v>
      </c>
      <c r="C76" s="511" t="s">
        <v>758</v>
      </c>
      <c r="D76" s="203">
        <v>61</v>
      </c>
      <c r="E76" s="397"/>
      <c r="F76" s="117"/>
      <c r="G76" s="117"/>
      <c r="H76" s="117"/>
      <c r="I76" s="117"/>
      <c r="J76" s="117">
        <v>19.350000000000001</v>
      </c>
      <c r="K76" s="117"/>
      <c r="L76" s="117"/>
      <c r="M76" s="117"/>
      <c r="N76" s="117"/>
      <c r="O76" s="117"/>
      <c r="P76" s="117"/>
      <c r="Q76" s="117">
        <f t="shared" si="6"/>
        <v>19.350000000000001</v>
      </c>
      <c r="R76" s="257" t="str">
        <f t="shared" si="7"/>
        <v>NO</v>
      </c>
      <c r="S76" s="116" t="str">
        <f t="shared" si="8"/>
        <v>Medio</v>
      </c>
      <c r="T76" s="41"/>
    </row>
    <row r="77" spans="1:20" s="44" customFormat="1" ht="32.1" customHeight="1">
      <c r="A77" s="509" t="s">
        <v>756</v>
      </c>
      <c r="B77" s="511" t="s">
        <v>759</v>
      </c>
      <c r="C77" s="511" t="s">
        <v>760</v>
      </c>
      <c r="D77" s="203">
        <v>57</v>
      </c>
      <c r="E77" s="397"/>
      <c r="F77" s="117"/>
      <c r="G77" s="117"/>
      <c r="H77" s="117"/>
      <c r="I77" s="117"/>
      <c r="J77" s="117">
        <v>51.6</v>
      </c>
      <c r="K77" s="117"/>
      <c r="L77" s="117"/>
      <c r="M77" s="117"/>
      <c r="N77" s="117"/>
      <c r="O77" s="117"/>
      <c r="P77" s="117"/>
      <c r="Q77" s="117">
        <f t="shared" si="6"/>
        <v>51.6</v>
      </c>
      <c r="R77" s="257" t="str">
        <f t="shared" si="7"/>
        <v>NO</v>
      </c>
      <c r="S77" s="116" t="str">
        <f t="shared" si="8"/>
        <v>Alto</v>
      </c>
      <c r="T77" s="41"/>
    </row>
    <row r="78" spans="1:20" s="44" customFormat="1" ht="32.1" customHeight="1">
      <c r="A78" s="509" t="s">
        <v>756</v>
      </c>
      <c r="B78" s="511" t="s">
        <v>761</v>
      </c>
      <c r="C78" s="511" t="s">
        <v>762</v>
      </c>
      <c r="D78" s="203">
        <v>80</v>
      </c>
      <c r="E78" s="397"/>
      <c r="F78" s="117"/>
      <c r="G78" s="117"/>
      <c r="H78" s="117"/>
      <c r="I78" s="117"/>
      <c r="J78" s="117">
        <v>51.6</v>
      </c>
      <c r="K78" s="117"/>
      <c r="L78" s="117"/>
      <c r="M78" s="117"/>
      <c r="N78" s="117"/>
      <c r="O78" s="117"/>
      <c r="P78" s="117"/>
      <c r="Q78" s="117">
        <f t="shared" si="6"/>
        <v>51.6</v>
      </c>
      <c r="R78" s="257" t="str">
        <f t="shared" si="7"/>
        <v>NO</v>
      </c>
      <c r="S78" s="116" t="str">
        <f t="shared" si="8"/>
        <v>Alto</v>
      </c>
      <c r="T78" s="41"/>
    </row>
    <row r="79" spans="1:20" s="44" customFormat="1" ht="32.1" customHeight="1">
      <c r="A79" s="509" t="s">
        <v>756</v>
      </c>
      <c r="B79" s="511" t="s">
        <v>763</v>
      </c>
      <c r="C79" s="511" t="s">
        <v>764</v>
      </c>
      <c r="D79" s="203">
        <v>30</v>
      </c>
      <c r="E79" s="397"/>
      <c r="F79" s="117"/>
      <c r="G79" s="117"/>
      <c r="H79" s="117"/>
      <c r="I79" s="117"/>
      <c r="J79" s="117">
        <v>28.5</v>
      </c>
      <c r="K79" s="117"/>
      <c r="L79" s="117"/>
      <c r="M79" s="117"/>
      <c r="N79" s="117"/>
      <c r="O79" s="117"/>
      <c r="P79" s="117"/>
      <c r="Q79" s="117">
        <f t="shared" si="6"/>
        <v>28.5</v>
      </c>
      <c r="R79" s="257" t="str">
        <f t="shared" si="7"/>
        <v>NO</v>
      </c>
      <c r="S79" s="116" t="str">
        <f t="shared" si="8"/>
        <v>Medio</v>
      </c>
      <c r="T79" s="41"/>
    </row>
    <row r="80" spans="1:20" s="44" customFormat="1" ht="32.1" customHeight="1">
      <c r="A80" s="509" t="s">
        <v>765</v>
      </c>
      <c r="B80" s="511" t="s">
        <v>766</v>
      </c>
      <c r="C80" s="511" t="s">
        <v>767</v>
      </c>
      <c r="D80" s="203">
        <v>75</v>
      </c>
      <c r="E80" s="397"/>
      <c r="F80" s="117"/>
      <c r="G80" s="117"/>
      <c r="H80" s="117">
        <v>97.35</v>
      </c>
      <c r="I80" s="117"/>
      <c r="J80" s="117"/>
      <c r="K80" s="117"/>
      <c r="L80" s="117"/>
      <c r="M80" s="117"/>
      <c r="N80" s="117">
        <v>97.36</v>
      </c>
      <c r="O80" s="117"/>
      <c r="P80" s="117"/>
      <c r="Q80" s="117">
        <f t="shared" si="6"/>
        <v>97.35499999999999</v>
      </c>
      <c r="R80" s="220" t="str">
        <f t="shared" si="7"/>
        <v>NO</v>
      </c>
      <c r="S80" s="116" t="str">
        <f t="shared" si="8"/>
        <v>Inviable Sanitariamente</v>
      </c>
      <c r="T80" s="41"/>
    </row>
    <row r="81" spans="1:20" s="44" customFormat="1" ht="32.1" customHeight="1">
      <c r="A81" s="509" t="s">
        <v>765</v>
      </c>
      <c r="B81" s="511" t="s">
        <v>768</v>
      </c>
      <c r="C81" s="511" t="s">
        <v>769</v>
      </c>
      <c r="D81" s="203">
        <v>273</v>
      </c>
      <c r="E81" s="397"/>
      <c r="F81" s="117"/>
      <c r="G81" s="117"/>
      <c r="H81" s="117">
        <v>97.35</v>
      </c>
      <c r="I81" s="117"/>
      <c r="J81" s="117"/>
      <c r="K81" s="117"/>
      <c r="L81" s="117"/>
      <c r="M81" s="117"/>
      <c r="N81" s="117">
        <v>70.8</v>
      </c>
      <c r="O81" s="117"/>
      <c r="P81" s="117"/>
      <c r="Q81" s="117">
        <f t="shared" si="6"/>
        <v>84.074999999999989</v>
      </c>
      <c r="R81" s="220" t="str">
        <f t="shared" si="7"/>
        <v>NO</v>
      </c>
      <c r="S81" s="116" t="str">
        <f t="shared" si="8"/>
        <v>Inviable Sanitariamente</v>
      </c>
      <c r="T81" s="41"/>
    </row>
    <row r="82" spans="1:20" s="44" customFormat="1" ht="32.1" customHeight="1">
      <c r="A82" s="509" t="s">
        <v>765</v>
      </c>
      <c r="B82" s="511" t="s">
        <v>770</v>
      </c>
      <c r="C82" s="511" t="s">
        <v>771</v>
      </c>
      <c r="D82" s="203">
        <v>132</v>
      </c>
      <c r="E82" s="397"/>
      <c r="F82" s="117"/>
      <c r="G82" s="117"/>
      <c r="H82" s="117">
        <v>26.55</v>
      </c>
      <c r="I82" s="117"/>
      <c r="J82" s="117"/>
      <c r="K82" s="117"/>
      <c r="L82" s="117"/>
      <c r="M82" s="117"/>
      <c r="N82" s="117">
        <v>70.8</v>
      </c>
      <c r="O82" s="117"/>
      <c r="P82" s="117"/>
      <c r="Q82" s="117">
        <f t="shared" si="6"/>
        <v>48.674999999999997</v>
      </c>
      <c r="R82" s="220" t="str">
        <f t="shared" si="7"/>
        <v>NO</v>
      </c>
      <c r="S82" s="116" t="str">
        <f t="shared" si="8"/>
        <v>Alto</v>
      </c>
      <c r="T82" s="41"/>
    </row>
    <row r="83" spans="1:20" s="44" customFormat="1" ht="32.1" customHeight="1">
      <c r="A83" s="509" t="s">
        <v>765</v>
      </c>
      <c r="B83" s="511" t="s">
        <v>772</v>
      </c>
      <c r="C83" s="511" t="s">
        <v>773</v>
      </c>
      <c r="D83" s="203">
        <v>114</v>
      </c>
      <c r="E83" s="397"/>
      <c r="F83" s="117"/>
      <c r="G83" s="117"/>
      <c r="H83" s="117">
        <v>97.35</v>
      </c>
      <c r="I83" s="117"/>
      <c r="J83" s="117"/>
      <c r="K83" s="117"/>
      <c r="L83" s="117"/>
      <c r="M83" s="117"/>
      <c r="N83" s="117">
        <v>70.8</v>
      </c>
      <c r="O83" s="117"/>
      <c r="P83" s="117"/>
      <c r="Q83" s="117">
        <f t="shared" si="6"/>
        <v>84.074999999999989</v>
      </c>
      <c r="R83" s="220" t="str">
        <f t="shared" si="7"/>
        <v>NO</v>
      </c>
      <c r="S83" s="116" t="str">
        <f t="shared" si="8"/>
        <v>Inviable Sanitariamente</v>
      </c>
      <c r="T83" s="41"/>
    </row>
    <row r="84" spans="1:20" s="44" customFormat="1" ht="32.1" customHeight="1">
      <c r="A84" s="509" t="s">
        <v>765</v>
      </c>
      <c r="B84" s="511" t="s">
        <v>774</v>
      </c>
      <c r="C84" s="511" t="s">
        <v>775</v>
      </c>
      <c r="D84" s="203">
        <v>161</v>
      </c>
      <c r="E84" s="397"/>
      <c r="F84" s="117"/>
      <c r="G84" s="117"/>
      <c r="H84" s="117">
        <v>70.8</v>
      </c>
      <c r="I84" s="117"/>
      <c r="J84" s="117"/>
      <c r="K84" s="117"/>
      <c r="L84" s="117"/>
      <c r="M84" s="117"/>
      <c r="N84" s="117">
        <v>97.35</v>
      </c>
      <c r="O84" s="117"/>
      <c r="P84" s="117"/>
      <c r="Q84" s="117">
        <f t="shared" si="6"/>
        <v>84.074999999999989</v>
      </c>
      <c r="R84" s="220" t="str">
        <f t="shared" si="7"/>
        <v>NO</v>
      </c>
      <c r="S84" s="116" t="str">
        <f t="shared" si="8"/>
        <v>Inviable Sanitariamente</v>
      </c>
      <c r="T84" s="41"/>
    </row>
    <row r="85" spans="1:20" s="44" customFormat="1" ht="32.1" customHeight="1">
      <c r="A85" s="509" t="s">
        <v>776</v>
      </c>
      <c r="B85" s="511" t="s">
        <v>777</v>
      </c>
      <c r="C85" s="511" t="s">
        <v>778</v>
      </c>
      <c r="D85" s="265">
        <v>107</v>
      </c>
      <c r="E85" s="414"/>
      <c r="F85" s="117"/>
      <c r="G85" s="117"/>
      <c r="H85" s="117"/>
      <c r="I85" s="117">
        <v>1.94</v>
      </c>
      <c r="J85" s="117"/>
      <c r="K85" s="117"/>
      <c r="L85" s="117"/>
      <c r="M85" s="117"/>
      <c r="N85" s="117"/>
      <c r="O85" s="117"/>
      <c r="P85" s="117"/>
      <c r="Q85" s="117">
        <f t="shared" ref="Q85:Q96" si="9">AVERAGE(E85:P85)</f>
        <v>1.94</v>
      </c>
      <c r="R85" s="284" t="str">
        <f t="shared" ref="R85:R95" si="10">IF(Q85&lt;5,"SI","NO")</f>
        <v>SI</v>
      </c>
      <c r="S85" s="116" t="str">
        <f t="shared" si="8"/>
        <v>Sin Riesgo</v>
      </c>
      <c r="T85" s="41"/>
    </row>
    <row r="86" spans="1:20" s="44" customFormat="1" ht="32.1" customHeight="1">
      <c r="A86" s="509" t="s">
        <v>776</v>
      </c>
      <c r="B86" s="511" t="s">
        <v>779</v>
      </c>
      <c r="C86" s="511" t="s">
        <v>780</v>
      </c>
      <c r="D86" s="265">
        <v>73</v>
      </c>
      <c r="E86" s="414"/>
      <c r="F86" s="117"/>
      <c r="G86" s="117"/>
      <c r="H86" s="117"/>
      <c r="I86" s="117">
        <v>1.94</v>
      </c>
      <c r="J86" s="117"/>
      <c r="K86" s="117"/>
      <c r="L86" s="117"/>
      <c r="M86" s="117"/>
      <c r="N86" s="117"/>
      <c r="O86" s="117"/>
      <c r="P86" s="117"/>
      <c r="Q86" s="117">
        <f t="shared" si="9"/>
        <v>1.94</v>
      </c>
      <c r="R86" s="284" t="str">
        <f t="shared" si="10"/>
        <v>SI</v>
      </c>
      <c r="S86" s="116" t="str">
        <f t="shared" si="8"/>
        <v>Sin Riesgo</v>
      </c>
      <c r="T86" s="41"/>
    </row>
    <row r="87" spans="1:20" s="44" customFormat="1" ht="32.1" customHeight="1">
      <c r="A87" s="509" t="s">
        <v>776</v>
      </c>
      <c r="B87" s="511" t="s">
        <v>781</v>
      </c>
      <c r="C87" s="511" t="s">
        <v>782</v>
      </c>
      <c r="D87" s="265">
        <v>156</v>
      </c>
      <c r="E87" s="414"/>
      <c r="F87" s="117"/>
      <c r="G87" s="117"/>
      <c r="H87" s="117"/>
      <c r="I87" s="117">
        <v>1.94</v>
      </c>
      <c r="J87" s="117"/>
      <c r="K87" s="117"/>
      <c r="L87" s="117"/>
      <c r="M87" s="117"/>
      <c r="N87" s="117"/>
      <c r="O87" s="117"/>
      <c r="P87" s="117"/>
      <c r="Q87" s="117">
        <f t="shared" si="9"/>
        <v>1.94</v>
      </c>
      <c r="R87" s="284" t="str">
        <f t="shared" si="10"/>
        <v>SI</v>
      </c>
      <c r="S87" s="116" t="str">
        <f t="shared" si="8"/>
        <v>Sin Riesgo</v>
      </c>
      <c r="T87" s="41"/>
    </row>
    <row r="88" spans="1:20" s="44" customFormat="1" ht="32.1" customHeight="1">
      <c r="A88" s="509" t="s">
        <v>776</v>
      </c>
      <c r="B88" s="511" t="s">
        <v>783</v>
      </c>
      <c r="C88" s="511" t="s">
        <v>784</v>
      </c>
      <c r="D88" s="265">
        <v>104</v>
      </c>
      <c r="E88" s="414"/>
      <c r="F88" s="117"/>
      <c r="G88" s="117"/>
      <c r="H88" s="117"/>
      <c r="I88" s="117">
        <v>1.94</v>
      </c>
      <c r="J88" s="117"/>
      <c r="K88" s="117"/>
      <c r="L88" s="117"/>
      <c r="M88" s="117"/>
      <c r="N88" s="117"/>
      <c r="O88" s="117"/>
      <c r="P88" s="117"/>
      <c r="Q88" s="117">
        <f t="shared" si="9"/>
        <v>1.94</v>
      </c>
      <c r="R88" s="284" t="str">
        <f t="shared" si="10"/>
        <v>SI</v>
      </c>
      <c r="S88" s="116" t="str">
        <f t="shared" si="8"/>
        <v>Sin Riesgo</v>
      </c>
      <c r="T88" s="41"/>
    </row>
    <row r="89" spans="1:20" s="44" customFormat="1" ht="32.1" customHeight="1">
      <c r="A89" s="509" t="s">
        <v>776</v>
      </c>
      <c r="B89" s="511" t="s">
        <v>785</v>
      </c>
      <c r="C89" s="511" t="s">
        <v>786</v>
      </c>
      <c r="D89" s="265">
        <v>82</v>
      </c>
      <c r="E89" s="414"/>
      <c r="F89" s="117"/>
      <c r="G89" s="117"/>
      <c r="H89" s="117"/>
      <c r="I89" s="117">
        <v>40.65</v>
      </c>
      <c r="J89" s="117"/>
      <c r="K89" s="117"/>
      <c r="L89" s="117"/>
      <c r="M89" s="117"/>
      <c r="N89" s="117"/>
      <c r="O89" s="117"/>
      <c r="P89" s="117"/>
      <c r="Q89" s="117">
        <f t="shared" si="9"/>
        <v>40.65</v>
      </c>
      <c r="R89" s="284" t="str">
        <f t="shared" si="10"/>
        <v>NO</v>
      </c>
      <c r="S89" s="116" t="str">
        <f t="shared" si="8"/>
        <v>Alto</v>
      </c>
      <c r="T89" s="41"/>
    </row>
    <row r="90" spans="1:20" s="44" customFormat="1" ht="32.1" customHeight="1">
      <c r="A90" s="509" t="s">
        <v>776</v>
      </c>
      <c r="B90" s="511" t="s">
        <v>787</v>
      </c>
      <c r="C90" s="511" t="s">
        <v>788</v>
      </c>
      <c r="D90" s="265">
        <v>156</v>
      </c>
      <c r="E90" s="414"/>
      <c r="F90" s="117"/>
      <c r="G90" s="117"/>
      <c r="H90" s="117"/>
      <c r="I90" s="117">
        <v>1.94</v>
      </c>
      <c r="J90" s="117"/>
      <c r="K90" s="117"/>
      <c r="L90" s="117"/>
      <c r="M90" s="117"/>
      <c r="N90" s="117"/>
      <c r="O90" s="117"/>
      <c r="P90" s="117"/>
      <c r="Q90" s="117">
        <f t="shared" si="9"/>
        <v>1.94</v>
      </c>
      <c r="R90" s="284" t="str">
        <f t="shared" si="10"/>
        <v>SI</v>
      </c>
      <c r="S90" s="116" t="str">
        <f t="shared" si="8"/>
        <v>Sin Riesgo</v>
      </c>
      <c r="T90" s="41"/>
    </row>
    <row r="91" spans="1:20" s="44" customFormat="1" ht="32.1" customHeight="1">
      <c r="A91" s="509" t="s">
        <v>776</v>
      </c>
      <c r="B91" s="511" t="s">
        <v>789</v>
      </c>
      <c r="C91" s="511" t="s">
        <v>790</v>
      </c>
      <c r="D91" s="265">
        <v>121</v>
      </c>
      <c r="E91" s="39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 t="e">
        <f t="shared" si="9"/>
        <v>#DIV/0!</v>
      </c>
      <c r="R91" s="220" t="e">
        <f t="shared" si="10"/>
        <v>#DIV/0!</v>
      </c>
      <c r="S91" s="116" t="e">
        <f t="shared" si="8"/>
        <v>#DIV/0!</v>
      </c>
      <c r="T91" s="41"/>
    </row>
    <row r="92" spans="1:20" s="44" customFormat="1" ht="32.1" customHeight="1">
      <c r="A92" s="509" t="s">
        <v>776</v>
      </c>
      <c r="B92" s="511" t="s">
        <v>791</v>
      </c>
      <c r="C92" s="511" t="s">
        <v>792</v>
      </c>
      <c r="D92" s="265">
        <v>50</v>
      </c>
      <c r="E92" s="39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 t="e">
        <f t="shared" si="9"/>
        <v>#DIV/0!</v>
      </c>
      <c r="R92" s="220" t="e">
        <f t="shared" si="10"/>
        <v>#DIV/0!</v>
      </c>
      <c r="S92" s="116" t="e">
        <f t="shared" si="8"/>
        <v>#DIV/0!</v>
      </c>
      <c r="T92" s="41"/>
    </row>
    <row r="93" spans="1:20" s="44" customFormat="1" ht="32.1" customHeight="1">
      <c r="A93" s="509" t="s">
        <v>776</v>
      </c>
      <c r="B93" s="511" t="s">
        <v>793</v>
      </c>
      <c r="C93" s="511" t="s">
        <v>794</v>
      </c>
      <c r="D93" s="265">
        <v>55</v>
      </c>
      <c r="E93" s="39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 t="e">
        <f t="shared" si="9"/>
        <v>#DIV/0!</v>
      </c>
      <c r="R93" s="220" t="e">
        <f t="shared" si="10"/>
        <v>#DIV/0!</v>
      </c>
      <c r="S93" s="116" t="e">
        <f t="shared" si="8"/>
        <v>#DIV/0!</v>
      </c>
      <c r="T93" s="41"/>
    </row>
    <row r="94" spans="1:20" s="44" customFormat="1" ht="32.1" customHeight="1">
      <c r="A94" s="509" t="s">
        <v>776</v>
      </c>
      <c r="B94" s="511" t="s">
        <v>795</v>
      </c>
      <c r="C94" s="511" t="s">
        <v>796</v>
      </c>
      <c r="D94" s="265">
        <v>22</v>
      </c>
      <c r="E94" s="39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 t="e">
        <f t="shared" si="9"/>
        <v>#DIV/0!</v>
      </c>
      <c r="R94" s="220" t="e">
        <f t="shared" si="10"/>
        <v>#DIV/0!</v>
      </c>
      <c r="S94" s="116" t="e">
        <f t="shared" si="8"/>
        <v>#DIV/0!</v>
      </c>
      <c r="T94" s="41"/>
    </row>
    <row r="95" spans="1:20" s="44" customFormat="1" ht="32.1" customHeight="1">
      <c r="A95" s="509" t="s">
        <v>776</v>
      </c>
      <c r="B95" s="511" t="s">
        <v>797</v>
      </c>
      <c r="C95" s="511" t="s">
        <v>798</v>
      </c>
      <c r="D95" s="265">
        <v>176</v>
      </c>
      <c r="E95" s="39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 t="e">
        <f t="shared" si="9"/>
        <v>#DIV/0!</v>
      </c>
      <c r="R95" s="220" t="e">
        <f t="shared" si="10"/>
        <v>#DIV/0!</v>
      </c>
      <c r="S95" s="116" t="e">
        <f t="shared" si="8"/>
        <v>#DIV/0!</v>
      </c>
      <c r="T95" s="41"/>
    </row>
    <row r="96" spans="1:20" s="44" customFormat="1" ht="32.1" customHeight="1">
      <c r="A96" s="509" t="s">
        <v>799</v>
      </c>
      <c r="B96" s="511" t="s">
        <v>800</v>
      </c>
      <c r="C96" s="511" t="s">
        <v>801</v>
      </c>
      <c r="D96" s="203">
        <v>19</v>
      </c>
      <c r="E96" s="415"/>
      <c r="F96" s="117"/>
      <c r="G96" s="117"/>
      <c r="H96" s="117"/>
      <c r="I96" s="117"/>
      <c r="J96" s="117"/>
      <c r="K96" s="117"/>
      <c r="L96" s="117"/>
      <c r="M96" s="117">
        <v>96.4</v>
      </c>
      <c r="N96" s="117"/>
      <c r="O96" s="117"/>
      <c r="P96" s="117">
        <v>96.4</v>
      </c>
      <c r="Q96" s="117">
        <f t="shared" si="9"/>
        <v>96.4</v>
      </c>
      <c r="R96" s="258" t="str">
        <f t="shared" ref="R96:R126" si="11">IF(Q96&lt;5,"SI","NO")</f>
        <v>NO</v>
      </c>
      <c r="S96" s="116" t="str">
        <f t="shared" si="8"/>
        <v>Inviable Sanitariamente</v>
      </c>
      <c r="T96" s="41"/>
    </row>
    <row r="97" spans="1:20" s="44" customFormat="1" ht="32.1" customHeight="1">
      <c r="A97" s="509" t="s">
        <v>799</v>
      </c>
      <c r="B97" s="511" t="s">
        <v>802</v>
      </c>
      <c r="C97" s="511" t="s">
        <v>803</v>
      </c>
      <c r="D97" s="203">
        <v>271</v>
      </c>
      <c r="E97" s="415"/>
      <c r="F97" s="117"/>
      <c r="G97" s="117"/>
      <c r="H97" s="117"/>
      <c r="I97" s="117"/>
      <c r="J97" s="117"/>
      <c r="K97" s="117"/>
      <c r="L97" s="117">
        <v>70.8</v>
      </c>
      <c r="M97" s="117">
        <v>70.8</v>
      </c>
      <c r="N97" s="117"/>
      <c r="O97" s="117"/>
      <c r="P97" s="117"/>
      <c r="Q97" s="117">
        <f t="shared" ref="Q97:Q112" si="12">AVERAGE(E97:P97)</f>
        <v>70.8</v>
      </c>
      <c r="R97" s="258" t="str">
        <f t="shared" si="11"/>
        <v>NO</v>
      </c>
      <c r="S97" s="116" t="str">
        <f t="shared" si="8"/>
        <v>Alto</v>
      </c>
      <c r="T97" s="41"/>
    </row>
    <row r="98" spans="1:20" s="44" customFormat="1" ht="32.1" customHeight="1">
      <c r="A98" s="509" t="s">
        <v>799</v>
      </c>
      <c r="B98" s="511" t="s">
        <v>804</v>
      </c>
      <c r="C98" s="511" t="s">
        <v>805</v>
      </c>
      <c r="D98" s="203">
        <v>58</v>
      </c>
      <c r="E98" s="415"/>
      <c r="F98" s="117"/>
      <c r="G98" s="117"/>
      <c r="H98" s="117"/>
      <c r="I98" s="117"/>
      <c r="J98" s="117"/>
      <c r="K98" s="117">
        <v>96.4</v>
      </c>
      <c r="L98" s="117"/>
      <c r="M98" s="117"/>
      <c r="N98" s="117">
        <v>96.4</v>
      </c>
      <c r="O98" s="117"/>
      <c r="P98" s="117"/>
      <c r="Q98" s="117">
        <f t="shared" si="12"/>
        <v>96.4</v>
      </c>
      <c r="R98" s="258" t="str">
        <f t="shared" si="11"/>
        <v>NO</v>
      </c>
      <c r="S98" s="116" t="str">
        <f t="shared" si="8"/>
        <v>Inviable Sanitariamente</v>
      </c>
      <c r="T98" s="41"/>
    </row>
    <row r="99" spans="1:20" s="44" customFormat="1" ht="32.1" customHeight="1">
      <c r="A99" s="509" t="s">
        <v>799</v>
      </c>
      <c r="B99" s="511" t="s">
        <v>806</v>
      </c>
      <c r="C99" s="511" t="s">
        <v>807</v>
      </c>
      <c r="D99" s="203">
        <v>48</v>
      </c>
      <c r="E99" s="415"/>
      <c r="F99" s="117"/>
      <c r="G99" s="117"/>
      <c r="H99" s="117"/>
      <c r="I99" s="117"/>
      <c r="J99" s="117"/>
      <c r="K99" s="117"/>
      <c r="L99" s="117"/>
      <c r="M99" s="117">
        <v>97.4</v>
      </c>
      <c r="N99" s="117">
        <v>97.35</v>
      </c>
      <c r="O99" s="117"/>
      <c r="P99" s="117"/>
      <c r="Q99" s="117">
        <f t="shared" si="12"/>
        <v>97.375</v>
      </c>
      <c r="R99" s="258" t="str">
        <f t="shared" si="11"/>
        <v>NO</v>
      </c>
      <c r="S99" s="116" t="str">
        <f t="shared" si="8"/>
        <v>Inviable Sanitariamente</v>
      </c>
      <c r="T99" s="41"/>
    </row>
    <row r="100" spans="1:20" s="44" customFormat="1" ht="32.1" customHeight="1">
      <c r="A100" s="509" t="s">
        <v>799</v>
      </c>
      <c r="B100" s="511" t="s">
        <v>808</v>
      </c>
      <c r="C100" s="511" t="s">
        <v>809</v>
      </c>
      <c r="D100" s="203">
        <v>100</v>
      </c>
      <c r="E100" s="415"/>
      <c r="F100" s="117"/>
      <c r="G100" s="117"/>
      <c r="H100" s="117"/>
      <c r="I100" s="117"/>
      <c r="J100" s="117"/>
      <c r="K100" s="117"/>
      <c r="L100" s="117"/>
      <c r="M100" s="117">
        <v>97.4</v>
      </c>
      <c r="N100" s="117">
        <v>96.4</v>
      </c>
      <c r="O100" s="117"/>
      <c r="P100" s="117"/>
      <c r="Q100" s="117">
        <f t="shared" si="12"/>
        <v>96.9</v>
      </c>
      <c r="R100" s="258" t="str">
        <f t="shared" si="11"/>
        <v>NO</v>
      </c>
      <c r="S100" s="116" t="str">
        <f t="shared" si="8"/>
        <v>Inviable Sanitariamente</v>
      </c>
      <c r="T100" s="41"/>
    </row>
    <row r="101" spans="1:20" s="44" customFormat="1" ht="32.1" customHeight="1">
      <c r="A101" s="509" t="s">
        <v>799</v>
      </c>
      <c r="B101" s="511" t="s">
        <v>810</v>
      </c>
      <c r="C101" s="511" t="s">
        <v>811</v>
      </c>
      <c r="D101" s="203">
        <v>26</v>
      </c>
      <c r="E101" s="415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>
        <v>70.8</v>
      </c>
      <c r="Q101" s="117">
        <f t="shared" si="12"/>
        <v>70.8</v>
      </c>
      <c r="R101" s="258" t="str">
        <f t="shared" si="11"/>
        <v>NO</v>
      </c>
      <c r="S101" s="116" t="str">
        <f t="shared" si="8"/>
        <v>Alto</v>
      </c>
      <c r="T101" s="41"/>
    </row>
    <row r="102" spans="1:20" s="44" customFormat="1" ht="32.1" customHeight="1">
      <c r="A102" s="509" t="s">
        <v>799</v>
      </c>
      <c r="B102" s="511" t="s">
        <v>606</v>
      </c>
      <c r="C102" s="511" t="s">
        <v>812</v>
      </c>
      <c r="D102" s="203">
        <v>47</v>
      </c>
      <c r="E102" s="415"/>
      <c r="F102" s="117"/>
      <c r="G102" s="117"/>
      <c r="H102" s="117"/>
      <c r="I102" s="117"/>
      <c r="J102" s="117"/>
      <c r="K102" s="117">
        <v>96.4</v>
      </c>
      <c r="L102" s="117"/>
      <c r="M102" s="117"/>
      <c r="N102" s="117">
        <v>96.39</v>
      </c>
      <c r="O102" s="117"/>
      <c r="P102" s="117"/>
      <c r="Q102" s="117">
        <f t="shared" si="12"/>
        <v>96.39500000000001</v>
      </c>
      <c r="R102" s="258" t="str">
        <f t="shared" si="11"/>
        <v>NO</v>
      </c>
      <c r="S102" s="116" t="str">
        <f t="shared" si="8"/>
        <v>Inviable Sanitariamente</v>
      </c>
      <c r="T102" s="41"/>
    </row>
    <row r="103" spans="1:20" s="44" customFormat="1" ht="32.1" customHeight="1">
      <c r="A103" s="509" t="s">
        <v>799</v>
      </c>
      <c r="B103" s="511" t="s">
        <v>606</v>
      </c>
      <c r="C103" s="511" t="s">
        <v>813</v>
      </c>
      <c r="D103" s="203">
        <v>38</v>
      </c>
      <c r="E103" s="415"/>
      <c r="F103" s="117"/>
      <c r="G103" s="117"/>
      <c r="H103" s="117"/>
      <c r="I103" s="117"/>
      <c r="J103" s="117"/>
      <c r="K103" s="117">
        <v>96.4</v>
      </c>
      <c r="L103" s="117"/>
      <c r="M103" s="117"/>
      <c r="N103" s="117">
        <v>97.35</v>
      </c>
      <c r="O103" s="117"/>
      <c r="P103" s="117"/>
      <c r="Q103" s="117">
        <f t="shared" si="12"/>
        <v>96.875</v>
      </c>
      <c r="R103" s="258" t="str">
        <f t="shared" si="11"/>
        <v>NO</v>
      </c>
      <c r="S103" s="116" t="str">
        <f t="shared" si="8"/>
        <v>Inviable Sanitariamente</v>
      </c>
      <c r="T103" s="41"/>
    </row>
    <row r="104" spans="1:20" s="44" customFormat="1" ht="32.1" customHeight="1">
      <c r="A104" s="509" t="s">
        <v>799</v>
      </c>
      <c r="B104" s="511" t="s">
        <v>814</v>
      </c>
      <c r="C104" s="511" t="s">
        <v>815</v>
      </c>
      <c r="D104" s="203">
        <v>13</v>
      </c>
      <c r="E104" s="415"/>
      <c r="F104" s="117"/>
      <c r="G104" s="117"/>
      <c r="H104" s="117"/>
      <c r="I104" s="117">
        <v>96.4</v>
      </c>
      <c r="J104" s="117"/>
      <c r="K104" s="117"/>
      <c r="L104" s="117"/>
      <c r="M104" s="117"/>
      <c r="N104" s="117">
        <v>97.4</v>
      </c>
      <c r="O104" s="117"/>
      <c r="P104" s="117"/>
      <c r="Q104" s="117">
        <f t="shared" si="12"/>
        <v>96.9</v>
      </c>
      <c r="R104" s="258" t="str">
        <f t="shared" si="11"/>
        <v>NO</v>
      </c>
      <c r="S104" s="116" t="str">
        <f t="shared" si="8"/>
        <v>Inviable Sanitariamente</v>
      </c>
      <c r="T104" s="41"/>
    </row>
    <row r="105" spans="1:20" s="44" customFormat="1" ht="32.1" customHeight="1">
      <c r="A105" s="509" t="s">
        <v>799</v>
      </c>
      <c r="B105" s="511" t="s">
        <v>816</v>
      </c>
      <c r="C105" s="511" t="s">
        <v>817</v>
      </c>
      <c r="D105" s="203">
        <v>24</v>
      </c>
      <c r="E105" s="415"/>
      <c r="F105" s="117"/>
      <c r="G105" s="117"/>
      <c r="H105" s="117"/>
      <c r="I105" s="117">
        <v>96.4</v>
      </c>
      <c r="J105" s="117"/>
      <c r="K105" s="117"/>
      <c r="L105" s="117">
        <v>97.4</v>
      </c>
      <c r="M105" s="117"/>
      <c r="N105" s="117"/>
      <c r="O105" s="117"/>
      <c r="P105" s="117"/>
      <c r="Q105" s="117">
        <f t="shared" si="12"/>
        <v>96.9</v>
      </c>
      <c r="R105" s="258" t="str">
        <f t="shared" si="11"/>
        <v>NO</v>
      </c>
      <c r="S105" s="116" t="str">
        <f t="shared" si="8"/>
        <v>Inviable Sanitariamente</v>
      </c>
      <c r="T105" s="41"/>
    </row>
    <row r="106" spans="1:20" s="44" customFormat="1" ht="32.1" customHeight="1">
      <c r="A106" s="509" t="s">
        <v>799</v>
      </c>
      <c r="B106" s="511" t="s">
        <v>206</v>
      </c>
      <c r="C106" s="511" t="s">
        <v>818</v>
      </c>
      <c r="D106" s="203">
        <v>33</v>
      </c>
      <c r="E106" s="415"/>
      <c r="F106" s="117"/>
      <c r="G106" s="117"/>
      <c r="H106" s="117"/>
      <c r="I106" s="117">
        <v>96.4</v>
      </c>
      <c r="J106" s="117"/>
      <c r="K106" s="117"/>
      <c r="L106" s="117"/>
      <c r="M106" s="117"/>
      <c r="N106" s="117">
        <v>96.37</v>
      </c>
      <c r="O106" s="117"/>
      <c r="P106" s="117"/>
      <c r="Q106" s="117">
        <f t="shared" si="12"/>
        <v>96.385000000000005</v>
      </c>
      <c r="R106" s="258" t="str">
        <f t="shared" si="11"/>
        <v>NO</v>
      </c>
      <c r="S106" s="116" t="str">
        <f t="shared" si="8"/>
        <v>Inviable Sanitariamente</v>
      </c>
      <c r="T106" s="41"/>
    </row>
    <row r="107" spans="1:20" s="44" customFormat="1" ht="32.1" customHeight="1">
      <c r="A107" s="509" t="s">
        <v>799</v>
      </c>
      <c r="B107" s="511" t="s">
        <v>819</v>
      </c>
      <c r="C107" s="511" t="s">
        <v>820</v>
      </c>
      <c r="D107" s="203">
        <v>35</v>
      </c>
      <c r="E107" s="415"/>
      <c r="F107" s="117"/>
      <c r="G107" s="117"/>
      <c r="H107" s="117"/>
      <c r="I107" s="117">
        <v>96.4</v>
      </c>
      <c r="J107" s="117"/>
      <c r="K107" s="117"/>
      <c r="L107" s="117"/>
      <c r="M107" s="117"/>
      <c r="N107" s="117"/>
      <c r="O107" s="117">
        <v>96.4</v>
      </c>
      <c r="P107" s="117"/>
      <c r="Q107" s="117">
        <f t="shared" si="12"/>
        <v>96.4</v>
      </c>
      <c r="R107" s="258" t="str">
        <f t="shared" si="11"/>
        <v>NO</v>
      </c>
      <c r="S107" s="116" t="str">
        <f t="shared" si="8"/>
        <v>Inviable Sanitariamente</v>
      </c>
      <c r="T107" s="41"/>
    </row>
    <row r="108" spans="1:20" s="44" customFormat="1" ht="32.1" customHeight="1">
      <c r="A108" s="509" t="s">
        <v>799</v>
      </c>
      <c r="B108" s="511" t="s">
        <v>821</v>
      </c>
      <c r="C108" s="511" t="s">
        <v>822</v>
      </c>
      <c r="D108" s="203">
        <v>100</v>
      </c>
      <c r="E108" s="415"/>
      <c r="F108" s="117"/>
      <c r="G108" s="117"/>
      <c r="H108" s="117"/>
      <c r="I108" s="117"/>
      <c r="J108" s="117">
        <v>96.4</v>
      </c>
      <c r="K108" s="117"/>
      <c r="L108" s="117"/>
      <c r="M108" s="117"/>
      <c r="N108" s="117"/>
      <c r="O108" s="117"/>
      <c r="P108" s="117"/>
      <c r="Q108" s="117">
        <f t="shared" si="12"/>
        <v>96.4</v>
      </c>
      <c r="R108" s="258" t="str">
        <f t="shared" si="11"/>
        <v>NO</v>
      </c>
      <c r="S108" s="116" t="str">
        <f t="shared" si="8"/>
        <v>Inviable Sanitariamente</v>
      </c>
      <c r="T108" s="41"/>
    </row>
    <row r="109" spans="1:20" s="44" customFormat="1" ht="32.1" customHeight="1">
      <c r="A109" s="509" t="s">
        <v>799</v>
      </c>
      <c r="B109" s="511" t="s">
        <v>823</v>
      </c>
      <c r="C109" s="511" t="s">
        <v>824</v>
      </c>
      <c r="D109" s="203">
        <v>23</v>
      </c>
      <c r="E109" s="415"/>
      <c r="F109" s="117"/>
      <c r="G109" s="117"/>
      <c r="H109" s="117"/>
      <c r="I109" s="117"/>
      <c r="J109" s="117">
        <v>96.4</v>
      </c>
      <c r="K109" s="117"/>
      <c r="L109" s="117"/>
      <c r="M109" s="117"/>
      <c r="N109" s="117"/>
      <c r="O109" s="117"/>
      <c r="P109" s="117">
        <v>96.39</v>
      </c>
      <c r="Q109" s="117">
        <f t="shared" si="12"/>
        <v>96.39500000000001</v>
      </c>
      <c r="R109" s="258" t="str">
        <f t="shared" si="11"/>
        <v>NO</v>
      </c>
      <c r="S109" s="116" t="str">
        <f t="shared" si="8"/>
        <v>Inviable Sanitariamente</v>
      </c>
      <c r="T109" s="41"/>
    </row>
    <row r="110" spans="1:20" s="44" customFormat="1" ht="32.1" customHeight="1">
      <c r="A110" s="509" t="s">
        <v>799</v>
      </c>
      <c r="B110" s="511" t="s">
        <v>825</v>
      </c>
      <c r="C110" s="511" t="s">
        <v>826</v>
      </c>
      <c r="D110" s="203">
        <v>33</v>
      </c>
      <c r="E110" s="415"/>
      <c r="F110" s="117"/>
      <c r="G110" s="117"/>
      <c r="H110" s="117"/>
      <c r="I110" s="117"/>
      <c r="J110" s="117">
        <v>96.4</v>
      </c>
      <c r="K110" s="117"/>
      <c r="L110" s="117"/>
      <c r="M110" s="117"/>
      <c r="N110" s="117">
        <v>96.4</v>
      </c>
      <c r="O110" s="117"/>
      <c r="P110" s="117"/>
      <c r="Q110" s="117">
        <f t="shared" si="12"/>
        <v>96.4</v>
      </c>
      <c r="R110" s="258" t="str">
        <f t="shared" si="11"/>
        <v>NO</v>
      </c>
      <c r="S110" s="116" t="str">
        <f t="shared" si="8"/>
        <v>Inviable Sanitariamente</v>
      </c>
      <c r="T110" s="41"/>
    </row>
    <row r="111" spans="1:20" s="44" customFormat="1" ht="32.1" customHeight="1">
      <c r="A111" s="509" t="s">
        <v>799</v>
      </c>
      <c r="B111" s="511" t="s">
        <v>827</v>
      </c>
      <c r="C111" s="511" t="s">
        <v>828</v>
      </c>
      <c r="D111" s="203">
        <v>25</v>
      </c>
      <c r="E111" s="259"/>
      <c r="F111" s="117"/>
      <c r="G111" s="117"/>
      <c r="H111" s="117"/>
      <c r="I111" s="117"/>
      <c r="J111" s="117"/>
      <c r="K111" s="117"/>
      <c r="L111" s="117">
        <v>97.4</v>
      </c>
      <c r="M111" s="117"/>
      <c r="N111" s="117"/>
      <c r="O111" s="117"/>
      <c r="P111" s="117">
        <v>79.8</v>
      </c>
      <c r="Q111" s="117">
        <f t="shared" si="12"/>
        <v>88.6</v>
      </c>
      <c r="R111" s="219" t="str">
        <f t="shared" si="11"/>
        <v>NO</v>
      </c>
      <c r="S111" s="116" t="str">
        <f t="shared" si="8"/>
        <v>Inviable Sanitariamente</v>
      </c>
      <c r="T111" s="41"/>
    </row>
    <row r="112" spans="1:20" s="44" customFormat="1" ht="32.1" customHeight="1">
      <c r="A112" s="509" t="s">
        <v>799</v>
      </c>
      <c r="B112" s="511" t="s">
        <v>829</v>
      </c>
      <c r="C112" s="511" t="s">
        <v>830</v>
      </c>
      <c r="D112" s="203">
        <v>22</v>
      </c>
      <c r="E112" s="259"/>
      <c r="F112" s="117"/>
      <c r="G112" s="117"/>
      <c r="H112" s="117"/>
      <c r="I112" s="117"/>
      <c r="J112" s="117">
        <v>96.4</v>
      </c>
      <c r="K112" s="117"/>
      <c r="L112" s="117"/>
      <c r="M112" s="117"/>
      <c r="N112" s="117">
        <v>97.4</v>
      </c>
      <c r="O112" s="117"/>
      <c r="P112" s="117"/>
      <c r="Q112" s="117">
        <f t="shared" si="12"/>
        <v>96.9</v>
      </c>
      <c r="R112" s="219" t="str">
        <f t="shared" si="11"/>
        <v>NO</v>
      </c>
      <c r="S112" s="116" t="str">
        <f t="shared" si="8"/>
        <v>Inviable Sanitariamente</v>
      </c>
      <c r="T112" s="41"/>
    </row>
    <row r="113" spans="1:20" s="44" customFormat="1" ht="32.1" customHeight="1">
      <c r="A113" s="509" t="s">
        <v>831</v>
      </c>
      <c r="B113" s="511" t="s">
        <v>832</v>
      </c>
      <c r="C113" s="511" t="s">
        <v>833</v>
      </c>
      <c r="D113" s="406">
        <v>16</v>
      </c>
      <c r="E113" s="259"/>
      <c r="F113" s="117"/>
      <c r="G113" s="117"/>
      <c r="H113" s="117">
        <v>70.790000000000006</v>
      </c>
      <c r="I113" s="117"/>
      <c r="J113" s="117"/>
      <c r="K113" s="117"/>
      <c r="L113" s="117"/>
      <c r="M113" s="117"/>
      <c r="N113" s="117"/>
      <c r="O113" s="117"/>
      <c r="P113" s="117"/>
      <c r="Q113" s="117">
        <f>AVERAGE(E113:P113)</f>
        <v>70.790000000000006</v>
      </c>
      <c r="R113" s="219" t="str">
        <f t="shared" si="11"/>
        <v>NO</v>
      </c>
      <c r="S113" s="116" t="str">
        <f t="shared" si="8"/>
        <v>Alto</v>
      </c>
      <c r="T113" s="41"/>
    </row>
    <row r="114" spans="1:20" s="44" customFormat="1" ht="32.1" customHeight="1">
      <c r="A114" s="509" t="s">
        <v>831</v>
      </c>
      <c r="B114" s="511" t="s">
        <v>834</v>
      </c>
      <c r="C114" s="511" t="s">
        <v>835</v>
      </c>
      <c r="D114" s="406">
        <v>11</v>
      </c>
      <c r="E114" s="259"/>
      <c r="F114" s="117"/>
      <c r="G114" s="117"/>
      <c r="H114" s="117"/>
      <c r="I114" s="117">
        <v>26.54</v>
      </c>
      <c r="J114" s="117"/>
      <c r="K114" s="117"/>
      <c r="L114" s="117"/>
      <c r="M114" s="117"/>
      <c r="N114" s="117"/>
      <c r="O114" s="117"/>
      <c r="P114" s="117"/>
      <c r="Q114" s="117">
        <f t="shared" ref="Q114:Q126" si="13">AVERAGE(E114:P114)</f>
        <v>26.54</v>
      </c>
      <c r="R114" s="219" t="str">
        <f t="shared" si="11"/>
        <v>NO</v>
      </c>
      <c r="S114" s="116" t="str">
        <f t="shared" si="8"/>
        <v>Medio</v>
      </c>
      <c r="T114" s="41"/>
    </row>
    <row r="115" spans="1:20" s="44" customFormat="1" ht="32.1" customHeight="1">
      <c r="A115" s="509" t="s">
        <v>831</v>
      </c>
      <c r="B115" s="511" t="s">
        <v>836</v>
      </c>
      <c r="C115" s="511" t="s">
        <v>837</v>
      </c>
      <c r="D115" s="406">
        <v>18</v>
      </c>
      <c r="E115" s="259"/>
      <c r="F115" s="117"/>
      <c r="G115" s="117"/>
      <c r="H115" s="117"/>
      <c r="I115" s="117">
        <v>0</v>
      </c>
      <c r="J115" s="117"/>
      <c r="K115" s="117"/>
      <c r="L115" s="117"/>
      <c r="M115" s="117"/>
      <c r="N115" s="117"/>
      <c r="O115" s="117"/>
      <c r="P115" s="117"/>
      <c r="Q115" s="117">
        <f t="shared" si="13"/>
        <v>0</v>
      </c>
      <c r="R115" s="219" t="str">
        <f t="shared" si="11"/>
        <v>SI</v>
      </c>
      <c r="S115" s="116" t="str">
        <f t="shared" si="8"/>
        <v>Sin Riesgo</v>
      </c>
      <c r="T115" s="41"/>
    </row>
    <row r="116" spans="1:20" s="44" customFormat="1" ht="32.1" customHeight="1">
      <c r="A116" s="509" t="s">
        <v>831</v>
      </c>
      <c r="B116" s="511" t="s">
        <v>838</v>
      </c>
      <c r="C116" s="511" t="s">
        <v>839</v>
      </c>
      <c r="D116" s="406">
        <v>29</v>
      </c>
      <c r="E116" s="259"/>
      <c r="F116" s="117"/>
      <c r="G116" s="117"/>
      <c r="H116" s="117"/>
      <c r="I116" s="117">
        <v>70.790000000000006</v>
      </c>
      <c r="J116" s="117"/>
      <c r="K116" s="117"/>
      <c r="L116" s="117"/>
      <c r="M116" s="117"/>
      <c r="N116" s="117"/>
      <c r="O116" s="117"/>
      <c r="P116" s="117"/>
      <c r="Q116" s="117">
        <f t="shared" si="13"/>
        <v>70.790000000000006</v>
      </c>
      <c r="R116" s="219" t="str">
        <f t="shared" si="11"/>
        <v>NO</v>
      </c>
      <c r="S116" s="116" t="str">
        <f t="shared" si="8"/>
        <v>Alto</v>
      </c>
      <c r="T116" s="41"/>
    </row>
    <row r="117" spans="1:20" s="44" customFormat="1" ht="32.1" customHeight="1">
      <c r="A117" s="509" t="s">
        <v>831</v>
      </c>
      <c r="B117" s="511" t="s">
        <v>840</v>
      </c>
      <c r="C117" s="511" t="s">
        <v>841</v>
      </c>
      <c r="D117" s="406">
        <v>70</v>
      </c>
      <c r="E117" s="259"/>
      <c r="F117" s="117"/>
      <c r="G117" s="117"/>
      <c r="H117" s="117">
        <v>97.34</v>
      </c>
      <c r="I117" s="117"/>
      <c r="J117" s="117"/>
      <c r="K117" s="117"/>
      <c r="L117" s="117"/>
      <c r="M117" s="117"/>
      <c r="N117" s="117"/>
      <c r="O117" s="117"/>
      <c r="P117" s="117"/>
      <c r="Q117" s="117">
        <f t="shared" si="13"/>
        <v>97.34</v>
      </c>
      <c r="R117" s="219" t="str">
        <f t="shared" si="11"/>
        <v>NO</v>
      </c>
      <c r="S117" s="116" t="str">
        <f t="shared" si="8"/>
        <v>Inviable Sanitariamente</v>
      </c>
      <c r="T117" s="41"/>
    </row>
    <row r="118" spans="1:20" s="44" customFormat="1" ht="32.1" customHeight="1">
      <c r="A118" s="509" t="s">
        <v>831</v>
      </c>
      <c r="B118" s="511" t="s">
        <v>842</v>
      </c>
      <c r="C118" s="511" t="s">
        <v>843</v>
      </c>
      <c r="D118" s="406">
        <v>140</v>
      </c>
      <c r="E118" s="259"/>
      <c r="F118" s="117"/>
      <c r="G118" s="117"/>
      <c r="H118" s="117"/>
      <c r="I118" s="117">
        <v>97.34</v>
      </c>
      <c r="J118" s="117"/>
      <c r="K118" s="117"/>
      <c r="L118" s="117"/>
      <c r="M118" s="117"/>
      <c r="N118" s="117"/>
      <c r="O118" s="117"/>
      <c r="P118" s="117"/>
      <c r="Q118" s="117">
        <f t="shared" si="13"/>
        <v>97.34</v>
      </c>
      <c r="R118" s="219" t="str">
        <f t="shared" si="11"/>
        <v>NO</v>
      </c>
      <c r="S118" s="116" t="str">
        <f t="shared" si="8"/>
        <v>Inviable Sanitariamente</v>
      </c>
      <c r="T118" s="41"/>
    </row>
    <row r="119" spans="1:20" s="44" customFormat="1" ht="32.1" customHeight="1">
      <c r="A119" s="509" t="s">
        <v>831</v>
      </c>
      <c r="B119" s="511" t="s">
        <v>844</v>
      </c>
      <c r="C119" s="511" t="s">
        <v>845</v>
      </c>
      <c r="D119" s="406">
        <v>42</v>
      </c>
      <c r="E119" s="259"/>
      <c r="F119" s="117"/>
      <c r="G119" s="117"/>
      <c r="H119" s="117"/>
      <c r="I119" s="117"/>
      <c r="J119" s="117">
        <v>97.34</v>
      </c>
      <c r="K119" s="117"/>
      <c r="L119" s="117"/>
      <c r="M119" s="117"/>
      <c r="N119" s="117"/>
      <c r="O119" s="117"/>
      <c r="P119" s="117"/>
      <c r="Q119" s="117">
        <f t="shared" si="13"/>
        <v>97.34</v>
      </c>
      <c r="R119" s="219" t="str">
        <f t="shared" si="11"/>
        <v>NO</v>
      </c>
      <c r="S119" s="116" t="str">
        <f t="shared" si="8"/>
        <v>Inviable Sanitariamente</v>
      </c>
      <c r="T119" s="41"/>
    </row>
    <row r="120" spans="1:20" s="44" customFormat="1" ht="32.1" customHeight="1">
      <c r="A120" s="509" t="s">
        <v>831</v>
      </c>
      <c r="B120" s="511" t="s">
        <v>846</v>
      </c>
      <c r="C120" s="511" t="s">
        <v>847</v>
      </c>
      <c r="D120" s="406">
        <v>48</v>
      </c>
      <c r="E120" s="259"/>
      <c r="F120" s="117"/>
      <c r="G120" s="117"/>
      <c r="H120" s="117"/>
      <c r="I120" s="117">
        <v>53.09</v>
      </c>
      <c r="J120" s="117"/>
      <c r="K120" s="117"/>
      <c r="L120" s="117"/>
      <c r="M120" s="117"/>
      <c r="N120" s="117"/>
      <c r="O120" s="117"/>
      <c r="P120" s="117"/>
      <c r="Q120" s="117">
        <f t="shared" si="13"/>
        <v>53.09</v>
      </c>
      <c r="R120" s="219" t="str">
        <f t="shared" si="11"/>
        <v>NO</v>
      </c>
      <c r="S120" s="116" t="str">
        <f t="shared" si="8"/>
        <v>Alto</v>
      </c>
      <c r="T120" s="41"/>
    </row>
    <row r="121" spans="1:20" s="44" customFormat="1" ht="32.1" customHeight="1">
      <c r="A121" s="509" t="s">
        <v>831</v>
      </c>
      <c r="B121" s="511" t="s">
        <v>848</v>
      </c>
      <c r="C121" s="511" t="s">
        <v>849</v>
      </c>
      <c r="D121" s="406">
        <v>14</v>
      </c>
      <c r="E121" s="259"/>
      <c r="F121" s="117"/>
      <c r="G121" s="117"/>
      <c r="H121" s="117"/>
      <c r="I121" s="117">
        <v>97.34</v>
      </c>
      <c r="J121" s="117"/>
      <c r="K121" s="117"/>
      <c r="L121" s="117"/>
      <c r="M121" s="117"/>
      <c r="N121" s="117"/>
      <c r="O121" s="117"/>
      <c r="P121" s="117"/>
      <c r="Q121" s="117">
        <f t="shared" si="13"/>
        <v>97.34</v>
      </c>
      <c r="R121" s="219" t="str">
        <f t="shared" si="11"/>
        <v>NO</v>
      </c>
      <c r="S121" s="116" t="str">
        <f t="shared" si="8"/>
        <v>Inviable Sanitariamente</v>
      </c>
      <c r="T121" s="41"/>
    </row>
    <row r="122" spans="1:20" s="44" customFormat="1" ht="32.1" customHeight="1">
      <c r="A122" s="509" t="s">
        <v>831</v>
      </c>
      <c r="B122" s="511" t="s">
        <v>850</v>
      </c>
      <c r="C122" s="511" t="s">
        <v>851</v>
      </c>
      <c r="D122" s="406">
        <v>15</v>
      </c>
      <c r="E122" s="259"/>
      <c r="F122" s="117"/>
      <c r="G122" s="117"/>
      <c r="H122" s="117"/>
      <c r="I122" s="117">
        <v>97.34</v>
      </c>
      <c r="J122" s="117"/>
      <c r="K122" s="117"/>
      <c r="L122" s="117"/>
      <c r="M122" s="117"/>
      <c r="N122" s="117"/>
      <c r="O122" s="117"/>
      <c r="P122" s="117"/>
      <c r="Q122" s="117">
        <f t="shared" si="13"/>
        <v>97.34</v>
      </c>
      <c r="R122" s="219" t="str">
        <f t="shared" si="11"/>
        <v>NO</v>
      </c>
      <c r="S122" s="116" t="str">
        <f t="shared" si="8"/>
        <v>Inviable Sanitariamente</v>
      </c>
      <c r="T122" s="41"/>
    </row>
    <row r="123" spans="1:20" s="44" customFormat="1" ht="32.1" customHeight="1">
      <c r="A123" s="509" t="s">
        <v>831</v>
      </c>
      <c r="B123" s="511" t="s">
        <v>852</v>
      </c>
      <c r="C123" s="511" t="s">
        <v>853</v>
      </c>
      <c r="D123" s="406">
        <v>50</v>
      </c>
      <c r="E123" s="259"/>
      <c r="F123" s="117"/>
      <c r="G123" s="117"/>
      <c r="H123" s="117"/>
      <c r="I123" s="117">
        <v>97.34</v>
      </c>
      <c r="J123" s="117"/>
      <c r="K123" s="117"/>
      <c r="L123" s="117"/>
      <c r="M123" s="117"/>
      <c r="N123" s="117"/>
      <c r="O123" s="117"/>
      <c r="P123" s="117"/>
      <c r="Q123" s="117">
        <f t="shared" si="13"/>
        <v>97.34</v>
      </c>
      <c r="R123" s="219" t="str">
        <f t="shared" si="11"/>
        <v>NO</v>
      </c>
      <c r="S123" s="116" t="str">
        <f t="shared" si="8"/>
        <v>Inviable Sanitariamente</v>
      </c>
      <c r="T123" s="41"/>
    </row>
    <row r="124" spans="1:20" s="44" customFormat="1" ht="32.1" customHeight="1">
      <c r="A124" s="509" t="s">
        <v>831</v>
      </c>
      <c r="B124" s="511" t="s">
        <v>854</v>
      </c>
      <c r="C124" s="511" t="s">
        <v>855</v>
      </c>
      <c r="D124" s="406">
        <v>16</v>
      </c>
      <c r="E124" s="259"/>
      <c r="F124" s="117"/>
      <c r="G124" s="117"/>
      <c r="H124" s="117">
        <v>70.790000000000006</v>
      </c>
      <c r="I124" s="117"/>
      <c r="J124" s="117"/>
      <c r="K124" s="117"/>
      <c r="L124" s="117"/>
      <c r="M124" s="117"/>
      <c r="N124" s="117"/>
      <c r="O124" s="117"/>
      <c r="P124" s="117"/>
      <c r="Q124" s="117">
        <f t="shared" si="13"/>
        <v>70.790000000000006</v>
      </c>
      <c r="R124" s="219" t="str">
        <f t="shared" si="11"/>
        <v>NO</v>
      </c>
      <c r="S124" s="116" t="str">
        <f t="shared" si="8"/>
        <v>Alto</v>
      </c>
      <c r="T124" s="41"/>
    </row>
    <row r="125" spans="1:20" s="44" customFormat="1" ht="32.1" customHeight="1">
      <c r="A125" s="509" t="s">
        <v>831</v>
      </c>
      <c r="B125" s="511" t="s">
        <v>856</v>
      </c>
      <c r="C125" s="511" t="s">
        <v>857</v>
      </c>
      <c r="D125" s="406">
        <v>17</v>
      </c>
      <c r="E125" s="259"/>
      <c r="F125" s="117"/>
      <c r="G125" s="117"/>
      <c r="H125" s="117"/>
      <c r="I125" s="117">
        <v>70.790000000000006</v>
      </c>
      <c r="J125" s="117"/>
      <c r="K125" s="117"/>
      <c r="L125" s="117"/>
      <c r="M125" s="117"/>
      <c r="N125" s="117"/>
      <c r="O125" s="117"/>
      <c r="P125" s="117"/>
      <c r="Q125" s="117">
        <f t="shared" si="13"/>
        <v>70.790000000000006</v>
      </c>
      <c r="R125" s="219" t="str">
        <f t="shared" si="11"/>
        <v>NO</v>
      </c>
      <c r="S125" s="116" t="str">
        <f t="shared" si="8"/>
        <v>Alto</v>
      </c>
      <c r="T125" s="41"/>
    </row>
    <row r="126" spans="1:20" s="44" customFormat="1" ht="32.1" customHeight="1">
      <c r="A126" s="509" t="s">
        <v>831</v>
      </c>
      <c r="B126" s="511" t="s">
        <v>858</v>
      </c>
      <c r="C126" s="511" t="s">
        <v>859</v>
      </c>
      <c r="D126" s="406">
        <v>25</v>
      </c>
      <c r="E126" s="259"/>
      <c r="F126" s="117"/>
      <c r="G126" s="117"/>
      <c r="H126" s="117"/>
      <c r="I126" s="117"/>
      <c r="J126" s="117">
        <v>97.34</v>
      </c>
      <c r="K126" s="117"/>
      <c r="L126" s="117"/>
      <c r="M126" s="117"/>
      <c r="N126" s="117"/>
      <c r="O126" s="117"/>
      <c r="P126" s="117"/>
      <c r="Q126" s="117">
        <f t="shared" si="13"/>
        <v>97.34</v>
      </c>
      <c r="R126" s="219" t="str">
        <f t="shared" si="11"/>
        <v>NO</v>
      </c>
      <c r="S126" s="116" t="str">
        <f t="shared" si="8"/>
        <v>Inviable Sanitariamente</v>
      </c>
      <c r="T126" s="41"/>
    </row>
    <row r="127" spans="1:20" s="44" customFormat="1" ht="32.1" customHeight="1">
      <c r="A127" s="509" t="s">
        <v>860</v>
      </c>
      <c r="B127" s="511" t="s">
        <v>861</v>
      </c>
      <c r="C127" s="511" t="s">
        <v>862</v>
      </c>
      <c r="D127" s="203">
        <v>168</v>
      </c>
      <c r="E127" s="117"/>
      <c r="F127" s="117"/>
      <c r="G127" s="117"/>
      <c r="H127" s="117"/>
      <c r="I127" s="117"/>
      <c r="J127" s="117">
        <v>96.4</v>
      </c>
      <c r="K127" s="117"/>
      <c r="L127" s="117"/>
      <c r="M127" s="117"/>
      <c r="N127" s="117"/>
      <c r="O127" s="117"/>
      <c r="P127" s="117"/>
      <c r="Q127" s="117">
        <f t="shared" ref="Q127:Q162" si="14">AVERAGE(E127:P127)</f>
        <v>96.4</v>
      </c>
      <c r="R127" s="115" t="str">
        <f t="shared" ref="R127:R135" si="15">IF(Q127&lt;5,"SI","NO")</f>
        <v>NO</v>
      </c>
      <c r="S127" s="116" t="str">
        <f t="shared" si="8"/>
        <v>Inviable Sanitariamente</v>
      </c>
      <c r="T127" s="41"/>
    </row>
    <row r="128" spans="1:20" s="44" customFormat="1" ht="32.1" customHeight="1">
      <c r="A128" s="509" t="s">
        <v>860</v>
      </c>
      <c r="B128" s="511" t="s">
        <v>863</v>
      </c>
      <c r="C128" s="511" t="s">
        <v>864</v>
      </c>
      <c r="D128" s="203">
        <v>60</v>
      </c>
      <c r="E128" s="117"/>
      <c r="F128" s="117"/>
      <c r="G128" s="117"/>
      <c r="H128" s="117"/>
      <c r="I128" s="117"/>
      <c r="J128" s="117"/>
      <c r="K128" s="117"/>
      <c r="L128" s="117">
        <v>96.4</v>
      </c>
      <c r="M128" s="117"/>
      <c r="N128" s="117"/>
      <c r="O128" s="117"/>
      <c r="P128" s="117"/>
      <c r="Q128" s="117">
        <f t="shared" si="14"/>
        <v>96.4</v>
      </c>
      <c r="R128" s="115" t="str">
        <f t="shared" si="15"/>
        <v>NO</v>
      </c>
      <c r="S128" s="116" t="str">
        <f t="shared" si="8"/>
        <v>Inviable Sanitariamente</v>
      </c>
      <c r="T128" s="41"/>
    </row>
    <row r="129" spans="1:20" s="44" customFormat="1" ht="32.1" customHeight="1">
      <c r="A129" s="509" t="s">
        <v>860</v>
      </c>
      <c r="B129" s="511" t="s">
        <v>865</v>
      </c>
      <c r="C129" s="511" t="s">
        <v>866</v>
      </c>
      <c r="D129" s="203">
        <v>23</v>
      </c>
      <c r="E129" s="117"/>
      <c r="F129" s="117"/>
      <c r="G129" s="117"/>
      <c r="H129" s="117"/>
      <c r="I129" s="117"/>
      <c r="J129" s="117"/>
      <c r="K129" s="117">
        <v>96.4</v>
      </c>
      <c r="L129" s="117"/>
      <c r="M129" s="117"/>
      <c r="N129" s="117"/>
      <c r="O129" s="117"/>
      <c r="P129" s="117"/>
      <c r="Q129" s="117">
        <f t="shared" si="14"/>
        <v>96.4</v>
      </c>
      <c r="R129" s="115" t="str">
        <f t="shared" si="15"/>
        <v>NO</v>
      </c>
      <c r="S129" s="116" t="str">
        <f t="shared" si="8"/>
        <v>Inviable Sanitariamente</v>
      </c>
      <c r="T129" s="41"/>
    </row>
    <row r="130" spans="1:20" s="44" customFormat="1" ht="32.1" customHeight="1">
      <c r="A130" s="509" t="s">
        <v>860</v>
      </c>
      <c r="B130" s="511" t="s">
        <v>867</v>
      </c>
      <c r="C130" s="511" t="s">
        <v>868</v>
      </c>
      <c r="D130" s="203">
        <v>36</v>
      </c>
      <c r="E130" s="117"/>
      <c r="F130" s="117"/>
      <c r="G130" s="117"/>
      <c r="H130" s="117"/>
      <c r="I130" s="117"/>
      <c r="J130" s="117">
        <v>96.4</v>
      </c>
      <c r="K130" s="117"/>
      <c r="L130" s="117"/>
      <c r="M130" s="117"/>
      <c r="N130" s="117"/>
      <c r="O130" s="117"/>
      <c r="P130" s="117"/>
      <c r="Q130" s="117">
        <f t="shared" si="14"/>
        <v>96.4</v>
      </c>
      <c r="R130" s="115" t="str">
        <f t="shared" si="15"/>
        <v>NO</v>
      </c>
      <c r="S130" s="116" t="str">
        <f t="shared" si="8"/>
        <v>Inviable Sanitariamente</v>
      </c>
      <c r="T130" s="41"/>
    </row>
    <row r="131" spans="1:20" s="44" customFormat="1" ht="32.1" customHeight="1">
      <c r="A131" s="509" t="s">
        <v>860</v>
      </c>
      <c r="B131" s="511" t="s">
        <v>867</v>
      </c>
      <c r="C131" s="511" t="s">
        <v>869</v>
      </c>
      <c r="D131" s="203">
        <v>43</v>
      </c>
      <c r="E131" s="117"/>
      <c r="F131" s="117"/>
      <c r="G131" s="117"/>
      <c r="H131" s="117"/>
      <c r="I131" s="117"/>
      <c r="J131" s="117">
        <v>96.4</v>
      </c>
      <c r="K131" s="117"/>
      <c r="L131" s="117"/>
      <c r="M131" s="117"/>
      <c r="N131" s="117"/>
      <c r="O131" s="117"/>
      <c r="P131" s="117"/>
      <c r="Q131" s="117">
        <f t="shared" si="14"/>
        <v>96.4</v>
      </c>
      <c r="R131" s="115" t="str">
        <f t="shared" si="15"/>
        <v>NO</v>
      </c>
      <c r="S131" s="116" t="str">
        <f t="shared" si="8"/>
        <v>Inviable Sanitariamente</v>
      </c>
      <c r="T131" s="41"/>
    </row>
    <row r="132" spans="1:20" s="44" customFormat="1" ht="32.1" customHeight="1">
      <c r="A132" s="509" t="s">
        <v>860</v>
      </c>
      <c r="B132" s="511" t="s">
        <v>637</v>
      </c>
      <c r="C132" s="511" t="s">
        <v>870</v>
      </c>
      <c r="D132" s="203">
        <v>425</v>
      </c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>
        <v>96.4</v>
      </c>
      <c r="P132" s="117"/>
      <c r="Q132" s="117">
        <f t="shared" si="14"/>
        <v>96.4</v>
      </c>
      <c r="R132" s="115" t="str">
        <f t="shared" si="15"/>
        <v>NO</v>
      </c>
      <c r="S132" s="116" t="str">
        <f t="shared" si="8"/>
        <v>Inviable Sanitariamente</v>
      </c>
      <c r="T132" s="41"/>
    </row>
    <row r="133" spans="1:20" s="44" customFormat="1" ht="32.1" customHeight="1">
      <c r="A133" s="509" t="s">
        <v>860</v>
      </c>
      <c r="B133" s="511" t="s">
        <v>637</v>
      </c>
      <c r="C133" s="511" t="s">
        <v>871</v>
      </c>
      <c r="D133" s="203">
        <v>103</v>
      </c>
      <c r="E133" s="117"/>
      <c r="F133" s="117"/>
      <c r="G133" s="117"/>
      <c r="H133" s="117"/>
      <c r="I133" s="117"/>
      <c r="J133" s="117">
        <v>96.4</v>
      </c>
      <c r="K133" s="117"/>
      <c r="L133" s="117"/>
      <c r="M133" s="117"/>
      <c r="N133" s="117"/>
      <c r="O133" s="117"/>
      <c r="P133" s="117"/>
      <c r="Q133" s="117">
        <f t="shared" si="14"/>
        <v>96.4</v>
      </c>
      <c r="R133" s="115" t="str">
        <f t="shared" si="15"/>
        <v>NO</v>
      </c>
      <c r="S133" s="116" t="str">
        <f t="shared" si="8"/>
        <v>Inviable Sanitariamente</v>
      </c>
      <c r="T133" s="41"/>
    </row>
    <row r="134" spans="1:20" s="44" customFormat="1" ht="32.1" customHeight="1">
      <c r="A134" s="509" t="s">
        <v>860</v>
      </c>
      <c r="B134" s="511" t="s">
        <v>872</v>
      </c>
      <c r="C134" s="511" t="s">
        <v>873</v>
      </c>
      <c r="D134" s="203">
        <v>40</v>
      </c>
      <c r="E134" s="117"/>
      <c r="F134" s="117"/>
      <c r="G134" s="117"/>
      <c r="H134" s="117"/>
      <c r="I134" s="117"/>
      <c r="J134" s="117"/>
      <c r="K134" s="117">
        <v>96.4</v>
      </c>
      <c r="L134" s="117"/>
      <c r="M134" s="117"/>
      <c r="N134" s="117"/>
      <c r="O134" s="117"/>
      <c r="P134" s="117"/>
      <c r="Q134" s="117">
        <f t="shared" si="14"/>
        <v>96.4</v>
      </c>
      <c r="R134" s="115" t="str">
        <f t="shared" si="15"/>
        <v>NO</v>
      </c>
      <c r="S134" s="116" t="str">
        <f t="shared" si="8"/>
        <v>Inviable Sanitariamente</v>
      </c>
      <c r="T134" s="41"/>
    </row>
    <row r="135" spans="1:20" s="44" customFormat="1" ht="32.1" customHeight="1">
      <c r="A135" s="509" t="s">
        <v>860</v>
      </c>
      <c r="B135" s="511" t="s">
        <v>637</v>
      </c>
      <c r="C135" s="511" t="s">
        <v>874</v>
      </c>
      <c r="D135" s="203">
        <v>37</v>
      </c>
      <c r="E135" s="117"/>
      <c r="F135" s="117"/>
      <c r="G135" s="117"/>
      <c r="H135" s="117"/>
      <c r="I135" s="117"/>
      <c r="J135" s="117">
        <v>96.4</v>
      </c>
      <c r="K135" s="117"/>
      <c r="L135" s="117"/>
      <c r="M135" s="117"/>
      <c r="N135" s="117"/>
      <c r="O135" s="117"/>
      <c r="P135" s="117"/>
      <c r="Q135" s="117">
        <f t="shared" si="14"/>
        <v>96.4</v>
      </c>
      <c r="R135" s="115" t="str">
        <f t="shared" si="15"/>
        <v>NO</v>
      </c>
      <c r="S135" s="116" t="str">
        <f t="shared" si="8"/>
        <v>Inviable Sanitariamente</v>
      </c>
      <c r="T135" s="41"/>
    </row>
    <row r="136" spans="1:20" s="44" customFormat="1" ht="32.1" customHeight="1">
      <c r="A136" s="509" t="s">
        <v>860</v>
      </c>
      <c r="B136" s="511" t="s">
        <v>875</v>
      </c>
      <c r="C136" s="511" t="s">
        <v>876</v>
      </c>
      <c r="D136" s="203">
        <v>42</v>
      </c>
      <c r="E136" s="117"/>
      <c r="F136" s="117"/>
      <c r="G136" s="117"/>
      <c r="H136" s="117"/>
      <c r="I136" s="117"/>
      <c r="J136" s="117"/>
      <c r="K136" s="117"/>
      <c r="L136" s="117">
        <v>96.4</v>
      </c>
      <c r="M136" s="117"/>
      <c r="N136" s="117"/>
      <c r="O136" s="117"/>
      <c r="P136" s="117"/>
      <c r="Q136" s="117">
        <f t="shared" si="14"/>
        <v>96.4</v>
      </c>
      <c r="R136" s="115" t="str">
        <f t="shared" ref="R136:R201" si="16">IF(Q136&lt;5,"SI","NO")</f>
        <v>NO</v>
      </c>
      <c r="S136" s="116" t="str">
        <f t="shared" si="8"/>
        <v>Inviable Sanitariamente</v>
      </c>
      <c r="T136" s="41"/>
    </row>
    <row r="137" spans="1:20" s="44" customFormat="1" ht="32.1" customHeight="1">
      <c r="A137" s="509" t="s">
        <v>860</v>
      </c>
      <c r="B137" s="511" t="s">
        <v>877</v>
      </c>
      <c r="C137" s="511" t="s">
        <v>878</v>
      </c>
      <c r="D137" s="203">
        <v>14</v>
      </c>
      <c r="E137" s="117"/>
      <c r="F137" s="117"/>
      <c r="G137" s="117"/>
      <c r="H137" s="117"/>
      <c r="I137" s="117"/>
      <c r="J137" s="117"/>
      <c r="K137" s="117"/>
      <c r="L137" s="117"/>
      <c r="M137" s="117">
        <v>96.4</v>
      </c>
      <c r="N137" s="117"/>
      <c r="O137" s="117"/>
      <c r="P137" s="117"/>
      <c r="Q137" s="117">
        <f t="shared" si="14"/>
        <v>96.4</v>
      </c>
      <c r="R137" s="115" t="str">
        <f t="shared" si="16"/>
        <v>NO</v>
      </c>
      <c r="S137" s="116" t="str">
        <f t="shared" si="8"/>
        <v>Inviable Sanitariamente</v>
      </c>
      <c r="T137" s="41"/>
    </row>
    <row r="138" spans="1:20" s="44" customFormat="1" ht="32.1" customHeight="1">
      <c r="A138" s="509" t="s">
        <v>860</v>
      </c>
      <c r="B138" s="511" t="s">
        <v>879</v>
      </c>
      <c r="C138" s="511" t="s">
        <v>880</v>
      </c>
      <c r="D138" s="203">
        <v>80</v>
      </c>
      <c r="E138" s="117"/>
      <c r="F138" s="117"/>
      <c r="G138" s="117"/>
      <c r="H138" s="117"/>
      <c r="I138" s="117"/>
      <c r="J138" s="117"/>
      <c r="K138" s="117"/>
      <c r="L138" s="117"/>
      <c r="M138" s="117"/>
      <c r="N138" s="117">
        <v>96.4</v>
      </c>
      <c r="O138" s="117"/>
      <c r="P138" s="117"/>
      <c r="Q138" s="117">
        <f t="shared" si="14"/>
        <v>96.4</v>
      </c>
      <c r="R138" s="115" t="str">
        <f t="shared" si="16"/>
        <v>NO</v>
      </c>
      <c r="S138" s="116" t="str">
        <f t="shared" si="8"/>
        <v>Inviable Sanitariamente</v>
      </c>
      <c r="T138" s="41"/>
    </row>
    <row r="139" spans="1:20" s="44" customFormat="1" ht="32.1" customHeight="1">
      <c r="A139" s="509" t="s">
        <v>860</v>
      </c>
      <c r="B139" s="511" t="s">
        <v>881</v>
      </c>
      <c r="C139" s="511" t="s">
        <v>882</v>
      </c>
      <c r="D139" s="203">
        <v>15</v>
      </c>
      <c r="E139" s="117"/>
      <c r="F139" s="117"/>
      <c r="G139" s="117"/>
      <c r="H139" s="117"/>
      <c r="I139" s="117"/>
      <c r="J139" s="117"/>
      <c r="K139" s="117"/>
      <c r="L139" s="117"/>
      <c r="M139" s="117"/>
      <c r="N139" s="117">
        <v>96.4</v>
      </c>
      <c r="O139" s="117"/>
      <c r="P139" s="117"/>
      <c r="Q139" s="117">
        <f t="shared" si="14"/>
        <v>96.4</v>
      </c>
      <c r="R139" s="115" t="str">
        <f t="shared" si="16"/>
        <v>NO</v>
      </c>
      <c r="S139" s="116" t="str">
        <f t="shared" ref="S139:S202" si="17">IF(Q139&lt;=5,"Sin Riesgo",IF(Q139 &lt;=14,"Bajo",IF(Q139&lt;=35,"Medio",IF(Q139&lt;=80,"Alto","Inviable Sanitariamente"))))</f>
        <v>Inviable Sanitariamente</v>
      </c>
      <c r="T139" s="41"/>
    </row>
    <row r="140" spans="1:20" s="44" customFormat="1" ht="32.1" customHeight="1">
      <c r="A140" s="509" t="s">
        <v>860</v>
      </c>
      <c r="B140" s="511" t="s">
        <v>883</v>
      </c>
      <c r="C140" s="511" t="s">
        <v>884</v>
      </c>
      <c r="D140" s="203">
        <v>15</v>
      </c>
      <c r="E140" s="117"/>
      <c r="F140" s="117"/>
      <c r="G140" s="117"/>
      <c r="H140" s="117"/>
      <c r="I140" s="117"/>
      <c r="J140" s="117"/>
      <c r="K140" s="117"/>
      <c r="L140" s="117"/>
      <c r="M140" s="117"/>
      <c r="N140" s="117">
        <v>96.4</v>
      </c>
      <c r="O140" s="117"/>
      <c r="P140" s="117"/>
      <c r="Q140" s="117">
        <f t="shared" si="14"/>
        <v>96.4</v>
      </c>
      <c r="R140" s="115" t="str">
        <f t="shared" si="16"/>
        <v>NO</v>
      </c>
      <c r="S140" s="116" t="str">
        <f t="shared" si="17"/>
        <v>Inviable Sanitariamente</v>
      </c>
      <c r="T140" s="41"/>
    </row>
    <row r="141" spans="1:20" s="44" customFormat="1" ht="32.1" customHeight="1">
      <c r="A141" s="509" t="s">
        <v>860</v>
      </c>
      <c r="B141" s="511" t="s">
        <v>885</v>
      </c>
      <c r="C141" s="511" t="s">
        <v>886</v>
      </c>
      <c r="D141" s="203">
        <v>23</v>
      </c>
      <c r="E141" s="117"/>
      <c r="F141" s="117"/>
      <c r="G141" s="117"/>
      <c r="H141" s="117"/>
      <c r="I141" s="117">
        <v>96.4</v>
      </c>
      <c r="J141" s="117"/>
      <c r="K141" s="117"/>
      <c r="L141" s="117"/>
      <c r="M141" s="117"/>
      <c r="N141" s="117"/>
      <c r="O141" s="117"/>
      <c r="P141" s="117"/>
      <c r="Q141" s="117">
        <f t="shared" si="14"/>
        <v>96.4</v>
      </c>
      <c r="R141" s="115" t="str">
        <f t="shared" si="16"/>
        <v>NO</v>
      </c>
      <c r="S141" s="116" t="str">
        <f t="shared" si="17"/>
        <v>Inviable Sanitariamente</v>
      </c>
      <c r="T141" s="41"/>
    </row>
    <row r="142" spans="1:20" s="44" customFormat="1" ht="32.1" customHeight="1">
      <c r="A142" s="509" t="s">
        <v>860</v>
      </c>
      <c r="B142" s="511" t="s">
        <v>887</v>
      </c>
      <c r="C142" s="511" t="s">
        <v>888</v>
      </c>
      <c r="D142" s="203">
        <v>16</v>
      </c>
      <c r="E142" s="117"/>
      <c r="F142" s="117"/>
      <c r="G142" s="117"/>
      <c r="H142" s="117"/>
      <c r="I142" s="117"/>
      <c r="J142" s="117"/>
      <c r="K142" s="117"/>
      <c r="L142" s="117">
        <v>96.4</v>
      </c>
      <c r="M142" s="117"/>
      <c r="N142" s="117"/>
      <c r="O142" s="117"/>
      <c r="P142" s="117"/>
      <c r="Q142" s="117">
        <f t="shared" si="14"/>
        <v>96.4</v>
      </c>
      <c r="R142" s="115" t="str">
        <f t="shared" si="16"/>
        <v>NO</v>
      </c>
      <c r="S142" s="116" t="str">
        <f t="shared" si="17"/>
        <v>Inviable Sanitariamente</v>
      </c>
      <c r="T142" s="41"/>
    </row>
    <row r="143" spans="1:20" s="44" customFormat="1" ht="32.1" customHeight="1">
      <c r="A143" s="509" t="s">
        <v>860</v>
      </c>
      <c r="B143" s="511" t="s">
        <v>889</v>
      </c>
      <c r="C143" s="511" t="s">
        <v>890</v>
      </c>
      <c r="D143" s="203">
        <v>73</v>
      </c>
      <c r="E143" s="117"/>
      <c r="F143" s="117"/>
      <c r="G143" s="117"/>
      <c r="H143" s="117"/>
      <c r="I143" s="117"/>
      <c r="J143" s="117"/>
      <c r="K143" s="117"/>
      <c r="L143" s="117"/>
      <c r="M143" s="117">
        <v>96.4</v>
      </c>
      <c r="N143" s="117"/>
      <c r="O143" s="117"/>
      <c r="P143" s="117"/>
      <c r="Q143" s="117">
        <f t="shared" si="14"/>
        <v>96.4</v>
      </c>
      <c r="R143" s="115" t="str">
        <f t="shared" si="16"/>
        <v>NO</v>
      </c>
      <c r="S143" s="116" t="str">
        <f t="shared" si="17"/>
        <v>Inviable Sanitariamente</v>
      </c>
      <c r="T143" s="41"/>
    </row>
    <row r="144" spans="1:20" s="44" customFormat="1" ht="32.1" customHeight="1">
      <c r="A144" s="509" t="s">
        <v>860</v>
      </c>
      <c r="B144" s="511" t="s">
        <v>891</v>
      </c>
      <c r="C144" s="511" t="s">
        <v>892</v>
      </c>
      <c r="D144" s="203">
        <v>20</v>
      </c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>
        <v>96.4</v>
      </c>
      <c r="P144" s="117"/>
      <c r="Q144" s="117">
        <f t="shared" si="14"/>
        <v>96.4</v>
      </c>
      <c r="R144" s="115" t="str">
        <f t="shared" si="16"/>
        <v>NO</v>
      </c>
      <c r="S144" s="116" t="str">
        <f t="shared" si="17"/>
        <v>Inviable Sanitariamente</v>
      </c>
      <c r="T144" s="41"/>
    </row>
    <row r="145" spans="1:20" s="44" customFormat="1" ht="32.1" customHeight="1">
      <c r="A145" s="509" t="s">
        <v>860</v>
      </c>
      <c r="B145" s="511" t="s">
        <v>893</v>
      </c>
      <c r="C145" s="511" t="s">
        <v>894</v>
      </c>
      <c r="D145" s="203">
        <v>20</v>
      </c>
      <c r="E145" s="117"/>
      <c r="F145" s="117"/>
      <c r="G145" s="117"/>
      <c r="H145" s="117"/>
      <c r="I145" s="117"/>
      <c r="J145" s="117"/>
      <c r="K145" s="117"/>
      <c r="L145" s="117">
        <v>96.4</v>
      </c>
      <c r="M145" s="117"/>
      <c r="N145" s="117"/>
      <c r="O145" s="117"/>
      <c r="P145" s="117"/>
      <c r="Q145" s="117">
        <f t="shared" si="14"/>
        <v>96.4</v>
      </c>
      <c r="R145" s="115" t="str">
        <f t="shared" si="16"/>
        <v>NO</v>
      </c>
      <c r="S145" s="116" t="str">
        <f t="shared" si="17"/>
        <v>Inviable Sanitariamente</v>
      </c>
      <c r="T145" s="41"/>
    </row>
    <row r="146" spans="1:20" s="44" customFormat="1" ht="32.1" customHeight="1">
      <c r="A146" s="509" t="s">
        <v>860</v>
      </c>
      <c r="B146" s="511" t="s">
        <v>895</v>
      </c>
      <c r="C146" s="511" t="s">
        <v>896</v>
      </c>
      <c r="D146" s="203">
        <v>28</v>
      </c>
      <c r="E146" s="117"/>
      <c r="F146" s="117"/>
      <c r="G146" s="117"/>
      <c r="H146" s="117"/>
      <c r="I146" s="117"/>
      <c r="J146" s="117"/>
      <c r="K146" s="117"/>
      <c r="L146" s="117"/>
      <c r="M146" s="117">
        <v>96.4</v>
      </c>
      <c r="N146" s="117"/>
      <c r="O146" s="117"/>
      <c r="P146" s="117"/>
      <c r="Q146" s="117">
        <f t="shared" si="14"/>
        <v>96.4</v>
      </c>
      <c r="R146" s="115" t="str">
        <f t="shared" si="16"/>
        <v>NO</v>
      </c>
      <c r="S146" s="116" t="str">
        <f t="shared" si="17"/>
        <v>Inviable Sanitariamente</v>
      </c>
      <c r="T146" s="41"/>
    </row>
    <row r="147" spans="1:20" s="44" customFormat="1" ht="32.1" customHeight="1">
      <c r="A147" s="509" t="s">
        <v>860</v>
      </c>
      <c r="B147" s="511" t="s">
        <v>897</v>
      </c>
      <c r="C147" s="511" t="s">
        <v>898</v>
      </c>
      <c r="D147" s="203">
        <v>20</v>
      </c>
      <c r="E147" s="117"/>
      <c r="F147" s="117"/>
      <c r="G147" s="117"/>
      <c r="H147" s="117"/>
      <c r="I147" s="117"/>
      <c r="J147" s="117"/>
      <c r="K147" s="117"/>
      <c r="L147" s="117">
        <v>96.4</v>
      </c>
      <c r="M147" s="117"/>
      <c r="N147" s="117"/>
      <c r="O147" s="117"/>
      <c r="P147" s="117"/>
      <c r="Q147" s="117">
        <f t="shared" si="14"/>
        <v>96.4</v>
      </c>
      <c r="R147" s="115" t="str">
        <f t="shared" si="16"/>
        <v>NO</v>
      </c>
      <c r="S147" s="116" t="str">
        <f t="shared" si="17"/>
        <v>Inviable Sanitariamente</v>
      </c>
      <c r="T147" s="41"/>
    </row>
    <row r="148" spans="1:20" s="44" customFormat="1" ht="32.1" customHeight="1">
      <c r="A148" s="509" t="s">
        <v>860</v>
      </c>
      <c r="B148" s="511" t="s">
        <v>899</v>
      </c>
      <c r="C148" s="511" t="s">
        <v>900</v>
      </c>
      <c r="D148" s="203">
        <v>26</v>
      </c>
      <c r="E148" s="117"/>
      <c r="F148" s="117"/>
      <c r="G148" s="117"/>
      <c r="H148" s="117"/>
      <c r="I148" s="117"/>
      <c r="J148" s="117"/>
      <c r="K148" s="117"/>
      <c r="L148" s="117"/>
      <c r="M148" s="117">
        <v>96.4</v>
      </c>
      <c r="N148" s="117"/>
      <c r="O148" s="117"/>
      <c r="P148" s="117"/>
      <c r="Q148" s="117">
        <f t="shared" si="14"/>
        <v>96.4</v>
      </c>
      <c r="R148" s="115" t="str">
        <f t="shared" si="16"/>
        <v>NO</v>
      </c>
      <c r="S148" s="116" t="str">
        <f t="shared" si="17"/>
        <v>Inviable Sanitariamente</v>
      </c>
      <c r="T148" s="41"/>
    </row>
    <row r="149" spans="1:20" s="44" customFormat="1" ht="32.1" customHeight="1">
      <c r="A149" s="509" t="s">
        <v>860</v>
      </c>
      <c r="B149" s="511" t="s">
        <v>901</v>
      </c>
      <c r="C149" s="511" t="s">
        <v>902</v>
      </c>
      <c r="D149" s="203">
        <v>20</v>
      </c>
      <c r="E149" s="117"/>
      <c r="F149" s="117"/>
      <c r="G149" s="117"/>
      <c r="H149" s="117"/>
      <c r="I149" s="117"/>
      <c r="J149" s="117">
        <v>96.4</v>
      </c>
      <c r="K149" s="117"/>
      <c r="L149" s="117"/>
      <c r="M149" s="117"/>
      <c r="N149" s="117"/>
      <c r="O149" s="117"/>
      <c r="P149" s="117"/>
      <c r="Q149" s="117">
        <f t="shared" si="14"/>
        <v>96.4</v>
      </c>
      <c r="R149" s="115" t="str">
        <f t="shared" si="16"/>
        <v>NO</v>
      </c>
      <c r="S149" s="116" t="str">
        <f t="shared" si="17"/>
        <v>Inviable Sanitariamente</v>
      </c>
      <c r="T149" s="41"/>
    </row>
    <row r="150" spans="1:20" s="44" customFormat="1" ht="32.1" customHeight="1">
      <c r="A150" s="509" t="s">
        <v>860</v>
      </c>
      <c r="B150" s="511" t="s">
        <v>903</v>
      </c>
      <c r="C150" s="511" t="s">
        <v>904</v>
      </c>
      <c r="D150" s="203">
        <v>9</v>
      </c>
      <c r="E150" s="117"/>
      <c r="F150" s="117"/>
      <c r="G150" s="117"/>
      <c r="H150" s="117"/>
      <c r="I150" s="117"/>
      <c r="J150" s="117">
        <v>96.4</v>
      </c>
      <c r="K150" s="117"/>
      <c r="L150" s="117"/>
      <c r="M150" s="117"/>
      <c r="N150" s="117"/>
      <c r="O150" s="117"/>
      <c r="P150" s="117"/>
      <c r="Q150" s="117">
        <f t="shared" si="14"/>
        <v>96.4</v>
      </c>
      <c r="R150" s="115" t="str">
        <f t="shared" si="16"/>
        <v>NO</v>
      </c>
      <c r="S150" s="116" t="str">
        <f t="shared" si="17"/>
        <v>Inviable Sanitariamente</v>
      </c>
      <c r="T150" s="41"/>
    </row>
    <row r="151" spans="1:20" s="44" customFormat="1" ht="32.1" customHeight="1">
      <c r="A151" s="509" t="s">
        <v>860</v>
      </c>
      <c r="B151" s="511" t="s">
        <v>905</v>
      </c>
      <c r="C151" s="511" t="s">
        <v>906</v>
      </c>
      <c r="D151" s="203">
        <v>25</v>
      </c>
      <c r="E151" s="117"/>
      <c r="F151" s="117"/>
      <c r="G151" s="117"/>
      <c r="H151" s="117"/>
      <c r="I151" s="117">
        <v>96.4</v>
      </c>
      <c r="J151" s="117"/>
      <c r="K151" s="117"/>
      <c r="L151" s="117"/>
      <c r="M151" s="117"/>
      <c r="N151" s="117"/>
      <c r="O151" s="117">
        <v>96.4</v>
      </c>
      <c r="P151" s="117"/>
      <c r="Q151" s="117">
        <f t="shared" si="14"/>
        <v>96.4</v>
      </c>
      <c r="R151" s="115" t="str">
        <f t="shared" si="16"/>
        <v>NO</v>
      </c>
      <c r="S151" s="116" t="str">
        <f t="shared" si="17"/>
        <v>Inviable Sanitariamente</v>
      </c>
      <c r="T151" s="41"/>
    </row>
    <row r="152" spans="1:20" s="44" customFormat="1" ht="32.1" customHeight="1">
      <c r="A152" s="509" t="s">
        <v>860</v>
      </c>
      <c r="B152" s="511" t="s">
        <v>907</v>
      </c>
      <c r="C152" s="511" t="s">
        <v>908</v>
      </c>
      <c r="D152" s="203">
        <v>15</v>
      </c>
      <c r="E152" s="117"/>
      <c r="F152" s="117">
        <v>96.4</v>
      </c>
      <c r="G152" s="117"/>
      <c r="H152" s="117"/>
      <c r="I152" s="117"/>
      <c r="J152" s="117"/>
      <c r="K152" s="117"/>
      <c r="L152" s="117"/>
      <c r="M152" s="117"/>
      <c r="N152" s="117">
        <v>96.4</v>
      </c>
      <c r="O152" s="117"/>
      <c r="P152" s="117"/>
      <c r="Q152" s="117">
        <f t="shared" si="14"/>
        <v>96.4</v>
      </c>
      <c r="R152" s="115" t="str">
        <f t="shared" si="16"/>
        <v>NO</v>
      </c>
      <c r="S152" s="116" t="str">
        <f t="shared" si="17"/>
        <v>Inviable Sanitariamente</v>
      </c>
      <c r="T152" s="41"/>
    </row>
    <row r="153" spans="1:20" s="44" customFormat="1" ht="32.1" customHeight="1">
      <c r="A153" s="509" t="s">
        <v>860</v>
      </c>
      <c r="B153" s="511" t="s">
        <v>909</v>
      </c>
      <c r="C153" s="511" t="s">
        <v>910</v>
      </c>
      <c r="D153" s="203">
        <v>79</v>
      </c>
      <c r="E153" s="117"/>
      <c r="F153" s="117"/>
      <c r="G153" s="117"/>
      <c r="H153" s="117"/>
      <c r="I153" s="117"/>
      <c r="J153" s="117"/>
      <c r="K153" s="117"/>
      <c r="L153" s="117">
        <v>96.4</v>
      </c>
      <c r="M153" s="117"/>
      <c r="N153" s="117"/>
      <c r="O153" s="117"/>
      <c r="P153" s="117"/>
      <c r="Q153" s="117">
        <f t="shared" si="14"/>
        <v>96.4</v>
      </c>
      <c r="R153" s="115" t="str">
        <f t="shared" si="16"/>
        <v>NO</v>
      </c>
      <c r="S153" s="116" t="str">
        <f t="shared" si="17"/>
        <v>Inviable Sanitariamente</v>
      </c>
      <c r="T153" s="41"/>
    </row>
    <row r="154" spans="1:20" s="44" customFormat="1" ht="32.1" customHeight="1">
      <c r="A154" s="509" t="s">
        <v>860</v>
      </c>
      <c r="B154" s="511" t="s">
        <v>911</v>
      </c>
      <c r="C154" s="511" t="s">
        <v>912</v>
      </c>
      <c r="D154" s="203">
        <v>55</v>
      </c>
      <c r="E154" s="117"/>
      <c r="F154" s="117"/>
      <c r="G154" s="117"/>
      <c r="H154" s="117"/>
      <c r="I154" s="117"/>
      <c r="J154" s="117"/>
      <c r="K154" s="117"/>
      <c r="L154" s="117"/>
      <c r="M154" s="117">
        <v>98.4</v>
      </c>
      <c r="N154" s="117"/>
      <c r="O154" s="117"/>
      <c r="P154" s="117"/>
      <c r="Q154" s="117">
        <f t="shared" si="14"/>
        <v>98.4</v>
      </c>
      <c r="R154" s="115" t="str">
        <f t="shared" si="16"/>
        <v>NO</v>
      </c>
      <c r="S154" s="116" t="str">
        <f t="shared" si="17"/>
        <v>Inviable Sanitariamente</v>
      </c>
      <c r="T154" s="41"/>
    </row>
    <row r="155" spans="1:20" s="44" customFormat="1" ht="32.1" customHeight="1">
      <c r="A155" s="509" t="s">
        <v>860</v>
      </c>
      <c r="B155" s="511" t="s">
        <v>913</v>
      </c>
      <c r="C155" s="511" t="s">
        <v>914</v>
      </c>
      <c r="D155" s="203">
        <v>35</v>
      </c>
      <c r="E155" s="117"/>
      <c r="F155" s="117"/>
      <c r="G155" s="117"/>
      <c r="H155" s="117"/>
      <c r="I155" s="117"/>
      <c r="J155" s="117"/>
      <c r="K155" s="117"/>
      <c r="L155" s="117"/>
      <c r="M155" s="117">
        <v>96.4</v>
      </c>
      <c r="N155" s="117"/>
      <c r="O155" s="117"/>
      <c r="P155" s="117"/>
      <c r="Q155" s="117">
        <f t="shared" si="14"/>
        <v>96.4</v>
      </c>
      <c r="R155" s="115" t="str">
        <f t="shared" si="16"/>
        <v>NO</v>
      </c>
      <c r="S155" s="116" t="str">
        <f t="shared" si="17"/>
        <v>Inviable Sanitariamente</v>
      </c>
      <c r="T155" s="41"/>
    </row>
    <row r="156" spans="1:20" s="44" customFormat="1" ht="32.1" customHeight="1">
      <c r="A156" s="509" t="s">
        <v>860</v>
      </c>
      <c r="B156" s="511" t="s">
        <v>915</v>
      </c>
      <c r="C156" s="511" t="s">
        <v>916</v>
      </c>
      <c r="D156" s="203">
        <v>40</v>
      </c>
      <c r="E156" s="117"/>
      <c r="F156" s="117"/>
      <c r="G156" s="117"/>
      <c r="H156" s="117"/>
      <c r="I156" s="117"/>
      <c r="J156" s="117"/>
      <c r="K156" s="117"/>
      <c r="L156" s="117"/>
      <c r="M156" s="117">
        <v>96.4</v>
      </c>
      <c r="N156" s="117"/>
      <c r="O156" s="117"/>
      <c r="P156" s="117"/>
      <c r="Q156" s="117">
        <f t="shared" si="14"/>
        <v>96.4</v>
      </c>
      <c r="R156" s="115" t="str">
        <f t="shared" si="16"/>
        <v>NO</v>
      </c>
      <c r="S156" s="116" t="str">
        <f t="shared" si="17"/>
        <v>Inviable Sanitariamente</v>
      </c>
      <c r="T156" s="41"/>
    </row>
    <row r="157" spans="1:20" s="44" customFormat="1" ht="32.1" customHeight="1">
      <c r="A157" s="509" t="s">
        <v>860</v>
      </c>
      <c r="B157" s="511" t="s">
        <v>917</v>
      </c>
      <c r="C157" s="511" t="s">
        <v>918</v>
      </c>
      <c r="D157" s="203">
        <v>18</v>
      </c>
      <c r="E157" s="117">
        <v>96.4</v>
      </c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>
        <f t="shared" si="14"/>
        <v>96.4</v>
      </c>
      <c r="R157" s="115" t="str">
        <f t="shared" si="16"/>
        <v>NO</v>
      </c>
      <c r="S157" s="116" t="str">
        <f t="shared" si="17"/>
        <v>Inviable Sanitariamente</v>
      </c>
      <c r="T157" s="41"/>
    </row>
    <row r="158" spans="1:20" s="44" customFormat="1" ht="32.1" customHeight="1">
      <c r="A158" s="509" t="s">
        <v>860</v>
      </c>
      <c r="B158" s="511" t="s">
        <v>919</v>
      </c>
      <c r="C158" s="511" t="s">
        <v>920</v>
      </c>
      <c r="D158" s="203">
        <v>25</v>
      </c>
      <c r="E158" s="117">
        <v>64</v>
      </c>
      <c r="F158" s="117">
        <v>97.6</v>
      </c>
      <c r="G158" s="117">
        <v>64</v>
      </c>
      <c r="H158" s="117">
        <v>64</v>
      </c>
      <c r="I158" s="117">
        <v>64</v>
      </c>
      <c r="J158" s="117">
        <v>47.2</v>
      </c>
      <c r="K158" s="117">
        <v>64</v>
      </c>
      <c r="L158" s="117">
        <v>88</v>
      </c>
      <c r="M158" s="117">
        <v>64</v>
      </c>
      <c r="N158" s="117">
        <v>64</v>
      </c>
      <c r="O158" s="117">
        <v>64</v>
      </c>
      <c r="P158" s="117">
        <v>88</v>
      </c>
      <c r="Q158" s="117">
        <f t="shared" si="14"/>
        <v>69.399999999999991</v>
      </c>
      <c r="R158" s="115" t="str">
        <f t="shared" si="16"/>
        <v>NO</v>
      </c>
      <c r="S158" s="116" t="str">
        <f t="shared" si="17"/>
        <v>Alto</v>
      </c>
      <c r="T158" s="41"/>
    </row>
    <row r="159" spans="1:20" s="44" customFormat="1" ht="32.1" customHeight="1">
      <c r="A159" s="509" t="s">
        <v>860</v>
      </c>
      <c r="B159" s="511" t="s">
        <v>921</v>
      </c>
      <c r="C159" s="511" t="s">
        <v>922</v>
      </c>
      <c r="D159" s="203">
        <v>20</v>
      </c>
      <c r="E159" s="117"/>
      <c r="F159" s="117"/>
      <c r="G159" s="117"/>
      <c r="H159" s="117"/>
      <c r="I159" s="117"/>
      <c r="J159" s="117"/>
      <c r="K159" s="117"/>
      <c r="L159" s="117">
        <v>96.4</v>
      </c>
      <c r="M159" s="117"/>
      <c r="N159" s="117"/>
      <c r="O159" s="117"/>
      <c r="P159" s="117"/>
      <c r="Q159" s="117">
        <f t="shared" si="14"/>
        <v>96.4</v>
      </c>
      <c r="R159" s="115" t="str">
        <f t="shared" si="16"/>
        <v>NO</v>
      </c>
      <c r="S159" s="116" t="str">
        <f t="shared" si="17"/>
        <v>Inviable Sanitariamente</v>
      </c>
      <c r="T159" s="41"/>
    </row>
    <row r="160" spans="1:20" s="44" customFormat="1" ht="32.1" customHeight="1">
      <c r="A160" s="509" t="s">
        <v>860</v>
      </c>
      <c r="B160" s="511" t="s">
        <v>923</v>
      </c>
      <c r="C160" s="511" t="s">
        <v>924</v>
      </c>
      <c r="D160" s="203">
        <v>18</v>
      </c>
      <c r="E160" s="117"/>
      <c r="F160" s="117"/>
      <c r="G160" s="117"/>
      <c r="H160" s="117"/>
      <c r="I160" s="117"/>
      <c r="J160" s="117"/>
      <c r="K160" s="117"/>
      <c r="L160" s="117"/>
      <c r="M160" s="117">
        <v>96.4</v>
      </c>
      <c r="N160" s="117"/>
      <c r="O160" s="117"/>
      <c r="P160" s="117"/>
      <c r="Q160" s="117">
        <f t="shared" si="14"/>
        <v>96.4</v>
      </c>
      <c r="R160" s="115" t="str">
        <f t="shared" si="16"/>
        <v>NO</v>
      </c>
      <c r="S160" s="116" t="str">
        <f t="shared" si="17"/>
        <v>Inviable Sanitariamente</v>
      </c>
      <c r="T160" s="41"/>
    </row>
    <row r="161" spans="1:20" s="44" customFormat="1" ht="32.1" customHeight="1">
      <c r="A161" s="509" t="s">
        <v>860</v>
      </c>
      <c r="B161" s="511" t="s">
        <v>925</v>
      </c>
      <c r="C161" s="511" t="s">
        <v>926</v>
      </c>
      <c r="D161" s="203">
        <v>105</v>
      </c>
      <c r="E161" s="117">
        <v>96.4</v>
      </c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>
        <f t="shared" si="14"/>
        <v>96.4</v>
      </c>
      <c r="R161" s="115" t="str">
        <f t="shared" si="16"/>
        <v>NO</v>
      </c>
      <c r="S161" s="116" t="str">
        <f t="shared" si="17"/>
        <v>Inviable Sanitariamente</v>
      </c>
      <c r="T161" s="41"/>
    </row>
    <row r="162" spans="1:20" s="44" customFormat="1" ht="32.1" customHeight="1">
      <c r="A162" s="509" t="s">
        <v>860</v>
      </c>
      <c r="B162" s="511" t="s">
        <v>901</v>
      </c>
      <c r="C162" s="511" t="s">
        <v>927</v>
      </c>
      <c r="D162" s="203">
        <v>16</v>
      </c>
      <c r="E162" s="117"/>
      <c r="F162" s="117"/>
      <c r="G162" s="117"/>
      <c r="H162" s="117"/>
      <c r="I162" s="117"/>
      <c r="J162" s="117">
        <v>96.4</v>
      </c>
      <c r="K162" s="117"/>
      <c r="L162" s="117"/>
      <c r="M162" s="117"/>
      <c r="N162" s="117"/>
      <c r="O162" s="117"/>
      <c r="P162" s="117"/>
      <c r="Q162" s="117">
        <f t="shared" si="14"/>
        <v>96.4</v>
      </c>
      <c r="R162" s="115" t="str">
        <f t="shared" si="16"/>
        <v>NO</v>
      </c>
      <c r="S162" s="116" t="str">
        <f t="shared" si="17"/>
        <v>Inviable Sanitariamente</v>
      </c>
      <c r="T162" s="41"/>
    </row>
    <row r="163" spans="1:20" s="44" customFormat="1" ht="32.1" customHeight="1">
      <c r="A163" s="509" t="s">
        <v>928</v>
      </c>
      <c r="B163" s="511" t="s">
        <v>929</v>
      </c>
      <c r="C163" s="511" t="s">
        <v>930</v>
      </c>
      <c r="D163" s="265">
        <v>28</v>
      </c>
      <c r="E163" s="39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 t="e">
        <f t="shared" ref="Q163:Q183" si="18">AVERAGE(E163:P163)</f>
        <v>#DIV/0!</v>
      </c>
      <c r="R163" s="220" t="e">
        <f t="shared" ref="R163:R182" si="19">IF(Q163&lt;5,"SI","NO")</f>
        <v>#DIV/0!</v>
      </c>
      <c r="S163" s="116" t="e">
        <f t="shared" si="17"/>
        <v>#DIV/0!</v>
      </c>
      <c r="T163" s="41"/>
    </row>
    <row r="164" spans="1:20" s="44" customFormat="1" ht="32.1" customHeight="1">
      <c r="A164" s="509" t="s">
        <v>928</v>
      </c>
      <c r="B164" s="511" t="s">
        <v>931</v>
      </c>
      <c r="C164" s="511" t="s">
        <v>932</v>
      </c>
      <c r="D164" s="265">
        <v>65</v>
      </c>
      <c r="E164" s="39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 t="e">
        <f t="shared" si="18"/>
        <v>#DIV/0!</v>
      </c>
      <c r="R164" s="220" t="e">
        <f t="shared" si="19"/>
        <v>#DIV/0!</v>
      </c>
      <c r="S164" s="116" t="e">
        <f t="shared" si="17"/>
        <v>#DIV/0!</v>
      </c>
      <c r="T164" s="41"/>
    </row>
    <row r="165" spans="1:20" s="44" customFormat="1" ht="32.1" customHeight="1">
      <c r="A165" s="509" t="s">
        <v>928</v>
      </c>
      <c r="B165" s="511" t="s">
        <v>856</v>
      </c>
      <c r="C165" s="511" t="s">
        <v>933</v>
      </c>
      <c r="D165" s="265">
        <v>19</v>
      </c>
      <c r="E165" s="39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 t="e">
        <f t="shared" si="18"/>
        <v>#DIV/0!</v>
      </c>
      <c r="R165" s="220" t="e">
        <f t="shared" si="19"/>
        <v>#DIV/0!</v>
      </c>
      <c r="S165" s="116" t="e">
        <f t="shared" si="17"/>
        <v>#DIV/0!</v>
      </c>
      <c r="T165" s="41"/>
    </row>
    <row r="166" spans="1:20" s="44" customFormat="1" ht="32.1" customHeight="1">
      <c r="A166" s="509" t="s">
        <v>928</v>
      </c>
      <c r="B166" s="511" t="s">
        <v>934</v>
      </c>
      <c r="C166" s="511" t="s">
        <v>935</v>
      </c>
      <c r="D166" s="265">
        <v>38</v>
      </c>
      <c r="E166" s="39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 t="e">
        <f t="shared" si="18"/>
        <v>#DIV/0!</v>
      </c>
      <c r="R166" s="220" t="e">
        <f t="shared" si="19"/>
        <v>#DIV/0!</v>
      </c>
      <c r="S166" s="116" t="e">
        <f t="shared" si="17"/>
        <v>#DIV/0!</v>
      </c>
      <c r="T166" s="41"/>
    </row>
    <row r="167" spans="1:20" s="44" customFormat="1" ht="32.1" customHeight="1">
      <c r="A167" s="509" t="s">
        <v>928</v>
      </c>
      <c r="B167" s="511" t="s">
        <v>936</v>
      </c>
      <c r="C167" s="511" t="s">
        <v>937</v>
      </c>
      <c r="D167" s="265">
        <v>28</v>
      </c>
      <c r="E167" s="39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 t="e">
        <f t="shared" si="18"/>
        <v>#DIV/0!</v>
      </c>
      <c r="R167" s="220" t="e">
        <f t="shared" si="19"/>
        <v>#DIV/0!</v>
      </c>
      <c r="S167" s="116" t="e">
        <f t="shared" si="17"/>
        <v>#DIV/0!</v>
      </c>
      <c r="T167" s="41"/>
    </row>
    <row r="168" spans="1:20" s="44" customFormat="1" ht="32.1" customHeight="1">
      <c r="A168" s="509" t="s">
        <v>928</v>
      </c>
      <c r="B168" s="511" t="s">
        <v>938</v>
      </c>
      <c r="C168" s="511" t="s">
        <v>939</v>
      </c>
      <c r="D168" s="265">
        <v>49</v>
      </c>
      <c r="E168" s="39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 t="e">
        <f t="shared" si="18"/>
        <v>#DIV/0!</v>
      </c>
      <c r="R168" s="220" t="e">
        <f t="shared" si="19"/>
        <v>#DIV/0!</v>
      </c>
      <c r="S168" s="116" t="e">
        <f t="shared" si="17"/>
        <v>#DIV/0!</v>
      </c>
      <c r="T168" s="41"/>
    </row>
    <row r="169" spans="1:20" s="44" customFormat="1" ht="32.1" customHeight="1">
      <c r="A169" s="509" t="s">
        <v>928</v>
      </c>
      <c r="B169" s="511" t="s">
        <v>707</v>
      </c>
      <c r="C169" s="511" t="s">
        <v>940</v>
      </c>
      <c r="D169" s="265">
        <v>30</v>
      </c>
      <c r="E169" s="39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 t="e">
        <f t="shared" si="18"/>
        <v>#DIV/0!</v>
      </c>
      <c r="R169" s="220" t="e">
        <f t="shared" si="19"/>
        <v>#DIV/0!</v>
      </c>
      <c r="S169" s="116" t="e">
        <f t="shared" si="17"/>
        <v>#DIV/0!</v>
      </c>
      <c r="T169" s="41"/>
    </row>
    <row r="170" spans="1:20" s="44" customFormat="1" ht="32.1" customHeight="1">
      <c r="A170" s="509" t="s">
        <v>928</v>
      </c>
      <c r="B170" s="511" t="s">
        <v>941</v>
      </c>
      <c r="C170" s="511" t="s">
        <v>942</v>
      </c>
      <c r="D170" s="265">
        <v>11</v>
      </c>
      <c r="E170" s="397"/>
      <c r="F170" s="117"/>
      <c r="G170" s="117"/>
      <c r="H170" s="117">
        <v>53.9</v>
      </c>
      <c r="I170" s="117"/>
      <c r="J170" s="117"/>
      <c r="K170" s="117"/>
      <c r="L170" s="117"/>
      <c r="M170" s="117"/>
      <c r="N170" s="117"/>
      <c r="O170" s="117"/>
      <c r="P170" s="117"/>
      <c r="Q170" s="117">
        <f t="shared" si="18"/>
        <v>53.9</v>
      </c>
      <c r="R170" s="220" t="str">
        <f t="shared" si="19"/>
        <v>NO</v>
      </c>
      <c r="S170" s="116" t="str">
        <f t="shared" si="17"/>
        <v>Alto</v>
      </c>
      <c r="T170" s="41"/>
    </row>
    <row r="171" spans="1:20" s="44" customFormat="1" ht="32.1" customHeight="1">
      <c r="A171" s="509" t="s">
        <v>928</v>
      </c>
      <c r="B171" s="511" t="s">
        <v>943</v>
      </c>
      <c r="C171" s="511" t="s">
        <v>944</v>
      </c>
      <c r="D171" s="265">
        <v>28</v>
      </c>
      <c r="E171" s="397"/>
      <c r="F171" s="117"/>
      <c r="G171" s="117"/>
      <c r="H171" s="117">
        <v>53.9</v>
      </c>
      <c r="I171" s="117"/>
      <c r="J171" s="117"/>
      <c r="K171" s="117"/>
      <c r="L171" s="117"/>
      <c r="M171" s="117"/>
      <c r="N171" s="117"/>
      <c r="O171" s="117"/>
      <c r="P171" s="117"/>
      <c r="Q171" s="117">
        <f t="shared" si="18"/>
        <v>53.9</v>
      </c>
      <c r="R171" s="220" t="str">
        <f t="shared" si="19"/>
        <v>NO</v>
      </c>
      <c r="S171" s="116" t="str">
        <f t="shared" si="17"/>
        <v>Alto</v>
      </c>
      <c r="T171" s="41"/>
    </row>
    <row r="172" spans="1:20" s="44" customFormat="1" ht="32.1" customHeight="1">
      <c r="A172" s="509" t="s">
        <v>928</v>
      </c>
      <c r="B172" s="511" t="s">
        <v>945</v>
      </c>
      <c r="C172" s="511" t="s">
        <v>946</v>
      </c>
      <c r="D172" s="265">
        <v>28</v>
      </c>
      <c r="E172" s="39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 t="e">
        <f t="shared" si="18"/>
        <v>#DIV/0!</v>
      </c>
      <c r="R172" s="220" t="e">
        <f t="shared" si="19"/>
        <v>#DIV/0!</v>
      </c>
      <c r="S172" s="116" t="e">
        <f t="shared" si="17"/>
        <v>#DIV/0!</v>
      </c>
      <c r="T172" s="41"/>
    </row>
    <row r="173" spans="1:20" s="44" customFormat="1" ht="32.1" customHeight="1">
      <c r="A173" s="509" t="s">
        <v>928</v>
      </c>
      <c r="B173" s="511" t="s">
        <v>947</v>
      </c>
      <c r="C173" s="511" t="s">
        <v>948</v>
      </c>
      <c r="D173" s="265">
        <v>17</v>
      </c>
      <c r="E173" s="397"/>
      <c r="F173" s="117"/>
      <c r="G173" s="117"/>
      <c r="H173" s="117">
        <v>53.9</v>
      </c>
      <c r="I173" s="117"/>
      <c r="J173" s="117"/>
      <c r="K173" s="117"/>
      <c r="L173" s="117"/>
      <c r="M173" s="117"/>
      <c r="N173" s="117"/>
      <c r="O173" s="117"/>
      <c r="P173" s="117"/>
      <c r="Q173" s="117">
        <f t="shared" si="18"/>
        <v>53.9</v>
      </c>
      <c r="R173" s="220" t="str">
        <f t="shared" si="19"/>
        <v>NO</v>
      </c>
      <c r="S173" s="116" t="str">
        <f t="shared" si="17"/>
        <v>Alto</v>
      </c>
      <c r="T173" s="41"/>
    </row>
    <row r="174" spans="1:20" s="44" customFormat="1" ht="32.1" customHeight="1">
      <c r="A174" s="509" t="s">
        <v>928</v>
      </c>
      <c r="B174" s="511" t="s">
        <v>949</v>
      </c>
      <c r="C174" s="511" t="s">
        <v>950</v>
      </c>
      <c r="D174" s="265">
        <v>35</v>
      </c>
      <c r="E174" s="39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 t="e">
        <f t="shared" si="18"/>
        <v>#DIV/0!</v>
      </c>
      <c r="R174" s="220" t="e">
        <f t="shared" si="19"/>
        <v>#DIV/0!</v>
      </c>
      <c r="S174" s="116" t="e">
        <f t="shared" si="17"/>
        <v>#DIV/0!</v>
      </c>
      <c r="T174" s="41"/>
    </row>
    <row r="175" spans="1:20" s="44" customFormat="1" ht="32.1" customHeight="1">
      <c r="A175" s="509" t="s">
        <v>928</v>
      </c>
      <c r="B175" s="511" t="s">
        <v>951</v>
      </c>
      <c r="C175" s="511" t="s">
        <v>952</v>
      </c>
      <c r="D175" s="265">
        <v>16</v>
      </c>
      <c r="E175" s="39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 t="e">
        <f t="shared" si="18"/>
        <v>#DIV/0!</v>
      </c>
      <c r="R175" s="220" t="e">
        <f t="shared" si="19"/>
        <v>#DIV/0!</v>
      </c>
      <c r="S175" s="116" t="e">
        <f t="shared" si="17"/>
        <v>#DIV/0!</v>
      </c>
      <c r="T175" s="41"/>
    </row>
    <row r="176" spans="1:20" s="44" customFormat="1" ht="32.1" customHeight="1">
      <c r="A176" s="509" t="s">
        <v>928</v>
      </c>
      <c r="B176" s="511" t="s">
        <v>953</v>
      </c>
      <c r="C176" s="511" t="s">
        <v>954</v>
      </c>
      <c r="D176" s="265">
        <v>29</v>
      </c>
      <c r="E176" s="39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 t="e">
        <f t="shared" si="18"/>
        <v>#DIV/0!</v>
      </c>
      <c r="R176" s="220" t="e">
        <f t="shared" si="19"/>
        <v>#DIV/0!</v>
      </c>
      <c r="S176" s="116" t="e">
        <f t="shared" si="17"/>
        <v>#DIV/0!</v>
      </c>
      <c r="T176" s="41"/>
    </row>
    <row r="177" spans="1:20" s="44" customFormat="1" ht="32.1" customHeight="1">
      <c r="A177" s="509" t="s">
        <v>928</v>
      </c>
      <c r="B177" s="511" t="s">
        <v>955</v>
      </c>
      <c r="C177" s="511" t="s">
        <v>956</v>
      </c>
      <c r="D177" s="265">
        <v>49</v>
      </c>
      <c r="E177" s="39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 t="e">
        <f t="shared" si="18"/>
        <v>#DIV/0!</v>
      </c>
      <c r="R177" s="220" t="e">
        <f t="shared" si="19"/>
        <v>#DIV/0!</v>
      </c>
      <c r="S177" s="116" t="e">
        <f t="shared" si="17"/>
        <v>#DIV/0!</v>
      </c>
      <c r="T177" s="41"/>
    </row>
    <row r="178" spans="1:20" s="44" customFormat="1" ht="32.1" customHeight="1">
      <c r="A178" s="509" t="s">
        <v>928</v>
      </c>
      <c r="B178" s="511" t="s">
        <v>957</v>
      </c>
      <c r="C178" s="511" t="s">
        <v>958</v>
      </c>
      <c r="D178" s="265">
        <v>25</v>
      </c>
      <c r="E178" s="397">
        <v>53.9</v>
      </c>
      <c r="F178" s="117"/>
      <c r="G178" s="117"/>
      <c r="H178" s="117"/>
      <c r="I178" s="117"/>
      <c r="J178" s="117">
        <v>53.9</v>
      </c>
      <c r="K178" s="117"/>
      <c r="L178" s="117"/>
      <c r="M178" s="117"/>
      <c r="N178" s="117"/>
      <c r="O178" s="117"/>
      <c r="P178" s="117"/>
      <c r="Q178" s="117">
        <f t="shared" si="18"/>
        <v>53.9</v>
      </c>
      <c r="R178" s="220" t="str">
        <f t="shared" si="19"/>
        <v>NO</v>
      </c>
      <c r="S178" s="116" t="str">
        <f t="shared" si="17"/>
        <v>Alto</v>
      </c>
      <c r="T178" s="41"/>
    </row>
    <row r="179" spans="1:20" s="44" customFormat="1" ht="32.1" customHeight="1">
      <c r="A179" s="509" t="s">
        <v>928</v>
      </c>
      <c r="B179" s="511" t="s">
        <v>959</v>
      </c>
      <c r="C179" s="511" t="s">
        <v>960</v>
      </c>
      <c r="D179" s="265">
        <v>11</v>
      </c>
      <c r="E179" s="39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 t="e">
        <f t="shared" si="18"/>
        <v>#DIV/0!</v>
      </c>
      <c r="R179" s="220" t="e">
        <f t="shared" si="19"/>
        <v>#DIV/0!</v>
      </c>
      <c r="S179" s="116" t="e">
        <f t="shared" si="17"/>
        <v>#DIV/0!</v>
      </c>
      <c r="T179" s="41"/>
    </row>
    <row r="180" spans="1:20" s="44" customFormat="1" ht="32.1" customHeight="1">
      <c r="A180" s="509" t="s">
        <v>928</v>
      </c>
      <c r="B180" s="511" t="s">
        <v>961</v>
      </c>
      <c r="C180" s="511" t="s">
        <v>962</v>
      </c>
      <c r="D180" s="265">
        <v>10</v>
      </c>
      <c r="E180" s="39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 t="e">
        <f t="shared" si="18"/>
        <v>#DIV/0!</v>
      </c>
      <c r="R180" s="220" t="e">
        <f t="shared" si="19"/>
        <v>#DIV/0!</v>
      </c>
      <c r="S180" s="116" t="e">
        <f t="shared" si="17"/>
        <v>#DIV/0!</v>
      </c>
      <c r="T180" s="41"/>
    </row>
    <row r="181" spans="1:20" s="44" customFormat="1" ht="32.1" customHeight="1">
      <c r="A181" s="509" t="s">
        <v>928</v>
      </c>
      <c r="B181" s="543" t="s">
        <v>117</v>
      </c>
      <c r="C181" s="560" t="s">
        <v>963</v>
      </c>
      <c r="D181" s="423">
        <v>25</v>
      </c>
      <c r="E181" s="39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 t="e">
        <f t="shared" si="18"/>
        <v>#DIV/0!</v>
      </c>
      <c r="R181" s="220" t="e">
        <f t="shared" si="19"/>
        <v>#DIV/0!</v>
      </c>
      <c r="S181" s="116" t="e">
        <f t="shared" si="17"/>
        <v>#DIV/0!</v>
      </c>
      <c r="T181" s="41"/>
    </row>
    <row r="182" spans="1:20" s="44" customFormat="1" ht="32.1" customHeight="1">
      <c r="A182" s="509" t="s">
        <v>928</v>
      </c>
      <c r="B182" s="538" t="s">
        <v>964</v>
      </c>
      <c r="C182" s="538" t="s">
        <v>965</v>
      </c>
      <c r="D182" s="423">
        <v>12</v>
      </c>
      <c r="E182" s="39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 t="e">
        <f t="shared" si="18"/>
        <v>#DIV/0!</v>
      </c>
      <c r="R182" s="220" t="e">
        <f t="shared" si="19"/>
        <v>#DIV/0!</v>
      </c>
      <c r="S182" s="116" t="e">
        <f t="shared" si="17"/>
        <v>#DIV/0!</v>
      </c>
      <c r="T182" s="41"/>
    </row>
    <row r="183" spans="1:20" s="44" customFormat="1" ht="32.1" customHeight="1">
      <c r="A183" s="509" t="s">
        <v>966</v>
      </c>
      <c r="B183" s="511" t="s">
        <v>73</v>
      </c>
      <c r="C183" s="511" t="s">
        <v>967</v>
      </c>
      <c r="D183" s="265">
        <v>35</v>
      </c>
      <c r="E183" s="39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 t="e">
        <f t="shared" si="18"/>
        <v>#DIV/0!</v>
      </c>
      <c r="R183" s="220" t="e">
        <f t="shared" si="16"/>
        <v>#DIV/0!</v>
      </c>
      <c r="S183" s="116" t="e">
        <f t="shared" si="17"/>
        <v>#DIV/0!</v>
      </c>
      <c r="T183" s="41"/>
    </row>
    <row r="184" spans="1:20" s="44" customFormat="1" ht="32.1" customHeight="1">
      <c r="A184" s="509" t="s">
        <v>966</v>
      </c>
      <c r="B184" s="511" t="s">
        <v>968</v>
      </c>
      <c r="C184" s="511" t="s">
        <v>969</v>
      </c>
      <c r="D184" s="265">
        <v>44</v>
      </c>
      <c r="E184" s="397"/>
      <c r="F184" s="117"/>
      <c r="G184" s="117"/>
      <c r="H184" s="117"/>
      <c r="I184" s="117"/>
      <c r="J184" s="117">
        <v>26.5</v>
      </c>
      <c r="K184" s="117"/>
      <c r="L184" s="117"/>
      <c r="M184" s="117"/>
      <c r="N184" s="117"/>
      <c r="O184" s="117"/>
      <c r="P184" s="117"/>
      <c r="Q184" s="117">
        <f t="shared" ref="Q184:Q186" si="20">AVERAGE(E184:P184)</f>
        <v>26.5</v>
      </c>
      <c r="R184" s="220" t="str">
        <f t="shared" si="16"/>
        <v>NO</v>
      </c>
      <c r="S184" s="116" t="str">
        <f t="shared" si="17"/>
        <v>Medio</v>
      </c>
      <c r="T184" s="41"/>
    </row>
    <row r="185" spans="1:20" s="44" customFormat="1" ht="32.1" customHeight="1">
      <c r="A185" s="509" t="s">
        <v>966</v>
      </c>
      <c r="B185" s="511" t="s">
        <v>970</v>
      </c>
      <c r="C185" s="511" t="s">
        <v>971</v>
      </c>
      <c r="D185" s="265">
        <v>20</v>
      </c>
      <c r="E185" s="397"/>
      <c r="F185" s="117"/>
      <c r="G185" s="117"/>
      <c r="H185" s="117"/>
      <c r="I185" s="117"/>
      <c r="J185" s="117">
        <v>26.5</v>
      </c>
      <c r="K185" s="117"/>
      <c r="L185" s="117"/>
      <c r="M185" s="117"/>
      <c r="N185" s="117"/>
      <c r="O185" s="117"/>
      <c r="P185" s="117"/>
      <c r="Q185" s="117">
        <f t="shared" si="20"/>
        <v>26.5</v>
      </c>
      <c r="R185" s="220" t="str">
        <f t="shared" si="16"/>
        <v>NO</v>
      </c>
      <c r="S185" s="116" t="str">
        <f t="shared" si="17"/>
        <v>Medio</v>
      </c>
      <c r="T185" s="41"/>
    </row>
    <row r="186" spans="1:20" s="44" customFormat="1" ht="32.1" customHeight="1">
      <c r="A186" s="509" t="s">
        <v>966</v>
      </c>
      <c r="B186" s="511" t="s">
        <v>972</v>
      </c>
      <c r="C186" s="511" t="s">
        <v>973</v>
      </c>
      <c r="D186" s="265">
        <v>14</v>
      </c>
      <c r="E186" s="39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 t="e">
        <f t="shared" si="20"/>
        <v>#DIV/0!</v>
      </c>
      <c r="R186" s="220" t="e">
        <f t="shared" si="16"/>
        <v>#DIV/0!</v>
      </c>
      <c r="S186" s="116" t="e">
        <f t="shared" si="17"/>
        <v>#DIV/0!</v>
      </c>
      <c r="T186" s="41"/>
    </row>
    <row r="187" spans="1:20" s="44" customFormat="1" ht="32.1" customHeight="1">
      <c r="A187" s="509" t="s">
        <v>974</v>
      </c>
      <c r="B187" s="511" t="s">
        <v>975</v>
      </c>
      <c r="C187" s="511" t="s">
        <v>976</v>
      </c>
      <c r="D187" s="265">
        <v>112</v>
      </c>
      <c r="E187" s="259"/>
      <c r="F187" s="117"/>
      <c r="G187" s="117"/>
      <c r="H187" s="117"/>
      <c r="I187" s="117"/>
      <c r="J187" s="117">
        <v>0</v>
      </c>
      <c r="K187" s="117"/>
      <c r="L187" s="117"/>
      <c r="M187" s="117"/>
      <c r="N187" s="117"/>
      <c r="O187" s="117">
        <v>0</v>
      </c>
      <c r="P187" s="117"/>
      <c r="Q187" s="117">
        <f>AVERAGE(E187:P187)</f>
        <v>0</v>
      </c>
      <c r="R187" s="219" t="str">
        <f t="shared" si="16"/>
        <v>SI</v>
      </c>
      <c r="S187" s="116" t="str">
        <f t="shared" si="17"/>
        <v>Sin Riesgo</v>
      </c>
      <c r="T187" s="41"/>
    </row>
    <row r="188" spans="1:20" s="44" customFormat="1" ht="32.1" customHeight="1">
      <c r="A188" s="509" t="s">
        <v>974</v>
      </c>
      <c r="B188" s="511" t="s">
        <v>977</v>
      </c>
      <c r="C188" s="511" t="s">
        <v>978</v>
      </c>
      <c r="D188" s="265">
        <v>157</v>
      </c>
      <c r="E188" s="259"/>
      <c r="F188" s="117"/>
      <c r="G188" s="117"/>
      <c r="H188" s="117">
        <v>0</v>
      </c>
      <c r="I188" s="117"/>
      <c r="J188" s="117"/>
      <c r="K188" s="117"/>
      <c r="L188" s="117"/>
      <c r="M188" s="117"/>
      <c r="N188" s="117"/>
      <c r="O188" s="117">
        <v>0</v>
      </c>
      <c r="P188" s="117"/>
      <c r="Q188" s="117">
        <f t="shared" ref="Q188:Q231" si="21">AVERAGE(E188:P188)</f>
        <v>0</v>
      </c>
      <c r="R188" s="219" t="str">
        <f t="shared" si="16"/>
        <v>SI</v>
      </c>
      <c r="S188" s="116" t="str">
        <f t="shared" si="17"/>
        <v>Sin Riesgo</v>
      </c>
      <c r="T188" s="41"/>
    </row>
    <row r="189" spans="1:20" s="44" customFormat="1" ht="32.1" customHeight="1">
      <c r="A189" s="509" t="s">
        <v>974</v>
      </c>
      <c r="B189" s="511" t="s">
        <v>146</v>
      </c>
      <c r="C189" s="511" t="s">
        <v>979</v>
      </c>
      <c r="D189" s="265">
        <v>375</v>
      </c>
      <c r="E189" s="259"/>
      <c r="F189" s="117"/>
      <c r="G189" s="117"/>
      <c r="H189" s="117"/>
      <c r="I189" s="117">
        <v>0</v>
      </c>
      <c r="J189" s="117"/>
      <c r="K189" s="117">
        <v>0</v>
      </c>
      <c r="L189" s="117"/>
      <c r="M189" s="117">
        <v>0</v>
      </c>
      <c r="N189" s="117"/>
      <c r="O189" s="117">
        <v>0</v>
      </c>
      <c r="P189" s="117"/>
      <c r="Q189" s="117">
        <f t="shared" si="21"/>
        <v>0</v>
      </c>
      <c r="R189" s="219" t="str">
        <f t="shared" si="16"/>
        <v>SI</v>
      </c>
      <c r="S189" s="116" t="str">
        <f t="shared" si="17"/>
        <v>Sin Riesgo</v>
      </c>
      <c r="T189" s="41"/>
    </row>
    <row r="190" spans="1:20" s="44" customFormat="1" ht="32.1" customHeight="1">
      <c r="A190" s="509" t="s">
        <v>974</v>
      </c>
      <c r="B190" s="511" t="s">
        <v>980</v>
      </c>
      <c r="C190" s="511" t="s">
        <v>981</v>
      </c>
      <c r="D190" s="265">
        <v>168</v>
      </c>
      <c r="E190" s="259"/>
      <c r="F190" s="117"/>
      <c r="G190" s="117"/>
      <c r="H190" s="117"/>
      <c r="I190" s="117">
        <v>0</v>
      </c>
      <c r="J190" s="117"/>
      <c r="K190" s="117">
        <v>0</v>
      </c>
      <c r="L190" s="117"/>
      <c r="M190" s="117">
        <v>0</v>
      </c>
      <c r="N190" s="117"/>
      <c r="O190" s="117">
        <v>0</v>
      </c>
      <c r="P190" s="117"/>
      <c r="Q190" s="117">
        <f t="shared" si="21"/>
        <v>0</v>
      </c>
      <c r="R190" s="219" t="str">
        <f t="shared" si="16"/>
        <v>SI</v>
      </c>
      <c r="S190" s="116" t="str">
        <f t="shared" si="17"/>
        <v>Sin Riesgo</v>
      </c>
      <c r="T190" s="41"/>
    </row>
    <row r="191" spans="1:20" s="44" customFormat="1" ht="32.1" customHeight="1">
      <c r="A191" s="509" t="s">
        <v>974</v>
      </c>
      <c r="B191" s="511" t="s">
        <v>982</v>
      </c>
      <c r="C191" s="511" t="s">
        <v>983</v>
      </c>
      <c r="D191" s="265">
        <v>222</v>
      </c>
      <c r="E191" s="259"/>
      <c r="F191" s="117"/>
      <c r="G191" s="117"/>
      <c r="H191" s="117">
        <v>0</v>
      </c>
      <c r="I191" s="117"/>
      <c r="J191" s="117"/>
      <c r="K191" s="117"/>
      <c r="L191" s="117"/>
      <c r="M191" s="117"/>
      <c r="N191" s="117">
        <v>0</v>
      </c>
      <c r="O191" s="117"/>
      <c r="P191" s="117"/>
      <c r="Q191" s="117">
        <f t="shared" si="21"/>
        <v>0</v>
      </c>
      <c r="R191" s="219" t="str">
        <f t="shared" si="16"/>
        <v>SI</v>
      </c>
      <c r="S191" s="116" t="str">
        <f t="shared" si="17"/>
        <v>Sin Riesgo</v>
      </c>
      <c r="T191" s="41"/>
    </row>
    <row r="192" spans="1:20" s="44" customFormat="1" ht="32.1" customHeight="1">
      <c r="A192" s="509" t="s">
        <v>974</v>
      </c>
      <c r="B192" s="511" t="s">
        <v>984</v>
      </c>
      <c r="C192" s="511" t="s">
        <v>985</v>
      </c>
      <c r="D192" s="265">
        <v>91</v>
      </c>
      <c r="E192" s="259"/>
      <c r="F192" s="117"/>
      <c r="G192" s="117"/>
      <c r="H192" s="117">
        <v>55</v>
      </c>
      <c r="I192" s="117"/>
      <c r="J192" s="117"/>
      <c r="K192" s="117"/>
      <c r="L192" s="117"/>
      <c r="M192" s="117"/>
      <c r="N192" s="117"/>
      <c r="O192" s="117"/>
      <c r="P192" s="117"/>
      <c r="Q192" s="117">
        <f t="shared" si="21"/>
        <v>55</v>
      </c>
      <c r="R192" s="219" t="str">
        <f t="shared" si="16"/>
        <v>NO</v>
      </c>
      <c r="S192" s="116" t="str">
        <f t="shared" si="17"/>
        <v>Alto</v>
      </c>
      <c r="T192" s="41"/>
    </row>
    <row r="193" spans="1:20" s="44" customFormat="1" ht="32.1" customHeight="1">
      <c r="A193" s="509" t="s">
        <v>974</v>
      </c>
      <c r="B193" s="511" t="s">
        <v>986</v>
      </c>
      <c r="C193" s="511" t="s">
        <v>987</v>
      </c>
      <c r="D193" s="265">
        <v>26</v>
      </c>
      <c r="E193" s="259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 t="e">
        <f t="shared" si="21"/>
        <v>#DIV/0!</v>
      </c>
      <c r="R193" s="219" t="e">
        <f t="shared" si="16"/>
        <v>#DIV/0!</v>
      </c>
      <c r="S193" s="116" t="e">
        <f t="shared" si="17"/>
        <v>#DIV/0!</v>
      </c>
      <c r="T193" s="41"/>
    </row>
    <row r="194" spans="1:20" s="250" customFormat="1" ht="32.1" customHeight="1">
      <c r="A194" s="509" t="s">
        <v>974</v>
      </c>
      <c r="B194" s="511" t="s">
        <v>988</v>
      </c>
      <c r="C194" s="511" t="s">
        <v>989</v>
      </c>
      <c r="D194" s="265">
        <v>338</v>
      </c>
      <c r="E194" s="259"/>
      <c r="F194" s="117"/>
      <c r="G194" s="117"/>
      <c r="H194" s="117"/>
      <c r="I194" s="117">
        <v>20.98</v>
      </c>
      <c r="J194" s="117"/>
      <c r="K194" s="117">
        <v>25</v>
      </c>
      <c r="L194" s="117"/>
      <c r="M194" s="117">
        <v>0</v>
      </c>
      <c r="N194" s="117"/>
      <c r="O194" s="117">
        <v>0</v>
      </c>
      <c r="P194" s="117"/>
      <c r="Q194" s="117">
        <f t="shared" si="21"/>
        <v>11.495000000000001</v>
      </c>
      <c r="R194" s="219" t="str">
        <f t="shared" si="16"/>
        <v>NO</v>
      </c>
      <c r="S194" s="116" t="str">
        <f t="shared" si="17"/>
        <v>Bajo</v>
      </c>
      <c r="T194" s="249"/>
    </row>
    <row r="195" spans="1:20" s="44" customFormat="1" ht="32.1" customHeight="1">
      <c r="A195" s="509" t="s">
        <v>974</v>
      </c>
      <c r="B195" s="511" t="s">
        <v>990</v>
      </c>
      <c r="C195" s="511" t="s">
        <v>991</v>
      </c>
      <c r="D195" s="265">
        <v>200</v>
      </c>
      <c r="E195" s="259"/>
      <c r="F195" s="117"/>
      <c r="G195" s="117"/>
      <c r="H195" s="117"/>
      <c r="I195" s="117">
        <v>0</v>
      </c>
      <c r="J195" s="117"/>
      <c r="K195" s="117">
        <v>0</v>
      </c>
      <c r="L195" s="117"/>
      <c r="M195" s="117">
        <v>0</v>
      </c>
      <c r="N195" s="117"/>
      <c r="O195" s="117"/>
      <c r="P195" s="117"/>
      <c r="Q195" s="117">
        <f t="shared" si="21"/>
        <v>0</v>
      </c>
      <c r="R195" s="219" t="str">
        <f t="shared" si="16"/>
        <v>SI</v>
      </c>
      <c r="S195" s="116" t="str">
        <f t="shared" si="17"/>
        <v>Sin Riesgo</v>
      </c>
      <c r="T195" s="41"/>
    </row>
    <row r="196" spans="1:20" s="44" customFormat="1" ht="32.1" customHeight="1">
      <c r="A196" s="509" t="s">
        <v>974</v>
      </c>
      <c r="B196" s="511" t="s">
        <v>992</v>
      </c>
      <c r="C196" s="511" t="s">
        <v>993</v>
      </c>
      <c r="D196" s="265">
        <v>72</v>
      </c>
      <c r="E196" s="259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 t="e">
        <f t="shared" si="21"/>
        <v>#DIV/0!</v>
      </c>
      <c r="R196" s="219" t="e">
        <f t="shared" si="16"/>
        <v>#DIV/0!</v>
      </c>
      <c r="S196" s="116" t="e">
        <f t="shared" si="17"/>
        <v>#DIV/0!</v>
      </c>
      <c r="T196" s="41"/>
    </row>
    <row r="197" spans="1:20" s="250" customFormat="1" ht="32.1" customHeight="1">
      <c r="A197" s="509" t="s">
        <v>974</v>
      </c>
      <c r="B197" s="511" t="s">
        <v>994</v>
      </c>
      <c r="C197" s="511" t="s">
        <v>995</v>
      </c>
      <c r="D197" s="265">
        <v>215</v>
      </c>
      <c r="E197" s="259"/>
      <c r="F197" s="117"/>
      <c r="G197" s="117"/>
      <c r="H197" s="117"/>
      <c r="I197" s="117"/>
      <c r="J197" s="117">
        <v>77.5</v>
      </c>
      <c r="K197" s="117"/>
      <c r="L197" s="117"/>
      <c r="M197" s="117"/>
      <c r="N197" s="117"/>
      <c r="O197" s="117"/>
      <c r="P197" s="117"/>
      <c r="Q197" s="117">
        <f t="shared" si="21"/>
        <v>77.5</v>
      </c>
      <c r="R197" s="219" t="str">
        <f t="shared" si="16"/>
        <v>NO</v>
      </c>
      <c r="S197" s="116" t="str">
        <f t="shared" si="17"/>
        <v>Alto</v>
      </c>
      <c r="T197" s="249"/>
    </row>
    <row r="198" spans="1:20" s="44" customFormat="1" ht="32.1" customHeight="1">
      <c r="A198" s="509" t="s">
        <v>974</v>
      </c>
      <c r="B198" s="511" t="s">
        <v>317</v>
      </c>
      <c r="C198" s="511" t="s">
        <v>996</v>
      </c>
      <c r="D198" s="265">
        <v>33</v>
      </c>
      <c r="E198" s="259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 t="e">
        <f t="shared" si="21"/>
        <v>#DIV/0!</v>
      </c>
      <c r="R198" s="219" t="e">
        <f t="shared" si="16"/>
        <v>#DIV/0!</v>
      </c>
      <c r="S198" s="116" t="e">
        <f t="shared" si="17"/>
        <v>#DIV/0!</v>
      </c>
      <c r="T198" s="41"/>
    </row>
    <row r="199" spans="1:20" s="250" customFormat="1" ht="32.1" customHeight="1">
      <c r="A199" s="509" t="s">
        <v>974</v>
      </c>
      <c r="B199" s="511" t="s">
        <v>997</v>
      </c>
      <c r="C199" s="511" t="s">
        <v>998</v>
      </c>
      <c r="D199" s="265">
        <v>244</v>
      </c>
      <c r="E199" s="259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 t="e">
        <f t="shared" si="21"/>
        <v>#DIV/0!</v>
      </c>
      <c r="R199" s="219" t="e">
        <f t="shared" si="16"/>
        <v>#DIV/0!</v>
      </c>
      <c r="S199" s="116" t="e">
        <f t="shared" si="17"/>
        <v>#DIV/0!</v>
      </c>
      <c r="T199" s="249"/>
    </row>
    <row r="200" spans="1:20" s="250" customFormat="1" ht="32.1" customHeight="1">
      <c r="A200" s="509" t="s">
        <v>974</v>
      </c>
      <c r="B200" s="511" t="s">
        <v>972</v>
      </c>
      <c r="C200" s="511" t="s">
        <v>999</v>
      </c>
      <c r="D200" s="265">
        <v>286</v>
      </c>
      <c r="E200" s="259"/>
      <c r="F200" s="117"/>
      <c r="G200" s="117"/>
      <c r="H200" s="117">
        <v>0</v>
      </c>
      <c r="I200" s="117"/>
      <c r="J200" s="117"/>
      <c r="K200" s="117">
        <v>0</v>
      </c>
      <c r="L200" s="117"/>
      <c r="M200" s="117">
        <v>0</v>
      </c>
      <c r="N200" s="117"/>
      <c r="O200" s="117">
        <v>0</v>
      </c>
      <c r="P200" s="117"/>
      <c r="Q200" s="117">
        <f t="shared" si="21"/>
        <v>0</v>
      </c>
      <c r="R200" s="219" t="str">
        <f t="shared" si="16"/>
        <v>SI</v>
      </c>
      <c r="S200" s="116" t="str">
        <f t="shared" si="17"/>
        <v>Sin Riesgo</v>
      </c>
      <c r="T200" s="249"/>
    </row>
    <row r="201" spans="1:20" s="44" customFormat="1" ht="32.1" customHeight="1">
      <c r="A201" s="509" t="s">
        <v>974</v>
      </c>
      <c r="B201" s="511" t="s">
        <v>1000</v>
      </c>
      <c r="C201" s="511" t="s">
        <v>1001</v>
      </c>
      <c r="D201" s="265">
        <v>66</v>
      </c>
      <c r="E201" s="259"/>
      <c r="F201" s="117"/>
      <c r="G201" s="117"/>
      <c r="H201" s="117"/>
      <c r="I201" s="117"/>
      <c r="J201" s="117">
        <v>56.5</v>
      </c>
      <c r="K201" s="117"/>
      <c r="L201" s="117"/>
      <c r="M201" s="117"/>
      <c r="N201" s="117"/>
      <c r="O201" s="117"/>
      <c r="P201" s="117"/>
      <c r="Q201" s="117">
        <f t="shared" si="21"/>
        <v>56.5</v>
      </c>
      <c r="R201" s="219" t="str">
        <f t="shared" si="16"/>
        <v>NO</v>
      </c>
      <c r="S201" s="116" t="str">
        <f t="shared" si="17"/>
        <v>Alto</v>
      </c>
      <c r="T201" s="41"/>
    </row>
    <row r="202" spans="1:20" s="44" customFormat="1" ht="32.1" customHeight="1">
      <c r="A202" s="509" t="s">
        <v>1002</v>
      </c>
      <c r="B202" s="511" t="s">
        <v>1003</v>
      </c>
      <c r="C202" s="511" t="s">
        <v>1004</v>
      </c>
      <c r="D202" s="265">
        <v>62</v>
      </c>
      <c r="E202" s="397"/>
      <c r="F202" s="117"/>
      <c r="G202" s="117"/>
      <c r="H202" s="117">
        <v>31.6</v>
      </c>
      <c r="I202" s="117"/>
      <c r="J202" s="117"/>
      <c r="K202" s="117"/>
      <c r="L202" s="117"/>
      <c r="M202" s="117"/>
      <c r="N202" s="117"/>
      <c r="O202" s="117">
        <v>31.57</v>
      </c>
      <c r="P202" s="117"/>
      <c r="Q202" s="117">
        <f t="shared" si="21"/>
        <v>31.585000000000001</v>
      </c>
      <c r="R202" s="220" t="str">
        <f t="shared" ref="R202:R231" si="22">IF(Q202&lt;5,"SI","NO")</f>
        <v>NO</v>
      </c>
      <c r="S202" s="116" t="str">
        <f t="shared" si="17"/>
        <v>Medio</v>
      </c>
      <c r="T202" s="41"/>
    </row>
    <row r="203" spans="1:20" s="44" customFormat="1" ht="32.1" customHeight="1">
      <c r="A203" s="509" t="s">
        <v>1002</v>
      </c>
      <c r="B203" s="511" t="s">
        <v>1005</v>
      </c>
      <c r="C203" s="511" t="s">
        <v>1006</v>
      </c>
      <c r="D203" s="265">
        <v>244</v>
      </c>
      <c r="E203" s="397"/>
      <c r="F203" s="117"/>
      <c r="G203" s="117">
        <v>31.6</v>
      </c>
      <c r="H203" s="117"/>
      <c r="I203" s="117">
        <v>44.1</v>
      </c>
      <c r="J203" s="117"/>
      <c r="K203" s="117"/>
      <c r="L203" s="117">
        <v>44.2</v>
      </c>
      <c r="M203" s="117"/>
      <c r="N203" s="117"/>
      <c r="O203" s="117">
        <v>44.2</v>
      </c>
      <c r="P203" s="117"/>
      <c r="Q203" s="117">
        <f t="shared" si="21"/>
        <v>41.025000000000006</v>
      </c>
      <c r="R203" s="220" t="str">
        <f t="shared" si="22"/>
        <v>NO</v>
      </c>
      <c r="S203" s="116" t="str">
        <f t="shared" ref="S203:S263" si="23">IF(Q203&lt;=5,"Sin Riesgo",IF(Q203 &lt;=14,"Bajo",IF(Q203&lt;=35,"Medio",IF(Q203&lt;=80,"Alto","Inviable Sanitariamente"))))</f>
        <v>Alto</v>
      </c>
      <c r="T203" s="41"/>
    </row>
    <row r="204" spans="1:20" s="44" customFormat="1" ht="32.1" customHeight="1">
      <c r="A204" s="509" t="s">
        <v>1002</v>
      </c>
      <c r="B204" s="511" t="s">
        <v>1007</v>
      </c>
      <c r="C204" s="511" t="s">
        <v>1008</v>
      </c>
      <c r="D204" s="265">
        <v>181</v>
      </c>
      <c r="E204" s="397"/>
      <c r="F204" s="117"/>
      <c r="G204" s="117">
        <v>0</v>
      </c>
      <c r="H204" s="117"/>
      <c r="I204" s="117">
        <v>0</v>
      </c>
      <c r="J204" s="117"/>
      <c r="K204" s="117"/>
      <c r="L204" s="117">
        <v>0</v>
      </c>
      <c r="M204" s="117"/>
      <c r="N204" s="117"/>
      <c r="O204" s="117">
        <v>0</v>
      </c>
      <c r="P204" s="117"/>
      <c r="Q204" s="117">
        <f t="shared" si="21"/>
        <v>0</v>
      </c>
      <c r="R204" s="220" t="str">
        <f t="shared" si="22"/>
        <v>SI</v>
      </c>
      <c r="S204" s="116" t="str">
        <f t="shared" si="23"/>
        <v>Sin Riesgo</v>
      </c>
      <c r="T204" s="41"/>
    </row>
    <row r="205" spans="1:20" s="44" customFormat="1" ht="32.1" customHeight="1">
      <c r="A205" s="509" t="s">
        <v>1002</v>
      </c>
      <c r="B205" s="511" t="s">
        <v>1009</v>
      </c>
      <c r="C205" s="511" t="s">
        <v>1010</v>
      </c>
      <c r="D205" s="265">
        <v>171</v>
      </c>
      <c r="E205" s="397"/>
      <c r="F205" s="117"/>
      <c r="G205" s="117">
        <v>31.6</v>
      </c>
      <c r="H205" s="117"/>
      <c r="I205" s="117"/>
      <c r="J205" s="117">
        <v>31.6</v>
      </c>
      <c r="K205" s="117"/>
      <c r="L205" s="117"/>
      <c r="M205" s="117">
        <v>44.2</v>
      </c>
      <c r="N205" s="117"/>
      <c r="O205" s="117">
        <v>31.6</v>
      </c>
      <c r="P205" s="117"/>
      <c r="Q205" s="117">
        <f t="shared" si="21"/>
        <v>34.75</v>
      </c>
      <c r="R205" s="220" t="str">
        <f t="shared" si="22"/>
        <v>NO</v>
      </c>
      <c r="S205" s="116" t="str">
        <f t="shared" si="23"/>
        <v>Medio</v>
      </c>
      <c r="T205" s="41"/>
    </row>
    <row r="206" spans="1:20" s="44" customFormat="1" ht="32.1" customHeight="1">
      <c r="A206" s="509" t="s">
        <v>1002</v>
      </c>
      <c r="B206" s="511" t="s">
        <v>1011</v>
      </c>
      <c r="C206" s="511" t="s">
        <v>1012</v>
      </c>
      <c r="D206" s="265">
        <v>120</v>
      </c>
      <c r="E206" s="397"/>
      <c r="F206" s="117"/>
      <c r="G206" s="117"/>
      <c r="H206" s="117">
        <v>0</v>
      </c>
      <c r="I206" s="117"/>
      <c r="J206" s="117">
        <v>0</v>
      </c>
      <c r="K206" s="117">
        <v>0</v>
      </c>
      <c r="L206" s="117"/>
      <c r="M206" s="117"/>
      <c r="N206" s="117">
        <v>0</v>
      </c>
      <c r="O206" s="117"/>
      <c r="P206" s="117"/>
      <c r="Q206" s="117">
        <f t="shared" si="21"/>
        <v>0</v>
      </c>
      <c r="R206" s="220" t="str">
        <f t="shared" si="22"/>
        <v>SI</v>
      </c>
      <c r="S206" s="116" t="str">
        <f t="shared" si="23"/>
        <v>Sin Riesgo</v>
      </c>
      <c r="T206" s="41"/>
    </row>
    <row r="207" spans="1:20" s="44" customFormat="1" ht="32.1" customHeight="1">
      <c r="A207" s="509" t="s">
        <v>1002</v>
      </c>
      <c r="B207" s="511" t="s">
        <v>1013</v>
      </c>
      <c r="C207" s="511" t="s">
        <v>1014</v>
      </c>
      <c r="D207" s="265">
        <v>189</v>
      </c>
      <c r="E207" s="397"/>
      <c r="F207" s="117"/>
      <c r="G207" s="117">
        <v>0</v>
      </c>
      <c r="H207" s="117"/>
      <c r="I207" s="117"/>
      <c r="J207" s="117">
        <v>0</v>
      </c>
      <c r="K207" s="117"/>
      <c r="L207" s="117">
        <v>31.57</v>
      </c>
      <c r="M207" s="117"/>
      <c r="N207" s="117"/>
      <c r="O207" s="117">
        <v>0</v>
      </c>
      <c r="P207" s="117"/>
      <c r="Q207" s="117">
        <f t="shared" si="21"/>
        <v>7.8925000000000001</v>
      </c>
      <c r="R207" s="220" t="str">
        <f t="shared" si="22"/>
        <v>NO</v>
      </c>
      <c r="S207" s="116" t="str">
        <f t="shared" si="23"/>
        <v>Bajo</v>
      </c>
      <c r="T207" s="41"/>
    </row>
    <row r="208" spans="1:20" s="44" customFormat="1" ht="45">
      <c r="A208" s="509" t="s">
        <v>1002</v>
      </c>
      <c r="B208" s="511" t="s">
        <v>1015</v>
      </c>
      <c r="C208" s="511" t="s">
        <v>1016</v>
      </c>
      <c r="D208" s="265">
        <v>70</v>
      </c>
      <c r="E208" s="397"/>
      <c r="F208" s="117"/>
      <c r="G208" s="117"/>
      <c r="H208" s="117"/>
      <c r="I208" s="117">
        <v>31.6</v>
      </c>
      <c r="J208" s="117"/>
      <c r="K208" s="117"/>
      <c r="L208" s="117"/>
      <c r="M208" s="117"/>
      <c r="N208" s="117"/>
      <c r="O208" s="117">
        <v>31.57</v>
      </c>
      <c r="P208" s="117"/>
      <c r="Q208" s="117">
        <f t="shared" si="21"/>
        <v>31.585000000000001</v>
      </c>
      <c r="R208" s="220" t="str">
        <f t="shared" si="22"/>
        <v>NO</v>
      </c>
      <c r="S208" s="116" t="str">
        <f t="shared" si="23"/>
        <v>Medio</v>
      </c>
      <c r="T208" s="41"/>
    </row>
    <row r="209" spans="1:20" s="44" customFormat="1" ht="32.1" customHeight="1">
      <c r="A209" s="509" t="s">
        <v>1002</v>
      </c>
      <c r="B209" s="511" t="s">
        <v>1017</v>
      </c>
      <c r="C209" s="511" t="s">
        <v>1018</v>
      </c>
      <c r="D209" s="265">
        <v>287</v>
      </c>
      <c r="E209" s="397"/>
      <c r="F209" s="117"/>
      <c r="G209" s="117">
        <v>0</v>
      </c>
      <c r="H209" s="117"/>
      <c r="I209" s="117"/>
      <c r="J209" s="117">
        <v>44.2</v>
      </c>
      <c r="K209" s="117"/>
      <c r="L209" s="117"/>
      <c r="M209" s="117">
        <v>0</v>
      </c>
      <c r="N209" s="117">
        <v>0</v>
      </c>
      <c r="O209" s="117"/>
      <c r="P209" s="117"/>
      <c r="Q209" s="117">
        <f t="shared" si="21"/>
        <v>11.05</v>
      </c>
      <c r="R209" s="220" t="str">
        <f t="shared" si="22"/>
        <v>NO</v>
      </c>
      <c r="S209" s="116" t="str">
        <f t="shared" si="23"/>
        <v>Bajo</v>
      </c>
      <c r="T209" s="41"/>
    </row>
    <row r="210" spans="1:20" s="44" customFormat="1" ht="32.1" customHeight="1">
      <c r="A210" s="509" t="s">
        <v>1002</v>
      </c>
      <c r="B210" s="511" t="s">
        <v>982</v>
      </c>
      <c r="C210" s="511" t="s">
        <v>1019</v>
      </c>
      <c r="D210" s="265">
        <v>53</v>
      </c>
      <c r="E210" s="397"/>
      <c r="F210" s="117"/>
      <c r="G210" s="117">
        <v>31.6</v>
      </c>
      <c r="H210" s="117"/>
      <c r="I210" s="117"/>
      <c r="J210" s="117"/>
      <c r="K210" s="117"/>
      <c r="L210" s="117"/>
      <c r="M210" s="117"/>
      <c r="N210" s="117">
        <v>31.57</v>
      </c>
      <c r="O210" s="117"/>
      <c r="P210" s="117"/>
      <c r="Q210" s="117">
        <f t="shared" si="21"/>
        <v>31.585000000000001</v>
      </c>
      <c r="R210" s="220" t="str">
        <f t="shared" si="22"/>
        <v>NO</v>
      </c>
      <c r="S210" s="116" t="str">
        <f t="shared" si="23"/>
        <v>Medio</v>
      </c>
      <c r="T210" s="41"/>
    </row>
    <row r="211" spans="1:20" s="44" customFormat="1" ht="32.1" customHeight="1">
      <c r="A211" s="509" t="s">
        <v>1002</v>
      </c>
      <c r="B211" s="511" t="s">
        <v>1020</v>
      </c>
      <c r="C211" s="511" t="s">
        <v>1021</v>
      </c>
      <c r="D211" s="265">
        <v>84</v>
      </c>
      <c r="E211" s="397"/>
      <c r="F211" s="117"/>
      <c r="G211" s="117"/>
      <c r="H211" s="117">
        <v>0</v>
      </c>
      <c r="I211" s="117"/>
      <c r="J211" s="117"/>
      <c r="K211" s="117">
        <v>44.2</v>
      </c>
      <c r="L211" s="117"/>
      <c r="M211" s="117"/>
      <c r="N211" s="117"/>
      <c r="O211" s="117"/>
      <c r="P211" s="117"/>
      <c r="Q211" s="117">
        <f t="shared" si="21"/>
        <v>22.1</v>
      </c>
      <c r="R211" s="220" t="str">
        <f t="shared" si="22"/>
        <v>NO</v>
      </c>
      <c r="S211" s="116" t="str">
        <f t="shared" si="23"/>
        <v>Medio</v>
      </c>
      <c r="T211" s="41"/>
    </row>
    <row r="212" spans="1:20" s="44" customFormat="1" ht="32.1" customHeight="1">
      <c r="A212" s="509" t="s">
        <v>1002</v>
      </c>
      <c r="B212" s="511" t="s">
        <v>1022</v>
      </c>
      <c r="C212" s="511" t="s">
        <v>1023</v>
      </c>
      <c r="D212" s="265">
        <v>36</v>
      </c>
      <c r="E212" s="397"/>
      <c r="F212" s="117"/>
      <c r="G212" s="117"/>
      <c r="H212" s="117">
        <v>31.6</v>
      </c>
      <c r="I212" s="117"/>
      <c r="J212" s="117"/>
      <c r="K212" s="117">
        <v>44.2</v>
      </c>
      <c r="L212" s="117"/>
      <c r="M212" s="117"/>
      <c r="N212" s="117"/>
      <c r="O212" s="117"/>
      <c r="P212" s="117"/>
      <c r="Q212" s="117">
        <f t="shared" si="21"/>
        <v>37.900000000000006</v>
      </c>
      <c r="R212" s="220" t="str">
        <f t="shared" si="22"/>
        <v>NO</v>
      </c>
      <c r="S212" s="116" t="str">
        <f t="shared" si="23"/>
        <v>Alto</v>
      </c>
      <c r="T212" s="41"/>
    </row>
    <row r="213" spans="1:20" s="44" customFormat="1" ht="32.1" customHeight="1">
      <c r="A213" s="509" t="s">
        <v>1002</v>
      </c>
      <c r="B213" s="511" t="s">
        <v>1024</v>
      </c>
      <c r="C213" s="511" t="s">
        <v>1025</v>
      </c>
      <c r="D213" s="265">
        <v>48</v>
      </c>
      <c r="E213" s="397"/>
      <c r="F213" s="117"/>
      <c r="G213" s="117"/>
      <c r="H213" s="117">
        <v>44.2</v>
      </c>
      <c r="I213" s="117"/>
      <c r="J213" s="117"/>
      <c r="K213" s="117"/>
      <c r="L213" s="117">
        <v>44.21</v>
      </c>
      <c r="M213" s="117"/>
      <c r="N213" s="117"/>
      <c r="O213" s="117"/>
      <c r="P213" s="117"/>
      <c r="Q213" s="117">
        <f t="shared" si="21"/>
        <v>44.204999999999998</v>
      </c>
      <c r="R213" s="220" t="str">
        <f t="shared" si="22"/>
        <v>NO</v>
      </c>
      <c r="S213" s="116" t="str">
        <f t="shared" si="23"/>
        <v>Alto</v>
      </c>
      <c r="T213" s="41"/>
    </row>
    <row r="214" spans="1:20" s="44" customFormat="1" ht="32.1" customHeight="1">
      <c r="A214" s="509" t="s">
        <v>1002</v>
      </c>
      <c r="B214" s="511" t="s">
        <v>1026</v>
      </c>
      <c r="C214" s="511" t="s">
        <v>1027</v>
      </c>
      <c r="D214" s="265">
        <v>14</v>
      </c>
      <c r="E214" s="397"/>
      <c r="F214" s="117"/>
      <c r="G214" s="117">
        <v>31.6</v>
      </c>
      <c r="H214" s="117"/>
      <c r="I214" s="117"/>
      <c r="J214" s="117"/>
      <c r="K214" s="117"/>
      <c r="L214" s="117">
        <v>31.57</v>
      </c>
      <c r="M214" s="117"/>
      <c r="N214" s="117"/>
      <c r="O214" s="117"/>
      <c r="P214" s="117"/>
      <c r="Q214" s="117">
        <f t="shared" si="21"/>
        <v>31.585000000000001</v>
      </c>
      <c r="R214" s="220" t="str">
        <f t="shared" si="22"/>
        <v>NO</v>
      </c>
      <c r="S214" s="116" t="str">
        <f t="shared" si="23"/>
        <v>Medio</v>
      </c>
      <c r="T214" s="41"/>
    </row>
    <row r="215" spans="1:20" s="44" customFormat="1" ht="32.1" customHeight="1">
      <c r="A215" s="509" t="s">
        <v>1002</v>
      </c>
      <c r="B215" s="511" t="s">
        <v>1028</v>
      </c>
      <c r="C215" s="511" t="s">
        <v>1029</v>
      </c>
      <c r="D215" s="265">
        <v>138</v>
      </c>
      <c r="E215" s="397"/>
      <c r="F215" s="117"/>
      <c r="G215" s="117"/>
      <c r="H215" s="117">
        <v>31.6</v>
      </c>
      <c r="I215" s="117"/>
      <c r="J215" s="117"/>
      <c r="K215" s="117"/>
      <c r="L215" s="117"/>
      <c r="M215" s="117"/>
      <c r="N215" s="117"/>
      <c r="O215" s="117"/>
      <c r="P215" s="117">
        <v>31.6</v>
      </c>
      <c r="Q215" s="117">
        <f t="shared" si="21"/>
        <v>31.6</v>
      </c>
      <c r="R215" s="220" t="str">
        <f t="shared" si="22"/>
        <v>NO</v>
      </c>
      <c r="S215" s="116" t="str">
        <f t="shared" si="23"/>
        <v>Medio</v>
      </c>
      <c r="T215" s="41"/>
    </row>
    <row r="216" spans="1:20" s="44" customFormat="1" ht="32.1" customHeight="1">
      <c r="A216" s="509" t="s">
        <v>1002</v>
      </c>
      <c r="B216" s="511" t="s">
        <v>1030</v>
      </c>
      <c r="C216" s="511" t="s">
        <v>1031</v>
      </c>
      <c r="D216" s="265">
        <v>164</v>
      </c>
      <c r="E216" s="397"/>
      <c r="F216" s="117"/>
      <c r="G216" s="117">
        <v>0</v>
      </c>
      <c r="H216" s="117"/>
      <c r="I216" s="117">
        <v>0</v>
      </c>
      <c r="J216" s="117"/>
      <c r="K216" s="117"/>
      <c r="L216" s="117">
        <v>0</v>
      </c>
      <c r="M216" s="117"/>
      <c r="N216" s="117"/>
      <c r="O216" s="117">
        <v>0</v>
      </c>
      <c r="P216" s="117"/>
      <c r="Q216" s="117">
        <f t="shared" si="21"/>
        <v>0</v>
      </c>
      <c r="R216" s="220" t="str">
        <f t="shared" si="22"/>
        <v>SI</v>
      </c>
      <c r="S216" s="116" t="str">
        <f t="shared" si="23"/>
        <v>Sin Riesgo</v>
      </c>
      <c r="T216" s="41"/>
    </row>
    <row r="217" spans="1:20" s="44" customFormat="1" ht="32.1" customHeight="1">
      <c r="A217" s="509" t="s">
        <v>1002</v>
      </c>
      <c r="B217" s="511" t="s">
        <v>1032</v>
      </c>
      <c r="C217" s="511" t="s">
        <v>1033</v>
      </c>
      <c r="D217" s="265">
        <v>32</v>
      </c>
      <c r="E217" s="397"/>
      <c r="F217" s="117"/>
      <c r="G217" s="117">
        <v>0</v>
      </c>
      <c r="H217" s="117"/>
      <c r="I217" s="117">
        <v>0</v>
      </c>
      <c r="J217" s="117"/>
      <c r="K217" s="117"/>
      <c r="L217" s="117">
        <v>0</v>
      </c>
      <c r="M217" s="117"/>
      <c r="N217" s="117"/>
      <c r="O217" s="117">
        <v>0</v>
      </c>
      <c r="P217" s="117"/>
      <c r="Q217" s="117">
        <f t="shared" si="21"/>
        <v>0</v>
      </c>
      <c r="R217" s="220" t="str">
        <f t="shared" si="22"/>
        <v>SI</v>
      </c>
      <c r="S217" s="116" t="str">
        <f t="shared" si="23"/>
        <v>Sin Riesgo</v>
      </c>
      <c r="T217" s="41"/>
    </row>
    <row r="218" spans="1:20" s="44" customFormat="1" ht="32.1" customHeight="1">
      <c r="A218" s="509" t="s">
        <v>1002</v>
      </c>
      <c r="B218" s="511" t="s">
        <v>634</v>
      </c>
      <c r="C218" s="511" t="s">
        <v>1034</v>
      </c>
      <c r="D218" s="265">
        <v>231</v>
      </c>
      <c r="E218" s="397"/>
      <c r="F218" s="117"/>
      <c r="G218" s="117">
        <v>0</v>
      </c>
      <c r="H218" s="117"/>
      <c r="I218" s="117">
        <v>0</v>
      </c>
      <c r="J218" s="117"/>
      <c r="K218" s="117"/>
      <c r="L218" s="117">
        <v>0</v>
      </c>
      <c r="M218" s="117"/>
      <c r="N218" s="117"/>
      <c r="O218" s="117">
        <v>0</v>
      </c>
      <c r="P218" s="117"/>
      <c r="Q218" s="117">
        <f t="shared" si="21"/>
        <v>0</v>
      </c>
      <c r="R218" s="220" t="str">
        <f t="shared" si="22"/>
        <v>SI</v>
      </c>
      <c r="S218" s="116" t="str">
        <f t="shared" si="23"/>
        <v>Sin Riesgo</v>
      </c>
      <c r="T218" s="41"/>
    </row>
    <row r="219" spans="1:20" s="44" customFormat="1" ht="32.1" customHeight="1">
      <c r="A219" s="509" t="s">
        <v>1002</v>
      </c>
      <c r="B219" s="511" t="s">
        <v>1035</v>
      </c>
      <c r="C219" s="511" t="s">
        <v>1036</v>
      </c>
      <c r="D219" s="265">
        <v>142</v>
      </c>
      <c r="E219" s="397"/>
      <c r="F219" s="117"/>
      <c r="G219" s="117">
        <v>31.6</v>
      </c>
      <c r="H219" s="117">
        <v>31.6</v>
      </c>
      <c r="I219" s="117"/>
      <c r="J219" s="117"/>
      <c r="K219" s="117"/>
      <c r="L219" s="117"/>
      <c r="M219" s="117">
        <v>31.57</v>
      </c>
      <c r="N219" s="117">
        <v>44.21</v>
      </c>
      <c r="O219" s="117"/>
      <c r="P219" s="117"/>
      <c r="Q219" s="117">
        <f t="shared" si="21"/>
        <v>34.745000000000005</v>
      </c>
      <c r="R219" s="220" t="str">
        <f t="shared" si="22"/>
        <v>NO</v>
      </c>
      <c r="S219" s="116" t="str">
        <f t="shared" si="23"/>
        <v>Medio</v>
      </c>
      <c r="T219" s="41"/>
    </row>
    <row r="220" spans="1:20" s="44" customFormat="1" ht="32.1" customHeight="1">
      <c r="A220" s="509" t="s">
        <v>1002</v>
      </c>
      <c r="B220" s="511" t="s">
        <v>1037</v>
      </c>
      <c r="C220" s="511" t="s">
        <v>1038</v>
      </c>
      <c r="D220" s="265">
        <v>118</v>
      </c>
      <c r="E220" s="397"/>
      <c r="F220" s="117"/>
      <c r="G220" s="117">
        <v>0</v>
      </c>
      <c r="H220" s="117"/>
      <c r="I220" s="117">
        <v>0</v>
      </c>
      <c r="J220" s="117"/>
      <c r="K220" s="117"/>
      <c r="L220" s="117">
        <v>0</v>
      </c>
      <c r="M220" s="117"/>
      <c r="N220" s="117"/>
      <c r="O220" s="117">
        <v>0</v>
      </c>
      <c r="P220" s="117"/>
      <c r="Q220" s="117">
        <f t="shared" si="21"/>
        <v>0</v>
      </c>
      <c r="R220" s="220" t="str">
        <f t="shared" si="22"/>
        <v>SI</v>
      </c>
      <c r="S220" s="116" t="str">
        <f t="shared" si="23"/>
        <v>Sin Riesgo</v>
      </c>
      <c r="T220" s="41"/>
    </row>
    <row r="221" spans="1:20" s="44" customFormat="1" ht="32.1" customHeight="1">
      <c r="A221" s="509" t="s">
        <v>1002</v>
      </c>
      <c r="B221" s="511" t="s">
        <v>200</v>
      </c>
      <c r="C221" s="511" t="s">
        <v>1039</v>
      </c>
      <c r="D221" s="265">
        <v>87</v>
      </c>
      <c r="E221" s="397"/>
      <c r="F221" s="117"/>
      <c r="G221" s="117">
        <v>0</v>
      </c>
      <c r="H221" s="117"/>
      <c r="I221" s="117"/>
      <c r="J221" s="117"/>
      <c r="K221" s="117"/>
      <c r="L221" s="117"/>
      <c r="M221" s="117"/>
      <c r="N221" s="117"/>
      <c r="O221" s="117">
        <v>0</v>
      </c>
      <c r="P221" s="117"/>
      <c r="Q221" s="117">
        <f t="shared" si="21"/>
        <v>0</v>
      </c>
      <c r="R221" s="220" t="str">
        <f t="shared" si="22"/>
        <v>SI</v>
      </c>
      <c r="S221" s="116" t="str">
        <f t="shared" si="23"/>
        <v>Sin Riesgo</v>
      </c>
      <c r="T221" s="41"/>
    </row>
    <row r="222" spans="1:20" s="44" customFormat="1" ht="32.1" customHeight="1">
      <c r="A222" s="509" t="s">
        <v>1002</v>
      </c>
      <c r="B222" s="511" t="s">
        <v>1040</v>
      </c>
      <c r="C222" s="511" t="s">
        <v>1041</v>
      </c>
      <c r="D222" s="265">
        <v>161</v>
      </c>
      <c r="E222" s="397"/>
      <c r="F222" s="117"/>
      <c r="G222" s="117">
        <v>31.6</v>
      </c>
      <c r="H222" s="117"/>
      <c r="I222" s="117">
        <v>0</v>
      </c>
      <c r="J222" s="117"/>
      <c r="K222" s="117"/>
      <c r="L222" s="117"/>
      <c r="M222" s="117">
        <v>0</v>
      </c>
      <c r="N222" s="117"/>
      <c r="O222" s="117">
        <v>31.6</v>
      </c>
      <c r="P222" s="117"/>
      <c r="Q222" s="117">
        <f t="shared" si="21"/>
        <v>15.8</v>
      </c>
      <c r="R222" s="220" t="str">
        <f t="shared" si="22"/>
        <v>NO</v>
      </c>
      <c r="S222" s="116" t="str">
        <f t="shared" si="23"/>
        <v>Medio</v>
      </c>
      <c r="T222" s="41"/>
    </row>
    <row r="223" spans="1:20" s="44" customFormat="1" ht="32.1" customHeight="1">
      <c r="A223" s="509" t="s">
        <v>1002</v>
      </c>
      <c r="B223" s="511" t="s">
        <v>1042</v>
      </c>
      <c r="C223" s="511" t="s">
        <v>1043</v>
      </c>
      <c r="D223" s="265">
        <v>70</v>
      </c>
      <c r="E223" s="397"/>
      <c r="F223" s="117"/>
      <c r="G223" s="117"/>
      <c r="H223" s="117"/>
      <c r="I223" s="117">
        <v>0</v>
      </c>
      <c r="J223" s="117"/>
      <c r="K223" s="117"/>
      <c r="L223" s="117"/>
      <c r="M223" s="117"/>
      <c r="N223" s="117"/>
      <c r="O223" s="117">
        <v>31.57</v>
      </c>
      <c r="P223" s="117"/>
      <c r="Q223" s="117">
        <f t="shared" si="21"/>
        <v>15.785</v>
      </c>
      <c r="R223" s="220" t="str">
        <f t="shared" si="22"/>
        <v>NO</v>
      </c>
      <c r="S223" s="116" t="str">
        <f t="shared" si="23"/>
        <v>Medio</v>
      </c>
      <c r="T223" s="41"/>
    </row>
    <row r="224" spans="1:20" s="44" customFormat="1" ht="32.1" customHeight="1">
      <c r="A224" s="509" t="s">
        <v>1002</v>
      </c>
      <c r="B224" s="511" t="s">
        <v>1044</v>
      </c>
      <c r="C224" s="511" t="s">
        <v>1045</v>
      </c>
      <c r="D224" s="265">
        <v>85</v>
      </c>
      <c r="E224" s="397"/>
      <c r="F224" s="117"/>
      <c r="G224" s="117"/>
      <c r="H224" s="117"/>
      <c r="I224" s="117">
        <v>0</v>
      </c>
      <c r="J224" s="117"/>
      <c r="K224" s="117"/>
      <c r="L224" s="117"/>
      <c r="M224" s="117"/>
      <c r="N224" s="117"/>
      <c r="O224" s="117">
        <v>31.57</v>
      </c>
      <c r="P224" s="117"/>
      <c r="Q224" s="117">
        <f t="shared" si="21"/>
        <v>15.785</v>
      </c>
      <c r="R224" s="220" t="str">
        <f t="shared" si="22"/>
        <v>NO</v>
      </c>
      <c r="S224" s="116" t="str">
        <f t="shared" si="23"/>
        <v>Medio</v>
      </c>
      <c r="T224" s="41"/>
    </row>
    <row r="225" spans="1:20" s="44" customFormat="1" ht="32.1" customHeight="1">
      <c r="A225" s="509" t="s">
        <v>1002</v>
      </c>
      <c r="B225" s="511" t="s">
        <v>1046</v>
      </c>
      <c r="C225" s="511" t="s">
        <v>1047</v>
      </c>
      <c r="D225" s="265">
        <v>162</v>
      </c>
      <c r="E225" s="397"/>
      <c r="F225" s="117"/>
      <c r="G225" s="117">
        <v>31.6</v>
      </c>
      <c r="H225" s="117"/>
      <c r="I225" s="117">
        <v>0</v>
      </c>
      <c r="J225" s="117"/>
      <c r="K225" s="117"/>
      <c r="L225" s="117"/>
      <c r="M225" s="117">
        <v>44.2</v>
      </c>
      <c r="N225" s="117"/>
      <c r="O225" s="117">
        <v>31.6</v>
      </c>
      <c r="P225" s="117"/>
      <c r="Q225" s="117">
        <f t="shared" si="21"/>
        <v>26.85</v>
      </c>
      <c r="R225" s="220" t="str">
        <f t="shared" si="22"/>
        <v>NO</v>
      </c>
      <c r="S225" s="116" t="str">
        <f t="shared" si="23"/>
        <v>Medio</v>
      </c>
      <c r="T225" s="41"/>
    </row>
    <row r="226" spans="1:20" s="44" customFormat="1" ht="32.1" customHeight="1">
      <c r="A226" s="509" t="s">
        <v>1002</v>
      </c>
      <c r="B226" s="511" t="s">
        <v>1048</v>
      </c>
      <c r="C226" s="511" t="s">
        <v>1049</v>
      </c>
      <c r="D226" s="265">
        <v>121</v>
      </c>
      <c r="E226" s="397"/>
      <c r="F226" s="117"/>
      <c r="G226" s="117">
        <v>31.6</v>
      </c>
      <c r="H226" s="117"/>
      <c r="I226" s="117">
        <v>0</v>
      </c>
      <c r="J226" s="117"/>
      <c r="K226" s="117"/>
      <c r="L226" s="117"/>
      <c r="M226" s="117">
        <v>44.2</v>
      </c>
      <c r="N226" s="117"/>
      <c r="O226" s="117">
        <v>31.6</v>
      </c>
      <c r="P226" s="117"/>
      <c r="Q226" s="117">
        <f t="shared" si="21"/>
        <v>26.85</v>
      </c>
      <c r="R226" s="220" t="str">
        <f t="shared" si="22"/>
        <v>NO</v>
      </c>
      <c r="S226" s="116" t="str">
        <f t="shared" si="23"/>
        <v>Medio</v>
      </c>
      <c r="T226" s="41"/>
    </row>
    <row r="227" spans="1:20" s="44" customFormat="1" ht="32.1" customHeight="1">
      <c r="A227" s="509" t="s">
        <v>1002</v>
      </c>
      <c r="B227" s="511" t="s">
        <v>980</v>
      </c>
      <c r="C227" s="511" t="s">
        <v>1050</v>
      </c>
      <c r="D227" s="265">
        <v>19</v>
      </c>
      <c r="E227" s="397"/>
      <c r="F227" s="117"/>
      <c r="G227" s="117"/>
      <c r="H227" s="117"/>
      <c r="I227" s="117">
        <v>31.6</v>
      </c>
      <c r="J227" s="117"/>
      <c r="K227" s="117"/>
      <c r="L227" s="117"/>
      <c r="M227" s="117"/>
      <c r="N227" s="117"/>
      <c r="O227" s="117">
        <v>31.57</v>
      </c>
      <c r="P227" s="117"/>
      <c r="Q227" s="117">
        <f t="shared" si="21"/>
        <v>31.585000000000001</v>
      </c>
      <c r="R227" s="220" t="str">
        <f t="shared" si="22"/>
        <v>NO</v>
      </c>
      <c r="S227" s="116" t="str">
        <f t="shared" si="23"/>
        <v>Medio</v>
      </c>
      <c r="T227" s="41"/>
    </row>
    <row r="228" spans="1:20" s="44" customFormat="1" ht="32.1" customHeight="1">
      <c r="A228" s="509" t="s">
        <v>1002</v>
      </c>
      <c r="B228" s="511" t="s">
        <v>1051</v>
      </c>
      <c r="C228" s="511" t="s">
        <v>1052</v>
      </c>
      <c r="D228" s="265">
        <v>34</v>
      </c>
      <c r="E228" s="397"/>
      <c r="F228" s="117"/>
      <c r="G228" s="117"/>
      <c r="H228" s="117"/>
      <c r="I228" s="117">
        <v>31.6</v>
      </c>
      <c r="J228" s="117"/>
      <c r="K228" s="117"/>
      <c r="L228" s="117"/>
      <c r="M228" s="117"/>
      <c r="N228" s="117"/>
      <c r="O228" s="117">
        <v>31.57</v>
      </c>
      <c r="P228" s="117"/>
      <c r="Q228" s="117">
        <f t="shared" si="21"/>
        <v>31.585000000000001</v>
      </c>
      <c r="R228" s="220" t="str">
        <f t="shared" si="22"/>
        <v>NO</v>
      </c>
      <c r="S228" s="116" t="str">
        <f t="shared" si="23"/>
        <v>Medio</v>
      </c>
      <c r="T228" s="41"/>
    </row>
    <row r="229" spans="1:20" s="44" customFormat="1" ht="32.1" customHeight="1">
      <c r="A229" s="509" t="s">
        <v>1002</v>
      </c>
      <c r="B229" s="511" t="s">
        <v>79</v>
      </c>
      <c r="C229" s="511" t="s">
        <v>1053</v>
      </c>
      <c r="D229" s="265">
        <v>50</v>
      </c>
      <c r="E229" s="397"/>
      <c r="F229" s="117"/>
      <c r="G229" s="117">
        <v>31.6</v>
      </c>
      <c r="H229" s="117"/>
      <c r="I229" s="117"/>
      <c r="J229" s="117"/>
      <c r="K229" s="117"/>
      <c r="L229" s="117"/>
      <c r="M229" s="117"/>
      <c r="N229" s="117">
        <v>31.57</v>
      </c>
      <c r="O229" s="117"/>
      <c r="P229" s="117"/>
      <c r="Q229" s="117">
        <f t="shared" si="21"/>
        <v>31.585000000000001</v>
      </c>
      <c r="R229" s="220" t="str">
        <f t="shared" si="22"/>
        <v>NO</v>
      </c>
      <c r="S229" s="116" t="str">
        <f t="shared" si="23"/>
        <v>Medio</v>
      </c>
      <c r="T229" s="41"/>
    </row>
    <row r="230" spans="1:20" s="44" customFormat="1" ht="32.1" customHeight="1">
      <c r="A230" s="509" t="s">
        <v>1002</v>
      </c>
      <c r="B230" s="511" t="s">
        <v>1054</v>
      </c>
      <c r="C230" s="511" t="s">
        <v>1055</v>
      </c>
      <c r="D230" s="265">
        <v>33</v>
      </c>
      <c r="E230" s="397"/>
      <c r="F230" s="117"/>
      <c r="G230" s="117">
        <v>31.6</v>
      </c>
      <c r="H230" s="117"/>
      <c r="I230" s="117"/>
      <c r="J230" s="117"/>
      <c r="K230" s="117"/>
      <c r="L230" s="117"/>
      <c r="M230" s="117"/>
      <c r="N230" s="117">
        <v>31.57</v>
      </c>
      <c r="O230" s="117"/>
      <c r="P230" s="117"/>
      <c r="Q230" s="117">
        <f t="shared" si="21"/>
        <v>31.585000000000001</v>
      </c>
      <c r="R230" s="220" t="str">
        <f t="shared" si="22"/>
        <v>NO</v>
      </c>
      <c r="S230" s="116" t="str">
        <f t="shared" si="23"/>
        <v>Medio</v>
      </c>
      <c r="T230" s="41"/>
    </row>
    <row r="231" spans="1:20" s="44" customFormat="1" ht="32.1" customHeight="1">
      <c r="A231" s="509" t="s">
        <v>1002</v>
      </c>
      <c r="B231" s="511" t="s">
        <v>1056</v>
      </c>
      <c r="C231" s="511" t="s">
        <v>1057</v>
      </c>
      <c r="D231" s="265">
        <v>104</v>
      </c>
      <c r="E231" s="397"/>
      <c r="F231" s="117">
        <v>0</v>
      </c>
      <c r="G231" s="117"/>
      <c r="H231" s="117"/>
      <c r="I231" s="117"/>
      <c r="J231" s="117"/>
      <c r="K231" s="117"/>
      <c r="L231" s="117"/>
      <c r="M231" s="117"/>
      <c r="N231" s="117"/>
      <c r="O231" s="117"/>
      <c r="P231" s="117">
        <v>0</v>
      </c>
      <c r="Q231" s="117">
        <f t="shared" si="21"/>
        <v>0</v>
      </c>
      <c r="R231" s="220" t="str">
        <f t="shared" si="22"/>
        <v>SI</v>
      </c>
      <c r="S231" s="116" t="str">
        <f t="shared" si="23"/>
        <v>Sin Riesgo</v>
      </c>
      <c r="T231" s="41"/>
    </row>
    <row r="232" spans="1:20" s="44" customFormat="1" ht="32.1" customHeight="1">
      <c r="A232" s="509" t="s">
        <v>1058</v>
      </c>
      <c r="B232" s="511" t="s">
        <v>1059</v>
      </c>
      <c r="C232" s="511" t="s">
        <v>1060</v>
      </c>
      <c r="D232" s="203">
        <v>64</v>
      </c>
      <c r="E232" s="117"/>
      <c r="F232" s="117"/>
      <c r="G232" s="117"/>
      <c r="H232" s="117"/>
      <c r="I232" s="117"/>
      <c r="J232" s="117"/>
      <c r="K232" s="117"/>
      <c r="L232" s="117">
        <v>96.4</v>
      </c>
      <c r="M232" s="117"/>
      <c r="N232" s="117"/>
      <c r="O232" s="117"/>
      <c r="P232" s="117"/>
      <c r="Q232" s="117">
        <f t="shared" ref="Q232:Q243" si="24">AVERAGE(E232:P232)</f>
        <v>96.4</v>
      </c>
      <c r="R232" s="115" t="str">
        <f t="shared" ref="R232:R243" si="25">IF(Q232&lt;5,"SI","NO")</f>
        <v>NO</v>
      </c>
      <c r="S232" s="116" t="str">
        <f t="shared" si="23"/>
        <v>Inviable Sanitariamente</v>
      </c>
      <c r="T232" s="41"/>
    </row>
    <row r="233" spans="1:20" s="44" customFormat="1" ht="32.1" customHeight="1">
      <c r="A233" s="509" t="s">
        <v>1058</v>
      </c>
      <c r="B233" s="511" t="s">
        <v>1061</v>
      </c>
      <c r="C233" s="511" t="s">
        <v>1062</v>
      </c>
      <c r="D233" s="203">
        <v>100</v>
      </c>
      <c r="E233" s="117"/>
      <c r="F233" s="117"/>
      <c r="G233" s="117"/>
      <c r="H233" s="117"/>
      <c r="I233" s="117"/>
      <c r="J233" s="117"/>
      <c r="K233" s="117"/>
      <c r="L233" s="117">
        <v>96.4</v>
      </c>
      <c r="M233" s="117"/>
      <c r="N233" s="117"/>
      <c r="O233" s="117"/>
      <c r="P233" s="117"/>
      <c r="Q233" s="117">
        <f t="shared" si="24"/>
        <v>96.4</v>
      </c>
      <c r="R233" s="115" t="str">
        <f t="shared" si="25"/>
        <v>NO</v>
      </c>
      <c r="S233" s="116" t="str">
        <f t="shared" si="23"/>
        <v>Inviable Sanitariamente</v>
      </c>
      <c r="T233" s="41"/>
    </row>
    <row r="234" spans="1:20" s="44" customFormat="1" ht="32.1" customHeight="1">
      <c r="A234" s="509" t="s">
        <v>1058</v>
      </c>
      <c r="B234" s="511" t="s">
        <v>1051</v>
      </c>
      <c r="C234" s="511" t="s">
        <v>1063</v>
      </c>
      <c r="D234" s="203">
        <v>125</v>
      </c>
      <c r="E234" s="117"/>
      <c r="F234" s="117"/>
      <c r="G234" s="117"/>
      <c r="H234" s="117"/>
      <c r="I234" s="117"/>
      <c r="J234" s="117"/>
      <c r="K234" s="117"/>
      <c r="L234" s="117">
        <v>96.4</v>
      </c>
      <c r="M234" s="117"/>
      <c r="N234" s="117"/>
      <c r="O234" s="117"/>
      <c r="P234" s="117"/>
      <c r="Q234" s="117">
        <f t="shared" si="24"/>
        <v>96.4</v>
      </c>
      <c r="R234" s="115" t="str">
        <f t="shared" si="25"/>
        <v>NO</v>
      </c>
      <c r="S234" s="116" t="str">
        <f t="shared" si="23"/>
        <v>Inviable Sanitariamente</v>
      </c>
      <c r="T234" s="41"/>
    </row>
    <row r="235" spans="1:20" s="44" customFormat="1" ht="32.1" customHeight="1">
      <c r="A235" s="509" t="s">
        <v>1058</v>
      </c>
      <c r="B235" s="511" t="s">
        <v>1064</v>
      </c>
      <c r="C235" s="511" t="s">
        <v>1065</v>
      </c>
      <c r="D235" s="203">
        <v>30</v>
      </c>
      <c r="E235" s="117"/>
      <c r="F235" s="117"/>
      <c r="G235" s="117"/>
      <c r="H235" s="117"/>
      <c r="I235" s="117"/>
      <c r="J235" s="117"/>
      <c r="K235" s="117"/>
      <c r="L235" s="117"/>
      <c r="M235" s="117">
        <v>96.4</v>
      </c>
      <c r="N235" s="117"/>
      <c r="O235" s="117"/>
      <c r="P235" s="117"/>
      <c r="Q235" s="117">
        <f t="shared" si="24"/>
        <v>96.4</v>
      </c>
      <c r="R235" s="115" t="str">
        <f t="shared" si="25"/>
        <v>NO</v>
      </c>
      <c r="S235" s="116" t="str">
        <f t="shared" si="23"/>
        <v>Inviable Sanitariamente</v>
      </c>
      <c r="T235" s="41"/>
    </row>
    <row r="236" spans="1:20" s="44" customFormat="1" ht="32.1" customHeight="1">
      <c r="A236" s="509" t="s">
        <v>1058</v>
      </c>
      <c r="B236" s="511" t="s">
        <v>1066</v>
      </c>
      <c r="C236" s="511" t="s">
        <v>1067</v>
      </c>
      <c r="D236" s="203">
        <v>176</v>
      </c>
      <c r="E236" s="117"/>
      <c r="F236" s="117"/>
      <c r="G236" s="117"/>
      <c r="H236" s="117"/>
      <c r="I236" s="117"/>
      <c r="J236" s="117"/>
      <c r="K236" s="117"/>
      <c r="L236" s="117">
        <v>0</v>
      </c>
      <c r="M236" s="117"/>
      <c r="N236" s="117"/>
      <c r="O236" s="117"/>
      <c r="P236" s="117"/>
      <c r="Q236" s="117">
        <f t="shared" si="24"/>
        <v>0</v>
      </c>
      <c r="R236" s="115" t="str">
        <f t="shared" si="25"/>
        <v>SI</v>
      </c>
      <c r="S236" s="116" t="str">
        <f t="shared" si="23"/>
        <v>Sin Riesgo</v>
      </c>
      <c r="T236" s="41"/>
    </row>
    <row r="237" spans="1:20" s="44" customFormat="1" ht="32.1" customHeight="1">
      <c r="A237" s="509" t="s">
        <v>1058</v>
      </c>
      <c r="B237" s="511" t="s">
        <v>1068</v>
      </c>
      <c r="C237" s="511" t="s">
        <v>1069</v>
      </c>
      <c r="D237" s="203">
        <v>16</v>
      </c>
      <c r="E237" s="117"/>
      <c r="F237" s="117"/>
      <c r="G237" s="117"/>
      <c r="H237" s="117"/>
      <c r="I237" s="117"/>
      <c r="J237" s="117"/>
      <c r="K237" s="117"/>
      <c r="L237" s="117"/>
      <c r="M237" s="117">
        <v>96.4</v>
      </c>
      <c r="N237" s="117"/>
      <c r="O237" s="117"/>
      <c r="P237" s="117"/>
      <c r="Q237" s="117">
        <f t="shared" si="24"/>
        <v>96.4</v>
      </c>
      <c r="R237" s="115" t="str">
        <f t="shared" si="25"/>
        <v>NO</v>
      </c>
      <c r="S237" s="116" t="str">
        <f t="shared" si="23"/>
        <v>Inviable Sanitariamente</v>
      </c>
      <c r="T237" s="41"/>
    </row>
    <row r="238" spans="1:20" s="44" customFormat="1" ht="32.1" customHeight="1">
      <c r="A238" s="509" t="s">
        <v>1058</v>
      </c>
      <c r="B238" s="511" t="s">
        <v>1070</v>
      </c>
      <c r="C238" s="511" t="s">
        <v>1071</v>
      </c>
      <c r="D238" s="203">
        <v>80</v>
      </c>
      <c r="E238" s="117"/>
      <c r="F238" s="117"/>
      <c r="G238" s="117"/>
      <c r="H238" s="117"/>
      <c r="I238" s="117"/>
      <c r="J238" s="117"/>
      <c r="K238" s="117"/>
      <c r="L238" s="117">
        <v>96.4</v>
      </c>
      <c r="M238" s="117"/>
      <c r="N238" s="117"/>
      <c r="O238" s="117"/>
      <c r="P238" s="117"/>
      <c r="Q238" s="117">
        <f t="shared" si="24"/>
        <v>96.4</v>
      </c>
      <c r="R238" s="115" t="str">
        <f t="shared" si="25"/>
        <v>NO</v>
      </c>
      <c r="S238" s="116" t="str">
        <f t="shared" si="23"/>
        <v>Inviable Sanitariamente</v>
      </c>
      <c r="T238" s="41"/>
    </row>
    <row r="239" spans="1:20" s="44" customFormat="1" ht="32.1" customHeight="1">
      <c r="A239" s="509" t="s">
        <v>1058</v>
      </c>
      <c r="B239" s="511" t="s">
        <v>1072</v>
      </c>
      <c r="C239" s="511" t="s">
        <v>1073</v>
      </c>
      <c r="D239" s="203">
        <v>90</v>
      </c>
      <c r="E239" s="117"/>
      <c r="F239" s="117"/>
      <c r="G239" s="117"/>
      <c r="H239" s="117"/>
      <c r="I239" s="117"/>
      <c r="J239" s="117"/>
      <c r="K239" s="117"/>
      <c r="L239" s="117">
        <v>96.4</v>
      </c>
      <c r="M239" s="117"/>
      <c r="N239" s="117"/>
      <c r="O239" s="117"/>
      <c r="P239" s="117"/>
      <c r="Q239" s="117">
        <f t="shared" si="24"/>
        <v>96.4</v>
      </c>
      <c r="R239" s="115" t="str">
        <f t="shared" si="25"/>
        <v>NO</v>
      </c>
      <c r="S239" s="116" t="str">
        <f t="shared" si="23"/>
        <v>Inviable Sanitariamente</v>
      </c>
      <c r="T239" s="41"/>
    </row>
    <row r="240" spans="1:20" s="44" customFormat="1" ht="32.1" customHeight="1">
      <c r="A240" s="509" t="s">
        <v>1058</v>
      </c>
      <c r="B240" s="511" t="s">
        <v>1074</v>
      </c>
      <c r="C240" s="511" t="s">
        <v>1075</v>
      </c>
      <c r="D240" s="203">
        <v>16</v>
      </c>
      <c r="E240" s="117"/>
      <c r="F240" s="117"/>
      <c r="G240" s="117"/>
      <c r="H240" s="117"/>
      <c r="I240" s="117"/>
      <c r="J240" s="117"/>
      <c r="K240" s="117"/>
      <c r="L240" s="117">
        <v>96.4</v>
      </c>
      <c r="M240" s="117"/>
      <c r="N240" s="117"/>
      <c r="O240" s="117"/>
      <c r="P240" s="117"/>
      <c r="Q240" s="117">
        <f t="shared" si="24"/>
        <v>96.4</v>
      </c>
      <c r="R240" s="115" t="str">
        <f t="shared" si="25"/>
        <v>NO</v>
      </c>
      <c r="S240" s="116" t="str">
        <f t="shared" si="23"/>
        <v>Inviable Sanitariamente</v>
      </c>
      <c r="T240" s="41"/>
    </row>
    <row r="241" spans="1:20" s="44" customFormat="1" ht="32.1" customHeight="1">
      <c r="A241" s="509" t="s">
        <v>1058</v>
      </c>
      <c r="B241" s="511" t="s">
        <v>1076</v>
      </c>
      <c r="C241" s="511" t="s">
        <v>1077</v>
      </c>
      <c r="D241" s="203">
        <v>16</v>
      </c>
      <c r="E241" s="117"/>
      <c r="F241" s="117"/>
      <c r="G241" s="117"/>
      <c r="H241" s="117"/>
      <c r="I241" s="117"/>
      <c r="J241" s="117"/>
      <c r="K241" s="117"/>
      <c r="L241" s="117">
        <v>96.4</v>
      </c>
      <c r="M241" s="117"/>
      <c r="N241" s="117"/>
      <c r="O241" s="117"/>
      <c r="P241" s="117"/>
      <c r="Q241" s="117">
        <f t="shared" si="24"/>
        <v>96.4</v>
      </c>
      <c r="R241" s="115" t="str">
        <f t="shared" si="25"/>
        <v>NO</v>
      </c>
      <c r="S241" s="116" t="str">
        <f t="shared" si="23"/>
        <v>Inviable Sanitariamente</v>
      </c>
      <c r="T241" s="41"/>
    </row>
    <row r="242" spans="1:20" s="44" customFormat="1" ht="32.1" customHeight="1">
      <c r="A242" s="509" t="s">
        <v>1058</v>
      </c>
      <c r="B242" s="511" t="s">
        <v>1078</v>
      </c>
      <c r="C242" s="511" t="s">
        <v>1079</v>
      </c>
      <c r="D242" s="203">
        <v>55</v>
      </c>
      <c r="E242" s="117"/>
      <c r="F242" s="117"/>
      <c r="G242" s="117"/>
      <c r="H242" s="117"/>
      <c r="I242" s="117"/>
      <c r="J242" s="117"/>
      <c r="K242" s="117"/>
      <c r="L242" s="117">
        <v>96.4</v>
      </c>
      <c r="M242" s="117"/>
      <c r="N242" s="117"/>
      <c r="O242" s="117"/>
      <c r="P242" s="117"/>
      <c r="Q242" s="117">
        <f t="shared" si="24"/>
        <v>96.4</v>
      </c>
      <c r="R242" s="115" t="str">
        <f t="shared" si="25"/>
        <v>NO</v>
      </c>
      <c r="S242" s="116" t="str">
        <f t="shared" si="23"/>
        <v>Inviable Sanitariamente</v>
      </c>
      <c r="T242" s="41"/>
    </row>
    <row r="243" spans="1:20" s="44" customFormat="1" ht="32.1" customHeight="1">
      <c r="A243" s="509" t="s">
        <v>1058</v>
      </c>
      <c r="B243" s="511" t="s">
        <v>1080</v>
      </c>
      <c r="C243" s="511" t="s">
        <v>1081</v>
      </c>
      <c r="D243" s="203">
        <v>85</v>
      </c>
      <c r="E243" s="117"/>
      <c r="F243" s="117"/>
      <c r="G243" s="117"/>
      <c r="H243" s="117"/>
      <c r="I243" s="117"/>
      <c r="J243" s="117"/>
      <c r="K243" s="117"/>
      <c r="L243" s="117">
        <v>96.4</v>
      </c>
      <c r="M243" s="117"/>
      <c r="N243" s="117"/>
      <c r="O243" s="117"/>
      <c r="P243" s="117"/>
      <c r="Q243" s="117">
        <f t="shared" si="24"/>
        <v>96.4</v>
      </c>
      <c r="R243" s="115" t="str">
        <f t="shared" si="25"/>
        <v>NO</v>
      </c>
      <c r="S243" s="116" t="str">
        <f t="shared" si="23"/>
        <v>Inviable Sanitariamente</v>
      </c>
      <c r="T243" s="41"/>
    </row>
    <row r="244" spans="1:20" s="44" customFormat="1" ht="32.1" customHeight="1">
      <c r="A244" s="509" t="s">
        <v>1082</v>
      </c>
      <c r="B244" s="511" t="s">
        <v>1083</v>
      </c>
      <c r="C244" s="511" t="s">
        <v>1084</v>
      </c>
      <c r="D244" s="265">
        <v>302</v>
      </c>
      <c r="E244" s="397"/>
      <c r="F244" s="117"/>
      <c r="G244" s="117"/>
      <c r="H244" s="117">
        <v>61.5</v>
      </c>
      <c r="I244" s="117"/>
      <c r="J244" s="117"/>
      <c r="K244" s="117">
        <v>96.38</v>
      </c>
      <c r="L244" s="117"/>
      <c r="M244" s="117"/>
      <c r="N244" s="117"/>
      <c r="O244" s="117"/>
      <c r="P244" s="117"/>
      <c r="Q244" s="117">
        <v>78.95</v>
      </c>
      <c r="R244" s="220" t="s">
        <v>39</v>
      </c>
      <c r="S244" s="116" t="str">
        <f t="shared" si="23"/>
        <v>Alto</v>
      </c>
      <c r="T244" s="41"/>
    </row>
    <row r="245" spans="1:20" s="44" customFormat="1" ht="32.1" customHeight="1">
      <c r="A245" s="509" t="s">
        <v>1082</v>
      </c>
      <c r="B245" s="511" t="s">
        <v>1085</v>
      </c>
      <c r="C245" s="511" t="s">
        <v>1086</v>
      </c>
      <c r="D245" s="265">
        <v>76</v>
      </c>
      <c r="E245" s="397"/>
      <c r="F245" s="117"/>
      <c r="G245" s="117"/>
      <c r="H245" s="117"/>
      <c r="I245" s="117">
        <v>96.4</v>
      </c>
      <c r="J245" s="117"/>
      <c r="K245" s="117"/>
      <c r="L245" s="117"/>
      <c r="M245" s="117">
        <v>36.14</v>
      </c>
      <c r="N245" s="117"/>
      <c r="O245" s="117"/>
      <c r="P245" s="117"/>
      <c r="Q245" s="117">
        <v>66.25</v>
      </c>
      <c r="R245" s="220" t="s">
        <v>39</v>
      </c>
      <c r="S245" s="116" t="str">
        <f t="shared" si="23"/>
        <v>Alto</v>
      </c>
      <c r="T245" s="41"/>
    </row>
    <row r="246" spans="1:20" s="44" customFormat="1" ht="32.1" customHeight="1">
      <c r="A246" s="509" t="s">
        <v>1082</v>
      </c>
      <c r="B246" s="511" t="s">
        <v>1087</v>
      </c>
      <c r="C246" s="511" t="s">
        <v>1088</v>
      </c>
      <c r="D246" s="265">
        <v>57</v>
      </c>
      <c r="E246" s="397"/>
      <c r="F246" s="117"/>
      <c r="G246" s="117"/>
      <c r="H246" s="117"/>
      <c r="I246" s="117">
        <v>96.4</v>
      </c>
      <c r="J246" s="117"/>
      <c r="K246" s="117"/>
      <c r="L246" s="117"/>
      <c r="M246" s="117">
        <v>96.38</v>
      </c>
      <c r="N246" s="117"/>
      <c r="O246" s="117"/>
      <c r="P246" s="117"/>
      <c r="Q246" s="117">
        <v>96.4</v>
      </c>
      <c r="R246" s="220" t="s">
        <v>39</v>
      </c>
      <c r="S246" s="116" t="str">
        <f t="shared" si="23"/>
        <v>Inviable Sanitariamente</v>
      </c>
      <c r="T246" s="41"/>
    </row>
    <row r="247" spans="1:20" s="44" customFormat="1" ht="32.1" customHeight="1">
      <c r="A247" s="509" t="s">
        <v>1082</v>
      </c>
      <c r="B247" s="511" t="s">
        <v>1089</v>
      </c>
      <c r="C247" s="511" t="s">
        <v>1090</v>
      </c>
      <c r="D247" s="265">
        <v>90</v>
      </c>
      <c r="E247" s="397"/>
      <c r="F247" s="117"/>
      <c r="G247" s="117"/>
      <c r="H247" s="117">
        <v>61.45</v>
      </c>
      <c r="I247" s="117"/>
      <c r="J247" s="117"/>
      <c r="K247" s="117">
        <v>96.38</v>
      </c>
      <c r="L247" s="117"/>
      <c r="M247" s="117"/>
      <c r="N247" s="117"/>
      <c r="O247" s="117"/>
      <c r="P247" s="117"/>
      <c r="Q247" s="117">
        <v>79</v>
      </c>
      <c r="R247" s="220" t="s">
        <v>39</v>
      </c>
      <c r="S247" s="116" t="str">
        <f t="shared" si="23"/>
        <v>Alto</v>
      </c>
      <c r="T247" s="41"/>
    </row>
    <row r="248" spans="1:20" s="44" customFormat="1" ht="32.1" customHeight="1">
      <c r="A248" s="509" t="s">
        <v>1082</v>
      </c>
      <c r="B248" s="511" t="s">
        <v>1091</v>
      </c>
      <c r="C248" s="511" t="s">
        <v>1092</v>
      </c>
      <c r="D248" s="265">
        <v>103</v>
      </c>
      <c r="E248" s="397"/>
      <c r="F248" s="117"/>
      <c r="G248" s="117"/>
      <c r="H248" s="117">
        <v>61.5</v>
      </c>
      <c r="I248" s="117"/>
      <c r="J248" s="117"/>
      <c r="K248" s="117">
        <v>96.38</v>
      </c>
      <c r="L248" s="117"/>
      <c r="M248" s="117"/>
      <c r="N248" s="117"/>
      <c r="O248" s="117"/>
      <c r="P248" s="117"/>
      <c r="Q248" s="117">
        <v>79</v>
      </c>
      <c r="R248" s="220" t="s">
        <v>39</v>
      </c>
      <c r="S248" s="116" t="str">
        <f t="shared" si="23"/>
        <v>Alto</v>
      </c>
      <c r="T248" s="41"/>
    </row>
    <row r="249" spans="1:20" s="44" customFormat="1" ht="32.1" customHeight="1">
      <c r="A249" s="509" t="s">
        <v>1082</v>
      </c>
      <c r="B249" s="511" t="s">
        <v>1093</v>
      </c>
      <c r="C249" s="511" t="s">
        <v>1094</v>
      </c>
      <c r="D249" s="265">
        <v>641</v>
      </c>
      <c r="E249" s="397"/>
      <c r="F249" s="117"/>
      <c r="G249" s="117"/>
      <c r="H249" s="117"/>
      <c r="I249" s="117">
        <v>96.4</v>
      </c>
      <c r="J249" s="117"/>
      <c r="K249" s="117"/>
      <c r="L249" s="117">
        <v>96.38</v>
      </c>
      <c r="M249" s="117"/>
      <c r="N249" s="117"/>
      <c r="O249" s="117"/>
      <c r="P249" s="117"/>
      <c r="Q249" s="117">
        <v>96.4</v>
      </c>
      <c r="R249" s="220" t="s">
        <v>39</v>
      </c>
      <c r="S249" s="116" t="str">
        <f t="shared" si="23"/>
        <v>Inviable Sanitariamente</v>
      </c>
      <c r="T249" s="41"/>
    </row>
    <row r="250" spans="1:20" s="44" customFormat="1" ht="32.1" customHeight="1">
      <c r="A250" s="509" t="s">
        <v>1082</v>
      </c>
      <c r="B250" s="511" t="s">
        <v>1095</v>
      </c>
      <c r="C250" s="511" t="s">
        <v>1096</v>
      </c>
      <c r="D250" s="265">
        <v>156</v>
      </c>
      <c r="E250" s="397"/>
      <c r="F250" s="117"/>
      <c r="G250" s="117"/>
      <c r="H250" s="117">
        <v>61</v>
      </c>
      <c r="I250" s="117"/>
      <c r="J250" s="117"/>
      <c r="K250" s="117"/>
      <c r="L250" s="117"/>
      <c r="M250" s="117">
        <v>36.14</v>
      </c>
      <c r="N250" s="117"/>
      <c r="O250" s="117"/>
      <c r="P250" s="117"/>
      <c r="Q250" s="117">
        <v>48.55</v>
      </c>
      <c r="R250" s="220" t="s">
        <v>39</v>
      </c>
      <c r="S250" s="116" t="str">
        <f t="shared" si="23"/>
        <v>Alto</v>
      </c>
      <c r="T250" s="41"/>
    </row>
    <row r="251" spans="1:20" s="44" customFormat="1" ht="32.1" customHeight="1">
      <c r="A251" s="509" t="s">
        <v>1082</v>
      </c>
      <c r="B251" s="511" t="s">
        <v>1097</v>
      </c>
      <c r="C251" s="511" t="s">
        <v>1098</v>
      </c>
      <c r="D251" s="265">
        <v>32</v>
      </c>
      <c r="E251" s="397"/>
      <c r="F251" s="117"/>
      <c r="G251" s="117"/>
      <c r="H251" s="117">
        <v>61.5</v>
      </c>
      <c r="I251" s="117"/>
      <c r="J251" s="117"/>
      <c r="K251" s="117">
        <v>96.38</v>
      </c>
      <c r="L251" s="117"/>
      <c r="M251" s="117"/>
      <c r="N251" s="117"/>
      <c r="O251" s="117"/>
      <c r="P251" s="117"/>
      <c r="Q251" s="117">
        <v>79</v>
      </c>
      <c r="R251" s="220" t="s">
        <v>39</v>
      </c>
      <c r="S251" s="116" t="str">
        <f t="shared" si="23"/>
        <v>Alto</v>
      </c>
      <c r="T251" s="41"/>
    </row>
    <row r="252" spans="1:20" s="44" customFormat="1" ht="32.1" customHeight="1">
      <c r="A252" s="509" t="s">
        <v>1099</v>
      </c>
      <c r="B252" s="511" t="s">
        <v>1100</v>
      </c>
      <c r="C252" s="511" t="s">
        <v>1101</v>
      </c>
      <c r="D252" s="265">
        <v>850</v>
      </c>
      <c r="E252" s="413"/>
      <c r="F252" s="117"/>
      <c r="G252" s="117">
        <v>0</v>
      </c>
      <c r="H252" s="117">
        <v>24</v>
      </c>
      <c r="I252" s="117">
        <v>57.6</v>
      </c>
      <c r="J252" s="117">
        <v>0</v>
      </c>
      <c r="K252" s="117"/>
      <c r="L252" s="117"/>
      <c r="M252" s="117">
        <v>24</v>
      </c>
      <c r="N252" s="117">
        <v>24</v>
      </c>
      <c r="O252" s="117"/>
      <c r="P252" s="117">
        <v>0</v>
      </c>
      <c r="Q252" s="117">
        <f>AVERAGE(E252:P252)</f>
        <v>18.514285714285712</v>
      </c>
      <c r="R252" s="219" t="str">
        <f t="shared" ref="R252:R263" si="26">IF(Q252&lt;5,"SI","NO")</f>
        <v>NO</v>
      </c>
      <c r="S252" s="116" t="str">
        <f t="shared" si="23"/>
        <v>Medio</v>
      </c>
      <c r="T252" s="41"/>
    </row>
    <row r="253" spans="1:20" s="44" customFormat="1" ht="32.1" customHeight="1">
      <c r="A253" s="509" t="s">
        <v>1099</v>
      </c>
      <c r="B253" s="511" t="s">
        <v>1102</v>
      </c>
      <c r="C253" s="511" t="s">
        <v>1103</v>
      </c>
      <c r="D253" s="265">
        <v>32</v>
      </c>
      <c r="E253" s="413">
        <v>100</v>
      </c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>
        <f t="shared" ref="Q253:Q263" si="27">AVERAGE(E253:P253)</f>
        <v>100</v>
      </c>
      <c r="R253" s="219" t="str">
        <f t="shared" si="26"/>
        <v>NO</v>
      </c>
      <c r="S253" s="116" t="str">
        <f t="shared" si="23"/>
        <v>Inviable Sanitariamente</v>
      </c>
      <c r="T253" s="41"/>
    </row>
    <row r="254" spans="1:20" s="44" customFormat="1" ht="32.1" customHeight="1">
      <c r="A254" s="509" t="s">
        <v>1099</v>
      </c>
      <c r="B254" s="511" t="s">
        <v>1104</v>
      </c>
      <c r="C254" s="511" t="s">
        <v>1105</v>
      </c>
      <c r="D254" s="265">
        <v>60</v>
      </c>
      <c r="E254" s="413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>
        <v>97.6</v>
      </c>
      <c r="Q254" s="117">
        <f t="shared" si="27"/>
        <v>97.6</v>
      </c>
      <c r="R254" s="219" t="str">
        <f t="shared" si="26"/>
        <v>NO</v>
      </c>
      <c r="S254" s="116" t="str">
        <f t="shared" si="23"/>
        <v>Inviable Sanitariamente</v>
      </c>
      <c r="T254" s="41"/>
    </row>
    <row r="255" spans="1:20" s="44" customFormat="1" ht="32.1" customHeight="1">
      <c r="A255" s="509" t="s">
        <v>1099</v>
      </c>
      <c r="B255" s="511" t="s">
        <v>1106</v>
      </c>
      <c r="C255" s="511" t="s">
        <v>1107</v>
      </c>
      <c r="D255" s="265">
        <v>130</v>
      </c>
      <c r="E255" s="413"/>
      <c r="F255" s="117"/>
      <c r="G255" s="117"/>
      <c r="H255" s="117">
        <v>100</v>
      </c>
      <c r="I255" s="117"/>
      <c r="J255" s="117"/>
      <c r="K255" s="117"/>
      <c r="L255" s="117"/>
      <c r="M255" s="117"/>
      <c r="N255" s="117"/>
      <c r="O255" s="117"/>
      <c r="P255" s="117"/>
      <c r="Q255" s="117">
        <f t="shared" si="27"/>
        <v>100</v>
      </c>
      <c r="R255" s="219" t="str">
        <f t="shared" si="26"/>
        <v>NO</v>
      </c>
      <c r="S255" s="116" t="str">
        <f t="shared" si="23"/>
        <v>Inviable Sanitariamente</v>
      </c>
      <c r="T255" s="41"/>
    </row>
    <row r="256" spans="1:20" s="44" customFormat="1" ht="32.1" customHeight="1">
      <c r="A256" s="509" t="s">
        <v>1099</v>
      </c>
      <c r="B256" s="511" t="s">
        <v>1108</v>
      </c>
      <c r="C256" s="511" t="s">
        <v>1109</v>
      </c>
      <c r="D256" s="265">
        <v>230</v>
      </c>
      <c r="E256" s="413"/>
      <c r="F256" s="117"/>
      <c r="G256" s="117"/>
      <c r="H256" s="117"/>
      <c r="I256" s="117">
        <v>100</v>
      </c>
      <c r="J256" s="117"/>
      <c r="K256" s="117"/>
      <c r="L256" s="117"/>
      <c r="M256" s="117"/>
      <c r="N256" s="117"/>
      <c r="O256" s="117"/>
      <c r="P256" s="117"/>
      <c r="Q256" s="117">
        <f t="shared" si="27"/>
        <v>100</v>
      </c>
      <c r="R256" s="219" t="str">
        <f t="shared" si="26"/>
        <v>NO</v>
      </c>
      <c r="S256" s="116" t="str">
        <f t="shared" si="23"/>
        <v>Inviable Sanitariamente</v>
      </c>
      <c r="T256" s="41"/>
    </row>
    <row r="257" spans="1:20" s="44" customFormat="1" ht="32.1" customHeight="1">
      <c r="A257" s="509" t="s">
        <v>1099</v>
      </c>
      <c r="B257" s="511" t="s">
        <v>1110</v>
      </c>
      <c r="C257" s="511" t="s">
        <v>1111</v>
      </c>
      <c r="D257" s="265">
        <v>150</v>
      </c>
      <c r="E257" s="413"/>
      <c r="F257" s="117"/>
      <c r="G257" s="117"/>
      <c r="H257" s="117">
        <v>100</v>
      </c>
      <c r="I257" s="117"/>
      <c r="J257" s="117"/>
      <c r="K257" s="117"/>
      <c r="L257" s="117"/>
      <c r="M257" s="117"/>
      <c r="N257" s="117"/>
      <c r="O257" s="117"/>
      <c r="P257" s="117"/>
      <c r="Q257" s="117">
        <f t="shared" si="27"/>
        <v>100</v>
      </c>
      <c r="R257" s="219" t="str">
        <f t="shared" si="26"/>
        <v>NO</v>
      </c>
      <c r="S257" s="116" t="str">
        <f t="shared" si="23"/>
        <v>Inviable Sanitariamente</v>
      </c>
      <c r="T257" s="41"/>
    </row>
    <row r="258" spans="1:20" s="44" customFormat="1" ht="32.1" customHeight="1">
      <c r="A258" s="509" t="s">
        <v>1099</v>
      </c>
      <c r="B258" s="511" t="s">
        <v>1112</v>
      </c>
      <c r="C258" s="511" t="s">
        <v>1113</v>
      </c>
      <c r="D258" s="265">
        <v>250</v>
      </c>
      <c r="E258" s="413"/>
      <c r="F258" s="117"/>
      <c r="G258" s="117"/>
      <c r="H258" s="117"/>
      <c r="I258" s="117"/>
      <c r="J258" s="117"/>
      <c r="K258" s="117"/>
      <c r="L258" s="117"/>
      <c r="M258" s="117">
        <v>88</v>
      </c>
      <c r="N258" s="117"/>
      <c r="O258" s="117"/>
      <c r="P258" s="117"/>
      <c r="Q258" s="117">
        <f t="shared" si="27"/>
        <v>88</v>
      </c>
      <c r="R258" s="219" t="str">
        <f t="shared" si="26"/>
        <v>NO</v>
      </c>
      <c r="S258" s="116" t="str">
        <f t="shared" si="23"/>
        <v>Inviable Sanitariamente</v>
      </c>
      <c r="T258" s="41"/>
    </row>
    <row r="259" spans="1:20" s="44" customFormat="1" ht="32.1" customHeight="1">
      <c r="A259" s="509" t="s">
        <v>1099</v>
      </c>
      <c r="B259" s="511" t="s">
        <v>1114</v>
      </c>
      <c r="C259" s="511" t="s">
        <v>1115</v>
      </c>
      <c r="D259" s="265">
        <v>152</v>
      </c>
      <c r="E259" s="413"/>
      <c r="F259" s="117"/>
      <c r="G259" s="117"/>
      <c r="H259" s="117">
        <v>100</v>
      </c>
      <c r="I259" s="117"/>
      <c r="J259" s="117"/>
      <c r="K259" s="117"/>
      <c r="L259" s="117"/>
      <c r="M259" s="117"/>
      <c r="N259" s="117"/>
      <c r="O259" s="117"/>
      <c r="P259" s="117"/>
      <c r="Q259" s="117">
        <f t="shared" si="27"/>
        <v>100</v>
      </c>
      <c r="R259" s="219" t="str">
        <f t="shared" si="26"/>
        <v>NO</v>
      </c>
      <c r="S259" s="116" t="str">
        <f t="shared" si="23"/>
        <v>Inviable Sanitariamente</v>
      </c>
      <c r="T259" s="41"/>
    </row>
    <row r="260" spans="1:20" s="44" customFormat="1" ht="32.1" customHeight="1">
      <c r="A260" s="509" t="s">
        <v>1099</v>
      </c>
      <c r="B260" s="511" t="s">
        <v>1116</v>
      </c>
      <c r="C260" s="511" t="s">
        <v>1117</v>
      </c>
      <c r="D260" s="265">
        <v>55</v>
      </c>
      <c r="E260" s="413"/>
      <c r="F260" s="117"/>
      <c r="G260" s="117"/>
      <c r="H260" s="117"/>
      <c r="I260" s="117"/>
      <c r="J260" s="117">
        <v>100</v>
      </c>
      <c r="K260" s="117"/>
      <c r="L260" s="117"/>
      <c r="M260" s="117"/>
      <c r="N260" s="117"/>
      <c r="O260" s="117"/>
      <c r="P260" s="117"/>
      <c r="Q260" s="117">
        <f t="shared" si="27"/>
        <v>100</v>
      </c>
      <c r="R260" s="219" t="str">
        <f t="shared" si="26"/>
        <v>NO</v>
      </c>
      <c r="S260" s="116" t="str">
        <f t="shared" si="23"/>
        <v>Inviable Sanitariamente</v>
      </c>
      <c r="T260" s="41"/>
    </row>
    <row r="261" spans="1:20" s="44" customFormat="1" ht="32.1" customHeight="1">
      <c r="A261" s="509" t="s">
        <v>1099</v>
      </c>
      <c r="B261" s="511" t="s">
        <v>1118</v>
      </c>
      <c r="C261" s="511" t="s">
        <v>1119</v>
      </c>
      <c r="D261" s="265">
        <v>160</v>
      </c>
      <c r="E261" s="413"/>
      <c r="F261" s="117"/>
      <c r="G261" s="117"/>
      <c r="H261" s="117"/>
      <c r="I261" s="117"/>
      <c r="J261" s="117"/>
      <c r="K261" s="117"/>
      <c r="L261" s="117"/>
      <c r="M261" s="117">
        <v>97.6</v>
      </c>
      <c r="N261" s="117"/>
      <c r="O261" s="117"/>
      <c r="P261" s="117"/>
      <c r="Q261" s="117">
        <f t="shared" si="27"/>
        <v>97.6</v>
      </c>
      <c r="R261" s="219" t="str">
        <f t="shared" si="26"/>
        <v>NO</v>
      </c>
      <c r="S261" s="116" t="str">
        <f t="shared" si="23"/>
        <v>Inviable Sanitariamente</v>
      </c>
      <c r="T261" s="41"/>
    </row>
    <row r="262" spans="1:20" s="44" customFormat="1" ht="32.1" customHeight="1">
      <c r="A262" s="509" t="s">
        <v>1099</v>
      </c>
      <c r="B262" s="511" t="s">
        <v>1120</v>
      </c>
      <c r="C262" s="511" t="s">
        <v>1121</v>
      </c>
      <c r="D262" s="265">
        <v>40</v>
      </c>
      <c r="E262" s="413"/>
      <c r="F262" s="117"/>
      <c r="G262" s="117"/>
      <c r="H262" s="117">
        <v>100</v>
      </c>
      <c r="I262" s="117"/>
      <c r="J262" s="117"/>
      <c r="K262" s="117"/>
      <c r="L262" s="117"/>
      <c r="M262" s="117"/>
      <c r="N262" s="117"/>
      <c r="O262" s="117"/>
      <c r="P262" s="117"/>
      <c r="Q262" s="117">
        <f t="shared" si="27"/>
        <v>100</v>
      </c>
      <c r="R262" s="219" t="str">
        <f t="shared" si="26"/>
        <v>NO</v>
      </c>
      <c r="S262" s="116" t="str">
        <f t="shared" si="23"/>
        <v>Inviable Sanitariamente</v>
      </c>
      <c r="T262" s="41"/>
    </row>
    <row r="263" spans="1:20" s="44" customFormat="1" ht="45">
      <c r="A263" s="509" t="s">
        <v>1099</v>
      </c>
      <c r="B263" s="511" t="s">
        <v>1122</v>
      </c>
      <c r="C263" s="511" t="s">
        <v>1123</v>
      </c>
      <c r="D263" s="424">
        <v>1450</v>
      </c>
      <c r="E263" s="259"/>
      <c r="F263" s="117"/>
      <c r="G263" s="117"/>
      <c r="H263" s="117"/>
      <c r="I263" s="117"/>
      <c r="J263" s="117">
        <v>41.6</v>
      </c>
      <c r="K263" s="117"/>
      <c r="L263" s="117"/>
      <c r="M263" s="117"/>
      <c r="N263" s="117"/>
      <c r="O263" s="117"/>
      <c r="P263" s="117"/>
      <c r="Q263" s="117">
        <f t="shared" si="27"/>
        <v>41.6</v>
      </c>
      <c r="R263" s="219" t="str">
        <f t="shared" si="26"/>
        <v>NO</v>
      </c>
      <c r="S263" s="116" t="str">
        <f t="shared" si="23"/>
        <v>Alto</v>
      </c>
      <c r="T263" s="41"/>
    </row>
    <row r="264" spans="1:20" s="1" customFormat="1" ht="32.1" customHeight="1">
      <c r="A264" s="41"/>
      <c r="B264" s="57"/>
      <c r="C264" s="57"/>
      <c r="D264" s="410"/>
      <c r="E264" s="416"/>
      <c r="F264" s="416"/>
      <c r="G264" s="416"/>
      <c r="H264" s="416"/>
      <c r="I264" s="416"/>
      <c r="J264" s="416"/>
      <c r="K264" s="416"/>
      <c r="L264" s="416"/>
      <c r="M264" s="416"/>
      <c r="N264" s="416"/>
      <c r="O264" s="416"/>
      <c r="P264" s="416"/>
      <c r="Q264" s="58"/>
      <c r="R264" s="58"/>
      <c r="S264" s="59"/>
      <c r="T264" s="2"/>
    </row>
    <row r="265" spans="1:20" s="1" customFormat="1" ht="46.5" customHeight="1">
      <c r="A265" s="127" t="s">
        <v>1124</v>
      </c>
      <c r="B265" s="127" t="s">
        <v>433</v>
      </c>
      <c r="C265" s="593"/>
      <c r="D265" s="594"/>
      <c r="E265" s="594"/>
      <c r="F265" s="594"/>
      <c r="G265" s="594"/>
      <c r="H265" s="594"/>
      <c r="I265" s="594"/>
      <c r="J265" s="594"/>
      <c r="K265" s="594"/>
      <c r="L265" s="594"/>
      <c r="M265" s="594"/>
      <c r="N265" s="594"/>
      <c r="O265" s="594"/>
      <c r="P265" s="594"/>
      <c r="Q265" s="594"/>
      <c r="R265" s="594"/>
      <c r="S265" s="594"/>
      <c r="T265" s="2"/>
    </row>
    <row r="266" spans="1:20" s="1" customFormat="1" ht="32.1" customHeight="1">
      <c r="A266" s="100" t="s">
        <v>434</v>
      </c>
      <c r="B266" s="101">
        <f>COUNTIF(E11:P263,"&lt;=5")</f>
        <v>88</v>
      </c>
      <c r="C266" s="605"/>
      <c r="D266" s="606"/>
      <c r="E266" s="606"/>
      <c r="F266" s="606"/>
      <c r="G266" s="606"/>
      <c r="H266" s="606"/>
      <c r="I266" s="606"/>
      <c r="J266" s="606"/>
      <c r="K266" s="606"/>
      <c r="L266" s="606"/>
      <c r="M266" s="606"/>
      <c r="N266" s="606"/>
      <c r="O266" s="606"/>
      <c r="P266" s="606"/>
      <c r="Q266" s="606"/>
      <c r="R266" s="606"/>
      <c r="S266" s="606"/>
      <c r="T266" s="2"/>
    </row>
    <row r="267" spans="1:20" s="1" customFormat="1" ht="48.75" customHeight="1">
      <c r="A267" s="102" t="s">
        <v>435</v>
      </c>
      <c r="B267" s="128">
        <f>COUNTIFS(E11:P263,"&gt;5",E11:P263,"&lt;=14")</f>
        <v>0</v>
      </c>
      <c r="C267" s="573"/>
      <c r="D267" s="574"/>
      <c r="E267" s="574"/>
      <c r="F267" s="574"/>
      <c r="G267" s="574"/>
      <c r="H267" s="574"/>
      <c r="I267" s="574"/>
      <c r="J267" s="574"/>
      <c r="K267" s="574"/>
      <c r="L267" s="574"/>
      <c r="M267" s="574"/>
      <c r="N267" s="574"/>
      <c r="O267" s="574"/>
      <c r="P267" s="574"/>
      <c r="Q267" s="574"/>
      <c r="R267" s="574"/>
      <c r="S267" s="574"/>
      <c r="T267" s="2"/>
    </row>
    <row r="268" spans="1:20" s="1" customFormat="1" ht="32.1" customHeight="1">
      <c r="A268" s="103" t="s">
        <v>436</v>
      </c>
      <c r="B268" s="101">
        <f>COUNTIFS(E11:P263,"&gt;14",E11:P263,"&lt;=35")</f>
        <v>49</v>
      </c>
      <c r="C268" s="197"/>
      <c r="D268" s="411"/>
      <c r="E268" s="417"/>
      <c r="F268" s="417"/>
      <c r="G268" s="417"/>
      <c r="H268" s="417"/>
      <c r="I268" s="417"/>
      <c r="J268" s="417"/>
      <c r="K268" s="417"/>
      <c r="L268" s="417"/>
      <c r="M268" s="417"/>
      <c r="N268" s="417"/>
      <c r="O268" s="417"/>
      <c r="P268" s="417"/>
      <c r="Q268" s="59"/>
      <c r="R268" s="59"/>
      <c r="S268" s="59"/>
      <c r="T268" s="2"/>
    </row>
    <row r="269" spans="1:20" s="1" customFormat="1" ht="32.1" customHeight="1">
      <c r="A269" s="104" t="s">
        <v>437</v>
      </c>
      <c r="B269" s="101">
        <f>COUNTIFS(E11:P263,"&gt;35",E11:P263,"&lt;=80")</f>
        <v>81</v>
      </c>
      <c r="C269" s="198"/>
      <c r="D269" s="411"/>
      <c r="E269" s="417"/>
      <c r="F269" s="417"/>
      <c r="G269" s="417"/>
      <c r="H269" s="417"/>
      <c r="I269" s="417"/>
      <c r="J269" s="417"/>
      <c r="K269" s="417"/>
      <c r="L269" s="417"/>
      <c r="M269" s="417"/>
      <c r="N269" s="417"/>
      <c r="O269" s="417"/>
      <c r="P269" s="417"/>
      <c r="Q269" s="59"/>
      <c r="R269" s="59"/>
      <c r="S269" s="59"/>
      <c r="T269" s="2"/>
    </row>
    <row r="270" spans="1:20" s="1" customFormat="1" ht="39" customHeight="1">
      <c r="A270" s="105" t="s">
        <v>438</v>
      </c>
      <c r="B270" s="101">
        <f>COUNTIFS(E11:P263,"&gt;80",E11:P263,"&lt;=100")</f>
        <v>164</v>
      </c>
      <c r="C270" s="80"/>
      <c r="D270" s="411"/>
      <c r="E270" s="417"/>
      <c r="F270" s="417"/>
      <c r="G270" s="417"/>
      <c r="H270" s="417"/>
      <c r="I270" s="417"/>
      <c r="J270" s="417"/>
      <c r="K270" s="417"/>
      <c r="L270" s="417"/>
      <c r="M270" s="417"/>
      <c r="N270" s="417"/>
      <c r="O270" s="417"/>
      <c r="P270" s="417"/>
      <c r="Q270" s="59"/>
      <c r="R270" s="59"/>
      <c r="S270" s="59"/>
      <c r="T270" s="2"/>
    </row>
    <row r="271" spans="1:20" s="1" customFormat="1" ht="32.1" customHeight="1">
      <c r="A271" s="120" t="s">
        <v>439</v>
      </c>
      <c r="B271" s="121">
        <f>COUNT(E11:P263)</f>
        <v>382</v>
      </c>
      <c r="C271" s="80"/>
      <c r="D271" s="410"/>
      <c r="E271" s="416"/>
      <c r="F271" s="416"/>
      <c r="G271" s="416"/>
      <c r="H271" s="416"/>
      <c r="I271" s="416"/>
      <c r="J271" s="416"/>
      <c r="K271" s="416"/>
      <c r="L271" s="416"/>
      <c r="M271" s="416"/>
      <c r="N271" s="416"/>
      <c r="O271" s="416"/>
      <c r="P271" s="416"/>
      <c r="Q271" s="58"/>
      <c r="R271" s="58"/>
      <c r="S271" s="59"/>
      <c r="T271" s="2"/>
    </row>
    <row r="272" spans="1:20" s="1" customFormat="1" ht="36.75" customHeight="1">
      <c r="A272" s="106" t="s">
        <v>630</v>
      </c>
      <c r="B272" s="107">
        <f>B271-B266</f>
        <v>294</v>
      </c>
      <c r="C272" s="57"/>
      <c r="D272" s="410"/>
      <c r="E272" s="416"/>
      <c r="F272" s="416"/>
      <c r="G272" s="416"/>
      <c r="H272" s="416"/>
      <c r="I272" s="416"/>
      <c r="J272" s="416"/>
      <c r="K272" s="416"/>
      <c r="L272" s="416"/>
      <c r="M272" s="416"/>
      <c r="N272" s="416"/>
      <c r="O272" s="416"/>
      <c r="P272" s="416"/>
      <c r="Q272" s="58"/>
      <c r="R272" s="58"/>
      <c r="S272" s="59"/>
      <c r="T272" s="2"/>
    </row>
    <row r="273" spans="1:20" s="1" customFormat="1" ht="32.1" customHeight="1">
      <c r="A273" s="41"/>
      <c r="B273" s="57"/>
      <c r="D273" s="231"/>
      <c r="E273" s="416"/>
      <c r="F273" s="416"/>
      <c r="G273" s="416"/>
      <c r="H273" s="416"/>
      <c r="I273" s="416"/>
      <c r="J273" s="416"/>
      <c r="K273" s="416"/>
      <c r="L273" s="416"/>
      <c r="M273" s="416"/>
      <c r="N273" s="416"/>
      <c r="O273" s="416"/>
      <c r="P273" s="416"/>
      <c r="Q273" s="58"/>
      <c r="R273" s="58"/>
      <c r="S273" s="59"/>
      <c r="T273" s="2"/>
    </row>
    <row r="274" spans="1:20" s="1" customFormat="1" ht="32.1" customHeight="1">
      <c r="A274" s="41"/>
      <c r="B274" s="57"/>
      <c r="D274" s="231"/>
      <c r="E274" s="416"/>
      <c r="F274" s="416"/>
      <c r="G274" s="416"/>
      <c r="H274" s="416"/>
      <c r="I274" s="416"/>
      <c r="J274" s="416"/>
      <c r="K274" s="416"/>
      <c r="L274" s="416"/>
      <c r="M274" s="416"/>
      <c r="N274" s="416"/>
      <c r="O274" s="416"/>
      <c r="P274" s="416"/>
      <c r="Q274" s="58"/>
      <c r="R274" s="58"/>
      <c r="S274" s="59"/>
      <c r="T274" s="2"/>
    </row>
    <row r="275" spans="1:20" s="1" customFormat="1" ht="32.1" customHeight="1">
      <c r="A275" s="41"/>
      <c r="B275" s="57"/>
      <c r="D275" s="231"/>
      <c r="E275" s="416"/>
      <c r="F275" s="416"/>
      <c r="G275" s="416"/>
      <c r="H275" s="416"/>
      <c r="I275" s="416"/>
      <c r="J275" s="416"/>
      <c r="K275" s="416"/>
      <c r="L275" s="416"/>
      <c r="M275" s="416"/>
      <c r="N275" s="416"/>
      <c r="O275" s="416"/>
      <c r="P275" s="416"/>
      <c r="Q275" s="58"/>
      <c r="R275" s="58"/>
      <c r="S275" s="59"/>
      <c r="T275" s="2"/>
    </row>
    <row r="276" spans="1:20" s="1" customFormat="1" ht="32.1" customHeight="1">
      <c r="A276" s="41"/>
      <c r="B276" s="57"/>
      <c r="D276" s="231"/>
      <c r="E276" s="416"/>
      <c r="F276" s="416"/>
      <c r="G276" s="416"/>
      <c r="H276" s="416"/>
      <c r="I276" s="416"/>
      <c r="J276" s="416"/>
      <c r="K276" s="416"/>
      <c r="L276" s="416"/>
      <c r="M276" s="416"/>
      <c r="N276" s="416"/>
      <c r="O276" s="416"/>
      <c r="P276" s="416"/>
      <c r="Q276" s="58"/>
      <c r="R276" s="58"/>
      <c r="S276" s="59"/>
      <c r="T276" s="2"/>
    </row>
    <row r="277" spans="1:20" s="1" customFormat="1" ht="32.1" customHeight="1">
      <c r="A277" s="41"/>
      <c r="B277" s="57"/>
      <c r="D277" s="231"/>
      <c r="E277" s="416"/>
      <c r="F277" s="416"/>
      <c r="G277" s="416"/>
      <c r="H277" s="416"/>
      <c r="I277" s="416"/>
      <c r="J277" s="416"/>
      <c r="K277" s="416"/>
      <c r="L277" s="416"/>
      <c r="M277" s="416"/>
      <c r="N277" s="416"/>
      <c r="O277" s="416"/>
      <c r="P277" s="416"/>
      <c r="Q277" s="58"/>
      <c r="R277" s="58"/>
      <c r="S277" s="59"/>
      <c r="T277" s="2"/>
    </row>
    <row r="278" spans="1:20" s="1" customFormat="1" ht="32.1" customHeight="1">
      <c r="A278" s="41"/>
      <c r="B278" s="57"/>
      <c r="D278" s="231"/>
      <c r="E278" s="416"/>
      <c r="F278" s="416"/>
      <c r="G278" s="416"/>
      <c r="H278" s="416"/>
      <c r="I278" s="416"/>
      <c r="J278" s="416"/>
      <c r="K278" s="416"/>
      <c r="L278" s="416"/>
      <c r="M278" s="416"/>
      <c r="N278" s="416"/>
      <c r="O278" s="416"/>
      <c r="P278" s="416"/>
      <c r="Q278" s="58"/>
      <c r="R278" s="58"/>
      <c r="S278" s="59"/>
      <c r="T278" s="2"/>
    </row>
    <row r="279" spans="1:20" s="1" customFormat="1" ht="32.1" customHeight="1">
      <c r="A279" s="41"/>
      <c r="B279" s="57"/>
      <c r="D279" s="231"/>
      <c r="E279" s="416"/>
      <c r="F279" s="416"/>
      <c r="G279" s="416"/>
      <c r="H279" s="416"/>
      <c r="I279" s="416"/>
      <c r="J279" s="416"/>
      <c r="K279" s="416"/>
      <c r="L279" s="416"/>
      <c r="M279" s="416"/>
      <c r="N279" s="416"/>
      <c r="O279" s="416"/>
      <c r="P279" s="416"/>
      <c r="Q279" s="58"/>
      <c r="R279" s="58"/>
      <c r="S279" s="59"/>
      <c r="T279" s="2"/>
    </row>
    <row r="280" spans="1:20" s="1" customFormat="1" ht="32.1" customHeight="1">
      <c r="A280" s="41"/>
      <c r="B280" s="57"/>
      <c r="C280" s="57"/>
      <c r="D280" s="410"/>
      <c r="E280" s="416"/>
      <c r="F280" s="416"/>
      <c r="G280" s="416"/>
      <c r="H280" s="416"/>
      <c r="I280" s="416"/>
      <c r="J280" s="416"/>
      <c r="K280" s="416"/>
      <c r="L280" s="416"/>
      <c r="M280" s="416"/>
      <c r="N280" s="416"/>
      <c r="O280" s="416"/>
      <c r="P280" s="416"/>
      <c r="Q280" s="58"/>
      <c r="R280" s="58"/>
      <c r="S280" s="59"/>
      <c r="T280" s="2"/>
    </row>
    <row r="281" spans="1:20" s="1" customFormat="1" ht="32.1" customHeight="1">
      <c r="A281" s="41"/>
      <c r="B281" s="57"/>
      <c r="C281" s="57"/>
      <c r="D281" s="410"/>
      <c r="E281" s="416"/>
      <c r="F281" s="416"/>
      <c r="G281" s="416"/>
      <c r="H281" s="416"/>
      <c r="I281" s="416"/>
      <c r="J281" s="416"/>
      <c r="K281" s="416"/>
      <c r="L281" s="416"/>
      <c r="M281" s="416"/>
      <c r="N281" s="416"/>
      <c r="O281" s="416"/>
      <c r="P281" s="416"/>
      <c r="Q281" s="58"/>
      <c r="R281" s="58"/>
      <c r="S281" s="59"/>
      <c r="T281" s="2"/>
    </row>
    <row r="282" spans="1:20" s="1" customFormat="1" ht="32.1" customHeight="1">
      <c r="A282" s="41"/>
      <c r="B282" s="57"/>
      <c r="C282" s="57"/>
      <c r="D282" s="410"/>
      <c r="E282" s="416"/>
      <c r="F282" s="416"/>
      <c r="G282" s="410"/>
      <c r="H282" s="416"/>
      <c r="I282" s="416"/>
      <c r="J282" s="416"/>
      <c r="K282" s="416"/>
      <c r="L282" s="416"/>
      <c r="M282" s="416"/>
      <c r="N282" s="416"/>
      <c r="O282" s="416"/>
      <c r="P282" s="416"/>
      <c r="Q282" s="58"/>
      <c r="R282" s="58"/>
      <c r="S282" s="59"/>
      <c r="T282" s="2"/>
    </row>
    <row r="283" spans="1:20" s="1" customFormat="1" ht="32.1" customHeight="1">
      <c r="A283" s="41"/>
      <c r="B283" s="57"/>
      <c r="C283" s="57"/>
      <c r="D283" s="410"/>
      <c r="E283" s="416"/>
      <c r="F283" s="416"/>
      <c r="G283" s="416"/>
      <c r="H283" s="416"/>
      <c r="I283" s="416"/>
      <c r="J283" s="416"/>
      <c r="K283" s="416"/>
      <c r="L283" s="416"/>
      <c r="M283" s="416"/>
      <c r="N283" s="416"/>
      <c r="O283" s="416"/>
      <c r="P283" s="416"/>
      <c r="Q283" s="58"/>
      <c r="R283" s="58"/>
      <c r="S283" s="59"/>
      <c r="T283" s="2"/>
    </row>
    <row r="284" spans="1:20" s="1" customFormat="1" ht="32.1" customHeight="1">
      <c r="A284" s="41"/>
      <c r="B284" s="57"/>
      <c r="C284" s="57"/>
      <c r="D284" s="410"/>
      <c r="E284" s="416"/>
      <c r="F284" s="416"/>
      <c r="G284" s="416"/>
      <c r="H284" s="416"/>
      <c r="I284" s="416"/>
      <c r="J284" s="416"/>
      <c r="K284" s="416"/>
      <c r="L284" s="416"/>
      <c r="M284" s="416"/>
      <c r="N284" s="416"/>
      <c r="O284" s="416"/>
      <c r="P284" s="416"/>
      <c r="Q284" s="58"/>
      <c r="R284" s="58"/>
      <c r="S284" s="59"/>
      <c r="T284" s="2"/>
    </row>
    <row r="285" spans="1:20" s="1" customFormat="1" ht="32.1" customHeight="1">
      <c r="A285" s="41"/>
      <c r="B285" s="57"/>
      <c r="C285" s="57"/>
      <c r="D285" s="410"/>
      <c r="E285" s="416"/>
      <c r="F285" s="416"/>
      <c r="G285" s="416"/>
      <c r="H285" s="416"/>
      <c r="I285" s="416"/>
      <c r="J285" s="416"/>
      <c r="K285" s="416"/>
      <c r="L285" s="416"/>
      <c r="M285" s="416"/>
      <c r="N285" s="416"/>
      <c r="O285" s="416"/>
      <c r="P285" s="416"/>
      <c r="Q285" s="58"/>
      <c r="R285" s="58"/>
      <c r="S285" s="59"/>
      <c r="T285" s="2"/>
    </row>
    <row r="286" spans="1:20" s="1" customFormat="1" ht="32.1" customHeight="1">
      <c r="A286" s="41"/>
      <c r="B286" s="57"/>
      <c r="C286" s="57"/>
      <c r="D286" s="410"/>
      <c r="E286" s="416"/>
      <c r="F286" s="416"/>
      <c r="G286" s="416"/>
      <c r="H286" s="416"/>
      <c r="I286" s="416"/>
      <c r="J286" s="416"/>
      <c r="K286" s="416"/>
      <c r="L286" s="416"/>
      <c r="M286" s="416"/>
      <c r="N286" s="416"/>
      <c r="O286" s="416"/>
      <c r="P286" s="416"/>
      <c r="Q286" s="58"/>
      <c r="R286" s="58"/>
      <c r="S286" s="59"/>
      <c r="T286" s="2"/>
    </row>
    <row r="287" spans="1:20" s="1" customFormat="1" ht="32.1" customHeight="1">
      <c r="A287" s="41"/>
      <c r="B287" s="57"/>
      <c r="C287" s="57"/>
      <c r="D287" s="410"/>
      <c r="E287" s="416"/>
      <c r="F287" s="416"/>
      <c r="G287" s="416"/>
      <c r="H287" s="416"/>
      <c r="I287" s="416"/>
      <c r="J287" s="416"/>
      <c r="K287" s="416"/>
      <c r="L287" s="416"/>
      <c r="M287" s="416"/>
      <c r="N287" s="416"/>
      <c r="O287" s="416"/>
      <c r="P287" s="416"/>
      <c r="Q287" s="58"/>
      <c r="R287" s="58"/>
      <c r="S287" s="59"/>
      <c r="T287" s="2"/>
    </row>
    <row r="288" spans="1:20" s="1" customFormat="1" ht="32.1" customHeight="1">
      <c r="A288" s="41"/>
      <c r="B288" s="57"/>
      <c r="C288" s="57"/>
      <c r="D288" s="410"/>
      <c r="E288" s="416"/>
      <c r="F288" s="416"/>
      <c r="G288" s="416"/>
      <c r="H288" s="416"/>
      <c r="I288" s="416"/>
      <c r="J288" s="416"/>
      <c r="K288" s="416"/>
      <c r="L288" s="416"/>
      <c r="M288" s="416"/>
      <c r="N288" s="416"/>
      <c r="O288" s="416"/>
      <c r="P288" s="416"/>
      <c r="Q288" s="58"/>
      <c r="R288" s="58"/>
      <c r="S288" s="59"/>
      <c r="T288" s="2"/>
    </row>
    <row r="289" spans="1:20" s="1" customFormat="1" ht="32.1" customHeight="1">
      <c r="A289" s="41"/>
      <c r="B289" s="57"/>
      <c r="C289" s="57"/>
      <c r="D289" s="410"/>
      <c r="E289" s="416"/>
      <c r="F289" s="416"/>
      <c r="G289" s="416"/>
      <c r="H289" s="416"/>
      <c r="I289" s="416"/>
      <c r="J289" s="416"/>
      <c r="K289" s="416"/>
      <c r="L289" s="416"/>
      <c r="M289" s="416"/>
      <c r="N289" s="416"/>
      <c r="O289" s="416"/>
      <c r="P289" s="416"/>
      <c r="Q289" s="58"/>
      <c r="R289" s="58"/>
      <c r="S289" s="59"/>
      <c r="T289" s="2"/>
    </row>
    <row r="290" spans="1:20" s="1" customFormat="1" ht="32.1" customHeight="1">
      <c r="A290" s="41"/>
      <c r="B290" s="57"/>
      <c r="C290" s="57"/>
      <c r="D290" s="410"/>
      <c r="E290" s="416"/>
      <c r="F290" s="416"/>
      <c r="G290" s="416"/>
      <c r="H290" s="416"/>
      <c r="I290" s="416"/>
      <c r="J290" s="416"/>
      <c r="K290" s="416"/>
      <c r="L290" s="416"/>
      <c r="M290" s="416"/>
      <c r="N290" s="416"/>
      <c r="O290" s="416"/>
      <c r="P290" s="416"/>
      <c r="Q290" s="58"/>
      <c r="R290" s="58"/>
      <c r="S290" s="59"/>
      <c r="T290" s="2"/>
    </row>
    <row r="291" spans="1:20" s="1" customFormat="1" ht="32.1" customHeight="1">
      <c r="A291" s="41"/>
      <c r="B291" s="57"/>
      <c r="C291" s="57"/>
      <c r="D291" s="410"/>
      <c r="E291" s="416"/>
      <c r="F291" s="416"/>
      <c r="G291" s="416"/>
      <c r="H291" s="416"/>
      <c r="I291" s="416"/>
      <c r="J291" s="416"/>
      <c r="K291" s="416"/>
      <c r="L291" s="416"/>
      <c r="M291" s="416"/>
      <c r="N291" s="416"/>
      <c r="O291" s="416"/>
      <c r="P291" s="416"/>
      <c r="Q291" s="58"/>
      <c r="R291" s="58"/>
      <c r="S291" s="59"/>
      <c r="T291" s="2"/>
    </row>
    <row r="292" spans="1:20" s="1" customFormat="1" ht="32.1" customHeight="1">
      <c r="A292" s="41"/>
      <c r="B292" s="57"/>
      <c r="C292" s="57"/>
      <c r="D292" s="410"/>
      <c r="E292" s="416"/>
      <c r="F292" s="416"/>
      <c r="G292" s="416"/>
      <c r="H292" s="416"/>
      <c r="I292" s="416"/>
      <c r="J292" s="416"/>
      <c r="K292" s="416"/>
      <c r="L292" s="416"/>
      <c r="M292" s="416"/>
      <c r="N292" s="416"/>
      <c r="O292" s="416"/>
      <c r="P292" s="416"/>
      <c r="Q292" s="58"/>
      <c r="R292" s="58"/>
      <c r="S292" s="59"/>
      <c r="T292" s="2"/>
    </row>
    <row r="293" spans="1:20" s="1" customFormat="1" ht="32.1" customHeight="1">
      <c r="A293" s="41"/>
      <c r="B293" s="57"/>
      <c r="C293" s="57"/>
      <c r="D293" s="410"/>
      <c r="E293" s="416"/>
      <c r="F293" s="416"/>
      <c r="G293" s="416"/>
      <c r="H293" s="416"/>
      <c r="I293" s="416"/>
      <c r="J293" s="416"/>
      <c r="K293" s="416"/>
      <c r="L293" s="416"/>
      <c r="M293" s="416"/>
      <c r="N293" s="416"/>
      <c r="O293" s="416"/>
      <c r="P293" s="416"/>
      <c r="Q293" s="58"/>
      <c r="R293" s="58"/>
      <c r="S293" s="59"/>
      <c r="T293" s="2"/>
    </row>
    <row r="294" spans="1:20" s="1" customFormat="1" ht="32.1" customHeight="1">
      <c r="A294" s="41"/>
      <c r="B294" s="57"/>
      <c r="C294" s="57"/>
      <c r="D294" s="410"/>
      <c r="E294" s="416"/>
      <c r="F294" s="416"/>
      <c r="G294" s="416"/>
      <c r="H294" s="416"/>
      <c r="I294" s="416"/>
      <c r="J294" s="416"/>
      <c r="K294" s="416"/>
      <c r="L294" s="416"/>
      <c r="M294" s="416"/>
      <c r="N294" s="416"/>
      <c r="O294" s="416"/>
      <c r="P294" s="416"/>
      <c r="Q294" s="58"/>
      <c r="R294" s="58"/>
      <c r="S294" s="59"/>
      <c r="T294" s="2"/>
    </row>
    <row r="295" spans="1:20" s="1" customFormat="1" ht="32.1" customHeight="1">
      <c r="A295" s="41"/>
      <c r="B295" s="57"/>
      <c r="C295" s="57"/>
      <c r="D295" s="410"/>
      <c r="E295" s="416"/>
      <c r="F295" s="416"/>
      <c r="G295" s="416"/>
      <c r="H295" s="416"/>
      <c r="I295" s="416"/>
      <c r="J295" s="416"/>
      <c r="K295" s="416"/>
      <c r="L295" s="416"/>
      <c r="M295" s="416"/>
      <c r="N295" s="416"/>
      <c r="O295" s="416"/>
      <c r="P295" s="416"/>
      <c r="Q295" s="58"/>
      <c r="R295" s="58"/>
      <c r="S295" s="59"/>
      <c r="T295" s="2"/>
    </row>
    <row r="296" spans="1:20" s="1" customFormat="1" ht="32.1" customHeight="1">
      <c r="A296" s="41"/>
      <c r="B296" s="57"/>
      <c r="C296" s="57"/>
      <c r="D296" s="410"/>
      <c r="E296" s="416"/>
      <c r="F296" s="416"/>
      <c r="G296" s="416"/>
      <c r="H296" s="416"/>
      <c r="I296" s="416"/>
      <c r="J296" s="416"/>
      <c r="K296" s="416"/>
      <c r="L296" s="416"/>
      <c r="M296" s="416"/>
      <c r="N296" s="416"/>
      <c r="O296" s="416"/>
      <c r="P296" s="416"/>
      <c r="Q296" s="58"/>
      <c r="R296" s="58"/>
      <c r="S296" s="59"/>
      <c r="T296" s="2"/>
    </row>
    <row r="297" spans="1:20" s="1" customFormat="1" ht="32.1" customHeight="1">
      <c r="A297" s="41"/>
      <c r="B297" s="57"/>
      <c r="C297" s="57"/>
      <c r="D297" s="410"/>
      <c r="E297" s="416"/>
      <c r="F297" s="416"/>
      <c r="G297" s="416"/>
      <c r="H297" s="416"/>
      <c r="I297" s="416"/>
      <c r="J297" s="416"/>
      <c r="K297" s="416"/>
      <c r="L297" s="416"/>
      <c r="M297" s="416"/>
      <c r="N297" s="416"/>
      <c r="O297" s="416"/>
      <c r="P297" s="416"/>
      <c r="Q297" s="58"/>
      <c r="R297" s="58"/>
      <c r="S297" s="59"/>
      <c r="T297" s="2"/>
    </row>
    <row r="298" spans="1:20" s="1" customFormat="1" ht="32.1" customHeight="1">
      <c r="A298" s="41"/>
      <c r="B298" s="57"/>
      <c r="C298" s="57"/>
      <c r="D298" s="410"/>
      <c r="E298" s="416"/>
      <c r="F298" s="416"/>
      <c r="G298" s="416"/>
      <c r="H298" s="416"/>
      <c r="I298" s="416"/>
      <c r="J298" s="416"/>
      <c r="K298" s="416"/>
      <c r="L298" s="416"/>
      <c r="M298" s="416"/>
      <c r="N298" s="416"/>
      <c r="O298" s="416"/>
      <c r="P298" s="416"/>
      <c r="Q298" s="58"/>
      <c r="R298" s="58"/>
      <c r="S298" s="59"/>
      <c r="T298" s="2"/>
    </row>
    <row r="299" spans="1:20" s="1" customFormat="1" ht="32.1" customHeight="1">
      <c r="A299" s="41"/>
      <c r="B299" s="57"/>
      <c r="C299" s="57"/>
      <c r="D299" s="410"/>
      <c r="E299" s="416"/>
      <c r="F299" s="416"/>
      <c r="G299" s="416"/>
      <c r="H299" s="416"/>
      <c r="I299" s="416"/>
      <c r="J299" s="416"/>
      <c r="K299" s="416"/>
      <c r="L299" s="416"/>
      <c r="M299" s="416"/>
      <c r="N299" s="416"/>
      <c r="O299" s="416"/>
      <c r="P299" s="416"/>
      <c r="Q299" s="58"/>
      <c r="R299" s="58"/>
      <c r="S299" s="59"/>
      <c r="T299" s="2"/>
    </row>
    <row r="300" spans="1:20" s="1" customFormat="1" ht="32.1" customHeight="1">
      <c r="A300" s="41"/>
      <c r="B300" s="57"/>
      <c r="C300" s="57"/>
      <c r="D300" s="410"/>
      <c r="E300" s="416"/>
      <c r="F300" s="416"/>
      <c r="G300" s="416"/>
      <c r="H300" s="416"/>
      <c r="I300" s="416"/>
      <c r="J300" s="416"/>
      <c r="K300" s="416"/>
      <c r="L300" s="416"/>
      <c r="M300" s="416"/>
      <c r="N300" s="416"/>
      <c r="O300" s="416"/>
      <c r="P300" s="416"/>
      <c r="Q300" s="58"/>
      <c r="R300" s="58"/>
      <c r="S300" s="59"/>
      <c r="T300" s="2"/>
    </row>
    <row r="301" spans="1:20" s="1" customFormat="1" ht="32.1" customHeight="1">
      <c r="A301" s="41"/>
      <c r="B301" s="57"/>
      <c r="C301" s="57"/>
      <c r="D301" s="410"/>
      <c r="E301" s="416"/>
      <c r="F301" s="416"/>
      <c r="G301" s="416"/>
      <c r="H301" s="416"/>
      <c r="I301" s="416"/>
      <c r="J301" s="416"/>
      <c r="K301" s="416"/>
      <c r="L301" s="416"/>
      <c r="M301" s="416"/>
      <c r="N301" s="416"/>
      <c r="O301" s="416"/>
      <c r="P301" s="416"/>
      <c r="Q301" s="58"/>
      <c r="R301" s="58"/>
      <c r="S301" s="59"/>
      <c r="T301" s="2"/>
    </row>
    <row r="302" spans="1:20" s="1" customFormat="1" ht="32.1" customHeight="1">
      <c r="A302" s="41"/>
      <c r="B302" s="57"/>
      <c r="C302" s="57"/>
      <c r="D302" s="410"/>
      <c r="E302" s="416"/>
      <c r="F302" s="416"/>
      <c r="G302" s="416"/>
      <c r="H302" s="416"/>
      <c r="I302" s="416"/>
      <c r="J302" s="416"/>
      <c r="K302" s="416"/>
      <c r="L302" s="416"/>
      <c r="M302" s="416"/>
      <c r="N302" s="416"/>
      <c r="O302" s="416"/>
      <c r="P302" s="416"/>
      <c r="Q302" s="58"/>
      <c r="R302" s="58"/>
      <c r="S302" s="59"/>
      <c r="T302" s="2"/>
    </row>
    <row r="303" spans="1:20" s="1" customFormat="1" ht="32.1" customHeight="1">
      <c r="A303" s="41"/>
      <c r="B303" s="57"/>
      <c r="C303" s="57"/>
      <c r="D303" s="410"/>
      <c r="E303" s="416"/>
      <c r="F303" s="416"/>
      <c r="G303" s="416"/>
      <c r="H303" s="416"/>
      <c r="I303" s="416"/>
      <c r="J303" s="416"/>
      <c r="K303" s="416"/>
      <c r="L303" s="416"/>
      <c r="M303" s="416"/>
      <c r="N303" s="416"/>
      <c r="O303" s="416"/>
      <c r="P303" s="416"/>
      <c r="Q303" s="58"/>
      <c r="R303" s="58"/>
      <c r="S303" s="59"/>
      <c r="T303" s="2"/>
    </row>
    <row r="304" spans="1:20" s="1" customFormat="1" ht="32.1" customHeight="1">
      <c r="A304" s="41"/>
      <c r="B304" s="57"/>
      <c r="C304" s="57"/>
      <c r="D304" s="410"/>
      <c r="E304" s="416"/>
      <c r="F304" s="416"/>
      <c r="G304" s="416"/>
      <c r="H304" s="416"/>
      <c r="I304" s="416"/>
      <c r="J304" s="416"/>
      <c r="K304" s="416"/>
      <c r="L304" s="416"/>
      <c r="M304" s="416"/>
      <c r="N304" s="416"/>
      <c r="O304" s="416"/>
      <c r="P304" s="416"/>
      <c r="Q304" s="58"/>
      <c r="R304" s="58"/>
      <c r="S304" s="59"/>
      <c r="T304" s="2"/>
    </row>
    <row r="305" spans="1:20" s="1" customFormat="1" ht="32.1" customHeight="1">
      <c r="A305" s="41"/>
      <c r="B305" s="57"/>
      <c r="C305" s="57"/>
      <c r="D305" s="410"/>
      <c r="E305" s="416"/>
      <c r="F305" s="416"/>
      <c r="G305" s="416"/>
      <c r="H305" s="416"/>
      <c r="I305" s="416"/>
      <c r="J305" s="416"/>
      <c r="K305" s="416"/>
      <c r="L305" s="416"/>
      <c r="M305" s="416"/>
      <c r="N305" s="416"/>
      <c r="O305" s="416"/>
      <c r="P305" s="416"/>
      <c r="Q305" s="58"/>
      <c r="R305" s="58"/>
      <c r="S305" s="59"/>
      <c r="T305" s="2"/>
    </row>
    <row r="306" spans="1:20" s="1" customFormat="1" ht="32.1" customHeight="1">
      <c r="A306" s="41"/>
      <c r="B306" s="57"/>
      <c r="C306" s="57"/>
      <c r="D306" s="410"/>
      <c r="E306" s="416"/>
      <c r="F306" s="416"/>
      <c r="G306" s="416"/>
      <c r="H306" s="416"/>
      <c r="I306" s="416"/>
      <c r="J306" s="416"/>
      <c r="K306" s="416"/>
      <c r="L306" s="416"/>
      <c r="M306" s="416"/>
      <c r="N306" s="416"/>
      <c r="O306" s="416"/>
      <c r="P306" s="416"/>
      <c r="Q306" s="58"/>
      <c r="R306" s="58"/>
      <c r="S306" s="59"/>
      <c r="T306" s="2"/>
    </row>
    <row r="307" spans="1:20" s="1" customFormat="1" ht="32.1" customHeight="1">
      <c r="A307" s="41"/>
      <c r="B307" s="57"/>
      <c r="C307" s="57"/>
      <c r="D307" s="410"/>
      <c r="E307" s="416"/>
      <c r="F307" s="416"/>
      <c r="G307" s="416"/>
      <c r="H307" s="416"/>
      <c r="I307" s="416"/>
      <c r="J307" s="416"/>
      <c r="K307" s="416"/>
      <c r="L307" s="416"/>
      <c r="M307" s="416"/>
      <c r="N307" s="416"/>
      <c r="O307" s="410"/>
      <c r="P307" s="416"/>
      <c r="Q307" s="58"/>
      <c r="R307" s="58"/>
      <c r="S307" s="59"/>
      <c r="T307" s="2"/>
    </row>
    <row r="308" spans="1:20" s="1" customFormat="1" ht="32.1" customHeight="1">
      <c r="A308" s="41"/>
      <c r="B308" s="57"/>
      <c r="C308" s="57"/>
      <c r="D308" s="410"/>
      <c r="E308" s="416"/>
      <c r="F308" s="416"/>
      <c r="G308" s="416"/>
      <c r="H308" s="416"/>
      <c r="I308" s="416"/>
      <c r="J308" s="416"/>
      <c r="K308" s="416"/>
      <c r="L308" s="416"/>
      <c r="M308" s="416"/>
      <c r="N308" s="416"/>
      <c r="O308" s="416"/>
      <c r="P308" s="416"/>
      <c r="Q308" s="58"/>
      <c r="R308" s="58"/>
      <c r="S308" s="59"/>
      <c r="T308" s="2"/>
    </row>
    <row r="309" spans="1:20" s="1" customFormat="1" ht="32.1" customHeight="1">
      <c r="A309" s="41"/>
      <c r="B309" s="57"/>
      <c r="C309" s="57"/>
      <c r="D309" s="410"/>
      <c r="E309" s="416"/>
      <c r="F309" s="416"/>
      <c r="G309" s="416"/>
      <c r="H309" s="416"/>
      <c r="I309" s="416"/>
      <c r="J309" s="416"/>
      <c r="K309" s="416"/>
      <c r="L309" s="416"/>
      <c r="M309" s="416"/>
      <c r="N309" s="416"/>
      <c r="O309" s="416"/>
      <c r="P309" s="416"/>
      <c r="Q309" s="58"/>
      <c r="R309" s="58"/>
      <c r="S309" s="59"/>
      <c r="T309" s="2"/>
    </row>
    <row r="310" spans="1:20" s="1" customFormat="1" ht="32.1" customHeight="1">
      <c r="A310" s="41"/>
      <c r="B310" s="57"/>
      <c r="C310" s="57"/>
      <c r="D310" s="410"/>
      <c r="E310" s="416"/>
      <c r="F310" s="416"/>
      <c r="G310" s="416"/>
      <c r="H310" s="416"/>
      <c r="I310" s="416"/>
      <c r="J310" s="416"/>
      <c r="K310" s="416"/>
      <c r="L310" s="416"/>
      <c r="M310" s="416"/>
      <c r="N310" s="416"/>
      <c r="O310" s="416"/>
      <c r="P310" s="416"/>
      <c r="Q310" s="58"/>
      <c r="R310" s="58"/>
      <c r="S310" s="59"/>
      <c r="T310" s="2"/>
    </row>
    <row r="311" spans="1:20" s="1" customFormat="1" ht="32.1" customHeight="1">
      <c r="A311" s="41"/>
      <c r="B311" s="57"/>
      <c r="C311" s="57"/>
      <c r="D311" s="410"/>
      <c r="E311" s="416"/>
      <c r="F311" s="416"/>
      <c r="G311" s="416"/>
      <c r="H311" s="416"/>
      <c r="I311" s="416"/>
      <c r="J311" s="416"/>
      <c r="K311" s="416"/>
      <c r="L311" s="416"/>
      <c r="M311" s="416"/>
      <c r="N311" s="416"/>
      <c r="O311" s="416"/>
      <c r="P311" s="416"/>
      <c r="Q311" s="58"/>
      <c r="R311" s="58"/>
      <c r="S311" s="59"/>
      <c r="T311" s="2"/>
    </row>
    <row r="312" spans="1:20" s="1" customFormat="1" ht="32.1" customHeight="1">
      <c r="A312" s="41"/>
      <c r="B312" s="57"/>
      <c r="C312" s="57"/>
      <c r="D312" s="410"/>
      <c r="E312" s="416"/>
      <c r="F312" s="416"/>
      <c r="G312" s="416"/>
      <c r="H312" s="416"/>
      <c r="I312" s="416"/>
      <c r="J312" s="416"/>
      <c r="K312" s="416"/>
      <c r="L312" s="416"/>
      <c r="M312" s="416"/>
      <c r="N312" s="416"/>
      <c r="O312" s="416"/>
      <c r="P312" s="416"/>
      <c r="Q312" s="58"/>
      <c r="R312" s="58"/>
      <c r="S312" s="59"/>
      <c r="T312" s="2"/>
    </row>
    <row r="313" spans="1:20" s="1" customFormat="1" ht="32.1" customHeight="1">
      <c r="A313" s="41"/>
      <c r="B313" s="57"/>
      <c r="C313" s="57"/>
      <c r="D313" s="410"/>
      <c r="E313" s="416"/>
      <c r="F313" s="416"/>
      <c r="G313" s="416"/>
      <c r="H313" s="416"/>
      <c r="I313" s="416"/>
      <c r="J313" s="416"/>
      <c r="K313" s="416"/>
      <c r="L313" s="416"/>
      <c r="M313" s="416"/>
      <c r="N313" s="416"/>
      <c r="O313" s="416"/>
      <c r="P313" s="416"/>
      <c r="Q313" s="58"/>
      <c r="R313" s="58"/>
      <c r="S313" s="59"/>
      <c r="T313" s="2"/>
    </row>
    <row r="314" spans="1:20" s="1" customFormat="1" ht="32.1" customHeight="1">
      <c r="A314" s="41"/>
      <c r="B314" s="57"/>
      <c r="C314" s="57"/>
      <c r="D314" s="410"/>
      <c r="E314" s="416"/>
      <c r="F314" s="416"/>
      <c r="G314" s="416"/>
      <c r="H314" s="416"/>
      <c r="I314" s="416"/>
      <c r="J314" s="416"/>
      <c r="K314" s="416"/>
      <c r="L314" s="416"/>
      <c r="M314" s="416"/>
      <c r="N314" s="416"/>
      <c r="O314" s="410"/>
      <c r="P314" s="416"/>
      <c r="Q314" s="58"/>
      <c r="R314" s="58"/>
      <c r="S314" s="59"/>
      <c r="T314" s="2"/>
    </row>
    <row r="315" spans="1:20" s="1" customFormat="1" ht="32.1" customHeight="1">
      <c r="A315" s="41"/>
      <c r="B315" s="57"/>
      <c r="C315" s="57"/>
      <c r="D315" s="410"/>
      <c r="E315" s="416"/>
      <c r="F315" s="416"/>
      <c r="G315" s="410"/>
      <c r="H315" s="416"/>
      <c r="I315" s="416"/>
      <c r="J315" s="416"/>
      <c r="K315" s="416"/>
      <c r="L315" s="416"/>
      <c r="M315" s="416"/>
      <c r="N315" s="416"/>
      <c r="O315" s="416"/>
      <c r="P315" s="416"/>
      <c r="Q315" s="58"/>
      <c r="R315" s="58"/>
      <c r="S315" s="59"/>
      <c r="T315" s="2"/>
    </row>
    <row r="316" spans="1:20" s="1" customFormat="1" ht="32.1" customHeight="1">
      <c r="A316" s="41"/>
      <c r="B316" s="57"/>
      <c r="C316" s="57"/>
      <c r="D316" s="410"/>
      <c r="E316" s="416"/>
      <c r="F316" s="416"/>
      <c r="G316" s="416"/>
      <c r="H316" s="416"/>
      <c r="I316" s="416"/>
      <c r="J316" s="416"/>
      <c r="K316" s="416"/>
      <c r="L316" s="416"/>
      <c r="M316" s="416"/>
      <c r="N316" s="416"/>
      <c r="O316" s="410"/>
      <c r="P316" s="416"/>
      <c r="Q316" s="58"/>
      <c r="R316" s="58"/>
      <c r="S316" s="59"/>
      <c r="T316" s="2"/>
    </row>
    <row r="317" spans="1:20" s="1" customFormat="1" ht="32.1" customHeight="1">
      <c r="A317" s="41"/>
      <c r="B317" s="57"/>
      <c r="C317" s="57"/>
      <c r="D317" s="410"/>
      <c r="E317" s="416"/>
      <c r="F317" s="416"/>
      <c r="G317" s="416"/>
      <c r="H317" s="416"/>
      <c r="I317" s="416"/>
      <c r="J317" s="416"/>
      <c r="K317" s="416"/>
      <c r="L317" s="416"/>
      <c r="M317" s="416"/>
      <c r="N317" s="416"/>
      <c r="O317" s="416"/>
      <c r="P317" s="416"/>
      <c r="Q317" s="58"/>
      <c r="R317" s="58"/>
      <c r="S317" s="59"/>
      <c r="T317" s="2"/>
    </row>
    <row r="318" spans="1:20" s="1" customFormat="1" ht="32.1" customHeight="1">
      <c r="A318" s="41"/>
      <c r="B318" s="57"/>
      <c r="C318" s="57"/>
      <c r="D318" s="410"/>
      <c r="E318" s="416"/>
      <c r="F318" s="416"/>
      <c r="G318" s="416"/>
      <c r="H318" s="416"/>
      <c r="I318" s="416"/>
      <c r="J318" s="416"/>
      <c r="K318" s="416"/>
      <c r="L318" s="416"/>
      <c r="M318" s="416"/>
      <c r="N318" s="416"/>
      <c r="O318" s="416"/>
      <c r="P318" s="416"/>
      <c r="Q318" s="58"/>
      <c r="R318" s="58"/>
      <c r="S318" s="59"/>
      <c r="T318" s="2"/>
    </row>
    <row r="319" spans="1:20" s="1" customFormat="1" ht="32.1" customHeight="1">
      <c r="A319" s="41"/>
      <c r="B319" s="57"/>
      <c r="C319" s="57"/>
      <c r="D319" s="410"/>
      <c r="E319" s="416"/>
      <c r="F319" s="416"/>
      <c r="G319" s="416"/>
      <c r="H319" s="416"/>
      <c r="I319" s="416"/>
      <c r="J319" s="416"/>
      <c r="K319" s="416"/>
      <c r="L319" s="416"/>
      <c r="M319" s="416"/>
      <c r="N319" s="416"/>
      <c r="O319" s="416"/>
      <c r="P319" s="416"/>
      <c r="Q319" s="58"/>
      <c r="R319" s="58"/>
      <c r="S319" s="59"/>
      <c r="T319" s="2"/>
    </row>
    <row r="320" spans="1:20" s="1" customFormat="1" ht="32.1" customHeight="1">
      <c r="A320" s="41"/>
      <c r="B320" s="57"/>
      <c r="C320" s="57"/>
      <c r="D320" s="410"/>
      <c r="E320" s="416"/>
      <c r="F320" s="416"/>
      <c r="G320" s="416"/>
      <c r="H320" s="416"/>
      <c r="I320" s="416"/>
      <c r="J320" s="416"/>
      <c r="K320" s="416"/>
      <c r="L320" s="416"/>
      <c r="M320" s="416"/>
      <c r="N320" s="416"/>
      <c r="O320" s="416"/>
      <c r="P320" s="416"/>
      <c r="Q320" s="58"/>
      <c r="R320" s="58"/>
      <c r="S320" s="59"/>
      <c r="T320" s="2"/>
    </row>
    <row r="321" spans="1:20" s="1" customFormat="1" ht="32.1" customHeight="1">
      <c r="A321" s="41"/>
      <c r="B321" s="57"/>
      <c r="C321" s="57"/>
      <c r="D321" s="410"/>
      <c r="E321" s="416"/>
      <c r="F321" s="416"/>
      <c r="G321" s="416"/>
      <c r="H321" s="416"/>
      <c r="I321" s="416"/>
      <c r="J321" s="416"/>
      <c r="K321" s="416"/>
      <c r="L321" s="416"/>
      <c r="M321" s="416"/>
      <c r="N321" s="416"/>
      <c r="O321" s="410"/>
      <c r="P321" s="416"/>
      <c r="Q321" s="58"/>
      <c r="R321" s="58"/>
      <c r="S321" s="59"/>
      <c r="T321" s="2"/>
    </row>
    <row r="322" spans="1:20" s="1" customFormat="1" ht="32.1" customHeight="1">
      <c r="A322" s="41"/>
      <c r="B322" s="57"/>
      <c r="C322" s="57"/>
      <c r="D322" s="410"/>
      <c r="E322" s="416"/>
      <c r="F322" s="416"/>
      <c r="G322" s="416"/>
      <c r="H322" s="416"/>
      <c r="I322" s="416"/>
      <c r="J322" s="416"/>
      <c r="K322" s="416"/>
      <c r="L322" s="416"/>
      <c r="M322" s="416"/>
      <c r="N322" s="416"/>
      <c r="O322" s="416"/>
      <c r="P322" s="416"/>
      <c r="Q322" s="58"/>
      <c r="R322" s="58"/>
      <c r="S322" s="59"/>
      <c r="T322" s="2"/>
    </row>
    <row r="323" spans="1:20" s="1" customFormat="1" ht="32.1" customHeight="1">
      <c r="A323" s="41"/>
      <c r="B323" s="57"/>
      <c r="C323" s="57"/>
      <c r="D323" s="410"/>
      <c r="E323" s="416"/>
      <c r="F323" s="416"/>
      <c r="G323" s="416"/>
      <c r="H323" s="416"/>
      <c r="I323" s="416"/>
      <c r="J323" s="416"/>
      <c r="K323" s="416"/>
      <c r="L323" s="416"/>
      <c r="M323" s="416"/>
      <c r="N323" s="416"/>
      <c r="O323" s="416"/>
      <c r="P323" s="416"/>
      <c r="Q323" s="58"/>
      <c r="R323" s="58"/>
      <c r="S323" s="59"/>
      <c r="T323" s="2"/>
    </row>
    <row r="324" spans="1:20" s="1" customFormat="1" ht="32.1" customHeight="1">
      <c r="A324" s="41"/>
      <c r="B324" s="57"/>
      <c r="C324" s="57"/>
      <c r="D324" s="410"/>
      <c r="E324" s="416"/>
      <c r="F324" s="416"/>
      <c r="G324" s="416"/>
      <c r="H324" s="416"/>
      <c r="I324" s="416"/>
      <c r="J324" s="416"/>
      <c r="K324" s="416"/>
      <c r="L324" s="416"/>
      <c r="M324" s="416"/>
      <c r="N324" s="416"/>
      <c r="O324" s="416"/>
      <c r="P324" s="416"/>
      <c r="Q324" s="58"/>
      <c r="R324" s="58"/>
      <c r="S324" s="59"/>
      <c r="T324" s="2"/>
    </row>
    <row r="325" spans="1:20" ht="32.1" customHeight="1">
      <c r="A325" s="194" t="s">
        <v>1125</v>
      </c>
      <c r="B325" s="129" t="s">
        <v>1126</v>
      </c>
      <c r="C325" s="129" t="s">
        <v>1127</v>
      </c>
      <c r="D325" s="256">
        <v>102</v>
      </c>
      <c r="E325" s="205"/>
      <c r="F325" s="205"/>
      <c r="G325" s="205"/>
      <c r="H325" s="205"/>
      <c r="I325" s="418">
        <v>21</v>
      </c>
      <c r="J325" s="205"/>
      <c r="K325" s="205"/>
      <c r="L325" s="205"/>
      <c r="M325" s="205"/>
      <c r="N325" s="205"/>
      <c r="O325" s="205"/>
      <c r="P325" s="419">
        <v>0</v>
      </c>
      <c r="Q325" s="130">
        <f t="shared" ref="Q325:Q340" si="28">AVERAGE(E325:P325)</f>
        <v>10.5</v>
      </c>
      <c r="R325" s="131" t="str">
        <f t="shared" ref="R325:R357" si="29">IF(Q325&lt;5,"SI","NO")</f>
        <v>NO</v>
      </c>
      <c r="S325" s="132" t="str">
        <f t="shared" ref="S325:S340" si="30">IF(Q325&lt;5,"Sin Riesgo",IF(Q325 &lt;=14,"Bajo",IF(Q325&lt;=35,"Medio",IF(Q325&lt;=80,"Alto","Inviable Sanitariamente"))))</f>
        <v>Bajo</v>
      </c>
    </row>
    <row r="326" spans="1:20" ht="32.1" customHeight="1">
      <c r="A326" s="194" t="s">
        <v>1125</v>
      </c>
      <c r="B326" s="129" t="s">
        <v>1128</v>
      </c>
      <c r="C326" s="129" t="s">
        <v>1129</v>
      </c>
      <c r="D326" s="256">
        <v>65</v>
      </c>
      <c r="E326" s="205"/>
      <c r="F326" s="205"/>
      <c r="G326" s="205"/>
      <c r="H326" s="205"/>
      <c r="I326" s="205"/>
      <c r="J326" s="205"/>
      <c r="K326" s="205"/>
      <c r="L326" s="269">
        <v>97.4</v>
      </c>
      <c r="M326" s="205"/>
      <c r="N326" s="205"/>
      <c r="O326" s="419"/>
      <c r="P326" s="205"/>
      <c r="Q326" s="133">
        <f t="shared" si="28"/>
        <v>97.4</v>
      </c>
      <c r="R326" s="131" t="str">
        <f t="shared" si="29"/>
        <v>NO</v>
      </c>
      <c r="S326" s="134" t="str">
        <f t="shared" si="30"/>
        <v>Inviable Sanitariamente</v>
      </c>
    </row>
    <row r="327" spans="1:20" ht="32.1" customHeight="1">
      <c r="A327" s="194" t="s">
        <v>1125</v>
      </c>
      <c r="B327" s="129" t="s">
        <v>1130</v>
      </c>
      <c r="C327" s="129" t="s">
        <v>1131</v>
      </c>
      <c r="D327" s="256">
        <v>15</v>
      </c>
      <c r="E327" s="205"/>
      <c r="F327" s="205"/>
      <c r="G327" s="205"/>
      <c r="H327" s="205"/>
      <c r="I327" s="205"/>
      <c r="J327" s="205"/>
      <c r="K327" s="205"/>
      <c r="L327" s="269">
        <v>97.4</v>
      </c>
      <c r="M327" s="418"/>
      <c r="N327" s="205"/>
      <c r="O327" s="205"/>
      <c r="P327" s="205"/>
      <c r="Q327" s="133">
        <f t="shared" si="28"/>
        <v>97.4</v>
      </c>
      <c r="R327" s="131" t="str">
        <f t="shared" si="29"/>
        <v>NO</v>
      </c>
      <c r="S327" s="134" t="str">
        <f t="shared" si="30"/>
        <v>Inviable Sanitariamente</v>
      </c>
    </row>
    <row r="328" spans="1:20" ht="32.1" customHeight="1">
      <c r="A328" s="194" t="s">
        <v>1125</v>
      </c>
      <c r="B328" s="129" t="s">
        <v>1132</v>
      </c>
      <c r="C328" s="129" t="s">
        <v>1133</v>
      </c>
      <c r="D328" s="256">
        <v>32</v>
      </c>
      <c r="E328" s="205"/>
      <c r="F328" s="205"/>
      <c r="G328" s="205"/>
      <c r="H328" s="205"/>
      <c r="I328" s="205"/>
      <c r="J328" s="205"/>
      <c r="K328" s="205"/>
      <c r="L328" s="420">
        <v>53.1</v>
      </c>
      <c r="M328" s="205"/>
      <c r="N328" s="205"/>
      <c r="O328" s="205"/>
      <c r="P328" s="205"/>
      <c r="Q328" s="135">
        <f t="shared" si="28"/>
        <v>53.1</v>
      </c>
      <c r="R328" s="131" t="str">
        <f t="shared" si="29"/>
        <v>NO</v>
      </c>
      <c r="S328" s="136" t="str">
        <f t="shared" si="30"/>
        <v>Alto</v>
      </c>
    </row>
    <row r="329" spans="1:20" ht="32.1" customHeight="1">
      <c r="A329" s="194" t="s">
        <v>1125</v>
      </c>
      <c r="B329" s="129" t="s">
        <v>1134</v>
      </c>
      <c r="C329" s="129" t="s">
        <v>1135</v>
      </c>
      <c r="D329" s="256">
        <v>86</v>
      </c>
      <c r="E329" s="205"/>
      <c r="F329" s="419">
        <v>0</v>
      </c>
      <c r="G329" s="420">
        <v>70.8</v>
      </c>
      <c r="H329" s="419">
        <v>0</v>
      </c>
      <c r="I329" s="419">
        <v>0</v>
      </c>
      <c r="J329" s="205"/>
      <c r="K329" s="419">
        <v>0</v>
      </c>
      <c r="L329" s="205"/>
      <c r="M329" s="205"/>
      <c r="N329" s="205"/>
      <c r="O329" s="420">
        <v>55.94</v>
      </c>
      <c r="P329" s="419">
        <v>0</v>
      </c>
      <c r="Q329" s="137">
        <f t="shared" si="28"/>
        <v>18.105714285714285</v>
      </c>
      <c r="R329" s="131" t="str">
        <f t="shared" si="29"/>
        <v>NO</v>
      </c>
      <c r="S329" s="138" t="str">
        <f t="shared" si="30"/>
        <v>Medio</v>
      </c>
    </row>
    <row r="330" spans="1:20" ht="32.1" customHeight="1">
      <c r="A330" s="194" t="s">
        <v>1125</v>
      </c>
      <c r="B330" s="129" t="s">
        <v>1136</v>
      </c>
      <c r="C330" s="129" t="s">
        <v>1137</v>
      </c>
      <c r="D330" s="256">
        <v>93</v>
      </c>
      <c r="E330" s="269">
        <v>97.4</v>
      </c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133">
        <f t="shared" si="28"/>
        <v>97.4</v>
      </c>
      <c r="R330" s="131" t="str">
        <f t="shared" si="29"/>
        <v>NO</v>
      </c>
      <c r="S330" s="134" t="str">
        <f t="shared" si="30"/>
        <v>Inviable Sanitariamente</v>
      </c>
    </row>
    <row r="331" spans="1:20" ht="32.1" customHeight="1">
      <c r="A331" s="194" t="s">
        <v>1125</v>
      </c>
      <c r="B331" s="129" t="s">
        <v>1138</v>
      </c>
      <c r="C331" s="129" t="s">
        <v>1139</v>
      </c>
      <c r="D331" s="256">
        <v>30</v>
      </c>
      <c r="E331" s="205"/>
      <c r="F331" s="205"/>
      <c r="G331" s="256"/>
      <c r="H331" s="205"/>
      <c r="I331" s="205"/>
      <c r="J331" s="205"/>
      <c r="K331" s="205"/>
      <c r="L331" s="269">
        <v>97.4</v>
      </c>
      <c r="M331" s="205"/>
      <c r="N331" s="205"/>
      <c r="O331" s="420"/>
      <c r="P331" s="205"/>
      <c r="Q331" s="133">
        <f t="shared" si="28"/>
        <v>97.4</v>
      </c>
      <c r="R331" s="131" t="str">
        <f t="shared" si="29"/>
        <v>NO</v>
      </c>
      <c r="S331" s="134" t="str">
        <f t="shared" si="30"/>
        <v>Inviable Sanitariamente</v>
      </c>
    </row>
    <row r="332" spans="1:20" ht="32.1" customHeight="1">
      <c r="A332" s="194" t="s">
        <v>1125</v>
      </c>
      <c r="B332" s="129" t="s">
        <v>1140</v>
      </c>
      <c r="C332" s="129" t="s">
        <v>1141</v>
      </c>
      <c r="D332" s="256">
        <v>15</v>
      </c>
      <c r="E332" s="205"/>
      <c r="F332" s="205"/>
      <c r="G332" s="205"/>
      <c r="H332" s="205"/>
      <c r="I332" s="205"/>
      <c r="J332" s="205"/>
      <c r="K332" s="205"/>
      <c r="L332" s="205"/>
      <c r="M332" s="205"/>
      <c r="N332" s="420">
        <v>53.1</v>
      </c>
      <c r="O332" s="205"/>
      <c r="P332" s="205"/>
      <c r="Q332" s="135">
        <f t="shared" si="28"/>
        <v>53.1</v>
      </c>
      <c r="R332" s="131" t="str">
        <f t="shared" si="29"/>
        <v>NO</v>
      </c>
      <c r="S332" s="136" t="str">
        <f t="shared" si="30"/>
        <v>Alto</v>
      </c>
    </row>
    <row r="333" spans="1:20" ht="32.1" customHeight="1">
      <c r="A333" s="194" t="s">
        <v>1125</v>
      </c>
      <c r="B333" s="129" t="s">
        <v>1142</v>
      </c>
      <c r="C333" s="129" t="s">
        <v>1143</v>
      </c>
      <c r="D333" s="256"/>
      <c r="E333" s="205"/>
      <c r="F333" s="419">
        <v>0</v>
      </c>
      <c r="G333" s="419">
        <v>0</v>
      </c>
      <c r="H333" s="419">
        <v>0</v>
      </c>
      <c r="I333" s="419">
        <v>0</v>
      </c>
      <c r="J333" s="419">
        <v>0</v>
      </c>
      <c r="K333" s="205"/>
      <c r="L333" s="205"/>
      <c r="M333" s="205"/>
      <c r="N333" s="205"/>
      <c r="O333" s="205"/>
      <c r="P333" s="419">
        <v>0</v>
      </c>
      <c r="Q333" s="142">
        <f t="shared" si="28"/>
        <v>0</v>
      </c>
      <c r="R333" s="140" t="str">
        <f t="shared" si="29"/>
        <v>SI</v>
      </c>
      <c r="S333" s="143" t="str">
        <f t="shared" si="30"/>
        <v>Sin Riesgo</v>
      </c>
    </row>
    <row r="334" spans="1:20" ht="32.1" customHeight="1">
      <c r="A334" s="194" t="s">
        <v>1125</v>
      </c>
      <c r="B334" s="129" t="s">
        <v>1144</v>
      </c>
      <c r="C334" s="129" t="s">
        <v>1145</v>
      </c>
      <c r="D334" s="256">
        <v>118</v>
      </c>
      <c r="E334" s="205"/>
      <c r="F334" s="205"/>
      <c r="G334" s="205"/>
      <c r="H334" s="205"/>
      <c r="I334" s="205"/>
      <c r="J334" s="205"/>
      <c r="K334" s="269">
        <v>97.35</v>
      </c>
      <c r="L334" s="205"/>
      <c r="M334" s="205"/>
      <c r="N334" s="205"/>
      <c r="O334" s="205"/>
      <c r="P334" s="205"/>
      <c r="Q334" s="142">
        <f t="shared" si="28"/>
        <v>97.35</v>
      </c>
      <c r="R334" s="131" t="str">
        <f t="shared" si="29"/>
        <v>NO</v>
      </c>
      <c r="S334" s="134" t="str">
        <f t="shared" si="30"/>
        <v>Inviable Sanitariamente</v>
      </c>
    </row>
    <row r="335" spans="1:20" ht="32.1" customHeight="1">
      <c r="A335" s="194" t="s">
        <v>1125</v>
      </c>
      <c r="B335" s="129" t="s">
        <v>1146</v>
      </c>
      <c r="C335" s="129" t="s">
        <v>1147</v>
      </c>
      <c r="D335" s="256">
        <v>271</v>
      </c>
      <c r="E335" s="205"/>
      <c r="F335" s="205"/>
      <c r="G335" s="419">
        <v>0</v>
      </c>
      <c r="H335" s="205"/>
      <c r="I335" s="205"/>
      <c r="J335" s="205"/>
      <c r="K335" s="205"/>
      <c r="L335" s="205"/>
      <c r="M335" s="205"/>
      <c r="N335" s="205"/>
      <c r="O335" s="419">
        <v>0</v>
      </c>
      <c r="P335" s="419">
        <v>0</v>
      </c>
      <c r="Q335" s="142">
        <f t="shared" si="28"/>
        <v>0</v>
      </c>
      <c r="R335" s="140" t="str">
        <f t="shared" si="29"/>
        <v>SI</v>
      </c>
      <c r="S335" s="143" t="str">
        <f t="shared" si="30"/>
        <v>Sin Riesgo</v>
      </c>
    </row>
    <row r="336" spans="1:20" ht="32.1" customHeight="1">
      <c r="A336" s="194" t="s">
        <v>1125</v>
      </c>
      <c r="B336" s="129" t="s">
        <v>1148</v>
      </c>
      <c r="C336" s="129" t="s">
        <v>1149</v>
      </c>
      <c r="D336" s="256">
        <v>380</v>
      </c>
      <c r="E336" s="269">
        <v>97.4</v>
      </c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133">
        <f t="shared" si="28"/>
        <v>97.4</v>
      </c>
      <c r="R336" s="131" t="str">
        <f t="shared" si="29"/>
        <v>NO</v>
      </c>
      <c r="S336" s="134" t="str">
        <f t="shared" si="30"/>
        <v>Inviable Sanitariamente</v>
      </c>
    </row>
    <row r="337" spans="1:19" ht="32.1" customHeight="1">
      <c r="A337" s="194" t="s">
        <v>1125</v>
      </c>
      <c r="B337" s="129" t="s">
        <v>1150</v>
      </c>
      <c r="C337" s="129" t="s">
        <v>1151</v>
      </c>
      <c r="D337" s="256">
        <v>260</v>
      </c>
      <c r="E337" s="419">
        <v>0</v>
      </c>
      <c r="F337" s="419">
        <v>0</v>
      </c>
      <c r="G337" s="419">
        <v>0</v>
      </c>
      <c r="H337" s="419">
        <v>0</v>
      </c>
      <c r="I337" s="419">
        <v>0</v>
      </c>
      <c r="J337" s="419">
        <v>0</v>
      </c>
      <c r="K337" s="205"/>
      <c r="L337" s="205"/>
      <c r="M337" s="205"/>
      <c r="N337" s="205"/>
      <c r="O337" s="205"/>
      <c r="P337" s="419">
        <v>0</v>
      </c>
      <c r="Q337" s="142">
        <f t="shared" si="28"/>
        <v>0</v>
      </c>
      <c r="R337" s="140" t="str">
        <f t="shared" si="29"/>
        <v>SI</v>
      </c>
      <c r="S337" s="143" t="str">
        <f t="shared" si="30"/>
        <v>Sin Riesgo</v>
      </c>
    </row>
    <row r="338" spans="1:19" ht="32.1" customHeight="1">
      <c r="A338" s="194" t="s">
        <v>1125</v>
      </c>
      <c r="B338" s="129" t="s">
        <v>1152</v>
      </c>
      <c r="C338" s="129" t="s">
        <v>1153</v>
      </c>
      <c r="D338" s="256">
        <v>1103</v>
      </c>
      <c r="E338" s="205"/>
      <c r="F338" s="419">
        <v>0</v>
      </c>
      <c r="G338" s="419">
        <v>0</v>
      </c>
      <c r="H338" s="419">
        <v>0</v>
      </c>
      <c r="I338" s="419">
        <v>0</v>
      </c>
      <c r="J338" s="419">
        <v>0</v>
      </c>
      <c r="K338" s="205"/>
      <c r="L338" s="205"/>
      <c r="M338" s="205"/>
      <c r="N338" s="205"/>
      <c r="O338" s="205"/>
      <c r="P338" s="419">
        <v>0</v>
      </c>
      <c r="Q338" s="142">
        <f t="shared" si="28"/>
        <v>0</v>
      </c>
      <c r="R338" s="140" t="str">
        <f t="shared" si="29"/>
        <v>SI</v>
      </c>
      <c r="S338" s="143" t="str">
        <f t="shared" si="30"/>
        <v>Sin Riesgo</v>
      </c>
    </row>
    <row r="339" spans="1:19" ht="32.1" customHeight="1">
      <c r="A339" s="194" t="s">
        <v>1125</v>
      </c>
      <c r="B339" s="129" t="s">
        <v>1154</v>
      </c>
      <c r="C339" s="129" t="s">
        <v>1155</v>
      </c>
      <c r="D339" s="256"/>
      <c r="E339" s="419">
        <v>0</v>
      </c>
      <c r="F339" s="419">
        <v>0</v>
      </c>
      <c r="G339" s="419">
        <v>0</v>
      </c>
      <c r="H339" s="419">
        <v>0</v>
      </c>
      <c r="I339" s="419">
        <v>0</v>
      </c>
      <c r="J339" s="419">
        <v>0</v>
      </c>
      <c r="K339" s="205"/>
      <c r="L339" s="205"/>
      <c r="M339" s="205"/>
      <c r="N339" s="205"/>
      <c r="O339" s="205"/>
      <c r="P339" s="205"/>
      <c r="Q339" s="142">
        <f t="shared" si="28"/>
        <v>0</v>
      </c>
      <c r="R339" s="140" t="str">
        <f t="shared" si="29"/>
        <v>SI</v>
      </c>
      <c r="S339" s="143" t="str">
        <f t="shared" si="30"/>
        <v>Sin Riesgo</v>
      </c>
    </row>
    <row r="340" spans="1:19" ht="32.1" customHeight="1">
      <c r="A340" s="194" t="s">
        <v>1125</v>
      </c>
      <c r="B340" s="144" t="s">
        <v>1156</v>
      </c>
      <c r="C340" s="144" t="s">
        <v>1157</v>
      </c>
      <c r="D340" s="256">
        <v>40</v>
      </c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69">
        <v>97.4</v>
      </c>
      <c r="P340" s="205"/>
      <c r="Q340" s="133">
        <f t="shared" si="28"/>
        <v>97.4</v>
      </c>
      <c r="R340" s="131" t="str">
        <f t="shared" si="29"/>
        <v>NO</v>
      </c>
      <c r="S340" s="134" t="str">
        <f t="shared" si="30"/>
        <v>Inviable Sanitariamente</v>
      </c>
    </row>
    <row r="341" spans="1:19" ht="32.1" customHeight="1">
      <c r="A341" s="145" t="s">
        <v>1158</v>
      </c>
      <c r="B341" s="129" t="s">
        <v>1159</v>
      </c>
      <c r="C341" s="129" t="s">
        <v>1160</v>
      </c>
      <c r="D341" s="256">
        <v>17</v>
      </c>
      <c r="E341" s="205"/>
      <c r="F341" s="269">
        <v>97.34</v>
      </c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133">
        <f>AVERAGE(E341:P341)</f>
        <v>97.34</v>
      </c>
      <c r="R341" s="146" t="str">
        <f t="shared" si="29"/>
        <v>NO</v>
      </c>
      <c r="S341" s="134" t="str">
        <f>IF(Q341&lt;5,"Sin Riesgo",IF(Q341 &lt;=14,"Bajo",IF(Q341&lt;=35,"Medio",IF(Q341&lt;=80,"Alto","Inviable Sanitariamente"))))</f>
        <v>Inviable Sanitariamente</v>
      </c>
    </row>
    <row r="342" spans="1:19" ht="32.1" customHeight="1">
      <c r="A342" s="145" t="s">
        <v>1158</v>
      </c>
      <c r="B342" s="129" t="s">
        <v>1161</v>
      </c>
      <c r="C342" s="129" t="s">
        <v>1162</v>
      </c>
      <c r="D342" s="256">
        <v>26</v>
      </c>
      <c r="E342" s="205"/>
      <c r="F342" s="205"/>
      <c r="G342" s="205"/>
      <c r="H342" s="205"/>
      <c r="I342" s="269">
        <v>97.34</v>
      </c>
      <c r="J342" s="205"/>
      <c r="K342" s="205"/>
      <c r="L342" s="205"/>
      <c r="M342" s="205"/>
      <c r="N342" s="205"/>
      <c r="O342" s="205"/>
      <c r="P342" s="205"/>
      <c r="Q342" s="133">
        <f t="shared" ref="Q342:Q357" si="31">AVERAGE(E342:P342)</f>
        <v>97.34</v>
      </c>
      <c r="R342" s="146" t="str">
        <f t="shared" si="29"/>
        <v>NO</v>
      </c>
      <c r="S342" s="134" t="str">
        <f>IF(Q342&lt;5,"Sin Riesgo",IF(Q342 &lt;=14,"Bajo",IF(Q342&lt;=35,"Medio",IF(Q342&lt;=80,"Alto","Inviable Sanitariamente"))))</f>
        <v>Inviable Sanitariamente</v>
      </c>
    </row>
    <row r="343" spans="1:19" ht="32.1" customHeight="1">
      <c r="A343" s="145" t="s">
        <v>1158</v>
      </c>
      <c r="B343" s="129" t="s">
        <v>1163</v>
      </c>
      <c r="C343" s="129" t="s">
        <v>1164</v>
      </c>
      <c r="D343" s="256">
        <v>67</v>
      </c>
      <c r="E343" s="205"/>
      <c r="F343" s="205"/>
      <c r="G343" s="205"/>
      <c r="H343" s="269">
        <v>97.34</v>
      </c>
      <c r="I343" s="205"/>
      <c r="J343" s="205"/>
      <c r="K343" s="205"/>
      <c r="L343" s="205"/>
      <c r="M343" s="205"/>
      <c r="N343" s="205"/>
      <c r="O343" s="205"/>
      <c r="P343" s="205"/>
      <c r="Q343" s="133">
        <f t="shared" si="31"/>
        <v>97.34</v>
      </c>
      <c r="R343" s="146" t="str">
        <f t="shared" si="29"/>
        <v>NO</v>
      </c>
      <c r="S343" s="134" t="str">
        <f t="shared" ref="S343:S357" si="32">IF(Q343&lt;5,"Sin Riesgo",IF(Q343 &lt;=14,"Bajo",IF(Q343&lt;=35,"Medio",IF(Q343&lt;=80,"Alto","Inviable Sanitariamente"))))</f>
        <v>Inviable Sanitariamente</v>
      </c>
    </row>
    <row r="344" spans="1:19" ht="32.1" customHeight="1">
      <c r="A344" s="145" t="s">
        <v>1158</v>
      </c>
      <c r="B344" s="129" t="s">
        <v>1042</v>
      </c>
      <c r="C344" s="129" t="s">
        <v>1165</v>
      </c>
      <c r="D344" s="256">
        <v>42</v>
      </c>
      <c r="E344" s="205"/>
      <c r="F344" s="205"/>
      <c r="G344" s="205"/>
      <c r="H344" s="205"/>
      <c r="I344" s="269">
        <v>97.34</v>
      </c>
      <c r="J344" s="205"/>
      <c r="K344" s="205"/>
      <c r="L344" s="205"/>
      <c r="M344" s="205"/>
      <c r="N344" s="205"/>
      <c r="O344" s="205"/>
      <c r="P344" s="205"/>
      <c r="Q344" s="133">
        <f t="shared" si="31"/>
        <v>97.34</v>
      </c>
      <c r="R344" s="146" t="str">
        <f t="shared" si="29"/>
        <v>NO</v>
      </c>
      <c r="S344" s="134" t="str">
        <f t="shared" si="32"/>
        <v>Inviable Sanitariamente</v>
      </c>
    </row>
    <row r="345" spans="1:19" ht="32.1" customHeight="1">
      <c r="A345" s="145" t="s">
        <v>1158</v>
      </c>
      <c r="B345" s="129" t="s">
        <v>1166</v>
      </c>
      <c r="C345" s="129" t="s">
        <v>1167</v>
      </c>
      <c r="D345" s="256">
        <v>120</v>
      </c>
      <c r="E345" s="205"/>
      <c r="F345" s="205"/>
      <c r="G345" s="205"/>
      <c r="H345" s="205"/>
      <c r="I345" s="205"/>
      <c r="J345" s="205"/>
      <c r="K345" s="205"/>
      <c r="L345" s="205"/>
      <c r="M345" s="269">
        <v>97.34</v>
      </c>
      <c r="N345" s="205"/>
      <c r="O345" s="205"/>
      <c r="P345" s="205"/>
      <c r="Q345" s="133">
        <f t="shared" si="31"/>
        <v>97.34</v>
      </c>
      <c r="R345" s="146" t="str">
        <f t="shared" si="29"/>
        <v>NO</v>
      </c>
      <c r="S345" s="134" t="str">
        <f t="shared" si="32"/>
        <v>Inviable Sanitariamente</v>
      </c>
    </row>
    <row r="346" spans="1:19" ht="32.1" customHeight="1">
      <c r="A346" s="145" t="s">
        <v>1158</v>
      </c>
      <c r="B346" s="129" t="s">
        <v>1168</v>
      </c>
      <c r="C346" s="129" t="s">
        <v>1169</v>
      </c>
      <c r="D346" s="256">
        <v>34</v>
      </c>
      <c r="E346" s="205"/>
      <c r="F346" s="269">
        <v>97.34</v>
      </c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133">
        <f t="shared" si="31"/>
        <v>97.34</v>
      </c>
      <c r="R346" s="146" t="str">
        <f t="shared" si="29"/>
        <v>NO</v>
      </c>
      <c r="S346" s="134" t="str">
        <f t="shared" si="32"/>
        <v>Inviable Sanitariamente</v>
      </c>
    </row>
    <row r="347" spans="1:19" ht="32.1" customHeight="1">
      <c r="A347" s="145" t="s">
        <v>1158</v>
      </c>
      <c r="B347" s="129" t="s">
        <v>1170</v>
      </c>
      <c r="C347" s="129" t="s">
        <v>1171</v>
      </c>
      <c r="D347" s="256">
        <v>7</v>
      </c>
      <c r="E347" s="205"/>
      <c r="F347" s="269">
        <v>97.34</v>
      </c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133">
        <f t="shared" si="31"/>
        <v>97.34</v>
      </c>
      <c r="R347" s="146" t="str">
        <f t="shared" si="29"/>
        <v>NO</v>
      </c>
      <c r="S347" s="134" t="str">
        <f t="shared" si="32"/>
        <v>Inviable Sanitariamente</v>
      </c>
    </row>
    <row r="348" spans="1:19" ht="32.1" customHeight="1">
      <c r="A348" s="145" t="s">
        <v>1158</v>
      </c>
      <c r="B348" s="129" t="s">
        <v>921</v>
      </c>
      <c r="C348" s="129" t="s">
        <v>1172</v>
      </c>
      <c r="D348" s="256">
        <v>40</v>
      </c>
      <c r="E348" s="205"/>
      <c r="F348" s="205"/>
      <c r="G348" s="205"/>
      <c r="H348" s="269">
        <v>97.34</v>
      </c>
      <c r="I348" s="205"/>
      <c r="J348" s="205"/>
      <c r="K348" s="205"/>
      <c r="L348" s="205"/>
      <c r="M348" s="205"/>
      <c r="N348" s="205"/>
      <c r="O348" s="205"/>
      <c r="P348" s="205"/>
      <c r="Q348" s="133">
        <f t="shared" si="31"/>
        <v>97.34</v>
      </c>
      <c r="R348" s="146" t="str">
        <f t="shared" si="29"/>
        <v>NO</v>
      </c>
      <c r="S348" s="134" t="str">
        <f t="shared" si="32"/>
        <v>Inviable Sanitariamente</v>
      </c>
    </row>
    <row r="349" spans="1:19" ht="32.1" customHeight="1">
      <c r="A349" s="145" t="s">
        <v>1158</v>
      </c>
      <c r="B349" s="129" t="s">
        <v>1173</v>
      </c>
      <c r="C349" s="129" t="s">
        <v>1174</v>
      </c>
      <c r="D349" s="256">
        <v>12</v>
      </c>
      <c r="E349" s="205"/>
      <c r="F349" s="205"/>
      <c r="G349" s="205"/>
      <c r="H349" s="205"/>
      <c r="I349" s="269">
        <v>97.34</v>
      </c>
      <c r="J349" s="205"/>
      <c r="K349" s="205"/>
      <c r="L349" s="205"/>
      <c r="M349" s="205"/>
      <c r="N349" s="205"/>
      <c r="O349" s="205"/>
      <c r="P349" s="205"/>
      <c r="Q349" s="133">
        <f t="shared" si="31"/>
        <v>97.34</v>
      </c>
      <c r="R349" s="146" t="str">
        <f t="shared" si="29"/>
        <v>NO</v>
      </c>
      <c r="S349" s="134" t="str">
        <f t="shared" si="32"/>
        <v>Inviable Sanitariamente</v>
      </c>
    </row>
    <row r="350" spans="1:19" ht="32.1" customHeight="1">
      <c r="A350" s="145" t="s">
        <v>1158</v>
      </c>
      <c r="B350" s="129" t="s">
        <v>1175</v>
      </c>
      <c r="C350" s="129" t="s">
        <v>1176</v>
      </c>
      <c r="D350" s="256" t="s">
        <v>1177</v>
      </c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139" t="e">
        <f t="shared" si="31"/>
        <v>#DIV/0!</v>
      </c>
      <c r="R350" s="140" t="e">
        <f t="shared" si="29"/>
        <v>#DIV/0!</v>
      </c>
      <c r="S350" s="141" t="e">
        <f t="shared" si="32"/>
        <v>#DIV/0!</v>
      </c>
    </row>
    <row r="351" spans="1:19" ht="32.1" customHeight="1">
      <c r="A351" s="145" t="s">
        <v>1158</v>
      </c>
      <c r="B351" s="129" t="s">
        <v>317</v>
      </c>
      <c r="C351" s="129" t="s">
        <v>1178</v>
      </c>
      <c r="D351" s="256">
        <v>20</v>
      </c>
      <c r="E351" s="205"/>
      <c r="F351" s="205"/>
      <c r="G351" s="205"/>
      <c r="H351" s="205"/>
      <c r="I351" s="205"/>
      <c r="J351" s="205"/>
      <c r="K351" s="205"/>
      <c r="L351" s="205"/>
      <c r="M351" s="269">
        <v>97.34</v>
      </c>
      <c r="N351" s="205"/>
      <c r="O351" s="205"/>
      <c r="P351" s="205"/>
      <c r="Q351" s="133">
        <f t="shared" si="31"/>
        <v>97.34</v>
      </c>
      <c r="R351" s="146" t="str">
        <f t="shared" si="29"/>
        <v>NO</v>
      </c>
      <c r="S351" s="134" t="str">
        <f t="shared" si="32"/>
        <v>Inviable Sanitariamente</v>
      </c>
    </row>
    <row r="352" spans="1:19" ht="32.1" customHeight="1">
      <c r="A352" s="145" t="s">
        <v>1158</v>
      </c>
      <c r="B352" s="129" t="s">
        <v>301</v>
      </c>
      <c r="C352" s="129" t="s">
        <v>1179</v>
      </c>
      <c r="D352" s="256">
        <v>28</v>
      </c>
      <c r="E352" s="205"/>
      <c r="F352" s="205"/>
      <c r="G352" s="269">
        <v>97.34</v>
      </c>
      <c r="H352" s="205"/>
      <c r="I352" s="205"/>
      <c r="J352" s="205"/>
      <c r="K352" s="205"/>
      <c r="L352" s="205"/>
      <c r="M352" s="205"/>
      <c r="N352" s="205"/>
      <c r="O352" s="205"/>
      <c r="P352" s="205"/>
      <c r="Q352" s="133">
        <f t="shared" si="31"/>
        <v>97.34</v>
      </c>
      <c r="R352" s="146" t="str">
        <f t="shared" si="29"/>
        <v>NO</v>
      </c>
      <c r="S352" s="134" t="str">
        <f t="shared" si="32"/>
        <v>Inviable Sanitariamente</v>
      </c>
    </row>
    <row r="353" spans="1:19" ht="32.1" customHeight="1">
      <c r="A353" s="145" t="s">
        <v>1158</v>
      </c>
      <c r="B353" s="129" t="s">
        <v>1180</v>
      </c>
      <c r="C353" s="129" t="s">
        <v>1181</v>
      </c>
      <c r="D353" s="256">
        <v>28</v>
      </c>
      <c r="E353" s="205"/>
      <c r="F353" s="205"/>
      <c r="G353" s="205"/>
      <c r="H353" s="205"/>
      <c r="I353" s="269">
        <v>97.34</v>
      </c>
      <c r="J353" s="205"/>
      <c r="K353" s="205"/>
      <c r="L353" s="205"/>
      <c r="M353" s="205"/>
      <c r="N353" s="205"/>
      <c r="O353" s="205"/>
      <c r="P353" s="205"/>
      <c r="Q353" s="133">
        <f t="shared" si="31"/>
        <v>97.34</v>
      </c>
      <c r="R353" s="146" t="str">
        <f t="shared" si="29"/>
        <v>NO</v>
      </c>
      <c r="S353" s="134" t="str">
        <f t="shared" si="32"/>
        <v>Inviable Sanitariamente</v>
      </c>
    </row>
    <row r="354" spans="1:19" ht="32.1" customHeight="1">
      <c r="A354" s="145" t="s">
        <v>1158</v>
      </c>
      <c r="B354" s="129" t="s">
        <v>1182</v>
      </c>
      <c r="C354" s="129" t="s">
        <v>1183</v>
      </c>
      <c r="D354" s="256">
        <v>16</v>
      </c>
      <c r="E354" s="205"/>
      <c r="F354" s="205"/>
      <c r="G354" s="205"/>
      <c r="H354" s="205"/>
      <c r="I354" s="269">
        <v>97.34</v>
      </c>
      <c r="J354" s="205"/>
      <c r="K354" s="205"/>
      <c r="L354" s="205"/>
      <c r="M354" s="205"/>
      <c r="N354" s="205"/>
      <c r="O354" s="205"/>
      <c r="P354" s="205"/>
      <c r="Q354" s="133">
        <f t="shared" si="31"/>
        <v>97.34</v>
      </c>
      <c r="R354" s="146" t="str">
        <f t="shared" si="29"/>
        <v>NO</v>
      </c>
      <c r="S354" s="134" t="str">
        <f t="shared" si="32"/>
        <v>Inviable Sanitariamente</v>
      </c>
    </row>
    <row r="355" spans="1:19" ht="32.1" customHeight="1">
      <c r="A355" s="145" t="s">
        <v>1158</v>
      </c>
      <c r="B355" s="129" t="s">
        <v>1184</v>
      </c>
      <c r="C355" s="129" t="s">
        <v>1185</v>
      </c>
      <c r="D355" s="256">
        <v>25</v>
      </c>
      <c r="E355" s="205"/>
      <c r="F355" s="205"/>
      <c r="G355" s="205"/>
      <c r="H355" s="205"/>
      <c r="I355" s="269">
        <v>97.34</v>
      </c>
      <c r="J355" s="205"/>
      <c r="K355" s="205"/>
      <c r="L355" s="205"/>
      <c r="M355" s="205"/>
      <c r="N355" s="205"/>
      <c r="O355" s="205"/>
      <c r="P355" s="205"/>
      <c r="Q355" s="133">
        <f t="shared" si="31"/>
        <v>97.34</v>
      </c>
      <c r="R355" s="146" t="str">
        <f t="shared" si="29"/>
        <v>NO</v>
      </c>
      <c r="S355" s="134" t="str">
        <f t="shared" si="32"/>
        <v>Inviable Sanitariamente</v>
      </c>
    </row>
    <row r="356" spans="1:19" ht="32.1" customHeight="1">
      <c r="A356" s="145" t="s">
        <v>1158</v>
      </c>
      <c r="B356" s="129" t="s">
        <v>1186</v>
      </c>
      <c r="C356" s="129" t="s">
        <v>1187</v>
      </c>
      <c r="D356" s="256">
        <v>42</v>
      </c>
      <c r="E356" s="205"/>
      <c r="F356" s="205"/>
      <c r="G356" s="269">
        <v>97.34</v>
      </c>
      <c r="H356" s="205"/>
      <c r="I356" s="205"/>
      <c r="J356" s="205"/>
      <c r="K356" s="205"/>
      <c r="L356" s="205"/>
      <c r="M356" s="205"/>
      <c r="N356" s="205"/>
      <c r="O356" s="205"/>
      <c r="P356" s="205"/>
      <c r="Q356" s="133">
        <f t="shared" si="31"/>
        <v>97.34</v>
      </c>
      <c r="R356" s="146" t="str">
        <f t="shared" si="29"/>
        <v>NO</v>
      </c>
      <c r="S356" s="134" t="str">
        <f t="shared" si="32"/>
        <v>Inviable Sanitariamente</v>
      </c>
    </row>
    <row r="357" spans="1:19" ht="32.1" customHeight="1">
      <c r="A357" s="145" t="s">
        <v>1158</v>
      </c>
      <c r="B357" s="129" t="s">
        <v>1188</v>
      </c>
      <c r="C357" s="129" t="s">
        <v>1189</v>
      </c>
      <c r="D357" s="256">
        <v>32</v>
      </c>
      <c r="E357" s="205"/>
      <c r="F357" s="205"/>
      <c r="G357" s="256"/>
      <c r="H357" s="205"/>
      <c r="I357" s="205"/>
      <c r="J357" s="205"/>
      <c r="K357" s="205"/>
      <c r="L357" s="205"/>
      <c r="M357" s="205"/>
      <c r="N357" s="269">
        <v>97.34</v>
      </c>
      <c r="O357" s="205"/>
      <c r="P357" s="205"/>
      <c r="Q357" s="133">
        <f t="shared" si="31"/>
        <v>97.34</v>
      </c>
      <c r="R357" s="146" t="str">
        <f t="shared" si="29"/>
        <v>NO</v>
      </c>
      <c r="S357" s="134" t="str">
        <f t="shared" si="32"/>
        <v>Inviable Sanitariamente</v>
      </c>
    </row>
    <row r="358" spans="1:19" ht="32.1" customHeight="1">
      <c r="A358"/>
      <c r="B358"/>
      <c r="D358" s="222"/>
    </row>
    <row r="359" spans="1:19" ht="32.1" customHeight="1">
      <c r="A359"/>
      <c r="B359"/>
      <c r="D359" s="222"/>
    </row>
    <row r="360" spans="1:19" ht="32.1" customHeight="1">
      <c r="A360"/>
      <c r="B360"/>
      <c r="D360" s="222"/>
    </row>
    <row r="361" spans="1:19" ht="32.1" customHeight="1">
      <c r="A361"/>
      <c r="B361"/>
      <c r="D361" s="222"/>
    </row>
    <row r="362" spans="1:19" ht="32.1" customHeight="1">
      <c r="A362"/>
      <c r="B362"/>
      <c r="D362" s="222"/>
    </row>
    <row r="363" spans="1:19" ht="32.1" customHeight="1">
      <c r="A363"/>
      <c r="B363"/>
      <c r="D363" s="222"/>
    </row>
    <row r="364" spans="1:19" ht="32.1" customHeight="1">
      <c r="A364"/>
      <c r="B364"/>
      <c r="D364" s="222"/>
    </row>
    <row r="365" spans="1:19" ht="32.1" customHeight="1">
      <c r="A365"/>
      <c r="B365"/>
      <c r="D365" s="222"/>
    </row>
    <row r="366" spans="1:19" ht="32.1" customHeight="1">
      <c r="A366"/>
      <c r="B366"/>
      <c r="D366" s="222"/>
    </row>
    <row r="367" spans="1:19" ht="32.1" customHeight="1">
      <c r="A367"/>
      <c r="B367"/>
      <c r="D367" s="222"/>
    </row>
    <row r="368" spans="1:19" ht="32.1" customHeight="1">
      <c r="A368"/>
      <c r="B368"/>
      <c r="D368" s="222"/>
    </row>
    <row r="369" spans="1:4" ht="32.1" customHeight="1">
      <c r="A369"/>
      <c r="B369"/>
      <c r="D369" s="222"/>
    </row>
    <row r="370" spans="1:4" ht="32.1" customHeight="1">
      <c r="A370"/>
      <c r="B370"/>
      <c r="D370" s="222"/>
    </row>
    <row r="371" spans="1:4" ht="32.1" customHeight="1">
      <c r="A371"/>
      <c r="B371"/>
      <c r="D371" s="222"/>
    </row>
    <row r="372" spans="1:4" ht="32.1" customHeight="1">
      <c r="A372"/>
      <c r="B372"/>
      <c r="D372" s="222"/>
    </row>
    <row r="373" spans="1:4" ht="32.1" customHeight="1">
      <c r="A373"/>
      <c r="B373"/>
      <c r="D373" s="222"/>
    </row>
    <row r="374" spans="1:4" ht="32.1" customHeight="1">
      <c r="A374"/>
      <c r="B374"/>
      <c r="D374" s="222"/>
    </row>
    <row r="375" spans="1:4" ht="32.1" customHeight="1">
      <c r="A375"/>
      <c r="B375"/>
      <c r="D375" s="222"/>
    </row>
    <row r="376" spans="1:4" ht="32.1" customHeight="1">
      <c r="A376"/>
      <c r="B376"/>
      <c r="D376" s="222"/>
    </row>
    <row r="377" spans="1:4" ht="32.1" customHeight="1">
      <c r="A377"/>
      <c r="B377"/>
      <c r="D377" s="222"/>
    </row>
    <row r="378" spans="1:4" ht="32.1" customHeight="1">
      <c r="A378"/>
      <c r="B378"/>
      <c r="D378" s="222"/>
    </row>
    <row r="379" spans="1:4" ht="32.1" customHeight="1">
      <c r="A379"/>
      <c r="B379"/>
      <c r="D379" s="222"/>
    </row>
    <row r="380" spans="1:4" ht="32.1" customHeight="1">
      <c r="A380"/>
      <c r="B380"/>
      <c r="D380" s="222"/>
    </row>
    <row r="381" spans="1:4" ht="32.1" customHeight="1">
      <c r="A381"/>
      <c r="B381"/>
      <c r="D381" s="222"/>
    </row>
    <row r="382" spans="1:4" ht="32.1" customHeight="1">
      <c r="A382"/>
      <c r="B382"/>
      <c r="D382" s="222"/>
    </row>
    <row r="383" spans="1:4" ht="32.1" customHeight="1">
      <c r="A383"/>
      <c r="B383"/>
      <c r="D383" s="222"/>
    </row>
    <row r="384" spans="1:4" ht="32.1" customHeight="1">
      <c r="A384"/>
      <c r="B384"/>
      <c r="D384" s="222"/>
    </row>
    <row r="385" spans="1:4" ht="32.1" customHeight="1">
      <c r="A385"/>
      <c r="B385"/>
      <c r="D385" s="222"/>
    </row>
    <row r="386" spans="1:4" ht="32.1" customHeight="1">
      <c r="A386"/>
      <c r="B386"/>
      <c r="D386" s="222"/>
    </row>
    <row r="387" spans="1:4" ht="32.1" customHeight="1">
      <c r="A387"/>
      <c r="B387"/>
      <c r="D387" s="222"/>
    </row>
    <row r="388" spans="1:4" ht="32.1" customHeight="1">
      <c r="A388"/>
      <c r="B388"/>
      <c r="D388" s="222"/>
    </row>
    <row r="389" spans="1:4" ht="32.1" customHeight="1">
      <c r="A389"/>
      <c r="B389"/>
      <c r="D389" s="222"/>
    </row>
    <row r="390" spans="1:4" ht="32.1" customHeight="1">
      <c r="A390"/>
      <c r="B390"/>
      <c r="D390" s="222"/>
    </row>
    <row r="391" spans="1:4" ht="32.1" customHeight="1">
      <c r="A391"/>
      <c r="B391"/>
      <c r="D391" s="222"/>
    </row>
    <row r="392" spans="1:4" ht="32.1" customHeight="1">
      <c r="A392"/>
      <c r="B392"/>
      <c r="D392" s="222"/>
    </row>
    <row r="393" spans="1:4" ht="32.1" customHeight="1">
      <c r="A393"/>
      <c r="B393"/>
      <c r="D393" s="222"/>
    </row>
    <row r="394" spans="1:4" ht="32.1" customHeight="1">
      <c r="A394"/>
      <c r="B394"/>
      <c r="D394" s="222"/>
    </row>
    <row r="395" spans="1:4" ht="32.1" customHeight="1">
      <c r="A395"/>
      <c r="B395"/>
      <c r="D395" s="222"/>
    </row>
    <row r="396" spans="1:4" ht="32.1" customHeight="1">
      <c r="A396"/>
      <c r="B396"/>
      <c r="D396" s="222"/>
    </row>
    <row r="397" spans="1:4" ht="32.1" customHeight="1">
      <c r="A397"/>
      <c r="B397"/>
      <c r="D397" s="222"/>
    </row>
    <row r="398" spans="1:4" ht="32.1" customHeight="1">
      <c r="A398"/>
      <c r="B398"/>
      <c r="D398" s="222"/>
    </row>
    <row r="399" spans="1:4" ht="32.1" customHeight="1">
      <c r="A399"/>
      <c r="B399"/>
      <c r="D399" s="222"/>
    </row>
    <row r="400" spans="1:4" ht="32.1" customHeight="1">
      <c r="A400"/>
      <c r="B400"/>
      <c r="D400" s="222"/>
    </row>
    <row r="401" spans="1:4" ht="32.1" customHeight="1">
      <c r="A401"/>
      <c r="B401"/>
      <c r="D401" s="222"/>
    </row>
    <row r="402" spans="1:4" ht="32.1" customHeight="1">
      <c r="A402"/>
      <c r="B402"/>
      <c r="D402" s="222"/>
    </row>
    <row r="403" spans="1:4" ht="32.1" customHeight="1">
      <c r="A403"/>
      <c r="B403"/>
      <c r="D403" s="222"/>
    </row>
    <row r="404" spans="1:4" ht="32.1" customHeight="1">
      <c r="A404"/>
      <c r="B404"/>
      <c r="D404" s="222"/>
    </row>
    <row r="405" spans="1:4" ht="32.1" customHeight="1">
      <c r="A405"/>
      <c r="B405"/>
      <c r="D405" s="222"/>
    </row>
    <row r="406" spans="1:4" ht="32.1" customHeight="1">
      <c r="A406"/>
      <c r="B406"/>
      <c r="D406" s="222"/>
    </row>
    <row r="407" spans="1:4" ht="32.1" customHeight="1">
      <c r="A407"/>
      <c r="B407"/>
      <c r="D407" s="222"/>
    </row>
    <row r="408" spans="1:4" ht="32.1" customHeight="1">
      <c r="A408"/>
      <c r="B408"/>
      <c r="D408" s="222"/>
    </row>
    <row r="409" spans="1:4" ht="32.1" customHeight="1">
      <c r="A409"/>
      <c r="B409"/>
      <c r="D409" s="222"/>
    </row>
    <row r="410" spans="1:4" ht="32.1" customHeight="1">
      <c r="A410"/>
      <c r="B410"/>
      <c r="D410" s="222"/>
    </row>
    <row r="411" spans="1:4" ht="32.1" customHeight="1">
      <c r="A411"/>
      <c r="B411"/>
      <c r="D411" s="222"/>
    </row>
    <row r="412" spans="1:4" ht="32.1" customHeight="1">
      <c r="A412"/>
      <c r="B412"/>
      <c r="D412" s="222"/>
    </row>
    <row r="413" spans="1:4" ht="32.1" customHeight="1">
      <c r="A413"/>
      <c r="B413"/>
      <c r="D413" s="222"/>
    </row>
    <row r="414" spans="1:4" ht="32.1" customHeight="1">
      <c r="A414"/>
      <c r="B414"/>
      <c r="D414" s="222"/>
    </row>
    <row r="415" spans="1:4" ht="32.1" customHeight="1">
      <c r="A415"/>
      <c r="B415"/>
      <c r="D415" s="222"/>
    </row>
    <row r="416" spans="1:4" ht="32.1" customHeight="1">
      <c r="A416"/>
      <c r="B416"/>
      <c r="D416" s="222"/>
    </row>
    <row r="417" spans="1:4" ht="32.1" customHeight="1">
      <c r="A417"/>
      <c r="B417"/>
      <c r="D417" s="222"/>
    </row>
    <row r="418" spans="1:4" ht="32.1" customHeight="1">
      <c r="A418"/>
      <c r="B418"/>
      <c r="D418" s="222"/>
    </row>
    <row r="419" spans="1:4" ht="32.1" customHeight="1">
      <c r="A419"/>
      <c r="B419"/>
      <c r="D419" s="222"/>
    </row>
    <row r="420" spans="1:4" ht="32.1" customHeight="1">
      <c r="A420"/>
      <c r="B420"/>
      <c r="D420" s="222"/>
    </row>
    <row r="421" spans="1:4" ht="32.1" customHeight="1">
      <c r="A421"/>
      <c r="B421"/>
      <c r="D421" s="222"/>
    </row>
    <row r="422" spans="1:4" ht="32.1" customHeight="1">
      <c r="A422"/>
      <c r="B422"/>
      <c r="D422" s="222"/>
    </row>
    <row r="423" spans="1:4" ht="32.1" customHeight="1">
      <c r="A423"/>
      <c r="B423"/>
      <c r="D423" s="222"/>
    </row>
    <row r="424" spans="1:4" ht="32.1" customHeight="1">
      <c r="A424"/>
      <c r="B424"/>
      <c r="D424" s="222"/>
    </row>
    <row r="425" spans="1:4" ht="32.1" customHeight="1">
      <c r="A425"/>
      <c r="B425"/>
      <c r="D425" s="222"/>
    </row>
    <row r="426" spans="1:4" ht="32.1" customHeight="1">
      <c r="A426"/>
      <c r="B426"/>
      <c r="D426" s="222"/>
    </row>
    <row r="427" spans="1:4" ht="32.1" customHeight="1">
      <c r="A427"/>
      <c r="B427"/>
      <c r="D427" s="222"/>
    </row>
    <row r="428" spans="1:4" ht="32.1" customHeight="1">
      <c r="A428"/>
      <c r="B428"/>
      <c r="D428" s="222"/>
    </row>
    <row r="429" spans="1:4" ht="32.1" customHeight="1">
      <c r="A429"/>
      <c r="B429"/>
      <c r="D429" s="222"/>
    </row>
    <row r="430" spans="1:4" ht="32.1" customHeight="1">
      <c r="A430"/>
      <c r="B430"/>
      <c r="D430" s="222"/>
    </row>
    <row r="431" spans="1:4" ht="32.1" customHeight="1">
      <c r="A431"/>
      <c r="B431"/>
      <c r="D431" s="222"/>
    </row>
    <row r="432" spans="1:4" ht="32.1" customHeight="1">
      <c r="A432"/>
      <c r="B432"/>
      <c r="D432" s="222"/>
    </row>
    <row r="433" spans="1:4" ht="32.1" customHeight="1">
      <c r="A433"/>
      <c r="B433"/>
      <c r="D433" s="222"/>
    </row>
    <row r="434" spans="1:4" ht="32.1" customHeight="1">
      <c r="A434"/>
      <c r="B434"/>
      <c r="D434" s="222"/>
    </row>
    <row r="435" spans="1:4" ht="32.1" customHeight="1">
      <c r="A435"/>
      <c r="B435"/>
      <c r="D435" s="222"/>
    </row>
    <row r="436" spans="1:4" ht="32.1" customHeight="1">
      <c r="A436"/>
      <c r="B436"/>
      <c r="D436" s="222"/>
    </row>
    <row r="437" spans="1:4" ht="32.1" customHeight="1">
      <c r="A437"/>
      <c r="B437"/>
      <c r="D437" s="222"/>
    </row>
    <row r="438" spans="1:4" ht="32.1" customHeight="1">
      <c r="A438"/>
      <c r="B438"/>
      <c r="D438" s="222"/>
    </row>
    <row r="439" spans="1:4" ht="32.1" customHeight="1">
      <c r="A439"/>
      <c r="B439"/>
      <c r="D439" s="222"/>
    </row>
    <row r="440" spans="1:4" ht="32.1" customHeight="1">
      <c r="A440"/>
      <c r="B440"/>
      <c r="D440" s="222"/>
    </row>
    <row r="441" spans="1:4" ht="32.1" customHeight="1">
      <c r="A441"/>
      <c r="B441"/>
      <c r="D441" s="222"/>
    </row>
    <row r="442" spans="1:4" ht="32.1" customHeight="1">
      <c r="A442"/>
      <c r="B442"/>
      <c r="D442" s="222"/>
    </row>
    <row r="443" spans="1:4" ht="32.1" customHeight="1">
      <c r="A443"/>
      <c r="B443"/>
      <c r="D443" s="222"/>
    </row>
    <row r="444" spans="1:4" ht="32.1" customHeight="1">
      <c r="A444"/>
      <c r="B444"/>
      <c r="D444" s="222"/>
    </row>
    <row r="445" spans="1:4" ht="32.1" customHeight="1">
      <c r="A445"/>
      <c r="B445"/>
      <c r="D445" s="222"/>
    </row>
    <row r="446" spans="1:4" ht="32.1" customHeight="1">
      <c r="A446"/>
      <c r="B446"/>
      <c r="D446" s="222"/>
    </row>
    <row r="447" spans="1:4" ht="32.1" customHeight="1">
      <c r="A447"/>
      <c r="B447"/>
      <c r="D447" s="222"/>
    </row>
    <row r="448" spans="1:4" ht="32.1" customHeight="1">
      <c r="A448"/>
      <c r="B448"/>
      <c r="D448" s="222"/>
    </row>
    <row r="449" spans="1:4" ht="32.1" customHeight="1">
      <c r="A449"/>
      <c r="B449"/>
      <c r="D449" s="222"/>
    </row>
    <row r="450" spans="1:4" ht="32.1" customHeight="1">
      <c r="A450"/>
      <c r="B450"/>
      <c r="D450" s="222"/>
    </row>
    <row r="451" spans="1:4" ht="32.1" customHeight="1">
      <c r="A451"/>
      <c r="B451"/>
      <c r="D451" s="222"/>
    </row>
    <row r="452" spans="1:4" ht="32.1" customHeight="1">
      <c r="A452"/>
      <c r="B452"/>
      <c r="D452" s="222"/>
    </row>
    <row r="453" spans="1:4" ht="32.1" customHeight="1">
      <c r="A453"/>
      <c r="B453"/>
      <c r="D453" s="222"/>
    </row>
    <row r="454" spans="1:4" ht="32.1" customHeight="1">
      <c r="A454"/>
      <c r="B454"/>
      <c r="D454" s="222"/>
    </row>
    <row r="455" spans="1:4" ht="32.1" customHeight="1">
      <c r="A455"/>
      <c r="B455"/>
      <c r="D455" s="222"/>
    </row>
    <row r="456" spans="1:4" ht="32.1" customHeight="1">
      <c r="A456"/>
      <c r="B456"/>
      <c r="D456" s="222"/>
    </row>
    <row r="457" spans="1:4" ht="32.1" customHeight="1">
      <c r="A457"/>
      <c r="B457"/>
      <c r="D457" s="222"/>
    </row>
    <row r="458" spans="1:4" ht="32.1" customHeight="1">
      <c r="A458"/>
      <c r="B458"/>
      <c r="D458" s="222"/>
    </row>
    <row r="459" spans="1:4" ht="32.1" customHeight="1">
      <c r="A459"/>
      <c r="B459"/>
      <c r="D459" s="222"/>
    </row>
    <row r="460" spans="1:4" ht="32.1" customHeight="1">
      <c r="A460"/>
      <c r="B460"/>
      <c r="D460" s="222"/>
    </row>
    <row r="461" spans="1:4" ht="32.1" customHeight="1">
      <c r="A461"/>
      <c r="B461"/>
      <c r="D461" s="222"/>
    </row>
    <row r="462" spans="1:4" ht="32.1" customHeight="1">
      <c r="A462"/>
      <c r="B462"/>
      <c r="D462" s="222"/>
    </row>
    <row r="463" spans="1:4" ht="32.1" customHeight="1">
      <c r="A463"/>
      <c r="B463"/>
      <c r="D463" s="222"/>
    </row>
    <row r="464" spans="1:4" ht="32.1" customHeight="1">
      <c r="A464"/>
      <c r="B464"/>
      <c r="D464" s="222"/>
    </row>
    <row r="465" spans="1:4" ht="32.1" customHeight="1">
      <c r="A465"/>
      <c r="B465"/>
      <c r="D465" s="222"/>
    </row>
    <row r="466" spans="1:4" ht="32.1" customHeight="1">
      <c r="A466"/>
      <c r="B466"/>
      <c r="D466" s="222"/>
    </row>
    <row r="467" spans="1:4" ht="32.1" customHeight="1">
      <c r="A467"/>
      <c r="B467"/>
      <c r="D467" s="222"/>
    </row>
    <row r="468" spans="1:4" ht="32.1" customHeight="1">
      <c r="A468"/>
      <c r="B468"/>
      <c r="D468" s="222"/>
    </row>
    <row r="469" spans="1:4" ht="32.1" customHeight="1">
      <c r="A469"/>
      <c r="B469"/>
      <c r="D469" s="222"/>
    </row>
    <row r="470" spans="1:4" ht="32.1" customHeight="1">
      <c r="A470"/>
      <c r="B470"/>
      <c r="D470" s="222"/>
    </row>
    <row r="471" spans="1:4" ht="32.1" customHeight="1">
      <c r="A471"/>
      <c r="B471"/>
      <c r="D471" s="222"/>
    </row>
    <row r="472" spans="1:4" ht="32.1" customHeight="1">
      <c r="A472"/>
      <c r="B472"/>
      <c r="D472" s="222"/>
    </row>
    <row r="473" spans="1:4" ht="32.1" customHeight="1">
      <c r="A473"/>
      <c r="B473"/>
      <c r="D473" s="222"/>
    </row>
    <row r="474" spans="1:4" ht="32.1" customHeight="1">
      <c r="A474"/>
      <c r="B474"/>
      <c r="D474" s="222"/>
    </row>
    <row r="475" spans="1:4" ht="32.1" customHeight="1">
      <c r="A475"/>
      <c r="B475"/>
      <c r="D475" s="222"/>
    </row>
    <row r="476" spans="1:4" ht="32.1" customHeight="1">
      <c r="A476"/>
      <c r="B476"/>
      <c r="D476" s="222"/>
    </row>
    <row r="477" spans="1:4" ht="32.1" customHeight="1">
      <c r="A477"/>
      <c r="B477"/>
      <c r="D477" s="222"/>
    </row>
    <row r="478" spans="1:4" ht="32.1" customHeight="1">
      <c r="A478"/>
      <c r="B478"/>
      <c r="D478" s="222"/>
    </row>
    <row r="479" spans="1:4" ht="32.1" customHeight="1">
      <c r="A479"/>
      <c r="B479"/>
      <c r="D479" s="222"/>
    </row>
    <row r="480" spans="1:4" ht="32.1" customHeight="1">
      <c r="A480"/>
      <c r="B480"/>
      <c r="D480" s="222"/>
    </row>
    <row r="481" spans="1:4" ht="32.1" customHeight="1">
      <c r="A481"/>
      <c r="B481"/>
      <c r="D481" s="222"/>
    </row>
    <row r="482" spans="1:4" ht="32.1" customHeight="1">
      <c r="A482"/>
      <c r="B482"/>
      <c r="D482" s="222"/>
    </row>
    <row r="483" spans="1:4" ht="32.1" customHeight="1">
      <c r="A483"/>
      <c r="B483"/>
      <c r="D483" s="222"/>
    </row>
    <row r="484" spans="1:4" ht="32.1" customHeight="1">
      <c r="A484"/>
      <c r="B484"/>
      <c r="D484" s="222"/>
    </row>
    <row r="485" spans="1:4" ht="32.1" customHeight="1">
      <c r="A485"/>
      <c r="B485"/>
      <c r="D485" s="222"/>
    </row>
    <row r="486" spans="1:4" ht="32.1" customHeight="1">
      <c r="A486"/>
      <c r="B486"/>
      <c r="D486" s="222"/>
    </row>
    <row r="487" spans="1:4" ht="32.1" customHeight="1">
      <c r="A487"/>
      <c r="B487"/>
      <c r="D487" s="222"/>
    </row>
    <row r="488" spans="1:4" ht="32.1" customHeight="1">
      <c r="A488"/>
      <c r="B488"/>
      <c r="D488" s="222"/>
    </row>
    <row r="489" spans="1:4" ht="32.1" customHeight="1">
      <c r="A489"/>
      <c r="B489"/>
      <c r="D489" s="222"/>
    </row>
    <row r="490" spans="1:4" ht="32.1" customHeight="1">
      <c r="A490"/>
      <c r="B490"/>
      <c r="D490" s="222"/>
    </row>
    <row r="491" spans="1:4" ht="32.1" customHeight="1">
      <c r="A491"/>
      <c r="B491"/>
      <c r="D491" s="222"/>
    </row>
    <row r="492" spans="1:4" ht="32.1" customHeight="1">
      <c r="A492"/>
      <c r="B492"/>
      <c r="D492" s="222"/>
    </row>
    <row r="493" spans="1:4" ht="32.1" customHeight="1">
      <c r="A493"/>
      <c r="B493"/>
      <c r="D493" s="222"/>
    </row>
    <row r="494" spans="1:4" ht="32.1" customHeight="1">
      <c r="A494"/>
      <c r="B494"/>
      <c r="D494" s="222"/>
    </row>
    <row r="495" spans="1:4" ht="32.1" customHeight="1">
      <c r="A495"/>
      <c r="B495"/>
      <c r="D495" s="222"/>
    </row>
    <row r="496" spans="1:4" ht="32.1" customHeight="1">
      <c r="A496"/>
      <c r="B496"/>
      <c r="D496" s="222"/>
    </row>
    <row r="497" spans="1:4" ht="32.1" customHeight="1">
      <c r="A497"/>
      <c r="B497"/>
      <c r="D497" s="222"/>
    </row>
    <row r="498" spans="1:4" ht="32.1" customHeight="1">
      <c r="A498"/>
      <c r="B498"/>
      <c r="D498" s="222"/>
    </row>
    <row r="499" spans="1:4" ht="15">
      <c r="A499"/>
      <c r="B499"/>
      <c r="D499" s="222"/>
    </row>
    <row r="500" spans="1:4" ht="15">
      <c r="A500"/>
      <c r="B500"/>
      <c r="D500" s="222"/>
    </row>
    <row r="501" spans="1:4" ht="15">
      <c r="A501"/>
      <c r="B501"/>
      <c r="D501" s="222"/>
    </row>
    <row r="502" spans="1:4" ht="15">
      <c r="A502"/>
      <c r="B502"/>
      <c r="D502" s="222"/>
    </row>
    <row r="503" spans="1:4" ht="15">
      <c r="A503"/>
      <c r="B503"/>
      <c r="D503" s="222"/>
    </row>
    <row r="504" spans="1:4" ht="15">
      <c r="A504"/>
      <c r="B504"/>
      <c r="D504" s="222"/>
    </row>
    <row r="505" spans="1:4" ht="15"/>
    <row r="506" spans="1:4" ht="15"/>
    <row r="507" spans="1:4" ht="15"/>
    <row r="508" spans="1:4" ht="15"/>
    <row r="509" spans="1:4" ht="15"/>
    <row r="510" spans="1:4" ht="15"/>
    <row r="511" spans="1:4" ht="15"/>
    <row r="512" spans="1:4" ht="15"/>
    <row r="513" ht="15"/>
    <row r="514" ht="15"/>
    <row r="515" ht="15"/>
    <row r="516" ht="15"/>
    <row r="517" ht="15"/>
    <row r="518" ht="15"/>
    <row r="519" ht="15"/>
    <row r="520" ht="15"/>
    <row r="521" ht="15"/>
    <row r="522" ht="15"/>
    <row r="523" ht="15"/>
    <row r="524" ht="15"/>
    <row r="525" ht="15"/>
    <row r="526" ht="15"/>
    <row r="527" ht="15"/>
    <row r="528" ht="15"/>
    <row r="529" ht="15"/>
    <row r="530" ht="15"/>
    <row r="531" ht="15"/>
    <row r="532" ht="15"/>
    <row r="533" ht="15"/>
    <row r="534" ht="15"/>
    <row r="535" ht="15"/>
    <row r="536" ht="15"/>
    <row r="537" ht="15"/>
    <row r="538" ht="15"/>
    <row r="539" ht="15"/>
    <row r="540" ht="15"/>
    <row r="541" ht="15"/>
    <row r="542" ht="15"/>
    <row r="543" ht="15"/>
    <row r="544" ht="15"/>
    <row r="545" ht="15"/>
    <row r="546" ht="15"/>
    <row r="547" ht="15"/>
    <row r="548" ht="15"/>
    <row r="549" ht="15"/>
    <row r="550" ht="15"/>
    <row r="551" ht="15"/>
    <row r="552" ht="15"/>
    <row r="553" ht="15"/>
    <row r="554" ht="15"/>
    <row r="555" ht="15"/>
    <row r="556" ht="15"/>
    <row r="557" ht="15"/>
    <row r="558" ht="15"/>
    <row r="559" ht="15"/>
    <row r="560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2" ht="15"/>
    <row r="583" ht="15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15" ht="12.75" customHeight="1"/>
    <row r="621" ht="12.75" customHeight="1"/>
    <row r="637" ht="12.75" customHeight="1"/>
    <row r="653" ht="12.75" customHeight="1"/>
    <row r="669" ht="12.75" customHeight="1"/>
    <row r="685" ht="12.75" customHeight="1"/>
    <row r="701" ht="12.75" customHeight="1"/>
    <row r="702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</sheetData>
  <customSheetViews>
    <customSheetView guid="{75DD7674-E7DE-4BB1-A36D-76AA33452CB3}" scale="60" showAutoFilter="1" hiddenRows="1" hiddenColumns="1">
      <pane xSplit="3" ySplit="9" topLeftCell="E10" activePane="bottomRight" state="frozenSplit"/>
      <selection pane="bottomRight" activeCell="D268" sqref="D268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264" xr:uid="{00000000-0000-0000-0000-000000000000}">
        <sortState ref="A12:W264">
          <sortCondition ref="A9:A264"/>
        </sortState>
      </autoFilter>
    </customSheetView>
    <customSheetView guid="{AEDE1BDB-8710-4CDA-8488-31F49D423ACE}" scale="55" hiddenRows="1" hiddenColumns="1">
      <pane xSplit="3" ySplit="9" topLeftCell="S250" activePane="bottomRight" state="frozenSplit"/>
      <selection pane="bottomRight" activeCell="S270" sqref="S270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9" topLeftCell="D70" activePane="bottomRight" state="frozenSplit"/>
      <selection pane="bottomRight" activeCell="C72" sqref="C72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showAutoFilter="1" hiddenRows="1" hiddenColumns="1">
      <pane xSplit="3" ySplit="9" topLeftCell="D271" activePane="bottomRight" state="frozenSplit"/>
      <selection pane="bottomRight" activeCell="B277" sqref="B277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:S264" xr:uid="{00000000-0000-0000-0000-000000000000}">
        <filterColumn colId="1" showButton="0"/>
        <filterColumn colId="2" showButton="0"/>
      </autoFilter>
    </customSheetView>
  </customSheetViews>
  <mergeCells count="22">
    <mergeCell ref="A7:B7"/>
    <mergeCell ref="H5:J6"/>
    <mergeCell ref="K5:M6"/>
    <mergeCell ref="N5:P6"/>
    <mergeCell ref="Q5:R6"/>
    <mergeCell ref="B5:C6"/>
    <mergeCell ref="S5:S6"/>
    <mergeCell ref="B1:D1"/>
    <mergeCell ref="B2:D2"/>
    <mergeCell ref="B3:D3"/>
    <mergeCell ref="E5:G6"/>
    <mergeCell ref="C265:S265"/>
    <mergeCell ref="C266:S266"/>
    <mergeCell ref="C267:S267"/>
    <mergeCell ref="R9:R10"/>
    <mergeCell ref="S9:S10"/>
    <mergeCell ref="Q9:Q10"/>
    <mergeCell ref="A9:A10"/>
    <mergeCell ref="B9:B10"/>
    <mergeCell ref="C9:C10"/>
    <mergeCell ref="D9:D10"/>
    <mergeCell ref="E9:P9"/>
  </mergeCells>
  <conditionalFormatting sqref="E306:H306 J306:P306 H307:P307 E307:F308 E309:P311 E312:H313 J312:P313 K314:P316 E315:G316 I315:J316 E317:P320 E321 G321:P321 E322:P323 E314:I314 E296:P302 E303:H303 J303:P303 E304:P305 E294:P294 E295:K295 M295:P295 G308:M308 O308:P308">
    <cfRule type="cellIs" dxfId="7727" priority="2944" stopIfTrue="1" operator="between">
      <formula>79.1</formula>
      <formula>100</formula>
    </cfRule>
  </conditionalFormatting>
  <conditionalFormatting sqref="E306:H306 J306:P306 H307:P307 E307:F308 E309:P311 E312:H313 J312:P313 K314:P316 E315:G316 I315:J316 E317:P320 E321 G321:P321 E322:P323 E11:E29 E127:E162">
    <cfRule type="containsBlanks" dxfId="7726" priority="2943" stopIfTrue="1">
      <formula>LEN(TRIM(E11))=0</formula>
    </cfRule>
  </conditionalFormatting>
  <conditionalFormatting sqref="E314:J314">
    <cfRule type="containsBlanks" dxfId="7725" priority="2942" stopIfTrue="1">
      <formula>LEN(TRIM(E314))=0</formula>
    </cfRule>
  </conditionalFormatting>
  <conditionalFormatting sqref="E268:P294 E295:K295 M295:P295 E296:P302 E303:H303 J303:P303 E304:P305 E306:H306 J306:P306 H307:P307 E307:F308 G308:M308 O308:P308 E309:P311 E312:H313 J312:P313 E314:I314 K314:P316 E315:G316 I315:J316 E317:P320 E321 G321:P321 E322:P323">
    <cfRule type="containsBlanks" dxfId="7724" priority="2949" stopIfTrue="1">
      <formula>LEN(TRIM(E268))=0</formula>
    </cfRule>
  </conditionalFormatting>
  <conditionalFormatting sqref="E294:P294 E295:K295 M295:P295 E296:P302 E303:H303 J303:P303 E304:P305 E306:H306 J306:P306 H307:P307 E307:F308 G308:M308 O308:P308 E309:P311 E312:H313 J312:P313 E314:I314 K314:P316 E315:G316 I315:J316 E317:P320 E321 G321:P321 E322:P323">
    <cfRule type="cellIs" dxfId="7723" priority="2945" stopIfTrue="1" operator="between">
      <formula>34.1</formula>
      <formula>79</formula>
    </cfRule>
    <cfRule type="cellIs" dxfId="7722" priority="2946" stopIfTrue="1" operator="between">
      <formula>13.1</formula>
      <formula>34</formula>
    </cfRule>
    <cfRule type="cellIs" dxfId="7721" priority="2947" stopIfTrue="1" operator="between">
      <formula>5.1</formula>
      <formula>13</formula>
    </cfRule>
    <cfRule type="cellIs" dxfId="7720" priority="2948" stopIfTrue="1" operator="between">
      <formula>0</formula>
      <formula>5</formula>
    </cfRule>
  </conditionalFormatting>
  <conditionalFormatting sqref="E294:P295">
    <cfRule type="containsBlanks" dxfId="7719" priority="2914" stopIfTrue="1">
      <formula>LEN(TRIM(E294))=0</formula>
    </cfRule>
  </conditionalFormatting>
  <conditionalFormatting sqref="E296:P305">
    <cfRule type="containsBlanks" dxfId="7718" priority="2921" stopIfTrue="1">
      <formula>LEN(TRIM(E296))=0</formula>
    </cfRule>
  </conditionalFormatting>
  <conditionalFormatting sqref="E268:P293 Q268:Q323 E324:Q324 E62:E63 E11:E29 E65 E232:E243 E264:Q264 E127:E162">
    <cfRule type="cellIs" dxfId="7717" priority="3316" stopIfTrue="1" operator="between">
      <formula>35.1</formula>
      <formula>80</formula>
    </cfRule>
    <cfRule type="cellIs" dxfId="7716" priority="3317" stopIfTrue="1" operator="between">
      <formula>14.1</formula>
      <formula>35</formula>
    </cfRule>
    <cfRule type="cellIs" dxfId="7715" priority="3318" stopIfTrue="1" operator="between">
      <formula>5.1</formula>
      <formula>14</formula>
    </cfRule>
    <cfRule type="cellIs" dxfId="7714" priority="3319" stopIfTrue="1" operator="between">
      <formula>0</formula>
      <formula>5</formula>
    </cfRule>
    <cfRule type="containsBlanks" dxfId="7713" priority="3320" stopIfTrue="1">
      <formula>LEN(TRIM(E11))=0</formula>
    </cfRule>
  </conditionalFormatting>
  <conditionalFormatting sqref="Q268:Q323 E324:Q324 E268:P293 E62:E63 E11:E29 E65 E232:E243 E264:Q264 E127:E162">
    <cfRule type="cellIs" dxfId="7712" priority="3315" stopIfTrue="1" operator="between">
      <formula>80.1</formula>
      <formula>100</formula>
    </cfRule>
  </conditionalFormatting>
  <conditionalFormatting sqref="Q268:Q323 E324:Q324 E62:E63 E65 E232:E243 E264:Q264">
    <cfRule type="containsBlanks" dxfId="7711" priority="3314" stopIfTrue="1">
      <formula>LEN(TRIM(E62))=0</formula>
    </cfRule>
  </conditionalFormatting>
  <conditionalFormatting sqref="H315">
    <cfRule type="containsBlanks" dxfId="7710" priority="2922" stopIfTrue="1">
      <formula>LEN(TRIM(H315))=0</formula>
    </cfRule>
    <cfRule type="cellIs" dxfId="7709" priority="2923" stopIfTrue="1" operator="between">
      <formula>79.1</formula>
      <formula>100</formula>
    </cfRule>
    <cfRule type="cellIs" dxfId="7708" priority="2924" stopIfTrue="1" operator="between">
      <formula>34.1</formula>
      <formula>79</formula>
    </cfRule>
    <cfRule type="cellIs" dxfId="7707" priority="2925" stopIfTrue="1" operator="between">
      <formula>13.1</formula>
      <formula>34</formula>
    </cfRule>
    <cfRule type="cellIs" dxfId="7706" priority="2926" stopIfTrue="1" operator="between">
      <formula>5.1</formula>
      <formula>13</formula>
    </cfRule>
    <cfRule type="cellIs" dxfId="7705" priority="2927" stopIfTrue="1" operator="between">
      <formula>0</formula>
      <formula>5</formula>
    </cfRule>
    <cfRule type="containsBlanks" dxfId="7704" priority="2928" stopIfTrue="1">
      <formula>LEN(TRIM(H315))=0</formula>
    </cfRule>
  </conditionalFormatting>
  <conditionalFormatting sqref="I303">
    <cfRule type="containsBlanks" dxfId="7703" priority="2915" stopIfTrue="1">
      <formula>LEN(TRIM(I303))=0</formula>
    </cfRule>
    <cfRule type="cellIs" dxfId="7702" priority="2916" stopIfTrue="1" operator="between">
      <formula>79.1</formula>
      <formula>100</formula>
    </cfRule>
    <cfRule type="cellIs" dxfId="7701" priority="2917" stopIfTrue="1" operator="between">
      <formula>34.1</formula>
      <formula>79</formula>
    </cfRule>
    <cfRule type="cellIs" dxfId="7700" priority="2918" stopIfTrue="1" operator="between">
      <formula>13.1</formula>
      <formula>34</formula>
    </cfRule>
    <cfRule type="cellIs" dxfId="7699" priority="2919" stopIfTrue="1" operator="between">
      <formula>5.1</formula>
      <formula>13</formula>
    </cfRule>
    <cfRule type="cellIs" dxfId="7698" priority="2920" stopIfTrue="1" operator="between">
      <formula>0</formula>
      <formula>5</formula>
    </cfRule>
  </conditionalFormatting>
  <conditionalFormatting sqref="I312">
    <cfRule type="containsBlanks" dxfId="7697" priority="2929" stopIfTrue="1">
      <formula>LEN(TRIM(I312))=0</formula>
    </cfRule>
    <cfRule type="cellIs" dxfId="7696" priority="2930" stopIfTrue="1" operator="between">
      <formula>79.1</formula>
      <formula>100</formula>
    </cfRule>
    <cfRule type="cellIs" dxfId="7695" priority="2931" stopIfTrue="1" operator="between">
      <formula>34.1</formula>
      <formula>79</formula>
    </cfRule>
    <cfRule type="cellIs" dxfId="7694" priority="2932" stopIfTrue="1" operator="between">
      <formula>13.1</formula>
      <formula>34</formula>
    </cfRule>
    <cfRule type="cellIs" dxfId="7693" priority="2933" stopIfTrue="1" operator="between">
      <formula>5.1</formula>
      <formula>13</formula>
    </cfRule>
    <cfRule type="cellIs" dxfId="7692" priority="2934" stopIfTrue="1" operator="between">
      <formula>0</formula>
      <formula>5</formula>
    </cfRule>
    <cfRule type="containsBlanks" dxfId="7691" priority="2935" stopIfTrue="1">
      <formula>LEN(TRIM(I312))=0</formula>
    </cfRule>
  </conditionalFormatting>
  <conditionalFormatting sqref="G308:P308">
    <cfRule type="containsBlanks" dxfId="7690" priority="2907" stopIfTrue="1">
      <formula>LEN(TRIM(G308))=0</formula>
    </cfRule>
  </conditionalFormatting>
  <conditionalFormatting sqref="N308">
    <cfRule type="containsBlanks" dxfId="7689" priority="2901" stopIfTrue="1">
      <formula>LEN(TRIM(N308))=0</formula>
    </cfRule>
    <cfRule type="cellIs" dxfId="7688" priority="2902" stopIfTrue="1" operator="between">
      <formula>79.1</formula>
      <formula>100</formula>
    </cfRule>
    <cfRule type="cellIs" dxfId="7687" priority="2903" stopIfTrue="1" operator="between">
      <formula>34.1</formula>
      <formula>79</formula>
    </cfRule>
    <cfRule type="cellIs" dxfId="7686" priority="2904" stopIfTrue="1" operator="between">
      <formula>13.1</formula>
      <formula>34</formula>
    </cfRule>
    <cfRule type="cellIs" dxfId="7685" priority="2905" stopIfTrue="1" operator="between">
      <formula>5.1</formula>
      <formula>13</formula>
    </cfRule>
    <cfRule type="cellIs" dxfId="7684" priority="2906" stopIfTrue="1" operator="between">
      <formula>0</formula>
      <formula>5</formula>
    </cfRule>
  </conditionalFormatting>
  <conditionalFormatting sqref="J314">
    <cfRule type="containsBlanks" dxfId="7683" priority="2936" stopIfTrue="1">
      <formula>LEN(TRIM(J314))=0</formula>
    </cfRule>
    <cfRule type="cellIs" dxfId="7682" priority="2937" stopIfTrue="1" operator="between">
      <formula>79.1</formula>
      <formula>100</formula>
    </cfRule>
    <cfRule type="cellIs" dxfId="7681" priority="2938" stopIfTrue="1" operator="between">
      <formula>34.1</formula>
      <formula>79</formula>
    </cfRule>
    <cfRule type="cellIs" dxfId="7680" priority="2939" stopIfTrue="1" operator="between">
      <formula>13.1</formula>
      <formula>34</formula>
    </cfRule>
    <cfRule type="cellIs" dxfId="7679" priority="2940" stopIfTrue="1" operator="between">
      <formula>5.1</formula>
      <formula>13</formula>
    </cfRule>
    <cfRule type="cellIs" dxfId="7678" priority="2941" stopIfTrue="1" operator="between">
      <formula>0</formula>
      <formula>5</formula>
    </cfRule>
  </conditionalFormatting>
  <conditionalFormatting sqref="L295">
    <cfRule type="containsBlanks" dxfId="7677" priority="2908" stopIfTrue="1">
      <formula>LEN(TRIM(L295))=0</formula>
    </cfRule>
    <cfRule type="cellIs" dxfId="7676" priority="2909" stopIfTrue="1" operator="between">
      <formula>79.1</formula>
      <formula>100</formula>
    </cfRule>
    <cfRule type="cellIs" dxfId="7675" priority="2910" stopIfTrue="1" operator="between">
      <formula>34.1</formula>
      <formula>79</formula>
    </cfRule>
    <cfRule type="cellIs" dxfId="7674" priority="2911" stopIfTrue="1" operator="between">
      <formula>13.1</formula>
      <formula>34</formula>
    </cfRule>
    <cfRule type="cellIs" dxfId="7673" priority="2912" stopIfTrue="1" operator="between">
      <formula>5.1</formula>
      <formula>13</formula>
    </cfRule>
    <cfRule type="cellIs" dxfId="7672" priority="2913" stopIfTrue="1" operator="between">
      <formula>0</formula>
      <formula>5</formula>
    </cfRule>
  </conditionalFormatting>
  <conditionalFormatting sqref="R268:R324 R11:R30 R62:R63 R65 R232:R243 R264 R127:R162">
    <cfRule type="cellIs" dxfId="7671" priority="2242" stopIfTrue="1" operator="equal">
      <formula>"NO"</formula>
    </cfRule>
  </conditionalFormatting>
  <conditionalFormatting sqref="S11:S263">
    <cfRule type="containsText" dxfId="7670" priority="1523" stopIfTrue="1" operator="containsText" text="INVIABLE SANITARIAMENTE">
      <formula>NOT(ISERROR(SEARCH("INVIABLE SANITARIAMENTE",S11)))</formula>
    </cfRule>
    <cfRule type="containsText" dxfId="7669" priority="1524" stopIfTrue="1" operator="containsText" text="ALTO">
      <formula>NOT(ISERROR(SEARCH("ALTO",S11)))</formula>
    </cfRule>
    <cfRule type="containsText" dxfId="7668" priority="1525" stopIfTrue="1" operator="containsText" text="MEDIO">
      <formula>NOT(ISERROR(SEARCH("MEDIO",S11)))</formula>
    </cfRule>
    <cfRule type="containsText" dxfId="7667" priority="1526" stopIfTrue="1" operator="containsText" text="BAJO">
      <formula>NOT(ISERROR(SEARCH("BAJO",S11)))</formula>
    </cfRule>
  </conditionalFormatting>
  <conditionalFormatting sqref="S268:S324 S11:S264">
    <cfRule type="cellIs" dxfId="7666" priority="2241" stopIfTrue="1" operator="equal">
      <formula>"INVIABLE SANITARIAMENTE"</formula>
    </cfRule>
  </conditionalFormatting>
  <conditionalFormatting sqref="S11:S264">
    <cfRule type="containsText" dxfId="7665" priority="1527" stopIfTrue="1" operator="containsText" text="SIN RIESGO">
      <formula>NOT(ISERROR(SEARCH("SIN RIESGO",S11)))</formula>
    </cfRule>
  </conditionalFormatting>
  <conditionalFormatting sqref="S264 S268:S324">
    <cfRule type="containsText" dxfId="7664" priority="2237" stopIfTrue="1" operator="containsText" text="ALTO">
      <formula>NOT(ISERROR(SEARCH("ALTO",S264)))</formula>
    </cfRule>
    <cfRule type="containsText" dxfId="7663" priority="2238" stopIfTrue="1" operator="containsText" text="MEDIO">
      <formula>NOT(ISERROR(SEARCH("MEDIO",S264)))</formula>
    </cfRule>
    <cfRule type="containsText" dxfId="7662" priority="2239" stopIfTrue="1" operator="containsText" text="BAJO">
      <formula>NOT(ISERROR(SEARCH("BAJO",S264)))</formula>
    </cfRule>
    <cfRule type="containsText" dxfId="7661" priority="2240" stopIfTrue="1" operator="containsText" text="SIN RIESGO">
      <formula>NOT(ISERROR(SEARCH("SIN RIESGO",S264)))</formula>
    </cfRule>
  </conditionalFormatting>
  <conditionalFormatting sqref="S268:S324 S264">
    <cfRule type="containsText" dxfId="7660" priority="2236" stopIfTrue="1" operator="containsText" text="INVIABLE SANITARIAMENTE">
      <formula>NOT(ISERROR(SEARCH("INVIABLE SANITARIAMENTE",S264)))</formula>
    </cfRule>
  </conditionalFormatting>
  <conditionalFormatting sqref="S268:S324">
    <cfRule type="containsText" dxfId="7659" priority="2235" stopIfTrue="1" operator="containsText" text="SIN RIESGO">
      <formula>NOT(ISERROR(SEARCH("SIN RIESGO",S268)))</formula>
    </cfRule>
  </conditionalFormatting>
  <conditionalFormatting sqref="E30">
    <cfRule type="containsBlanks" dxfId="7658" priority="1488" stopIfTrue="1">
      <formula>LEN(TRIM(E30))=0</formula>
    </cfRule>
  </conditionalFormatting>
  <conditionalFormatting sqref="E30">
    <cfRule type="cellIs" dxfId="7657" priority="1490" stopIfTrue="1" operator="between">
      <formula>35.1</formula>
      <formula>80</formula>
    </cfRule>
    <cfRule type="cellIs" dxfId="7656" priority="1491" stopIfTrue="1" operator="between">
      <formula>14.1</formula>
      <formula>35</formula>
    </cfRule>
    <cfRule type="cellIs" dxfId="7655" priority="1492" stopIfTrue="1" operator="between">
      <formula>5.1</formula>
      <formula>14</formula>
    </cfRule>
    <cfRule type="cellIs" dxfId="7654" priority="1493" stopIfTrue="1" operator="between">
      <formula>0</formula>
      <formula>5</formula>
    </cfRule>
    <cfRule type="containsBlanks" dxfId="7653" priority="1494" stopIfTrue="1">
      <formula>LEN(TRIM(E30))=0</formula>
    </cfRule>
  </conditionalFormatting>
  <conditionalFormatting sqref="E30">
    <cfRule type="cellIs" dxfId="7652" priority="1489" stopIfTrue="1" operator="between">
      <formula>80.1</formula>
      <formula>100</formula>
    </cfRule>
  </conditionalFormatting>
  <conditionalFormatting sqref="R31">
    <cfRule type="cellIs" dxfId="7645" priority="1481" stopIfTrue="1" operator="equal">
      <formula>"NO"</formula>
    </cfRule>
  </conditionalFormatting>
  <conditionalFormatting sqref="E31">
    <cfRule type="containsBlanks" dxfId="7643" priority="1473" stopIfTrue="1">
      <formula>LEN(TRIM(E31))=0</formula>
    </cfRule>
    <cfRule type="cellIs" dxfId="7642" priority="1474" stopIfTrue="1" operator="between">
      <formula>80.1</formula>
      <formula>100</formula>
    </cfRule>
    <cfRule type="cellIs" dxfId="7641" priority="1475" stopIfTrue="1" operator="between">
      <formula>35.1</formula>
      <formula>80</formula>
    </cfRule>
    <cfRule type="cellIs" dxfId="7640" priority="1476" stopIfTrue="1" operator="between">
      <formula>14.1</formula>
      <formula>35</formula>
    </cfRule>
    <cfRule type="cellIs" dxfId="7639" priority="1477" stopIfTrue="1" operator="between">
      <formula>5.1</formula>
      <formula>14</formula>
    </cfRule>
    <cfRule type="cellIs" dxfId="7638" priority="1478" stopIfTrue="1" operator="between">
      <formula>0</formula>
      <formula>5</formula>
    </cfRule>
    <cfRule type="containsBlanks" dxfId="7637" priority="1479" stopIfTrue="1">
      <formula>LEN(TRIM(E31))=0</formula>
    </cfRule>
  </conditionalFormatting>
  <conditionalFormatting sqref="R32">
    <cfRule type="cellIs" dxfId="7630" priority="1466" stopIfTrue="1" operator="equal">
      <formula>"NO"</formula>
    </cfRule>
  </conditionalFormatting>
  <conditionalFormatting sqref="R33">
    <cfRule type="cellIs" dxfId="7615" priority="1451" stopIfTrue="1" operator="equal">
      <formula>"NO"</formula>
    </cfRule>
  </conditionalFormatting>
  <conditionalFormatting sqref="E33">
    <cfRule type="containsBlanks" dxfId="7613" priority="1443" stopIfTrue="1">
      <formula>LEN(TRIM(E33))=0</formula>
    </cfRule>
    <cfRule type="cellIs" dxfId="7612" priority="1444" stopIfTrue="1" operator="between">
      <formula>80.1</formula>
      <formula>100</formula>
    </cfRule>
    <cfRule type="cellIs" dxfId="7611" priority="1445" stopIfTrue="1" operator="between">
      <formula>35.1</formula>
      <formula>80</formula>
    </cfRule>
    <cfRule type="cellIs" dxfId="7610" priority="1446" stopIfTrue="1" operator="between">
      <formula>14.1</formula>
      <formula>35</formula>
    </cfRule>
    <cfRule type="cellIs" dxfId="7609" priority="1447" stopIfTrue="1" operator="between">
      <formula>5.1</formula>
      <formula>14</formula>
    </cfRule>
    <cfRule type="cellIs" dxfId="7608" priority="1448" stopIfTrue="1" operator="between">
      <formula>0</formula>
      <formula>5</formula>
    </cfRule>
    <cfRule type="containsBlanks" dxfId="7607" priority="1449" stopIfTrue="1">
      <formula>LEN(TRIM(E33))=0</formula>
    </cfRule>
  </conditionalFormatting>
  <conditionalFormatting sqref="R34">
    <cfRule type="cellIs" dxfId="7600" priority="1436" stopIfTrue="1" operator="equal">
      <formula>"NO"</formula>
    </cfRule>
  </conditionalFormatting>
  <conditionalFormatting sqref="E34">
    <cfRule type="containsBlanks" dxfId="7598" priority="1428" stopIfTrue="1">
      <formula>LEN(TRIM(E34))=0</formula>
    </cfRule>
    <cfRule type="cellIs" dxfId="7597" priority="1429" stopIfTrue="1" operator="between">
      <formula>80.1</formula>
      <formula>100</formula>
    </cfRule>
    <cfRule type="cellIs" dxfId="7596" priority="1430" stopIfTrue="1" operator="between">
      <formula>35.1</formula>
      <formula>80</formula>
    </cfRule>
    <cfRule type="cellIs" dxfId="7595" priority="1431" stopIfTrue="1" operator="between">
      <formula>14.1</formula>
      <formula>35</formula>
    </cfRule>
    <cfRule type="cellIs" dxfId="7594" priority="1432" stopIfTrue="1" operator="between">
      <formula>5.1</formula>
      <formula>14</formula>
    </cfRule>
    <cfRule type="cellIs" dxfId="7593" priority="1433" stopIfTrue="1" operator="between">
      <formula>0</formula>
      <formula>5</formula>
    </cfRule>
    <cfRule type="containsBlanks" dxfId="7592" priority="1434" stopIfTrue="1">
      <formula>LEN(TRIM(E34))=0</formula>
    </cfRule>
  </conditionalFormatting>
  <conditionalFormatting sqref="R35">
    <cfRule type="cellIs" dxfId="7585" priority="1421" stopIfTrue="1" operator="equal">
      <formula>"NO"</formula>
    </cfRule>
  </conditionalFormatting>
  <conditionalFormatting sqref="E35">
    <cfRule type="containsBlanks" dxfId="7583" priority="1413" stopIfTrue="1">
      <formula>LEN(TRIM(E35))=0</formula>
    </cfRule>
    <cfRule type="cellIs" dxfId="7582" priority="1414" stopIfTrue="1" operator="between">
      <formula>80.1</formula>
      <formula>100</formula>
    </cfRule>
    <cfRule type="cellIs" dxfId="7581" priority="1415" stopIfTrue="1" operator="between">
      <formula>35.1</formula>
      <formula>80</formula>
    </cfRule>
    <cfRule type="cellIs" dxfId="7580" priority="1416" stopIfTrue="1" operator="between">
      <formula>14.1</formula>
      <formula>35</formula>
    </cfRule>
    <cfRule type="cellIs" dxfId="7579" priority="1417" stopIfTrue="1" operator="between">
      <formula>5.1</formula>
      <formula>14</formula>
    </cfRule>
    <cfRule type="cellIs" dxfId="7578" priority="1418" stopIfTrue="1" operator="between">
      <formula>0</formula>
      <formula>5</formula>
    </cfRule>
    <cfRule type="containsBlanks" dxfId="7577" priority="1419" stopIfTrue="1">
      <formula>LEN(TRIM(E35))=0</formula>
    </cfRule>
  </conditionalFormatting>
  <conditionalFormatting sqref="R36">
    <cfRule type="cellIs" dxfId="7570" priority="1406" stopIfTrue="1" operator="equal">
      <formula>"NO"</formula>
    </cfRule>
  </conditionalFormatting>
  <conditionalFormatting sqref="E36">
    <cfRule type="containsBlanks" dxfId="7568" priority="1398" stopIfTrue="1">
      <formula>LEN(TRIM(E36))=0</formula>
    </cfRule>
    <cfRule type="cellIs" dxfId="7567" priority="1399" stopIfTrue="1" operator="between">
      <formula>80.1</formula>
      <formula>100</formula>
    </cfRule>
    <cfRule type="cellIs" dxfId="7566" priority="1400" stopIfTrue="1" operator="between">
      <formula>35.1</formula>
      <formula>80</formula>
    </cfRule>
    <cfRule type="cellIs" dxfId="7565" priority="1401" stopIfTrue="1" operator="between">
      <formula>14.1</formula>
      <formula>35</formula>
    </cfRule>
    <cfRule type="cellIs" dxfId="7564" priority="1402" stopIfTrue="1" operator="between">
      <formula>5.1</formula>
      <formula>14</formula>
    </cfRule>
    <cfRule type="cellIs" dxfId="7563" priority="1403" stopIfTrue="1" operator="between">
      <formula>0</formula>
      <formula>5</formula>
    </cfRule>
    <cfRule type="containsBlanks" dxfId="7562" priority="1404" stopIfTrue="1">
      <formula>LEN(TRIM(E36))=0</formula>
    </cfRule>
  </conditionalFormatting>
  <conditionalFormatting sqref="R37">
    <cfRule type="cellIs" dxfId="7555" priority="1391" stopIfTrue="1" operator="equal">
      <formula>"NO"</formula>
    </cfRule>
  </conditionalFormatting>
  <conditionalFormatting sqref="E37">
    <cfRule type="containsBlanks" dxfId="7553" priority="1383" stopIfTrue="1">
      <formula>LEN(TRIM(E37))=0</formula>
    </cfRule>
    <cfRule type="cellIs" dxfId="7552" priority="1384" stopIfTrue="1" operator="between">
      <formula>80.1</formula>
      <formula>100</formula>
    </cfRule>
    <cfRule type="cellIs" dxfId="7551" priority="1385" stopIfTrue="1" operator="between">
      <formula>35.1</formula>
      <formula>80</formula>
    </cfRule>
    <cfRule type="cellIs" dxfId="7550" priority="1386" stopIfTrue="1" operator="between">
      <formula>14.1</formula>
      <formula>35</formula>
    </cfRule>
    <cfRule type="cellIs" dxfId="7549" priority="1387" stopIfTrue="1" operator="between">
      <formula>5.1</formula>
      <formula>14</formula>
    </cfRule>
    <cfRule type="cellIs" dxfId="7548" priority="1388" stopIfTrue="1" operator="between">
      <formula>0</formula>
      <formula>5</formula>
    </cfRule>
    <cfRule type="containsBlanks" dxfId="7547" priority="1389" stopIfTrue="1">
      <formula>LEN(TRIM(E37))=0</formula>
    </cfRule>
  </conditionalFormatting>
  <conditionalFormatting sqref="R38">
    <cfRule type="cellIs" dxfId="7540" priority="1376" stopIfTrue="1" operator="equal">
      <formula>"NO"</formula>
    </cfRule>
  </conditionalFormatting>
  <conditionalFormatting sqref="E38">
    <cfRule type="containsBlanks" dxfId="7538" priority="1368" stopIfTrue="1">
      <formula>LEN(TRIM(E38))=0</formula>
    </cfRule>
    <cfRule type="cellIs" dxfId="7537" priority="1369" stopIfTrue="1" operator="between">
      <formula>80.1</formula>
      <formula>100</formula>
    </cfRule>
    <cfRule type="cellIs" dxfId="7536" priority="1370" stopIfTrue="1" operator="between">
      <formula>35.1</formula>
      <formula>80</formula>
    </cfRule>
    <cfRule type="cellIs" dxfId="7535" priority="1371" stopIfTrue="1" operator="between">
      <formula>14.1</formula>
      <formula>35</formula>
    </cfRule>
    <cfRule type="cellIs" dxfId="7534" priority="1372" stopIfTrue="1" operator="between">
      <formula>5.1</formula>
      <formula>14</formula>
    </cfRule>
    <cfRule type="cellIs" dxfId="7533" priority="1373" stopIfTrue="1" operator="between">
      <formula>0</formula>
      <formula>5</formula>
    </cfRule>
    <cfRule type="containsBlanks" dxfId="7532" priority="1374" stopIfTrue="1">
      <formula>LEN(TRIM(E38))=0</formula>
    </cfRule>
  </conditionalFormatting>
  <conditionalFormatting sqref="R39">
    <cfRule type="cellIs" dxfId="7525" priority="1361" stopIfTrue="1" operator="equal">
      <formula>"NO"</formula>
    </cfRule>
  </conditionalFormatting>
  <conditionalFormatting sqref="E39">
    <cfRule type="containsBlanks" dxfId="7523" priority="1353" stopIfTrue="1">
      <formula>LEN(TRIM(E39))=0</formula>
    </cfRule>
    <cfRule type="cellIs" dxfId="7522" priority="1354" stopIfTrue="1" operator="between">
      <formula>80.1</formula>
      <formula>100</formula>
    </cfRule>
    <cfRule type="cellIs" dxfId="7521" priority="1355" stopIfTrue="1" operator="between">
      <formula>35.1</formula>
      <formula>80</formula>
    </cfRule>
    <cfRule type="cellIs" dxfId="7520" priority="1356" stopIfTrue="1" operator="between">
      <formula>14.1</formula>
      <formula>35</formula>
    </cfRule>
    <cfRule type="cellIs" dxfId="7519" priority="1357" stopIfTrue="1" operator="between">
      <formula>5.1</formula>
      <formula>14</formula>
    </cfRule>
    <cfRule type="cellIs" dxfId="7518" priority="1358" stopIfTrue="1" operator="between">
      <formula>0</formula>
      <formula>5</formula>
    </cfRule>
    <cfRule type="containsBlanks" dxfId="7517" priority="1359" stopIfTrue="1">
      <formula>LEN(TRIM(E39))=0</formula>
    </cfRule>
  </conditionalFormatting>
  <conditionalFormatting sqref="R40">
    <cfRule type="cellIs" dxfId="7510" priority="1346" stopIfTrue="1" operator="equal">
      <formula>"NO"</formula>
    </cfRule>
  </conditionalFormatting>
  <conditionalFormatting sqref="E40">
    <cfRule type="containsBlanks" dxfId="7508" priority="1338" stopIfTrue="1">
      <formula>LEN(TRIM(E40))=0</formula>
    </cfRule>
    <cfRule type="cellIs" dxfId="7507" priority="1339" stopIfTrue="1" operator="between">
      <formula>80.1</formula>
      <formula>100</formula>
    </cfRule>
    <cfRule type="cellIs" dxfId="7506" priority="1340" stopIfTrue="1" operator="between">
      <formula>35.1</formula>
      <formula>80</formula>
    </cfRule>
    <cfRule type="cellIs" dxfId="7505" priority="1341" stopIfTrue="1" operator="between">
      <formula>14.1</formula>
      <formula>35</formula>
    </cfRule>
    <cfRule type="cellIs" dxfId="7504" priority="1342" stopIfTrue="1" operator="between">
      <formula>5.1</formula>
      <formula>14</formula>
    </cfRule>
    <cfRule type="cellIs" dxfId="7503" priority="1343" stopIfTrue="1" operator="between">
      <formula>0</formula>
      <formula>5</formula>
    </cfRule>
    <cfRule type="containsBlanks" dxfId="7502" priority="1344" stopIfTrue="1">
      <formula>LEN(TRIM(E40))=0</formula>
    </cfRule>
  </conditionalFormatting>
  <conditionalFormatting sqref="R41">
    <cfRule type="cellIs" dxfId="7495" priority="1331" stopIfTrue="1" operator="equal">
      <formula>"NO"</formula>
    </cfRule>
  </conditionalFormatting>
  <conditionalFormatting sqref="E41">
    <cfRule type="containsBlanks" dxfId="7493" priority="1323" stopIfTrue="1">
      <formula>LEN(TRIM(E41))=0</formula>
    </cfRule>
    <cfRule type="cellIs" dxfId="7492" priority="1324" stopIfTrue="1" operator="between">
      <formula>80.1</formula>
      <formula>100</formula>
    </cfRule>
    <cfRule type="cellIs" dxfId="7491" priority="1325" stopIfTrue="1" operator="between">
      <formula>35.1</formula>
      <formula>80</formula>
    </cfRule>
    <cfRule type="cellIs" dxfId="7490" priority="1326" stopIfTrue="1" operator="between">
      <formula>14.1</formula>
      <formula>35</formula>
    </cfRule>
    <cfRule type="cellIs" dxfId="7489" priority="1327" stopIfTrue="1" operator="between">
      <formula>5.1</formula>
      <formula>14</formula>
    </cfRule>
    <cfRule type="cellIs" dxfId="7488" priority="1328" stopIfTrue="1" operator="between">
      <formula>0</formula>
      <formula>5</formula>
    </cfRule>
    <cfRule type="containsBlanks" dxfId="7487" priority="1329" stopIfTrue="1">
      <formula>LEN(TRIM(E41))=0</formula>
    </cfRule>
  </conditionalFormatting>
  <conditionalFormatting sqref="R42">
    <cfRule type="cellIs" dxfId="7480" priority="1316" stopIfTrue="1" operator="equal">
      <formula>"NO"</formula>
    </cfRule>
  </conditionalFormatting>
  <conditionalFormatting sqref="E42">
    <cfRule type="containsBlanks" dxfId="7478" priority="1308" stopIfTrue="1">
      <formula>LEN(TRIM(E42))=0</formula>
    </cfRule>
    <cfRule type="cellIs" dxfId="7477" priority="1309" stopIfTrue="1" operator="between">
      <formula>80.1</formula>
      <formula>100</formula>
    </cfRule>
    <cfRule type="cellIs" dxfId="7476" priority="1310" stopIfTrue="1" operator="between">
      <formula>35.1</formula>
      <formula>80</formula>
    </cfRule>
    <cfRule type="cellIs" dxfId="7475" priority="1311" stopIfTrue="1" operator="between">
      <formula>14.1</formula>
      <formula>35</formula>
    </cfRule>
    <cfRule type="cellIs" dxfId="7474" priority="1312" stopIfTrue="1" operator="between">
      <formula>5.1</formula>
      <formula>14</formula>
    </cfRule>
    <cfRule type="cellIs" dxfId="7473" priority="1313" stopIfTrue="1" operator="between">
      <formula>0</formula>
      <formula>5</formula>
    </cfRule>
    <cfRule type="containsBlanks" dxfId="7472" priority="1314" stopIfTrue="1">
      <formula>LEN(TRIM(E42))=0</formula>
    </cfRule>
  </conditionalFormatting>
  <conditionalFormatting sqref="R43">
    <cfRule type="cellIs" dxfId="7465" priority="1301" stopIfTrue="1" operator="equal">
      <formula>"NO"</formula>
    </cfRule>
  </conditionalFormatting>
  <conditionalFormatting sqref="E43">
    <cfRule type="containsBlanks" dxfId="7463" priority="1293" stopIfTrue="1">
      <formula>LEN(TRIM(E43))=0</formula>
    </cfRule>
    <cfRule type="cellIs" dxfId="7462" priority="1294" stopIfTrue="1" operator="between">
      <formula>80.1</formula>
      <formula>100</formula>
    </cfRule>
    <cfRule type="cellIs" dxfId="7461" priority="1295" stopIfTrue="1" operator="between">
      <formula>35.1</formula>
      <formula>80</formula>
    </cfRule>
    <cfRule type="cellIs" dxfId="7460" priority="1296" stopIfTrue="1" operator="between">
      <formula>14.1</formula>
      <formula>35</formula>
    </cfRule>
    <cfRule type="cellIs" dxfId="7459" priority="1297" stopIfTrue="1" operator="between">
      <formula>5.1</formula>
      <formula>14</formula>
    </cfRule>
    <cfRule type="cellIs" dxfId="7458" priority="1298" stopIfTrue="1" operator="between">
      <formula>0</formula>
      <formula>5</formula>
    </cfRule>
    <cfRule type="containsBlanks" dxfId="7457" priority="1299" stopIfTrue="1">
      <formula>LEN(TRIM(E43))=0</formula>
    </cfRule>
  </conditionalFormatting>
  <conditionalFormatting sqref="R44">
    <cfRule type="cellIs" dxfId="7450" priority="1286" stopIfTrue="1" operator="equal">
      <formula>"NO"</formula>
    </cfRule>
  </conditionalFormatting>
  <conditionalFormatting sqref="E44">
    <cfRule type="containsBlanks" dxfId="7448" priority="1278" stopIfTrue="1">
      <formula>LEN(TRIM(E44))=0</formula>
    </cfRule>
    <cfRule type="cellIs" dxfId="7447" priority="1279" stopIfTrue="1" operator="between">
      <formula>80.1</formula>
      <formula>100</formula>
    </cfRule>
    <cfRule type="cellIs" dxfId="7446" priority="1280" stopIfTrue="1" operator="between">
      <formula>35.1</formula>
      <formula>80</formula>
    </cfRule>
    <cfRule type="cellIs" dxfId="7445" priority="1281" stopIfTrue="1" operator="between">
      <formula>14.1</formula>
      <formula>35</formula>
    </cfRule>
    <cfRule type="cellIs" dxfId="7444" priority="1282" stopIfTrue="1" operator="between">
      <formula>5.1</formula>
      <formula>14</formula>
    </cfRule>
    <cfRule type="cellIs" dxfId="7443" priority="1283" stopIfTrue="1" operator="between">
      <formula>0</formula>
      <formula>5</formula>
    </cfRule>
    <cfRule type="containsBlanks" dxfId="7442" priority="1284" stopIfTrue="1">
      <formula>LEN(TRIM(E44))=0</formula>
    </cfRule>
  </conditionalFormatting>
  <conditionalFormatting sqref="R45">
    <cfRule type="cellIs" dxfId="7435" priority="1256" stopIfTrue="1" operator="equal">
      <formula>"NO"</formula>
    </cfRule>
  </conditionalFormatting>
  <conditionalFormatting sqref="E45">
    <cfRule type="containsBlanks" dxfId="7433" priority="1248" stopIfTrue="1">
      <formula>LEN(TRIM(E45))=0</formula>
    </cfRule>
    <cfRule type="cellIs" dxfId="7432" priority="1249" stopIfTrue="1" operator="between">
      <formula>80.1</formula>
      <formula>100</formula>
    </cfRule>
    <cfRule type="cellIs" dxfId="7431" priority="1250" stopIfTrue="1" operator="between">
      <formula>35.1</formula>
      <formula>80</formula>
    </cfRule>
    <cfRule type="cellIs" dxfId="7430" priority="1251" stopIfTrue="1" operator="between">
      <formula>14.1</formula>
      <formula>35</formula>
    </cfRule>
    <cfRule type="cellIs" dxfId="7429" priority="1252" stopIfTrue="1" operator="between">
      <formula>5.1</formula>
      <formula>14</formula>
    </cfRule>
    <cfRule type="cellIs" dxfId="7428" priority="1253" stopIfTrue="1" operator="between">
      <formula>0</formula>
      <formula>5</formula>
    </cfRule>
    <cfRule type="containsBlanks" dxfId="7427" priority="1254" stopIfTrue="1">
      <formula>LEN(TRIM(E45))=0</formula>
    </cfRule>
  </conditionalFormatting>
  <conditionalFormatting sqref="R46">
    <cfRule type="cellIs" dxfId="7420" priority="1241" stopIfTrue="1" operator="equal">
      <formula>"NO"</formula>
    </cfRule>
  </conditionalFormatting>
  <conditionalFormatting sqref="E46">
    <cfRule type="containsBlanks" dxfId="7418" priority="1233" stopIfTrue="1">
      <formula>LEN(TRIM(E46))=0</formula>
    </cfRule>
    <cfRule type="cellIs" dxfId="7417" priority="1234" stopIfTrue="1" operator="between">
      <formula>80.1</formula>
      <formula>100</formula>
    </cfRule>
    <cfRule type="cellIs" dxfId="7416" priority="1235" stopIfTrue="1" operator="between">
      <formula>35.1</formula>
      <formula>80</formula>
    </cfRule>
    <cfRule type="cellIs" dxfId="7415" priority="1236" stopIfTrue="1" operator="between">
      <formula>14.1</formula>
      <formula>35</formula>
    </cfRule>
    <cfRule type="cellIs" dxfId="7414" priority="1237" stopIfTrue="1" operator="between">
      <formula>5.1</formula>
      <formula>14</formula>
    </cfRule>
    <cfRule type="cellIs" dxfId="7413" priority="1238" stopIfTrue="1" operator="between">
      <formula>0</formula>
      <formula>5</formula>
    </cfRule>
    <cfRule type="containsBlanks" dxfId="7412" priority="1239" stopIfTrue="1">
      <formula>LEN(TRIM(E46))=0</formula>
    </cfRule>
  </conditionalFormatting>
  <conditionalFormatting sqref="R47">
    <cfRule type="cellIs" dxfId="7405" priority="1226" stopIfTrue="1" operator="equal">
      <formula>"NO"</formula>
    </cfRule>
  </conditionalFormatting>
  <conditionalFormatting sqref="E47">
    <cfRule type="containsBlanks" dxfId="7403" priority="1218" stopIfTrue="1">
      <formula>LEN(TRIM(E47))=0</formula>
    </cfRule>
    <cfRule type="cellIs" dxfId="7402" priority="1219" stopIfTrue="1" operator="between">
      <formula>80.1</formula>
      <formula>100</formula>
    </cfRule>
    <cfRule type="cellIs" dxfId="7401" priority="1220" stopIfTrue="1" operator="between">
      <formula>35.1</formula>
      <formula>80</formula>
    </cfRule>
    <cfRule type="cellIs" dxfId="7400" priority="1221" stopIfTrue="1" operator="between">
      <formula>14.1</formula>
      <formula>35</formula>
    </cfRule>
    <cfRule type="cellIs" dxfId="7399" priority="1222" stopIfTrue="1" operator="between">
      <formula>5.1</formula>
      <formula>14</formula>
    </cfRule>
    <cfRule type="cellIs" dxfId="7398" priority="1223" stopIfTrue="1" operator="between">
      <formula>0</formula>
      <formula>5</formula>
    </cfRule>
    <cfRule type="containsBlanks" dxfId="7397" priority="1224" stopIfTrue="1">
      <formula>LEN(TRIM(E47))=0</formula>
    </cfRule>
  </conditionalFormatting>
  <conditionalFormatting sqref="R48">
    <cfRule type="cellIs" dxfId="7390" priority="1211" stopIfTrue="1" operator="equal">
      <formula>"NO"</formula>
    </cfRule>
  </conditionalFormatting>
  <conditionalFormatting sqref="E48">
    <cfRule type="containsBlanks" dxfId="7388" priority="1203" stopIfTrue="1">
      <formula>LEN(TRIM(E48))=0</formula>
    </cfRule>
    <cfRule type="cellIs" dxfId="7387" priority="1204" stopIfTrue="1" operator="between">
      <formula>80.1</formula>
      <formula>100</formula>
    </cfRule>
    <cfRule type="cellIs" dxfId="7386" priority="1205" stopIfTrue="1" operator="between">
      <formula>35.1</formula>
      <formula>80</formula>
    </cfRule>
    <cfRule type="cellIs" dxfId="7385" priority="1206" stopIfTrue="1" operator="between">
      <formula>14.1</formula>
      <formula>35</formula>
    </cfRule>
    <cfRule type="cellIs" dxfId="7384" priority="1207" stopIfTrue="1" operator="between">
      <formula>5.1</formula>
      <formula>14</formula>
    </cfRule>
    <cfRule type="cellIs" dxfId="7383" priority="1208" stopIfTrue="1" operator="between">
      <formula>0</formula>
      <formula>5</formula>
    </cfRule>
    <cfRule type="containsBlanks" dxfId="7382" priority="1209" stopIfTrue="1">
      <formula>LEN(TRIM(E48))=0</formula>
    </cfRule>
  </conditionalFormatting>
  <conditionalFormatting sqref="R49">
    <cfRule type="cellIs" dxfId="7375" priority="1196" stopIfTrue="1" operator="equal">
      <formula>"NO"</formula>
    </cfRule>
  </conditionalFormatting>
  <conditionalFormatting sqref="E49">
    <cfRule type="containsBlanks" dxfId="7373" priority="1188" stopIfTrue="1">
      <formula>LEN(TRIM(E49))=0</formula>
    </cfRule>
    <cfRule type="cellIs" dxfId="7372" priority="1189" stopIfTrue="1" operator="between">
      <formula>80.1</formula>
      <formula>100</formula>
    </cfRule>
    <cfRule type="cellIs" dxfId="7371" priority="1190" stopIfTrue="1" operator="between">
      <formula>35.1</formula>
      <formula>80</formula>
    </cfRule>
    <cfRule type="cellIs" dxfId="7370" priority="1191" stopIfTrue="1" operator="between">
      <formula>14.1</formula>
      <formula>35</formula>
    </cfRule>
    <cfRule type="cellIs" dxfId="7369" priority="1192" stopIfTrue="1" operator="between">
      <formula>5.1</formula>
      <formula>14</formula>
    </cfRule>
    <cfRule type="cellIs" dxfId="7368" priority="1193" stopIfTrue="1" operator="between">
      <formula>0</formula>
      <formula>5</formula>
    </cfRule>
    <cfRule type="containsBlanks" dxfId="7367" priority="1194" stopIfTrue="1">
      <formula>LEN(TRIM(E49))=0</formula>
    </cfRule>
  </conditionalFormatting>
  <conditionalFormatting sqref="R50">
    <cfRule type="cellIs" dxfId="7360" priority="1181" stopIfTrue="1" operator="equal">
      <formula>"NO"</formula>
    </cfRule>
  </conditionalFormatting>
  <conditionalFormatting sqref="E50">
    <cfRule type="containsBlanks" dxfId="7358" priority="1160" stopIfTrue="1">
      <formula>LEN(TRIM(E50))=0</formula>
    </cfRule>
    <cfRule type="cellIs" dxfId="7357" priority="1161" stopIfTrue="1" operator="between">
      <formula>80.1</formula>
      <formula>100</formula>
    </cfRule>
    <cfRule type="cellIs" dxfId="7356" priority="1162" stopIfTrue="1" operator="between">
      <formula>35.1</formula>
      <formula>80</formula>
    </cfRule>
    <cfRule type="cellIs" dxfId="7355" priority="1163" stopIfTrue="1" operator="between">
      <formula>14.1</formula>
      <formula>35</formula>
    </cfRule>
    <cfRule type="cellIs" dxfId="7354" priority="1164" stopIfTrue="1" operator="between">
      <formula>5.1</formula>
      <formula>14</formula>
    </cfRule>
    <cfRule type="cellIs" dxfId="7353" priority="1165" stopIfTrue="1" operator="between">
      <formula>0</formula>
      <formula>5</formula>
    </cfRule>
    <cfRule type="containsBlanks" dxfId="7352" priority="1166" stopIfTrue="1">
      <formula>LEN(TRIM(E50))=0</formula>
    </cfRule>
  </conditionalFormatting>
  <conditionalFormatting sqref="R51">
    <cfRule type="cellIs" dxfId="7338" priority="1159" stopIfTrue="1" operator="equal">
      <formula>"NO"</formula>
    </cfRule>
  </conditionalFormatting>
  <conditionalFormatting sqref="E51">
    <cfRule type="containsBlanks" dxfId="7336" priority="1138" stopIfTrue="1">
      <formula>LEN(TRIM(E51))=0</formula>
    </cfRule>
    <cfRule type="cellIs" dxfId="7335" priority="1139" stopIfTrue="1" operator="between">
      <formula>80.1</formula>
      <formula>100</formula>
    </cfRule>
    <cfRule type="cellIs" dxfId="7334" priority="1140" stopIfTrue="1" operator="between">
      <formula>35.1</formula>
      <formula>80</formula>
    </cfRule>
    <cfRule type="cellIs" dxfId="7333" priority="1141" stopIfTrue="1" operator="between">
      <formula>14.1</formula>
      <formula>35</formula>
    </cfRule>
    <cfRule type="cellIs" dxfId="7332" priority="1142" stopIfTrue="1" operator="between">
      <formula>5.1</formula>
      <formula>14</formula>
    </cfRule>
    <cfRule type="cellIs" dxfId="7331" priority="1143" stopIfTrue="1" operator="between">
      <formula>0</formula>
      <formula>5</formula>
    </cfRule>
    <cfRule type="containsBlanks" dxfId="7330" priority="1144" stopIfTrue="1">
      <formula>LEN(TRIM(E51))=0</formula>
    </cfRule>
  </conditionalFormatting>
  <conditionalFormatting sqref="R52">
    <cfRule type="cellIs" dxfId="7309" priority="1130" stopIfTrue="1" operator="equal">
      <formula>"NO"</formula>
    </cfRule>
  </conditionalFormatting>
  <conditionalFormatting sqref="E52">
    <cfRule type="containsBlanks" dxfId="7307" priority="1109" stopIfTrue="1">
      <formula>LEN(TRIM(E52))=0</formula>
    </cfRule>
    <cfRule type="cellIs" dxfId="7306" priority="1110" stopIfTrue="1" operator="between">
      <formula>80.1</formula>
      <formula>100</formula>
    </cfRule>
    <cfRule type="cellIs" dxfId="7305" priority="1111" stopIfTrue="1" operator="between">
      <formula>35.1</formula>
      <formula>80</formula>
    </cfRule>
    <cfRule type="cellIs" dxfId="7304" priority="1112" stopIfTrue="1" operator="between">
      <formula>14.1</formula>
      <formula>35</formula>
    </cfRule>
    <cfRule type="cellIs" dxfId="7303" priority="1113" stopIfTrue="1" operator="between">
      <formula>5.1</formula>
      <formula>14</formula>
    </cfRule>
    <cfRule type="cellIs" dxfId="7302" priority="1114" stopIfTrue="1" operator="between">
      <formula>0</formula>
      <formula>5</formula>
    </cfRule>
    <cfRule type="containsBlanks" dxfId="7301" priority="1115" stopIfTrue="1">
      <formula>LEN(TRIM(E52))=0</formula>
    </cfRule>
  </conditionalFormatting>
  <conditionalFormatting sqref="R53">
    <cfRule type="cellIs" dxfId="7280" priority="1101" stopIfTrue="1" operator="equal">
      <formula>"NO"</formula>
    </cfRule>
  </conditionalFormatting>
  <conditionalFormatting sqref="E53">
    <cfRule type="containsBlanks" dxfId="7278" priority="1080" stopIfTrue="1">
      <formula>LEN(TRIM(E53))=0</formula>
    </cfRule>
    <cfRule type="cellIs" dxfId="7277" priority="1081" stopIfTrue="1" operator="between">
      <formula>80.1</formula>
      <formula>100</formula>
    </cfRule>
    <cfRule type="cellIs" dxfId="7276" priority="1082" stopIfTrue="1" operator="between">
      <formula>35.1</formula>
      <formula>80</formula>
    </cfRule>
    <cfRule type="cellIs" dxfId="7275" priority="1083" stopIfTrue="1" operator="between">
      <formula>14.1</formula>
      <formula>35</formula>
    </cfRule>
    <cfRule type="cellIs" dxfId="7274" priority="1084" stopIfTrue="1" operator="between">
      <formula>5.1</formula>
      <formula>14</formula>
    </cfRule>
    <cfRule type="cellIs" dxfId="7273" priority="1085" stopIfTrue="1" operator="between">
      <formula>0</formula>
      <formula>5</formula>
    </cfRule>
    <cfRule type="containsBlanks" dxfId="7272" priority="1086" stopIfTrue="1">
      <formula>LEN(TRIM(E53))=0</formula>
    </cfRule>
  </conditionalFormatting>
  <conditionalFormatting sqref="R54">
    <cfRule type="cellIs" dxfId="7251" priority="1072" stopIfTrue="1" operator="equal">
      <formula>"NO"</formula>
    </cfRule>
  </conditionalFormatting>
  <conditionalFormatting sqref="E54">
    <cfRule type="containsBlanks" dxfId="7249" priority="1051" stopIfTrue="1">
      <formula>LEN(TRIM(E54))=0</formula>
    </cfRule>
    <cfRule type="cellIs" dxfId="7248" priority="1052" stopIfTrue="1" operator="between">
      <formula>80.1</formula>
      <formula>100</formula>
    </cfRule>
    <cfRule type="cellIs" dxfId="7247" priority="1053" stopIfTrue="1" operator="between">
      <formula>35.1</formula>
      <formula>80</formula>
    </cfRule>
    <cfRule type="cellIs" dxfId="7246" priority="1054" stopIfTrue="1" operator="between">
      <formula>14.1</formula>
      <formula>35</formula>
    </cfRule>
    <cfRule type="cellIs" dxfId="7245" priority="1055" stopIfTrue="1" operator="between">
      <formula>5.1</formula>
      <formula>14</formula>
    </cfRule>
    <cfRule type="cellIs" dxfId="7244" priority="1056" stopIfTrue="1" operator="between">
      <formula>0</formula>
      <formula>5</formula>
    </cfRule>
    <cfRule type="containsBlanks" dxfId="7243" priority="1057" stopIfTrue="1">
      <formula>LEN(TRIM(E54))=0</formula>
    </cfRule>
  </conditionalFormatting>
  <conditionalFormatting sqref="R55">
    <cfRule type="cellIs" dxfId="7229" priority="1050" stopIfTrue="1" operator="equal">
      <formula>"NO"</formula>
    </cfRule>
  </conditionalFormatting>
  <conditionalFormatting sqref="E55">
    <cfRule type="containsBlanks" dxfId="7227" priority="1029" stopIfTrue="1">
      <formula>LEN(TRIM(E55))=0</formula>
    </cfRule>
    <cfRule type="cellIs" dxfId="7226" priority="1030" stopIfTrue="1" operator="between">
      <formula>80.1</formula>
      <formula>100</formula>
    </cfRule>
    <cfRule type="cellIs" dxfId="7225" priority="1031" stopIfTrue="1" operator="between">
      <formula>35.1</formula>
      <formula>80</formula>
    </cfRule>
    <cfRule type="cellIs" dxfId="7224" priority="1032" stopIfTrue="1" operator="between">
      <formula>14.1</formula>
      <formula>35</formula>
    </cfRule>
    <cfRule type="cellIs" dxfId="7223" priority="1033" stopIfTrue="1" operator="between">
      <formula>5.1</formula>
      <formula>14</formula>
    </cfRule>
    <cfRule type="cellIs" dxfId="7222" priority="1034" stopIfTrue="1" operator="between">
      <formula>0</formula>
      <formula>5</formula>
    </cfRule>
    <cfRule type="containsBlanks" dxfId="7221" priority="1035" stopIfTrue="1">
      <formula>LEN(TRIM(E55))=0</formula>
    </cfRule>
  </conditionalFormatting>
  <conditionalFormatting sqref="R56">
    <cfRule type="cellIs" dxfId="7207" priority="1028" stopIfTrue="1" operator="equal">
      <formula>"NO"</formula>
    </cfRule>
  </conditionalFormatting>
  <conditionalFormatting sqref="E56">
    <cfRule type="containsBlanks" dxfId="7205" priority="1007" stopIfTrue="1">
      <formula>LEN(TRIM(E56))=0</formula>
    </cfRule>
    <cfRule type="cellIs" dxfId="7204" priority="1008" stopIfTrue="1" operator="between">
      <formula>80.1</formula>
      <formula>100</formula>
    </cfRule>
    <cfRule type="cellIs" dxfId="7203" priority="1009" stopIfTrue="1" operator="between">
      <formula>35.1</formula>
      <formula>80</formula>
    </cfRule>
    <cfRule type="cellIs" dxfId="7202" priority="1010" stopIfTrue="1" operator="between">
      <formula>14.1</formula>
      <formula>35</formula>
    </cfRule>
    <cfRule type="cellIs" dxfId="7201" priority="1011" stopIfTrue="1" operator="between">
      <formula>5.1</formula>
      <formula>14</formula>
    </cfRule>
    <cfRule type="cellIs" dxfId="7200" priority="1012" stopIfTrue="1" operator="between">
      <formula>0</formula>
      <formula>5</formula>
    </cfRule>
    <cfRule type="containsBlanks" dxfId="7199" priority="1013" stopIfTrue="1">
      <formula>LEN(TRIM(E56))=0</formula>
    </cfRule>
  </conditionalFormatting>
  <conditionalFormatting sqref="R57">
    <cfRule type="cellIs" dxfId="7185" priority="1006" stopIfTrue="1" operator="equal">
      <formula>"NO"</formula>
    </cfRule>
  </conditionalFormatting>
  <conditionalFormatting sqref="E57">
    <cfRule type="containsBlanks" dxfId="7183" priority="985" stopIfTrue="1">
      <formula>LEN(TRIM(E57))=0</formula>
    </cfRule>
    <cfRule type="cellIs" dxfId="7182" priority="986" stopIfTrue="1" operator="between">
      <formula>80.1</formula>
      <formula>100</formula>
    </cfRule>
    <cfRule type="cellIs" dxfId="7181" priority="987" stopIfTrue="1" operator="between">
      <formula>35.1</formula>
      <formula>80</formula>
    </cfRule>
    <cfRule type="cellIs" dxfId="7180" priority="988" stopIfTrue="1" operator="between">
      <formula>14.1</formula>
      <formula>35</formula>
    </cfRule>
    <cfRule type="cellIs" dxfId="7179" priority="989" stopIfTrue="1" operator="between">
      <formula>5.1</formula>
      <formula>14</formula>
    </cfRule>
    <cfRule type="cellIs" dxfId="7178" priority="990" stopIfTrue="1" operator="between">
      <formula>0</formula>
      <formula>5</formula>
    </cfRule>
    <cfRule type="containsBlanks" dxfId="7177" priority="991" stopIfTrue="1">
      <formula>LEN(TRIM(E57))=0</formula>
    </cfRule>
  </conditionalFormatting>
  <conditionalFormatting sqref="R58">
    <cfRule type="cellIs" dxfId="7163" priority="984" stopIfTrue="1" operator="equal">
      <formula>"NO"</formula>
    </cfRule>
  </conditionalFormatting>
  <conditionalFormatting sqref="E58">
    <cfRule type="containsBlanks" dxfId="7161" priority="963" stopIfTrue="1">
      <formula>LEN(TRIM(E58))=0</formula>
    </cfRule>
    <cfRule type="cellIs" dxfId="7160" priority="964" stopIfTrue="1" operator="between">
      <formula>80.1</formula>
      <formula>100</formula>
    </cfRule>
    <cfRule type="cellIs" dxfId="7159" priority="965" stopIfTrue="1" operator="between">
      <formula>35.1</formula>
      <formula>80</formula>
    </cfRule>
    <cfRule type="cellIs" dxfId="7158" priority="966" stopIfTrue="1" operator="between">
      <formula>14.1</formula>
      <formula>35</formula>
    </cfRule>
    <cfRule type="cellIs" dxfId="7157" priority="967" stopIfTrue="1" operator="between">
      <formula>5.1</formula>
      <formula>14</formula>
    </cfRule>
    <cfRule type="cellIs" dxfId="7156" priority="968" stopIfTrue="1" operator="between">
      <formula>0</formula>
      <formula>5</formula>
    </cfRule>
    <cfRule type="containsBlanks" dxfId="7155" priority="969" stopIfTrue="1">
      <formula>LEN(TRIM(E58))=0</formula>
    </cfRule>
  </conditionalFormatting>
  <conditionalFormatting sqref="R59">
    <cfRule type="cellIs" dxfId="7134" priority="955" stopIfTrue="1" operator="equal">
      <formula>"NO"</formula>
    </cfRule>
  </conditionalFormatting>
  <conditionalFormatting sqref="E59">
    <cfRule type="containsBlanks" dxfId="7132" priority="934" stopIfTrue="1">
      <formula>LEN(TRIM(E59))=0</formula>
    </cfRule>
    <cfRule type="cellIs" dxfId="7131" priority="935" stopIfTrue="1" operator="between">
      <formula>80.1</formula>
      <formula>100</formula>
    </cfRule>
    <cfRule type="cellIs" dxfId="7130" priority="936" stopIfTrue="1" operator="between">
      <formula>35.1</formula>
      <formula>80</formula>
    </cfRule>
    <cfRule type="cellIs" dxfId="7129" priority="937" stopIfTrue="1" operator="between">
      <formula>14.1</formula>
      <formula>35</formula>
    </cfRule>
    <cfRule type="cellIs" dxfId="7128" priority="938" stopIfTrue="1" operator="between">
      <formula>5.1</formula>
      <formula>14</formula>
    </cfRule>
    <cfRule type="cellIs" dxfId="7127" priority="939" stopIfTrue="1" operator="between">
      <formula>0</formula>
      <formula>5</formula>
    </cfRule>
    <cfRule type="containsBlanks" dxfId="7126" priority="940" stopIfTrue="1">
      <formula>LEN(TRIM(E59))=0</formula>
    </cfRule>
  </conditionalFormatting>
  <conditionalFormatting sqref="R60">
    <cfRule type="cellIs" dxfId="7105" priority="926" stopIfTrue="1" operator="equal">
      <formula>"NO"</formula>
    </cfRule>
  </conditionalFormatting>
  <conditionalFormatting sqref="E60">
    <cfRule type="containsBlanks" dxfId="7103" priority="905" stopIfTrue="1">
      <formula>LEN(TRIM(E60))=0</formula>
    </cfRule>
    <cfRule type="cellIs" dxfId="7102" priority="906" stopIfTrue="1" operator="between">
      <formula>80.1</formula>
      <formula>100</formula>
    </cfRule>
    <cfRule type="cellIs" dxfId="7101" priority="907" stopIfTrue="1" operator="between">
      <formula>35.1</formula>
      <formula>80</formula>
    </cfRule>
    <cfRule type="cellIs" dxfId="7100" priority="908" stopIfTrue="1" operator="between">
      <formula>14.1</formula>
      <formula>35</formula>
    </cfRule>
    <cfRule type="cellIs" dxfId="7099" priority="909" stopIfTrue="1" operator="between">
      <formula>5.1</formula>
      <formula>14</formula>
    </cfRule>
    <cfRule type="cellIs" dxfId="7098" priority="910" stopIfTrue="1" operator="between">
      <formula>0</formula>
      <formula>5</formula>
    </cfRule>
    <cfRule type="containsBlanks" dxfId="7097" priority="911" stopIfTrue="1">
      <formula>LEN(TRIM(E60))=0</formula>
    </cfRule>
  </conditionalFormatting>
  <conditionalFormatting sqref="R61">
    <cfRule type="cellIs" dxfId="7076" priority="897" stopIfTrue="1" operator="equal">
      <formula>"NO"</formula>
    </cfRule>
  </conditionalFormatting>
  <conditionalFormatting sqref="E61">
    <cfRule type="containsBlanks" dxfId="7074" priority="876" stopIfTrue="1">
      <formula>LEN(TRIM(E61))=0</formula>
    </cfRule>
    <cfRule type="cellIs" dxfId="7073" priority="877" stopIfTrue="1" operator="between">
      <formula>80.1</formula>
      <formula>100</formula>
    </cfRule>
    <cfRule type="cellIs" dxfId="7072" priority="878" stopIfTrue="1" operator="between">
      <formula>35.1</formula>
      <formula>80</formula>
    </cfRule>
    <cfRule type="cellIs" dxfId="7071" priority="879" stopIfTrue="1" operator="between">
      <formula>14.1</formula>
      <formula>35</formula>
    </cfRule>
    <cfRule type="cellIs" dxfId="7070" priority="880" stopIfTrue="1" operator="between">
      <formula>5.1</formula>
      <formula>14</formula>
    </cfRule>
    <cfRule type="cellIs" dxfId="7069" priority="881" stopIfTrue="1" operator="between">
      <formula>0</formula>
      <formula>5</formula>
    </cfRule>
    <cfRule type="containsBlanks" dxfId="7068" priority="882" stopIfTrue="1">
      <formula>LEN(TRIM(E61))=0</formula>
    </cfRule>
  </conditionalFormatting>
  <conditionalFormatting sqref="E64">
    <cfRule type="containsBlanks" dxfId="7047" priority="860" stopIfTrue="1">
      <formula>LEN(TRIM(E64))=0</formula>
    </cfRule>
    <cfRule type="cellIs" dxfId="7046" priority="861" stopIfTrue="1" operator="between">
      <formula>80.1</formula>
      <formula>100</formula>
    </cfRule>
    <cfRule type="cellIs" dxfId="7045" priority="862" stopIfTrue="1" operator="between">
      <formula>35.1</formula>
      <formula>80</formula>
    </cfRule>
    <cfRule type="cellIs" dxfId="7044" priority="863" stopIfTrue="1" operator="between">
      <formula>14.1</formula>
      <formula>35</formula>
    </cfRule>
    <cfRule type="cellIs" dxfId="7043" priority="864" stopIfTrue="1" operator="between">
      <formula>5.1</formula>
      <formula>14</formula>
    </cfRule>
    <cfRule type="cellIs" dxfId="7042" priority="865" stopIfTrue="1" operator="between">
      <formula>0</formula>
      <formula>5</formula>
    </cfRule>
    <cfRule type="containsBlanks" dxfId="7041" priority="866" stopIfTrue="1">
      <formula>LEN(TRIM(E64))=0</formula>
    </cfRule>
  </conditionalFormatting>
  <conditionalFormatting sqref="R64">
    <cfRule type="cellIs" dxfId="7040" priority="868" stopIfTrue="1" operator="equal">
      <formula>"NO"</formula>
    </cfRule>
  </conditionalFormatting>
  <conditionalFormatting sqref="E66">
    <cfRule type="containsBlanks" dxfId="7032" priority="845" stopIfTrue="1">
      <formula>LEN(TRIM(E66))=0</formula>
    </cfRule>
    <cfRule type="cellIs" dxfId="7031" priority="846" stopIfTrue="1" operator="between">
      <formula>80.1</formula>
      <formula>100</formula>
    </cfRule>
    <cfRule type="cellIs" dxfId="7030" priority="847" stopIfTrue="1" operator="between">
      <formula>35.1</formula>
      <formula>80</formula>
    </cfRule>
    <cfRule type="cellIs" dxfId="7029" priority="848" stopIfTrue="1" operator="between">
      <formula>14.1</formula>
      <formula>35</formula>
    </cfRule>
    <cfRule type="cellIs" dxfId="7028" priority="849" stopIfTrue="1" operator="between">
      <formula>5.1</formula>
      <formula>14</formula>
    </cfRule>
    <cfRule type="cellIs" dxfId="7027" priority="850" stopIfTrue="1" operator="between">
      <formula>0</formula>
      <formula>5</formula>
    </cfRule>
    <cfRule type="containsBlanks" dxfId="7026" priority="851" stopIfTrue="1">
      <formula>LEN(TRIM(E66))=0</formula>
    </cfRule>
  </conditionalFormatting>
  <conditionalFormatting sqref="R66">
    <cfRule type="cellIs" dxfId="7025" priority="853" stopIfTrue="1" operator="equal">
      <formula>"NO"</formula>
    </cfRule>
  </conditionalFormatting>
  <conditionalFormatting sqref="E67">
    <cfRule type="containsBlanks" dxfId="7017" priority="830" stopIfTrue="1">
      <formula>LEN(TRIM(E67))=0</formula>
    </cfRule>
    <cfRule type="cellIs" dxfId="7016" priority="831" stopIfTrue="1" operator="between">
      <formula>80.1</formula>
      <formula>100</formula>
    </cfRule>
    <cfRule type="cellIs" dxfId="7015" priority="832" stopIfTrue="1" operator="between">
      <formula>35.1</formula>
      <formula>80</formula>
    </cfRule>
    <cfRule type="cellIs" dxfId="7014" priority="833" stopIfTrue="1" operator="between">
      <formula>14.1</formula>
      <formula>35</formula>
    </cfRule>
    <cfRule type="cellIs" dxfId="7013" priority="834" stopIfTrue="1" operator="between">
      <formula>5.1</formula>
      <formula>14</formula>
    </cfRule>
    <cfRule type="cellIs" dxfId="7012" priority="835" stopIfTrue="1" operator="between">
      <formula>0</formula>
      <formula>5</formula>
    </cfRule>
    <cfRule type="containsBlanks" dxfId="7011" priority="836" stopIfTrue="1">
      <formula>LEN(TRIM(E67))=0</formula>
    </cfRule>
  </conditionalFormatting>
  <conditionalFormatting sqref="R67">
    <cfRule type="cellIs" dxfId="7010" priority="838" stopIfTrue="1" operator="equal">
      <formula>"NO"</formula>
    </cfRule>
  </conditionalFormatting>
  <conditionalFormatting sqref="E68">
    <cfRule type="containsBlanks" dxfId="7002" priority="815" stopIfTrue="1">
      <formula>LEN(TRIM(E68))=0</formula>
    </cfRule>
    <cfRule type="cellIs" dxfId="7001" priority="816" stopIfTrue="1" operator="between">
      <formula>80.1</formula>
      <formula>100</formula>
    </cfRule>
    <cfRule type="cellIs" dxfId="7000" priority="817" stopIfTrue="1" operator="between">
      <formula>35.1</formula>
      <formula>80</formula>
    </cfRule>
    <cfRule type="cellIs" dxfId="6999" priority="818" stopIfTrue="1" operator="between">
      <formula>14.1</formula>
      <formula>35</formula>
    </cfRule>
    <cfRule type="cellIs" dxfId="6998" priority="819" stopIfTrue="1" operator="between">
      <formula>5.1</formula>
      <formula>14</formula>
    </cfRule>
    <cfRule type="cellIs" dxfId="6997" priority="820" stopIfTrue="1" operator="between">
      <formula>0</formula>
      <formula>5</formula>
    </cfRule>
    <cfRule type="containsBlanks" dxfId="6996" priority="821" stopIfTrue="1">
      <formula>LEN(TRIM(E68))=0</formula>
    </cfRule>
  </conditionalFormatting>
  <conditionalFormatting sqref="R68">
    <cfRule type="cellIs" dxfId="6995" priority="823" stopIfTrue="1" operator="equal">
      <formula>"NO"</formula>
    </cfRule>
  </conditionalFormatting>
  <conditionalFormatting sqref="E69">
    <cfRule type="containsBlanks" dxfId="6987" priority="800" stopIfTrue="1">
      <formula>LEN(TRIM(E69))=0</formula>
    </cfRule>
    <cfRule type="cellIs" dxfId="6986" priority="801" stopIfTrue="1" operator="between">
      <formula>80.1</formula>
      <formula>100</formula>
    </cfRule>
    <cfRule type="cellIs" dxfId="6985" priority="802" stopIfTrue="1" operator="between">
      <formula>35.1</formula>
      <formula>80</formula>
    </cfRule>
    <cfRule type="cellIs" dxfId="6984" priority="803" stopIfTrue="1" operator="between">
      <formula>14.1</formula>
      <formula>35</formula>
    </cfRule>
    <cfRule type="cellIs" dxfId="6983" priority="804" stopIfTrue="1" operator="between">
      <formula>5.1</formula>
      <formula>14</formula>
    </cfRule>
    <cfRule type="cellIs" dxfId="6982" priority="805" stopIfTrue="1" operator="between">
      <formula>0</formula>
      <formula>5</formula>
    </cfRule>
    <cfRule type="containsBlanks" dxfId="6981" priority="806" stopIfTrue="1">
      <formula>LEN(TRIM(E69))=0</formula>
    </cfRule>
  </conditionalFormatting>
  <conditionalFormatting sqref="R69">
    <cfRule type="cellIs" dxfId="6980" priority="808" stopIfTrue="1" operator="equal">
      <formula>"NO"</formula>
    </cfRule>
  </conditionalFormatting>
  <conditionalFormatting sqref="E70">
    <cfRule type="containsBlanks" dxfId="6972" priority="785" stopIfTrue="1">
      <formula>LEN(TRIM(E70))=0</formula>
    </cfRule>
    <cfRule type="cellIs" dxfId="6971" priority="786" stopIfTrue="1" operator="between">
      <formula>80.1</formula>
      <formula>100</formula>
    </cfRule>
    <cfRule type="cellIs" dxfId="6970" priority="787" stopIfTrue="1" operator="between">
      <formula>35.1</formula>
      <formula>80</formula>
    </cfRule>
    <cfRule type="cellIs" dxfId="6969" priority="788" stopIfTrue="1" operator="between">
      <formula>14.1</formula>
      <formula>35</formula>
    </cfRule>
    <cfRule type="cellIs" dxfId="6968" priority="789" stopIfTrue="1" operator="between">
      <formula>5.1</formula>
      <formula>14</formula>
    </cfRule>
    <cfRule type="cellIs" dxfId="6967" priority="790" stopIfTrue="1" operator="between">
      <formula>0</formula>
      <formula>5</formula>
    </cfRule>
    <cfRule type="containsBlanks" dxfId="6966" priority="791" stopIfTrue="1">
      <formula>LEN(TRIM(E70))=0</formula>
    </cfRule>
  </conditionalFormatting>
  <conditionalFormatting sqref="R70">
    <cfRule type="cellIs" dxfId="6965" priority="793" stopIfTrue="1" operator="equal">
      <formula>"NO"</formula>
    </cfRule>
  </conditionalFormatting>
  <conditionalFormatting sqref="E71">
    <cfRule type="containsBlanks" dxfId="6957" priority="770" stopIfTrue="1">
      <formula>LEN(TRIM(E71))=0</formula>
    </cfRule>
    <cfRule type="cellIs" dxfId="6956" priority="771" stopIfTrue="1" operator="between">
      <formula>80.1</formula>
      <formula>100</formula>
    </cfRule>
    <cfRule type="cellIs" dxfId="6955" priority="772" stopIfTrue="1" operator="between">
      <formula>35.1</formula>
      <formula>80</formula>
    </cfRule>
    <cfRule type="cellIs" dxfId="6954" priority="773" stopIfTrue="1" operator="between">
      <formula>14.1</formula>
      <formula>35</formula>
    </cfRule>
    <cfRule type="cellIs" dxfId="6953" priority="774" stopIfTrue="1" operator="between">
      <formula>5.1</formula>
      <formula>14</formula>
    </cfRule>
    <cfRule type="cellIs" dxfId="6952" priority="775" stopIfTrue="1" operator="between">
      <formula>0</formula>
      <formula>5</formula>
    </cfRule>
    <cfRule type="containsBlanks" dxfId="6951" priority="776" stopIfTrue="1">
      <formula>LEN(TRIM(E71))=0</formula>
    </cfRule>
  </conditionalFormatting>
  <conditionalFormatting sqref="R71">
    <cfRule type="cellIs" dxfId="6950" priority="778" stopIfTrue="1" operator="equal">
      <formula>"NO"</formula>
    </cfRule>
  </conditionalFormatting>
  <conditionalFormatting sqref="E72">
    <cfRule type="containsBlanks" dxfId="6942" priority="755" stopIfTrue="1">
      <formula>LEN(TRIM(E72))=0</formula>
    </cfRule>
    <cfRule type="cellIs" dxfId="6941" priority="756" stopIfTrue="1" operator="between">
      <formula>80.1</formula>
      <formula>100</formula>
    </cfRule>
    <cfRule type="cellIs" dxfId="6940" priority="757" stopIfTrue="1" operator="between">
      <formula>35.1</formula>
      <formula>80</formula>
    </cfRule>
    <cfRule type="cellIs" dxfId="6939" priority="758" stopIfTrue="1" operator="between">
      <formula>14.1</formula>
      <formula>35</formula>
    </cfRule>
    <cfRule type="cellIs" dxfId="6938" priority="759" stopIfTrue="1" operator="between">
      <formula>5.1</formula>
      <formula>14</formula>
    </cfRule>
    <cfRule type="cellIs" dxfId="6937" priority="760" stopIfTrue="1" operator="between">
      <formula>0</formula>
      <formula>5</formula>
    </cfRule>
    <cfRule type="containsBlanks" dxfId="6936" priority="761" stopIfTrue="1">
      <formula>LEN(TRIM(E72))=0</formula>
    </cfRule>
  </conditionalFormatting>
  <conditionalFormatting sqref="R72">
    <cfRule type="cellIs" dxfId="6935" priority="763" stopIfTrue="1" operator="equal">
      <formula>"NO"</formula>
    </cfRule>
  </conditionalFormatting>
  <conditionalFormatting sqref="T73">
    <cfRule type="containsText" dxfId="6927" priority="734" stopIfTrue="1" operator="containsText" text="SIN RIESGO">
      <formula>NOT(ISERROR(SEARCH("SIN RIESGO",T73)))</formula>
    </cfRule>
    <cfRule type="containsText" dxfId="6926" priority="735" stopIfTrue="1" operator="containsText" text="INVIABLE SANITARIAMENTE">
      <formula>NOT(ISERROR(SEARCH("INVIABLE SANITARIAMENTE",T73)))</formula>
    </cfRule>
    <cfRule type="containsText" dxfId="6925" priority="736" stopIfTrue="1" operator="containsText" text="ALTO">
      <formula>NOT(ISERROR(SEARCH("ALTO",T73)))</formula>
    </cfRule>
    <cfRule type="containsText" dxfId="6924" priority="737" stopIfTrue="1" operator="containsText" text="MEDIO">
      <formula>NOT(ISERROR(SEARCH("MEDIO",T73)))</formula>
    </cfRule>
    <cfRule type="containsText" dxfId="6923" priority="738" stopIfTrue="1" operator="containsText" text="BAJO">
      <formula>NOT(ISERROR(SEARCH("BAJO",T73)))</formula>
    </cfRule>
    <cfRule type="containsText" dxfId="6922" priority="739" stopIfTrue="1" operator="containsText" text="SIN RIESGO">
      <formula>NOT(ISERROR(SEARCH("SIN RIESGO",T73)))</formula>
    </cfRule>
    <cfRule type="cellIs" dxfId="6921" priority="747" stopIfTrue="1" operator="equal">
      <formula>"INVIABLE SANITARIAMENTE"</formula>
    </cfRule>
  </conditionalFormatting>
  <conditionalFormatting sqref="E73">
    <cfRule type="containsBlanks" dxfId="6920" priority="725" stopIfTrue="1">
      <formula>LEN(TRIM(E73))=0</formula>
    </cfRule>
    <cfRule type="cellIs" dxfId="6919" priority="726" stopIfTrue="1" operator="between">
      <formula>80.1</formula>
      <formula>100</formula>
    </cfRule>
    <cfRule type="cellIs" dxfId="6918" priority="727" stopIfTrue="1" operator="between">
      <formula>35.1</formula>
      <formula>80</formula>
    </cfRule>
    <cfRule type="cellIs" dxfId="6917" priority="728" stopIfTrue="1" operator="between">
      <formula>14.1</formula>
      <formula>35</formula>
    </cfRule>
    <cfRule type="cellIs" dxfId="6916" priority="729" stopIfTrue="1" operator="between">
      <formula>5.1</formula>
      <formula>14</formula>
    </cfRule>
    <cfRule type="cellIs" dxfId="6915" priority="730" stopIfTrue="1" operator="between">
      <formula>0</formula>
      <formula>5</formula>
    </cfRule>
    <cfRule type="containsBlanks" dxfId="6914" priority="731" stopIfTrue="1">
      <formula>LEN(TRIM(E73))=0</formula>
    </cfRule>
  </conditionalFormatting>
  <conditionalFormatting sqref="R73">
    <cfRule type="cellIs" dxfId="6913" priority="733" stopIfTrue="1" operator="equal">
      <formula>"NO"</formula>
    </cfRule>
  </conditionalFormatting>
  <conditionalFormatting sqref="E74">
    <cfRule type="containsBlanks" dxfId="6905" priority="710" stopIfTrue="1">
      <formula>LEN(TRIM(E74))=0</formula>
    </cfRule>
    <cfRule type="cellIs" dxfId="6904" priority="711" stopIfTrue="1" operator="between">
      <formula>80.1</formula>
      <formula>100</formula>
    </cfRule>
    <cfRule type="cellIs" dxfId="6903" priority="712" stopIfTrue="1" operator="between">
      <formula>35.1</formula>
      <formula>80</formula>
    </cfRule>
    <cfRule type="cellIs" dxfId="6902" priority="713" stopIfTrue="1" operator="between">
      <formula>14.1</formula>
      <formula>35</formula>
    </cfRule>
    <cfRule type="cellIs" dxfId="6901" priority="714" stopIfTrue="1" operator="between">
      <formula>5.1</formula>
      <formula>14</formula>
    </cfRule>
    <cfRule type="cellIs" dxfId="6900" priority="715" stopIfTrue="1" operator="between">
      <formula>0</formula>
      <formula>5</formula>
    </cfRule>
    <cfRule type="containsBlanks" dxfId="6899" priority="716" stopIfTrue="1">
      <formula>LEN(TRIM(E74))=0</formula>
    </cfRule>
  </conditionalFormatting>
  <conditionalFormatting sqref="R74">
    <cfRule type="cellIs" dxfId="6898" priority="718" stopIfTrue="1" operator="equal">
      <formula>"NO"</formula>
    </cfRule>
  </conditionalFormatting>
  <conditionalFormatting sqref="E75">
    <cfRule type="containsBlanks" dxfId="6890" priority="695" stopIfTrue="1">
      <formula>LEN(TRIM(E75))=0</formula>
    </cfRule>
    <cfRule type="cellIs" dxfId="6889" priority="696" stopIfTrue="1" operator="between">
      <formula>80.1</formula>
      <formula>100</formula>
    </cfRule>
    <cfRule type="cellIs" dxfId="6888" priority="697" stopIfTrue="1" operator="between">
      <formula>35.1</formula>
      <formula>80</formula>
    </cfRule>
    <cfRule type="cellIs" dxfId="6887" priority="698" stopIfTrue="1" operator="between">
      <formula>14.1</formula>
      <formula>35</formula>
    </cfRule>
    <cfRule type="cellIs" dxfId="6886" priority="699" stopIfTrue="1" operator="between">
      <formula>5.1</formula>
      <formula>14</formula>
    </cfRule>
    <cfRule type="cellIs" dxfId="6885" priority="700" stopIfTrue="1" operator="between">
      <formula>0</formula>
      <formula>5</formula>
    </cfRule>
    <cfRule type="containsBlanks" dxfId="6884" priority="701" stopIfTrue="1">
      <formula>LEN(TRIM(E75))=0</formula>
    </cfRule>
  </conditionalFormatting>
  <conditionalFormatting sqref="R75">
    <cfRule type="cellIs" dxfId="6883" priority="703" stopIfTrue="1" operator="equal">
      <formula>"NO"</formula>
    </cfRule>
  </conditionalFormatting>
  <conditionalFormatting sqref="R76">
    <cfRule type="cellIs" dxfId="6875" priority="688" stopIfTrue="1" operator="equal">
      <formula>"NO"</formula>
    </cfRule>
  </conditionalFormatting>
  <conditionalFormatting sqref="E76">
    <cfRule type="containsBlanks" dxfId="6873" priority="680" stopIfTrue="1">
      <formula>LEN(TRIM(E76))=0</formula>
    </cfRule>
    <cfRule type="cellIs" dxfId="6872" priority="681" stopIfTrue="1" operator="between">
      <formula>80.1</formula>
      <formula>100</formula>
    </cfRule>
    <cfRule type="cellIs" dxfId="6871" priority="682" stopIfTrue="1" operator="between">
      <formula>35.1</formula>
      <formula>80</formula>
    </cfRule>
    <cfRule type="cellIs" dxfId="6870" priority="683" stopIfTrue="1" operator="between">
      <formula>14.1</formula>
      <formula>35</formula>
    </cfRule>
    <cfRule type="cellIs" dxfId="6869" priority="684" stopIfTrue="1" operator="between">
      <formula>5.1</formula>
      <formula>14</formula>
    </cfRule>
    <cfRule type="cellIs" dxfId="6868" priority="685" stopIfTrue="1" operator="between">
      <formula>0</formula>
      <formula>5</formula>
    </cfRule>
    <cfRule type="containsBlanks" dxfId="6867" priority="686" stopIfTrue="1">
      <formula>LEN(TRIM(E76))=0</formula>
    </cfRule>
  </conditionalFormatting>
  <conditionalFormatting sqref="R77">
    <cfRule type="cellIs" dxfId="6860" priority="673" stopIfTrue="1" operator="equal">
      <formula>"NO"</formula>
    </cfRule>
  </conditionalFormatting>
  <conditionalFormatting sqref="E77">
    <cfRule type="containsBlanks" dxfId="6858" priority="665" stopIfTrue="1">
      <formula>LEN(TRIM(E77))=0</formula>
    </cfRule>
    <cfRule type="cellIs" dxfId="6857" priority="666" stopIfTrue="1" operator="between">
      <formula>80.1</formula>
      <formula>100</formula>
    </cfRule>
    <cfRule type="cellIs" dxfId="6856" priority="667" stopIfTrue="1" operator="between">
      <formula>35.1</formula>
      <formula>80</formula>
    </cfRule>
    <cfRule type="cellIs" dxfId="6855" priority="668" stopIfTrue="1" operator="between">
      <formula>14.1</formula>
      <formula>35</formula>
    </cfRule>
    <cfRule type="cellIs" dxfId="6854" priority="669" stopIfTrue="1" operator="between">
      <formula>5.1</formula>
      <formula>14</formula>
    </cfRule>
    <cfRule type="cellIs" dxfId="6853" priority="670" stopIfTrue="1" operator="between">
      <formula>0</formula>
      <formula>5</formula>
    </cfRule>
    <cfRule type="containsBlanks" dxfId="6852" priority="671" stopIfTrue="1">
      <formula>LEN(TRIM(E77))=0</formula>
    </cfRule>
  </conditionalFormatting>
  <conditionalFormatting sqref="R78">
    <cfRule type="cellIs" dxfId="6845" priority="658" stopIfTrue="1" operator="equal">
      <formula>"NO"</formula>
    </cfRule>
  </conditionalFormatting>
  <conditionalFormatting sqref="E78">
    <cfRule type="containsBlanks" dxfId="6843" priority="650" stopIfTrue="1">
      <formula>LEN(TRIM(E78))=0</formula>
    </cfRule>
    <cfRule type="cellIs" dxfId="6842" priority="651" stopIfTrue="1" operator="between">
      <formula>80.1</formula>
      <formula>100</formula>
    </cfRule>
    <cfRule type="cellIs" dxfId="6841" priority="652" stopIfTrue="1" operator="between">
      <formula>35.1</formula>
      <formula>80</formula>
    </cfRule>
    <cfRule type="cellIs" dxfId="6840" priority="653" stopIfTrue="1" operator="between">
      <formula>14.1</formula>
      <formula>35</formula>
    </cfRule>
    <cfRule type="cellIs" dxfId="6839" priority="654" stopIfTrue="1" operator="between">
      <formula>5.1</formula>
      <formula>14</formula>
    </cfRule>
    <cfRule type="cellIs" dxfId="6838" priority="655" stopIfTrue="1" operator="between">
      <formula>0</formula>
      <formula>5</formula>
    </cfRule>
    <cfRule type="containsBlanks" dxfId="6837" priority="656" stopIfTrue="1">
      <formula>LEN(TRIM(E78))=0</formula>
    </cfRule>
  </conditionalFormatting>
  <conditionalFormatting sqref="R79">
    <cfRule type="cellIs" dxfId="6830" priority="643" stopIfTrue="1" operator="equal">
      <formula>"NO"</formula>
    </cfRule>
  </conditionalFormatting>
  <conditionalFormatting sqref="E79">
    <cfRule type="containsBlanks" dxfId="6828" priority="635" stopIfTrue="1">
      <formula>LEN(TRIM(E79))=0</formula>
    </cfRule>
    <cfRule type="cellIs" dxfId="6827" priority="636" stopIfTrue="1" operator="between">
      <formula>80.1</formula>
      <formula>100</formula>
    </cfRule>
    <cfRule type="cellIs" dxfId="6826" priority="637" stopIfTrue="1" operator="between">
      <formula>35.1</formula>
      <formula>80</formula>
    </cfRule>
    <cfRule type="cellIs" dxfId="6825" priority="638" stopIfTrue="1" operator="between">
      <formula>14.1</formula>
      <formula>35</formula>
    </cfRule>
    <cfRule type="cellIs" dxfId="6824" priority="639" stopIfTrue="1" operator="between">
      <formula>5.1</formula>
      <formula>14</formula>
    </cfRule>
    <cfRule type="cellIs" dxfId="6823" priority="640" stopIfTrue="1" operator="between">
      <formula>0</formula>
      <formula>5</formula>
    </cfRule>
    <cfRule type="containsBlanks" dxfId="6822" priority="641" stopIfTrue="1">
      <formula>LEN(TRIM(E79))=0</formula>
    </cfRule>
  </conditionalFormatting>
  <conditionalFormatting sqref="R80">
    <cfRule type="cellIs" dxfId="6815" priority="628" stopIfTrue="1" operator="equal">
      <formula>"NO"</formula>
    </cfRule>
  </conditionalFormatting>
  <conditionalFormatting sqref="E80">
    <cfRule type="containsBlanks" dxfId="6813" priority="620" stopIfTrue="1">
      <formula>LEN(TRIM(E80))=0</formula>
    </cfRule>
    <cfRule type="cellIs" dxfId="6812" priority="621" stopIfTrue="1" operator="between">
      <formula>80.1</formula>
      <formula>100</formula>
    </cfRule>
    <cfRule type="cellIs" dxfId="6811" priority="622" stopIfTrue="1" operator="between">
      <formula>35.1</formula>
      <formula>80</formula>
    </cfRule>
    <cfRule type="cellIs" dxfId="6810" priority="623" stopIfTrue="1" operator="between">
      <formula>14.1</formula>
      <formula>35</formula>
    </cfRule>
    <cfRule type="cellIs" dxfId="6809" priority="624" stopIfTrue="1" operator="between">
      <formula>5.1</formula>
      <formula>14</formula>
    </cfRule>
    <cfRule type="cellIs" dxfId="6808" priority="625" stopIfTrue="1" operator="between">
      <formula>0</formula>
      <formula>5</formula>
    </cfRule>
    <cfRule type="containsBlanks" dxfId="6807" priority="626" stopIfTrue="1">
      <formula>LEN(TRIM(E80))=0</formula>
    </cfRule>
  </conditionalFormatting>
  <conditionalFormatting sqref="R81">
    <cfRule type="cellIs" dxfId="6806" priority="619" stopIfTrue="1" operator="equal">
      <formula>"NO"</formula>
    </cfRule>
  </conditionalFormatting>
  <conditionalFormatting sqref="E81">
    <cfRule type="containsBlanks" dxfId="6804" priority="611" stopIfTrue="1">
      <formula>LEN(TRIM(E81))=0</formula>
    </cfRule>
    <cfRule type="cellIs" dxfId="6803" priority="612" stopIfTrue="1" operator="between">
      <formula>80.1</formula>
      <formula>100</formula>
    </cfRule>
    <cfRule type="cellIs" dxfId="6802" priority="613" stopIfTrue="1" operator="between">
      <formula>35.1</formula>
      <formula>80</formula>
    </cfRule>
    <cfRule type="cellIs" dxfId="6801" priority="614" stopIfTrue="1" operator="between">
      <formula>14.1</formula>
      <formula>35</formula>
    </cfRule>
    <cfRule type="cellIs" dxfId="6800" priority="615" stopIfTrue="1" operator="between">
      <formula>5.1</formula>
      <formula>14</formula>
    </cfRule>
    <cfRule type="cellIs" dxfId="6799" priority="616" stopIfTrue="1" operator="between">
      <formula>0</formula>
      <formula>5</formula>
    </cfRule>
    <cfRule type="containsBlanks" dxfId="6798" priority="617" stopIfTrue="1">
      <formula>LEN(TRIM(E81))=0</formula>
    </cfRule>
  </conditionalFormatting>
  <conditionalFormatting sqref="R82">
    <cfRule type="cellIs" dxfId="6797" priority="610" stopIfTrue="1" operator="equal">
      <formula>"NO"</formula>
    </cfRule>
  </conditionalFormatting>
  <conditionalFormatting sqref="E82">
    <cfRule type="containsBlanks" dxfId="6795" priority="602" stopIfTrue="1">
      <formula>LEN(TRIM(E82))=0</formula>
    </cfRule>
    <cfRule type="cellIs" dxfId="6794" priority="603" stopIfTrue="1" operator="between">
      <formula>80.1</formula>
      <formula>100</formula>
    </cfRule>
    <cfRule type="cellIs" dxfId="6793" priority="604" stopIfTrue="1" operator="between">
      <formula>35.1</formula>
      <formula>80</formula>
    </cfRule>
    <cfRule type="cellIs" dxfId="6792" priority="605" stopIfTrue="1" operator="between">
      <formula>14.1</formula>
      <formula>35</formula>
    </cfRule>
    <cfRule type="cellIs" dxfId="6791" priority="606" stopIfTrue="1" operator="between">
      <formula>5.1</formula>
      <formula>14</formula>
    </cfRule>
    <cfRule type="cellIs" dxfId="6790" priority="607" stopIfTrue="1" operator="between">
      <formula>0</formula>
      <formula>5</formula>
    </cfRule>
    <cfRule type="containsBlanks" dxfId="6789" priority="608" stopIfTrue="1">
      <formula>LEN(TRIM(E82))=0</formula>
    </cfRule>
  </conditionalFormatting>
  <conditionalFormatting sqref="R83">
    <cfRule type="cellIs" dxfId="6788" priority="601" stopIfTrue="1" operator="equal">
      <formula>"NO"</formula>
    </cfRule>
  </conditionalFormatting>
  <conditionalFormatting sqref="E83">
    <cfRule type="containsBlanks" dxfId="6786" priority="593" stopIfTrue="1">
      <formula>LEN(TRIM(E83))=0</formula>
    </cfRule>
    <cfRule type="cellIs" dxfId="6785" priority="594" stopIfTrue="1" operator="between">
      <formula>80.1</formula>
      <formula>100</formula>
    </cfRule>
    <cfRule type="cellIs" dxfId="6784" priority="595" stopIfTrue="1" operator="between">
      <formula>35.1</formula>
      <formula>80</formula>
    </cfRule>
    <cfRule type="cellIs" dxfId="6783" priority="596" stopIfTrue="1" operator="between">
      <formula>14.1</formula>
      <formula>35</formula>
    </cfRule>
    <cfRule type="cellIs" dxfId="6782" priority="597" stopIfTrue="1" operator="between">
      <formula>5.1</formula>
      <formula>14</formula>
    </cfRule>
    <cfRule type="cellIs" dxfId="6781" priority="598" stopIfTrue="1" operator="between">
      <formula>0</formula>
      <formula>5</formula>
    </cfRule>
    <cfRule type="containsBlanks" dxfId="6780" priority="599" stopIfTrue="1">
      <formula>LEN(TRIM(E83))=0</formula>
    </cfRule>
  </conditionalFormatting>
  <conditionalFormatting sqref="R84">
    <cfRule type="cellIs" dxfId="6779" priority="592" stopIfTrue="1" operator="equal">
      <formula>"NO"</formula>
    </cfRule>
  </conditionalFormatting>
  <conditionalFormatting sqref="E84">
    <cfRule type="containsBlanks" dxfId="6777" priority="584" stopIfTrue="1">
      <formula>LEN(TRIM(E84))=0</formula>
    </cfRule>
    <cfRule type="cellIs" dxfId="6776" priority="585" stopIfTrue="1" operator="between">
      <formula>80.1</formula>
      <formula>100</formula>
    </cfRule>
    <cfRule type="cellIs" dxfId="6775" priority="586" stopIfTrue="1" operator="between">
      <formula>35.1</formula>
      <formula>80</formula>
    </cfRule>
    <cfRule type="cellIs" dxfId="6774" priority="587" stopIfTrue="1" operator="between">
      <formula>14.1</formula>
      <formula>35</formula>
    </cfRule>
    <cfRule type="cellIs" dxfId="6773" priority="588" stopIfTrue="1" operator="between">
      <formula>5.1</formula>
      <formula>14</formula>
    </cfRule>
    <cfRule type="cellIs" dxfId="6772" priority="589" stopIfTrue="1" operator="between">
      <formula>0</formula>
      <formula>5</formula>
    </cfRule>
    <cfRule type="containsBlanks" dxfId="6771" priority="590" stopIfTrue="1">
      <formula>LEN(TRIM(E84))=0</formula>
    </cfRule>
  </conditionalFormatting>
  <conditionalFormatting sqref="E96">
    <cfRule type="containsBlanks" dxfId="6770" priority="575" stopIfTrue="1">
      <formula>LEN(TRIM(E96))=0</formula>
    </cfRule>
    <cfRule type="cellIs" dxfId="6769" priority="576" stopIfTrue="1" operator="between">
      <formula>80.1</formula>
      <formula>100</formula>
    </cfRule>
    <cfRule type="cellIs" dxfId="6768" priority="577" stopIfTrue="1" operator="between">
      <formula>35.1</formula>
      <formula>80</formula>
    </cfRule>
    <cfRule type="cellIs" dxfId="6767" priority="578" stopIfTrue="1" operator="between">
      <formula>14.1</formula>
      <formula>35</formula>
    </cfRule>
    <cfRule type="cellIs" dxfId="6766" priority="579" stopIfTrue="1" operator="between">
      <formula>5.1</formula>
      <formula>14</formula>
    </cfRule>
    <cfRule type="cellIs" dxfId="6765" priority="580" stopIfTrue="1" operator="between">
      <formula>0</formula>
      <formula>5</formula>
    </cfRule>
    <cfRule type="containsBlanks" dxfId="6764" priority="581" stopIfTrue="1">
      <formula>LEN(TRIM(E96))=0</formula>
    </cfRule>
  </conditionalFormatting>
  <conditionalFormatting sqref="R96">
    <cfRule type="cellIs" dxfId="6763" priority="583" stopIfTrue="1" operator="equal">
      <formula>"NO"</formula>
    </cfRule>
  </conditionalFormatting>
  <conditionalFormatting sqref="E97">
    <cfRule type="containsBlanks" dxfId="6755" priority="560" stopIfTrue="1">
      <formula>LEN(TRIM(E97))=0</formula>
    </cfRule>
    <cfRule type="cellIs" dxfId="6754" priority="561" stopIfTrue="1" operator="between">
      <formula>80.1</formula>
      <formula>100</formula>
    </cfRule>
    <cfRule type="cellIs" dxfId="6753" priority="562" stopIfTrue="1" operator="between">
      <formula>35.1</formula>
      <formula>80</formula>
    </cfRule>
    <cfRule type="cellIs" dxfId="6752" priority="563" stopIfTrue="1" operator="between">
      <formula>14.1</formula>
      <formula>35</formula>
    </cfRule>
    <cfRule type="cellIs" dxfId="6751" priority="564" stopIfTrue="1" operator="between">
      <formula>5.1</formula>
      <formula>14</formula>
    </cfRule>
    <cfRule type="cellIs" dxfId="6750" priority="565" stopIfTrue="1" operator="between">
      <formula>0</formula>
      <formula>5</formula>
    </cfRule>
    <cfRule type="containsBlanks" dxfId="6749" priority="566" stopIfTrue="1">
      <formula>LEN(TRIM(E97))=0</formula>
    </cfRule>
  </conditionalFormatting>
  <conditionalFormatting sqref="R97">
    <cfRule type="cellIs" dxfId="6748" priority="568" stopIfTrue="1" operator="equal">
      <formula>"NO"</formula>
    </cfRule>
  </conditionalFormatting>
  <conditionalFormatting sqref="E98">
    <cfRule type="containsBlanks" dxfId="6740" priority="545" stopIfTrue="1">
      <formula>LEN(TRIM(E98))=0</formula>
    </cfRule>
    <cfRule type="cellIs" dxfId="6739" priority="546" stopIfTrue="1" operator="between">
      <formula>80.1</formula>
      <formula>100</formula>
    </cfRule>
    <cfRule type="cellIs" dxfId="6738" priority="547" stopIfTrue="1" operator="between">
      <formula>35.1</formula>
      <formula>80</formula>
    </cfRule>
    <cfRule type="cellIs" dxfId="6737" priority="548" stopIfTrue="1" operator="between">
      <formula>14.1</formula>
      <formula>35</formula>
    </cfRule>
    <cfRule type="cellIs" dxfId="6736" priority="549" stopIfTrue="1" operator="between">
      <formula>5.1</formula>
      <formula>14</formula>
    </cfRule>
    <cfRule type="cellIs" dxfId="6735" priority="550" stopIfTrue="1" operator="between">
      <formula>0</formula>
      <formula>5</formula>
    </cfRule>
    <cfRule type="containsBlanks" dxfId="6734" priority="551" stopIfTrue="1">
      <formula>LEN(TRIM(E98))=0</formula>
    </cfRule>
  </conditionalFormatting>
  <conditionalFormatting sqref="R98">
    <cfRule type="cellIs" dxfId="6733" priority="553" stopIfTrue="1" operator="equal">
      <formula>"NO"</formula>
    </cfRule>
  </conditionalFormatting>
  <conditionalFormatting sqref="E99">
    <cfRule type="containsBlanks" dxfId="6725" priority="530" stopIfTrue="1">
      <formula>LEN(TRIM(E99))=0</formula>
    </cfRule>
    <cfRule type="cellIs" dxfId="6724" priority="531" stopIfTrue="1" operator="between">
      <formula>80.1</formula>
      <formula>100</formula>
    </cfRule>
    <cfRule type="cellIs" dxfId="6723" priority="532" stopIfTrue="1" operator="between">
      <formula>35.1</formula>
      <formula>80</formula>
    </cfRule>
    <cfRule type="cellIs" dxfId="6722" priority="533" stopIfTrue="1" operator="between">
      <formula>14.1</formula>
      <formula>35</formula>
    </cfRule>
    <cfRule type="cellIs" dxfId="6721" priority="534" stopIfTrue="1" operator="between">
      <formula>5.1</formula>
      <formula>14</formula>
    </cfRule>
    <cfRule type="cellIs" dxfId="6720" priority="535" stopIfTrue="1" operator="between">
      <formula>0</formula>
      <formula>5</formula>
    </cfRule>
    <cfRule type="containsBlanks" dxfId="6719" priority="536" stopIfTrue="1">
      <formula>LEN(TRIM(E99))=0</formula>
    </cfRule>
  </conditionalFormatting>
  <conditionalFormatting sqref="R99">
    <cfRule type="cellIs" dxfId="6718" priority="538" stopIfTrue="1" operator="equal">
      <formula>"NO"</formula>
    </cfRule>
  </conditionalFormatting>
  <conditionalFormatting sqref="E100">
    <cfRule type="containsBlanks" dxfId="6710" priority="515" stopIfTrue="1">
      <formula>LEN(TRIM(E100))=0</formula>
    </cfRule>
    <cfRule type="cellIs" dxfId="6709" priority="516" stopIfTrue="1" operator="between">
      <formula>80.1</formula>
      <formula>100</formula>
    </cfRule>
    <cfRule type="cellIs" dxfId="6708" priority="517" stopIfTrue="1" operator="between">
      <formula>35.1</formula>
      <formula>80</formula>
    </cfRule>
    <cfRule type="cellIs" dxfId="6707" priority="518" stopIfTrue="1" operator="between">
      <formula>14.1</formula>
      <formula>35</formula>
    </cfRule>
    <cfRule type="cellIs" dxfId="6706" priority="519" stopIfTrue="1" operator="between">
      <formula>5.1</formula>
      <formula>14</formula>
    </cfRule>
    <cfRule type="cellIs" dxfId="6705" priority="520" stopIfTrue="1" operator="between">
      <formula>0</formula>
      <formula>5</formula>
    </cfRule>
    <cfRule type="containsBlanks" dxfId="6704" priority="521" stopIfTrue="1">
      <formula>LEN(TRIM(E100))=0</formula>
    </cfRule>
  </conditionalFormatting>
  <conditionalFormatting sqref="R100">
    <cfRule type="cellIs" dxfId="6703" priority="523" stopIfTrue="1" operator="equal">
      <formula>"NO"</formula>
    </cfRule>
  </conditionalFormatting>
  <conditionalFormatting sqref="E101">
    <cfRule type="containsBlanks" dxfId="6695" priority="500" stopIfTrue="1">
      <formula>LEN(TRIM(E101))=0</formula>
    </cfRule>
    <cfRule type="cellIs" dxfId="6694" priority="501" stopIfTrue="1" operator="between">
      <formula>80.1</formula>
      <formula>100</formula>
    </cfRule>
    <cfRule type="cellIs" dxfId="6693" priority="502" stopIfTrue="1" operator="between">
      <formula>35.1</formula>
      <formula>80</formula>
    </cfRule>
    <cfRule type="cellIs" dxfId="6692" priority="503" stopIfTrue="1" operator="between">
      <formula>14.1</formula>
      <formula>35</formula>
    </cfRule>
    <cfRule type="cellIs" dxfId="6691" priority="504" stopIfTrue="1" operator="between">
      <formula>5.1</formula>
      <formula>14</formula>
    </cfRule>
    <cfRule type="cellIs" dxfId="6690" priority="505" stopIfTrue="1" operator="between">
      <formula>0</formula>
      <formula>5</formula>
    </cfRule>
    <cfRule type="containsBlanks" dxfId="6689" priority="506" stopIfTrue="1">
      <formula>LEN(TRIM(E101))=0</formula>
    </cfRule>
  </conditionalFormatting>
  <conditionalFormatting sqref="R101">
    <cfRule type="cellIs" dxfId="6688" priority="508" stopIfTrue="1" operator="equal">
      <formula>"NO"</formula>
    </cfRule>
  </conditionalFormatting>
  <conditionalFormatting sqref="E102">
    <cfRule type="containsBlanks" dxfId="6680" priority="485" stopIfTrue="1">
      <formula>LEN(TRIM(E102))=0</formula>
    </cfRule>
    <cfRule type="cellIs" dxfId="6679" priority="486" stopIfTrue="1" operator="between">
      <formula>80.1</formula>
      <formula>100</formula>
    </cfRule>
    <cfRule type="cellIs" dxfId="6678" priority="487" stopIfTrue="1" operator="between">
      <formula>35.1</formula>
      <formula>80</formula>
    </cfRule>
    <cfRule type="cellIs" dxfId="6677" priority="488" stopIfTrue="1" operator="between">
      <formula>14.1</formula>
      <formula>35</formula>
    </cfRule>
    <cfRule type="cellIs" dxfId="6676" priority="489" stopIfTrue="1" operator="between">
      <formula>5.1</formula>
      <formula>14</formula>
    </cfRule>
    <cfRule type="cellIs" dxfId="6675" priority="490" stopIfTrue="1" operator="between">
      <formula>0</formula>
      <formula>5</formula>
    </cfRule>
    <cfRule type="containsBlanks" dxfId="6674" priority="491" stopIfTrue="1">
      <formula>LEN(TRIM(E102))=0</formula>
    </cfRule>
  </conditionalFormatting>
  <conditionalFormatting sqref="R102">
    <cfRule type="cellIs" dxfId="6673" priority="493" stopIfTrue="1" operator="equal">
      <formula>"NO"</formula>
    </cfRule>
  </conditionalFormatting>
  <conditionalFormatting sqref="E103">
    <cfRule type="containsBlanks" dxfId="6665" priority="470" stopIfTrue="1">
      <formula>LEN(TRIM(E103))=0</formula>
    </cfRule>
    <cfRule type="cellIs" dxfId="6664" priority="471" stopIfTrue="1" operator="between">
      <formula>80.1</formula>
      <formula>100</formula>
    </cfRule>
    <cfRule type="cellIs" dxfId="6663" priority="472" stopIfTrue="1" operator="between">
      <formula>35.1</formula>
      <formula>80</formula>
    </cfRule>
    <cfRule type="cellIs" dxfId="6662" priority="473" stopIfTrue="1" operator="between">
      <formula>14.1</formula>
      <formula>35</formula>
    </cfRule>
    <cfRule type="cellIs" dxfId="6661" priority="474" stopIfTrue="1" operator="between">
      <formula>5.1</formula>
      <formula>14</formula>
    </cfRule>
    <cfRule type="cellIs" dxfId="6660" priority="475" stopIfTrue="1" operator="between">
      <formula>0</formula>
      <formula>5</formula>
    </cfRule>
    <cfRule type="containsBlanks" dxfId="6659" priority="476" stopIfTrue="1">
      <formula>LEN(TRIM(E103))=0</formula>
    </cfRule>
  </conditionalFormatting>
  <conditionalFormatting sqref="R103">
    <cfRule type="cellIs" dxfId="6658" priority="478" stopIfTrue="1" operator="equal">
      <formula>"NO"</formula>
    </cfRule>
  </conditionalFormatting>
  <conditionalFormatting sqref="E104">
    <cfRule type="containsBlanks" dxfId="6650" priority="455" stopIfTrue="1">
      <formula>LEN(TRIM(E104))=0</formula>
    </cfRule>
    <cfRule type="cellIs" dxfId="6649" priority="456" stopIfTrue="1" operator="between">
      <formula>80.1</formula>
      <formula>100</formula>
    </cfRule>
    <cfRule type="cellIs" dxfId="6648" priority="457" stopIfTrue="1" operator="between">
      <formula>35.1</formula>
      <formula>80</formula>
    </cfRule>
    <cfRule type="cellIs" dxfId="6647" priority="458" stopIfTrue="1" operator="between">
      <formula>14.1</formula>
      <formula>35</formula>
    </cfRule>
    <cfRule type="cellIs" dxfId="6646" priority="459" stopIfTrue="1" operator="between">
      <formula>5.1</formula>
      <formula>14</formula>
    </cfRule>
    <cfRule type="cellIs" dxfId="6645" priority="460" stopIfTrue="1" operator="between">
      <formula>0</formula>
      <formula>5</formula>
    </cfRule>
    <cfRule type="containsBlanks" dxfId="6644" priority="461" stopIfTrue="1">
      <formula>LEN(TRIM(E104))=0</formula>
    </cfRule>
  </conditionalFormatting>
  <conditionalFormatting sqref="R104">
    <cfRule type="cellIs" dxfId="6643" priority="463" stopIfTrue="1" operator="equal">
      <formula>"NO"</formula>
    </cfRule>
  </conditionalFormatting>
  <conditionalFormatting sqref="E105">
    <cfRule type="containsBlanks" dxfId="6635" priority="440" stopIfTrue="1">
      <formula>LEN(TRIM(E105))=0</formula>
    </cfRule>
    <cfRule type="cellIs" dxfId="6634" priority="441" stopIfTrue="1" operator="between">
      <formula>80.1</formula>
      <formula>100</formula>
    </cfRule>
    <cfRule type="cellIs" dxfId="6633" priority="442" stopIfTrue="1" operator="between">
      <formula>35.1</formula>
      <formula>80</formula>
    </cfRule>
    <cfRule type="cellIs" dxfId="6632" priority="443" stopIfTrue="1" operator="between">
      <formula>14.1</formula>
      <formula>35</formula>
    </cfRule>
    <cfRule type="cellIs" dxfId="6631" priority="444" stopIfTrue="1" operator="between">
      <formula>5.1</formula>
      <formula>14</formula>
    </cfRule>
    <cfRule type="cellIs" dxfId="6630" priority="445" stopIfTrue="1" operator="between">
      <formula>0</formula>
      <formula>5</formula>
    </cfRule>
    <cfRule type="containsBlanks" dxfId="6629" priority="446" stopIfTrue="1">
      <formula>LEN(TRIM(E105))=0</formula>
    </cfRule>
  </conditionalFormatting>
  <conditionalFormatting sqref="R105">
    <cfRule type="cellIs" dxfId="6628" priority="448" stopIfTrue="1" operator="equal">
      <formula>"NO"</formula>
    </cfRule>
  </conditionalFormatting>
  <conditionalFormatting sqref="E106">
    <cfRule type="containsBlanks" dxfId="6620" priority="425" stopIfTrue="1">
      <formula>LEN(TRIM(E106))=0</formula>
    </cfRule>
    <cfRule type="cellIs" dxfId="6619" priority="426" stopIfTrue="1" operator="between">
      <formula>80.1</formula>
      <formula>100</formula>
    </cfRule>
    <cfRule type="cellIs" dxfId="6618" priority="427" stopIfTrue="1" operator="between">
      <formula>35.1</formula>
      <formula>80</formula>
    </cfRule>
    <cfRule type="cellIs" dxfId="6617" priority="428" stopIfTrue="1" operator="between">
      <formula>14.1</formula>
      <formula>35</formula>
    </cfRule>
    <cfRule type="cellIs" dxfId="6616" priority="429" stopIfTrue="1" operator="between">
      <formula>5.1</formula>
      <formula>14</formula>
    </cfRule>
    <cfRule type="cellIs" dxfId="6615" priority="430" stopIfTrue="1" operator="between">
      <formula>0</formula>
      <formula>5</formula>
    </cfRule>
    <cfRule type="containsBlanks" dxfId="6614" priority="431" stopIfTrue="1">
      <formula>LEN(TRIM(E106))=0</formula>
    </cfRule>
  </conditionalFormatting>
  <conditionalFormatting sqref="R106">
    <cfRule type="cellIs" dxfId="6613" priority="433" stopIfTrue="1" operator="equal">
      <formula>"NO"</formula>
    </cfRule>
  </conditionalFormatting>
  <conditionalFormatting sqref="E107">
    <cfRule type="containsBlanks" dxfId="6605" priority="410" stopIfTrue="1">
      <formula>LEN(TRIM(E107))=0</formula>
    </cfRule>
    <cfRule type="cellIs" dxfId="6604" priority="411" stopIfTrue="1" operator="between">
      <formula>80.1</formula>
      <formula>100</formula>
    </cfRule>
    <cfRule type="cellIs" dxfId="6603" priority="412" stopIfTrue="1" operator="between">
      <formula>35.1</formula>
      <formula>80</formula>
    </cfRule>
    <cfRule type="cellIs" dxfId="6602" priority="413" stopIfTrue="1" operator="between">
      <formula>14.1</formula>
      <formula>35</formula>
    </cfRule>
    <cfRule type="cellIs" dxfId="6601" priority="414" stopIfTrue="1" operator="between">
      <formula>5.1</formula>
      <formula>14</formula>
    </cfRule>
    <cfRule type="cellIs" dxfId="6600" priority="415" stopIfTrue="1" operator="between">
      <formula>0</formula>
      <formula>5</formula>
    </cfRule>
    <cfRule type="containsBlanks" dxfId="6599" priority="416" stopIfTrue="1">
      <formula>LEN(TRIM(E107))=0</formula>
    </cfRule>
  </conditionalFormatting>
  <conditionalFormatting sqref="R107">
    <cfRule type="cellIs" dxfId="6598" priority="418" stopIfTrue="1" operator="equal">
      <formula>"NO"</formula>
    </cfRule>
  </conditionalFormatting>
  <conditionalFormatting sqref="E108">
    <cfRule type="containsBlanks" dxfId="6590" priority="395" stopIfTrue="1">
      <formula>LEN(TRIM(E108))=0</formula>
    </cfRule>
    <cfRule type="cellIs" dxfId="6589" priority="396" stopIfTrue="1" operator="between">
      <formula>80.1</formula>
      <formula>100</formula>
    </cfRule>
    <cfRule type="cellIs" dxfId="6588" priority="397" stopIfTrue="1" operator="between">
      <formula>35.1</formula>
      <formula>80</formula>
    </cfRule>
    <cfRule type="cellIs" dxfId="6587" priority="398" stopIfTrue="1" operator="between">
      <formula>14.1</formula>
      <formula>35</formula>
    </cfRule>
    <cfRule type="cellIs" dxfId="6586" priority="399" stopIfTrue="1" operator="between">
      <formula>5.1</formula>
      <formula>14</formula>
    </cfRule>
    <cfRule type="cellIs" dxfId="6585" priority="400" stopIfTrue="1" operator="between">
      <formula>0</formula>
      <formula>5</formula>
    </cfRule>
    <cfRule type="containsBlanks" dxfId="6584" priority="401" stopIfTrue="1">
      <formula>LEN(TRIM(E108))=0</formula>
    </cfRule>
  </conditionalFormatting>
  <conditionalFormatting sqref="R108">
    <cfRule type="cellIs" dxfId="6583" priority="403" stopIfTrue="1" operator="equal">
      <formula>"NO"</formula>
    </cfRule>
  </conditionalFormatting>
  <conditionalFormatting sqref="E109">
    <cfRule type="containsBlanks" dxfId="6575" priority="365" stopIfTrue="1">
      <formula>LEN(TRIM(E109))=0</formula>
    </cfRule>
    <cfRule type="cellIs" dxfId="6574" priority="366" stopIfTrue="1" operator="between">
      <formula>80.1</formula>
      <formula>100</formula>
    </cfRule>
    <cfRule type="cellIs" dxfId="6573" priority="367" stopIfTrue="1" operator="between">
      <formula>35.1</formula>
      <formula>80</formula>
    </cfRule>
    <cfRule type="cellIs" dxfId="6572" priority="368" stopIfTrue="1" operator="between">
      <formula>14.1</formula>
      <formula>35</formula>
    </cfRule>
    <cfRule type="cellIs" dxfId="6571" priority="369" stopIfTrue="1" operator="between">
      <formula>5.1</formula>
      <formula>14</formula>
    </cfRule>
    <cfRule type="cellIs" dxfId="6570" priority="370" stopIfTrue="1" operator="between">
      <formula>0</formula>
      <formula>5</formula>
    </cfRule>
    <cfRule type="containsBlanks" dxfId="6569" priority="371" stopIfTrue="1">
      <formula>LEN(TRIM(E109))=0</formula>
    </cfRule>
  </conditionalFormatting>
  <conditionalFormatting sqref="R109">
    <cfRule type="cellIs" dxfId="6568" priority="373" stopIfTrue="1" operator="equal">
      <formula>"NO"</formula>
    </cfRule>
  </conditionalFormatting>
  <conditionalFormatting sqref="E110">
    <cfRule type="containsBlanks" dxfId="6560" priority="350" stopIfTrue="1">
      <formula>LEN(TRIM(E110))=0</formula>
    </cfRule>
    <cfRule type="cellIs" dxfId="6559" priority="351" stopIfTrue="1" operator="between">
      <formula>80.1</formula>
      <formula>100</formula>
    </cfRule>
    <cfRule type="cellIs" dxfId="6558" priority="352" stopIfTrue="1" operator="between">
      <formula>35.1</formula>
      <formula>80</formula>
    </cfRule>
    <cfRule type="cellIs" dxfId="6557" priority="353" stopIfTrue="1" operator="between">
      <formula>14.1</formula>
      <formula>35</formula>
    </cfRule>
    <cfRule type="cellIs" dxfId="6556" priority="354" stopIfTrue="1" operator="between">
      <formula>5.1</formula>
      <formula>14</formula>
    </cfRule>
    <cfRule type="cellIs" dxfId="6555" priority="355" stopIfTrue="1" operator="between">
      <formula>0</formula>
      <formula>5</formula>
    </cfRule>
    <cfRule type="containsBlanks" dxfId="6554" priority="356" stopIfTrue="1">
      <formula>LEN(TRIM(E110))=0</formula>
    </cfRule>
  </conditionalFormatting>
  <conditionalFormatting sqref="R110">
    <cfRule type="cellIs" dxfId="6553" priority="358" stopIfTrue="1" operator="equal">
      <formula>"NO"</formula>
    </cfRule>
  </conditionalFormatting>
  <conditionalFormatting sqref="E111">
    <cfRule type="containsBlanks" dxfId="6545" priority="335" stopIfTrue="1">
      <formula>LEN(TRIM(E111))=0</formula>
    </cfRule>
    <cfRule type="cellIs" dxfId="6544" priority="336" stopIfTrue="1" operator="between">
      <formula>80.1</formula>
      <formula>100</formula>
    </cfRule>
    <cfRule type="cellIs" dxfId="6543" priority="337" stopIfTrue="1" operator="between">
      <formula>35.1</formula>
      <formula>80</formula>
    </cfRule>
    <cfRule type="cellIs" dxfId="6542" priority="338" stopIfTrue="1" operator="between">
      <formula>14.1</formula>
      <formula>35</formula>
    </cfRule>
    <cfRule type="cellIs" dxfId="6541" priority="339" stopIfTrue="1" operator="between">
      <formula>5.1</formula>
      <formula>14</formula>
    </cfRule>
    <cfRule type="cellIs" dxfId="6540" priority="340" stopIfTrue="1" operator="between">
      <formula>0</formula>
      <formula>5</formula>
    </cfRule>
    <cfRule type="containsBlanks" dxfId="6539" priority="341" stopIfTrue="1">
      <formula>LEN(TRIM(E111))=0</formula>
    </cfRule>
  </conditionalFormatting>
  <conditionalFormatting sqref="R111">
    <cfRule type="cellIs" dxfId="6538" priority="343" stopIfTrue="1" operator="equal">
      <formula>"NO"</formula>
    </cfRule>
  </conditionalFormatting>
  <conditionalFormatting sqref="E112">
    <cfRule type="containsBlanks" dxfId="6530" priority="320" stopIfTrue="1">
      <formula>LEN(TRIM(E112))=0</formula>
    </cfRule>
    <cfRule type="cellIs" dxfId="6529" priority="321" stopIfTrue="1" operator="between">
      <formula>80.1</formula>
      <formula>100</formula>
    </cfRule>
    <cfRule type="cellIs" dxfId="6528" priority="322" stopIfTrue="1" operator="between">
      <formula>35.1</formula>
      <formula>80</formula>
    </cfRule>
    <cfRule type="cellIs" dxfId="6527" priority="323" stopIfTrue="1" operator="between">
      <formula>14.1</formula>
      <formula>35</formula>
    </cfRule>
    <cfRule type="cellIs" dxfId="6526" priority="324" stopIfTrue="1" operator="between">
      <formula>5.1</formula>
      <formula>14</formula>
    </cfRule>
    <cfRule type="cellIs" dxfId="6525" priority="325" stopIfTrue="1" operator="between">
      <formula>0</formula>
      <formula>5</formula>
    </cfRule>
    <cfRule type="containsBlanks" dxfId="6524" priority="326" stopIfTrue="1">
      <formula>LEN(TRIM(E112))=0</formula>
    </cfRule>
  </conditionalFormatting>
  <conditionalFormatting sqref="R112">
    <cfRule type="cellIs" dxfId="6523" priority="328" stopIfTrue="1" operator="equal">
      <formula>"NO"</formula>
    </cfRule>
  </conditionalFormatting>
  <conditionalFormatting sqref="R113:R126">
    <cfRule type="cellIs" dxfId="6515" priority="313" stopIfTrue="1" operator="equal">
      <formula>"NO"</formula>
    </cfRule>
  </conditionalFormatting>
  <conditionalFormatting sqref="E113:E126">
    <cfRule type="containsBlanks" dxfId="6513" priority="305" stopIfTrue="1">
      <formula>LEN(TRIM(E113))=0</formula>
    </cfRule>
    <cfRule type="cellIs" dxfId="6512" priority="306" stopIfTrue="1" operator="between">
      <formula>80.1</formula>
      <formula>100</formula>
    </cfRule>
    <cfRule type="cellIs" dxfId="6511" priority="307" stopIfTrue="1" operator="between">
      <formula>35.1</formula>
      <formula>80</formula>
    </cfRule>
    <cfRule type="cellIs" dxfId="6510" priority="308" stopIfTrue="1" operator="between">
      <formula>14.1</formula>
      <formula>35</formula>
    </cfRule>
    <cfRule type="cellIs" dxfId="6509" priority="309" stopIfTrue="1" operator="between">
      <formula>5.1</formula>
      <formula>14</formula>
    </cfRule>
    <cfRule type="cellIs" dxfId="6508" priority="310" stopIfTrue="1" operator="between">
      <formula>0</formula>
      <formula>5</formula>
    </cfRule>
    <cfRule type="containsBlanks" dxfId="6507" priority="311" stopIfTrue="1">
      <formula>LEN(TRIM(E113))=0</formula>
    </cfRule>
  </conditionalFormatting>
  <conditionalFormatting sqref="R187:R201">
    <cfRule type="cellIs" dxfId="6500" priority="283" stopIfTrue="1" operator="equal">
      <formula>"NO"</formula>
    </cfRule>
  </conditionalFormatting>
  <conditionalFormatting sqref="E187:E201">
    <cfRule type="containsBlanks" dxfId="6498" priority="275" stopIfTrue="1">
      <formula>LEN(TRIM(E187))=0</formula>
    </cfRule>
    <cfRule type="cellIs" dxfId="6497" priority="276" stopIfTrue="1" operator="between">
      <formula>80.1</formula>
      <formula>100</formula>
    </cfRule>
    <cfRule type="cellIs" dxfId="6496" priority="277" stopIfTrue="1" operator="between">
      <formula>35.1</formula>
      <formula>80</formula>
    </cfRule>
    <cfRule type="cellIs" dxfId="6495" priority="278" stopIfTrue="1" operator="between">
      <formula>14.1</formula>
      <formula>35</formula>
    </cfRule>
    <cfRule type="cellIs" dxfId="6494" priority="279" stopIfTrue="1" operator="between">
      <formula>5.1</formula>
      <formula>14</formula>
    </cfRule>
    <cfRule type="cellIs" dxfId="6493" priority="280" stopIfTrue="1" operator="between">
      <formula>0</formula>
      <formula>5</formula>
    </cfRule>
    <cfRule type="containsBlanks" dxfId="6492" priority="281" stopIfTrue="1">
      <formula>LEN(TRIM(E187))=0</formula>
    </cfRule>
  </conditionalFormatting>
  <conditionalFormatting sqref="R202:R215">
    <cfRule type="cellIs" dxfId="6485" priority="238" stopIfTrue="1" operator="equal">
      <formula>"NO"</formula>
    </cfRule>
  </conditionalFormatting>
  <conditionalFormatting sqref="E202:E215">
    <cfRule type="containsBlanks" dxfId="6483" priority="230" stopIfTrue="1">
      <formula>LEN(TRIM(E202))=0</formula>
    </cfRule>
    <cfRule type="cellIs" dxfId="6482" priority="231" stopIfTrue="1" operator="between">
      <formula>80.1</formula>
      <formula>100</formula>
    </cfRule>
    <cfRule type="cellIs" dxfId="6481" priority="232" stopIfTrue="1" operator="between">
      <formula>35.1</formula>
      <formula>80</formula>
    </cfRule>
    <cfRule type="cellIs" dxfId="6480" priority="233" stopIfTrue="1" operator="between">
      <formula>14.1</formula>
      <formula>35</formula>
    </cfRule>
    <cfRule type="cellIs" dxfId="6479" priority="234" stopIfTrue="1" operator="between">
      <formula>5.1</formula>
      <formula>14</formula>
    </cfRule>
    <cfRule type="cellIs" dxfId="6478" priority="235" stopIfTrue="1" operator="between">
      <formula>0</formula>
      <formula>5</formula>
    </cfRule>
    <cfRule type="containsBlanks" dxfId="6477" priority="236" stopIfTrue="1">
      <formula>LEN(TRIM(E202))=0</formula>
    </cfRule>
  </conditionalFormatting>
  <conditionalFormatting sqref="R216:R220 R222:R231">
    <cfRule type="cellIs" dxfId="6470" priority="223" stopIfTrue="1" operator="equal">
      <formula>"NO"</formula>
    </cfRule>
  </conditionalFormatting>
  <conditionalFormatting sqref="E216:E220 E222:E231">
    <cfRule type="containsBlanks" dxfId="6468" priority="215" stopIfTrue="1">
      <formula>LEN(TRIM(E216))=0</formula>
    </cfRule>
    <cfRule type="cellIs" dxfId="6467" priority="216" stopIfTrue="1" operator="between">
      <formula>80.1</formula>
      <formula>100</formula>
    </cfRule>
    <cfRule type="cellIs" dxfId="6466" priority="217" stopIfTrue="1" operator="between">
      <formula>35.1</formula>
      <formula>80</formula>
    </cfRule>
    <cfRule type="cellIs" dxfId="6465" priority="218" stopIfTrue="1" operator="between">
      <formula>14.1</formula>
      <formula>35</formula>
    </cfRule>
    <cfRule type="cellIs" dxfId="6464" priority="219" stopIfTrue="1" operator="between">
      <formula>5.1</formula>
      <formula>14</formula>
    </cfRule>
    <cfRule type="cellIs" dxfId="6463" priority="220" stopIfTrue="1" operator="between">
      <formula>0</formula>
      <formula>5</formula>
    </cfRule>
    <cfRule type="containsBlanks" dxfId="6462" priority="221" stopIfTrue="1">
      <formula>LEN(TRIM(E216))=0</formula>
    </cfRule>
  </conditionalFormatting>
  <conditionalFormatting sqref="R221">
    <cfRule type="cellIs" dxfId="6454" priority="208" stopIfTrue="1" operator="equal">
      <formula>"NO"</formula>
    </cfRule>
  </conditionalFormatting>
  <conditionalFormatting sqref="E221">
    <cfRule type="containsBlanks" dxfId="6452" priority="200" stopIfTrue="1">
      <formula>LEN(TRIM(E221))=0</formula>
    </cfRule>
    <cfRule type="cellIs" dxfId="6451" priority="201" stopIfTrue="1" operator="between">
      <formula>80.1</formula>
      <formula>100</formula>
    </cfRule>
    <cfRule type="cellIs" dxfId="6450" priority="202" stopIfTrue="1" operator="between">
      <formula>35.1</formula>
      <formula>80</formula>
    </cfRule>
    <cfRule type="cellIs" dxfId="6449" priority="203" stopIfTrue="1" operator="between">
      <formula>14.1</formula>
      <formula>35</formula>
    </cfRule>
    <cfRule type="cellIs" dxfId="6448" priority="204" stopIfTrue="1" operator="between">
      <formula>5.1</formula>
      <formula>14</formula>
    </cfRule>
    <cfRule type="cellIs" dxfId="6447" priority="205" stopIfTrue="1" operator="between">
      <formula>0</formula>
      <formula>5</formula>
    </cfRule>
    <cfRule type="containsBlanks" dxfId="6446" priority="206" stopIfTrue="1">
      <formula>LEN(TRIM(E221))=0</formula>
    </cfRule>
  </conditionalFormatting>
  <conditionalFormatting sqref="R244:R251">
    <cfRule type="cellIs" dxfId="6440" priority="193" stopIfTrue="1" operator="equal">
      <formula>"NO"</formula>
    </cfRule>
  </conditionalFormatting>
  <conditionalFormatting sqref="E244:E251">
    <cfRule type="containsBlanks" dxfId="6438" priority="185" stopIfTrue="1">
      <formula>LEN(TRIM(E244))=0</formula>
    </cfRule>
    <cfRule type="cellIs" dxfId="6437" priority="186" stopIfTrue="1" operator="between">
      <formula>80.1</formula>
      <formula>100</formula>
    </cfRule>
    <cfRule type="cellIs" dxfId="6436" priority="187" stopIfTrue="1" operator="between">
      <formula>35.1</formula>
      <formula>80</formula>
    </cfRule>
    <cfRule type="cellIs" dxfId="6435" priority="188" stopIfTrue="1" operator="between">
      <formula>14.1</formula>
      <formula>35</formula>
    </cfRule>
    <cfRule type="cellIs" dxfId="6434" priority="189" stopIfTrue="1" operator="between">
      <formula>5.1</formula>
      <formula>14</formula>
    </cfRule>
    <cfRule type="cellIs" dxfId="6433" priority="190" stopIfTrue="1" operator="between">
      <formula>0</formula>
      <formula>5</formula>
    </cfRule>
    <cfRule type="containsBlanks" dxfId="6432" priority="191" stopIfTrue="1">
      <formula>LEN(TRIM(E244))=0</formula>
    </cfRule>
  </conditionalFormatting>
  <conditionalFormatting sqref="E252:E263">
    <cfRule type="containsBlanks" dxfId="6425" priority="170" stopIfTrue="1">
      <formula>LEN(TRIM(E252))=0</formula>
    </cfRule>
    <cfRule type="cellIs" dxfId="6424" priority="171" stopIfTrue="1" operator="between">
      <formula>80.1</formula>
      <formula>100</formula>
    </cfRule>
    <cfRule type="cellIs" dxfId="6423" priority="172" stopIfTrue="1" operator="between">
      <formula>35.1</formula>
      <formula>80</formula>
    </cfRule>
    <cfRule type="cellIs" dxfId="6422" priority="173" stopIfTrue="1" operator="between">
      <formula>14.1</formula>
      <formula>35</formula>
    </cfRule>
    <cfRule type="cellIs" dxfId="6421" priority="174" stopIfTrue="1" operator="between">
      <formula>5.1</formula>
      <formula>14</formula>
    </cfRule>
    <cfRule type="cellIs" dxfId="6420" priority="175" stopIfTrue="1" operator="between">
      <formula>0</formula>
      <formula>5</formula>
    </cfRule>
    <cfRule type="containsBlanks" dxfId="6419" priority="176" stopIfTrue="1">
      <formula>LEN(TRIM(E252))=0</formula>
    </cfRule>
  </conditionalFormatting>
  <conditionalFormatting sqref="R252:R263">
    <cfRule type="cellIs" dxfId="6418" priority="178" stopIfTrue="1" operator="equal">
      <formula>"NO"</formula>
    </cfRule>
  </conditionalFormatting>
  <conditionalFormatting sqref="R183:R186">
    <cfRule type="cellIs" dxfId="6410" priority="163" stopIfTrue="1" operator="equal">
      <formula>"NO"</formula>
    </cfRule>
  </conditionalFormatting>
  <conditionalFormatting sqref="E183:E186">
    <cfRule type="containsBlanks" dxfId="6408" priority="155" stopIfTrue="1">
      <formula>LEN(TRIM(E183))=0</formula>
    </cfRule>
    <cfRule type="cellIs" dxfId="6407" priority="156" stopIfTrue="1" operator="between">
      <formula>80.1</formula>
      <formula>100</formula>
    </cfRule>
    <cfRule type="cellIs" dxfId="6406" priority="157" stopIfTrue="1" operator="between">
      <formula>35.1</formula>
      <formula>80</formula>
    </cfRule>
    <cfRule type="cellIs" dxfId="6405" priority="158" stopIfTrue="1" operator="between">
      <formula>14.1</formula>
      <formula>35</formula>
    </cfRule>
    <cfRule type="cellIs" dxfId="6404" priority="159" stopIfTrue="1" operator="between">
      <formula>5.1</formula>
      <formula>14</formula>
    </cfRule>
    <cfRule type="cellIs" dxfId="6403" priority="160" stopIfTrue="1" operator="between">
      <formula>0</formula>
      <formula>5</formula>
    </cfRule>
    <cfRule type="containsBlanks" dxfId="6402" priority="161" stopIfTrue="1">
      <formula>LEN(TRIM(E183))=0</formula>
    </cfRule>
  </conditionalFormatting>
  <conditionalFormatting sqref="R85:R95">
    <cfRule type="cellIs" dxfId="6395" priority="148" stopIfTrue="1" operator="equal">
      <formula>"NO"</formula>
    </cfRule>
  </conditionalFormatting>
  <conditionalFormatting sqref="E85:E95">
    <cfRule type="containsBlanks" dxfId="6393" priority="140" stopIfTrue="1">
      <formula>LEN(TRIM(E85))=0</formula>
    </cfRule>
    <cfRule type="cellIs" dxfId="6392" priority="141" stopIfTrue="1" operator="between">
      <formula>80.1</formula>
      <formula>100</formula>
    </cfRule>
    <cfRule type="cellIs" dxfId="6391" priority="142" stopIfTrue="1" operator="between">
      <formula>35.1</formula>
      <formula>80</formula>
    </cfRule>
    <cfRule type="cellIs" dxfId="6390" priority="143" stopIfTrue="1" operator="between">
      <formula>14.1</formula>
      <formula>35</formula>
    </cfRule>
    <cfRule type="cellIs" dxfId="6389" priority="144" stopIfTrue="1" operator="between">
      <formula>5.1</formula>
      <formula>14</formula>
    </cfRule>
    <cfRule type="cellIs" dxfId="6388" priority="145" stopIfTrue="1" operator="between">
      <formula>0</formula>
      <formula>5</formula>
    </cfRule>
    <cfRule type="containsBlanks" dxfId="6387" priority="146" stopIfTrue="1">
      <formula>LEN(TRIM(E85))=0</formula>
    </cfRule>
  </conditionalFormatting>
  <conditionalFormatting sqref="R163:R166">
    <cfRule type="cellIs" dxfId="6380" priority="133" stopIfTrue="1" operator="equal">
      <formula>"NO"</formula>
    </cfRule>
  </conditionalFormatting>
  <conditionalFormatting sqref="E163:E166">
    <cfRule type="containsBlanks" dxfId="6378" priority="125" stopIfTrue="1">
      <formula>LEN(TRIM(E163))=0</formula>
    </cfRule>
    <cfRule type="cellIs" dxfId="6377" priority="126" stopIfTrue="1" operator="between">
      <formula>80.1</formula>
      <formula>100</formula>
    </cfRule>
    <cfRule type="cellIs" dxfId="6376" priority="127" stopIfTrue="1" operator="between">
      <formula>35.1</formula>
      <formula>80</formula>
    </cfRule>
    <cfRule type="cellIs" dxfId="6375" priority="128" stopIfTrue="1" operator="between">
      <formula>14.1</formula>
      <formula>35</formula>
    </cfRule>
    <cfRule type="cellIs" dxfId="6374" priority="129" stopIfTrue="1" operator="between">
      <formula>5.1</formula>
      <formula>14</formula>
    </cfRule>
    <cfRule type="cellIs" dxfId="6373" priority="130" stopIfTrue="1" operator="between">
      <formula>0</formula>
      <formula>5</formula>
    </cfRule>
    <cfRule type="containsBlanks" dxfId="6372" priority="131" stopIfTrue="1">
      <formula>LEN(TRIM(E163))=0</formula>
    </cfRule>
  </conditionalFormatting>
  <conditionalFormatting sqref="R167:R169">
    <cfRule type="cellIs" dxfId="6365" priority="118" stopIfTrue="1" operator="equal">
      <formula>"NO"</formula>
    </cfRule>
  </conditionalFormatting>
  <conditionalFormatting sqref="E167:E169">
    <cfRule type="containsBlanks" dxfId="6363" priority="110" stopIfTrue="1">
      <formula>LEN(TRIM(E167))=0</formula>
    </cfRule>
    <cfRule type="cellIs" dxfId="6362" priority="111" stopIfTrue="1" operator="between">
      <formula>80.1</formula>
      <formula>100</formula>
    </cfRule>
    <cfRule type="cellIs" dxfId="6361" priority="112" stopIfTrue="1" operator="between">
      <formula>35.1</formula>
      <formula>80</formula>
    </cfRule>
    <cfRule type="cellIs" dxfId="6360" priority="113" stopIfTrue="1" operator="between">
      <formula>14.1</formula>
      <formula>35</formula>
    </cfRule>
    <cfRule type="cellIs" dxfId="6359" priority="114" stopIfTrue="1" operator="between">
      <formula>5.1</formula>
      <formula>14</formula>
    </cfRule>
    <cfRule type="cellIs" dxfId="6358" priority="115" stopIfTrue="1" operator="between">
      <formula>0</formula>
      <formula>5</formula>
    </cfRule>
    <cfRule type="containsBlanks" dxfId="6357" priority="116" stopIfTrue="1">
      <formula>LEN(TRIM(E167))=0</formula>
    </cfRule>
  </conditionalFormatting>
  <conditionalFormatting sqref="R170:R172">
    <cfRule type="cellIs" dxfId="6350" priority="103" stopIfTrue="1" operator="equal">
      <formula>"NO"</formula>
    </cfRule>
  </conditionalFormatting>
  <conditionalFormatting sqref="E170:E172">
    <cfRule type="containsBlanks" dxfId="6348" priority="95" stopIfTrue="1">
      <formula>LEN(TRIM(E170))=0</formula>
    </cfRule>
    <cfRule type="cellIs" dxfId="6347" priority="96" stopIfTrue="1" operator="between">
      <formula>80.1</formula>
      <formula>100</formula>
    </cfRule>
    <cfRule type="cellIs" dxfId="6346" priority="97" stopIfTrue="1" operator="between">
      <formula>35.1</formula>
      <formula>80</formula>
    </cfRule>
    <cfRule type="cellIs" dxfId="6345" priority="98" stopIfTrue="1" operator="between">
      <formula>14.1</formula>
      <formula>35</formula>
    </cfRule>
    <cfRule type="cellIs" dxfId="6344" priority="99" stopIfTrue="1" operator="between">
      <formula>5.1</formula>
      <formula>14</formula>
    </cfRule>
    <cfRule type="cellIs" dxfId="6343" priority="100" stopIfTrue="1" operator="between">
      <formula>0</formula>
      <formula>5</formula>
    </cfRule>
    <cfRule type="containsBlanks" dxfId="6342" priority="101" stopIfTrue="1">
      <formula>LEN(TRIM(E170))=0</formula>
    </cfRule>
  </conditionalFormatting>
  <conditionalFormatting sqref="R173:R175">
    <cfRule type="cellIs" dxfId="6335" priority="88" stopIfTrue="1" operator="equal">
      <formula>"NO"</formula>
    </cfRule>
  </conditionalFormatting>
  <conditionalFormatting sqref="E173:E175">
    <cfRule type="containsBlanks" dxfId="6333" priority="80" stopIfTrue="1">
      <formula>LEN(TRIM(E173))=0</formula>
    </cfRule>
    <cfRule type="cellIs" dxfId="6332" priority="81" stopIfTrue="1" operator="between">
      <formula>80.1</formula>
      <formula>100</formula>
    </cfRule>
    <cfRule type="cellIs" dxfId="6331" priority="82" stopIfTrue="1" operator="between">
      <formula>35.1</formula>
      <formula>80</formula>
    </cfRule>
    <cfRule type="cellIs" dxfId="6330" priority="83" stopIfTrue="1" operator="between">
      <formula>14.1</formula>
      <formula>35</formula>
    </cfRule>
    <cfRule type="cellIs" dxfId="6329" priority="84" stopIfTrue="1" operator="between">
      <formula>5.1</formula>
      <formula>14</formula>
    </cfRule>
    <cfRule type="cellIs" dxfId="6328" priority="85" stopIfTrue="1" operator="between">
      <formula>0</formula>
      <formula>5</formula>
    </cfRule>
    <cfRule type="containsBlanks" dxfId="6327" priority="86" stopIfTrue="1">
      <formula>LEN(TRIM(E173))=0</formula>
    </cfRule>
  </conditionalFormatting>
  <conditionalFormatting sqref="R176:R178">
    <cfRule type="cellIs" dxfId="6320" priority="73" stopIfTrue="1" operator="equal">
      <formula>"NO"</formula>
    </cfRule>
  </conditionalFormatting>
  <conditionalFormatting sqref="E176:E178">
    <cfRule type="containsBlanks" dxfId="6318" priority="65" stopIfTrue="1">
      <formula>LEN(TRIM(E176))=0</formula>
    </cfRule>
    <cfRule type="cellIs" dxfId="6317" priority="66" stopIfTrue="1" operator="between">
      <formula>80.1</formula>
      <formula>100</formula>
    </cfRule>
    <cfRule type="cellIs" dxfId="6316" priority="67" stopIfTrue="1" operator="between">
      <formula>35.1</formula>
      <formula>80</formula>
    </cfRule>
    <cfRule type="cellIs" dxfId="6315" priority="68" stopIfTrue="1" operator="between">
      <formula>14.1</formula>
      <formula>35</formula>
    </cfRule>
    <cfRule type="cellIs" dxfId="6314" priority="69" stopIfTrue="1" operator="between">
      <formula>5.1</formula>
      <formula>14</formula>
    </cfRule>
    <cfRule type="cellIs" dxfId="6313" priority="70" stopIfTrue="1" operator="between">
      <formula>0</formula>
      <formula>5</formula>
    </cfRule>
    <cfRule type="containsBlanks" dxfId="6312" priority="71" stopIfTrue="1">
      <formula>LEN(TRIM(E176))=0</formula>
    </cfRule>
  </conditionalFormatting>
  <conditionalFormatting sqref="R179:R180">
    <cfRule type="cellIs" dxfId="6305" priority="58" stopIfTrue="1" operator="equal">
      <formula>"NO"</formula>
    </cfRule>
  </conditionalFormatting>
  <conditionalFormatting sqref="E179:E180">
    <cfRule type="containsBlanks" dxfId="6303" priority="50" stopIfTrue="1">
      <formula>LEN(TRIM(E179))=0</formula>
    </cfRule>
    <cfRule type="cellIs" dxfId="6302" priority="51" stopIfTrue="1" operator="between">
      <formula>80.1</formula>
      <formula>100</formula>
    </cfRule>
    <cfRule type="cellIs" dxfId="6301" priority="52" stopIfTrue="1" operator="between">
      <formula>35.1</formula>
      <formula>80</formula>
    </cfRule>
    <cfRule type="cellIs" dxfId="6300" priority="53" stopIfTrue="1" operator="between">
      <formula>14.1</formula>
      <formula>35</formula>
    </cfRule>
    <cfRule type="cellIs" dxfId="6299" priority="54" stopIfTrue="1" operator="between">
      <formula>5.1</formula>
      <formula>14</formula>
    </cfRule>
    <cfRule type="cellIs" dxfId="6298" priority="55" stopIfTrue="1" operator="between">
      <formula>0</formula>
      <formula>5</formula>
    </cfRule>
    <cfRule type="containsBlanks" dxfId="6297" priority="56" stopIfTrue="1">
      <formula>LEN(TRIM(E179))=0</formula>
    </cfRule>
  </conditionalFormatting>
  <conditionalFormatting sqref="R181">
    <cfRule type="cellIs" dxfId="6290" priority="43" stopIfTrue="1" operator="equal">
      <formula>"NO"</formula>
    </cfRule>
  </conditionalFormatting>
  <conditionalFormatting sqref="E181">
    <cfRule type="containsBlanks" dxfId="6288" priority="35" stopIfTrue="1">
      <formula>LEN(TRIM(E181))=0</formula>
    </cfRule>
    <cfRule type="cellIs" dxfId="6287" priority="36" stopIfTrue="1" operator="between">
      <formula>80.1</formula>
      <formula>100</formula>
    </cfRule>
    <cfRule type="cellIs" dxfId="6286" priority="37" stopIfTrue="1" operator="between">
      <formula>35.1</formula>
      <formula>80</formula>
    </cfRule>
    <cfRule type="cellIs" dxfId="6285" priority="38" stopIfTrue="1" operator="between">
      <formula>14.1</formula>
      <formula>35</formula>
    </cfRule>
    <cfRule type="cellIs" dxfId="6284" priority="39" stopIfTrue="1" operator="between">
      <formula>5.1</formula>
      <formula>14</formula>
    </cfRule>
    <cfRule type="cellIs" dxfId="6283" priority="40" stopIfTrue="1" operator="between">
      <formula>0</formula>
      <formula>5</formula>
    </cfRule>
    <cfRule type="containsBlanks" dxfId="6282" priority="41" stopIfTrue="1">
      <formula>LEN(TRIM(E181))=0</formula>
    </cfRule>
  </conditionalFormatting>
  <conditionalFormatting sqref="R182">
    <cfRule type="cellIs" dxfId="6275" priority="28" stopIfTrue="1" operator="equal">
      <formula>"NO"</formula>
    </cfRule>
  </conditionalFormatting>
  <conditionalFormatting sqref="E182">
    <cfRule type="containsBlanks" dxfId="6273" priority="20" stopIfTrue="1">
      <formula>LEN(TRIM(E182))=0</formula>
    </cfRule>
    <cfRule type="cellIs" dxfId="6272" priority="21" stopIfTrue="1" operator="between">
      <formula>80.1</formula>
      <formula>100</formula>
    </cfRule>
    <cfRule type="cellIs" dxfId="6271" priority="22" stopIfTrue="1" operator="between">
      <formula>35.1</formula>
      <formula>80</formula>
    </cfRule>
    <cfRule type="cellIs" dxfId="6270" priority="23" stopIfTrue="1" operator="between">
      <formula>14.1</formula>
      <formula>35</formula>
    </cfRule>
    <cfRule type="cellIs" dxfId="6269" priority="24" stopIfTrue="1" operator="between">
      <formula>5.1</formula>
      <formula>14</formula>
    </cfRule>
    <cfRule type="cellIs" dxfId="6268" priority="25" stopIfTrue="1" operator="between">
      <formula>0</formula>
      <formula>5</formula>
    </cfRule>
    <cfRule type="containsBlanks" dxfId="6267" priority="26" stopIfTrue="1">
      <formula>LEN(TRIM(E182))=0</formula>
    </cfRule>
  </conditionalFormatting>
  <conditionalFormatting sqref="F11:Q263">
    <cfRule type="containsBlanks" dxfId="6260" priority="7" stopIfTrue="1">
      <formula>LEN(TRIM(F11))=0</formula>
    </cfRule>
  </conditionalFormatting>
  <conditionalFormatting sqref="F11:Q263">
    <cfRule type="cellIs" dxfId="6259" priority="9" stopIfTrue="1" operator="between">
      <formula>35.1</formula>
      <formula>80</formula>
    </cfRule>
    <cfRule type="cellIs" dxfId="6258" priority="10" stopIfTrue="1" operator="between">
      <formula>14.1</formula>
      <formula>35</formula>
    </cfRule>
    <cfRule type="cellIs" dxfId="6257" priority="11" stopIfTrue="1" operator="between">
      <formula>5.1</formula>
      <formula>14</formula>
    </cfRule>
    <cfRule type="cellIs" dxfId="6256" priority="12" stopIfTrue="1" operator="between">
      <formula>0</formula>
      <formula>5</formula>
    </cfRule>
    <cfRule type="containsBlanks" dxfId="6255" priority="13" stopIfTrue="1">
      <formula>LEN(TRIM(F11))=0</formula>
    </cfRule>
  </conditionalFormatting>
  <conditionalFormatting sqref="F11:Q263">
    <cfRule type="cellIs" dxfId="6254" priority="8" stopIfTrue="1" operator="between">
      <formula>80.1</formula>
      <formula>100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theme="0"/>
  </sheetPr>
  <dimension ref="A1:W808"/>
  <sheetViews>
    <sheetView showGridLines="0" zoomScale="60" zoomScaleNormal="60" workbookViewId="0">
      <selection activeCell="A11" sqref="A11"/>
    </sheetView>
  </sheetViews>
  <sheetFormatPr baseColWidth="10" defaultColWidth="0" defaultRowHeight="15" zeroHeight="1"/>
  <cols>
    <col min="1" max="1" width="41.6640625" style="16" customWidth="1"/>
    <col min="2" max="2" width="45.109375" style="55" customWidth="1"/>
    <col min="3" max="3" width="72.44140625" style="55" customWidth="1"/>
    <col min="4" max="4" width="28.33203125" style="231" customWidth="1"/>
    <col min="5" max="16" width="10.6640625" style="222" customWidth="1"/>
    <col min="17" max="17" width="14.33203125" style="54" customWidth="1"/>
    <col min="18" max="18" width="13" style="54" customWidth="1"/>
    <col min="19" max="19" width="33.5546875" style="54" customWidth="1"/>
    <col min="20" max="20" width="9.88671875" style="54" hidden="1" customWidth="1"/>
    <col min="21" max="16384" width="11.44140625" style="54" hidden="1"/>
  </cols>
  <sheetData>
    <row r="1" spans="1:23" s="4" customFormat="1" ht="18" customHeight="1">
      <c r="A1" s="41"/>
      <c r="B1" s="575" t="s">
        <v>0</v>
      </c>
      <c r="C1" s="575"/>
      <c r="D1" s="575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192"/>
      <c r="R1" s="110"/>
      <c r="S1" s="18" t="s">
        <v>1</v>
      </c>
      <c r="T1" s="3"/>
      <c r="V1" s="5"/>
      <c r="W1" s="5"/>
    </row>
    <row r="2" spans="1:23" s="6" customFormat="1" ht="18" customHeight="1">
      <c r="A2" s="41"/>
      <c r="B2" s="575" t="s">
        <v>2</v>
      </c>
      <c r="C2" s="575"/>
      <c r="D2" s="575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35"/>
      <c r="R2" s="36"/>
      <c r="S2" s="19" t="s">
        <v>4390</v>
      </c>
      <c r="T2" s="3"/>
      <c r="V2" s="5"/>
      <c r="W2" s="5"/>
    </row>
    <row r="3" spans="1:23" s="4" customFormat="1" ht="18" customHeight="1">
      <c r="A3" s="41"/>
      <c r="B3" s="590" t="s">
        <v>3</v>
      </c>
      <c r="C3" s="590"/>
      <c r="D3" s="590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27"/>
      <c r="R3" s="37"/>
      <c r="S3" s="19" t="s">
        <v>4391</v>
      </c>
      <c r="T3" s="3"/>
      <c r="V3" s="5"/>
      <c r="W3" s="5"/>
    </row>
    <row r="4" spans="1:23" s="4" customFormat="1" ht="18" customHeight="1">
      <c r="A4" s="41"/>
      <c r="B4" s="24" t="s">
        <v>4</v>
      </c>
      <c r="C4" s="27"/>
      <c r="D4" s="221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/>
      <c r="R4" s="17"/>
      <c r="S4" s="19" t="s">
        <v>5</v>
      </c>
      <c r="T4" s="3"/>
      <c r="V4" s="5"/>
      <c r="W4" s="5"/>
    </row>
    <row r="5" spans="1:23" s="14" customFormat="1" ht="18" customHeight="1">
      <c r="A5" s="42"/>
      <c r="B5" s="597" t="s">
        <v>6</v>
      </c>
      <c r="C5" s="597"/>
      <c r="D5" s="221"/>
      <c r="E5" s="589" t="s">
        <v>441</v>
      </c>
      <c r="F5" s="589"/>
      <c r="G5" s="589"/>
      <c r="H5" s="603" t="s">
        <v>8</v>
      </c>
      <c r="I5" s="603"/>
      <c r="J5" s="603"/>
      <c r="K5" s="596" t="s">
        <v>9</v>
      </c>
      <c r="L5" s="596"/>
      <c r="M5" s="596"/>
      <c r="N5" s="588" t="s">
        <v>10</v>
      </c>
      <c r="O5" s="588"/>
      <c r="P5" s="588"/>
      <c r="Q5" s="582" t="s">
        <v>11</v>
      </c>
      <c r="R5" s="582"/>
      <c r="S5" s="583" t="s">
        <v>12</v>
      </c>
    </row>
    <row r="6" spans="1:23" s="14" customFormat="1" ht="16.5" customHeight="1">
      <c r="A6" s="42"/>
      <c r="B6" s="597"/>
      <c r="C6" s="597"/>
      <c r="D6" s="238" t="s">
        <v>631</v>
      </c>
      <c r="E6" s="589"/>
      <c r="F6" s="589"/>
      <c r="G6" s="589"/>
      <c r="H6" s="603"/>
      <c r="I6" s="603"/>
      <c r="J6" s="603"/>
      <c r="K6" s="596"/>
      <c r="L6" s="596"/>
      <c r="M6" s="596"/>
      <c r="N6" s="588"/>
      <c r="O6" s="588"/>
      <c r="P6" s="588"/>
      <c r="Q6" s="582"/>
      <c r="R6" s="582"/>
      <c r="S6" s="583"/>
    </row>
    <row r="7" spans="1:23" s="14" customFormat="1" ht="12" customHeight="1">
      <c r="A7" s="577"/>
      <c r="B7" s="577"/>
      <c r="C7" s="21"/>
      <c r="D7" s="239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22"/>
      <c r="R7" s="22"/>
      <c r="S7" s="20"/>
    </row>
    <row r="8" spans="1:23" s="52" customFormat="1" ht="27" customHeight="1">
      <c r="A8" s="77" t="s">
        <v>1190</v>
      </c>
      <c r="B8" s="40"/>
      <c r="C8" s="125"/>
      <c r="D8" s="223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125"/>
      <c r="R8" s="125"/>
      <c r="S8" s="126"/>
    </row>
    <row r="9" spans="1:23" s="53" customFormat="1" ht="18" customHeight="1">
      <c r="A9" s="578" t="s">
        <v>15</v>
      </c>
      <c r="B9" s="576" t="s">
        <v>16</v>
      </c>
      <c r="C9" s="576" t="s">
        <v>17</v>
      </c>
      <c r="D9" s="642" t="s">
        <v>18</v>
      </c>
      <c r="E9" s="585" t="s">
        <v>19</v>
      </c>
      <c r="F9" s="585"/>
      <c r="G9" s="585"/>
      <c r="H9" s="585"/>
      <c r="I9" s="585"/>
      <c r="J9" s="585"/>
      <c r="K9" s="585"/>
      <c r="L9" s="585"/>
      <c r="M9" s="585"/>
      <c r="N9" s="585"/>
      <c r="O9" s="585"/>
      <c r="P9" s="585"/>
      <c r="Q9" s="599" t="s">
        <v>20</v>
      </c>
      <c r="R9" s="599" t="s">
        <v>21</v>
      </c>
      <c r="S9" s="576" t="s">
        <v>22</v>
      </c>
      <c r="T9" s="8"/>
    </row>
    <row r="10" spans="1:23" s="53" customFormat="1" ht="24" customHeight="1">
      <c r="A10" s="637"/>
      <c r="B10" s="641"/>
      <c r="C10" s="641"/>
      <c r="D10" s="643"/>
      <c r="E10" s="396" t="s">
        <v>23</v>
      </c>
      <c r="F10" s="396" t="s">
        <v>24</v>
      </c>
      <c r="G10" s="396" t="s">
        <v>25</v>
      </c>
      <c r="H10" s="396" t="s">
        <v>26</v>
      </c>
      <c r="I10" s="396" t="s">
        <v>27</v>
      </c>
      <c r="J10" s="396" t="s">
        <v>28</v>
      </c>
      <c r="K10" s="396" t="s">
        <v>29</v>
      </c>
      <c r="L10" s="396" t="s">
        <v>30</v>
      </c>
      <c r="M10" s="396" t="s">
        <v>31</v>
      </c>
      <c r="N10" s="396" t="s">
        <v>32</v>
      </c>
      <c r="O10" s="396" t="s">
        <v>33</v>
      </c>
      <c r="P10" s="396" t="s">
        <v>34</v>
      </c>
      <c r="Q10" s="638"/>
      <c r="R10" s="640"/>
      <c r="S10" s="639"/>
      <c r="T10" s="8"/>
    </row>
    <row r="11" spans="1:23" s="44" customFormat="1" ht="32.1" customHeight="1">
      <c r="A11" s="509" t="s">
        <v>1191</v>
      </c>
      <c r="B11" s="511" t="s">
        <v>1192</v>
      </c>
      <c r="C11" s="511" t="s">
        <v>1193</v>
      </c>
      <c r="D11" s="384">
        <v>58</v>
      </c>
      <c r="E11" s="114" t="s">
        <v>38</v>
      </c>
      <c r="F11" s="114" t="s">
        <v>38</v>
      </c>
      <c r="G11" s="114" t="s">
        <v>38</v>
      </c>
      <c r="H11" s="114" t="s">
        <v>38</v>
      </c>
      <c r="I11" s="114">
        <v>97.3</v>
      </c>
      <c r="J11" s="114" t="s">
        <v>38</v>
      </c>
      <c r="K11" s="114" t="s">
        <v>38</v>
      </c>
      <c r="L11" s="114" t="s">
        <v>38</v>
      </c>
      <c r="M11" s="114" t="s">
        <v>38</v>
      </c>
      <c r="N11" s="114" t="s">
        <v>38</v>
      </c>
      <c r="O11" s="114" t="s">
        <v>38</v>
      </c>
      <c r="P11" s="114" t="s">
        <v>38</v>
      </c>
      <c r="Q11" s="114">
        <f>AVERAGE(E11:P11)</f>
        <v>97.3</v>
      </c>
      <c r="R11" s="115" t="str">
        <f>IF(Q11&lt;5,"SI","NO")</f>
        <v>NO</v>
      </c>
      <c r="S11" s="116" t="str">
        <f>IF(Q11&lt;=5,"Sin Riesgo",IF(Q11 &lt;=14,"Bajo",IF(Q11&lt;=35,"Medio",IF(Q11&lt;=80,"Alto","Inviable Sanitariamente"))))</f>
        <v>Inviable Sanitariamente</v>
      </c>
      <c r="T11" s="41"/>
    </row>
    <row r="12" spans="1:23" s="44" customFormat="1" ht="32.1" customHeight="1">
      <c r="A12" s="509" t="s">
        <v>1191</v>
      </c>
      <c r="B12" s="511" t="s">
        <v>1194</v>
      </c>
      <c r="C12" s="511" t="s">
        <v>1195</v>
      </c>
      <c r="D12" s="385">
        <v>70</v>
      </c>
      <c r="E12" s="114" t="s">
        <v>38</v>
      </c>
      <c r="F12" s="114" t="s">
        <v>38</v>
      </c>
      <c r="G12" s="114" t="s">
        <v>38</v>
      </c>
      <c r="H12" s="114" t="s">
        <v>38</v>
      </c>
      <c r="I12" s="114">
        <v>97.3</v>
      </c>
      <c r="J12" s="114" t="s">
        <v>38</v>
      </c>
      <c r="K12" s="114" t="s">
        <v>38</v>
      </c>
      <c r="L12" s="114" t="s">
        <v>38</v>
      </c>
      <c r="M12" s="114" t="s">
        <v>38</v>
      </c>
      <c r="N12" s="114" t="s">
        <v>38</v>
      </c>
      <c r="O12" s="114" t="s">
        <v>38</v>
      </c>
      <c r="P12" s="114" t="s">
        <v>38</v>
      </c>
      <c r="Q12" s="114">
        <f>AVERAGE(E12:P12)</f>
        <v>97.3</v>
      </c>
      <c r="R12" s="115" t="str">
        <f>IF(Q12&lt;5,"SI","NO")</f>
        <v>NO</v>
      </c>
      <c r="S12" s="116" t="str">
        <f t="shared" ref="S12:S40" si="0">IF(Q12&lt;=5,"Sin Riesgo",IF(Q12 &lt;=14,"Bajo",IF(Q12&lt;=35,"Medio",IF(Q12&lt;=80,"Alto","Inviable Sanitariamente"))))</f>
        <v>Inviable Sanitariamente</v>
      </c>
      <c r="T12" s="41"/>
    </row>
    <row r="13" spans="1:23" s="44" customFormat="1" ht="32.1" customHeight="1">
      <c r="A13" s="509" t="s">
        <v>1191</v>
      </c>
      <c r="B13" s="511" t="s">
        <v>1196</v>
      </c>
      <c r="C13" s="511" t="s">
        <v>1197</v>
      </c>
      <c r="D13" s="385">
        <v>24</v>
      </c>
      <c r="E13" s="114" t="s">
        <v>38</v>
      </c>
      <c r="F13" s="114" t="s">
        <v>38</v>
      </c>
      <c r="G13" s="114" t="s">
        <v>38</v>
      </c>
      <c r="H13" s="114" t="s">
        <v>38</v>
      </c>
      <c r="I13" s="114" t="s">
        <v>38</v>
      </c>
      <c r="J13" s="114">
        <v>97.3</v>
      </c>
      <c r="K13" s="114" t="s">
        <v>38</v>
      </c>
      <c r="L13" s="114" t="s">
        <v>38</v>
      </c>
      <c r="M13" s="114" t="s">
        <v>38</v>
      </c>
      <c r="N13" s="114" t="s">
        <v>38</v>
      </c>
      <c r="O13" s="114" t="s">
        <v>38</v>
      </c>
      <c r="P13" s="114" t="s">
        <v>38</v>
      </c>
      <c r="Q13" s="114">
        <f>AVERAGE(E13:P13)</f>
        <v>97.3</v>
      </c>
      <c r="R13" s="115" t="str">
        <f t="shared" ref="R13:R40" si="1">IF(Q13&lt;5,"SI","NO")</f>
        <v>NO</v>
      </c>
      <c r="S13" s="116" t="str">
        <f t="shared" si="0"/>
        <v>Inviable Sanitariamente</v>
      </c>
      <c r="T13" s="41"/>
    </row>
    <row r="14" spans="1:23" s="44" customFormat="1" ht="32.1" customHeight="1">
      <c r="A14" s="509" t="s">
        <v>1191</v>
      </c>
      <c r="B14" s="511" t="s">
        <v>1198</v>
      </c>
      <c r="C14" s="511" t="s">
        <v>1199</v>
      </c>
      <c r="D14" s="385">
        <v>36</v>
      </c>
      <c r="E14" s="114" t="s">
        <v>38</v>
      </c>
      <c r="F14" s="114" t="s">
        <v>38</v>
      </c>
      <c r="G14" s="114" t="s">
        <v>38</v>
      </c>
      <c r="H14" s="114">
        <v>97.3</v>
      </c>
      <c r="I14" s="114" t="s">
        <v>38</v>
      </c>
      <c r="J14" s="114" t="s">
        <v>38</v>
      </c>
      <c r="K14" s="114" t="s">
        <v>38</v>
      </c>
      <c r="L14" s="114" t="s">
        <v>38</v>
      </c>
      <c r="M14" s="114" t="s">
        <v>38</v>
      </c>
      <c r="N14" s="114" t="s">
        <v>38</v>
      </c>
      <c r="O14" s="114" t="s">
        <v>38</v>
      </c>
      <c r="P14" s="114" t="s">
        <v>38</v>
      </c>
      <c r="Q14" s="114">
        <f>AVERAGE(E14:P14)</f>
        <v>97.3</v>
      </c>
      <c r="R14" s="115" t="str">
        <f t="shared" si="1"/>
        <v>NO</v>
      </c>
      <c r="S14" s="116" t="str">
        <f t="shared" si="0"/>
        <v>Inviable Sanitariamente</v>
      </c>
      <c r="T14" s="41"/>
    </row>
    <row r="15" spans="1:23" s="44" customFormat="1" ht="32.1" customHeight="1">
      <c r="A15" s="509" t="s">
        <v>1191</v>
      </c>
      <c r="B15" s="511" t="s">
        <v>1200</v>
      </c>
      <c r="C15" s="511" t="s">
        <v>1201</v>
      </c>
      <c r="D15" s="385">
        <v>30</v>
      </c>
      <c r="E15" s="114" t="s">
        <v>38</v>
      </c>
      <c r="F15" s="114" t="s">
        <v>38</v>
      </c>
      <c r="G15" s="114" t="s">
        <v>38</v>
      </c>
      <c r="H15" s="114" t="s">
        <v>38</v>
      </c>
      <c r="I15" s="114" t="s">
        <v>38</v>
      </c>
      <c r="J15" s="114">
        <v>97.3</v>
      </c>
      <c r="K15" s="114" t="s">
        <v>38</v>
      </c>
      <c r="L15" s="114" t="s">
        <v>38</v>
      </c>
      <c r="M15" s="114" t="s">
        <v>38</v>
      </c>
      <c r="N15" s="114" t="s">
        <v>38</v>
      </c>
      <c r="O15" s="114" t="s">
        <v>38</v>
      </c>
      <c r="P15" s="114" t="s">
        <v>38</v>
      </c>
      <c r="Q15" s="114">
        <f t="shared" ref="Q15:Q40" si="2">AVERAGE(E15:P15)</f>
        <v>97.3</v>
      </c>
      <c r="R15" s="115" t="str">
        <f t="shared" si="1"/>
        <v>NO</v>
      </c>
      <c r="S15" s="116" t="str">
        <f t="shared" si="0"/>
        <v>Inviable Sanitariamente</v>
      </c>
      <c r="T15" s="41"/>
    </row>
    <row r="16" spans="1:23" s="44" customFormat="1" ht="32.1" customHeight="1">
      <c r="A16" s="509" t="s">
        <v>1191</v>
      </c>
      <c r="B16" s="511" t="s">
        <v>1202</v>
      </c>
      <c r="C16" s="511" t="s">
        <v>1203</v>
      </c>
      <c r="D16" s="385">
        <v>18</v>
      </c>
      <c r="E16" s="114" t="s">
        <v>38</v>
      </c>
      <c r="F16" s="114" t="s">
        <v>38</v>
      </c>
      <c r="G16" s="114" t="s">
        <v>38</v>
      </c>
      <c r="H16" s="114">
        <v>97.3</v>
      </c>
      <c r="I16" s="114" t="s">
        <v>38</v>
      </c>
      <c r="J16" s="114" t="s">
        <v>38</v>
      </c>
      <c r="K16" s="114" t="s">
        <v>38</v>
      </c>
      <c r="L16" s="114" t="s">
        <v>38</v>
      </c>
      <c r="M16" s="114" t="s">
        <v>38</v>
      </c>
      <c r="N16" s="114" t="s">
        <v>38</v>
      </c>
      <c r="O16" s="114" t="s">
        <v>38</v>
      </c>
      <c r="P16" s="114" t="s">
        <v>38</v>
      </c>
      <c r="Q16" s="114">
        <f t="shared" si="2"/>
        <v>97.3</v>
      </c>
      <c r="R16" s="115" t="str">
        <f t="shared" si="1"/>
        <v>NO</v>
      </c>
      <c r="S16" s="116" t="str">
        <f t="shared" si="0"/>
        <v>Inviable Sanitariamente</v>
      </c>
      <c r="T16" s="41"/>
    </row>
    <row r="17" spans="1:20" s="44" customFormat="1" ht="32.1" customHeight="1">
      <c r="A17" s="509" t="s">
        <v>1191</v>
      </c>
      <c r="B17" s="545" t="s">
        <v>1204</v>
      </c>
      <c r="C17" s="546" t="s">
        <v>1205</v>
      </c>
      <c r="D17" s="386">
        <v>21</v>
      </c>
      <c r="E17" s="114" t="s">
        <v>38</v>
      </c>
      <c r="F17" s="114" t="s">
        <v>38</v>
      </c>
      <c r="G17" s="114" t="s">
        <v>38</v>
      </c>
      <c r="H17" s="114" t="s">
        <v>38</v>
      </c>
      <c r="I17" s="114" t="s">
        <v>38</v>
      </c>
      <c r="J17" s="114" t="s">
        <v>38</v>
      </c>
      <c r="K17" s="114" t="s">
        <v>38</v>
      </c>
      <c r="L17" s="114" t="s">
        <v>38</v>
      </c>
      <c r="M17" s="114" t="s">
        <v>38</v>
      </c>
      <c r="N17" s="114" t="s">
        <v>38</v>
      </c>
      <c r="O17" s="114">
        <v>97.3</v>
      </c>
      <c r="P17" s="114" t="s">
        <v>38</v>
      </c>
      <c r="Q17" s="114">
        <f>AVERAGE(E17:P17)</f>
        <v>97.3</v>
      </c>
      <c r="R17" s="115" t="str">
        <f t="shared" ref="R17" si="3">IF(Q17&lt;5,"SI","NO")</f>
        <v>NO</v>
      </c>
      <c r="S17" s="116" t="str">
        <f t="shared" ref="S17" si="4">IF(Q17&lt;=5,"Sin Riesgo",IF(Q17 &lt;=14,"Bajo",IF(Q17&lt;=35,"Medio",IF(Q17&lt;=80,"Alto","Inviable Sanitariamente"))))</f>
        <v>Inviable Sanitariamente</v>
      </c>
      <c r="T17" s="41"/>
    </row>
    <row r="18" spans="1:20" s="44" customFormat="1" ht="32.1" customHeight="1">
      <c r="A18" s="509" t="s">
        <v>1206</v>
      </c>
      <c r="B18" s="511" t="s">
        <v>1207</v>
      </c>
      <c r="C18" s="511" t="s">
        <v>1208</v>
      </c>
      <c r="D18" s="217">
        <v>46</v>
      </c>
      <c r="E18" s="114"/>
      <c r="F18" s="114"/>
      <c r="G18" s="114"/>
      <c r="H18" s="114"/>
      <c r="I18" s="114"/>
      <c r="J18" s="114"/>
      <c r="K18" s="114"/>
      <c r="L18" s="114"/>
      <c r="M18" s="114">
        <v>96.4</v>
      </c>
      <c r="N18" s="114"/>
      <c r="O18" s="114"/>
      <c r="P18" s="114"/>
      <c r="Q18" s="114">
        <f t="shared" si="2"/>
        <v>96.4</v>
      </c>
      <c r="R18" s="115" t="str">
        <f t="shared" si="1"/>
        <v>NO</v>
      </c>
      <c r="S18" s="116" t="str">
        <f t="shared" si="0"/>
        <v>Inviable Sanitariamente</v>
      </c>
      <c r="T18" s="41"/>
    </row>
    <row r="19" spans="1:20" s="44" customFormat="1" ht="32.1" customHeight="1">
      <c r="A19" s="509" t="s">
        <v>1206</v>
      </c>
      <c r="B19" s="511" t="s">
        <v>79</v>
      </c>
      <c r="C19" s="511" t="s">
        <v>1209</v>
      </c>
      <c r="D19" s="217">
        <v>125</v>
      </c>
      <c r="E19" s="114"/>
      <c r="F19" s="114"/>
      <c r="G19" s="114"/>
      <c r="H19" s="114"/>
      <c r="I19" s="114"/>
      <c r="J19" s="114"/>
      <c r="K19" s="114"/>
      <c r="L19" s="114"/>
      <c r="M19" s="114">
        <v>96.4</v>
      </c>
      <c r="N19" s="114"/>
      <c r="O19" s="114"/>
      <c r="P19" s="114"/>
      <c r="Q19" s="114">
        <f t="shared" si="2"/>
        <v>96.4</v>
      </c>
      <c r="R19" s="115" t="str">
        <f t="shared" si="1"/>
        <v>NO</v>
      </c>
      <c r="S19" s="116" t="str">
        <f t="shared" si="0"/>
        <v>Inviable Sanitariamente</v>
      </c>
      <c r="T19" s="41"/>
    </row>
    <row r="20" spans="1:20" s="44" customFormat="1" ht="32.1" customHeight="1">
      <c r="A20" s="509" t="s">
        <v>1206</v>
      </c>
      <c r="B20" s="511" t="s">
        <v>984</v>
      </c>
      <c r="C20" s="511" t="s">
        <v>1210</v>
      </c>
      <c r="D20" s="217">
        <v>49</v>
      </c>
      <c r="E20" s="114"/>
      <c r="F20" s="114"/>
      <c r="G20" s="114"/>
      <c r="H20" s="114"/>
      <c r="I20" s="114"/>
      <c r="J20" s="114"/>
      <c r="K20" s="114"/>
      <c r="L20" s="114">
        <v>96.4</v>
      </c>
      <c r="M20" s="114"/>
      <c r="N20" s="114"/>
      <c r="O20" s="114"/>
      <c r="P20" s="114"/>
      <c r="Q20" s="114">
        <f t="shared" si="2"/>
        <v>96.4</v>
      </c>
      <c r="R20" s="115" t="str">
        <f t="shared" si="1"/>
        <v>NO</v>
      </c>
      <c r="S20" s="116" t="str">
        <f t="shared" si="0"/>
        <v>Inviable Sanitariamente</v>
      </c>
      <c r="T20" s="41"/>
    </row>
    <row r="21" spans="1:20" s="44" customFormat="1" ht="32.1" customHeight="1">
      <c r="A21" s="509" t="s">
        <v>1206</v>
      </c>
      <c r="B21" s="511" t="s">
        <v>1211</v>
      </c>
      <c r="C21" s="511" t="s">
        <v>1212</v>
      </c>
      <c r="D21" s="217">
        <v>333</v>
      </c>
      <c r="E21" s="114"/>
      <c r="F21" s="114"/>
      <c r="G21" s="114"/>
      <c r="H21" s="114"/>
      <c r="I21" s="114"/>
      <c r="J21" s="114"/>
      <c r="K21" s="114">
        <v>36.1</v>
      </c>
      <c r="L21" s="114">
        <v>18.7</v>
      </c>
      <c r="M21" s="114">
        <v>0</v>
      </c>
      <c r="N21" s="114">
        <v>0</v>
      </c>
      <c r="O21" s="114">
        <v>48.2</v>
      </c>
      <c r="P21" s="114">
        <v>36.14</v>
      </c>
      <c r="Q21" s="114">
        <f t="shared" si="2"/>
        <v>23.189999999999998</v>
      </c>
      <c r="R21" s="115" t="str">
        <f t="shared" si="1"/>
        <v>NO</v>
      </c>
      <c r="S21" s="116" t="str">
        <f t="shared" si="0"/>
        <v>Medio</v>
      </c>
      <c r="T21" s="41"/>
    </row>
    <row r="22" spans="1:20" s="44" customFormat="1" ht="32.1" customHeight="1">
      <c r="A22" s="509" t="s">
        <v>1206</v>
      </c>
      <c r="B22" s="511" t="s">
        <v>330</v>
      </c>
      <c r="C22" s="511" t="s">
        <v>1213</v>
      </c>
      <c r="D22" s="217">
        <v>64</v>
      </c>
      <c r="E22" s="114"/>
      <c r="F22" s="114"/>
      <c r="G22" s="114"/>
      <c r="H22" s="114"/>
      <c r="I22" s="114"/>
      <c r="J22" s="114"/>
      <c r="K22" s="114"/>
      <c r="L22" s="114"/>
      <c r="M22" s="114">
        <v>96.4</v>
      </c>
      <c r="N22" s="114"/>
      <c r="O22" s="114"/>
      <c r="P22" s="114"/>
      <c r="Q22" s="114">
        <f t="shared" si="2"/>
        <v>96.4</v>
      </c>
      <c r="R22" s="115" t="str">
        <f t="shared" si="1"/>
        <v>NO</v>
      </c>
      <c r="S22" s="116" t="str">
        <f t="shared" si="0"/>
        <v>Inviable Sanitariamente</v>
      </c>
      <c r="T22" s="41"/>
    </row>
    <row r="23" spans="1:20" s="44" customFormat="1" ht="32.1" customHeight="1">
      <c r="A23" s="509" t="s">
        <v>1206</v>
      </c>
      <c r="B23" s="511" t="s">
        <v>1214</v>
      </c>
      <c r="C23" s="511" t="s">
        <v>1215</v>
      </c>
      <c r="D23" s="217">
        <v>72</v>
      </c>
      <c r="E23" s="114"/>
      <c r="F23" s="114"/>
      <c r="G23" s="114"/>
      <c r="H23" s="114"/>
      <c r="I23" s="114"/>
      <c r="J23" s="114"/>
      <c r="K23" s="114"/>
      <c r="L23" s="114">
        <v>96.4</v>
      </c>
      <c r="M23" s="114"/>
      <c r="N23" s="114"/>
      <c r="O23" s="114"/>
      <c r="P23" s="114"/>
      <c r="Q23" s="114">
        <f t="shared" si="2"/>
        <v>96.4</v>
      </c>
      <c r="R23" s="115" t="str">
        <f t="shared" si="1"/>
        <v>NO</v>
      </c>
      <c r="S23" s="116" t="str">
        <f t="shared" si="0"/>
        <v>Inviable Sanitariamente</v>
      </c>
      <c r="T23" s="41"/>
    </row>
    <row r="24" spans="1:20" s="44" customFormat="1" ht="32.1" customHeight="1">
      <c r="A24" s="509" t="s">
        <v>1206</v>
      </c>
      <c r="B24" s="511" t="s">
        <v>1216</v>
      </c>
      <c r="C24" s="511" t="s">
        <v>1217</v>
      </c>
      <c r="D24" s="217">
        <v>46</v>
      </c>
      <c r="E24" s="114"/>
      <c r="F24" s="114"/>
      <c r="G24" s="114"/>
      <c r="H24" s="114"/>
      <c r="I24" s="114"/>
      <c r="J24" s="114"/>
      <c r="K24" s="114"/>
      <c r="L24" s="114"/>
      <c r="M24" s="114">
        <v>96.4</v>
      </c>
      <c r="N24" s="114"/>
      <c r="O24" s="114"/>
      <c r="P24" s="114"/>
      <c r="Q24" s="114">
        <f t="shared" si="2"/>
        <v>96.4</v>
      </c>
      <c r="R24" s="115" t="str">
        <f t="shared" si="1"/>
        <v>NO</v>
      </c>
      <c r="S24" s="116" t="str">
        <f t="shared" si="0"/>
        <v>Inviable Sanitariamente</v>
      </c>
      <c r="T24" s="41"/>
    </row>
    <row r="25" spans="1:20" s="44" customFormat="1" ht="32.1" customHeight="1">
      <c r="A25" s="509" t="s">
        <v>1206</v>
      </c>
      <c r="B25" s="511" t="s">
        <v>1218</v>
      </c>
      <c r="C25" s="511" t="s">
        <v>1219</v>
      </c>
      <c r="D25" s="217">
        <v>160</v>
      </c>
      <c r="E25" s="114"/>
      <c r="F25" s="114"/>
      <c r="G25" s="114"/>
      <c r="H25" s="114"/>
      <c r="I25" s="114"/>
      <c r="J25" s="114"/>
      <c r="K25" s="114"/>
      <c r="L25" s="114"/>
      <c r="M25" s="114">
        <v>96.4</v>
      </c>
      <c r="N25" s="114"/>
      <c r="O25" s="114"/>
      <c r="P25" s="114"/>
      <c r="Q25" s="114">
        <f t="shared" si="2"/>
        <v>96.4</v>
      </c>
      <c r="R25" s="115" t="str">
        <f t="shared" si="1"/>
        <v>NO</v>
      </c>
      <c r="S25" s="116" t="str">
        <f t="shared" si="0"/>
        <v>Inviable Sanitariamente</v>
      </c>
      <c r="T25" s="41"/>
    </row>
    <row r="26" spans="1:20" s="44" customFormat="1" ht="32.1" customHeight="1">
      <c r="A26" s="509" t="s">
        <v>1206</v>
      </c>
      <c r="B26" s="511" t="s">
        <v>1220</v>
      </c>
      <c r="C26" s="511" t="s">
        <v>1221</v>
      </c>
      <c r="D26" s="373">
        <v>47</v>
      </c>
      <c r="E26" s="114"/>
      <c r="F26" s="114"/>
      <c r="G26" s="114"/>
      <c r="H26" s="114"/>
      <c r="I26" s="114"/>
      <c r="J26" s="114"/>
      <c r="K26" s="114"/>
      <c r="L26" s="114"/>
      <c r="M26" s="114">
        <v>96.39</v>
      </c>
      <c r="N26" s="114"/>
      <c r="O26" s="114"/>
      <c r="P26" s="114"/>
      <c r="Q26" s="114">
        <f t="shared" si="2"/>
        <v>96.39</v>
      </c>
      <c r="R26" s="115" t="str">
        <f t="shared" si="1"/>
        <v>NO</v>
      </c>
      <c r="S26" s="116" t="str">
        <f t="shared" si="0"/>
        <v>Inviable Sanitariamente</v>
      </c>
      <c r="T26" s="41"/>
    </row>
    <row r="27" spans="1:20" s="44" customFormat="1" ht="32.1" customHeight="1">
      <c r="A27" s="509" t="s">
        <v>1206</v>
      </c>
      <c r="B27" s="511" t="s">
        <v>1222</v>
      </c>
      <c r="C27" s="511" t="s">
        <v>1223</v>
      </c>
      <c r="D27" s="217">
        <v>49</v>
      </c>
      <c r="E27" s="114"/>
      <c r="F27" s="114"/>
      <c r="G27" s="114"/>
      <c r="H27" s="114"/>
      <c r="I27" s="114"/>
      <c r="J27" s="114"/>
      <c r="K27" s="114"/>
      <c r="L27" s="114">
        <v>96.4</v>
      </c>
      <c r="M27" s="114"/>
      <c r="N27" s="114"/>
      <c r="O27" s="114"/>
      <c r="P27" s="114"/>
      <c r="Q27" s="114">
        <f t="shared" si="2"/>
        <v>96.4</v>
      </c>
      <c r="R27" s="115" t="str">
        <f t="shared" si="1"/>
        <v>NO</v>
      </c>
      <c r="S27" s="116" t="str">
        <f t="shared" si="0"/>
        <v>Inviable Sanitariamente</v>
      </c>
      <c r="T27" s="41"/>
    </row>
    <row r="28" spans="1:20" s="44" customFormat="1" ht="32.1" customHeight="1">
      <c r="A28" s="509" t="s">
        <v>1206</v>
      </c>
      <c r="B28" s="511" t="s">
        <v>420</v>
      </c>
      <c r="C28" s="511" t="s">
        <v>1224</v>
      </c>
      <c r="D28" s="217">
        <v>81</v>
      </c>
      <c r="E28" s="114"/>
      <c r="F28" s="114"/>
      <c r="G28" s="114"/>
      <c r="H28" s="114"/>
      <c r="I28" s="114"/>
      <c r="J28" s="114"/>
      <c r="K28" s="114"/>
      <c r="L28" s="114">
        <v>96.4</v>
      </c>
      <c r="M28" s="114"/>
      <c r="N28" s="114"/>
      <c r="O28" s="114"/>
      <c r="P28" s="114"/>
      <c r="Q28" s="114">
        <f t="shared" si="2"/>
        <v>96.4</v>
      </c>
      <c r="R28" s="115" t="str">
        <f t="shared" si="1"/>
        <v>NO</v>
      </c>
      <c r="S28" s="116" t="str">
        <f t="shared" si="0"/>
        <v>Inviable Sanitariamente</v>
      </c>
      <c r="T28" s="41"/>
    </row>
    <row r="29" spans="1:20" s="44" customFormat="1" ht="32.1" customHeight="1">
      <c r="A29" s="509" t="s">
        <v>1206</v>
      </c>
      <c r="B29" s="511" t="s">
        <v>103</v>
      </c>
      <c r="C29" s="511" t="s">
        <v>1225</v>
      </c>
      <c r="D29" s="387">
        <v>103</v>
      </c>
      <c r="E29" s="114"/>
      <c r="F29" s="114"/>
      <c r="G29" s="114"/>
      <c r="H29" s="114"/>
      <c r="I29" s="114"/>
      <c r="J29" s="114"/>
      <c r="K29" s="114"/>
      <c r="L29" s="114">
        <v>96.4</v>
      </c>
      <c r="M29" s="114"/>
      <c r="N29" s="114"/>
      <c r="O29" s="114"/>
      <c r="P29" s="114"/>
      <c r="Q29" s="114">
        <f t="shared" si="2"/>
        <v>96.4</v>
      </c>
      <c r="R29" s="115" t="str">
        <f t="shared" si="1"/>
        <v>NO</v>
      </c>
      <c r="S29" s="116" t="str">
        <f t="shared" si="0"/>
        <v>Inviable Sanitariamente</v>
      </c>
      <c r="T29" s="41"/>
    </row>
    <row r="30" spans="1:20" s="44" customFormat="1" ht="32.1" customHeight="1">
      <c r="A30" s="509" t="s">
        <v>1206</v>
      </c>
      <c r="B30" s="511" t="s">
        <v>1226</v>
      </c>
      <c r="C30" s="511" t="s">
        <v>1227</v>
      </c>
      <c r="D30" s="217">
        <v>25</v>
      </c>
      <c r="E30" s="114"/>
      <c r="F30" s="114"/>
      <c r="G30" s="114"/>
      <c r="H30" s="114"/>
      <c r="I30" s="114"/>
      <c r="J30" s="114"/>
      <c r="K30" s="114"/>
      <c r="L30" s="114">
        <v>96.4</v>
      </c>
      <c r="M30" s="114"/>
      <c r="N30" s="114"/>
      <c r="O30" s="114"/>
      <c r="P30" s="114"/>
      <c r="Q30" s="114">
        <f t="shared" si="2"/>
        <v>96.4</v>
      </c>
      <c r="R30" s="115" t="str">
        <f t="shared" si="1"/>
        <v>NO</v>
      </c>
      <c r="S30" s="116" t="str">
        <f t="shared" si="0"/>
        <v>Inviable Sanitariamente</v>
      </c>
      <c r="T30" s="41"/>
    </row>
    <row r="31" spans="1:20" s="44" customFormat="1" ht="32.1" customHeight="1">
      <c r="A31" s="509" t="s">
        <v>1206</v>
      </c>
      <c r="B31" s="511" t="s">
        <v>1228</v>
      </c>
      <c r="C31" s="511" t="s">
        <v>1229</v>
      </c>
      <c r="D31" s="217">
        <v>108</v>
      </c>
      <c r="E31" s="114"/>
      <c r="F31" s="114"/>
      <c r="G31" s="114"/>
      <c r="H31" s="114"/>
      <c r="I31" s="114"/>
      <c r="J31" s="114"/>
      <c r="K31" s="114"/>
      <c r="L31" s="114">
        <v>96.4</v>
      </c>
      <c r="M31" s="114"/>
      <c r="N31" s="114"/>
      <c r="O31" s="114"/>
      <c r="P31" s="114"/>
      <c r="Q31" s="114">
        <f t="shared" si="2"/>
        <v>96.4</v>
      </c>
      <c r="R31" s="115" t="str">
        <f t="shared" si="1"/>
        <v>NO</v>
      </c>
      <c r="S31" s="116" t="str">
        <f t="shared" si="0"/>
        <v>Inviable Sanitariamente</v>
      </c>
      <c r="T31" s="41"/>
    </row>
    <row r="32" spans="1:20" s="44" customFormat="1" ht="32.1" customHeight="1">
      <c r="A32" s="509" t="s">
        <v>1206</v>
      </c>
      <c r="B32" s="511" t="s">
        <v>1230</v>
      </c>
      <c r="C32" s="511" t="s">
        <v>1231</v>
      </c>
      <c r="D32" s="217">
        <v>70</v>
      </c>
      <c r="E32" s="114"/>
      <c r="F32" s="114"/>
      <c r="G32" s="114"/>
      <c r="H32" s="114"/>
      <c r="I32" s="114"/>
      <c r="J32" s="114"/>
      <c r="K32" s="114"/>
      <c r="L32" s="114"/>
      <c r="M32" s="114">
        <v>96.4</v>
      </c>
      <c r="N32" s="114"/>
      <c r="O32" s="114"/>
      <c r="P32" s="114"/>
      <c r="Q32" s="114">
        <f t="shared" si="2"/>
        <v>96.4</v>
      </c>
      <c r="R32" s="115" t="str">
        <f t="shared" si="1"/>
        <v>NO</v>
      </c>
      <c r="S32" s="116" t="str">
        <f t="shared" si="0"/>
        <v>Inviable Sanitariamente</v>
      </c>
      <c r="T32" s="41"/>
    </row>
    <row r="33" spans="1:20" s="44" customFormat="1" ht="32.1" customHeight="1">
      <c r="A33" s="509" t="s">
        <v>1206</v>
      </c>
      <c r="B33" s="511" t="s">
        <v>1232</v>
      </c>
      <c r="C33" s="511" t="s">
        <v>1233</v>
      </c>
      <c r="D33" s="217">
        <v>40</v>
      </c>
      <c r="E33" s="114"/>
      <c r="F33" s="114"/>
      <c r="G33" s="114"/>
      <c r="H33" s="114"/>
      <c r="I33" s="114"/>
      <c r="J33" s="114"/>
      <c r="K33" s="114"/>
      <c r="L33" s="114"/>
      <c r="M33" s="114">
        <v>96.4</v>
      </c>
      <c r="N33" s="114"/>
      <c r="O33" s="114"/>
      <c r="P33" s="114"/>
      <c r="Q33" s="114">
        <f t="shared" si="2"/>
        <v>96.4</v>
      </c>
      <c r="R33" s="115" t="str">
        <f t="shared" si="1"/>
        <v>NO</v>
      </c>
      <c r="S33" s="116" t="str">
        <f t="shared" si="0"/>
        <v>Inviable Sanitariamente</v>
      </c>
      <c r="T33" s="41"/>
    </row>
    <row r="34" spans="1:20" s="44" customFormat="1" ht="32.1" customHeight="1">
      <c r="A34" s="509" t="s">
        <v>1206</v>
      </c>
      <c r="B34" s="511" t="s">
        <v>1234</v>
      </c>
      <c r="C34" s="511" t="s">
        <v>1235</v>
      </c>
      <c r="D34" s="217">
        <v>72</v>
      </c>
      <c r="E34" s="114"/>
      <c r="F34" s="114"/>
      <c r="G34" s="114"/>
      <c r="H34" s="114"/>
      <c r="I34" s="114"/>
      <c r="J34" s="114"/>
      <c r="K34" s="114"/>
      <c r="L34" s="114">
        <v>96.4</v>
      </c>
      <c r="M34" s="114"/>
      <c r="N34" s="114"/>
      <c r="O34" s="114"/>
      <c r="P34" s="114"/>
      <c r="Q34" s="114">
        <f t="shared" si="2"/>
        <v>96.4</v>
      </c>
      <c r="R34" s="115" t="str">
        <f t="shared" si="1"/>
        <v>NO</v>
      </c>
      <c r="S34" s="116" t="str">
        <f t="shared" si="0"/>
        <v>Inviable Sanitariamente</v>
      </c>
      <c r="T34" s="41"/>
    </row>
    <row r="35" spans="1:20" s="44" customFormat="1" ht="32.1" customHeight="1">
      <c r="A35" s="509" t="s">
        <v>1206</v>
      </c>
      <c r="B35" s="511" t="s">
        <v>1236</v>
      </c>
      <c r="C35" s="511" t="s">
        <v>1237</v>
      </c>
      <c r="D35" s="217">
        <v>84</v>
      </c>
      <c r="E35" s="114"/>
      <c r="F35" s="114"/>
      <c r="G35" s="114"/>
      <c r="H35" s="114"/>
      <c r="I35" s="114"/>
      <c r="J35" s="114"/>
      <c r="K35" s="114"/>
      <c r="L35" s="114"/>
      <c r="M35" s="114">
        <v>96.4</v>
      </c>
      <c r="N35" s="114"/>
      <c r="O35" s="114"/>
      <c r="P35" s="114"/>
      <c r="Q35" s="114">
        <f t="shared" si="2"/>
        <v>96.4</v>
      </c>
      <c r="R35" s="115" t="str">
        <f t="shared" si="1"/>
        <v>NO</v>
      </c>
      <c r="S35" s="116" t="str">
        <f t="shared" si="0"/>
        <v>Inviable Sanitariamente</v>
      </c>
      <c r="T35" s="41"/>
    </row>
    <row r="36" spans="1:20" s="44" customFormat="1" ht="32.1" customHeight="1">
      <c r="A36" s="509" t="s">
        <v>1206</v>
      </c>
      <c r="B36" s="511" t="s">
        <v>1226</v>
      </c>
      <c r="C36" s="511" t="s">
        <v>1238</v>
      </c>
      <c r="D36" s="217">
        <v>48</v>
      </c>
      <c r="E36" s="114"/>
      <c r="F36" s="114"/>
      <c r="G36" s="114"/>
      <c r="H36" s="114"/>
      <c r="I36" s="114"/>
      <c r="J36" s="114"/>
      <c r="K36" s="114"/>
      <c r="L36" s="114"/>
      <c r="M36" s="114">
        <v>96.4</v>
      </c>
      <c r="N36" s="114"/>
      <c r="O36" s="114"/>
      <c r="P36" s="114"/>
      <c r="Q36" s="114">
        <f t="shared" si="2"/>
        <v>96.4</v>
      </c>
      <c r="R36" s="115" t="str">
        <f t="shared" si="1"/>
        <v>NO</v>
      </c>
      <c r="S36" s="116" t="str">
        <f t="shared" si="0"/>
        <v>Inviable Sanitariamente</v>
      </c>
      <c r="T36" s="41"/>
    </row>
    <row r="37" spans="1:20" s="44" customFormat="1" ht="32.1" customHeight="1">
      <c r="A37" s="509" t="s">
        <v>1239</v>
      </c>
      <c r="B37" s="511" t="s">
        <v>1240</v>
      </c>
      <c r="C37" s="511" t="s">
        <v>1241</v>
      </c>
      <c r="D37" s="322">
        <v>55</v>
      </c>
      <c r="E37" s="114"/>
      <c r="F37" s="114"/>
      <c r="G37" s="114"/>
      <c r="H37" s="114"/>
      <c r="I37" s="114"/>
      <c r="J37" s="114"/>
      <c r="K37" s="114"/>
      <c r="L37" s="114"/>
      <c r="M37" s="114"/>
      <c r="N37" s="114">
        <v>83</v>
      </c>
      <c r="O37" s="114"/>
      <c r="P37" s="114"/>
      <c r="Q37" s="366">
        <f t="shared" si="2"/>
        <v>83</v>
      </c>
      <c r="R37" s="115" t="str">
        <f t="shared" si="1"/>
        <v>NO</v>
      </c>
      <c r="S37" s="116" t="str">
        <f t="shared" si="0"/>
        <v>Inviable Sanitariamente</v>
      </c>
      <c r="T37" s="41"/>
    </row>
    <row r="38" spans="1:20" s="44" customFormat="1" ht="32.1" customHeight="1">
      <c r="A38" s="509" t="s">
        <v>1239</v>
      </c>
      <c r="B38" s="511" t="s">
        <v>1242</v>
      </c>
      <c r="C38" s="511" t="s">
        <v>1243</v>
      </c>
      <c r="D38" s="322">
        <v>132</v>
      </c>
      <c r="E38" s="114"/>
      <c r="F38" s="114"/>
      <c r="G38" s="114"/>
      <c r="H38" s="114"/>
      <c r="I38" s="114"/>
      <c r="J38" s="114"/>
      <c r="K38" s="114"/>
      <c r="L38" s="114"/>
      <c r="M38" s="114"/>
      <c r="N38" s="114">
        <v>90.91</v>
      </c>
      <c r="O38" s="114"/>
      <c r="P38" s="114"/>
      <c r="Q38" s="366">
        <f t="shared" si="2"/>
        <v>90.91</v>
      </c>
      <c r="R38" s="115" t="str">
        <f t="shared" si="1"/>
        <v>NO</v>
      </c>
      <c r="S38" s="116" t="str">
        <f t="shared" si="0"/>
        <v>Inviable Sanitariamente</v>
      </c>
      <c r="T38" s="41"/>
    </row>
    <row r="39" spans="1:20" s="44" customFormat="1" ht="32.1" customHeight="1">
      <c r="A39" s="509" t="s">
        <v>1239</v>
      </c>
      <c r="B39" s="511" t="s">
        <v>103</v>
      </c>
      <c r="C39" s="511" t="s">
        <v>1244</v>
      </c>
      <c r="D39" s="322">
        <v>56</v>
      </c>
      <c r="E39" s="114"/>
      <c r="F39" s="114"/>
      <c r="G39" s="114"/>
      <c r="H39" s="114"/>
      <c r="I39" s="114"/>
      <c r="J39" s="114"/>
      <c r="K39" s="114">
        <v>40</v>
      </c>
      <c r="L39" s="114"/>
      <c r="M39" s="114"/>
      <c r="N39" s="114"/>
      <c r="O39" s="114"/>
      <c r="P39" s="114"/>
      <c r="Q39" s="366">
        <f t="shared" si="2"/>
        <v>40</v>
      </c>
      <c r="R39" s="115" t="str">
        <f t="shared" si="1"/>
        <v>NO</v>
      </c>
      <c r="S39" s="116" t="str">
        <f t="shared" si="0"/>
        <v>Alto</v>
      </c>
      <c r="T39" s="41"/>
    </row>
    <row r="40" spans="1:20" s="44" customFormat="1" ht="32.1" customHeight="1">
      <c r="A40" s="509" t="s">
        <v>1239</v>
      </c>
      <c r="B40" s="511" t="s">
        <v>1245</v>
      </c>
      <c r="C40" s="511" t="s">
        <v>1246</v>
      </c>
      <c r="D40" s="322">
        <v>36</v>
      </c>
      <c r="E40" s="114"/>
      <c r="F40" s="114"/>
      <c r="G40" s="114"/>
      <c r="H40" s="114"/>
      <c r="I40" s="114"/>
      <c r="J40" s="114"/>
      <c r="K40" s="114">
        <v>74</v>
      </c>
      <c r="L40" s="114"/>
      <c r="M40" s="114"/>
      <c r="N40" s="114"/>
      <c r="O40" s="114"/>
      <c r="P40" s="114"/>
      <c r="Q40" s="366">
        <f t="shared" si="2"/>
        <v>74</v>
      </c>
      <c r="R40" s="115" t="str">
        <f t="shared" si="1"/>
        <v>NO</v>
      </c>
      <c r="S40" s="116" t="str">
        <f t="shared" si="0"/>
        <v>Alto</v>
      </c>
      <c r="T40" s="41"/>
    </row>
    <row r="41" spans="1:20" s="44" customFormat="1" ht="32.1" customHeight="1">
      <c r="A41" s="509" t="s">
        <v>1247</v>
      </c>
      <c r="B41" s="511" t="s">
        <v>1248</v>
      </c>
      <c r="C41" s="511" t="s">
        <v>1249</v>
      </c>
      <c r="D41" s="225">
        <v>75</v>
      </c>
      <c r="E41" s="114"/>
      <c r="F41" s="114"/>
      <c r="G41" s="114"/>
      <c r="H41" s="114"/>
      <c r="I41" s="114"/>
      <c r="J41" s="114"/>
      <c r="K41" s="114"/>
      <c r="L41" s="114"/>
      <c r="M41" s="114"/>
      <c r="N41" s="114">
        <v>53.1</v>
      </c>
      <c r="O41" s="114"/>
      <c r="P41" s="114"/>
      <c r="Q41" s="114">
        <f t="shared" ref="Q41:Q46" si="5">AVERAGE(E41:P41)</f>
        <v>53.1</v>
      </c>
      <c r="R41" s="115" t="str">
        <f t="shared" ref="R41:R46" si="6">IF(Q41&lt;5,"SI","NO")</f>
        <v>NO</v>
      </c>
      <c r="S41" s="116" t="str">
        <f t="shared" ref="S41:S46" si="7">IF(Q41&lt;=5,"Sin Riesgo",IF(Q41 &lt;=14,"Bajo",IF(Q41&lt;=35,"Medio",IF(Q41&lt;=80,"Alto","Inviable Sanitariamente"))))</f>
        <v>Alto</v>
      </c>
      <c r="T41" s="41"/>
    </row>
    <row r="42" spans="1:20" s="44" customFormat="1" ht="32.1" customHeight="1">
      <c r="A42" s="509" t="s">
        <v>1247</v>
      </c>
      <c r="B42" s="511" t="s">
        <v>1250</v>
      </c>
      <c r="C42" s="511" t="s">
        <v>1251</v>
      </c>
      <c r="D42" s="225">
        <v>125</v>
      </c>
      <c r="E42" s="114"/>
      <c r="F42" s="114"/>
      <c r="G42" s="114"/>
      <c r="H42" s="114"/>
      <c r="I42" s="114"/>
      <c r="J42" s="114"/>
      <c r="K42" s="114"/>
      <c r="L42" s="114"/>
      <c r="M42" s="114"/>
      <c r="N42" s="114">
        <v>97.35</v>
      </c>
      <c r="O42" s="114"/>
      <c r="P42" s="114"/>
      <c r="Q42" s="114">
        <f t="shared" si="5"/>
        <v>97.35</v>
      </c>
      <c r="R42" s="115" t="str">
        <f t="shared" si="6"/>
        <v>NO</v>
      </c>
      <c r="S42" s="116" t="str">
        <f t="shared" si="7"/>
        <v>Inviable Sanitariamente</v>
      </c>
      <c r="T42" s="41"/>
    </row>
    <row r="43" spans="1:20" s="44" customFormat="1" ht="32.1" customHeight="1">
      <c r="A43" s="509" t="s">
        <v>1247</v>
      </c>
      <c r="B43" s="511" t="s">
        <v>1252</v>
      </c>
      <c r="C43" s="511" t="s">
        <v>1253</v>
      </c>
      <c r="D43" s="225">
        <v>70</v>
      </c>
      <c r="E43" s="114"/>
      <c r="F43" s="114"/>
      <c r="G43" s="114"/>
      <c r="H43" s="114"/>
      <c r="I43" s="114"/>
      <c r="J43" s="114"/>
      <c r="K43" s="114"/>
      <c r="L43" s="114">
        <v>97.3</v>
      </c>
      <c r="M43" s="114"/>
      <c r="N43" s="114"/>
      <c r="O43" s="114"/>
      <c r="P43" s="114"/>
      <c r="Q43" s="114">
        <f t="shared" si="5"/>
        <v>97.3</v>
      </c>
      <c r="R43" s="115" t="str">
        <f t="shared" si="6"/>
        <v>NO</v>
      </c>
      <c r="S43" s="116" t="str">
        <f t="shared" si="7"/>
        <v>Inviable Sanitariamente</v>
      </c>
      <c r="T43" s="41"/>
    </row>
    <row r="44" spans="1:20" s="44" customFormat="1" ht="32.1" customHeight="1">
      <c r="A44" s="509" t="s">
        <v>1247</v>
      </c>
      <c r="B44" s="511" t="s">
        <v>1254</v>
      </c>
      <c r="C44" s="511" t="s">
        <v>1255</v>
      </c>
      <c r="D44" s="225">
        <v>52</v>
      </c>
      <c r="E44" s="114"/>
      <c r="F44" s="114"/>
      <c r="G44" s="114"/>
      <c r="H44" s="114"/>
      <c r="I44" s="114"/>
      <c r="J44" s="114"/>
      <c r="K44" s="114">
        <v>97.35</v>
      </c>
      <c r="L44" s="114"/>
      <c r="M44" s="114"/>
      <c r="N44" s="114"/>
      <c r="O44" s="114"/>
      <c r="P44" s="114"/>
      <c r="Q44" s="114">
        <f t="shared" si="5"/>
        <v>97.35</v>
      </c>
      <c r="R44" s="115" t="str">
        <f t="shared" si="6"/>
        <v>NO</v>
      </c>
      <c r="S44" s="116" t="str">
        <f t="shared" si="7"/>
        <v>Inviable Sanitariamente</v>
      </c>
      <c r="T44" s="41"/>
    </row>
    <row r="45" spans="1:20" s="44" customFormat="1" ht="32.1" customHeight="1">
      <c r="A45" s="509" t="s">
        <v>1247</v>
      </c>
      <c r="B45" s="511" t="s">
        <v>1256</v>
      </c>
      <c r="C45" s="511" t="s">
        <v>1257</v>
      </c>
      <c r="D45" s="225">
        <v>42</v>
      </c>
      <c r="E45" s="114"/>
      <c r="F45" s="114">
        <v>97.35</v>
      </c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>
        <f t="shared" si="5"/>
        <v>97.35</v>
      </c>
      <c r="R45" s="115" t="str">
        <f t="shared" si="6"/>
        <v>NO</v>
      </c>
      <c r="S45" s="116" t="str">
        <f t="shared" si="7"/>
        <v>Inviable Sanitariamente</v>
      </c>
      <c r="T45" s="41"/>
    </row>
    <row r="46" spans="1:20" s="44" customFormat="1" ht="32.1" customHeight="1">
      <c r="A46" s="509" t="s">
        <v>1247</v>
      </c>
      <c r="B46" s="511" t="s">
        <v>1258</v>
      </c>
      <c r="C46" s="511" t="s">
        <v>1259</v>
      </c>
      <c r="D46" s="225">
        <v>7</v>
      </c>
      <c r="E46" s="114"/>
      <c r="F46" s="114"/>
      <c r="G46" s="114"/>
      <c r="H46" s="114"/>
      <c r="I46" s="114"/>
      <c r="J46" s="114">
        <v>97.6</v>
      </c>
      <c r="K46" s="114"/>
      <c r="L46" s="114"/>
      <c r="M46" s="114"/>
      <c r="N46" s="114"/>
      <c r="O46" s="114"/>
      <c r="P46" s="114"/>
      <c r="Q46" s="114">
        <f t="shared" si="5"/>
        <v>97.6</v>
      </c>
      <c r="R46" s="115" t="str">
        <f t="shared" si="6"/>
        <v>NO</v>
      </c>
      <c r="S46" s="116" t="str">
        <f t="shared" si="7"/>
        <v>Inviable Sanitariamente</v>
      </c>
      <c r="T46" s="41"/>
    </row>
    <row r="47" spans="1:20" s="44" customFormat="1" ht="32.1" customHeight="1">
      <c r="A47" s="509" t="s">
        <v>1247</v>
      </c>
      <c r="B47" s="511" t="s">
        <v>1260</v>
      </c>
      <c r="C47" s="511" t="s">
        <v>1261</v>
      </c>
      <c r="D47" s="225">
        <v>73</v>
      </c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>
        <v>97.4</v>
      </c>
      <c r="P47" s="114"/>
      <c r="Q47" s="114">
        <f t="shared" ref="Q47:Q99" si="8">AVERAGE(E47:P47)</f>
        <v>97.4</v>
      </c>
      <c r="R47" s="115" t="str">
        <f t="shared" ref="R47:R75" si="9">IF(Q47&lt;5,"SI","NO")</f>
        <v>NO</v>
      </c>
      <c r="S47" s="116" t="str">
        <f t="shared" ref="S47:S76" si="10">IF(Q47&lt;=5,"Sin Riesgo",IF(Q47 &lt;=14,"Bajo",IF(Q47&lt;=35,"Medio",IF(Q47&lt;=80,"Alto","Inviable Sanitariamente"))))</f>
        <v>Inviable Sanitariamente</v>
      </c>
      <c r="T47" s="41"/>
    </row>
    <row r="48" spans="1:20" s="44" customFormat="1" ht="32.1" customHeight="1">
      <c r="A48" s="509" t="s">
        <v>1247</v>
      </c>
      <c r="B48" s="511" t="s">
        <v>1262</v>
      </c>
      <c r="C48" s="511" t="s">
        <v>1263</v>
      </c>
      <c r="D48" s="225">
        <v>47</v>
      </c>
      <c r="E48" s="114"/>
      <c r="F48" s="114"/>
      <c r="G48" s="114"/>
      <c r="H48" s="114">
        <v>97.35</v>
      </c>
      <c r="I48" s="114"/>
      <c r="J48" s="114"/>
      <c r="K48" s="114"/>
      <c r="L48" s="114"/>
      <c r="M48" s="114"/>
      <c r="N48" s="114"/>
      <c r="O48" s="114"/>
      <c r="P48" s="114"/>
      <c r="Q48" s="114">
        <f t="shared" si="8"/>
        <v>97.35</v>
      </c>
      <c r="R48" s="115" t="str">
        <f t="shared" si="9"/>
        <v>NO</v>
      </c>
      <c r="S48" s="116" t="str">
        <f t="shared" si="10"/>
        <v>Inviable Sanitariamente</v>
      </c>
      <c r="T48" s="41"/>
    </row>
    <row r="49" spans="1:20" s="44" customFormat="1" ht="32.1" customHeight="1">
      <c r="A49" s="509" t="s">
        <v>1247</v>
      </c>
      <c r="B49" s="511" t="s">
        <v>1264</v>
      </c>
      <c r="C49" s="511" t="s">
        <v>1265</v>
      </c>
      <c r="D49" s="225">
        <v>24</v>
      </c>
      <c r="E49" s="114"/>
      <c r="F49" s="114"/>
      <c r="G49" s="114"/>
      <c r="H49" s="114"/>
      <c r="I49" s="114">
        <v>36.14</v>
      </c>
      <c r="J49" s="114"/>
      <c r="K49" s="114"/>
      <c r="L49" s="114"/>
      <c r="M49" s="114"/>
      <c r="N49" s="114"/>
      <c r="O49" s="114"/>
      <c r="P49" s="114"/>
      <c r="Q49" s="114">
        <f t="shared" si="8"/>
        <v>36.14</v>
      </c>
      <c r="R49" s="115" t="str">
        <f t="shared" si="9"/>
        <v>NO</v>
      </c>
      <c r="S49" s="116" t="str">
        <f t="shared" si="10"/>
        <v>Alto</v>
      </c>
      <c r="T49" s="41"/>
    </row>
    <row r="50" spans="1:20" s="44" customFormat="1" ht="32.1" customHeight="1">
      <c r="A50" s="509" t="s">
        <v>1247</v>
      </c>
      <c r="B50" s="511" t="s">
        <v>1266</v>
      </c>
      <c r="C50" s="511" t="s">
        <v>1267</v>
      </c>
      <c r="D50" s="225">
        <v>25</v>
      </c>
      <c r="E50" s="114"/>
      <c r="F50" s="114">
        <v>96.39</v>
      </c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>
        <f t="shared" si="8"/>
        <v>96.39</v>
      </c>
      <c r="R50" s="115" t="str">
        <f t="shared" si="9"/>
        <v>NO</v>
      </c>
      <c r="S50" s="116" t="str">
        <f t="shared" si="10"/>
        <v>Inviable Sanitariamente</v>
      </c>
      <c r="T50" s="41"/>
    </row>
    <row r="51" spans="1:20" s="44" customFormat="1" ht="32.1" customHeight="1">
      <c r="A51" s="509" t="s">
        <v>1247</v>
      </c>
      <c r="B51" s="511" t="s">
        <v>1268</v>
      </c>
      <c r="C51" s="511" t="s">
        <v>1269</v>
      </c>
      <c r="D51" s="225">
        <v>20</v>
      </c>
      <c r="E51" s="114"/>
      <c r="F51" s="114">
        <v>96.4</v>
      </c>
      <c r="G51" s="114"/>
      <c r="H51" s="114"/>
      <c r="I51" s="114"/>
      <c r="J51" s="114">
        <v>97.6</v>
      </c>
      <c r="K51" s="114"/>
      <c r="L51" s="114"/>
      <c r="M51" s="114"/>
      <c r="N51" s="114"/>
      <c r="O51" s="114"/>
      <c r="P51" s="114"/>
      <c r="Q51" s="114">
        <f t="shared" si="8"/>
        <v>97</v>
      </c>
      <c r="R51" s="115" t="str">
        <f t="shared" si="9"/>
        <v>NO</v>
      </c>
      <c r="S51" s="116" t="str">
        <f t="shared" si="10"/>
        <v>Inviable Sanitariamente</v>
      </c>
      <c r="T51" s="41"/>
    </row>
    <row r="52" spans="1:20" s="44" customFormat="1" ht="32.1" customHeight="1">
      <c r="A52" s="509" t="s">
        <v>1247</v>
      </c>
      <c r="B52" s="511" t="s">
        <v>1270</v>
      </c>
      <c r="C52" s="511" t="s">
        <v>1271</v>
      </c>
      <c r="D52" s="225">
        <v>42</v>
      </c>
      <c r="E52" s="114"/>
      <c r="F52" s="114">
        <v>96.39</v>
      </c>
      <c r="G52" s="114"/>
      <c r="H52" s="114"/>
      <c r="I52" s="114"/>
      <c r="J52" s="114">
        <v>88</v>
      </c>
      <c r="K52" s="114"/>
      <c r="L52" s="114"/>
      <c r="M52" s="114"/>
      <c r="N52" s="114"/>
      <c r="O52" s="114"/>
      <c r="P52" s="114"/>
      <c r="Q52" s="114">
        <f t="shared" si="8"/>
        <v>92.194999999999993</v>
      </c>
      <c r="R52" s="115" t="str">
        <f t="shared" si="9"/>
        <v>NO</v>
      </c>
      <c r="S52" s="116" t="str">
        <f t="shared" si="10"/>
        <v>Inviable Sanitariamente</v>
      </c>
      <c r="T52" s="41"/>
    </row>
    <row r="53" spans="1:20" s="44" customFormat="1" ht="32.1" customHeight="1">
      <c r="A53" s="509" t="s">
        <v>1247</v>
      </c>
      <c r="B53" s="511" t="s">
        <v>1272</v>
      </c>
      <c r="C53" s="511" t="s">
        <v>1273</v>
      </c>
      <c r="D53" s="225">
        <v>31</v>
      </c>
      <c r="E53" s="114"/>
      <c r="F53" s="114">
        <v>96.39</v>
      </c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>
        <f t="shared" si="8"/>
        <v>96.39</v>
      </c>
      <c r="R53" s="115" t="str">
        <f t="shared" si="9"/>
        <v>NO</v>
      </c>
      <c r="S53" s="116" t="str">
        <f t="shared" si="10"/>
        <v>Inviable Sanitariamente</v>
      </c>
      <c r="T53" s="41"/>
    </row>
    <row r="54" spans="1:20" s="44" customFormat="1" ht="32.1" customHeight="1">
      <c r="A54" s="509" t="s">
        <v>1247</v>
      </c>
      <c r="B54" s="511" t="s">
        <v>1274</v>
      </c>
      <c r="C54" s="511" t="s">
        <v>1275</v>
      </c>
      <c r="D54" s="225">
        <v>42</v>
      </c>
      <c r="E54" s="114"/>
      <c r="F54" s="114"/>
      <c r="G54" s="114"/>
      <c r="H54" s="114"/>
      <c r="I54" s="114">
        <v>96.39</v>
      </c>
      <c r="J54" s="114"/>
      <c r="K54" s="114"/>
      <c r="L54" s="114"/>
      <c r="M54" s="114"/>
      <c r="N54" s="114"/>
      <c r="O54" s="114"/>
      <c r="P54" s="114"/>
      <c r="Q54" s="114">
        <f t="shared" si="8"/>
        <v>96.39</v>
      </c>
      <c r="R54" s="115" t="str">
        <f t="shared" si="9"/>
        <v>NO</v>
      </c>
      <c r="S54" s="116" t="str">
        <f t="shared" si="10"/>
        <v>Inviable Sanitariamente</v>
      </c>
      <c r="T54" s="41"/>
    </row>
    <row r="55" spans="1:20" s="44" customFormat="1" ht="32.1" customHeight="1">
      <c r="A55" s="509" t="s">
        <v>1247</v>
      </c>
      <c r="B55" s="511" t="s">
        <v>1276</v>
      </c>
      <c r="C55" s="511" t="s">
        <v>1277</v>
      </c>
      <c r="D55" s="225">
        <v>22</v>
      </c>
      <c r="E55" s="114"/>
      <c r="F55" s="114"/>
      <c r="G55" s="114"/>
      <c r="H55" s="114"/>
      <c r="I55" s="114"/>
      <c r="J55" s="114"/>
      <c r="K55" s="114"/>
      <c r="L55" s="114"/>
      <c r="M55" s="114">
        <v>97.35</v>
      </c>
      <c r="N55" s="114"/>
      <c r="O55" s="114"/>
      <c r="P55" s="114"/>
      <c r="Q55" s="114">
        <f t="shared" si="8"/>
        <v>97.35</v>
      </c>
      <c r="R55" s="115" t="str">
        <f t="shared" si="9"/>
        <v>NO</v>
      </c>
      <c r="S55" s="116" t="str">
        <f t="shared" si="10"/>
        <v>Inviable Sanitariamente</v>
      </c>
      <c r="T55" s="41"/>
    </row>
    <row r="56" spans="1:20" s="44" customFormat="1" ht="32.1" customHeight="1">
      <c r="A56" s="509" t="s">
        <v>1247</v>
      </c>
      <c r="B56" s="511" t="s">
        <v>1278</v>
      </c>
      <c r="C56" s="511" t="s">
        <v>1279</v>
      </c>
      <c r="D56" s="327">
        <v>12</v>
      </c>
      <c r="E56" s="114"/>
      <c r="F56" s="114"/>
      <c r="G56" s="114"/>
      <c r="H56" s="114"/>
      <c r="I56" s="114"/>
      <c r="J56" s="114"/>
      <c r="K56" s="114"/>
      <c r="L56" s="114"/>
      <c r="M56" s="114">
        <v>92</v>
      </c>
      <c r="N56" s="114"/>
      <c r="O56" s="114"/>
      <c r="P56" s="114"/>
      <c r="Q56" s="114">
        <f t="shared" si="8"/>
        <v>92</v>
      </c>
      <c r="R56" s="115" t="str">
        <f t="shared" si="9"/>
        <v>NO</v>
      </c>
      <c r="S56" s="116" t="str">
        <f t="shared" si="10"/>
        <v>Inviable Sanitariamente</v>
      </c>
      <c r="T56" s="41"/>
    </row>
    <row r="57" spans="1:20" s="44" customFormat="1" ht="32.1" customHeight="1">
      <c r="A57" s="509" t="s">
        <v>1247</v>
      </c>
      <c r="B57" s="511" t="s">
        <v>1280</v>
      </c>
      <c r="C57" s="511" t="s">
        <v>1281</v>
      </c>
      <c r="D57" s="327">
        <v>8</v>
      </c>
      <c r="E57" s="114"/>
      <c r="F57" s="114">
        <v>97.3</v>
      </c>
      <c r="G57" s="114"/>
      <c r="H57" s="114">
        <v>97.3</v>
      </c>
      <c r="I57" s="114">
        <v>97.3</v>
      </c>
      <c r="J57" s="114"/>
      <c r="K57" s="114">
        <v>97.3</v>
      </c>
      <c r="L57" s="114">
        <v>97.3</v>
      </c>
      <c r="M57" s="114">
        <v>97.3</v>
      </c>
      <c r="N57" s="114">
        <v>97.3</v>
      </c>
      <c r="O57" s="114">
        <v>97.3</v>
      </c>
      <c r="P57" s="114"/>
      <c r="Q57" s="114">
        <f t="shared" si="8"/>
        <v>97.299999999999983</v>
      </c>
      <c r="R57" s="115" t="str">
        <f t="shared" si="9"/>
        <v>NO</v>
      </c>
      <c r="S57" s="116" t="str">
        <f t="shared" si="10"/>
        <v>Inviable Sanitariamente</v>
      </c>
      <c r="T57" s="41"/>
    </row>
    <row r="58" spans="1:20" s="44" customFormat="1" ht="32.1" customHeight="1">
      <c r="A58" s="509" t="s">
        <v>1247</v>
      </c>
      <c r="B58" s="511" t="s">
        <v>1282</v>
      </c>
      <c r="C58" s="511" t="s">
        <v>1283</v>
      </c>
      <c r="D58" s="225">
        <v>52</v>
      </c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>
        <v>97.4</v>
      </c>
      <c r="P58" s="114"/>
      <c r="Q58" s="114">
        <f t="shared" si="8"/>
        <v>97.4</v>
      </c>
      <c r="R58" s="115" t="str">
        <f t="shared" si="9"/>
        <v>NO</v>
      </c>
      <c r="S58" s="116" t="str">
        <f t="shared" si="10"/>
        <v>Inviable Sanitariamente</v>
      </c>
      <c r="T58" s="41"/>
    </row>
    <row r="59" spans="1:20" s="44" customFormat="1" ht="32.1" customHeight="1">
      <c r="A59" s="509" t="s">
        <v>1247</v>
      </c>
      <c r="B59" s="511" t="s">
        <v>1284</v>
      </c>
      <c r="C59" s="511" t="s">
        <v>1285</v>
      </c>
      <c r="D59" s="225">
        <v>180</v>
      </c>
      <c r="E59" s="114"/>
      <c r="F59" s="114"/>
      <c r="G59" s="114"/>
      <c r="H59" s="114">
        <v>96.39</v>
      </c>
      <c r="I59" s="114"/>
      <c r="J59" s="114"/>
      <c r="K59" s="114"/>
      <c r="L59" s="114"/>
      <c r="M59" s="114"/>
      <c r="N59" s="114"/>
      <c r="O59" s="114"/>
      <c r="P59" s="114"/>
      <c r="Q59" s="114">
        <f t="shared" si="8"/>
        <v>96.39</v>
      </c>
      <c r="R59" s="115" t="str">
        <f t="shared" si="9"/>
        <v>NO</v>
      </c>
      <c r="S59" s="116" t="str">
        <f t="shared" si="10"/>
        <v>Inviable Sanitariamente</v>
      </c>
      <c r="T59" s="41"/>
    </row>
    <row r="60" spans="1:20" s="44" customFormat="1" ht="32.1" customHeight="1">
      <c r="A60" s="509" t="s">
        <v>1247</v>
      </c>
      <c r="B60" s="511" t="s">
        <v>1286</v>
      </c>
      <c r="C60" s="511" t="s">
        <v>1287</v>
      </c>
      <c r="D60" s="327">
        <v>24</v>
      </c>
      <c r="E60" s="114"/>
      <c r="F60" s="114">
        <v>97.3</v>
      </c>
      <c r="G60" s="114"/>
      <c r="H60" s="114">
        <v>97.3</v>
      </c>
      <c r="I60" s="114"/>
      <c r="J60" s="114">
        <v>97.3</v>
      </c>
      <c r="K60" s="114">
        <v>97.3</v>
      </c>
      <c r="L60" s="114">
        <v>97.3</v>
      </c>
      <c r="M60" s="114">
        <v>97.3</v>
      </c>
      <c r="N60" s="114">
        <v>97.3</v>
      </c>
      <c r="O60" s="114">
        <v>97.3</v>
      </c>
      <c r="P60" s="114"/>
      <c r="Q60" s="114">
        <f t="shared" si="8"/>
        <v>97.299999999999983</v>
      </c>
      <c r="R60" s="115" t="str">
        <f t="shared" si="9"/>
        <v>NO</v>
      </c>
      <c r="S60" s="116" t="str">
        <f t="shared" si="10"/>
        <v>Inviable Sanitariamente</v>
      </c>
      <c r="T60" s="41"/>
    </row>
    <row r="61" spans="1:20" s="44" customFormat="1" ht="32.1" customHeight="1">
      <c r="A61" s="509" t="s">
        <v>1247</v>
      </c>
      <c r="B61" s="511" t="s">
        <v>1288</v>
      </c>
      <c r="C61" s="511" t="s">
        <v>1289</v>
      </c>
      <c r="D61" s="225">
        <v>35</v>
      </c>
      <c r="E61" s="114"/>
      <c r="F61" s="114"/>
      <c r="G61" s="114"/>
      <c r="H61" s="114"/>
      <c r="I61" s="114"/>
      <c r="J61" s="114"/>
      <c r="K61" s="114">
        <v>97.35</v>
      </c>
      <c r="L61" s="114"/>
      <c r="M61" s="114"/>
      <c r="N61" s="114"/>
      <c r="O61" s="114"/>
      <c r="P61" s="114"/>
      <c r="Q61" s="114">
        <f t="shared" si="8"/>
        <v>97.35</v>
      </c>
      <c r="R61" s="115" t="str">
        <f t="shared" si="9"/>
        <v>NO</v>
      </c>
      <c r="S61" s="116" t="str">
        <f t="shared" si="10"/>
        <v>Inviable Sanitariamente</v>
      </c>
      <c r="T61" s="41"/>
    </row>
    <row r="62" spans="1:20" s="44" customFormat="1" ht="32.1" customHeight="1">
      <c r="A62" s="509" t="s">
        <v>1247</v>
      </c>
      <c r="B62" s="511" t="s">
        <v>1290</v>
      </c>
      <c r="C62" s="511" t="s">
        <v>1291</v>
      </c>
      <c r="D62" s="225">
        <v>64</v>
      </c>
      <c r="E62" s="114">
        <v>97.35</v>
      </c>
      <c r="F62" s="114">
        <v>97.35</v>
      </c>
      <c r="G62" s="114">
        <v>97.35</v>
      </c>
      <c r="H62" s="114">
        <v>97.35</v>
      </c>
      <c r="I62" s="114">
        <v>97.35</v>
      </c>
      <c r="J62" s="114">
        <v>97.35</v>
      </c>
      <c r="K62" s="114">
        <v>97.35</v>
      </c>
      <c r="L62" s="114">
        <v>97.35</v>
      </c>
      <c r="M62" s="114">
        <v>97.35</v>
      </c>
      <c r="N62" s="114">
        <v>97.35</v>
      </c>
      <c r="O62" s="114">
        <v>97.35</v>
      </c>
      <c r="P62" s="114">
        <v>97.35</v>
      </c>
      <c r="Q62" s="114">
        <f t="shared" si="8"/>
        <v>97.350000000000009</v>
      </c>
      <c r="R62" s="115" t="str">
        <f t="shared" si="9"/>
        <v>NO</v>
      </c>
      <c r="S62" s="116" t="str">
        <f t="shared" si="10"/>
        <v>Inviable Sanitariamente</v>
      </c>
      <c r="T62" s="41"/>
    </row>
    <row r="63" spans="1:20" s="44" customFormat="1" ht="32.1" customHeight="1">
      <c r="A63" s="509" t="s">
        <v>1247</v>
      </c>
      <c r="B63" s="511" t="s">
        <v>781</v>
      </c>
      <c r="C63" s="511" t="s">
        <v>1292</v>
      </c>
      <c r="D63" s="225">
        <v>27</v>
      </c>
      <c r="E63" s="114"/>
      <c r="F63" s="114"/>
      <c r="G63" s="114"/>
      <c r="H63" s="114"/>
      <c r="I63" s="114"/>
      <c r="J63" s="114"/>
      <c r="K63" s="114">
        <v>97.35</v>
      </c>
      <c r="L63" s="114"/>
      <c r="M63" s="114"/>
      <c r="N63" s="114"/>
      <c r="O63" s="114"/>
      <c r="P63" s="114"/>
      <c r="Q63" s="114">
        <f t="shared" si="8"/>
        <v>97.35</v>
      </c>
      <c r="R63" s="115" t="str">
        <f t="shared" si="9"/>
        <v>NO</v>
      </c>
      <c r="S63" s="116" t="str">
        <f t="shared" si="10"/>
        <v>Inviable Sanitariamente</v>
      </c>
      <c r="T63" s="41"/>
    </row>
    <row r="64" spans="1:20" s="44" customFormat="1" ht="32.1" customHeight="1">
      <c r="A64" s="509" t="s">
        <v>1247</v>
      </c>
      <c r="B64" s="511" t="s">
        <v>1228</v>
      </c>
      <c r="C64" s="511" t="s">
        <v>946</v>
      </c>
      <c r="D64" s="225">
        <v>97</v>
      </c>
      <c r="E64" s="114"/>
      <c r="F64" s="114"/>
      <c r="G64" s="114"/>
      <c r="H64" s="114"/>
      <c r="I64" s="114"/>
      <c r="J64" s="114"/>
      <c r="K64" s="114"/>
      <c r="L64" s="114"/>
      <c r="M64" s="114"/>
      <c r="N64" s="114">
        <v>97.4</v>
      </c>
      <c r="O64" s="114"/>
      <c r="P64" s="114"/>
      <c r="Q64" s="114">
        <f t="shared" si="8"/>
        <v>97.4</v>
      </c>
      <c r="R64" s="115" t="str">
        <f t="shared" si="9"/>
        <v>NO</v>
      </c>
      <c r="S64" s="116" t="str">
        <f t="shared" si="10"/>
        <v>Inviable Sanitariamente</v>
      </c>
      <c r="T64" s="41"/>
    </row>
    <row r="65" spans="1:20" s="44" customFormat="1" ht="32.1" customHeight="1">
      <c r="A65" s="509" t="s">
        <v>1247</v>
      </c>
      <c r="B65" s="511" t="s">
        <v>1293</v>
      </c>
      <c r="C65" s="511" t="s">
        <v>1294</v>
      </c>
      <c r="D65" s="225">
        <v>37</v>
      </c>
      <c r="E65" s="114"/>
      <c r="F65" s="114"/>
      <c r="G65" s="114"/>
      <c r="H65" s="114"/>
      <c r="I65" s="114"/>
      <c r="J65" s="114"/>
      <c r="K65" s="114">
        <v>97.35</v>
      </c>
      <c r="L65" s="114"/>
      <c r="M65" s="114"/>
      <c r="N65" s="114"/>
      <c r="O65" s="114"/>
      <c r="P65" s="114"/>
      <c r="Q65" s="114">
        <f t="shared" si="8"/>
        <v>97.35</v>
      </c>
      <c r="R65" s="115" t="str">
        <f t="shared" si="9"/>
        <v>NO</v>
      </c>
      <c r="S65" s="116" t="str">
        <f t="shared" si="10"/>
        <v>Inviable Sanitariamente</v>
      </c>
      <c r="T65" s="41"/>
    </row>
    <row r="66" spans="1:20" s="44" customFormat="1" ht="32.1" customHeight="1">
      <c r="A66" s="509" t="s">
        <v>1247</v>
      </c>
      <c r="B66" s="511" t="s">
        <v>317</v>
      </c>
      <c r="C66" s="511" t="s">
        <v>1295</v>
      </c>
      <c r="D66" s="225">
        <v>19</v>
      </c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>
        <v>97.4</v>
      </c>
      <c r="P66" s="114"/>
      <c r="Q66" s="114">
        <f t="shared" si="8"/>
        <v>97.4</v>
      </c>
      <c r="R66" s="115" t="str">
        <f t="shared" si="9"/>
        <v>NO</v>
      </c>
      <c r="S66" s="116" t="str">
        <f t="shared" si="10"/>
        <v>Inviable Sanitariamente</v>
      </c>
      <c r="T66" s="41"/>
    </row>
    <row r="67" spans="1:20" s="44" customFormat="1" ht="32.1" customHeight="1">
      <c r="A67" s="509" t="s">
        <v>1247</v>
      </c>
      <c r="B67" s="511" t="s">
        <v>1296</v>
      </c>
      <c r="C67" s="511" t="s">
        <v>1297</v>
      </c>
      <c r="D67" s="225">
        <v>14</v>
      </c>
      <c r="E67" s="114"/>
      <c r="F67" s="114"/>
      <c r="G67" s="114"/>
      <c r="H67" s="114"/>
      <c r="I67" s="114"/>
      <c r="J67" s="114"/>
      <c r="K67" s="114">
        <v>97.35</v>
      </c>
      <c r="L67" s="114"/>
      <c r="M67" s="114"/>
      <c r="N67" s="114"/>
      <c r="O67" s="114"/>
      <c r="P67" s="114"/>
      <c r="Q67" s="114">
        <f t="shared" si="8"/>
        <v>97.35</v>
      </c>
      <c r="R67" s="115" t="str">
        <f t="shared" si="9"/>
        <v>NO</v>
      </c>
      <c r="S67" s="116" t="str">
        <f t="shared" si="10"/>
        <v>Inviable Sanitariamente</v>
      </c>
      <c r="T67" s="41"/>
    </row>
    <row r="68" spans="1:20" s="44" customFormat="1" ht="32.1" customHeight="1">
      <c r="A68" s="509" t="s">
        <v>1247</v>
      </c>
      <c r="B68" s="511" t="s">
        <v>1298</v>
      </c>
      <c r="C68" s="511" t="s">
        <v>1299</v>
      </c>
      <c r="D68" s="225">
        <v>34</v>
      </c>
      <c r="E68" s="114"/>
      <c r="F68" s="114"/>
      <c r="G68" s="114"/>
      <c r="H68" s="114"/>
      <c r="I68" s="114">
        <v>97.35</v>
      </c>
      <c r="J68" s="114"/>
      <c r="K68" s="114"/>
      <c r="L68" s="114"/>
      <c r="M68" s="114"/>
      <c r="N68" s="114"/>
      <c r="O68" s="114"/>
      <c r="P68" s="114"/>
      <c r="Q68" s="114">
        <f t="shared" si="8"/>
        <v>97.35</v>
      </c>
      <c r="R68" s="115" t="str">
        <f t="shared" si="9"/>
        <v>NO</v>
      </c>
      <c r="S68" s="116" t="str">
        <f t="shared" si="10"/>
        <v>Inviable Sanitariamente</v>
      </c>
      <c r="T68" s="41"/>
    </row>
    <row r="69" spans="1:20" s="44" customFormat="1" ht="32.1" customHeight="1">
      <c r="A69" s="509" t="s">
        <v>1247</v>
      </c>
      <c r="B69" s="511" t="s">
        <v>915</v>
      </c>
      <c r="C69" s="511" t="s">
        <v>1300</v>
      </c>
      <c r="D69" s="225">
        <v>14</v>
      </c>
      <c r="E69" s="114"/>
      <c r="F69" s="114"/>
      <c r="G69" s="114"/>
      <c r="H69" s="114"/>
      <c r="I69" s="114">
        <v>97.35</v>
      </c>
      <c r="J69" s="114"/>
      <c r="K69" s="114"/>
      <c r="L69" s="114"/>
      <c r="M69" s="114"/>
      <c r="N69" s="114"/>
      <c r="O69" s="114"/>
      <c r="P69" s="114"/>
      <c r="Q69" s="114">
        <f t="shared" si="8"/>
        <v>97.35</v>
      </c>
      <c r="R69" s="115" t="str">
        <f t="shared" si="9"/>
        <v>NO</v>
      </c>
      <c r="S69" s="116" t="str">
        <f t="shared" si="10"/>
        <v>Inviable Sanitariamente</v>
      </c>
      <c r="T69" s="41"/>
    </row>
    <row r="70" spans="1:20" s="44" customFormat="1" ht="32.1" customHeight="1">
      <c r="A70" s="509" t="s">
        <v>1247</v>
      </c>
      <c r="B70" s="511" t="s">
        <v>1301</v>
      </c>
      <c r="C70" s="511" t="s">
        <v>1302</v>
      </c>
      <c r="D70" s="225">
        <v>36</v>
      </c>
      <c r="E70" s="114"/>
      <c r="F70" s="114"/>
      <c r="G70" s="114"/>
      <c r="H70" s="114">
        <v>96.4</v>
      </c>
      <c r="I70" s="114"/>
      <c r="J70" s="114"/>
      <c r="K70" s="114"/>
      <c r="L70" s="114"/>
      <c r="M70" s="114"/>
      <c r="N70" s="114"/>
      <c r="O70" s="114"/>
      <c r="P70" s="114"/>
      <c r="Q70" s="114">
        <f t="shared" si="8"/>
        <v>96.4</v>
      </c>
      <c r="R70" s="115" t="str">
        <f t="shared" si="9"/>
        <v>NO</v>
      </c>
      <c r="S70" s="116" t="str">
        <f t="shared" si="10"/>
        <v>Inviable Sanitariamente</v>
      </c>
      <c r="T70" s="41"/>
    </row>
    <row r="71" spans="1:20" s="44" customFormat="1" ht="32.1" customHeight="1">
      <c r="A71" s="509" t="s">
        <v>1247</v>
      </c>
      <c r="B71" s="511" t="s">
        <v>1303</v>
      </c>
      <c r="C71" s="511" t="s">
        <v>1304</v>
      </c>
      <c r="D71" s="225">
        <v>28</v>
      </c>
      <c r="E71" s="114"/>
      <c r="F71" s="114"/>
      <c r="G71" s="114"/>
      <c r="H71" s="114"/>
      <c r="I71" s="114"/>
      <c r="J71" s="114">
        <v>88</v>
      </c>
      <c r="K71" s="114"/>
      <c r="L71" s="114"/>
      <c r="M71" s="114"/>
      <c r="N71" s="114"/>
      <c r="O71" s="114"/>
      <c r="P71" s="114"/>
      <c r="Q71" s="114">
        <f t="shared" si="8"/>
        <v>88</v>
      </c>
      <c r="R71" s="115" t="str">
        <f t="shared" si="9"/>
        <v>NO</v>
      </c>
      <c r="S71" s="116" t="str">
        <f t="shared" si="10"/>
        <v>Inviable Sanitariamente</v>
      </c>
      <c r="T71" s="41"/>
    </row>
    <row r="72" spans="1:20" s="44" customFormat="1" ht="32.1" customHeight="1">
      <c r="A72" s="509" t="s">
        <v>1247</v>
      </c>
      <c r="B72" s="511" t="s">
        <v>1305</v>
      </c>
      <c r="C72" s="511" t="s">
        <v>1306</v>
      </c>
      <c r="D72" s="225">
        <v>60</v>
      </c>
      <c r="E72" s="114"/>
      <c r="F72" s="114"/>
      <c r="G72" s="114"/>
      <c r="H72" s="114"/>
      <c r="I72" s="114">
        <v>97.35</v>
      </c>
      <c r="J72" s="114"/>
      <c r="K72" s="114"/>
      <c r="L72" s="114"/>
      <c r="M72" s="114"/>
      <c r="N72" s="114"/>
      <c r="O72" s="114"/>
      <c r="P72" s="114"/>
      <c r="Q72" s="114">
        <f t="shared" si="8"/>
        <v>97.35</v>
      </c>
      <c r="R72" s="115" t="str">
        <f t="shared" si="9"/>
        <v>NO</v>
      </c>
      <c r="S72" s="116" t="str">
        <f t="shared" si="10"/>
        <v>Inviable Sanitariamente</v>
      </c>
      <c r="T72" s="41"/>
    </row>
    <row r="73" spans="1:20" s="44" customFormat="1" ht="32.1" customHeight="1">
      <c r="A73" s="509" t="s">
        <v>1247</v>
      </c>
      <c r="B73" s="511" t="s">
        <v>1307</v>
      </c>
      <c r="C73" s="511" t="s">
        <v>1308</v>
      </c>
      <c r="D73" s="225">
        <v>22</v>
      </c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>
        <v>97.4</v>
      </c>
      <c r="P73" s="114"/>
      <c r="Q73" s="114">
        <f t="shared" si="8"/>
        <v>97.4</v>
      </c>
      <c r="R73" s="115" t="str">
        <f t="shared" si="9"/>
        <v>NO</v>
      </c>
      <c r="S73" s="116" t="str">
        <f t="shared" si="10"/>
        <v>Inviable Sanitariamente</v>
      </c>
      <c r="T73" s="41"/>
    </row>
    <row r="74" spans="1:20" s="44" customFormat="1" ht="32.1" customHeight="1">
      <c r="A74" s="509" t="s">
        <v>1247</v>
      </c>
      <c r="B74" s="511" t="s">
        <v>1309</v>
      </c>
      <c r="C74" s="511" t="s">
        <v>1310</v>
      </c>
      <c r="D74" s="225">
        <v>30</v>
      </c>
      <c r="E74" s="114"/>
      <c r="F74" s="114"/>
      <c r="G74" s="114"/>
      <c r="H74" s="114"/>
      <c r="I74" s="114"/>
      <c r="J74" s="114"/>
      <c r="K74" s="114"/>
      <c r="L74" s="114"/>
      <c r="M74" s="114"/>
      <c r="N74" s="114">
        <v>97.4</v>
      </c>
      <c r="O74" s="114"/>
      <c r="P74" s="114"/>
      <c r="Q74" s="114">
        <f t="shared" si="8"/>
        <v>97.4</v>
      </c>
      <c r="R74" s="115" t="str">
        <f t="shared" si="9"/>
        <v>NO</v>
      </c>
      <c r="S74" s="116" t="str">
        <f t="shared" si="10"/>
        <v>Inviable Sanitariamente</v>
      </c>
      <c r="T74" s="41"/>
    </row>
    <row r="75" spans="1:20" s="44" customFormat="1" ht="32.1" customHeight="1">
      <c r="A75" s="509" t="s">
        <v>1247</v>
      </c>
      <c r="B75" s="511" t="s">
        <v>1311</v>
      </c>
      <c r="C75" s="511" t="s">
        <v>1312</v>
      </c>
      <c r="D75" s="225">
        <v>11</v>
      </c>
      <c r="E75" s="114"/>
      <c r="F75" s="114"/>
      <c r="G75" s="114">
        <v>97.35</v>
      </c>
      <c r="H75" s="114"/>
      <c r="I75" s="114"/>
      <c r="J75" s="114"/>
      <c r="K75" s="114"/>
      <c r="L75" s="114"/>
      <c r="M75" s="114"/>
      <c r="N75" s="114"/>
      <c r="O75" s="114"/>
      <c r="P75" s="114"/>
      <c r="Q75" s="114">
        <f t="shared" si="8"/>
        <v>97.35</v>
      </c>
      <c r="R75" s="115" t="str">
        <f t="shared" si="9"/>
        <v>NO</v>
      </c>
      <c r="S75" s="116" t="str">
        <f t="shared" si="10"/>
        <v>Inviable Sanitariamente</v>
      </c>
      <c r="T75" s="41"/>
    </row>
    <row r="76" spans="1:20" s="44" customFormat="1" ht="32.1" customHeight="1">
      <c r="A76" s="509" t="s">
        <v>1247</v>
      </c>
      <c r="B76" s="511" t="s">
        <v>921</v>
      </c>
      <c r="C76" s="511" t="s">
        <v>1313</v>
      </c>
      <c r="D76" s="225">
        <v>50</v>
      </c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>
        <v>97.4</v>
      </c>
      <c r="P76" s="114"/>
      <c r="Q76" s="114">
        <f t="shared" si="8"/>
        <v>97.4</v>
      </c>
      <c r="R76" s="115" t="str">
        <f t="shared" ref="R76:R141" si="11">IF(Q76&lt;5,"SI","NO")</f>
        <v>NO</v>
      </c>
      <c r="S76" s="116" t="str">
        <f t="shared" si="10"/>
        <v>Inviable Sanitariamente</v>
      </c>
      <c r="T76" s="41"/>
    </row>
    <row r="77" spans="1:20" s="44" customFormat="1" ht="32.1" customHeight="1">
      <c r="A77" s="509" t="s">
        <v>1247</v>
      </c>
      <c r="B77" s="511" t="s">
        <v>1314</v>
      </c>
      <c r="C77" s="511" t="s">
        <v>1315</v>
      </c>
      <c r="D77" s="225">
        <v>45</v>
      </c>
      <c r="E77" s="114"/>
      <c r="F77" s="114">
        <v>36.14</v>
      </c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>
        <f t="shared" si="8"/>
        <v>36.14</v>
      </c>
      <c r="R77" s="115" t="str">
        <f t="shared" si="11"/>
        <v>NO</v>
      </c>
      <c r="S77" s="116" t="str">
        <f t="shared" ref="S77:S142" si="12">IF(Q77&lt;=5,"Sin Riesgo",IF(Q77 &lt;=14,"Bajo",IF(Q77&lt;=35,"Medio",IF(Q77&lt;=80,"Alto","Inviable Sanitariamente"))))</f>
        <v>Alto</v>
      </c>
      <c r="T77" s="41"/>
    </row>
    <row r="78" spans="1:20" s="44" customFormat="1" ht="32.1" customHeight="1">
      <c r="A78" s="509" t="s">
        <v>1316</v>
      </c>
      <c r="B78" s="511" t="s">
        <v>1317</v>
      </c>
      <c r="C78" s="511" t="s">
        <v>1318</v>
      </c>
      <c r="D78" s="225">
        <v>64</v>
      </c>
      <c r="E78" s="114"/>
      <c r="F78" s="114">
        <v>100</v>
      </c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>
        <f t="shared" si="8"/>
        <v>100</v>
      </c>
      <c r="R78" s="115" t="str">
        <f t="shared" si="11"/>
        <v>NO</v>
      </c>
      <c r="S78" s="116" t="str">
        <f t="shared" si="12"/>
        <v>Inviable Sanitariamente</v>
      </c>
      <c r="T78" s="41"/>
    </row>
    <row r="79" spans="1:20" s="44" customFormat="1" ht="32.1" customHeight="1">
      <c r="A79" s="509" t="s">
        <v>1316</v>
      </c>
      <c r="B79" s="511" t="s">
        <v>1319</v>
      </c>
      <c r="C79" s="511" t="s">
        <v>1320</v>
      </c>
      <c r="D79" s="225">
        <v>160</v>
      </c>
      <c r="E79" s="114"/>
      <c r="F79" s="114">
        <v>100</v>
      </c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>
        <f t="shared" si="8"/>
        <v>100</v>
      </c>
      <c r="R79" s="115" t="str">
        <f t="shared" si="11"/>
        <v>NO</v>
      </c>
      <c r="S79" s="116" t="str">
        <f t="shared" si="12"/>
        <v>Inviable Sanitariamente</v>
      </c>
      <c r="T79" s="41"/>
    </row>
    <row r="80" spans="1:20" s="44" customFormat="1" ht="32.1" customHeight="1">
      <c r="A80" s="509" t="s">
        <v>1316</v>
      </c>
      <c r="B80" s="511" t="s">
        <v>1321</v>
      </c>
      <c r="C80" s="511" t="s">
        <v>1322</v>
      </c>
      <c r="D80" s="225">
        <v>105</v>
      </c>
      <c r="E80" s="114"/>
      <c r="F80" s="114"/>
      <c r="G80" s="114"/>
      <c r="H80" s="114"/>
      <c r="I80" s="114">
        <v>100</v>
      </c>
      <c r="J80" s="114"/>
      <c r="K80" s="114"/>
      <c r="L80" s="114"/>
      <c r="M80" s="114"/>
      <c r="N80" s="114"/>
      <c r="O80" s="114"/>
      <c r="P80" s="114"/>
      <c r="Q80" s="114">
        <f t="shared" si="8"/>
        <v>100</v>
      </c>
      <c r="R80" s="115" t="str">
        <f t="shared" si="11"/>
        <v>NO</v>
      </c>
      <c r="S80" s="116" t="str">
        <f t="shared" si="12"/>
        <v>Inviable Sanitariamente</v>
      </c>
      <c r="T80" s="41"/>
    </row>
    <row r="81" spans="1:20" s="44" customFormat="1" ht="32.1" customHeight="1">
      <c r="A81" s="509" t="s">
        <v>1316</v>
      </c>
      <c r="B81" s="511" t="s">
        <v>1323</v>
      </c>
      <c r="C81" s="511" t="s">
        <v>1324</v>
      </c>
      <c r="D81" s="225">
        <v>102</v>
      </c>
      <c r="E81" s="114"/>
      <c r="F81" s="114"/>
      <c r="G81" s="114"/>
      <c r="H81" s="114"/>
      <c r="I81" s="114"/>
      <c r="J81" s="114">
        <v>100</v>
      </c>
      <c r="K81" s="114"/>
      <c r="L81" s="114"/>
      <c r="M81" s="114"/>
      <c r="N81" s="114"/>
      <c r="O81" s="114"/>
      <c r="P81" s="114"/>
      <c r="Q81" s="114">
        <f t="shared" si="8"/>
        <v>100</v>
      </c>
      <c r="R81" s="115" t="str">
        <f t="shared" si="11"/>
        <v>NO</v>
      </c>
      <c r="S81" s="116" t="str">
        <f t="shared" si="12"/>
        <v>Inviable Sanitariamente</v>
      </c>
      <c r="T81" s="41"/>
    </row>
    <row r="82" spans="1:20" s="44" customFormat="1" ht="32.1" customHeight="1">
      <c r="A82" s="509" t="s">
        <v>1316</v>
      </c>
      <c r="B82" s="511" t="s">
        <v>1325</v>
      </c>
      <c r="C82" s="511" t="s">
        <v>1326</v>
      </c>
      <c r="D82" s="225">
        <v>114</v>
      </c>
      <c r="E82" s="114"/>
      <c r="F82" s="114"/>
      <c r="G82" s="114"/>
      <c r="H82" s="114"/>
      <c r="I82" s="114">
        <v>97</v>
      </c>
      <c r="J82" s="114"/>
      <c r="K82" s="114"/>
      <c r="L82" s="114"/>
      <c r="M82" s="114"/>
      <c r="N82" s="114"/>
      <c r="O82" s="114"/>
      <c r="P82" s="114"/>
      <c r="Q82" s="114">
        <f t="shared" si="8"/>
        <v>97</v>
      </c>
      <c r="R82" s="115" t="str">
        <f t="shared" si="11"/>
        <v>NO</v>
      </c>
      <c r="S82" s="116" t="str">
        <f t="shared" si="12"/>
        <v>Inviable Sanitariamente</v>
      </c>
      <c r="T82" s="41"/>
    </row>
    <row r="83" spans="1:20" s="44" customFormat="1" ht="32.1" customHeight="1">
      <c r="A83" s="509" t="s">
        <v>1316</v>
      </c>
      <c r="B83" s="511" t="s">
        <v>1327</v>
      </c>
      <c r="C83" s="511" t="s">
        <v>1328</v>
      </c>
      <c r="D83" s="225">
        <v>184</v>
      </c>
      <c r="E83" s="114"/>
      <c r="F83" s="114"/>
      <c r="G83" s="114"/>
      <c r="H83" s="114"/>
      <c r="I83" s="114"/>
      <c r="J83" s="114"/>
      <c r="K83" s="114">
        <v>100</v>
      </c>
      <c r="L83" s="114"/>
      <c r="M83" s="114"/>
      <c r="N83" s="114"/>
      <c r="O83" s="114"/>
      <c r="P83" s="114"/>
      <c r="Q83" s="114">
        <f t="shared" si="8"/>
        <v>100</v>
      </c>
      <c r="R83" s="115" t="str">
        <f t="shared" si="11"/>
        <v>NO</v>
      </c>
      <c r="S83" s="116" t="str">
        <f t="shared" si="12"/>
        <v>Inviable Sanitariamente</v>
      </c>
      <c r="T83" s="41"/>
    </row>
    <row r="84" spans="1:20" s="44" customFormat="1" ht="32.1" customHeight="1">
      <c r="A84" s="509" t="s">
        <v>1316</v>
      </c>
      <c r="B84" s="511" t="s">
        <v>1329</v>
      </c>
      <c r="C84" s="511" t="s">
        <v>1330</v>
      </c>
      <c r="D84" s="225">
        <v>200</v>
      </c>
      <c r="E84" s="114"/>
      <c r="F84" s="114"/>
      <c r="G84" s="114">
        <v>100</v>
      </c>
      <c r="H84" s="114"/>
      <c r="I84" s="114"/>
      <c r="J84" s="114"/>
      <c r="K84" s="114"/>
      <c r="L84" s="114"/>
      <c r="M84" s="114"/>
      <c r="N84" s="114"/>
      <c r="O84" s="114"/>
      <c r="P84" s="114"/>
      <c r="Q84" s="114">
        <f t="shared" si="8"/>
        <v>100</v>
      </c>
      <c r="R84" s="115" t="str">
        <f t="shared" si="11"/>
        <v>NO</v>
      </c>
      <c r="S84" s="116" t="str">
        <f t="shared" si="12"/>
        <v>Inviable Sanitariamente</v>
      </c>
      <c r="T84" s="41"/>
    </row>
    <row r="85" spans="1:20" s="44" customFormat="1" ht="32.1" customHeight="1">
      <c r="A85" s="509" t="s">
        <v>1316</v>
      </c>
      <c r="B85" s="511" t="s">
        <v>1331</v>
      </c>
      <c r="C85" s="511" t="s">
        <v>1332</v>
      </c>
      <c r="D85" s="225">
        <v>71</v>
      </c>
      <c r="E85" s="114"/>
      <c r="F85" s="114"/>
      <c r="G85" s="114">
        <v>100</v>
      </c>
      <c r="H85" s="114"/>
      <c r="I85" s="114"/>
      <c r="J85" s="114"/>
      <c r="K85" s="114"/>
      <c r="L85" s="114"/>
      <c r="M85" s="114"/>
      <c r="N85" s="114"/>
      <c r="O85" s="114"/>
      <c r="P85" s="114"/>
      <c r="Q85" s="114">
        <f t="shared" si="8"/>
        <v>100</v>
      </c>
      <c r="R85" s="115" t="str">
        <f t="shared" si="11"/>
        <v>NO</v>
      </c>
      <c r="S85" s="116" t="str">
        <f t="shared" si="12"/>
        <v>Inviable Sanitariamente</v>
      </c>
      <c r="T85" s="41"/>
    </row>
    <row r="86" spans="1:20" s="44" customFormat="1" ht="32.1" customHeight="1">
      <c r="A86" s="509" t="s">
        <v>1316</v>
      </c>
      <c r="B86" s="511" t="s">
        <v>1226</v>
      </c>
      <c r="C86" s="511" t="s">
        <v>1333</v>
      </c>
      <c r="D86" s="225">
        <v>46</v>
      </c>
      <c r="E86" s="114">
        <v>37.5</v>
      </c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>
        <f t="shared" si="8"/>
        <v>37.5</v>
      </c>
      <c r="R86" s="115" t="str">
        <f t="shared" si="11"/>
        <v>NO</v>
      </c>
      <c r="S86" s="116" t="str">
        <f t="shared" si="12"/>
        <v>Alto</v>
      </c>
      <c r="T86" s="41"/>
    </row>
    <row r="87" spans="1:20" s="44" customFormat="1" ht="32.1" customHeight="1">
      <c r="A87" s="509" t="s">
        <v>1316</v>
      </c>
      <c r="B87" s="511" t="s">
        <v>1334</v>
      </c>
      <c r="C87" s="511" t="s">
        <v>1335</v>
      </c>
      <c r="D87" s="225">
        <v>97</v>
      </c>
      <c r="E87" s="114"/>
      <c r="F87" s="114"/>
      <c r="G87" s="114"/>
      <c r="H87" s="114"/>
      <c r="I87" s="114">
        <v>100</v>
      </c>
      <c r="J87" s="114"/>
      <c r="K87" s="114"/>
      <c r="L87" s="114"/>
      <c r="M87" s="114"/>
      <c r="N87" s="114"/>
      <c r="O87" s="114"/>
      <c r="P87" s="114"/>
      <c r="Q87" s="114">
        <f t="shared" si="8"/>
        <v>100</v>
      </c>
      <c r="R87" s="115" t="str">
        <f t="shared" si="11"/>
        <v>NO</v>
      </c>
      <c r="S87" s="116" t="str">
        <f t="shared" si="12"/>
        <v>Inviable Sanitariamente</v>
      </c>
      <c r="T87" s="41"/>
    </row>
    <row r="88" spans="1:20" s="44" customFormat="1" ht="32.1" customHeight="1">
      <c r="A88" s="509" t="s">
        <v>1316</v>
      </c>
      <c r="B88" s="511" t="s">
        <v>1336</v>
      </c>
      <c r="C88" s="511" t="s">
        <v>1337</v>
      </c>
      <c r="D88" s="225"/>
      <c r="E88" s="114"/>
      <c r="F88" s="114"/>
      <c r="G88" s="114"/>
      <c r="H88" s="114"/>
      <c r="I88" s="114"/>
      <c r="J88" s="114">
        <v>100</v>
      </c>
      <c r="K88" s="114"/>
      <c r="L88" s="114"/>
      <c r="M88" s="114"/>
      <c r="N88" s="114"/>
      <c r="O88" s="114"/>
      <c r="P88" s="114"/>
      <c r="Q88" s="114">
        <f t="shared" si="8"/>
        <v>100</v>
      </c>
      <c r="R88" s="115" t="str">
        <f t="shared" si="11"/>
        <v>NO</v>
      </c>
      <c r="S88" s="116" t="str">
        <f t="shared" si="12"/>
        <v>Inviable Sanitariamente</v>
      </c>
      <c r="T88" s="41"/>
    </row>
    <row r="89" spans="1:20" s="44" customFormat="1" ht="32.1" customHeight="1">
      <c r="A89" s="509" t="s">
        <v>1338</v>
      </c>
      <c r="B89" s="511" t="s">
        <v>1339</v>
      </c>
      <c r="C89" s="511" t="s">
        <v>1340</v>
      </c>
      <c r="D89" s="225">
        <v>34</v>
      </c>
      <c r="E89" s="114"/>
      <c r="F89" s="114"/>
      <c r="G89" s="114"/>
      <c r="H89" s="114"/>
      <c r="I89" s="114"/>
      <c r="J89" s="114"/>
      <c r="K89" s="114"/>
      <c r="L89" s="114">
        <v>97.3</v>
      </c>
      <c r="M89" s="114"/>
      <c r="N89" s="114"/>
      <c r="O89" s="114"/>
      <c r="P89" s="114"/>
      <c r="Q89" s="114">
        <f t="shared" si="8"/>
        <v>97.3</v>
      </c>
      <c r="R89" s="115" t="str">
        <f t="shared" si="11"/>
        <v>NO</v>
      </c>
      <c r="S89" s="116" t="str">
        <f t="shared" si="12"/>
        <v>Inviable Sanitariamente</v>
      </c>
      <c r="T89" s="41"/>
    </row>
    <row r="90" spans="1:20" s="44" customFormat="1" ht="32.1" customHeight="1">
      <c r="A90" s="509" t="s">
        <v>1338</v>
      </c>
      <c r="B90" s="511" t="s">
        <v>1341</v>
      </c>
      <c r="C90" s="511" t="s">
        <v>1342</v>
      </c>
      <c r="D90" s="225">
        <v>26</v>
      </c>
      <c r="E90" s="114"/>
      <c r="F90" s="114"/>
      <c r="G90" s="114"/>
      <c r="H90" s="114"/>
      <c r="I90" s="114"/>
      <c r="J90" s="114"/>
      <c r="K90" s="114">
        <v>26.55</v>
      </c>
      <c r="L90" s="114"/>
      <c r="M90" s="114"/>
      <c r="N90" s="114"/>
      <c r="O90" s="114"/>
      <c r="P90" s="114"/>
      <c r="Q90" s="114">
        <f t="shared" si="8"/>
        <v>26.55</v>
      </c>
      <c r="R90" s="115" t="str">
        <f t="shared" si="11"/>
        <v>NO</v>
      </c>
      <c r="S90" s="116" t="str">
        <f t="shared" si="12"/>
        <v>Medio</v>
      </c>
      <c r="T90" s="41"/>
    </row>
    <row r="91" spans="1:20" s="44" customFormat="1" ht="32.1" customHeight="1">
      <c r="A91" s="509" t="s">
        <v>1338</v>
      </c>
      <c r="B91" s="511" t="s">
        <v>1343</v>
      </c>
      <c r="C91" s="511" t="s">
        <v>1344</v>
      </c>
      <c r="D91" s="373">
        <v>23</v>
      </c>
      <c r="E91" s="114"/>
      <c r="F91" s="114"/>
      <c r="G91" s="114"/>
      <c r="H91" s="114"/>
      <c r="I91" s="114"/>
      <c r="J91" s="114"/>
      <c r="K91" s="114">
        <v>26.55</v>
      </c>
      <c r="L91" s="114"/>
      <c r="M91" s="114"/>
      <c r="N91" s="114"/>
      <c r="O91" s="114"/>
      <c r="P91" s="114"/>
      <c r="Q91" s="114">
        <f t="shared" si="8"/>
        <v>26.55</v>
      </c>
      <c r="R91" s="115" t="str">
        <f t="shared" si="11"/>
        <v>NO</v>
      </c>
      <c r="S91" s="116" t="str">
        <f t="shared" si="12"/>
        <v>Medio</v>
      </c>
      <c r="T91" s="41"/>
    </row>
    <row r="92" spans="1:20" s="44" customFormat="1" ht="32.1" customHeight="1">
      <c r="A92" s="509" t="s">
        <v>1338</v>
      </c>
      <c r="B92" s="511" t="s">
        <v>1345</v>
      </c>
      <c r="C92" s="511" t="s">
        <v>1346</v>
      </c>
      <c r="D92" s="217">
        <v>19</v>
      </c>
      <c r="E92" s="114"/>
      <c r="F92" s="114"/>
      <c r="G92" s="114"/>
      <c r="H92" s="114"/>
      <c r="I92" s="114">
        <v>36.14</v>
      </c>
      <c r="J92" s="114"/>
      <c r="K92" s="114"/>
      <c r="L92" s="114"/>
      <c r="M92" s="114"/>
      <c r="N92" s="114"/>
      <c r="O92" s="114"/>
      <c r="P92" s="114"/>
      <c r="Q92" s="114">
        <f t="shared" si="8"/>
        <v>36.14</v>
      </c>
      <c r="R92" s="115" t="str">
        <f t="shared" si="11"/>
        <v>NO</v>
      </c>
      <c r="S92" s="116" t="str">
        <f t="shared" si="12"/>
        <v>Alto</v>
      </c>
      <c r="T92" s="41"/>
    </row>
    <row r="93" spans="1:20" s="44" customFormat="1" ht="32.1" customHeight="1">
      <c r="A93" s="509" t="s">
        <v>1338</v>
      </c>
      <c r="B93" s="511" t="s">
        <v>1307</v>
      </c>
      <c r="C93" s="511" t="s">
        <v>1347</v>
      </c>
      <c r="D93" s="225">
        <v>33</v>
      </c>
      <c r="E93" s="114"/>
      <c r="F93" s="114"/>
      <c r="G93" s="114"/>
      <c r="H93" s="114"/>
      <c r="I93" s="114"/>
      <c r="J93" s="114">
        <v>53.1</v>
      </c>
      <c r="K93" s="114"/>
      <c r="L93" s="114"/>
      <c r="M93" s="114"/>
      <c r="N93" s="114"/>
      <c r="O93" s="114"/>
      <c r="P93" s="114"/>
      <c r="Q93" s="114">
        <f t="shared" si="8"/>
        <v>53.1</v>
      </c>
      <c r="R93" s="115" t="str">
        <f t="shared" si="11"/>
        <v>NO</v>
      </c>
      <c r="S93" s="116" t="str">
        <f t="shared" si="12"/>
        <v>Alto</v>
      </c>
      <c r="T93" s="41"/>
    </row>
    <row r="94" spans="1:20" s="44" customFormat="1" ht="32.1" customHeight="1">
      <c r="A94" s="509" t="s">
        <v>1338</v>
      </c>
      <c r="B94" s="511" t="s">
        <v>1348</v>
      </c>
      <c r="C94" s="511" t="s">
        <v>1349</v>
      </c>
      <c r="D94" s="374">
        <v>52</v>
      </c>
      <c r="E94" s="114"/>
      <c r="F94" s="114"/>
      <c r="G94" s="114"/>
      <c r="H94" s="114"/>
      <c r="I94" s="114"/>
      <c r="J94" s="114"/>
      <c r="K94" s="114"/>
      <c r="L94" s="114">
        <v>26.55</v>
      </c>
      <c r="M94" s="114"/>
      <c r="N94" s="114"/>
      <c r="O94" s="114"/>
      <c r="P94" s="114"/>
      <c r="Q94" s="114">
        <f t="shared" si="8"/>
        <v>26.55</v>
      </c>
      <c r="R94" s="115" t="str">
        <f t="shared" si="11"/>
        <v>NO</v>
      </c>
      <c r="S94" s="116" t="str">
        <f t="shared" si="12"/>
        <v>Medio</v>
      </c>
      <c r="T94" s="41"/>
    </row>
    <row r="95" spans="1:20" s="44" customFormat="1" ht="32.1" customHeight="1">
      <c r="A95" s="509" t="s">
        <v>1338</v>
      </c>
      <c r="B95" s="511" t="s">
        <v>1350</v>
      </c>
      <c r="C95" s="511" t="s">
        <v>1351</v>
      </c>
      <c r="D95" s="375">
        <v>22</v>
      </c>
      <c r="E95" s="114"/>
      <c r="F95" s="114"/>
      <c r="G95" s="114"/>
      <c r="H95" s="114"/>
      <c r="I95" s="114"/>
      <c r="J95" s="114"/>
      <c r="K95" s="114"/>
      <c r="L95" s="114">
        <v>97.3</v>
      </c>
      <c r="M95" s="114"/>
      <c r="N95" s="114"/>
      <c r="O95" s="114"/>
      <c r="P95" s="114"/>
      <c r="Q95" s="114">
        <f t="shared" si="8"/>
        <v>97.3</v>
      </c>
      <c r="R95" s="115" t="str">
        <f t="shared" si="11"/>
        <v>NO</v>
      </c>
      <c r="S95" s="116" t="str">
        <f t="shared" si="12"/>
        <v>Inviable Sanitariamente</v>
      </c>
      <c r="T95" s="41"/>
    </row>
    <row r="96" spans="1:20" s="44" customFormat="1" ht="32.1" customHeight="1">
      <c r="A96" s="509" t="s">
        <v>1338</v>
      </c>
      <c r="B96" s="511" t="s">
        <v>1352</v>
      </c>
      <c r="C96" s="511" t="s">
        <v>1353</v>
      </c>
      <c r="D96" s="374">
        <v>32</v>
      </c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>
        <v>41.96</v>
      </c>
      <c r="Q96" s="114">
        <f t="shared" si="8"/>
        <v>41.96</v>
      </c>
      <c r="R96" s="115" t="str">
        <f t="shared" si="11"/>
        <v>NO</v>
      </c>
      <c r="S96" s="116" t="str">
        <f t="shared" si="12"/>
        <v>Alto</v>
      </c>
      <c r="T96" s="41"/>
    </row>
    <row r="97" spans="1:20" s="44" customFormat="1" ht="32.1" customHeight="1">
      <c r="A97" s="509" t="s">
        <v>1338</v>
      </c>
      <c r="B97" s="511" t="s">
        <v>1354</v>
      </c>
      <c r="C97" s="511" t="s">
        <v>1355</v>
      </c>
      <c r="D97" s="322">
        <v>78</v>
      </c>
      <c r="E97" s="114"/>
      <c r="F97" s="114"/>
      <c r="G97" s="114"/>
      <c r="H97" s="114"/>
      <c r="I97" s="114"/>
      <c r="J97" s="114">
        <v>97.3</v>
      </c>
      <c r="K97" s="114"/>
      <c r="L97" s="114"/>
      <c r="M97" s="114"/>
      <c r="N97" s="114"/>
      <c r="O97" s="114"/>
      <c r="P97" s="114"/>
      <c r="Q97" s="114">
        <f t="shared" si="8"/>
        <v>97.3</v>
      </c>
      <c r="R97" s="115" t="str">
        <f t="shared" si="11"/>
        <v>NO</v>
      </c>
      <c r="S97" s="116" t="str">
        <f t="shared" si="12"/>
        <v>Inviable Sanitariamente</v>
      </c>
      <c r="T97" s="41"/>
    </row>
    <row r="98" spans="1:20" s="44" customFormat="1" ht="32.1" customHeight="1">
      <c r="A98" s="509" t="s">
        <v>1338</v>
      </c>
      <c r="B98" s="511" t="s">
        <v>657</v>
      </c>
      <c r="C98" s="511" t="s">
        <v>1356</v>
      </c>
      <c r="D98" s="322">
        <v>65</v>
      </c>
      <c r="E98" s="114"/>
      <c r="F98" s="114"/>
      <c r="G98" s="114"/>
      <c r="H98" s="114"/>
      <c r="I98" s="114"/>
      <c r="J98" s="114"/>
      <c r="K98" s="114"/>
      <c r="L98" s="114">
        <v>97.3</v>
      </c>
      <c r="M98" s="114"/>
      <c r="N98" s="114"/>
      <c r="O98" s="114"/>
      <c r="P98" s="114"/>
      <c r="Q98" s="114">
        <f t="shared" si="8"/>
        <v>97.3</v>
      </c>
      <c r="R98" s="115" t="str">
        <f t="shared" si="11"/>
        <v>NO</v>
      </c>
      <c r="S98" s="116" t="str">
        <f t="shared" si="12"/>
        <v>Inviable Sanitariamente</v>
      </c>
      <c r="T98" s="41"/>
    </row>
    <row r="99" spans="1:20" s="44" customFormat="1" ht="32.1" customHeight="1">
      <c r="A99" s="509" t="s">
        <v>1338</v>
      </c>
      <c r="B99" s="511" t="s">
        <v>1357</v>
      </c>
      <c r="C99" s="511" t="s">
        <v>1358</v>
      </c>
      <c r="D99" s="322">
        <v>245</v>
      </c>
      <c r="E99" s="114"/>
      <c r="F99" s="114"/>
      <c r="G99" s="114"/>
      <c r="H99" s="114"/>
      <c r="I99" s="114"/>
      <c r="J99" s="114">
        <v>26.55</v>
      </c>
      <c r="K99" s="114"/>
      <c r="L99" s="114"/>
      <c r="M99" s="114"/>
      <c r="N99" s="114"/>
      <c r="O99" s="114"/>
      <c r="P99" s="114"/>
      <c r="Q99" s="114">
        <f t="shared" si="8"/>
        <v>26.55</v>
      </c>
      <c r="R99" s="115" t="str">
        <f t="shared" si="11"/>
        <v>NO</v>
      </c>
      <c r="S99" s="116" t="str">
        <f t="shared" si="12"/>
        <v>Medio</v>
      </c>
      <c r="T99" s="41"/>
    </row>
    <row r="100" spans="1:20" s="44" customFormat="1" ht="32.1" customHeight="1">
      <c r="A100" s="509" t="s">
        <v>1338</v>
      </c>
      <c r="B100" s="511" t="s">
        <v>1359</v>
      </c>
      <c r="C100" s="511" t="s">
        <v>1360</v>
      </c>
      <c r="D100" s="225">
        <v>36</v>
      </c>
      <c r="E100" s="114"/>
      <c r="F100" s="114"/>
      <c r="G100" s="114"/>
      <c r="H100" s="114"/>
      <c r="I100" s="114"/>
      <c r="J100" s="114"/>
      <c r="K100" s="114"/>
      <c r="L100" s="114">
        <v>97.3</v>
      </c>
      <c r="M100" s="114"/>
      <c r="N100" s="114"/>
      <c r="O100" s="114"/>
      <c r="P100" s="114"/>
      <c r="Q100" s="114">
        <f t="shared" ref="Q100:Q166" si="13">AVERAGE(E100:P100)</f>
        <v>97.3</v>
      </c>
      <c r="R100" s="115" t="str">
        <f t="shared" si="11"/>
        <v>NO</v>
      </c>
      <c r="S100" s="116" t="str">
        <f t="shared" si="12"/>
        <v>Inviable Sanitariamente</v>
      </c>
      <c r="T100" s="41"/>
    </row>
    <row r="101" spans="1:20" s="44" customFormat="1" ht="32.1" customHeight="1">
      <c r="A101" s="509" t="s">
        <v>1338</v>
      </c>
      <c r="B101" s="511" t="s">
        <v>1288</v>
      </c>
      <c r="C101" s="511" t="s">
        <v>1361</v>
      </c>
      <c r="D101" s="225">
        <v>36</v>
      </c>
      <c r="E101" s="114"/>
      <c r="F101" s="114"/>
      <c r="G101" s="114"/>
      <c r="H101" s="114"/>
      <c r="I101" s="114"/>
      <c r="J101" s="114"/>
      <c r="K101" s="114"/>
      <c r="L101" s="114"/>
      <c r="M101" s="114">
        <v>96.4</v>
      </c>
      <c r="N101" s="114"/>
      <c r="O101" s="114"/>
      <c r="P101" s="114"/>
      <c r="Q101" s="114">
        <f t="shared" si="13"/>
        <v>96.4</v>
      </c>
      <c r="R101" s="115" t="str">
        <f t="shared" si="11"/>
        <v>NO</v>
      </c>
      <c r="S101" s="116" t="str">
        <f t="shared" si="12"/>
        <v>Inviable Sanitariamente</v>
      </c>
      <c r="T101" s="41"/>
    </row>
    <row r="102" spans="1:20" s="44" customFormat="1" ht="32.1" customHeight="1">
      <c r="A102" s="509" t="s">
        <v>1338</v>
      </c>
      <c r="B102" s="511" t="s">
        <v>1362</v>
      </c>
      <c r="C102" s="511" t="s">
        <v>1363</v>
      </c>
      <c r="D102" s="225">
        <v>32</v>
      </c>
      <c r="E102" s="114"/>
      <c r="F102" s="114"/>
      <c r="G102" s="114"/>
      <c r="H102" s="114"/>
      <c r="I102" s="114"/>
      <c r="J102" s="114"/>
      <c r="K102" s="114">
        <v>97.3</v>
      </c>
      <c r="L102" s="114"/>
      <c r="M102" s="114"/>
      <c r="N102" s="114"/>
      <c r="O102" s="114"/>
      <c r="P102" s="114"/>
      <c r="Q102" s="114">
        <f t="shared" si="13"/>
        <v>97.3</v>
      </c>
      <c r="R102" s="115" t="str">
        <f t="shared" si="11"/>
        <v>NO</v>
      </c>
      <c r="S102" s="116" t="str">
        <f t="shared" si="12"/>
        <v>Inviable Sanitariamente</v>
      </c>
      <c r="T102" s="41"/>
    </row>
    <row r="103" spans="1:20" s="44" customFormat="1" ht="32.1" customHeight="1">
      <c r="A103" s="509" t="s">
        <v>1338</v>
      </c>
      <c r="B103" s="511" t="s">
        <v>1364</v>
      </c>
      <c r="C103" s="511" t="s">
        <v>1365</v>
      </c>
      <c r="D103" s="225">
        <v>40</v>
      </c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>
        <v>97.3</v>
      </c>
      <c r="P103" s="114"/>
      <c r="Q103" s="114">
        <f t="shared" si="13"/>
        <v>97.3</v>
      </c>
      <c r="R103" s="115" t="str">
        <f t="shared" si="11"/>
        <v>NO</v>
      </c>
      <c r="S103" s="116" t="str">
        <f t="shared" si="12"/>
        <v>Inviable Sanitariamente</v>
      </c>
      <c r="T103" s="41"/>
    </row>
    <row r="104" spans="1:20" s="44" customFormat="1" ht="32.1" customHeight="1">
      <c r="A104" s="509" t="s">
        <v>1338</v>
      </c>
      <c r="B104" s="511" t="s">
        <v>1366</v>
      </c>
      <c r="C104" s="511" t="s">
        <v>1367</v>
      </c>
      <c r="D104" s="225">
        <v>25</v>
      </c>
      <c r="E104" s="114"/>
      <c r="F104" s="114"/>
      <c r="G104" s="114"/>
      <c r="H104" s="114"/>
      <c r="I104" s="114"/>
      <c r="J104" s="114"/>
      <c r="K104" s="114">
        <v>97.3</v>
      </c>
      <c r="L104" s="114"/>
      <c r="M104" s="114"/>
      <c r="N104" s="114"/>
      <c r="O104" s="114"/>
      <c r="P104" s="114"/>
      <c r="Q104" s="114">
        <f t="shared" si="13"/>
        <v>97.3</v>
      </c>
      <c r="R104" s="115" t="str">
        <f t="shared" si="11"/>
        <v>NO</v>
      </c>
      <c r="S104" s="116" t="str">
        <f t="shared" si="12"/>
        <v>Inviable Sanitariamente</v>
      </c>
      <c r="T104" s="41"/>
    </row>
    <row r="105" spans="1:20" s="44" customFormat="1" ht="32.1" customHeight="1">
      <c r="A105" s="509" t="s">
        <v>1338</v>
      </c>
      <c r="B105" s="511" t="s">
        <v>1368</v>
      </c>
      <c r="C105" s="511" t="s">
        <v>1369</v>
      </c>
      <c r="D105" s="322">
        <v>140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>
        <v>96.39</v>
      </c>
      <c r="Q105" s="114">
        <f t="shared" si="13"/>
        <v>96.39</v>
      </c>
      <c r="R105" s="115" t="str">
        <f t="shared" si="11"/>
        <v>NO</v>
      </c>
      <c r="S105" s="116" t="str">
        <f t="shared" si="12"/>
        <v>Inviable Sanitariamente</v>
      </c>
      <c r="T105" s="41"/>
    </row>
    <row r="106" spans="1:20" s="44" customFormat="1" ht="32.1" customHeight="1">
      <c r="A106" s="509" t="s">
        <v>1338</v>
      </c>
      <c r="B106" s="511" t="s">
        <v>1370</v>
      </c>
      <c r="C106" s="511" t="s">
        <v>1371</v>
      </c>
      <c r="D106" s="324">
        <v>72</v>
      </c>
      <c r="E106" s="114"/>
      <c r="F106" s="114"/>
      <c r="G106" s="114"/>
      <c r="H106" s="114"/>
      <c r="I106" s="114"/>
      <c r="J106" s="114"/>
      <c r="K106" s="114"/>
      <c r="L106" s="114"/>
      <c r="M106" s="114">
        <v>97.3</v>
      </c>
      <c r="N106" s="114"/>
      <c r="O106" s="114"/>
      <c r="P106" s="114"/>
      <c r="Q106" s="114">
        <f t="shared" si="13"/>
        <v>97.3</v>
      </c>
      <c r="R106" s="115" t="str">
        <f t="shared" si="11"/>
        <v>NO</v>
      </c>
      <c r="S106" s="116" t="str">
        <f t="shared" si="12"/>
        <v>Inviable Sanitariamente</v>
      </c>
      <c r="T106" s="41"/>
    </row>
    <row r="107" spans="1:20" s="44" customFormat="1" ht="32.1" customHeight="1">
      <c r="A107" s="509" t="s">
        <v>1338</v>
      </c>
      <c r="B107" s="511" t="s">
        <v>1331</v>
      </c>
      <c r="C107" s="511" t="s">
        <v>1372</v>
      </c>
      <c r="D107" s="322">
        <v>30</v>
      </c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>
        <v>97.3</v>
      </c>
      <c r="P107" s="114"/>
      <c r="Q107" s="114">
        <f t="shared" si="13"/>
        <v>97.3</v>
      </c>
      <c r="R107" s="115" t="str">
        <f t="shared" si="11"/>
        <v>NO</v>
      </c>
      <c r="S107" s="116" t="str">
        <f t="shared" si="12"/>
        <v>Inviable Sanitariamente</v>
      </c>
      <c r="T107" s="41"/>
    </row>
    <row r="108" spans="1:20" s="44" customFormat="1" ht="32.1" customHeight="1">
      <c r="A108" s="509" t="s">
        <v>1338</v>
      </c>
      <c r="B108" s="511" t="s">
        <v>1168</v>
      </c>
      <c r="C108" s="511" t="s">
        <v>1373</v>
      </c>
      <c r="D108" s="322">
        <v>30</v>
      </c>
      <c r="E108" s="114"/>
      <c r="F108" s="114"/>
      <c r="G108" s="114"/>
      <c r="H108" s="114"/>
      <c r="I108" s="114"/>
      <c r="J108" s="114"/>
      <c r="K108" s="114"/>
      <c r="L108" s="114"/>
      <c r="M108" s="114">
        <v>97.3</v>
      </c>
      <c r="N108" s="114"/>
      <c r="O108" s="114"/>
      <c r="P108" s="114"/>
      <c r="Q108" s="114">
        <f t="shared" si="13"/>
        <v>97.3</v>
      </c>
      <c r="R108" s="115" t="str">
        <f t="shared" si="11"/>
        <v>NO</v>
      </c>
      <c r="S108" s="116" t="str">
        <f t="shared" si="12"/>
        <v>Inviable Sanitariamente</v>
      </c>
      <c r="T108" s="41"/>
    </row>
    <row r="109" spans="1:20" s="44" customFormat="1" ht="32.1" customHeight="1">
      <c r="A109" s="509" t="s">
        <v>1338</v>
      </c>
      <c r="B109" s="511" t="s">
        <v>1374</v>
      </c>
      <c r="C109" s="511" t="s">
        <v>1375</v>
      </c>
      <c r="D109" s="322">
        <v>30</v>
      </c>
      <c r="E109" s="114"/>
      <c r="F109" s="114"/>
      <c r="G109" s="114"/>
      <c r="H109" s="114"/>
      <c r="I109" s="114">
        <v>97.3</v>
      </c>
      <c r="J109" s="114"/>
      <c r="K109" s="114"/>
      <c r="L109" s="114"/>
      <c r="M109" s="114"/>
      <c r="N109" s="114"/>
      <c r="O109" s="114"/>
      <c r="P109" s="114"/>
      <c r="Q109" s="114">
        <f t="shared" si="13"/>
        <v>97.3</v>
      </c>
      <c r="R109" s="115" t="str">
        <f t="shared" si="11"/>
        <v>NO</v>
      </c>
      <c r="S109" s="116" t="str">
        <f t="shared" si="12"/>
        <v>Inviable Sanitariamente</v>
      </c>
      <c r="T109" s="41"/>
    </row>
    <row r="110" spans="1:20" s="44" customFormat="1" ht="32.1" customHeight="1">
      <c r="A110" s="509" t="s">
        <v>1338</v>
      </c>
      <c r="B110" s="511" t="s">
        <v>1376</v>
      </c>
      <c r="C110" s="511" t="s">
        <v>1377</v>
      </c>
      <c r="D110" s="322">
        <v>39</v>
      </c>
      <c r="E110" s="114"/>
      <c r="F110" s="114"/>
      <c r="G110" s="114"/>
      <c r="H110" s="114"/>
      <c r="I110" s="114"/>
      <c r="J110" s="114"/>
      <c r="K110" s="114">
        <v>26.55</v>
      </c>
      <c r="L110" s="114"/>
      <c r="M110" s="114"/>
      <c r="N110" s="114"/>
      <c r="O110" s="114"/>
      <c r="P110" s="114"/>
      <c r="Q110" s="114">
        <f t="shared" si="13"/>
        <v>26.55</v>
      </c>
      <c r="R110" s="115" t="str">
        <f t="shared" si="11"/>
        <v>NO</v>
      </c>
      <c r="S110" s="116" t="str">
        <f t="shared" si="12"/>
        <v>Medio</v>
      </c>
      <c r="T110" s="41"/>
    </row>
    <row r="111" spans="1:20" s="44" customFormat="1" ht="32.1" customHeight="1">
      <c r="A111" s="509" t="s">
        <v>1338</v>
      </c>
      <c r="B111" s="511" t="s">
        <v>1378</v>
      </c>
      <c r="C111" s="511" t="s">
        <v>1379</v>
      </c>
      <c r="D111" s="324">
        <v>52</v>
      </c>
      <c r="E111" s="114"/>
      <c r="F111" s="114"/>
      <c r="G111" s="114"/>
      <c r="H111" s="114"/>
      <c r="I111" s="114"/>
      <c r="J111" s="114">
        <v>97.3</v>
      </c>
      <c r="K111" s="114"/>
      <c r="L111" s="114"/>
      <c r="M111" s="114"/>
      <c r="N111" s="114"/>
      <c r="O111" s="114"/>
      <c r="P111" s="114"/>
      <c r="Q111" s="114">
        <f t="shared" si="13"/>
        <v>97.3</v>
      </c>
      <c r="R111" s="115" t="str">
        <f t="shared" si="11"/>
        <v>NO</v>
      </c>
      <c r="S111" s="116" t="str">
        <f t="shared" si="12"/>
        <v>Inviable Sanitariamente</v>
      </c>
      <c r="T111" s="41"/>
    </row>
    <row r="112" spans="1:20" s="44" customFormat="1" ht="32.1" customHeight="1">
      <c r="A112" s="509" t="s">
        <v>1338</v>
      </c>
      <c r="B112" s="511" t="s">
        <v>1380</v>
      </c>
      <c r="C112" s="511" t="s">
        <v>1381</v>
      </c>
      <c r="D112" s="225">
        <v>28</v>
      </c>
      <c r="E112" s="114"/>
      <c r="F112" s="114"/>
      <c r="G112" s="114"/>
      <c r="H112" s="114"/>
      <c r="I112" s="114"/>
      <c r="J112" s="114">
        <v>97.3</v>
      </c>
      <c r="K112" s="114"/>
      <c r="L112" s="114"/>
      <c r="M112" s="114"/>
      <c r="N112" s="114"/>
      <c r="O112" s="114"/>
      <c r="P112" s="114"/>
      <c r="Q112" s="114">
        <f t="shared" si="13"/>
        <v>97.3</v>
      </c>
      <c r="R112" s="115" t="str">
        <f t="shared" si="11"/>
        <v>NO</v>
      </c>
      <c r="S112" s="116" t="str">
        <f t="shared" si="12"/>
        <v>Inviable Sanitariamente</v>
      </c>
      <c r="T112" s="41"/>
    </row>
    <row r="113" spans="1:20" s="44" customFormat="1" ht="32.1" customHeight="1">
      <c r="A113" s="509" t="s">
        <v>1338</v>
      </c>
      <c r="B113" s="511" t="s">
        <v>1382</v>
      </c>
      <c r="C113" s="511" t="s">
        <v>1383</v>
      </c>
      <c r="D113" s="322">
        <v>123</v>
      </c>
      <c r="E113" s="114"/>
      <c r="F113" s="114"/>
      <c r="G113" s="114"/>
      <c r="H113" s="114">
        <v>53.1</v>
      </c>
      <c r="I113" s="114"/>
      <c r="J113" s="114"/>
      <c r="K113" s="114"/>
      <c r="L113" s="114"/>
      <c r="M113" s="114"/>
      <c r="N113" s="114"/>
      <c r="O113" s="114"/>
      <c r="P113" s="114"/>
      <c r="Q113" s="114">
        <f t="shared" si="13"/>
        <v>53.1</v>
      </c>
      <c r="R113" s="115" t="str">
        <f t="shared" si="11"/>
        <v>NO</v>
      </c>
      <c r="S113" s="116" t="str">
        <f t="shared" si="12"/>
        <v>Alto</v>
      </c>
      <c r="T113" s="41"/>
    </row>
    <row r="114" spans="1:20" s="44" customFormat="1" ht="32.1" customHeight="1">
      <c r="A114" s="509" t="s">
        <v>1338</v>
      </c>
      <c r="B114" s="511" t="s">
        <v>1384</v>
      </c>
      <c r="C114" s="511" t="s">
        <v>1385</v>
      </c>
      <c r="D114" s="322">
        <v>25</v>
      </c>
      <c r="E114" s="114"/>
      <c r="F114" s="114"/>
      <c r="G114" s="114"/>
      <c r="H114" s="114"/>
      <c r="I114" s="114"/>
      <c r="J114" s="114">
        <v>97.3</v>
      </c>
      <c r="K114" s="114"/>
      <c r="L114" s="114"/>
      <c r="M114" s="114"/>
      <c r="N114" s="114"/>
      <c r="O114" s="114"/>
      <c r="P114" s="114"/>
      <c r="Q114" s="114">
        <f t="shared" si="13"/>
        <v>97.3</v>
      </c>
      <c r="R114" s="115" t="str">
        <f t="shared" si="11"/>
        <v>NO</v>
      </c>
      <c r="S114" s="116" t="str">
        <f t="shared" si="12"/>
        <v>Inviable Sanitariamente</v>
      </c>
      <c r="T114" s="41"/>
    </row>
    <row r="115" spans="1:20" s="44" customFormat="1" ht="32.1" customHeight="1">
      <c r="A115" s="509" t="s">
        <v>1338</v>
      </c>
      <c r="B115" s="511" t="s">
        <v>1386</v>
      </c>
      <c r="C115" s="511" t="s">
        <v>1387</v>
      </c>
      <c r="D115" s="376">
        <v>56</v>
      </c>
      <c r="E115" s="114"/>
      <c r="F115" s="114"/>
      <c r="G115" s="114"/>
      <c r="H115" s="114"/>
      <c r="I115" s="114">
        <v>97.3</v>
      </c>
      <c r="J115" s="114"/>
      <c r="K115" s="114"/>
      <c r="L115" s="114"/>
      <c r="M115" s="114"/>
      <c r="N115" s="114"/>
      <c r="O115" s="114"/>
      <c r="P115" s="114"/>
      <c r="Q115" s="114">
        <f t="shared" si="13"/>
        <v>97.3</v>
      </c>
      <c r="R115" s="115" t="str">
        <f t="shared" si="11"/>
        <v>NO</v>
      </c>
      <c r="S115" s="116" t="str">
        <f t="shared" si="12"/>
        <v>Inviable Sanitariamente</v>
      </c>
      <c r="T115" s="41"/>
    </row>
    <row r="116" spans="1:20" s="44" customFormat="1" ht="32.1" customHeight="1">
      <c r="A116" s="509" t="s">
        <v>1338</v>
      </c>
      <c r="B116" s="511" t="s">
        <v>1388</v>
      </c>
      <c r="C116" s="511" t="s">
        <v>1389</v>
      </c>
      <c r="D116" s="374">
        <v>50</v>
      </c>
      <c r="E116" s="114"/>
      <c r="F116" s="114"/>
      <c r="G116" s="114"/>
      <c r="H116" s="114">
        <v>53.1</v>
      </c>
      <c r="I116" s="114"/>
      <c r="J116" s="114"/>
      <c r="K116" s="114"/>
      <c r="L116" s="114"/>
      <c r="M116" s="114"/>
      <c r="N116" s="114"/>
      <c r="O116" s="114"/>
      <c r="P116" s="114"/>
      <c r="Q116" s="114">
        <f t="shared" si="13"/>
        <v>53.1</v>
      </c>
      <c r="R116" s="115" t="str">
        <f t="shared" si="11"/>
        <v>NO</v>
      </c>
      <c r="S116" s="116" t="str">
        <f t="shared" si="12"/>
        <v>Alto</v>
      </c>
      <c r="T116" s="41"/>
    </row>
    <row r="117" spans="1:20" s="44" customFormat="1" ht="32.1" customHeight="1">
      <c r="A117" s="509" t="s">
        <v>1338</v>
      </c>
      <c r="B117" s="511" t="s">
        <v>1390</v>
      </c>
      <c r="C117" s="511" t="s">
        <v>1391</v>
      </c>
      <c r="D117" s="373">
        <v>28</v>
      </c>
      <c r="E117" s="114"/>
      <c r="F117" s="114"/>
      <c r="G117" s="114"/>
      <c r="H117" s="114"/>
      <c r="I117" s="114">
        <v>97.3</v>
      </c>
      <c r="J117" s="114"/>
      <c r="K117" s="114"/>
      <c r="L117" s="114"/>
      <c r="M117" s="114"/>
      <c r="N117" s="114"/>
      <c r="O117" s="114"/>
      <c r="P117" s="114"/>
      <c r="Q117" s="114">
        <f t="shared" si="13"/>
        <v>97.3</v>
      </c>
      <c r="R117" s="115" t="str">
        <f t="shared" si="11"/>
        <v>NO</v>
      </c>
      <c r="S117" s="116" t="str">
        <f t="shared" si="12"/>
        <v>Inviable Sanitariamente</v>
      </c>
      <c r="T117" s="41"/>
    </row>
    <row r="118" spans="1:20" s="44" customFormat="1" ht="32.1" customHeight="1">
      <c r="A118" s="509" t="s">
        <v>1338</v>
      </c>
      <c r="B118" s="511" t="s">
        <v>1166</v>
      </c>
      <c r="C118" s="511" t="s">
        <v>1392</v>
      </c>
      <c r="D118" s="373">
        <v>48</v>
      </c>
      <c r="E118" s="114"/>
      <c r="F118" s="114"/>
      <c r="G118" s="114"/>
      <c r="H118" s="114"/>
      <c r="I118" s="114">
        <v>97.3</v>
      </c>
      <c r="J118" s="114"/>
      <c r="K118" s="114"/>
      <c r="L118" s="114"/>
      <c r="M118" s="114"/>
      <c r="N118" s="114"/>
      <c r="O118" s="114"/>
      <c r="P118" s="114"/>
      <c r="Q118" s="114">
        <f t="shared" si="13"/>
        <v>97.3</v>
      </c>
      <c r="R118" s="115" t="str">
        <f t="shared" si="11"/>
        <v>NO</v>
      </c>
      <c r="S118" s="116" t="str">
        <f t="shared" si="12"/>
        <v>Inviable Sanitariamente</v>
      </c>
      <c r="T118" s="41"/>
    </row>
    <row r="119" spans="1:20" s="44" customFormat="1" ht="32.1" customHeight="1">
      <c r="A119" s="509" t="s">
        <v>1338</v>
      </c>
      <c r="B119" s="511" t="s">
        <v>1393</v>
      </c>
      <c r="C119" s="511" t="s">
        <v>1394</v>
      </c>
      <c r="D119" s="217">
        <v>35</v>
      </c>
      <c r="E119" s="114"/>
      <c r="F119" s="114"/>
      <c r="G119" s="114"/>
      <c r="H119" s="114"/>
      <c r="I119" s="114"/>
      <c r="J119" s="114"/>
      <c r="K119" s="114"/>
      <c r="L119" s="114"/>
      <c r="M119" s="114">
        <v>97.3</v>
      </c>
      <c r="N119" s="114"/>
      <c r="O119" s="114"/>
      <c r="P119" s="114"/>
      <c r="Q119" s="114">
        <f t="shared" si="13"/>
        <v>97.3</v>
      </c>
      <c r="R119" s="115" t="str">
        <f t="shared" si="11"/>
        <v>NO</v>
      </c>
      <c r="S119" s="116" t="str">
        <f t="shared" si="12"/>
        <v>Inviable Sanitariamente</v>
      </c>
      <c r="T119" s="41"/>
    </row>
    <row r="120" spans="1:20" s="44" customFormat="1" ht="32.1" customHeight="1">
      <c r="A120" s="509" t="s">
        <v>1338</v>
      </c>
      <c r="B120" s="511" t="s">
        <v>1395</v>
      </c>
      <c r="C120" s="511" t="s">
        <v>1396</v>
      </c>
      <c r="D120" s="225">
        <v>13</v>
      </c>
      <c r="E120" s="114"/>
      <c r="F120" s="114"/>
      <c r="G120" s="114"/>
      <c r="H120" s="114"/>
      <c r="I120" s="114"/>
      <c r="J120" s="114"/>
      <c r="K120" s="114"/>
      <c r="L120" s="114"/>
      <c r="M120" s="114"/>
      <c r="N120" s="114">
        <v>97.3</v>
      </c>
      <c r="O120" s="114"/>
      <c r="P120" s="114"/>
      <c r="Q120" s="114">
        <f t="shared" si="13"/>
        <v>97.3</v>
      </c>
      <c r="R120" s="115" t="str">
        <f t="shared" si="11"/>
        <v>NO</v>
      </c>
      <c r="S120" s="116" t="str">
        <f t="shared" si="12"/>
        <v>Inviable Sanitariamente</v>
      </c>
      <c r="T120" s="41"/>
    </row>
    <row r="121" spans="1:20" s="44" customFormat="1" ht="32.1" customHeight="1">
      <c r="A121" s="509" t="s">
        <v>1338</v>
      </c>
      <c r="B121" s="511" t="s">
        <v>1074</v>
      </c>
      <c r="C121" s="511" t="s">
        <v>1397</v>
      </c>
      <c r="D121" s="217">
        <v>33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>
        <v>26.55</v>
      </c>
      <c r="O121" s="114"/>
      <c r="P121" s="114"/>
      <c r="Q121" s="114">
        <f t="shared" si="13"/>
        <v>26.55</v>
      </c>
      <c r="R121" s="115" t="str">
        <f t="shared" si="11"/>
        <v>NO</v>
      </c>
      <c r="S121" s="116" t="str">
        <f t="shared" si="12"/>
        <v>Medio</v>
      </c>
      <c r="T121" s="41"/>
    </row>
    <row r="122" spans="1:20" s="44" customFormat="1" ht="32.1" customHeight="1">
      <c r="A122" s="509" t="s">
        <v>1338</v>
      </c>
      <c r="B122" s="511" t="s">
        <v>1398</v>
      </c>
      <c r="C122" s="511" t="s">
        <v>1399</v>
      </c>
      <c r="D122" s="225">
        <v>24</v>
      </c>
      <c r="E122" s="114"/>
      <c r="F122" s="114"/>
      <c r="G122" s="114"/>
      <c r="H122" s="114"/>
      <c r="I122" s="114"/>
      <c r="J122" s="114"/>
      <c r="K122" s="114">
        <v>26.55</v>
      </c>
      <c r="L122" s="114"/>
      <c r="M122" s="114"/>
      <c r="N122" s="114"/>
      <c r="O122" s="114"/>
      <c r="P122" s="114"/>
      <c r="Q122" s="114">
        <f t="shared" si="13"/>
        <v>26.55</v>
      </c>
      <c r="R122" s="115" t="str">
        <f t="shared" si="11"/>
        <v>NO</v>
      </c>
      <c r="S122" s="116" t="str">
        <f t="shared" si="12"/>
        <v>Medio</v>
      </c>
      <c r="T122" s="41"/>
    </row>
    <row r="123" spans="1:20" s="44" customFormat="1" ht="32.1" customHeight="1">
      <c r="A123" s="509" t="s">
        <v>1338</v>
      </c>
      <c r="B123" s="511" t="s">
        <v>1400</v>
      </c>
      <c r="C123" s="511" t="s">
        <v>1401</v>
      </c>
      <c r="D123" s="322">
        <v>65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>
        <v>97.3</v>
      </c>
      <c r="O123" s="114"/>
      <c r="P123" s="114"/>
      <c r="Q123" s="114">
        <f t="shared" si="13"/>
        <v>97.3</v>
      </c>
      <c r="R123" s="115" t="str">
        <f t="shared" si="11"/>
        <v>NO</v>
      </c>
      <c r="S123" s="116" t="str">
        <f t="shared" si="12"/>
        <v>Inviable Sanitariamente</v>
      </c>
      <c r="T123" s="41"/>
    </row>
    <row r="124" spans="1:20" s="44" customFormat="1" ht="32.1" customHeight="1">
      <c r="A124" s="509" t="s">
        <v>1338</v>
      </c>
      <c r="B124" s="511" t="s">
        <v>1402</v>
      </c>
      <c r="C124" s="511" t="s">
        <v>1403</v>
      </c>
      <c r="D124" s="322">
        <v>25</v>
      </c>
      <c r="E124" s="114"/>
      <c r="F124" s="114"/>
      <c r="G124" s="114"/>
      <c r="H124" s="114"/>
      <c r="I124" s="114"/>
      <c r="J124" s="114"/>
      <c r="K124" s="114">
        <v>97.3</v>
      </c>
      <c r="L124" s="114"/>
      <c r="M124" s="114"/>
      <c r="N124" s="114"/>
      <c r="O124" s="114"/>
      <c r="P124" s="114"/>
      <c r="Q124" s="114">
        <f t="shared" si="13"/>
        <v>97.3</v>
      </c>
      <c r="R124" s="115" t="str">
        <f t="shared" si="11"/>
        <v>NO</v>
      </c>
      <c r="S124" s="116" t="str">
        <f t="shared" si="12"/>
        <v>Inviable Sanitariamente</v>
      </c>
      <c r="T124" s="41"/>
    </row>
    <row r="125" spans="1:20" s="44" customFormat="1" ht="32.1" customHeight="1">
      <c r="A125" s="509" t="s">
        <v>1338</v>
      </c>
      <c r="B125" s="511" t="s">
        <v>1404</v>
      </c>
      <c r="C125" s="511" t="s">
        <v>1405</v>
      </c>
      <c r="D125" s="322">
        <v>40</v>
      </c>
      <c r="E125" s="114"/>
      <c r="F125" s="114"/>
      <c r="G125" s="114"/>
      <c r="H125" s="114">
        <v>97.35</v>
      </c>
      <c r="I125" s="114"/>
      <c r="J125" s="114"/>
      <c r="K125" s="114"/>
      <c r="L125" s="114"/>
      <c r="M125" s="114"/>
      <c r="N125" s="114"/>
      <c r="O125" s="114"/>
      <c r="P125" s="114"/>
      <c r="Q125" s="114">
        <f t="shared" si="13"/>
        <v>97.35</v>
      </c>
      <c r="R125" s="115" t="str">
        <f t="shared" si="11"/>
        <v>NO</v>
      </c>
      <c r="S125" s="116" t="str">
        <f t="shared" si="12"/>
        <v>Inviable Sanitariamente</v>
      </c>
      <c r="T125" s="41"/>
    </row>
    <row r="126" spans="1:20" s="44" customFormat="1" ht="32.1" customHeight="1">
      <c r="A126" s="509" t="s">
        <v>1338</v>
      </c>
      <c r="B126" s="511" t="s">
        <v>1406</v>
      </c>
      <c r="C126" s="511" t="s">
        <v>1407</v>
      </c>
      <c r="D126" s="225">
        <v>32</v>
      </c>
      <c r="E126" s="114"/>
      <c r="F126" s="114"/>
      <c r="G126" s="114"/>
      <c r="H126" s="114"/>
      <c r="I126" s="114">
        <v>97.35</v>
      </c>
      <c r="J126" s="114"/>
      <c r="K126" s="114"/>
      <c r="L126" s="114"/>
      <c r="M126" s="114"/>
      <c r="N126" s="114"/>
      <c r="O126" s="114"/>
      <c r="P126" s="114"/>
      <c r="Q126" s="114">
        <f t="shared" si="13"/>
        <v>97.35</v>
      </c>
      <c r="R126" s="115" t="str">
        <f t="shared" si="11"/>
        <v>NO</v>
      </c>
      <c r="S126" s="116" t="str">
        <f t="shared" si="12"/>
        <v>Inviable Sanitariamente</v>
      </c>
      <c r="T126" s="41"/>
    </row>
    <row r="127" spans="1:20" s="44" customFormat="1" ht="32.1" customHeight="1">
      <c r="A127" s="509" t="s">
        <v>1338</v>
      </c>
      <c r="B127" s="511" t="s">
        <v>1408</v>
      </c>
      <c r="C127" s="511" t="s">
        <v>1409</v>
      </c>
      <c r="D127" s="322">
        <v>46</v>
      </c>
      <c r="E127" s="114"/>
      <c r="F127" s="114"/>
      <c r="G127" s="114"/>
      <c r="H127" s="114"/>
      <c r="I127" s="114">
        <v>57.3</v>
      </c>
      <c r="J127" s="114"/>
      <c r="K127" s="114"/>
      <c r="L127" s="114"/>
      <c r="M127" s="114"/>
      <c r="N127" s="114"/>
      <c r="O127" s="114"/>
      <c r="P127" s="114"/>
      <c r="Q127" s="114">
        <f t="shared" si="13"/>
        <v>57.3</v>
      </c>
      <c r="R127" s="115" t="str">
        <f t="shared" si="11"/>
        <v>NO</v>
      </c>
      <c r="S127" s="116" t="str">
        <f t="shared" si="12"/>
        <v>Alto</v>
      </c>
      <c r="T127" s="41"/>
    </row>
    <row r="128" spans="1:20" s="44" customFormat="1" ht="32.1" customHeight="1">
      <c r="A128" s="509" t="s">
        <v>1338</v>
      </c>
      <c r="B128" s="511" t="s">
        <v>1410</v>
      </c>
      <c r="C128" s="511" t="s">
        <v>1411</v>
      </c>
      <c r="D128" s="322">
        <v>75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>
        <v>97.3</v>
      </c>
      <c r="O128" s="114"/>
      <c r="P128" s="114"/>
      <c r="Q128" s="114">
        <f t="shared" si="13"/>
        <v>97.3</v>
      </c>
      <c r="R128" s="115" t="str">
        <f t="shared" si="11"/>
        <v>NO</v>
      </c>
      <c r="S128" s="116" t="str">
        <f t="shared" si="12"/>
        <v>Inviable Sanitariamente</v>
      </c>
      <c r="T128" s="41"/>
    </row>
    <row r="129" spans="1:20" s="44" customFormat="1" ht="32.1" customHeight="1">
      <c r="A129" s="509" t="s">
        <v>1338</v>
      </c>
      <c r="B129" s="511" t="s">
        <v>1412</v>
      </c>
      <c r="C129" s="511" t="s">
        <v>1413</v>
      </c>
      <c r="D129" s="322">
        <v>20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>
        <v>97.3</v>
      </c>
      <c r="O129" s="114"/>
      <c r="P129" s="114"/>
      <c r="Q129" s="114">
        <f t="shared" si="13"/>
        <v>97.3</v>
      </c>
      <c r="R129" s="115" t="str">
        <f t="shared" si="11"/>
        <v>NO</v>
      </c>
      <c r="S129" s="116" t="str">
        <f t="shared" si="12"/>
        <v>Inviable Sanitariamente</v>
      </c>
      <c r="T129" s="41"/>
    </row>
    <row r="130" spans="1:20" s="44" customFormat="1" ht="32.1" customHeight="1">
      <c r="A130" s="509" t="s">
        <v>1338</v>
      </c>
      <c r="B130" s="511" t="s">
        <v>1414</v>
      </c>
      <c r="C130" s="511" t="s">
        <v>1415</v>
      </c>
      <c r="D130" s="225">
        <v>42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>
        <v>26.55</v>
      </c>
      <c r="P130" s="114"/>
      <c r="Q130" s="114">
        <f t="shared" si="13"/>
        <v>26.55</v>
      </c>
      <c r="R130" s="115" t="str">
        <f t="shared" si="11"/>
        <v>NO</v>
      </c>
      <c r="S130" s="116" t="str">
        <f t="shared" si="12"/>
        <v>Medio</v>
      </c>
      <c r="T130" s="41"/>
    </row>
    <row r="131" spans="1:20" s="44" customFormat="1" ht="32.1" customHeight="1">
      <c r="A131" s="509" t="s">
        <v>1338</v>
      </c>
      <c r="B131" s="511" t="s">
        <v>1416</v>
      </c>
      <c r="C131" s="511" t="s">
        <v>1417</v>
      </c>
      <c r="D131" s="225">
        <v>25</v>
      </c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>
        <v>26.55</v>
      </c>
      <c r="P131" s="114"/>
      <c r="Q131" s="114">
        <f t="shared" si="13"/>
        <v>26.55</v>
      </c>
      <c r="R131" s="115" t="str">
        <f t="shared" si="11"/>
        <v>NO</v>
      </c>
      <c r="S131" s="116" t="str">
        <f t="shared" si="12"/>
        <v>Medio</v>
      </c>
      <c r="T131" s="41"/>
    </row>
    <row r="132" spans="1:20" s="44" customFormat="1" ht="32.1" customHeight="1">
      <c r="A132" s="509" t="s">
        <v>1338</v>
      </c>
      <c r="B132" s="511" t="s">
        <v>103</v>
      </c>
      <c r="C132" s="511" t="s">
        <v>1418</v>
      </c>
      <c r="D132" s="217">
        <v>20</v>
      </c>
      <c r="E132" s="114"/>
      <c r="F132" s="114"/>
      <c r="G132" s="114"/>
      <c r="H132" s="114"/>
      <c r="I132" s="114">
        <v>36.14</v>
      </c>
      <c r="J132" s="114"/>
      <c r="K132" s="114"/>
      <c r="L132" s="114"/>
      <c r="M132" s="114"/>
      <c r="N132" s="114"/>
      <c r="O132" s="114"/>
      <c r="P132" s="114"/>
      <c r="Q132" s="114">
        <f t="shared" si="13"/>
        <v>36.14</v>
      </c>
      <c r="R132" s="115" t="str">
        <f t="shared" si="11"/>
        <v>NO</v>
      </c>
      <c r="S132" s="116" t="str">
        <f t="shared" si="12"/>
        <v>Alto</v>
      </c>
      <c r="T132" s="41"/>
    </row>
    <row r="133" spans="1:20" s="44" customFormat="1" ht="32.1" customHeight="1">
      <c r="A133" s="509" t="s">
        <v>1338</v>
      </c>
      <c r="B133" s="511" t="s">
        <v>1419</v>
      </c>
      <c r="C133" s="511" t="s">
        <v>1420</v>
      </c>
      <c r="D133" s="225">
        <v>20</v>
      </c>
      <c r="E133" s="114"/>
      <c r="F133" s="114"/>
      <c r="G133" s="114"/>
      <c r="H133" s="114"/>
      <c r="I133" s="114"/>
      <c r="J133" s="114">
        <v>26.55</v>
      </c>
      <c r="K133" s="114"/>
      <c r="L133" s="114"/>
      <c r="M133" s="114"/>
      <c r="N133" s="114"/>
      <c r="O133" s="114"/>
      <c r="P133" s="114"/>
      <c r="Q133" s="114">
        <f t="shared" si="13"/>
        <v>26.55</v>
      </c>
      <c r="R133" s="115" t="str">
        <f t="shared" si="11"/>
        <v>NO</v>
      </c>
      <c r="S133" s="116" t="str">
        <f t="shared" si="12"/>
        <v>Medio</v>
      </c>
      <c r="T133" s="41"/>
    </row>
    <row r="134" spans="1:20" s="44" customFormat="1" ht="32.1" customHeight="1">
      <c r="A134" s="509" t="s">
        <v>1338</v>
      </c>
      <c r="B134" s="511" t="s">
        <v>1421</v>
      </c>
      <c r="C134" s="511" t="s">
        <v>1422</v>
      </c>
      <c r="D134" s="225">
        <v>24</v>
      </c>
      <c r="E134" s="114"/>
      <c r="F134" s="114"/>
      <c r="G134" s="114"/>
      <c r="H134" s="114"/>
      <c r="I134" s="114">
        <v>53.1</v>
      </c>
      <c r="J134" s="114"/>
      <c r="K134" s="114"/>
      <c r="L134" s="114"/>
      <c r="M134" s="114"/>
      <c r="N134" s="114"/>
      <c r="O134" s="114"/>
      <c r="P134" s="114"/>
      <c r="Q134" s="114">
        <f t="shared" si="13"/>
        <v>53.1</v>
      </c>
      <c r="R134" s="115" t="str">
        <f t="shared" si="11"/>
        <v>NO</v>
      </c>
      <c r="S134" s="116" t="str">
        <f t="shared" si="12"/>
        <v>Alto</v>
      </c>
      <c r="T134" s="41"/>
    </row>
    <row r="135" spans="1:20" s="44" customFormat="1" ht="32.1" customHeight="1">
      <c r="A135" s="509" t="s">
        <v>1338</v>
      </c>
      <c r="B135" s="511" t="s">
        <v>129</v>
      </c>
      <c r="C135" s="511" t="s">
        <v>1423</v>
      </c>
      <c r="D135" s="322">
        <v>30</v>
      </c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>
        <v>97.3</v>
      </c>
      <c r="P135" s="114"/>
      <c r="Q135" s="114">
        <f t="shared" si="13"/>
        <v>97.3</v>
      </c>
      <c r="R135" s="115" t="str">
        <f t="shared" si="11"/>
        <v>NO</v>
      </c>
      <c r="S135" s="116" t="str">
        <f t="shared" si="12"/>
        <v>Inviable Sanitariamente</v>
      </c>
      <c r="T135" s="41"/>
    </row>
    <row r="136" spans="1:20" s="44" customFormat="1" ht="32.1" customHeight="1">
      <c r="A136" s="509" t="s">
        <v>1338</v>
      </c>
      <c r="B136" s="511" t="s">
        <v>1424</v>
      </c>
      <c r="C136" s="511" t="s">
        <v>1425</v>
      </c>
      <c r="D136" s="225">
        <v>35</v>
      </c>
      <c r="E136" s="114"/>
      <c r="F136" s="114"/>
      <c r="G136" s="114"/>
      <c r="H136" s="114"/>
      <c r="I136" s="114"/>
      <c r="J136" s="114"/>
      <c r="K136" s="114">
        <v>97.3</v>
      </c>
      <c r="L136" s="114"/>
      <c r="M136" s="114"/>
      <c r="N136" s="114"/>
      <c r="O136" s="114"/>
      <c r="P136" s="114"/>
      <c r="Q136" s="114">
        <f t="shared" si="13"/>
        <v>97.3</v>
      </c>
      <c r="R136" s="115" t="str">
        <f t="shared" si="11"/>
        <v>NO</v>
      </c>
      <c r="S136" s="116" t="str">
        <f t="shared" si="12"/>
        <v>Inviable Sanitariamente</v>
      </c>
      <c r="T136" s="41"/>
    </row>
    <row r="137" spans="1:20" s="44" customFormat="1" ht="32.1" customHeight="1">
      <c r="A137" s="509" t="s">
        <v>1338</v>
      </c>
      <c r="B137" s="511" t="s">
        <v>1426</v>
      </c>
      <c r="C137" s="511" t="s">
        <v>1427</v>
      </c>
      <c r="D137" s="225">
        <v>67</v>
      </c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>
        <v>26.55</v>
      </c>
      <c r="P137" s="114"/>
      <c r="Q137" s="114">
        <f t="shared" si="13"/>
        <v>26.55</v>
      </c>
      <c r="R137" s="115" t="str">
        <f t="shared" si="11"/>
        <v>NO</v>
      </c>
      <c r="S137" s="116" t="str">
        <f t="shared" si="12"/>
        <v>Medio</v>
      </c>
      <c r="T137" s="41"/>
    </row>
    <row r="138" spans="1:20" s="44" customFormat="1" ht="32.1" customHeight="1">
      <c r="A138" s="509" t="s">
        <v>1338</v>
      </c>
      <c r="B138" s="547" t="s">
        <v>1428</v>
      </c>
      <c r="C138" s="548" t="s">
        <v>1429</v>
      </c>
      <c r="D138" s="217">
        <v>22</v>
      </c>
      <c r="E138" s="114"/>
      <c r="F138" s="114"/>
      <c r="G138" s="114"/>
      <c r="H138" s="114">
        <v>53.1</v>
      </c>
      <c r="I138" s="114"/>
      <c r="J138" s="114"/>
      <c r="K138" s="114"/>
      <c r="L138" s="114"/>
      <c r="M138" s="114"/>
      <c r="N138" s="114"/>
      <c r="O138" s="114"/>
      <c r="P138" s="114"/>
      <c r="Q138" s="114">
        <f>AVERAGE(E138:P138)</f>
        <v>53.1</v>
      </c>
      <c r="R138" s="115" t="str">
        <f>IF(Q138&lt;5,"SI","NO")</f>
        <v>NO</v>
      </c>
      <c r="S138" s="116" t="str">
        <f>IF(Q138&lt;=5,"Sin Riesgo",IF(Q138 &lt;=14,"Bajo",IF(Q138&lt;=35,"Medio",IF(Q138&lt;=80,"Alto","Inviable Sanitariamente"))))</f>
        <v>Alto</v>
      </c>
      <c r="T138" s="41"/>
    </row>
    <row r="139" spans="1:20" s="44" customFormat="1" ht="32.1" customHeight="1">
      <c r="A139" s="509" t="s">
        <v>1338</v>
      </c>
      <c r="B139" s="547" t="s">
        <v>938</v>
      </c>
      <c r="C139" s="549" t="s">
        <v>1430</v>
      </c>
      <c r="D139" s="217">
        <v>25</v>
      </c>
      <c r="E139" s="114"/>
      <c r="F139" s="114"/>
      <c r="G139" s="114"/>
      <c r="H139" s="114">
        <v>53.1</v>
      </c>
      <c r="I139" s="114"/>
      <c r="J139" s="114"/>
      <c r="K139" s="114"/>
      <c r="L139" s="114"/>
      <c r="M139" s="114"/>
      <c r="N139" s="114"/>
      <c r="O139" s="114"/>
      <c r="P139" s="114"/>
      <c r="Q139" s="114">
        <f>AVERAGE(E139:P139)</f>
        <v>53.1</v>
      </c>
      <c r="R139" s="115" t="str">
        <f t="shared" si="11"/>
        <v>NO</v>
      </c>
      <c r="S139" s="116" t="str">
        <f>IF(Q139&lt;=5,"Sin Riesgo",IF(Q139 &lt;=14,"Bajo",IF(Q139&lt;=35,"Medio",IF(Q139&lt;=80,"Alto","Inviable Sanitariamente"))))</f>
        <v>Alto</v>
      </c>
      <c r="T139" s="41"/>
    </row>
    <row r="140" spans="1:20" s="44" customFormat="1" ht="32.1" customHeight="1">
      <c r="A140" s="509" t="s">
        <v>1338</v>
      </c>
      <c r="B140" s="547" t="s">
        <v>1431</v>
      </c>
      <c r="C140" s="549" t="s">
        <v>1432</v>
      </c>
      <c r="D140" s="217">
        <v>150</v>
      </c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>
        <v>26.55</v>
      </c>
      <c r="P140" s="114"/>
      <c r="Q140" s="114">
        <f>AVERAGE(E140:P140)</f>
        <v>26.55</v>
      </c>
      <c r="R140" s="115" t="str">
        <f t="shared" si="11"/>
        <v>NO</v>
      </c>
      <c r="S140" s="116" t="str">
        <f>IF(Q140&lt;=5,"Sin Riesgo",IF(Q140 &lt;=14,"Bajo",IF(Q140&lt;=35,"Medio",IF(Q140&lt;=80,"Alto","Inviable Sanitariamente"))))</f>
        <v>Medio</v>
      </c>
      <c r="T140" s="41"/>
    </row>
    <row r="141" spans="1:20" s="44" customFormat="1" ht="32.1" customHeight="1">
      <c r="A141" s="509" t="s">
        <v>1433</v>
      </c>
      <c r="B141" s="511" t="s">
        <v>1434</v>
      </c>
      <c r="C141" s="511" t="s">
        <v>1435</v>
      </c>
      <c r="D141" s="322">
        <v>25</v>
      </c>
      <c r="E141" s="114"/>
      <c r="F141" s="114"/>
      <c r="G141" s="114"/>
      <c r="H141" s="114"/>
      <c r="I141" s="114"/>
      <c r="J141" s="114">
        <v>96.3</v>
      </c>
      <c r="K141" s="114"/>
      <c r="L141" s="114"/>
      <c r="M141" s="114"/>
      <c r="N141" s="114"/>
      <c r="O141" s="114"/>
      <c r="P141" s="114"/>
      <c r="Q141" s="114">
        <f t="shared" si="13"/>
        <v>96.3</v>
      </c>
      <c r="R141" s="115" t="str">
        <f t="shared" si="11"/>
        <v>NO</v>
      </c>
      <c r="S141" s="116" t="str">
        <f t="shared" si="12"/>
        <v>Inviable Sanitariamente</v>
      </c>
      <c r="T141" s="41"/>
    </row>
    <row r="142" spans="1:20" s="44" customFormat="1" ht="32.1" customHeight="1">
      <c r="A142" s="509" t="s">
        <v>1433</v>
      </c>
      <c r="B142" s="511" t="s">
        <v>1436</v>
      </c>
      <c r="C142" s="511" t="s">
        <v>1437</v>
      </c>
      <c r="D142" s="322">
        <v>40</v>
      </c>
      <c r="E142" s="114"/>
      <c r="F142" s="114"/>
      <c r="G142" s="114"/>
      <c r="H142" s="114"/>
      <c r="I142" s="114"/>
      <c r="J142" s="114">
        <v>96.3</v>
      </c>
      <c r="K142" s="114"/>
      <c r="L142" s="114"/>
      <c r="M142" s="114"/>
      <c r="N142" s="114"/>
      <c r="O142" s="114"/>
      <c r="P142" s="114"/>
      <c r="Q142" s="114">
        <f t="shared" si="13"/>
        <v>96.3</v>
      </c>
      <c r="R142" s="115" t="str">
        <f t="shared" ref="R142:R205" si="14">IF(Q142&lt;5,"SI","NO")</f>
        <v>NO</v>
      </c>
      <c r="S142" s="116" t="str">
        <f t="shared" si="12"/>
        <v>Inviable Sanitariamente</v>
      </c>
      <c r="T142" s="41"/>
    </row>
    <row r="143" spans="1:20" s="44" customFormat="1" ht="32.1" customHeight="1">
      <c r="A143" s="509" t="s">
        <v>1433</v>
      </c>
      <c r="B143" s="511" t="s">
        <v>1438</v>
      </c>
      <c r="C143" s="511" t="s">
        <v>1439</v>
      </c>
      <c r="D143" s="377">
        <v>60</v>
      </c>
      <c r="E143" s="114"/>
      <c r="F143" s="114"/>
      <c r="G143" s="114"/>
      <c r="H143" s="114"/>
      <c r="I143" s="114"/>
      <c r="J143" s="114">
        <v>96.3</v>
      </c>
      <c r="K143" s="114"/>
      <c r="L143" s="114"/>
      <c r="M143" s="114"/>
      <c r="N143" s="114"/>
      <c r="O143" s="114"/>
      <c r="P143" s="114"/>
      <c r="Q143" s="114">
        <f t="shared" si="13"/>
        <v>96.3</v>
      </c>
      <c r="R143" s="115" t="str">
        <f t="shared" si="14"/>
        <v>NO</v>
      </c>
      <c r="S143" s="116" t="str">
        <f t="shared" ref="S143:S206" si="15">IF(Q143&lt;=5,"Sin Riesgo",IF(Q143 &lt;=14,"Bajo",IF(Q143&lt;=35,"Medio",IF(Q143&lt;=80,"Alto","Inviable Sanitariamente"))))</f>
        <v>Inviable Sanitariamente</v>
      </c>
      <c r="T143" s="41"/>
    </row>
    <row r="144" spans="1:20" s="44" customFormat="1" ht="32.1" customHeight="1">
      <c r="A144" s="509" t="s">
        <v>1433</v>
      </c>
      <c r="B144" s="511" t="s">
        <v>1440</v>
      </c>
      <c r="C144" s="511" t="s">
        <v>1441</v>
      </c>
      <c r="D144" s="217">
        <v>25</v>
      </c>
      <c r="E144" s="114"/>
      <c r="F144" s="114"/>
      <c r="G144" s="114"/>
      <c r="H144" s="114"/>
      <c r="I144" s="114"/>
      <c r="J144" s="114">
        <v>96.3</v>
      </c>
      <c r="K144" s="114"/>
      <c r="L144" s="114"/>
      <c r="M144" s="114"/>
      <c r="N144" s="114"/>
      <c r="O144" s="114"/>
      <c r="P144" s="114"/>
      <c r="Q144" s="114">
        <f t="shared" si="13"/>
        <v>96.3</v>
      </c>
      <c r="R144" s="115" t="str">
        <f t="shared" si="14"/>
        <v>NO</v>
      </c>
      <c r="S144" s="116" t="str">
        <f t="shared" si="15"/>
        <v>Inviable Sanitariamente</v>
      </c>
      <c r="T144" s="41"/>
    </row>
    <row r="145" spans="1:20" s="44" customFormat="1" ht="32.1" customHeight="1">
      <c r="A145" s="509" t="s">
        <v>1433</v>
      </c>
      <c r="B145" s="511" t="s">
        <v>1442</v>
      </c>
      <c r="C145" s="511" t="s">
        <v>1443</v>
      </c>
      <c r="D145" s="217">
        <v>25</v>
      </c>
      <c r="E145" s="114"/>
      <c r="F145" s="114"/>
      <c r="G145" s="114"/>
      <c r="H145" s="114"/>
      <c r="I145" s="114"/>
      <c r="J145" s="114">
        <v>96.3</v>
      </c>
      <c r="K145" s="114"/>
      <c r="L145" s="114"/>
      <c r="M145" s="114"/>
      <c r="N145" s="114"/>
      <c r="O145" s="114"/>
      <c r="P145" s="114"/>
      <c r="Q145" s="114">
        <f t="shared" si="13"/>
        <v>96.3</v>
      </c>
      <c r="R145" s="115" t="str">
        <f t="shared" si="14"/>
        <v>NO</v>
      </c>
      <c r="S145" s="116" t="str">
        <f t="shared" si="15"/>
        <v>Inviable Sanitariamente</v>
      </c>
      <c r="T145" s="41"/>
    </row>
    <row r="146" spans="1:20" s="44" customFormat="1" ht="32.1" customHeight="1">
      <c r="A146" s="509" t="s">
        <v>1433</v>
      </c>
      <c r="B146" s="511" t="s">
        <v>1444</v>
      </c>
      <c r="C146" s="511" t="s">
        <v>1445</v>
      </c>
      <c r="D146" s="217">
        <v>45</v>
      </c>
      <c r="E146" s="114"/>
      <c r="F146" s="114"/>
      <c r="G146" s="114"/>
      <c r="H146" s="114"/>
      <c r="I146" s="114"/>
      <c r="J146" s="114">
        <v>96.3</v>
      </c>
      <c r="K146" s="114"/>
      <c r="L146" s="114"/>
      <c r="M146" s="114"/>
      <c r="N146" s="114"/>
      <c r="O146" s="114"/>
      <c r="P146" s="114"/>
      <c r="Q146" s="114">
        <f t="shared" si="13"/>
        <v>96.3</v>
      </c>
      <c r="R146" s="115" t="str">
        <f t="shared" si="14"/>
        <v>NO</v>
      </c>
      <c r="S146" s="116" t="str">
        <f t="shared" si="15"/>
        <v>Inviable Sanitariamente</v>
      </c>
      <c r="T146" s="41"/>
    </row>
    <row r="147" spans="1:20" s="44" customFormat="1" ht="32.1" customHeight="1">
      <c r="A147" s="509" t="s">
        <v>1433</v>
      </c>
      <c r="B147" s="511" t="s">
        <v>1446</v>
      </c>
      <c r="C147" s="511" t="s">
        <v>1447</v>
      </c>
      <c r="D147" s="217">
        <v>8</v>
      </c>
      <c r="E147" s="114"/>
      <c r="F147" s="114"/>
      <c r="G147" s="114"/>
      <c r="H147" s="114"/>
      <c r="I147" s="114">
        <v>96.3</v>
      </c>
      <c r="J147" s="114"/>
      <c r="K147" s="114"/>
      <c r="L147" s="114"/>
      <c r="M147" s="114"/>
      <c r="N147" s="114"/>
      <c r="O147" s="114"/>
      <c r="P147" s="114"/>
      <c r="Q147" s="114">
        <f t="shared" si="13"/>
        <v>96.3</v>
      </c>
      <c r="R147" s="115" t="str">
        <f t="shared" si="14"/>
        <v>NO</v>
      </c>
      <c r="S147" s="116" t="str">
        <f t="shared" si="15"/>
        <v>Inviable Sanitariamente</v>
      </c>
      <c r="T147" s="41"/>
    </row>
    <row r="148" spans="1:20" s="44" customFormat="1" ht="32.1" customHeight="1">
      <c r="A148" s="509" t="s">
        <v>1433</v>
      </c>
      <c r="B148" s="511" t="s">
        <v>1448</v>
      </c>
      <c r="C148" s="511" t="s">
        <v>1449</v>
      </c>
      <c r="D148" s="373">
        <v>60</v>
      </c>
      <c r="E148" s="114"/>
      <c r="F148" s="114"/>
      <c r="G148" s="114"/>
      <c r="H148" s="114"/>
      <c r="I148" s="114"/>
      <c r="J148" s="114">
        <v>96.3</v>
      </c>
      <c r="K148" s="114"/>
      <c r="L148" s="114"/>
      <c r="M148" s="114"/>
      <c r="N148" s="114"/>
      <c r="O148" s="114"/>
      <c r="P148" s="114"/>
      <c r="Q148" s="114">
        <f t="shared" si="13"/>
        <v>96.3</v>
      </c>
      <c r="R148" s="115" t="str">
        <f t="shared" si="14"/>
        <v>NO</v>
      </c>
      <c r="S148" s="116" t="str">
        <f t="shared" si="15"/>
        <v>Inviable Sanitariamente</v>
      </c>
      <c r="T148" s="41"/>
    </row>
    <row r="149" spans="1:20" s="44" customFormat="1" ht="32.1" customHeight="1">
      <c r="A149" s="509" t="s">
        <v>1433</v>
      </c>
      <c r="B149" s="511" t="s">
        <v>1450</v>
      </c>
      <c r="C149" s="511" t="s">
        <v>1451</v>
      </c>
      <c r="D149" s="217">
        <v>72</v>
      </c>
      <c r="E149" s="114"/>
      <c r="F149" s="114"/>
      <c r="G149" s="114"/>
      <c r="H149" s="114"/>
      <c r="I149" s="114"/>
      <c r="J149" s="114">
        <v>96.3</v>
      </c>
      <c r="K149" s="114"/>
      <c r="L149" s="114"/>
      <c r="M149" s="114"/>
      <c r="N149" s="114"/>
      <c r="O149" s="114"/>
      <c r="P149" s="114"/>
      <c r="Q149" s="114">
        <f t="shared" si="13"/>
        <v>96.3</v>
      </c>
      <c r="R149" s="115" t="str">
        <f t="shared" si="14"/>
        <v>NO</v>
      </c>
      <c r="S149" s="116" t="str">
        <f t="shared" si="15"/>
        <v>Inviable Sanitariamente</v>
      </c>
      <c r="T149" s="41"/>
    </row>
    <row r="150" spans="1:20" s="44" customFormat="1" ht="32.1" customHeight="1">
      <c r="A150" s="509" t="s">
        <v>1433</v>
      </c>
      <c r="B150" s="511" t="s">
        <v>1452</v>
      </c>
      <c r="C150" s="511" t="s">
        <v>1453</v>
      </c>
      <c r="D150" s="217">
        <v>40</v>
      </c>
      <c r="E150" s="114"/>
      <c r="F150" s="114"/>
      <c r="G150" s="114"/>
      <c r="H150" s="114"/>
      <c r="I150" s="114"/>
      <c r="J150" s="114">
        <v>96.3</v>
      </c>
      <c r="K150" s="114"/>
      <c r="L150" s="114"/>
      <c r="M150" s="114"/>
      <c r="N150" s="114"/>
      <c r="O150" s="114"/>
      <c r="P150" s="114"/>
      <c r="Q150" s="114">
        <f t="shared" si="13"/>
        <v>96.3</v>
      </c>
      <c r="R150" s="115" t="str">
        <f t="shared" si="14"/>
        <v>NO</v>
      </c>
      <c r="S150" s="116" t="str">
        <f t="shared" si="15"/>
        <v>Inviable Sanitariamente</v>
      </c>
      <c r="T150" s="41"/>
    </row>
    <row r="151" spans="1:20" s="44" customFormat="1" ht="32.1" customHeight="1">
      <c r="A151" s="509" t="s">
        <v>1433</v>
      </c>
      <c r="B151" s="511" t="s">
        <v>1454</v>
      </c>
      <c r="C151" s="511" t="s">
        <v>1455</v>
      </c>
      <c r="D151" s="373">
        <v>180</v>
      </c>
      <c r="E151" s="114"/>
      <c r="F151" s="114"/>
      <c r="G151" s="114"/>
      <c r="H151" s="114"/>
      <c r="I151" s="114"/>
      <c r="J151" s="114">
        <v>96.3</v>
      </c>
      <c r="K151" s="114"/>
      <c r="L151" s="114"/>
      <c r="M151" s="114"/>
      <c r="N151" s="114"/>
      <c r="O151" s="114"/>
      <c r="P151" s="114"/>
      <c r="Q151" s="114">
        <f t="shared" si="13"/>
        <v>96.3</v>
      </c>
      <c r="R151" s="115" t="str">
        <f t="shared" si="14"/>
        <v>NO</v>
      </c>
      <c r="S151" s="116" t="str">
        <f t="shared" si="15"/>
        <v>Inviable Sanitariamente</v>
      </c>
      <c r="T151" s="41"/>
    </row>
    <row r="152" spans="1:20" s="44" customFormat="1" ht="32.1" customHeight="1">
      <c r="A152" s="509" t="s">
        <v>1433</v>
      </c>
      <c r="B152" s="511" t="s">
        <v>1456</v>
      </c>
      <c r="C152" s="511" t="s">
        <v>1457</v>
      </c>
      <c r="D152" s="217">
        <v>85</v>
      </c>
      <c r="E152" s="114"/>
      <c r="F152" s="114"/>
      <c r="G152" s="114"/>
      <c r="H152" s="114"/>
      <c r="I152" s="114">
        <v>96.3</v>
      </c>
      <c r="J152" s="114"/>
      <c r="K152" s="114"/>
      <c r="L152" s="114"/>
      <c r="M152" s="114"/>
      <c r="N152" s="114"/>
      <c r="O152" s="114"/>
      <c r="P152" s="114"/>
      <c r="Q152" s="114">
        <f t="shared" si="13"/>
        <v>96.3</v>
      </c>
      <c r="R152" s="115" t="str">
        <f t="shared" si="14"/>
        <v>NO</v>
      </c>
      <c r="S152" s="116" t="str">
        <f t="shared" si="15"/>
        <v>Inviable Sanitariamente</v>
      </c>
      <c r="T152" s="41"/>
    </row>
    <row r="153" spans="1:20" s="44" customFormat="1" ht="32.1" customHeight="1">
      <c r="A153" s="509" t="s">
        <v>1433</v>
      </c>
      <c r="B153" s="511" t="s">
        <v>1458</v>
      </c>
      <c r="C153" s="511" t="s">
        <v>1459</v>
      </c>
      <c r="D153" s="217">
        <v>25</v>
      </c>
      <c r="E153" s="114"/>
      <c r="F153" s="114"/>
      <c r="G153" s="114"/>
      <c r="H153" s="114"/>
      <c r="I153" s="114">
        <v>96.3</v>
      </c>
      <c r="J153" s="114"/>
      <c r="K153" s="114"/>
      <c r="L153" s="114"/>
      <c r="M153" s="114"/>
      <c r="N153" s="114"/>
      <c r="O153" s="114"/>
      <c r="P153" s="114"/>
      <c r="Q153" s="114">
        <f t="shared" si="13"/>
        <v>96.3</v>
      </c>
      <c r="R153" s="115" t="str">
        <f t="shared" si="14"/>
        <v>NO</v>
      </c>
      <c r="S153" s="116" t="str">
        <f t="shared" si="15"/>
        <v>Inviable Sanitariamente</v>
      </c>
      <c r="T153" s="41"/>
    </row>
    <row r="154" spans="1:20" s="44" customFormat="1" ht="32.1" customHeight="1">
      <c r="A154" s="509" t="s">
        <v>1433</v>
      </c>
      <c r="B154" s="511" t="s">
        <v>1460</v>
      </c>
      <c r="C154" s="511" t="s">
        <v>1461</v>
      </c>
      <c r="D154" s="217">
        <v>40</v>
      </c>
      <c r="E154" s="114"/>
      <c r="F154" s="114"/>
      <c r="G154" s="114"/>
      <c r="H154" s="114"/>
      <c r="I154" s="114"/>
      <c r="J154" s="114">
        <v>96.6</v>
      </c>
      <c r="K154" s="114"/>
      <c r="L154" s="114"/>
      <c r="M154" s="114"/>
      <c r="N154" s="114"/>
      <c r="O154" s="114"/>
      <c r="P154" s="114"/>
      <c r="Q154" s="114">
        <f t="shared" si="13"/>
        <v>96.6</v>
      </c>
      <c r="R154" s="115" t="str">
        <f t="shared" si="14"/>
        <v>NO</v>
      </c>
      <c r="S154" s="116" t="str">
        <f t="shared" si="15"/>
        <v>Inviable Sanitariamente</v>
      </c>
      <c r="T154" s="41"/>
    </row>
    <row r="155" spans="1:20" s="44" customFormat="1" ht="32.1" customHeight="1">
      <c r="A155" s="509" t="s">
        <v>1433</v>
      </c>
      <c r="B155" s="511" t="s">
        <v>1462</v>
      </c>
      <c r="C155" s="511" t="s">
        <v>1463</v>
      </c>
      <c r="D155" s="322">
        <v>12</v>
      </c>
      <c r="E155" s="114"/>
      <c r="F155" s="114"/>
      <c r="G155" s="114"/>
      <c r="H155" s="114"/>
      <c r="I155" s="114">
        <v>96.3</v>
      </c>
      <c r="J155" s="114"/>
      <c r="K155" s="114"/>
      <c r="L155" s="114"/>
      <c r="M155" s="114"/>
      <c r="N155" s="114"/>
      <c r="O155" s="114"/>
      <c r="P155" s="114"/>
      <c r="Q155" s="114">
        <f t="shared" si="13"/>
        <v>96.3</v>
      </c>
      <c r="R155" s="115" t="str">
        <f t="shared" si="14"/>
        <v>NO</v>
      </c>
      <c r="S155" s="116" t="str">
        <f t="shared" si="15"/>
        <v>Inviable Sanitariamente</v>
      </c>
      <c r="T155" s="41"/>
    </row>
    <row r="156" spans="1:20" s="44" customFormat="1" ht="32.1" customHeight="1">
      <c r="A156" s="509" t="s">
        <v>1433</v>
      </c>
      <c r="B156" s="511" t="s">
        <v>1464</v>
      </c>
      <c r="C156" s="511" t="s">
        <v>1465</v>
      </c>
      <c r="D156" s="324">
        <v>20</v>
      </c>
      <c r="E156" s="114"/>
      <c r="F156" s="114"/>
      <c r="G156" s="114"/>
      <c r="H156" s="114"/>
      <c r="I156" s="114"/>
      <c r="J156" s="114">
        <v>96.3</v>
      </c>
      <c r="K156" s="114"/>
      <c r="L156" s="114"/>
      <c r="M156" s="114"/>
      <c r="N156" s="114"/>
      <c r="O156" s="114"/>
      <c r="P156" s="114"/>
      <c r="Q156" s="114">
        <f t="shared" si="13"/>
        <v>96.3</v>
      </c>
      <c r="R156" s="115" t="str">
        <f t="shared" si="14"/>
        <v>NO</v>
      </c>
      <c r="S156" s="116" t="str">
        <f t="shared" si="15"/>
        <v>Inviable Sanitariamente</v>
      </c>
      <c r="T156" s="41"/>
    </row>
    <row r="157" spans="1:20" s="44" customFormat="1" ht="32.1" customHeight="1">
      <c r="A157" s="509" t="s">
        <v>1433</v>
      </c>
      <c r="B157" s="511" t="s">
        <v>1466</v>
      </c>
      <c r="C157" s="511" t="s">
        <v>1467</v>
      </c>
      <c r="D157" s="322">
        <v>15</v>
      </c>
      <c r="E157" s="114"/>
      <c r="F157" s="114"/>
      <c r="G157" s="114"/>
      <c r="H157" s="114"/>
      <c r="I157" s="114">
        <v>96.3</v>
      </c>
      <c r="J157" s="114"/>
      <c r="K157" s="114"/>
      <c r="L157" s="114"/>
      <c r="M157" s="114"/>
      <c r="N157" s="114"/>
      <c r="O157" s="114"/>
      <c r="P157" s="114"/>
      <c r="Q157" s="114">
        <f t="shared" si="13"/>
        <v>96.3</v>
      </c>
      <c r="R157" s="115" t="str">
        <f t="shared" si="14"/>
        <v>NO</v>
      </c>
      <c r="S157" s="116" t="str">
        <f t="shared" si="15"/>
        <v>Inviable Sanitariamente</v>
      </c>
      <c r="T157" s="41"/>
    </row>
    <row r="158" spans="1:20" s="44" customFormat="1" ht="32.1" customHeight="1">
      <c r="A158" s="509" t="s">
        <v>1433</v>
      </c>
      <c r="B158" s="511" t="s">
        <v>1468</v>
      </c>
      <c r="C158" s="511" t="s">
        <v>1469</v>
      </c>
      <c r="D158" s="322">
        <v>45</v>
      </c>
      <c r="E158" s="114"/>
      <c r="F158" s="114"/>
      <c r="G158" s="114"/>
      <c r="H158" s="114"/>
      <c r="I158" s="114"/>
      <c r="J158" s="114">
        <v>96.3</v>
      </c>
      <c r="K158" s="114"/>
      <c r="L158" s="114"/>
      <c r="M158" s="114"/>
      <c r="N158" s="114"/>
      <c r="O158" s="114"/>
      <c r="P158" s="114"/>
      <c r="Q158" s="114">
        <f t="shared" si="13"/>
        <v>96.3</v>
      </c>
      <c r="R158" s="115" t="str">
        <f t="shared" si="14"/>
        <v>NO</v>
      </c>
      <c r="S158" s="116" t="str">
        <f t="shared" si="15"/>
        <v>Inviable Sanitariamente</v>
      </c>
      <c r="T158" s="41"/>
    </row>
    <row r="159" spans="1:20" s="44" customFormat="1" ht="32.1" customHeight="1">
      <c r="A159" s="509" t="s">
        <v>1433</v>
      </c>
      <c r="B159" s="511" t="s">
        <v>1470</v>
      </c>
      <c r="C159" s="511" t="s">
        <v>1471</v>
      </c>
      <c r="D159" s="322">
        <v>25</v>
      </c>
      <c r="E159" s="114"/>
      <c r="F159" s="114"/>
      <c r="G159" s="114"/>
      <c r="H159" s="114"/>
      <c r="I159" s="114"/>
      <c r="J159" s="114">
        <v>96.3</v>
      </c>
      <c r="K159" s="114"/>
      <c r="L159" s="114"/>
      <c r="M159" s="114"/>
      <c r="N159" s="114"/>
      <c r="O159" s="114"/>
      <c r="P159" s="114"/>
      <c r="Q159" s="114">
        <f t="shared" si="13"/>
        <v>96.3</v>
      </c>
      <c r="R159" s="115" t="str">
        <f t="shared" si="14"/>
        <v>NO</v>
      </c>
      <c r="S159" s="116" t="str">
        <f t="shared" si="15"/>
        <v>Inviable Sanitariamente</v>
      </c>
      <c r="T159" s="41"/>
    </row>
    <row r="160" spans="1:20" s="44" customFormat="1" ht="32.1" customHeight="1">
      <c r="A160" s="509" t="s">
        <v>1433</v>
      </c>
      <c r="B160" s="511" t="s">
        <v>1472</v>
      </c>
      <c r="C160" s="511" t="s">
        <v>1473</v>
      </c>
      <c r="D160" s="322">
        <v>27</v>
      </c>
      <c r="E160" s="114"/>
      <c r="F160" s="114"/>
      <c r="G160" s="114"/>
      <c r="H160" s="114"/>
      <c r="I160" s="114">
        <v>96.3</v>
      </c>
      <c r="J160" s="114"/>
      <c r="K160" s="114"/>
      <c r="L160" s="114"/>
      <c r="M160" s="114"/>
      <c r="N160" s="114"/>
      <c r="O160" s="114"/>
      <c r="P160" s="114"/>
      <c r="Q160" s="114">
        <f t="shared" si="13"/>
        <v>96.3</v>
      </c>
      <c r="R160" s="115" t="str">
        <f t="shared" si="14"/>
        <v>NO</v>
      </c>
      <c r="S160" s="116" t="str">
        <f t="shared" si="15"/>
        <v>Inviable Sanitariamente</v>
      </c>
      <c r="T160" s="41"/>
    </row>
    <row r="161" spans="1:20" s="44" customFormat="1" ht="32.1" customHeight="1">
      <c r="A161" s="509" t="s">
        <v>1433</v>
      </c>
      <c r="B161" s="511" t="s">
        <v>1474</v>
      </c>
      <c r="C161" s="511" t="s">
        <v>1475</v>
      </c>
      <c r="D161" s="322">
        <v>17</v>
      </c>
      <c r="E161" s="114"/>
      <c r="F161" s="114"/>
      <c r="G161" s="114"/>
      <c r="H161" s="114"/>
      <c r="I161" s="114">
        <v>96.3</v>
      </c>
      <c r="J161" s="114"/>
      <c r="K161" s="114"/>
      <c r="L161" s="114"/>
      <c r="M161" s="114"/>
      <c r="N161" s="114"/>
      <c r="O161" s="114"/>
      <c r="P161" s="114"/>
      <c r="Q161" s="114">
        <f t="shared" si="13"/>
        <v>96.3</v>
      </c>
      <c r="R161" s="115" t="str">
        <f t="shared" si="14"/>
        <v>NO</v>
      </c>
      <c r="S161" s="116" t="str">
        <f t="shared" si="15"/>
        <v>Inviable Sanitariamente</v>
      </c>
      <c r="T161" s="41"/>
    </row>
    <row r="162" spans="1:20" s="44" customFormat="1" ht="32.1" customHeight="1">
      <c r="A162" s="509" t="s">
        <v>1433</v>
      </c>
      <c r="B162" s="511" t="s">
        <v>1476</v>
      </c>
      <c r="C162" s="511" t="s">
        <v>1477</v>
      </c>
      <c r="D162" s="322">
        <v>10</v>
      </c>
      <c r="E162" s="114"/>
      <c r="F162" s="114"/>
      <c r="G162" s="114"/>
      <c r="H162" s="114"/>
      <c r="I162" s="114"/>
      <c r="J162" s="114">
        <v>96.3</v>
      </c>
      <c r="K162" s="114"/>
      <c r="L162" s="114"/>
      <c r="M162" s="114"/>
      <c r="N162" s="114"/>
      <c r="O162" s="114"/>
      <c r="P162" s="114"/>
      <c r="Q162" s="114">
        <f t="shared" si="13"/>
        <v>96.3</v>
      </c>
      <c r="R162" s="115" t="str">
        <f t="shared" si="14"/>
        <v>NO</v>
      </c>
      <c r="S162" s="116" t="str">
        <f t="shared" si="15"/>
        <v>Inviable Sanitariamente</v>
      </c>
      <c r="T162" s="41"/>
    </row>
    <row r="163" spans="1:20" s="44" customFormat="1" ht="32.1" customHeight="1">
      <c r="A163" s="509" t="s">
        <v>1433</v>
      </c>
      <c r="B163" s="511" t="s">
        <v>1370</v>
      </c>
      <c r="C163" s="511" t="s">
        <v>1478</v>
      </c>
      <c r="D163" s="322">
        <v>25</v>
      </c>
      <c r="E163" s="114"/>
      <c r="F163" s="114"/>
      <c r="G163" s="114"/>
      <c r="H163" s="114"/>
      <c r="I163" s="114"/>
      <c r="J163" s="114">
        <v>96.3</v>
      </c>
      <c r="K163" s="114"/>
      <c r="L163" s="114"/>
      <c r="M163" s="114"/>
      <c r="N163" s="114"/>
      <c r="O163" s="114"/>
      <c r="P163" s="114"/>
      <c r="Q163" s="114">
        <f t="shared" si="13"/>
        <v>96.3</v>
      </c>
      <c r="R163" s="115" t="str">
        <f t="shared" si="14"/>
        <v>NO</v>
      </c>
      <c r="S163" s="116" t="str">
        <f t="shared" si="15"/>
        <v>Inviable Sanitariamente</v>
      </c>
      <c r="T163" s="41"/>
    </row>
    <row r="164" spans="1:20" s="44" customFormat="1" ht="32.1" customHeight="1">
      <c r="A164" s="509" t="s">
        <v>1433</v>
      </c>
      <c r="B164" s="511" t="s">
        <v>1479</v>
      </c>
      <c r="C164" s="511" t="s">
        <v>1480</v>
      </c>
      <c r="D164" s="322">
        <v>37</v>
      </c>
      <c r="E164" s="114"/>
      <c r="F164" s="114"/>
      <c r="G164" s="114"/>
      <c r="H164" s="114"/>
      <c r="I164" s="114"/>
      <c r="J164" s="114">
        <v>96.3</v>
      </c>
      <c r="K164" s="114"/>
      <c r="L164" s="114"/>
      <c r="M164" s="114"/>
      <c r="N164" s="114"/>
      <c r="O164" s="114"/>
      <c r="P164" s="114"/>
      <c r="Q164" s="114">
        <f t="shared" si="13"/>
        <v>96.3</v>
      </c>
      <c r="R164" s="115" t="str">
        <f t="shared" si="14"/>
        <v>NO</v>
      </c>
      <c r="S164" s="116" t="str">
        <f t="shared" si="15"/>
        <v>Inviable Sanitariamente</v>
      </c>
      <c r="T164" s="41"/>
    </row>
    <row r="165" spans="1:20" s="44" customFormat="1" ht="32.1" customHeight="1">
      <c r="A165" s="509" t="s">
        <v>1481</v>
      </c>
      <c r="B165" s="511" t="s">
        <v>1482</v>
      </c>
      <c r="C165" s="511" t="s">
        <v>1483</v>
      </c>
      <c r="D165" s="324">
        <v>64</v>
      </c>
      <c r="E165" s="114"/>
      <c r="F165" s="114"/>
      <c r="G165" s="114"/>
      <c r="H165" s="114"/>
      <c r="I165" s="114">
        <v>0</v>
      </c>
      <c r="J165" s="114"/>
      <c r="K165" s="114"/>
      <c r="L165" s="114"/>
      <c r="M165" s="114"/>
      <c r="N165" s="114"/>
      <c r="O165" s="114"/>
      <c r="P165" s="114"/>
      <c r="Q165" s="114">
        <f t="shared" si="13"/>
        <v>0</v>
      </c>
      <c r="R165" s="115" t="str">
        <f t="shared" si="14"/>
        <v>SI</v>
      </c>
      <c r="S165" s="116" t="str">
        <f t="shared" si="15"/>
        <v>Sin Riesgo</v>
      </c>
      <c r="T165" s="41"/>
    </row>
    <row r="166" spans="1:20" s="44" customFormat="1" ht="32.1" customHeight="1">
      <c r="A166" s="509" t="s">
        <v>1481</v>
      </c>
      <c r="B166" s="511" t="s">
        <v>1484</v>
      </c>
      <c r="C166" s="511" t="s">
        <v>1485</v>
      </c>
      <c r="D166" s="324">
        <v>119</v>
      </c>
      <c r="E166" s="114"/>
      <c r="F166" s="114"/>
      <c r="G166" s="114"/>
      <c r="H166" s="114"/>
      <c r="I166" s="114">
        <v>36.14</v>
      </c>
      <c r="J166" s="114"/>
      <c r="K166" s="114"/>
      <c r="L166" s="114"/>
      <c r="M166" s="114"/>
      <c r="N166" s="114"/>
      <c r="O166" s="114"/>
      <c r="P166" s="114"/>
      <c r="Q166" s="114">
        <f t="shared" si="13"/>
        <v>36.14</v>
      </c>
      <c r="R166" s="115" t="str">
        <f t="shared" si="14"/>
        <v>NO</v>
      </c>
      <c r="S166" s="116" t="str">
        <f t="shared" si="15"/>
        <v>Alto</v>
      </c>
      <c r="T166" s="41"/>
    </row>
    <row r="167" spans="1:20" s="44" customFormat="1" ht="32.1" customHeight="1">
      <c r="A167" s="509" t="s">
        <v>1481</v>
      </c>
      <c r="B167" s="511" t="s">
        <v>103</v>
      </c>
      <c r="C167" s="511" t="s">
        <v>1486</v>
      </c>
      <c r="D167" s="322">
        <v>38</v>
      </c>
      <c r="E167" s="114"/>
      <c r="F167" s="114"/>
      <c r="G167" s="114"/>
      <c r="H167" s="114"/>
      <c r="I167" s="114">
        <v>0</v>
      </c>
      <c r="J167" s="114"/>
      <c r="K167" s="114"/>
      <c r="L167" s="114"/>
      <c r="M167" s="114"/>
      <c r="N167" s="114"/>
      <c r="O167" s="114"/>
      <c r="P167" s="114"/>
      <c r="Q167" s="114">
        <f t="shared" ref="Q167:Q230" si="16">AVERAGE(E167:P167)</f>
        <v>0</v>
      </c>
      <c r="R167" s="115" t="str">
        <f t="shared" si="14"/>
        <v>SI</v>
      </c>
      <c r="S167" s="116" t="str">
        <f t="shared" si="15"/>
        <v>Sin Riesgo</v>
      </c>
      <c r="T167" s="41"/>
    </row>
    <row r="168" spans="1:20" s="44" customFormat="1" ht="32.1" customHeight="1">
      <c r="A168" s="509" t="s">
        <v>1481</v>
      </c>
      <c r="B168" s="511" t="s">
        <v>1487</v>
      </c>
      <c r="C168" s="511" t="s">
        <v>1488</v>
      </c>
      <c r="D168" s="322">
        <v>87</v>
      </c>
      <c r="E168" s="114"/>
      <c r="F168" s="114"/>
      <c r="G168" s="114"/>
      <c r="H168" s="114"/>
      <c r="I168" s="114">
        <v>0</v>
      </c>
      <c r="J168" s="114"/>
      <c r="K168" s="114"/>
      <c r="L168" s="114"/>
      <c r="M168" s="114"/>
      <c r="N168" s="114"/>
      <c r="O168" s="114"/>
      <c r="P168" s="114"/>
      <c r="Q168" s="114">
        <f t="shared" si="16"/>
        <v>0</v>
      </c>
      <c r="R168" s="115" t="str">
        <f t="shared" si="14"/>
        <v>SI</v>
      </c>
      <c r="S168" s="116" t="str">
        <f t="shared" si="15"/>
        <v>Sin Riesgo</v>
      </c>
      <c r="T168" s="41"/>
    </row>
    <row r="169" spans="1:20" s="44" customFormat="1" ht="32.1" customHeight="1">
      <c r="A169" s="509" t="s">
        <v>1481</v>
      </c>
      <c r="B169" s="511" t="s">
        <v>1489</v>
      </c>
      <c r="C169" s="511" t="s">
        <v>1490</v>
      </c>
      <c r="D169" s="322">
        <v>94</v>
      </c>
      <c r="E169" s="114"/>
      <c r="F169" s="114"/>
      <c r="G169" s="114"/>
      <c r="H169" s="114"/>
      <c r="I169" s="114">
        <v>0</v>
      </c>
      <c r="J169" s="114"/>
      <c r="K169" s="114"/>
      <c r="L169" s="114"/>
      <c r="M169" s="114"/>
      <c r="N169" s="114"/>
      <c r="O169" s="114"/>
      <c r="P169" s="114"/>
      <c r="Q169" s="114">
        <f t="shared" si="16"/>
        <v>0</v>
      </c>
      <c r="R169" s="115" t="str">
        <f t="shared" si="14"/>
        <v>SI</v>
      </c>
      <c r="S169" s="116" t="str">
        <f t="shared" si="15"/>
        <v>Sin Riesgo</v>
      </c>
      <c r="T169" s="41"/>
    </row>
    <row r="170" spans="1:20" s="44" customFormat="1" ht="32.1" customHeight="1">
      <c r="A170" s="509" t="s">
        <v>1481</v>
      </c>
      <c r="B170" s="511" t="s">
        <v>1168</v>
      </c>
      <c r="C170" s="511" t="s">
        <v>1491</v>
      </c>
      <c r="D170" s="324">
        <v>43</v>
      </c>
      <c r="E170" s="114"/>
      <c r="F170" s="114"/>
      <c r="G170" s="114"/>
      <c r="H170" s="114"/>
      <c r="I170" s="114">
        <v>0</v>
      </c>
      <c r="J170" s="114"/>
      <c r="K170" s="114"/>
      <c r="L170" s="114"/>
      <c r="M170" s="114"/>
      <c r="N170" s="114"/>
      <c r="O170" s="114"/>
      <c r="P170" s="114"/>
      <c r="Q170" s="114">
        <f t="shared" si="16"/>
        <v>0</v>
      </c>
      <c r="R170" s="115" t="str">
        <f t="shared" si="14"/>
        <v>SI</v>
      </c>
      <c r="S170" s="116" t="str">
        <f t="shared" si="15"/>
        <v>Sin Riesgo</v>
      </c>
      <c r="T170" s="41"/>
    </row>
    <row r="171" spans="1:20" s="44" customFormat="1" ht="32.1" customHeight="1">
      <c r="A171" s="509" t="s">
        <v>1481</v>
      </c>
      <c r="B171" s="511" t="s">
        <v>1492</v>
      </c>
      <c r="C171" s="511" t="s">
        <v>1493</v>
      </c>
      <c r="D171" s="322">
        <v>23</v>
      </c>
      <c r="E171" s="114"/>
      <c r="F171" s="114"/>
      <c r="G171" s="114"/>
      <c r="H171" s="114"/>
      <c r="I171" s="114">
        <v>0</v>
      </c>
      <c r="J171" s="114"/>
      <c r="K171" s="114"/>
      <c r="L171" s="114"/>
      <c r="M171" s="114"/>
      <c r="N171" s="114"/>
      <c r="O171" s="114"/>
      <c r="P171" s="114"/>
      <c r="Q171" s="114">
        <f t="shared" si="16"/>
        <v>0</v>
      </c>
      <c r="R171" s="115" t="str">
        <f t="shared" si="14"/>
        <v>SI</v>
      </c>
      <c r="S171" s="116" t="str">
        <f t="shared" si="15"/>
        <v>Sin Riesgo</v>
      </c>
      <c r="T171" s="41"/>
    </row>
    <row r="172" spans="1:20" s="44" customFormat="1" ht="32.1" customHeight="1">
      <c r="A172" s="509" t="s">
        <v>1481</v>
      </c>
      <c r="B172" s="511" t="s">
        <v>1494</v>
      </c>
      <c r="C172" s="511" t="s">
        <v>1495</v>
      </c>
      <c r="D172" s="322">
        <v>62</v>
      </c>
      <c r="E172" s="114"/>
      <c r="F172" s="114"/>
      <c r="G172" s="114"/>
      <c r="H172" s="114"/>
      <c r="I172" s="114">
        <v>0</v>
      </c>
      <c r="J172" s="114"/>
      <c r="K172" s="114"/>
      <c r="L172" s="114"/>
      <c r="M172" s="114"/>
      <c r="N172" s="114"/>
      <c r="O172" s="114"/>
      <c r="P172" s="114"/>
      <c r="Q172" s="114">
        <f t="shared" si="16"/>
        <v>0</v>
      </c>
      <c r="R172" s="115" t="str">
        <f t="shared" si="14"/>
        <v>SI</v>
      </c>
      <c r="S172" s="116" t="str">
        <f t="shared" si="15"/>
        <v>Sin Riesgo</v>
      </c>
      <c r="T172" s="41"/>
    </row>
    <row r="173" spans="1:20" s="44" customFormat="1" ht="32.1" customHeight="1">
      <c r="A173" s="509" t="s">
        <v>1481</v>
      </c>
      <c r="B173" s="511" t="s">
        <v>1496</v>
      </c>
      <c r="C173" s="511" t="s">
        <v>1497</v>
      </c>
      <c r="D173" s="324">
        <v>90</v>
      </c>
      <c r="E173" s="114"/>
      <c r="F173" s="114"/>
      <c r="G173" s="114"/>
      <c r="H173" s="114">
        <v>0</v>
      </c>
      <c r="I173" s="114"/>
      <c r="J173" s="114"/>
      <c r="K173" s="114"/>
      <c r="L173" s="114"/>
      <c r="M173" s="114"/>
      <c r="N173" s="114"/>
      <c r="O173" s="114"/>
      <c r="P173" s="114"/>
      <c r="Q173" s="114">
        <f t="shared" si="16"/>
        <v>0</v>
      </c>
      <c r="R173" s="115" t="str">
        <f t="shared" si="14"/>
        <v>SI</v>
      </c>
      <c r="S173" s="116" t="str">
        <f t="shared" si="15"/>
        <v>Sin Riesgo</v>
      </c>
      <c r="T173" s="41"/>
    </row>
    <row r="174" spans="1:20" s="44" customFormat="1" ht="32.1" customHeight="1">
      <c r="A174" s="509" t="s">
        <v>1481</v>
      </c>
      <c r="B174" s="511" t="s">
        <v>1498</v>
      </c>
      <c r="C174" s="511" t="s">
        <v>1499</v>
      </c>
      <c r="D174" s="322">
        <v>106</v>
      </c>
      <c r="E174" s="114"/>
      <c r="F174" s="114"/>
      <c r="G174" s="114"/>
      <c r="H174" s="114"/>
      <c r="I174" s="114"/>
      <c r="J174" s="114">
        <v>96.39</v>
      </c>
      <c r="K174" s="114"/>
      <c r="L174" s="114"/>
      <c r="M174" s="114"/>
      <c r="N174" s="114"/>
      <c r="O174" s="114"/>
      <c r="P174" s="114"/>
      <c r="Q174" s="114">
        <f t="shared" si="16"/>
        <v>96.39</v>
      </c>
      <c r="R174" s="115" t="str">
        <f t="shared" si="14"/>
        <v>NO</v>
      </c>
      <c r="S174" s="116" t="str">
        <f t="shared" si="15"/>
        <v>Inviable Sanitariamente</v>
      </c>
      <c r="T174" s="41"/>
    </row>
    <row r="175" spans="1:20" s="44" customFormat="1" ht="32.1" customHeight="1">
      <c r="A175" s="509" t="s">
        <v>1481</v>
      </c>
      <c r="B175" s="511" t="s">
        <v>1500</v>
      </c>
      <c r="C175" s="511" t="s">
        <v>1501</v>
      </c>
      <c r="D175" s="322">
        <v>54</v>
      </c>
      <c r="E175" s="114"/>
      <c r="F175" s="114"/>
      <c r="G175" s="114"/>
      <c r="H175" s="114">
        <v>96.39</v>
      </c>
      <c r="I175" s="114"/>
      <c r="J175" s="114"/>
      <c r="K175" s="114"/>
      <c r="L175" s="114"/>
      <c r="M175" s="114"/>
      <c r="N175" s="114"/>
      <c r="O175" s="114"/>
      <c r="P175" s="114"/>
      <c r="Q175" s="114">
        <f t="shared" si="16"/>
        <v>96.39</v>
      </c>
      <c r="R175" s="115" t="str">
        <f t="shared" si="14"/>
        <v>NO</v>
      </c>
      <c r="S175" s="116" t="str">
        <f t="shared" si="15"/>
        <v>Inviable Sanitariamente</v>
      </c>
      <c r="T175" s="41"/>
    </row>
    <row r="176" spans="1:20" s="44" customFormat="1" ht="32.1" customHeight="1">
      <c r="A176" s="509" t="s">
        <v>1481</v>
      </c>
      <c r="B176" s="511" t="s">
        <v>1502</v>
      </c>
      <c r="C176" s="511" t="s">
        <v>1503</v>
      </c>
      <c r="D176" s="322">
        <v>31</v>
      </c>
      <c r="E176" s="114"/>
      <c r="F176" s="114"/>
      <c r="G176" s="114"/>
      <c r="H176" s="114">
        <v>96.39</v>
      </c>
      <c r="I176" s="114"/>
      <c r="J176" s="114"/>
      <c r="K176" s="114"/>
      <c r="L176" s="114"/>
      <c r="M176" s="114"/>
      <c r="N176" s="114"/>
      <c r="O176" s="114"/>
      <c r="P176" s="114"/>
      <c r="Q176" s="114">
        <f t="shared" si="16"/>
        <v>96.39</v>
      </c>
      <c r="R176" s="115" t="str">
        <f t="shared" si="14"/>
        <v>NO</v>
      </c>
      <c r="S176" s="116" t="str">
        <f t="shared" si="15"/>
        <v>Inviable Sanitariamente</v>
      </c>
      <c r="T176" s="41"/>
    </row>
    <row r="177" spans="1:20" s="44" customFormat="1" ht="32.1" customHeight="1">
      <c r="A177" s="509" t="s">
        <v>1481</v>
      </c>
      <c r="B177" s="511" t="s">
        <v>1504</v>
      </c>
      <c r="C177" s="511" t="s">
        <v>1505</v>
      </c>
      <c r="D177" s="322">
        <v>52</v>
      </c>
      <c r="E177" s="114"/>
      <c r="F177" s="114"/>
      <c r="G177" s="114"/>
      <c r="H177" s="114">
        <v>96.39</v>
      </c>
      <c r="I177" s="114"/>
      <c r="J177" s="114"/>
      <c r="K177" s="114"/>
      <c r="L177" s="114"/>
      <c r="M177" s="114"/>
      <c r="N177" s="114"/>
      <c r="O177" s="114"/>
      <c r="P177" s="114"/>
      <c r="Q177" s="114">
        <f t="shared" si="16"/>
        <v>96.39</v>
      </c>
      <c r="R177" s="115" t="str">
        <f t="shared" si="14"/>
        <v>NO</v>
      </c>
      <c r="S177" s="116" t="str">
        <f t="shared" si="15"/>
        <v>Inviable Sanitariamente</v>
      </c>
      <c r="T177" s="41"/>
    </row>
    <row r="178" spans="1:20" s="44" customFormat="1" ht="32.1" customHeight="1">
      <c r="A178" s="509" t="s">
        <v>1481</v>
      </c>
      <c r="B178" s="511" t="s">
        <v>1506</v>
      </c>
      <c r="C178" s="511" t="s">
        <v>1507</v>
      </c>
      <c r="D178" s="322">
        <v>27</v>
      </c>
      <c r="E178" s="114"/>
      <c r="F178" s="114"/>
      <c r="G178" s="114"/>
      <c r="H178" s="114">
        <v>36.14</v>
      </c>
      <c r="I178" s="114"/>
      <c r="J178" s="114"/>
      <c r="K178" s="114"/>
      <c r="L178" s="114"/>
      <c r="M178" s="114"/>
      <c r="N178" s="114"/>
      <c r="O178" s="114"/>
      <c r="P178" s="114"/>
      <c r="Q178" s="114">
        <f t="shared" si="16"/>
        <v>36.14</v>
      </c>
      <c r="R178" s="115" t="str">
        <f t="shared" si="14"/>
        <v>NO</v>
      </c>
      <c r="S178" s="116" t="str">
        <f t="shared" si="15"/>
        <v>Alto</v>
      </c>
      <c r="T178" s="41"/>
    </row>
    <row r="179" spans="1:20" s="44" customFormat="1" ht="32.1" customHeight="1">
      <c r="A179" s="509" t="s">
        <v>1481</v>
      </c>
      <c r="B179" s="511" t="s">
        <v>1508</v>
      </c>
      <c r="C179" s="511" t="s">
        <v>1509</v>
      </c>
      <c r="D179" s="322">
        <v>92</v>
      </c>
      <c r="E179" s="114"/>
      <c r="F179" s="114"/>
      <c r="G179" s="114"/>
      <c r="H179" s="114"/>
      <c r="I179" s="114"/>
      <c r="J179" s="114">
        <v>0</v>
      </c>
      <c r="K179" s="114"/>
      <c r="L179" s="114"/>
      <c r="M179" s="114"/>
      <c r="N179" s="114"/>
      <c r="O179" s="114"/>
      <c r="P179" s="114"/>
      <c r="Q179" s="114">
        <f t="shared" si="16"/>
        <v>0</v>
      </c>
      <c r="R179" s="115" t="str">
        <f t="shared" si="14"/>
        <v>SI</v>
      </c>
      <c r="S179" s="116" t="str">
        <f t="shared" si="15"/>
        <v>Sin Riesgo</v>
      </c>
      <c r="T179" s="41"/>
    </row>
    <row r="180" spans="1:20" s="44" customFormat="1" ht="32.1" customHeight="1">
      <c r="A180" s="509" t="s">
        <v>1481</v>
      </c>
      <c r="B180" s="511" t="s">
        <v>1510</v>
      </c>
      <c r="C180" s="511" t="s">
        <v>1511</v>
      </c>
      <c r="D180" s="322">
        <v>80</v>
      </c>
      <c r="E180" s="114"/>
      <c r="F180" s="114"/>
      <c r="G180" s="114"/>
      <c r="H180" s="114"/>
      <c r="I180" s="114"/>
      <c r="J180" s="114">
        <v>0</v>
      </c>
      <c r="K180" s="114"/>
      <c r="L180" s="114"/>
      <c r="M180" s="114"/>
      <c r="N180" s="114"/>
      <c r="O180" s="114"/>
      <c r="P180" s="114"/>
      <c r="Q180" s="114">
        <f t="shared" si="16"/>
        <v>0</v>
      </c>
      <c r="R180" s="115" t="str">
        <f t="shared" si="14"/>
        <v>SI</v>
      </c>
      <c r="S180" s="116" t="str">
        <f t="shared" si="15"/>
        <v>Sin Riesgo</v>
      </c>
      <c r="T180" s="41"/>
    </row>
    <row r="181" spans="1:20" s="44" customFormat="1" ht="32.1" customHeight="1">
      <c r="A181" s="509" t="s">
        <v>1481</v>
      </c>
      <c r="B181" s="511" t="s">
        <v>921</v>
      </c>
      <c r="C181" s="511" t="s">
        <v>1512</v>
      </c>
      <c r="D181" s="322">
        <v>35</v>
      </c>
      <c r="E181" s="114"/>
      <c r="F181" s="114"/>
      <c r="G181" s="114"/>
      <c r="H181" s="114"/>
      <c r="I181" s="114"/>
      <c r="J181" s="114">
        <v>0</v>
      </c>
      <c r="K181" s="114"/>
      <c r="L181" s="114"/>
      <c r="M181" s="114"/>
      <c r="N181" s="114"/>
      <c r="O181" s="114"/>
      <c r="P181" s="114"/>
      <c r="Q181" s="114">
        <f t="shared" si="16"/>
        <v>0</v>
      </c>
      <c r="R181" s="115" t="str">
        <f t="shared" si="14"/>
        <v>SI</v>
      </c>
      <c r="S181" s="116" t="str">
        <f t="shared" si="15"/>
        <v>Sin Riesgo</v>
      </c>
      <c r="T181" s="41"/>
    </row>
    <row r="182" spans="1:20" s="44" customFormat="1" ht="32.1" customHeight="1">
      <c r="A182" s="509" t="s">
        <v>1481</v>
      </c>
      <c r="B182" s="511" t="s">
        <v>1513</v>
      </c>
      <c r="C182" s="511" t="s">
        <v>1514</v>
      </c>
      <c r="D182" s="322">
        <v>19</v>
      </c>
      <c r="E182" s="114"/>
      <c r="F182" s="114"/>
      <c r="G182" s="114"/>
      <c r="H182" s="114"/>
      <c r="I182" s="114"/>
      <c r="J182" s="114">
        <v>0</v>
      </c>
      <c r="K182" s="114"/>
      <c r="L182" s="114"/>
      <c r="M182" s="114"/>
      <c r="N182" s="114"/>
      <c r="O182" s="114"/>
      <c r="P182" s="114"/>
      <c r="Q182" s="114">
        <f t="shared" si="16"/>
        <v>0</v>
      </c>
      <c r="R182" s="115" t="str">
        <f t="shared" si="14"/>
        <v>SI</v>
      </c>
      <c r="S182" s="116" t="str">
        <f t="shared" si="15"/>
        <v>Sin Riesgo</v>
      </c>
      <c r="T182" s="41"/>
    </row>
    <row r="183" spans="1:20" s="44" customFormat="1" ht="32.1" customHeight="1">
      <c r="A183" s="509" t="s">
        <v>1481</v>
      </c>
      <c r="B183" s="511" t="s">
        <v>657</v>
      </c>
      <c r="C183" s="511" t="s">
        <v>1515</v>
      </c>
      <c r="D183" s="322">
        <v>84</v>
      </c>
      <c r="E183" s="114"/>
      <c r="F183" s="114"/>
      <c r="G183" s="114"/>
      <c r="H183" s="114">
        <v>96.39</v>
      </c>
      <c r="I183" s="114"/>
      <c r="J183" s="114"/>
      <c r="K183" s="114"/>
      <c r="L183" s="114"/>
      <c r="M183" s="114"/>
      <c r="N183" s="114"/>
      <c r="O183" s="114"/>
      <c r="P183" s="114"/>
      <c r="Q183" s="114">
        <f t="shared" si="16"/>
        <v>96.39</v>
      </c>
      <c r="R183" s="115" t="str">
        <f t="shared" si="14"/>
        <v>NO</v>
      </c>
      <c r="S183" s="116" t="str">
        <f t="shared" si="15"/>
        <v>Inviable Sanitariamente</v>
      </c>
      <c r="T183" s="41"/>
    </row>
    <row r="184" spans="1:20" s="44" customFormat="1" ht="32.1" customHeight="1">
      <c r="A184" s="509" t="s">
        <v>1481</v>
      </c>
      <c r="B184" s="511" t="s">
        <v>1516</v>
      </c>
      <c r="C184" s="511" t="s">
        <v>1517</v>
      </c>
      <c r="D184" s="322">
        <v>156</v>
      </c>
      <c r="E184" s="114"/>
      <c r="F184" s="114"/>
      <c r="G184" s="114"/>
      <c r="H184" s="114"/>
      <c r="I184" s="114"/>
      <c r="J184" s="114">
        <v>96.39</v>
      </c>
      <c r="K184" s="114"/>
      <c r="L184" s="114"/>
      <c r="M184" s="114"/>
      <c r="N184" s="114"/>
      <c r="O184" s="114"/>
      <c r="P184" s="114"/>
      <c r="Q184" s="114">
        <f t="shared" si="16"/>
        <v>96.39</v>
      </c>
      <c r="R184" s="115" t="str">
        <f t="shared" si="14"/>
        <v>NO</v>
      </c>
      <c r="S184" s="116" t="str">
        <f t="shared" si="15"/>
        <v>Inviable Sanitariamente</v>
      </c>
      <c r="T184" s="41"/>
    </row>
    <row r="185" spans="1:20" s="44" customFormat="1" ht="32.1" customHeight="1">
      <c r="A185" s="509" t="s">
        <v>1481</v>
      </c>
      <c r="B185" s="511" t="s">
        <v>1518</v>
      </c>
      <c r="C185" s="511" t="s">
        <v>1519</v>
      </c>
      <c r="D185" s="322">
        <v>82</v>
      </c>
      <c r="E185" s="114"/>
      <c r="F185" s="114"/>
      <c r="G185" s="114"/>
      <c r="H185" s="114"/>
      <c r="I185" s="114"/>
      <c r="J185" s="114">
        <v>36.14</v>
      </c>
      <c r="K185" s="114"/>
      <c r="L185" s="114"/>
      <c r="M185" s="114"/>
      <c r="N185" s="114"/>
      <c r="O185" s="114"/>
      <c r="P185" s="114"/>
      <c r="Q185" s="114">
        <f t="shared" si="16"/>
        <v>36.14</v>
      </c>
      <c r="R185" s="115" t="str">
        <f t="shared" si="14"/>
        <v>NO</v>
      </c>
      <c r="S185" s="116" t="str">
        <f t="shared" si="15"/>
        <v>Alto</v>
      </c>
      <c r="T185" s="41"/>
    </row>
    <row r="186" spans="1:20" s="44" customFormat="1" ht="32.1" customHeight="1">
      <c r="A186" s="509" t="s">
        <v>1481</v>
      </c>
      <c r="B186" s="511" t="s">
        <v>1520</v>
      </c>
      <c r="C186" s="511" t="s">
        <v>1521</v>
      </c>
      <c r="D186" s="322">
        <v>108</v>
      </c>
      <c r="E186" s="114"/>
      <c r="F186" s="114"/>
      <c r="G186" s="114"/>
      <c r="H186" s="114"/>
      <c r="I186" s="114"/>
      <c r="J186" s="114">
        <v>36.14</v>
      </c>
      <c r="K186" s="114"/>
      <c r="L186" s="114"/>
      <c r="M186" s="114"/>
      <c r="N186" s="114"/>
      <c r="O186" s="114"/>
      <c r="P186" s="114"/>
      <c r="Q186" s="114">
        <f t="shared" si="16"/>
        <v>36.14</v>
      </c>
      <c r="R186" s="115" t="str">
        <f t="shared" si="14"/>
        <v>NO</v>
      </c>
      <c r="S186" s="116" t="str">
        <f t="shared" si="15"/>
        <v>Alto</v>
      </c>
      <c r="T186" s="41"/>
    </row>
    <row r="187" spans="1:20" s="44" customFormat="1" ht="32.1" customHeight="1">
      <c r="A187" s="509" t="s">
        <v>1481</v>
      </c>
      <c r="B187" s="511" t="s">
        <v>1522</v>
      </c>
      <c r="C187" s="511" t="s">
        <v>1523</v>
      </c>
      <c r="D187" s="322">
        <v>22</v>
      </c>
      <c r="E187" s="114"/>
      <c r="F187" s="114"/>
      <c r="G187" s="114"/>
      <c r="H187" s="114"/>
      <c r="I187" s="114">
        <v>36.14</v>
      </c>
      <c r="J187" s="114"/>
      <c r="K187" s="114"/>
      <c r="L187" s="114"/>
      <c r="M187" s="114"/>
      <c r="N187" s="114"/>
      <c r="O187" s="114"/>
      <c r="P187" s="114"/>
      <c r="Q187" s="114">
        <f t="shared" si="16"/>
        <v>36.14</v>
      </c>
      <c r="R187" s="115" t="str">
        <f t="shared" si="14"/>
        <v>NO</v>
      </c>
      <c r="S187" s="116" t="str">
        <f t="shared" si="15"/>
        <v>Alto</v>
      </c>
      <c r="T187" s="41"/>
    </row>
    <row r="188" spans="1:20" s="44" customFormat="1" ht="32.1" customHeight="1">
      <c r="A188" s="509" t="s">
        <v>1481</v>
      </c>
      <c r="B188" s="511" t="s">
        <v>1524</v>
      </c>
      <c r="C188" s="511" t="s">
        <v>1525</v>
      </c>
      <c r="D188" s="322">
        <v>98</v>
      </c>
      <c r="E188" s="114"/>
      <c r="F188" s="114"/>
      <c r="G188" s="114"/>
      <c r="H188" s="114">
        <v>36.14</v>
      </c>
      <c r="I188" s="114"/>
      <c r="J188" s="114"/>
      <c r="K188" s="114"/>
      <c r="L188" s="114"/>
      <c r="M188" s="114"/>
      <c r="N188" s="114"/>
      <c r="O188" s="114"/>
      <c r="P188" s="114"/>
      <c r="Q188" s="114">
        <f t="shared" si="16"/>
        <v>36.14</v>
      </c>
      <c r="R188" s="115" t="str">
        <f t="shared" si="14"/>
        <v>NO</v>
      </c>
      <c r="S188" s="116" t="str">
        <f t="shared" si="15"/>
        <v>Alto</v>
      </c>
      <c r="T188" s="41"/>
    </row>
    <row r="189" spans="1:20" s="44" customFormat="1" ht="32.1" customHeight="1">
      <c r="A189" s="509" t="s">
        <v>1481</v>
      </c>
      <c r="B189" s="511" t="s">
        <v>1526</v>
      </c>
      <c r="C189" s="511" t="s">
        <v>1527</v>
      </c>
      <c r="D189" s="322">
        <v>60</v>
      </c>
      <c r="E189" s="114"/>
      <c r="F189" s="114"/>
      <c r="G189" s="114"/>
      <c r="H189" s="114"/>
      <c r="I189" s="114">
        <v>36.14</v>
      </c>
      <c r="J189" s="114"/>
      <c r="K189" s="114"/>
      <c r="L189" s="114"/>
      <c r="M189" s="114"/>
      <c r="N189" s="114"/>
      <c r="O189" s="114"/>
      <c r="P189" s="114"/>
      <c r="Q189" s="114">
        <f t="shared" si="16"/>
        <v>36.14</v>
      </c>
      <c r="R189" s="115" t="str">
        <f t="shared" si="14"/>
        <v>NO</v>
      </c>
      <c r="S189" s="116" t="str">
        <f t="shared" si="15"/>
        <v>Alto</v>
      </c>
      <c r="T189" s="41"/>
    </row>
    <row r="190" spans="1:20" s="44" customFormat="1" ht="32.1" customHeight="1">
      <c r="A190" s="509" t="s">
        <v>1481</v>
      </c>
      <c r="B190" s="511" t="s">
        <v>1528</v>
      </c>
      <c r="C190" s="511" t="s">
        <v>1529</v>
      </c>
      <c r="D190" s="322">
        <v>201</v>
      </c>
      <c r="E190" s="114"/>
      <c r="F190" s="114"/>
      <c r="G190" s="114"/>
      <c r="H190" s="114"/>
      <c r="I190" s="114">
        <v>36.14</v>
      </c>
      <c r="J190" s="114"/>
      <c r="K190" s="114"/>
      <c r="L190" s="114"/>
      <c r="M190" s="114"/>
      <c r="N190" s="114"/>
      <c r="O190" s="114"/>
      <c r="P190" s="114"/>
      <c r="Q190" s="114">
        <f t="shared" si="16"/>
        <v>36.14</v>
      </c>
      <c r="R190" s="115" t="str">
        <f t="shared" si="14"/>
        <v>NO</v>
      </c>
      <c r="S190" s="116" t="str">
        <f t="shared" si="15"/>
        <v>Alto</v>
      </c>
      <c r="T190" s="41"/>
    </row>
    <row r="191" spans="1:20" s="44" customFormat="1" ht="32.1" customHeight="1">
      <c r="A191" s="509" t="s">
        <v>1481</v>
      </c>
      <c r="B191" s="511" t="s">
        <v>1530</v>
      </c>
      <c r="C191" s="511" t="s">
        <v>1531</v>
      </c>
      <c r="D191" s="322">
        <v>48</v>
      </c>
      <c r="E191" s="114"/>
      <c r="F191" s="114"/>
      <c r="G191" s="114"/>
      <c r="H191" s="114">
        <v>96.39</v>
      </c>
      <c r="I191" s="114"/>
      <c r="J191" s="114"/>
      <c r="K191" s="114"/>
      <c r="L191" s="114"/>
      <c r="M191" s="114"/>
      <c r="N191" s="114"/>
      <c r="O191" s="114"/>
      <c r="P191" s="114"/>
      <c r="Q191" s="114">
        <f t="shared" si="16"/>
        <v>96.39</v>
      </c>
      <c r="R191" s="115" t="str">
        <f t="shared" si="14"/>
        <v>NO</v>
      </c>
      <c r="S191" s="116" t="str">
        <f t="shared" si="15"/>
        <v>Inviable Sanitariamente</v>
      </c>
      <c r="T191" s="41"/>
    </row>
    <row r="192" spans="1:20" s="44" customFormat="1" ht="32.1" customHeight="1">
      <c r="A192" s="509" t="s">
        <v>1481</v>
      </c>
      <c r="B192" s="511" t="s">
        <v>1532</v>
      </c>
      <c r="C192" s="511" t="s">
        <v>1533</v>
      </c>
      <c r="D192" s="322">
        <v>52</v>
      </c>
      <c r="E192" s="114"/>
      <c r="F192" s="114"/>
      <c r="G192" s="114"/>
      <c r="H192" s="114">
        <v>96.39</v>
      </c>
      <c r="I192" s="114"/>
      <c r="J192" s="114"/>
      <c r="K192" s="114"/>
      <c r="L192" s="114"/>
      <c r="M192" s="114"/>
      <c r="N192" s="114"/>
      <c r="O192" s="114"/>
      <c r="P192" s="114"/>
      <c r="Q192" s="114">
        <f t="shared" si="16"/>
        <v>96.39</v>
      </c>
      <c r="R192" s="115" t="str">
        <f t="shared" si="14"/>
        <v>NO</v>
      </c>
      <c r="S192" s="116" t="str">
        <f t="shared" si="15"/>
        <v>Inviable Sanitariamente</v>
      </c>
      <c r="T192" s="41"/>
    </row>
    <row r="193" spans="1:20" s="44" customFormat="1" ht="32.1" customHeight="1">
      <c r="A193" s="509" t="s">
        <v>1481</v>
      </c>
      <c r="B193" s="511" t="s">
        <v>1534</v>
      </c>
      <c r="C193" s="511" t="s">
        <v>1535</v>
      </c>
      <c r="D193" s="322">
        <v>118</v>
      </c>
      <c r="E193" s="114"/>
      <c r="F193" s="114"/>
      <c r="G193" s="114"/>
      <c r="H193" s="114">
        <v>36.14</v>
      </c>
      <c r="I193" s="114"/>
      <c r="J193" s="114"/>
      <c r="K193" s="114"/>
      <c r="L193" s="114"/>
      <c r="M193" s="114"/>
      <c r="N193" s="114"/>
      <c r="O193" s="114"/>
      <c r="P193" s="114"/>
      <c r="Q193" s="114">
        <f t="shared" si="16"/>
        <v>36.14</v>
      </c>
      <c r="R193" s="115" t="str">
        <f t="shared" si="14"/>
        <v>NO</v>
      </c>
      <c r="S193" s="116" t="str">
        <f t="shared" si="15"/>
        <v>Alto</v>
      </c>
      <c r="T193" s="41"/>
    </row>
    <row r="194" spans="1:20" s="44" customFormat="1" ht="32.1" customHeight="1">
      <c r="A194" s="509" t="s">
        <v>1481</v>
      </c>
      <c r="B194" s="511" t="s">
        <v>1536</v>
      </c>
      <c r="C194" s="511" t="s">
        <v>1537</v>
      </c>
      <c r="D194" s="322">
        <v>119</v>
      </c>
      <c r="E194" s="114"/>
      <c r="F194" s="114"/>
      <c r="G194" s="114"/>
      <c r="H194" s="114">
        <v>0</v>
      </c>
      <c r="I194" s="114"/>
      <c r="J194" s="114"/>
      <c r="K194" s="114"/>
      <c r="L194" s="114"/>
      <c r="M194" s="114"/>
      <c r="N194" s="114"/>
      <c r="O194" s="114"/>
      <c r="P194" s="114"/>
      <c r="Q194" s="114">
        <f t="shared" si="16"/>
        <v>0</v>
      </c>
      <c r="R194" s="115" t="str">
        <f t="shared" si="14"/>
        <v>SI</v>
      </c>
      <c r="S194" s="116" t="str">
        <f t="shared" si="15"/>
        <v>Sin Riesgo</v>
      </c>
      <c r="T194" s="41"/>
    </row>
    <row r="195" spans="1:20" s="44" customFormat="1" ht="32.1" customHeight="1">
      <c r="A195" s="509" t="s">
        <v>1538</v>
      </c>
      <c r="B195" s="511" t="s">
        <v>1539</v>
      </c>
      <c r="C195" s="511" t="s">
        <v>1540</v>
      </c>
      <c r="D195" s="388" t="s">
        <v>38</v>
      </c>
      <c r="E195" s="114" t="s">
        <v>38</v>
      </c>
      <c r="F195" s="114" t="s">
        <v>1541</v>
      </c>
      <c r="G195" s="114" t="s">
        <v>38</v>
      </c>
      <c r="H195" s="114" t="s">
        <v>38</v>
      </c>
      <c r="I195" s="114" t="s">
        <v>38</v>
      </c>
      <c r="J195" s="114" t="s">
        <v>38</v>
      </c>
      <c r="K195" s="114" t="s">
        <v>38</v>
      </c>
      <c r="L195" s="114" t="s">
        <v>38</v>
      </c>
      <c r="M195" s="114" t="s">
        <v>38</v>
      </c>
      <c r="N195" s="114">
        <v>97.3</v>
      </c>
      <c r="O195" s="114" t="s">
        <v>1541</v>
      </c>
      <c r="P195" s="114" t="s">
        <v>38</v>
      </c>
      <c r="Q195" s="114">
        <f t="shared" si="16"/>
        <v>97.3</v>
      </c>
      <c r="R195" s="115" t="str">
        <f t="shared" si="14"/>
        <v>NO</v>
      </c>
      <c r="S195" s="116" t="str">
        <f t="shared" si="15"/>
        <v>Inviable Sanitariamente</v>
      </c>
      <c r="T195" s="41"/>
    </row>
    <row r="196" spans="1:20" s="44" customFormat="1" ht="32.1" customHeight="1">
      <c r="A196" s="509" t="s">
        <v>1538</v>
      </c>
      <c r="B196" s="511" t="s">
        <v>1542</v>
      </c>
      <c r="C196" s="511" t="s">
        <v>1543</v>
      </c>
      <c r="D196" s="389">
        <v>12</v>
      </c>
      <c r="E196" s="114" t="s">
        <v>38</v>
      </c>
      <c r="F196" s="114" t="s">
        <v>38</v>
      </c>
      <c r="G196" s="114" t="s">
        <v>38</v>
      </c>
      <c r="H196" s="114" t="s">
        <v>38</v>
      </c>
      <c r="I196" s="114" t="s">
        <v>38</v>
      </c>
      <c r="J196" s="114" t="s">
        <v>38</v>
      </c>
      <c r="K196" s="114" t="s">
        <v>1541</v>
      </c>
      <c r="L196" s="114" t="s">
        <v>38</v>
      </c>
      <c r="M196" s="114" t="s">
        <v>1541</v>
      </c>
      <c r="N196" s="114">
        <v>97.3</v>
      </c>
      <c r="O196" s="114" t="s">
        <v>1541</v>
      </c>
      <c r="P196" s="114" t="s">
        <v>38</v>
      </c>
      <c r="Q196" s="114">
        <f t="shared" si="16"/>
        <v>97.3</v>
      </c>
      <c r="R196" s="115" t="str">
        <f t="shared" si="14"/>
        <v>NO</v>
      </c>
      <c r="S196" s="116" t="str">
        <f t="shared" si="15"/>
        <v>Inviable Sanitariamente</v>
      </c>
      <c r="T196" s="41"/>
    </row>
    <row r="197" spans="1:20" s="44" customFormat="1" ht="32.1" customHeight="1">
      <c r="A197" s="509" t="s">
        <v>1538</v>
      </c>
      <c r="B197" s="511" t="s">
        <v>1544</v>
      </c>
      <c r="C197" s="511" t="s">
        <v>1545</v>
      </c>
      <c r="D197" s="389">
        <v>9</v>
      </c>
      <c r="E197" s="114" t="s">
        <v>38</v>
      </c>
      <c r="F197" s="114" t="s">
        <v>38</v>
      </c>
      <c r="G197" s="114" t="s">
        <v>38</v>
      </c>
      <c r="H197" s="114" t="s">
        <v>38</v>
      </c>
      <c r="I197" s="114" t="s">
        <v>38</v>
      </c>
      <c r="J197" s="114" t="s">
        <v>1541</v>
      </c>
      <c r="K197" s="114" t="s">
        <v>1541</v>
      </c>
      <c r="L197" s="114" t="s">
        <v>38</v>
      </c>
      <c r="M197" s="114" t="s">
        <v>38</v>
      </c>
      <c r="N197" s="114">
        <v>97.3</v>
      </c>
      <c r="O197" s="114" t="s">
        <v>38</v>
      </c>
      <c r="P197" s="114" t="s">
        <v>38</v>
      </c>
      <c r="Q197" s="114">
        <f t="shared" si="16"/>
        <v>97.3</v>
      </c>
      <c r="R197" s="115" t="str">
        <f t="shared" si="14"/>
        <v>NO</v>
      </c>
      <c r="S197" s="116" t="str">
        <f t="shared" si="15"/>
        <v>Inviable Sanitariamente</v>
      </c>
      <c r="T197" s="41"/>
    </row>
    <row r="198" spans="1:20" s="44" customFormat="1" ht="32.1" customHeight="1">
      <c r="A198" s="509" t="s">
        <v>1538</v>
      </c>
      <c r="B198" s="511" t="s">
        <v>1412</v>
      </c>
      <c r="C198" s="511" t="s">
        <v>1546</v>
      </c>
      <c r="D198" s="389">
        <v>48</v>
      </c>
      <c r="E198" s="114" t="s">
        <v>38</v>
      </c>
      <c r="F198" s="114" t="s">
        <v>38</v>
      </c>
      <c r="G198" s="114" t="s">
        <v>38</v>
      </c>
      <c r="H198" s="114" t="s">
        <v>38</v>
      </c>
      <c r="I198" s="114" t="s">
        <v>38</v>
      </c>
      <c r="J198" s="114" t="s">
        <v>1541</v>
      </c>
      <c r="K198" s="114" t="s">
        <v>1541</v>
      </c>
      <c r="L198" s="114" t="s">
        <v>38</v>
      </c>
      <c r="M198" s="114" t="s">
        <v>38</v>
      </c>
      <c r="N198" s="114">
        <v>97.3</v>
      </c>
      <c r="O198" s="114" t="s">
        <v>38</v>
      </c>
      <c r="P198" s="114" t="s">
        <v>38</v>
      </c>
      <c r="Q198" s="114">
        <f t="shared" si="16"/>
        <v>97.3</v>
      </c>
      <c r="R198" s="115" t="str">
        <f t="shared" si="14"/>
        <v>NO</v>
      </c>
      <c r="S198" s="116" t="str">
        <f t="shared" si="15"/>
        <v>Inviable Sanitariamente</v>
      </c>
      <c r="T198" s="41"/>
    </row>
    <row r="199" spans="1:20" s="44" customFormat="1" ht="32.1" customHeight="1">
      <c r="A199" s="509" t="s">
        <v>1538</v>
      </c>
      <c r="B199" s="511" t="s">
        <v>1547</v>
      </c>
      <c r="C199" s="511" t="s">
        <v>1548</v>
      </c>
      <c r="D199" s="389">
        <v>49</v>
      </c>
      <c r="E199" s="114" t="s">
        <v>38</v>
      </c>
      <c r="F199" s="114" t="s">
        <v>38</v>
      </c>
      <c r="G199" s="114" t="s">
        <v>38</v>
      </c>
      <c r="H199" s="114" t="s">
        <v>38</v>
      </c>
      <c r="I199" s="114" t="s">
        <v>1541</v>
      </c>
      <c r="J199" s="114" t="s">
        <v>38</v>
      </c>
      <c r="K199" s="114" t="s">
        <v>1541</v>
      </c>
      <c r="L199" s="114" t="s">
        <v>38</v>
      </c>
      <c r="M199" s="114" t="s">
        <v>38</v>
      </c>
      <c r="N199" s="114">
        <v>97.3</v>
      </c>
      <c r="O199" s="114" t="s">
        <v>38</v>
      </c>
      <c r="P199" s="114" t="s">
        <v>38</v>
      </c>
      <c r="Q199" s="114">
        <f t="shared" si="16"/>
        <v>97.3</v>
      </c>
      <c r="R199" s="115" t="str">
        <f t="shared" si="14"/>
        <v>NO</v>
      </c>
      <c r="S199" s="116" t="str">
        <f t="shared" si="15"/>
        <v>Inviable Sanitariamente</v>
      </c>
      <c r="T199" s="41"/>
    </row>
    <row r="200" spans="1:20" s="44" customFormat="1" ht="32.1" customHeight="1">
      <c r="A200" s="509" t="s">
        <v>1538</v>
      </c>
      <c r="B200" s="511" t="s">
        <v>897</v>
      </c>
      <c r="C200" s="511" t="s">
        <v>1549</v>
      </c>
      <c r="D200" s="389">
        <v>35</v>
      </c>
      <c r="E200" s="114" t="s">
        <v>38</v>
      </c>
      <c r="F200" s="114" t="s">
        <v>38</v>
      </c>
      <c r="G200" s="114" t="s">
        <v>38</v>
      </c>
      <c r="H200" s="114" t="s">
        <v>38</v>
      </c>
      <c r="I200" s="114" t="s">
        <v>1541</v>
      </c>
      <c r="J200" s="114" t="s">
        <v>1541</v>
      </c>
      <c r="K200" s="114">
        <v>97.3</v>
      </c>
      <c r="L200" s="114" t="s">
        <v>38</v>
      </c>
      <c r="M200" s="114" t="s">
        <v>38</v>
      </c>
      <c r="N200" s="114" t="s">
        <v>38</v>
      </c>
      <c r="O200" s="114" t="s">
        <v>38</v>
      </c>
      <c r="P200" s="114" t="s">
        <v>38</v>
      </c>
      <c r="Q200" s="114">
        <f t="shared" si="16"/>
        <v>97.3</v>
      </c>
      <c r="R200" s="115" t="str">
        <f t="shared" si="14"/>
        <v>NO</v>
      </c>
      <c r="S200" s="116" t="str">
        <f t="shared" si="15"/>
        <v>Inviable Sanitariamente</v>
      </c>
      <c r="T200" s="41"/>
    </row>
    <row r="201" spans="1:20" s="44" customFormat="1" ht="32.1" customHeight="1">
      <c r="A201" s="509" t="s">
        <v>1538</v>
      </c>
      <c r="B201" s="511" t="s">
        <v>1550</v>
      </c>
      <c r="C201" s="511" t="s">
        <v>1551</v>
      </c>
      <c r="D201" s="390">
        <v>43</v>
      </c>
      <c r="E201" s="114" t="s">
        <v>38</v>
      </c>
      <c r="F201" s="114" t="s">
        <v>38</v>
      </c>
      <c r="G201" s="114" t="s">
        <v>38</v>
      </c>
      <c r="H201" s="114" t="s">
        <v>38</v>
      </c>
      <c r="I201" s="114" t="s">
        <v>38</v>
      </c>
      <c r="J201" s="114" t="s">
        <v>38</v>
      </c>
      <c r="K201" s="114" t="s">
        <v>1541</v>
      </c>
      <c r="L201" s="114" t="s">
        <v>38</v>
      </c>
      <c r="M201" s="114" t="s">
        <v>1541</v>
      </c>
      <c r="N201" s="114" t="s">
        <v>38</v>
      </c>
      <c r="O201" s="114" t="s">
        <v>38</v>
      </c>
      <c r="P201" s="114">
        <v>97.3</v>
      </c>
      <c r="Q201" s="114">
        <f t="shared" si="16"/>
        <v>97.3</v>
      </c>
      <c r="R201" s="115" t="str">
        <f t="shared" si="14"/>
        <v>NO</v>
      </c>
      <c r="S201" s="116" t="str">
        <f t="shared" si="15"/>
        <v>Inviable Sanitariamente</v>
      </c>
      <c r="T201" s="41"/>
    </row>
    <row r="202" spans="1:20" s="44" customFormat="1" ht="32.1" customHeight="1">
      <c r="A202" s="509" t="s">
        <v>1538</v>
      </c>
      <c r="B202" s="511" t="s">
        <v>1552</v>
      </c>
      <c r="C202" s="511" t="s">
        <v>1553</v>
      </c>
      <c r="D202" s="389">
        <v>122</v>
      </c>
      <c r="E202" s="114" t="s">
        <v>38</v>
      </c>
      <c r="F202" s="114" t="s">
        <v>1541</v>
      </c>
      <c r="G202" s="114" t="s">
        <v>1541</v>
      </c>
      <c r="H202" s="114">
        <v>88.6</v>
      </c>
      <c r="I202" s="114" t="s">
        <v>38</v>
      </c>
      <c r="J202" s="114" t="s">
        <v>38</v>
      </c>
      <c r="K202" s="114" t="s">
        <v>38</v>
      </c>
      <c r="L202" s="114" t="s">
        <v>38</v>
      </c>
      <c r="M202" s="114" t="s">
        <v>38</v>
      </c>
      <c r="N202" s="114" t="s">
        <v>38</v>
      </c>
      <c r="O202" s="114" t="s">
        <v>38</v>
      </c>
      <c r="P202" s="114" t="s">
        <v>38</v>
      </c>
      <c r="Q202" s="114">
        <f t="shared" si="16"/>
        <v>88.6</v>
      </c>
      <c r="R202" s="115" t="str">
        <f t="shared" si="14"/>
        <v>NO</v>
      </c>
      <c r="S202" s="116" t="str">
        <f t="shared" si="15"/>
        <v>Inviable Sanitariamente</v>
      </c>
      <c r="T202" s="41"/>
    </row>
    <row r="203" spans="1:20" s="44" customFormat="1" ht="32.1" customHeight="1">
      <c r="A203" s="509" t="s">
        <v>1538</v>
      </c>
      <c r="B203" s="511" t="s">
        <v>1554</v>
      </c>
      <c r="C203" s="511" t="s">
        <v>1555</v>
      </c>
      <c r="D203" s="389">
        <v>55</v>
      </c>
      <c r="E203" s="114" t="s">
        <v>38</v>
      </c>
      <c r="F203" s="114" t="s">
        <v>38</v>
      </c>
      <c r="G203" s="114" t="s">
        <v>38</v>
      </c>
      <c r="H203" s="114" t="s">
        <v>1541</v>
      </c>
      <c r="I203" s="114" t="s">
        <v>38</v>
      </c>
      <c r="J203" s="114" t="s">
        <v>38</v>
      </c>
      <c r="K203" s="114" t="s">
        <v>1541</v>
      </c>
      <c r="L203" s="114" t="s">
        <v>38</v>
      </c>
      <c r="M203" s="114" t="s">
        <v>38</v>
      </c>
      <c r="N203" s="114">
        <v>97.3</v>
      </c>
      <c r="O203" s="114" t="s">
        <v>38</v>
      </c>
      <c r="P203" s="114" t="s">
        <v>38</v>
      </c>
      <c r="Q203" s="114">
        <f t="shared" si="16"/>
        <v>97.3</v>
      </c>
      <c r="R203" s="115" t="str">
        <f t="shared" si="14"/>
        <v>NO</v>
      </c>
      <c r="S203" s="116" t="str">
        <f t="shared" si="15"/>
        <v>Inviable Sanitariamente</v>
      </c>
      <c r="T203" s="41"/>
    </row>
    <row r="204" spans="1:20" s="44" customFormat="1" ht="32.1" customHeight="1">
      <c r="A204" s="509" t="s">
        <v>1538</v>
      </c>
      <c r="B204" s="511" t="s">
        <v>1542</v>
      </c>
      <c r="C204" s="511" t="s">
        <v>1556</v>
      </c>
      <c r="D204" s="390" t="s">
        <v>38</v>
      </c>
      <c r="E204" s="114" t="s">
        <v>38</v>
      </c>
      <c r="F204" s="114" t="s">
        <v>38</v>
      </c>
      <c r="G204" s="114" t="s">
        <v>38</v>
      </c>
      <c r="H204" s="114" t="s">
        <v>1541</v>
      </c>
      <c r="I204" s="114" t="s">
        <v>38</v>
      </c>
      <c r="J204" s="114" t="s">
        <v>1541</v>
      </c>
      <c r="K204" s="114" t="s">
        <v>38</v>
      </c>
      <c r="L204" s="114" t="s">
        <v>38</v>
      </c>
      <c r="M204" s="114" t="s">
        <v>38</v>
      </c>
      <c r="N204" s="114">
        <v>97.3</v>
      </c>
      <c r="O204" s="114" t="s">
        <v>38</v>
      </c>
      <c r="P204" s="114" t="s">
        <v>38</v>
      </c>
      <c r="Q204" s="114">
        <f t="shared" si="16"/>
        <v>97.3</v>
      </c>
      <c r="R204" s="115" t="str">
        <f t="shared" si="14"/>
        <v>NO</v>
      </c>
      <c r="S204" s="116" t="str">
        <f t="shared" si="15"/>
        <v>Inviable Sanitariamente</v>
      </c>
      <c r="T204" s="41"/>
    </row>
    <row r="205" spans="1:20" s="44" customFormat="1" ht="32.1" customHeight="1">
      <c r="A205" s="509" t="s">
        <v>1538</v>
      </c>
      <c r="B205" s="511" t="s">
        <v>1557</v>
      </c>
      <c r="C205" s="511" t="s">
        <v>1558</v>
      </c>
      <c r="D205" s="389">
        <v>30</v>
      </c>
      <c r="E205" s="114" t="s">
        <v>38</v>
      </c>
      <c r="F205" s="114" t="s">
        <v>38</v>
      </c>
      <c r="G205" s="114" t="s">
        <v>38</v>
      </c>
      <c r="H205" s="114" t="s">
        <v>38</v>
      </c>
      <c r="I205" s="114" t="s">
        <v>38</v>
      </c>
      <c r="J205" s="114" t="s">
        <v>1541</v>
      </c>
      <c r="K205" s="114" t="s">
        <v>1541</v>
      </c>
      <c r="L205" s="114" t="s">
        <v>38</v>
      </c>
      <c r="M205" s="114" t="s">
        <v>38</v>
      </c>
      <c r="N205" s="114">
        <v>97.3</v>
      </c>
      <c r="O205" s="114" t="s">
        <v>38</v>
      </c>
      <c r="P205" s="114" t="s">
        <v>38</v>
      </c>
      <c r="Q205" s="114">
        <f t="shared" si="16"/>
        <v>97.3</v>
      </c>
      <c r="R205" s="115" t="str">
        <f t="shared" si="14"/>
        <v>NO</v>
      </c>
      <c r="S205" s="116" t="str">
        <f t="shared" si="15"/>
        <v>Inviable Sanitariamente</v>
      </c>
      <c r="T205" s="41"/>
    </row>
    <row r="206" spans="1:20" s="44" customFormat="1" ht="32.1" customHeight="1">
      <c r="A206" s="509" t="s">
        <v>1538</v>
      </c>
      <c r="B206" s="511" t="s">
        <v>1559</v>
      </c>
      <c r="C206" s="511" t="s">
        <v>1105</v>
      </c>
      <c r="D206" s="389">
        <v>42</v>
      </c>
      <c r="E206" s="114" t="s">
        <v>38</v>
      </c>
      <c r="F206" s="114" t="s">
        <v>1541</v>
      </c>
      <c r="G206" s="114" t="s">
        <v>38</v>
      </c>
      <c r="H206" s="114" t="s">
        <v>38</v>
      </c>
      <c r="I206" s="114" t="s">
        <v>38</v>
      </c>
      <c r="J206" s="114" t="s">
        <v>38</v>
      </c>
      <c r="K206" s="114" t="s">
        <v>1541</v>
      </c>
      <c r="L206" s="114" t="s">
        <v>38</v>
      </c>
      <c r="M206" s="114">
        <v>97.3</v>
      </c>
      <c r="N206" s="114" t="s">
        <v>38</v>
      </c>
      <c r="O206" s="114" t="s">
        <v>38</v>
      </c>
      <c r="P206" s="114" t="s">
        <v>38</v>
      </c>
      <c r="Q206" s="114">
        <f t="shared" si="16"/>
        <v>97.3</v>
      </c>
      <c r="R206" s="115" t="str">
        <f t="shared" ref="R206:R232" si="17">IF(Q206&lt;5,"SI","NO")</f>
        <v>NO</v>
      </c>
      <c r="S206" s="116" t="str">
        <f t="shared" si="15"/>
        <v>Inviable Sanitariamente</v>
      </c>
      <c r="T206" s="41"/>
    </row>
    <row r="207" spans="1:20" s="44" customFormat="1" ht="32.1" customHeight="1">
      <c r="A207" s="509" t="s">
        <v>1538</v>
      </c>
      <c r="B207" s="511" t="s">
        <v>1560</v>
      </c>
      <c r="C207" s="511" t="s">
        <v>1561</v>
      </c>
      <c r="D207" s="389" t="s">
        <v>38</v>
      </c>
      <c r="E207" s="114" t="s">
        <v>38</v>
      </c>
      <c r="F207" s="114" t="s">
        <v>38</v>
      </c>
      <c r="G207" s="114" t="s">
        <v>38</v>
      </c>
      <c r="H207" s="114" t="s">
        <v>38</v>
      </c>
      <c r="I207" s="114" t="s">
        <v>38</v>
      </c>
      <c r="J207" s="114" t="s">
        <v>38</v>
      </c>
      <c r="K207" s="114" t="s">
        <v>1541</v>
      </c>
      <c r="L207" s="114" t="s">
        <v>38</v>
      </c>
      <c r="M207" s="114" t="s">
        <v>38</v>
      </c>
      <c r="N207" s="114" t="s">
        <v>1541</v>
      </c>
      <c r="O207" s="114" t="s">
        <v>38</v>
      </c>
      <c r="P207" s="114">
        <v>97.3</v>
      </c>
      <c r="Q207" s="114">
        <f t="shared" si="16"/>
        <v>97.3</v>
      </c>
      <c r="R207" s="115" t="str">
        <f t="shared" si="17"/>
        <v>NO</v>
      </c>
      <c r="S207" s="116" t="str">
        <f t="shared" ref="S207:S232" si="18">IF(Q207&lt;=5,"Sin Riesgo",IF(Q207 &lt;=14,"Bajo",IF(Q207&lt;=35,"Medio",IF(Q207&lt;=80,"Alto","Inviable Sanitariamente"))))</f>
        <v>Inviable Sanitariamente</v>
      </c>
      <c r="T207" s="41"/>
    </row>
    <row r="208" spans="1:20" s="44" customFormat="1" ht="32.1" customHeight="1">
      <c r="A208" s="509" t="s">
        <v>1538</v>
      </c>
      <c r="B208" s="511" t="s">
        <v>1562</v>
      </c>
      <c r="C208" s="511" t="s">
        <v>1563</v>
      </c>
      <c r="D208" s="389">
        <v>20</v>
      </c>
      <c r="E208" s="114" t="s">
        <v>38</v>
      </c>
      <c r="F208" s="114" t="s">
        <v>38</v>
      </c>
      <c r="G208" s="114" t="s">
        <v>38</v>
      </c>
      <c r="H208" s="114" t="s">
        <v>38</v>
      </c>
      <c r="I208" s="114" t="s">
        <v>38</v>
      </c>
      <c r="J208" s="114" t="s">
        <v>38</v>
      </c>
      <c r="K208" s="114" t="s">
        <v>1541</v>
      </c>
      <c r="L208" s="114" t="s">
        <v>1541</v>
      </c>
      <c r="M208" s="114" t="s">
        <v>38</v>
      </c>
      <c r="N208" s="114" t="s">
        <v>38</v>
      </c>
      <c r="O208" s="114" t="s">
        <v>38</v>
      </c>
      <c r="P208" s="114">
        <v>97.3</v>
      </c>
      <c r="Q208" s="114">
        <f t="shared" si="16"/>
        <v>97.3</v>
      </c>
      <c r="R208" s="115" t="str">
        <f t="shared" si="17"/>
        <v>NO</v>
      </c>
      <c r="S208" s="116" t="str">
        <f t="shared" si="18"/>
        <v>Inviable Sanitariamente</v>
      </c>
      <c r="T208" s="41"/>
    </row>
    <row r="209" spans="1:20" s="44" customFormat="1" ht="32.1" customHeight="1">
      <c r="A209" s="509" t="s">
        <v>1538</v>
      </c>
      <c r="B209" s="511" t="s">
        <v>1564</v>
      </c>
      <c r="C209" s="511" t="s">
        <v>1565</v>
      </c>
      <c r="D209" s="389" t="s">
        <v>38</v>
      </c>
      <c r="E209" s="114" t="s">
        <v>38</v>
      </c>
      <c r="F209" s="114" t="s">
        <v>38</v>
      </c>
      <c r="G209" s="114" t="s">
        <v>38</v>
      </c>
      <c r="H209" s="114" t="s">
        <v>38</v>
      </c>
      <c r="I209" s="114" t="s">
        <v>38</v>
      </c>
      <c r="J209" s="114" t="s">
        <v>38</v>
      </c>
      <c r="K209" s="114" t="s">
        <v>38</v>
      </c>
      <c r="L209" s="114" t="s">
        <v>1541</v>
      </c>
      <c r="M209" s="114" t="s">
        <v>1541</v>
      </c>
      <c r="N209" s="114" t="s">
        <v>38</v>
      </c>
      <c r="O209" s="114">
        <v>97.3</v>
      </c>
      <c r="P209" s="114" t="s">
        <v>38</v>
      </c>
      <c r="Q209" s="114">
        <f t="shared" si="16"/>
        <v>97.3</v>
      </c>
      <c r="R209" s="115" t="str">
        <f t="shared" si="17"/>
        <v>NO</v>
      </c>
      <c r="S209" s="116" t="str">
        <f t="shared" si="18"/>
        <v>Inviable Sanitariamente</v>
      </c>
      <c r="T209" s="41"/>
    </row>
    <row r="210" spans="1:20" s="44" customFormat="1" ht="32.1" customHeight="1">
      <c r="A210" s="509" t="s">
        <v>1538</v>
      </c>
      <c r="B210" s="511" t="s">
        <v>911</v>
      </c>
      <c r="C210" s="511" t="s">
        <v>1566</v>
      </c>
      <c r="D210" s="389">
        <v>45</v>
      </c>
      <c r="E210" s="114" t="s">
        <v>38</v>
      </c>
      <c r="F210" s="114" t="s">
        <v>38</v>
      </c>
      <c r="G210" s="114" t="s">
        <v>38</v>
      </c>
      <c r="H210" s="114" t="s">
        <v>38</v>
      </c>
      <c r="I210" s="114">
        <v>97.3</v>
      </c>
      <c r="J210" s="114" t="s">
        <v>38</v>
      </c>
      <c r="K210" s="114" t="s">
        <v>1541</v>
      </c>
      <c r="L210" s="114" t="s">
        <v>38</v>
      </c>
      <c r="M210" s="114" t="s">
        <v>1541</v>
      </c>
      <c r="N210" s="114" t="s">
        <v>38</v>
      </c>
      <c r="O210" s="114" t="s">
        <v>38</v>
      </c>
      <c r="P210" s="114" t="s">
        <v>38</v>
      </c>
      <c r="Q210" s="114">
        <f t="shared" si="16"/>
        <v>97.3</v>
      </c>
      <c r="R210" s="115" t="str">
        <f t="shared" si="17"/>
        <v>NO</v>
      </c>
      <c r="S210" s="116" t="str">
        <f t="shared" si="18"/>
        <v>Inviable Sanitariamente</v>
      </c>
      <c r="T210" s="41"/>
    </row>
    <row r="211" spans="1:20" s="44" customFormat="1" ht="32.1" customHeight="1">
      <c r="A211" s="509" t="s">
        <v>1538</v>
      </c>
      <c r="B211" s="511" t="s">
        <v>1020</v>
      </c>
      <c r="C211" s="511" t="s">
        <v>1567</v>
      </c>
      <c r="D211" s="389">
        <v>23</v>
      </c>
      <c r="E211" s="114" t="s">
        <v>38</v>
      </c>
      <c r="F211" s="114" t="s">
        <v>38</v>
      </c>
      <c r="G211" s="114" t="s">
        <v>38</v>
      </c>
      <c r="H211" s="114" t="s">
        <v>38</v>
      </c>
      <c r="I211" s="114" t="s">
        <v>38</v>
      </c>
      <c r="J211" s="114" t="s">
        <v>38</v>
      </c>
      <c r="K211" s="114" t="s">
        <v>1541</v>
      </c>
      <c r="L211" s="114" t="s">
        <v>38</v>
      </c>
      <c r="M211" s="114" t="s">
        <v>1541</v>
      </c>
      <c r="N211" s="114" t="s">
        <v>38</v>
      </c>
      <c r="O211" s="114">
        <v>97.3</v>
      </c>
      <c r="P211" s="114" t="s">
        <v>38</v>
      </c>
      <c r="Q211" s="114">
        <f t="shared" si="16"/>
        <v>97.3</v>
      </c>
      <c r="R211" s="115" t="str">
        <f t="shared" si="17"/>
        <v>NO</v>
      </c>
      <c r="S211" s="116" t="str">
        <f t="shared" si="18"/>
        <v>Inviable Sanitariamente</v>
      </c>
      <c r="T211" s="41"/>
    </row>
    <row r="212" spans="1:20" s="44" customFormat="1" ht="32.1" customHeight="1">
      <c r="A212" s="509" t="s">
        <v>1538</v>
      </c>
      <c r="B212" s="511" t="s">
        <v>206</v>
      </c>
      <c r="C212" s="511" t="s">
        <v>1568</v>
      </c>
      <c r="D212" s="389" t="s">
        <v>38</v>
      </c>
      <c r="E212" s="114" t="s">
        <v>38</v>
      </c>
      <c r="F212" s="114" t="s">
        <v>38</v>
      </c>
      <c r="G212" s="114" t="s">
        <v>38</v>
      </c>
      <c r="H212" s="114" t="s">
        <v>38</v>
      </c>
      <c r="I212" s="114" t="s">
        <v>38</v>
      </c>
      <c r="J212" s="114">
        <v>97.3</v>
      </c>
      <c r="K212" s="114" t="s">
        <v>38</v>
      </c>
      <c r="L212" s="114" t="s">
        <v>38</v>
      </c>
      <c r="M212" s="114" t="s">
        <v>1541</v>
      </c>
      <c r="N212" s="114" t="s">
        <v>38</v>
      </c>
      <c r="O212" s="114" t="s">
        <v>1541</v>
      </c>
      <c r="P212" s="114" t="s">
        <v>38</v>
      </c>
      <c r="Q212" s="114">
        <f t="shared" si="16"/>
        <v>97.3</v>
      </c>
      <c r="R212" s="115" t="str">
        <f t="shared" si="17"/>
        <v>NO</v>
      </c>
      <c r="S212" s="116" t="str">
        <f t="shared" si="18"/>
        <v>Inviable Sanitariamente</v>
      </c>
      <c r="T212" s="41"/>
    </row>
    <row r="213" spans="1:20" s="44" customFormat="1" ht="32.1" customHeight="1">
      <c r="A213" s="509" t="s">
        <v>1538</v>
      </c>
      <c r="B213" s="511" t="s">
        <v>1569</v>
      </c>
      <c r="C213" s="511" t="s">
        <v>1570</v>
      </c>
      <c r="D213" s="389">
        <v>21</v>
      </c>
      <c r="E213" s="114" t="s">
        <v>38</v>
      </c>
      <c r="F213" s="114" t="s">
        <v>38</v>
      </c>
      <c r="G213" s="114" t="s">
        <v>38</v>
      </c>
      <c r="H213" s="114" t="s">
        <v>38</v>
      </c>
      <c r="I213" s="114">
        <v>97.3</v>
      </c>
      <c r="J213" s="114" t="s">
        <v>38</v>
      </c>
      <c r="K213" s="114" t="s">
        <v>38</v>
      </c>
      <c r="L213" s="114" t="s">
        <v>38</v>
      </c>
      <c r="M213" s="114" t="s">
        <v>1541</v>
      </c>
      <c r="N213" s="114" t="s">
        <v>38</v>
      </c>
      <c r="O213" s="114" t="s">
        <v>1571</v>
      </c>
      <c r="P213" s="114" t="s">
        <v>38</v>
      </c>
      <c r="Q213" s="114">
        <f t="shared" si="16"/>
        <v>97.3</v>
      </c>
      <c r="R213" s="115" t="str">
        <f t="shared" si="17"/>
        <v>NO</v>
      </c>
      <c r="S213" s="116" t="str">
        <f t="shared" si="18"/>
        <v>Inviable Sanitariamente</v>
      </c>
      <c r="T213" s="41"/>
    </row>
    <row r="214" spans="1:20" s="44" customFormat="1" ht="32.1" customHeight="1">
      <c r="A214" s="509" t="s">
        <v>1538</v>
      </c>
      <c r="B214" s="511" t="s">
        <v>1572</v>
      </c>
      <c r="C214" s="511" t="s">
        <v>1573</v>
      </c>
      <c r="D214" s="389" t="s">
        <v>38</v>
      </c>
      <c r="E214" s="114" t="s">
        <v>38</v>
      </c>
      <c r="F214" s="114" t="s">
        <v>38</v>
      </c>
      <c r="G214" s="114" t="s">
        <v>38</v>
      </c>
      <c r="H214" s="114" t="s">
        <v>38</v>
      </c>
      <c r="I214" s="114" t="s">
        <v>38</v>
      </c>
      <c r="J214" s="114" t="s">
        <v>38</v>
      </c>
      <c r="K214" s="114" t="s">
        <v>38</v>
      </c>
      <c r="L214" s="114" t="s">
        <v>38</v>
      </c>
      <c r="M214" s="114" t="s">
        <v>38</v>
      </c>
      <c r="N214" s="114" t="s">
        <v>1541</v>
      </c>
      <c r="O214" s="114">
        <v>97.3</v>
      </c>
      <c r="P214" s="114" t="s">
        <v>38</v>
      </c>
      <c r="Q214" s="114">
        <f t="shared" si="16"/>
        <v>97.3</v>
      </c>
      <c r="R214" s="115" t="str">
        <f t="shared" si="17"/>
        <v>NO</v>
      </c>
      <c r="S214" s="116" t="str">
        <f t="shared" si="18"/>
        <v>Inviable Sanitariamente</v>
      </c>
      <c r="T214" s="41"/>
    </row>
    <row r="215" spans="1:20" s="44" customFormat="1" ht="32.1" customHeight="1">
      <c r="A215" s="509" t="s">
        <v>1538</v>
      </c>
      <c r="B215" s="511" t="s">
        <v>763</v>
      </c>
      <c r="C215" s="511" t="s">
        <v>1574</v>
      </c>
      <c r="D215" s="389">
        <v>66</v>
      </c>
      <c r="E215" s="114" t="s">
        <v>1541</v>
      </c>
      <c r="F215" s="114" t="s">
        <v>38</v>
      </c>
      <c r="G215" s="114" t="s">
        <v>38</v>
      </c>
      <c r="H215" s="114" t="s">
        <v>38</v>
      </c>
      <c r="I215" s="114">
        <v>97.3</v>
      </c>
      <c r="J215" s="114" t="s">
        <v>38</v>
      </c>
      <c r="K215" s="114" t="s">
        <v>38</v>
      </c>
      <c r="L215" s="114" t="s">
        <v>38</v>
      </c>
      <c r="M215" s="114" t="s">
        <v>1541</v>
      </c>
      <c r="N215" s="114" t="s">
        <v>38</v>
      </c>
      <c r="O215" s="114" t="s">
        <v>38</v>
      </c>
      <c r="P215" s="114" t="s">
        <v>38</v>
      </c>
      <c r="Q215" s="114">
        <f t="shared" si="16"/>
        <v>97.3</v>
      </c>
      <c r="R215" s="115" t="str">
        <f t="shared" si="17"/>
        <v>NO</v>
      </c>
      <c r="S215" s="116" t="str">
        <f t="shared" si="18"/>
        <v>Inviable Sanitariamente</v>
      </c>
      <c r="T215" s="41"/>
    </row>
    <row r="216" spans="1:20" s="44" customFormat="1" ht="32.1" customHeight="1">
      <c r="A216" s="509" t="s">
        <v>1538</v>
      </c>
      <c r="B216" s="511" t="s">
        <v>1575</v>
      </c>
      <c r="C216" s="511" t="s">
        <v>1576</v>
      </c>
      <c r="D216" s="389" t="s">
        <v>38</v>
      </c>
      <c r="E216" s="114" t="s">
        <v>38</v>
      </c>
      <c r="F216" s="114" t="s">
        <v>38</v>
      </c>
      <c r="G216" s="114" t="s">
        <v>38</v>
      </c>
      <c r="H216" s="114" t="s">
        <v>38</v>
      </c>
      <c r="I216" s="114" t="s">
        <v>38</v>
      </c>
      <c r="J216" s="114" t="s">
        <v>38</v>
      </c>
      <c r="K216" s="114" t="s">
        <v>38</v>
      </c>
      <c r="L216" s="114" t="s">
        <v>38</v>
      </c>
      <c r="M216" s="114" t="s">
        <v>1541</v>
      </c>
      <c r="N216" s="114" t="s">
        <v>1541</v>
      </c>
      <c r="O216" s="114">
        <v>97.3</v>
      </c>
      <c r="P216" s="114" t="s">
        <v>38</v>
      </c>
      <c r="Q216" s="114">
        <f t="shared" si="16"/>
        <v>97.3</v>
      </c>
      <c r="R216" s="115" t="str">
        <f t="shared" si="17"/>
        <v>NO</v>
      </c>
      <c r="S216" s="116" t="str">
        <f t="shared" si="18"/>
        <v>Inviable Sanitariamente</v>
      </c>
      <c r="T216" s="41"/>
    </row>
    <row r="217" spans="1:20" s="44" customFormat="1" ht="32.1" customHeight="1">
      <c r="A217" s="509" t="s">
        <v>1538</v>
      </c>
      <c r="B217" s="511" t="s">
        <v>322</v>
      </c>
      <c r="C217" s="511" t="s">
        <v>1577</v>
      </c>
      <c r="D217" s="389">
        <v>32</v>
      </c>
      <c r="E217" s="114" t="s">
        <v>38</v>
      </c>
      <c r="F217" s="114" t="s">
        <v>38</v>
      </c>
      <c r="G217" s="114" t="s">
        <v>1541</v>
      </c>
      <c r="H217" s="114" t="s">
        <v>38</v>
      </c>
      <c r="I217" s="114" t="s">
        <v>38</v>
      </c>
      <c r="J217" s="114">
        <v>97.3</v>
      </c>
      <c r="K217" s="114" t="s">
        <v>38</v>
      </c>
      <c r="L217" s="114" t="s">
        <v>38</v>
      </c>
      <c r="M217" s="114" t="s">
        <v>38</v>
      </c>
      <c r="N217" s="114" t="s">
        <v>38</v>
      </c>
      <c r="O217" s="114" t="s">
        <v>38</v>
      </c>
      <c r="P217" s="114" t="s">
        <v>38</v>
      </c>
      <c r="Q217" s="114">
        <f t="shared" si="16"/>
        <v>97.3</v>
      </c>
      <c r="R217" s="115" t="str">
        <f t="shared" si="17"/>
        <v>NO</v>
      </c>
      <c r="S217" s="116" t="str">
        <f t="shared" si="18"/>
        <v>Inviable Sanitariamente</v>
      </c>
      <c r="T217" s="41"/>
    </row>
    <row r="218" spans="1:20" s="44" customFormat="1" ht="32.1" customHeight="1">
      <c r="A218" s="509" t="s">
        <v>1538</v>
      </c>
      <c r="B218" s="511" t="s">
        <v>1578</v>
      </c>
      <c r="C218" s="511" t="s">
        <v>1579</v>
      </c>
      <c r="D218" s="389">
        <v>120</v>
      </c>
      <c r="E218" s="114" t="s">
        <v>38</v>
      </c>
      <c r="F218" s="114" t="s">
        <v>1541</v>
      </c>
      <c r="G218" s="114" t="s">
        <v>1541</v>
      </c>
      <c r="H218" s="114" t="s">
        <v>38</v>
      </c>
      <c r="I218" s="114" t="s">
        <v>38</v>
      </c>
      <c r="J218" s="114" t="s">
        <v>38</v>
      </c>
      <c r="K218" s="114" t="s">
        <v>38</v>
      </c>
      <c r="L218" s="114" t="s">
        <v>38</v>
      </c>
      <c r="M218" s="114">
        <v>97.3</v>
      </c>
      <c r="N218" s="114" t="s">
        <v>38</v>
      </c>
      <c r="O218" s="114" t="s">
        <v>38</v>
      </c>
      <c r="P218" s="114" t="s">
        <v>38</v>
      </c>
      <c r="Q218" s="114">
        <f t="shared" si="16"/>
        <v>97.3</v>
      </c>
      <c r="R218" s="115" t="str">
        <f t="shared" si="17"/>
        <v>NO</v>
      </c>
      <c r="S218" s="116" t="str">
        <f t="shared" si="18"/>
        <v>Inviable Sanitariamente</v>
      </c>
      <c r="T218" s="41"/>
    </row>
    <row r="219" spans="1:20" s="44" customFormat="1" ht="32.1" customHeight="1">
      <c r="A219" s="509" t="s">
        <v>1538</v>
      </c>
      <c r="B219" s="511" t="s">
        <v>1580</v>
      </c>
      <c r="C219" s="511" t="s">
        <v>1581</v>
      </c>
      <c r="D219" s="388"/>
      <c r="E219" s="114" t="s">
        <v>38</v>
      </c>
      <c r="F219" s="114" t="s">
        <v>38</v>
      </c>
      <c r="G219" s="114" t="s">
        <v>38</v>
      </c>
      <c r="H219" s="114" t="s">
        <v>38</v>
      </c>
      <c r="I219" s="114" t="s">
        <v>38</v>
      </c>
      <c r="J219" s="114" t="s">
        <v>38</v>
      </c>
      <c r="K219" s="114" t="s">
        <v>38</v>
      </c>
      <c r="L219" s="114" t="s">
        <v>38</v>
      </c>
      <c r="M219" s="114" t="s">
        <v>38</v>
      </c>
      <c r="N219" s="114" t="s">
        <v>38</v>
      </c>
      <c r="O219" s="114" t="s">
        <v>1541</v>
      </c>
      <c r="P219" s="114">
        <v>97.3</v>
      </c>
      <c r="Q219" s="114">
        <f t="shared" si="16"/>
        <v>97.3</v>
      </c>
      <c r="R219" s="115" t="str">
        <f t="shared" si="17"/>
        <v>NO</v>
      </c>
      <c r="S219" s="116" t="str">
        <f t="shared" si="18"/>
        <v>Inviable Sanitariamente</v>
      </c>
      <c r="T219" s="41"/>
    </row>
    <row r="220" spans="1:20" s="44" customFormat="1" ht="32.1" customHeight="1">
      <c r="A220" s="509" t="s">
        <v>1538</v>
      </c>
      <c r="B220" s="511" t="s">
        <v>1582</v>
      </c>
      <c r="C220" s="511" t="s">
        <v>1583</v>
      </c>
      <c r="D220" s="388">
        <v>113</v>
      </c>
      <c r="E220" s="114" t="s">
        <v>38</v>
      </c>
      <c r="F220" s="114" t="s">
        <v>38</v>
      </c>
      <c r="G220" s="114" t="s">
        <v>38</v>
      </c>
      <c r="H220" s="114" t="s">
        <v>1541</v>
      </c>
      <c r="I220" s="114">
        <v>97.3</v>
      </c>
      <c r="J220" s="114" t="s">
        <v>38</v>
      </c>
      <c r="K220" s="114" t="s">
        <v>38</v>
      </c>
      <c r="L220" s="114" t="s">
        <v>38</v>
      </c>
      <c r="M220" s="114" t="s">
        <v>38</v>
      </c>
      <c r="N220" s="114" t="s">
        <v>38</v>
      </c>
      <c r="O220" s="114" t="s">
        <v>38</v>
      </c>
      <c r="P220" s="114" t="s">
        <v>38</v>
      </c>
      <c r="Q220" s="114">
        <f t="shared" si="16"/>
        <v>97.3</v>
      </c>
      <c r="R220" s="115" t="str">
        <f t="shared" si="17"/>
        <v>NO</v>
      </c>
      <c r="S220" s="116" t="str">
        <f t="shared" si="18"/>
        <v>Inviable Sanitariamente</v>
      </c>
      <c r="T220" s="41"/>
    </row>
    <row r="221" spans="1:20" s="44" customFormat="1" ht="32.1" customHeight="1">
      <c r="A221" s="509" t="s">
        <v>1538</v>
      </c>
      <c r="B221" s="511" t="s">
        <v>1584</v>
      </c>
      <c r="C221" s="511" t="s">
        <v>1585</v>
      </c>
      <c r="D221" s="388">
        <v>120</v>
      </c>
      <c r="E221" s="114" t="s">
        <v>38</v>
      </c>
      <c r="F221" s="114" t="s">
        <v>1541</v>
      </c>
      <c r="G221" s="114" t="s">
        <v>1541</v>
      </c>
      <c r="H221" s="114" t="s">
        <v>38</v>
      </c>
      <c r="I221" s="114" t="s">
        <v>38</v>
      </c>
      <c r="J221" s="114">
        <v>97.3</v>
      </c>
      <c r="K221" s="114" t="s">
        <v>38</v>
      </c>
      <c r="L221" s="114" t="s">
        <v>38</v>
      </c>
      <c r="M221" s="114" t="s">
        <v>38</v>
      </c>
      <c r="N221" s="114" t="s">
        <v>38</v>
      </c>
      <c r="O221" s="114" t="s">
        <v>38</v>
      </c>
      <c r="P221" s="114" t="s">
        <v>38</v>
      </c>
      <c r="Q221" s="114">
        <f t="shared" si="16"/>
        <v>97.3</v>
      </c>
      <c r="R221" s="115" t="str">
        <f t="shared" si="17"/>
        <v>NO</v>
      </c>
      <c r="S221" s="116" t="str">
        <f t="shared" si="18"/>
        <v>Inviable Sanitariamente</v>
      </c>
      <c r="T221" s="41"/>
    </row>
    <row r="222" spans="1:20" s="44" customFormat="1" ht="32.1" customHeight="1">
      <c r="A222" s="509" t="s">
        <v>1538</v>
      </c>
      <c r="B222" s="511" t="s">
        <v>1586</v>
      </c>
      <c r="C222" s="511" t="s">
        <v>1587</v>
      </c>
      <c r="D222" s="389">
        <v>24</v>
      </c>
      <c r="E222" s="114" t="s">
        <v>38</v>
      </c>
      <c r="F222" s="114" t="s">
        <v>38</v>
      </c>
      <c r="G222" s="114" t="s">
        <v>38</v>
      </c>
      <c r="H222" s="114" t="s">
        <v>38</v>
      </c>
      <c r="I222" s="114" t="s">
        <v>1541</v>
      </c>
      <c r="J222" s="114" t="s">
        <v>38</v>
      </c>
      <c r="K222" s="114" t="s">
        <v>1541</v>
      </c>
      <c r="L222" s="114" t="s">
        <v>38</v>
      </c>
      <c r="M222" s="114" t="s">
        <v>38</v>
      </c>
      <c r="N222" s="114" t="s">
        <v>38</v>
      </c>
      <c r="O222" s="114">
        <v>97.3</v>
      </c>
      <c r="P222" s="114" t="s">
        <v>38</v>
      </c>
      <c r="Q222" s="114">
        <f t="shared" si="16"/>
        <v>97.3</v>
      </c>
      <c r="R222" s="115" t="str">
        <f t="shared" si="17"/>
        <v>NO</v>
      </c>
      <c r="S222" s="116" t="str">
        <f t="shared" si="18"/>
        <v>Inviable Sanitariamente</v>
      </c>
      <c r="T222" s="41"/>
    </row>
    <row r="223" spans="1:20" s="44" customFormat="1" ht="32.1" customHeight="1">
      <c r="A223" s="509" t="s">
        <v>1538</v>
      </c>
      <c r="B223" s="511" t="s">
        <v>1588</v>
      </c>
      <c r="C223" s="511" t="s">
        <v>1589</v>
      </c>
      <c r="D223" s="389" t="s">
        <v>38</v>
      </c>
      <c r="E223" s="114" t="s">
        <v>38</v>
      </c>
      <c r="F223" s="114" t="s">
        <v>38</v>
      </c>
      <c r="G223" s="114" t="s">
        <v>38</v>
      </c>
      <c r="H223" s="114" t="s">
        <v>38</v>
      </c>
      <c r="I223" s="114" t="s">
        <v>38</v>
      </c>
      <c r="J223" s="114" t="s">
        <v>1541</v>
      </c>
      <c r="K223" s="114">
        <v>97.3</v>
      </c>
      <c r="L223" s="114" t="s">
        <v>38</v>
      </c>
      <c r="M223" s="114" t="s">
        <v>38</v>
      </c>
      <c r="N223" s="114" t="s">
        <v>1541</v>
      </c>
      <c r="O223" s="114" t="s">
        <v>38</v>
      </c>
      <c r="P223" s="114" t="s">
        <v>38</v>
      </c>
      <c r="Q223" s="114">
        <f t="shared" si="16"/>
        <v>97.3</v>
      </c>
      <c r="R223" s="115" t="str">
        <f t="shared" si="17"/>
        <v>NO</v>
      </c>
      <c r="S223" s="116" t="str">
        <f t="shared" si="18"/>
        <v>Inviable Sanitariamente</v>
      </c>
      <c r="T223" s="41"/>
    </row>
    <row r="224" spans="1:20" s="44" customFormat="1" ht="32.1" customHeight="1">
      <c r="A224" s="509" t="s">
        <v>1538</v>
      </c>
      <c r="B224" s="511" t="s">
        <v>1590</v>
      </c>
      <c r="C224" s="511" t="s">
        <v>1591</v>
      </c>
      <c r="D224" s="389">
        <v>30</v>
      </c>
      <c r="E224" s="114" t="s">
        <v>38</v>
      </c>
      <c r="F224" s="114" t="s">
        <v>38</v>
      </c>
      <c r="G224" s="114" t="s">
        <v>38</v>
      </c>
      <c r="H224" s="114" t="s">
        <v>38</v>
      </c>
      <c r="I224" s="114" t="s">
        <v>38</v>
      </c>
      <c r="J224" s="114" t="s">
        <v>38</v>
      </c>
      <c r="K224" s="114" t="s">
        <v>1541</v>
      </c>
      <c r="L224" s="114" t="s">
        <v>38</v>
      </c>
      <c r="M224" s="114" t="s">
        <v>38</v>
      </c>
      <c r="N224" s="114">
        <v>97.3</v>
      </c>
      <c r="O224" s="114" t="s">
        <v>38</v>
      </c>
      <c r="P224" s="114" t="s">
        <v>38</v>
      </c>
      <c r="Q224" s="114">
        <f t="shared" si="16"/>
        <v>97.3</v>
      </c>
      <c r="R224" s="115" t="str">
        <f t="shared" si="17"/>
        <v>NO</v>
      </c>
      <c r="S224" s="116" t="str">
        <f t="shared" si="18"/>
        <v>Inviable Sanitariamente</v>
      </c>
      <c r="T224" s="41"/>
    </row>
    <row r="225" spans="1:20" s="44" customFormat="1" ht="32.1" customHeight="1">
      <c r="A225" s="509" t="s">
        <v>1538</v>
      </c>
      <c r="B225" s="511" t="s">
        <v>1054</v>
      </c>
      <c r="C225" s="511" t="s">
        <v>1592</v>
      </c>
      <c r="D225" s="389">
        <v>41</v>
      </c>
      <c r="E225" s="114" t="s">
        <v>38</v>
      </c>
      <c r="F225" s="114" t="s">
        <v>38</v>
      </c>
      <c r="G225" s="114" t="s">
        <v>38</v>
      </c>
      <c r="H225" s="114" t="s">
        <v>1541</v>
      </c>
      <c r="I225" s="114" t="s">
        <v>38</v>
      </c>
      <c r="J225" s="114" t="s">
        <v>38</v>
      </c>
      <c r="K225" s="114" t="s">
        <v>38</v>
      </c>
      <c r="L225" s="114" t="s">
        <v>38</v>
      </c>
      <c r="M225" s="114" t="s">
        <v>1541</v>
      </c>
      <c r="N225" s="114" t="s">
        <v>38</v>
      </c>
      <c r="O225" s="114">
        <v>97.3</v>
      </c>
      <c r="P225" s="114" t="s">
        <v>38</v>
      </c>
      <c r="Q225" s="114">
        <f t="shared" si="16"/>
        <v>97.3</v>
      </c>
      <c r="R225" s="115" t="str">
        <f t="shared" si="17"/>
        <v>NO</v>
      </c>
      <c r="S225" s="116" t="str">
        <f t="shared" si="18"/>
        <v>Inviable Sanitariamente</v>
      </c>
      <c r="T225" s="41"/>
    </row>
    <row r="226" spans="1:20" s="44" customFormat="1" ht="32.1" customHeight="1">
      <c r="A226" s="509" t="s">
        <v>1538</v>
      </c>
      <c r="B226" s="511" t="s">
        <v>814</v>
      </c>
      <c r="C226" s="511" t="s">
        <v>1593</v>
      </c>
      <c r="D226" s="389">
        <v>16</v>
      </c>
      <c r="E226" s="114" t="s">
        <v>38</v>
      </c>
      <c r="F226" s="114" t="s">
        <v>38</v>
      </c>
      <c r="G226" s="114" t="s">
        <v>38</v>
      </c>
      <c r="H226" s="114" t="s">
        <v>38</v>
      </c>
      <c r="I226" s="114" t="s">
        <v>38</v>
      </c>
      <c r="J226" s="114" t="s">
        <v>38</v>
      </c>
      <c r="K226" s="114" t="s">
        <v>38</v>
      </c>
      <c r="L226" s="114" t="s">
        <v>1541</v>
      </c>
      <c r="M226" s="114" t="s">
        <v>1541</v>
      </c>
      <c r="N226" s="114" t="s">
        <v>38</v>
      </c>
      <c r="O226" s="114" t="s">
        <v>38</v>
      </c>
      <c r="P226" s="114">
        <v>97.3</v>
      </c>
      <c r="Q226" s="114">
        <f t="shared" si="16"/>
        <v>97.3</v>
      </c>
      <c r="R226" s="115" t="str">
        <f t="shared" si="17"/>
        <v>NO</v>
      </c>
      <c r="S226" s="116" t="str">
        <f t="shared" si="18"/>
        <v>Inviable Sanitariamente</v>
      </c>
      <c r="T226" s="41"/>
    </row>
    <row r="227" spans="1:20" s="44" customFormat="1" ht="32.1" customHeight="1">
      <c r="A227" s="509" t="s">
        <v>1538</v>
      </c>
      <c r="B227" s="511" t="s">
        <v>1594</v>
      </c>
      <c r="C227" s="511" t="s">
        <v>1595</v>
      </c>
      <c r="D227" s="389">
        <v>87</v>
      </c>
      <c r="E227" s="114" t="s">
        <v>38</v>
      </c>
      <c r="F227" s="114" t="s">
        <v>38</v>
      </c>
      <c r="G227" s="114" t="s">
        <v>38</v>
      </c>
      <c r="H227" s="114" t="s">
        <v>38</v>
      </c>
      <c r="I227" s="114" t="s">
        <v>38</v>
      </c>
      <c r="J227" s="114" t="s">
        <v>38</v>
      </c>
      <c r="K227" s="114" t="s">
        <v>1541</v>
      </c>
      <c r="L227" s="114" t="s">
        <v>1541</v>
      </c>
      <c r="M227" s="114" t="s">
        <v>38</v>
      </c>
      <c r="N227" s="114">
        <v>97.3</v>
      </c>
      <c r="O227" s="114" t="s">
        <v>38</v>
      </c>
      <c r="P227" s="114" t="s">
        <v>38</v>
      </c>
      <c r="Q227" s="114">
        <f t="shared" si="16"/>
        <v>97.3</v>
      </c>
      <c r="R227" s="115" t="str">
        <f t="shared" si="17"/>
        <v>NO</v>
      </c>
      <c r="S227" s="116" t="str">
        <f t="shared" si="18"/>
        <v>Inviable Sanitariamente</v>
      </c>
      <c r="T227" s="41"/>
    </row>
    <row r="228" spans="1:20" s="44" customFormat="1" ht="32.1" customHeight="1">
      <c r="A228" s="509" t="s">
        <v>1538</v>
      </c>
      <c r="B228" s="511" t="s">
        <v>1596</v>
      </c>
      <c r="C228" s="511" t="s">
        <v>1597</v>
      </c>
      <c r="D228" s="389">
        <v>17</v>
      </c>
      <c r="E228" s="114" t="s">
        <v>38</v>
      </c>
      <c r="F228" s="114" t="s">
        <v>38</v>
      </c>
      <c r="G228" s="114" t="s">
        <v>38</v>
      </c>
      <c r="H228" s="114" t="s">
        <v>38</v>
      </c>
      <c r="I228" s="114" t="s">
        <v>38</v>
      </c>
      <c r="J228" s="114" t="s">
        <v>38</v>
      </c>
      <c r="K228" s="114" t="s">
        <v>1541</v>
      </c>
      <c r="L228" s="114" t="s">
        <v>38</v>
      </c>
      <c r="M228" s="114" t="s">
        <v>38</v>
      </c>
      <c r="N228" s="114" t="s">
        <v>1541</v>
      </c>
      <c r="O228" s="114">
        <v>97.3</v>
      </c>
      <c r="P228" s="114" t="s">
        <v>38</v>
      </c>
      <c r="Q228" s="114">
        <f t="shared" si="16"/>
        <v>97.3</v>
      </c>
      <c r="R228" s="115" t="str">
        <f t="shared" si="17"/>
        <v>NO</v>
      </c>
      <c r="S228" s="116" t="str">
        <f t="shared" si="18"/>
        <v>Inviable Sanitariamente</v>
      </c>
      <c r="T228" s="41"/>
    </row>
    <row r="229" spans="1:20" s="44" customFormat="1" ht="32.1" customHeight="1">
      <c r="A229" s="509" t="s">
        <v>1538</v>
      </c>
      <c r="B229" s="511" t="s">
        <v>1598</v>
      </c>
      <c r="C229" s="511" t="s">
        <v>1599</v>
      </c>
      <c r="D229" s="389">
        <v>418</v>
      </c>
      <c r="E229" s="114" t="s">
        <v>38</v>
      </c>
      <c r="F229" s="114" t="s">
        <v>38</v>
      </c>
      <c r="G229" s="114" t="s">
        <v>38</v>
      </c>
      <c r="H229" s="114" t="s">
        <v>38</v>
      </c>
      <c r="I229" s="114" t="s">
        <v>1541</v>
      </c>
      <c r="J229" s="114" t="s">
        <v>38</v>
      </c>
      <c r="K229" s="114" t="s">
        <v>38</v>
      </c>
      <c r="L229" s="114">
        <v>0</v>
      </c>
      <c r="M229" s="114" t="s">
        <v>38</v>
      </c>
      <c r="N229" s="114" t="s">
        <v>1541</v>
      </c>
      <c r="O229" s="114" t="s">
        <v>38</v>
      </c>
      <c r="P229" s="114" t="s">
        <v>38</v>
      </c>
      <c r="Q229" s="114">
        <f t="shared" si="16"/>
        <v>0</v>
      </c>
      <c r="R229" s="115" t="str">
        <f t="shared" si="17"/>
        <v>SI</v>
      </c>
      <c r="S229" s="116" t="str">
        <f t="shared" si="18"/>
        <v>Sin Riesgo</v>
      </c>
      <c r="T229" s="41"/>
    </row>
    <row r="230" spans="1:20" s="44" customFormat="1" ht="32.1" customHeight="1">
      <c r="A230" s="509" t="s">
        <v>1538</v>
      </c>
      <c r="B230" s="511" t="s">
        <v>911</v>
      </c>
      <c r="C230" s="511" t="s">
        <v>1600</v>
      </c>
      <c r="D230" s="389" t="s">
        <v>38</v>
      </c>
      <c r="E230" s="114" t="s">
        <v>38</v>
      </c>
      <c r="F230" s="114" t="s">
        <v>38</v>
      </c>
      <c r="G230" s="114" t="s">
        <v>38</v>
      </c>
      <c r="H230" s="114" t="s">
        <v>38</v>
      </c>
      <c r="I230" s="114">
        <v>97.3</v>
      </c>
      <c r="J230" s="114" t="s">
        <v>38</v>
      </c>
      <c r="K230" s="114" t="s">
        <v>38</v>
      </c>
      <c r="L230" s="114" t="s">
        <v>38</v>
      </c>
      <c r="M230" s="114" t="s">
        <v>1541</v>
      </c>
      <c r="N230" s="114" t="s">
        <v>38</v>
      </c>
      <c r="O230" s="114" t="s">
        <v>38</v>
      </c>
      <c r="P230" s="114" t="s">
        <v>38</v>
      </c>
      <c r="Q230" s="114">
        <f t="shared" si="16"/>
        <v>97.3</v>
      </c>
      <c r="R230" s="115" t="str">
        <f t="shared" si="17"/>
        <v>NO</v>
      </c>
      <c r="S230" s="116" t="str">
        <f t="shared" si="18"/>
        <v>Inviable Sanitariamente</v>
      </c>
      <c r="T230" s="41"/>
    </row>
    <row r="231" spans="1:20" s="44" customFormat="1" ht="32.1" customHeight="1">
      <c r="A231" s="509" t="s">
        <v>1538</v>
      </c>
      <c r="B231" s="511" t="s">
        <v>1601</v>
      </c>
      <c r="C231" s="511" t="s">
        <v>1602</v>
      </c>
      <c r="D231" s="389">
        <v>20</v>
      </c>
      <c r="E231" s="114" t="s">
        <v>38</v>
      </c>
      <c r="F231" s="114" t="s">
        <v>38</v>
      </c>
      <c r="G231" s="114" t="s">
        <v>1541</v>
      </c>
      <c r="H231" s="114" t="s">
        <v>38</v>
      </c>
      <c r="I231" s="114" t="s">
        <v>1541</v>
      </c>
      <c r="J231" s="114" t="s">
        <v>38</v>
      </c>
      <c r="K231" s="114">
        <v>97.3</v>
      </c>
      <c r="L231" s="114" t="s">
        <v>38</v>
      </c>
      <c r="M231" s="114" t="s">
        <v>38</v>
      </c>
      <c r="N231" s="114" t="s">
        <v>38</v>
      </c>
      <c r="O231" s="114" t="s">
        <v>38</v>
      </c>
      <c r="P231" s="114" t="s">
        <v>38</v>
      </c>
      <c r="Q231" s="114">
        <f>AVERAGE(E231:P231)</f>
        <v>97.3</v>
      </c>
      <c r="R231" s="115" t="str">
        <f t="shared" si="17"/>
        <v>NO</v>
      </c>
      <c r="S231" s="116" t="str">
        <f t="shared" si="18"/>
        <v>Inviable Sanitariamente</v>
      </c>
      <c r="T231" s="41"/>
    </row>
    <row r="232" spans="1:20" s="44" customFormat="1" ht="32.1" customHeight="1">
      <c r="A232" s="509" t="s">
        <v>1538</v>
      </c>
      <c r="B232" s="511" t="s">
        <v>1603</v>
      </c>
      <c r="C232" s="511" t="s">
        <v>1604</v>
      </c>
      <c r="D232" s="384">
        <v>26</v>
      </c>
      <c r="E232" s="114" t="s">
        <v>38</v>
      </c>
      <c r="F232" s="114" t="s">
        <v>38</v>
      </c>
      <c r="G232" s="114" t="s">
        <v>38</v>
      </c>
      <c r="H232" s="114" t="s">
        <v>1541</v>
      </c>
      <c r="I232" s="114" t="s">
        <v>38</v>
      </c>
      <c r="J232" s="114" t="s">
        <v>38</v>
      </c>
      <c r="K232" s="114" t="s">
        <v>38</v>
      </c>
      <c r="L232" s="114" t="s">
        <v>38</v>
      </c>
      <c r="M232" s="114" t="s">
        <v>38</v>
      </c>
      <c r="N232" s="114" t="s">
        <v>38</v>
      </c>
      <c r="O232" s="114">
        <v>97.3</v>
      </c>
      <c r="P232" s="114" t="s">
        <v>38</v>
      </c>
      <c r="Q232" s="114">
        <f>AVERAGE(E232:P232)</f>
        <v>97.3</v>
      </c>
      <c r="R232" s="115" t="str">
        <f t="shared" si="17"/>
        <v>NO</v>
      </c>
      <c r="S232" s="116" t="str">
        <f t="shared" si="18"/>
        <v>Inviable Sanitariamente</v>
      </c>
      <c r="T232" s="41"/>
    </row>
    <row r="233" spans="1:20" s="44" customFormat="1" ht="32.1" customHeight="1">
      <c r="A233" s="509" t="s">
        <v>1605</v>
      </c>
      <c r="B233" s="511" t="s">
        <v>1606</v>
      </c>
      <c r="C233" s="511" t="s">
        <v>1607</v>
      </c>
      <c r="D233" s="327">
        <v>142</v>
      </c>
      <c r="E233" s="114"/>
      <c r="F233" s="114"/>
      <c r="G233" s="114"/>
      <c r="H233" s="114"/>
      <c r="I233" s="114"/>
      <c r="J233" s="114"/>
      <c r="K233" s="114"/>
      <c r="L233" s="114"/>
      <c r="M233" s="114"/>
      <c r="N233" s="114">
        <v>97.34</v>
      </c>
      <c r="O233" s="114"/>
      <c r="P233" s="114">
        <v>97.34</v>
      </c>
      <c r="Q233" s="114">
        <f t="shared" ref="Q233:Q288" si="19">AVERAGE(E233:P233)</f>
        <v>97.34</v>
      </c>
      <c r="R233" s="115" t="str">
        <f t="shared" ref="R233:R239" si="20">IF(Q233&lt;5,"SI","NO")</f>
        <v>NO</v>
      </c>
      <c r="S233" s="116" t="str">
        <f t="shared" ref="S233:S268" si="21">IF(Q233&lt;=5,"Sin Riesgo",IF(Q233 &lt;=14,"Bajo",IF(Q233&lt;=35,"Medio",IF(Q233&lt;=80,"Alto","Inviable Sanitariamente"))))</f>
        <v>Inviable Sanitariamente</v>
      </c>
      <c r="T233" s="41"/>
    </row>
    <row r="234" spans="1:20" s="44" customFormat="1" ht="32.1" customHeight="1">
      <c r="A234" s="509" t="s">
        <v>1605</v>
      </c>
      <c r="B234" s="511" t="s">
        <v>1608</v>
      </c>
      <c r="C234" s="511" t="s">
        <v>1609</v>
      </c>
      <c r="D234" s="373">
        <v>13</v>
      </c>
      <c r="E234" s="114"/>
      <c r="F234" s="114"/>
      <c r="G234" s="114"/>
      <c r="H234" s="114"/>
      <c r="I234" s="114"/>
      <c r="J234" s="114"/>
      <c r="K234" s="114"/>
      <c r="L234" s="114"/>
      <c r="M234" s="114"/>
      <c r="N234" s="114">
        <v>97.34</v>
      </c>
      <c r="O234" s="114"/>
      <c r="P234" s="114">
        <v>97.34</v>
      </c>
      <c r="Q234" s="114">
        <f t="shared" si="19"/>
        <v>97.34</v>
      </c>
      <c r="R234" s="115" t="str">
        <f t="shared" si="20"/>
        <v>NO</v>
      </c>
      <c r="S234" s="116" t="str">
        <f t="shared" si="21"/>
        <v>Inviable Sanitariamente</v>
      </c>
      <c r="T234" s="41"/>
    </row>
    <row r="235" spans="1:20" s="44" customFormat="1" ht="32.1" customHeight="1">
      <c r="A235" s="509" t="s">
        <v>1605</v>
      </c>
      <c r="B235" s="511" t="s">
        <v>1610</v>
      </c>
      <c r="C235" s="511" t="s">
        <v>1611</v>
      </c>
      <c r="D235" s="373">
        <v>30</v>
      </c>
      <c r="E235" s="114"/>
      <c r="F235" s="114"/>
      <c r="G235" s="114"/>
      <c r="H235" s="114"/>
      <c r="I235" s="114"/>
      <c r="J235" s="114"/>
      <c r="K235" s="114"/>
      <c r="L235" s="114"/>
      <c r="M235" s="114"/>
      <c r="N235" s="114">
        <v>97.34</v>
      </c>
      <c r="O235" s="114"/>
      <c r="P235" s="114">
        <v>97.34</v>
      </c>
      <c r="Q235" s="114">
        <f t="shared" si="19"/>
        <v>97.34</v>
      </c>
      <c r="R235" s="115" t="str">
        <f t="shared" si="20"/>
        <v>NO</v>
      </c>
      <c r="S235" s="116" t="str">
        <f t="shared" si="21"/>
        <v>Inviable Sanitariamente</v>
      </c>
      <c r="T235" s="41"/>
    </row>
    <row r="236" spans="1:20" s="44" customFormat="1" ht="32.1" customHeight="1">
      <c r="A236" s="509" t="s">
        <v>1605</v>
      </c>
      <c r="B236" s="511" t="s">
        <v>1612</v>
      </c>
      <c r="C236" s="511" t="s">
        <v>1613</v>
      </c>
      <c r="D236" s="373">
        <v>14</v>
      </c>
      <c r="E236" s="114"/>
      <c r="F236" s="114"/>
      <c r="G236" s="114"/>
      <c r="H236" s="114"/>
      <c r="I236" s="114"/>
      <c r="J236" s="114"/>
      <c r="K236" s="114"/>
      <c r="L236" s="114"/>
      <c r="M236" s="114"/>
      <c r="N236" s="114">
        <v>97.34</v>
      </c>
      <c r="O236" s="114"/>
      <c r="P236" s="114">
        <v>97.34</v>
      </c>
      <c r="Q236" s="114">
        <f t="shared" si="19"/>
        <v>97.34</v>
      </c>
      <c r="R236" s="115" t="str">
        <f t="shared" si="20"/>
        <v>NO</v>
      </c>
      <c r="S236" s="116" t="str">
        <f t="shared" si="21"/>
        <v>Inviable Sanitariamente</v>
      </c>
      <c r="T236" s="41"/>
    </row>
    <row r="237" spans="1:20" s="44" customFormat="1" ht="32.1" customHeight="1">
      <c r="A237" s="509" t="s">
        <v>1605</v>
      </c>
      <c r="B237" s="511" t="s">
        <v>1614</v>
      </c>
      <c r="C237" s="511" t="s">
        <v>1615</v>
      </c>
      <c r="D237" s="327">
        <v>38</v>
      </c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>
        <v>97.34</v>
      </c>
      <c r="P237" s="114">
        <v>97.34</v>
      </c>
      <c r="Q237" s="114">
        <f t="shared" si="19"/>
        <v>97.34</v>
      </c>
      <c r="R237" s="115" t="str">
        <f t="shared" si="20"/>
        <v>NO</v>
      </c>
      <c r="S237" s="116" t="str">
        <f t="shared" si="21"/>
        <v>Inviable Sanitariamente</v>
      </c>
      <c r="T237" s="41"/>
    </row>
    <row r="238" spans="1:20" s="44" customFormat="1" ht="32.1" customHeight="1">
      <c r="A238" s="509" t="s">
        <v>1605</v>
      </c>
      <c r="B238" s="511" t="s">
        <v>1616</v>
      </c>
      <c r="C238" s="511" t="s">
        <v>1617</v>
      </c>
      <c r="D238" s="327">
        <v>45</v>
      </c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>
        <v>97.34</v>
      </c>
      <c r="P238" s="114">
        <v>97.34</v>
      </c>
      <c r="Q238" s="114">
        <f t="shared" si="19"/>
        <v>97.34</v>
      </c>
      <c r="R238" s="115" t="str">
        <f t="shared" si="20"/>
        <v>NO</v>
      </c>
      <c r="S238" s="116" t="str">
        <f t="shared" si="21"/>
        <v>Inviable Sanitariamente</v>
      </c>
      <c r="T238" s="41"/>
    </row>
    <row r="239" spans="1:20" s="44" customFormat="1" ht="32.1" customHeight="1">
      <c r="A239" s="509" t="s">
        <v>1605</v>
      </c>
      <c r="B239" s="511" t="s">
        <v>1618</v>
      </c>
      <c r="C239" s="511" t="s">
        <v>1619</v>
      </c>
      <c r="D239" s="327">
        <v>20</v>
      </c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>
        <v>97.34</v>
      </c>
      <c r="P239" s="114">
        <v>97.34</v>
      </c>
      <c r="Q239" s="114">
        <f t="shared" si="19"/>
        <v>97.34</v>
      </c>
      <c r="R239" s="115" t="str">
        <f t="shared" si="20"/>
        <v>NO</v>
      </c>
      <c r="S239" s="116" t="str">
        <f t="shared" si="21"/>
        <v>Inviable Sanitariamente</v>
      </c>
      <c r="T239" s="41"/>
    </row>
    <row r="240" spans="1:20" s="44" customFormat="1" ht="32.1" customHeight="1">
      <c r="A240" s="509" t="s">
        <v>1605</v>
      </c>
      <c r="B240" s="511" t="s">
        <v>1620</v>
      </c>
      <c r="C240" s="511" t="s">
        <v>1621</v>
      </c>
      <c r="D240" s="327">
        <v>23</v>
      </c>
      <c r="E240" s="114"/>
      <c r="F240" s="114"/>
      <c r="G240" s="114"/>
      <c r="H240" s="114"/>
      <c r="I240" s="114"/>
      <c r="J240" s="114"/>
      <c r="K240" s="114"/>
      <c r="L240" s="114"/>
      <c r="M240" s="114"/>
      <c r="N240" s="114">
        <v>97.34</v>
      </c>
      <c r="O240" s="114"/>
      <c r="P240" s="114">
        <v>97.34</v>
      </c>
      <c r="Q240" s="114">
        <f t="shared" si="19"/>
        <v>97.34</v>
      </c>
      <c r="R240" s="115" t="str">
        <f t="shared" ref="R240:R304" si="22">IF(Q240&lt;5,"SI","NO")</f>
        <v>NO</v>
      </c>
      <c r="S240" s="116" t="str">
        <f t="shared" si="21"/>
        <v>Inviable Sanitariamente</v>
      </c>
      <c r="T240" s="41"/>
    </row>
    <row r="241" spans="1:20" s="44" customFormat="1" ht="32.1" customHeight="1">
      <c r="A241" s="509" t="s">
        <v>1605</v>
      </c>
      <c r="B241" s="511" t="s">
        <v>1622</v>
      </c>
      <c r="C241" s="511" t="s">
        <v>1623</v>
      </c>
      <c r="D241" s="327">
        <v>24</v>
      </c>
      <c r="E241" s="114"/>
      <c r="F241" s="114"/>
      <c r="G241" s="114"/>
      <c r="H241" s="114"/>
      <c r="I241" s="114"/>
      <c r="J241" s="114"/>
      <c r="K241" s="114"/>
      <c r="L241" s="114">
        <v>97.34</v>
      </c>
      <c r="M241" s="114"/>
      <c r="N241" s="114">
        <v>97.34</v>
      </c>
      <c r="O241" s="114"/>
      <c r="P241" s="114"/>
      <c r="Q241" s="114">
        <f t="shared" si="19"/>
        <v>97.34</v>
      </c>
      <c r="R241" s="115" t="str">
        <f t="shared" si="22"/>
        <v>NO</v>
      </c>
      <c r="S241" s="116" t="str">
        <f t="shared" si="21"/>
        <v>Inviable Sanitariamente</v>
      </c>
      <c r="T241" s="41"/>
    </row>
    <row r="242" spans="1:20" s="44" customFormat="1" ht="32.1" customHeight="1">
      <c r="A242" s="509" t="s">
        <v>1605</v>
      </c>
      <c r="B242" s="511" t="s">
        <v>1624</v>
      </c>
      <c r="C242" s="511" t="s">
        <v>1625</v>
      </c>
      <c r="D242" s="327">
        <v>42</v>
      </c>
      <c r="E242" s="114"/>
      <c r="F242" s="114"/>
      <c r="G242" s="114"/>
      <c r="H242" s="114"/>
      <c r="I242" s="114"/>
      <c r="J242" s="114"/>
      <c r="K242" s="114"/>
      <c r="L242" s="114">
        <v>97.34</v>
      </c>
      <c r="M242" s="114"/>
      <c r="N242" s="114">
        <v>97.34</v>
      </c>
      <c r="O242" s="114"/>
      <c r="P242" s="114"/>
      <c r="Q242" s="114">
        <f t="shared" si="19"/>
        <v>97.34</v>
      </c>
      <c r="R242" s="115" t="str">
        <f t="shared" si="22"/>
        <v>NO</v>
      </c>
      <c r="S242" s="116" t="str">
        <f t="shared" si="21"/>
        <v>Inviable Sanitariamente</v>
      </c>
      <c r="T242" s="41"/>
    </row>
    <row r="243" spans="1:20" s="44" customFormat="1" ht="32.1" customHeight="1">
      <c r="A243" s="509" t="s">
        <v>1605</v>
      </c>
      <c r="B243" s="511" t="s">
        <v>1626</v>
      </c>
      <c r="C243" s="511" t="s">
        <v>1627</v>
      </c>
      <c r="D243" s="327">
        <v>35</v>
      </c>
      <c r="E243" s="114"/>
      <c r="F243" s="114"/>
      <c r="G243" s="114"/>
      <c r="H243" s="114"/>
      <c r="I243" s="114"/>
      <c r="J243" s="114"/>
      <c r="K243" s="114"/>
      <c r="L243" s="114">
        <v>97.34</v>
      </c>
      <c r="M243" s="114"/>
      <c r="N243" s="114">
        <v>97.34</v>
      </c>
      <c r="O243" s="114"/>
      <c r="P243" s="114"/>
      <c r="Q243" s="114">
        <f t="shared" si="19"/>
        <v>97.34</v>
      </c>
      <c r="R243" s="115" t="str">
        <f t="shared" si="22"/>
        <v>NO</v>
      </c>
      <c r="S243" s="116" t="str">
        <f t="shared" si="21"/>
        <v>Inviable Sanitariamente</v>
      </c>
      <c r="T243" s="41"/>
    </row>
    <row r="244" spans="1:20" s="44" customFormat="1" ht="32.1" customHeight="1">
      <c r="A244" s="509" t="s">
        <v>1605</v>
      </c>
      <c r="B244" s="511" t="s">
        <v>1628</v>
      </c>
      <c r="C244" s="511" t="s">
        <v>1629</v>
      </c>
      <c r="D244" s="327">
        <v>12</v>
      </c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>
        <v>97.34</v>
      </c>
      <c r="P244" s="114">
        <v>97.34</v>
      </c>
      <c r="Q244" s="114">
        <f t="shared" si="19"/>
        <v>97.34</v>
      </c>
      <c r="R244" s="115" t="str">
        <f t="shared" si="22"/>
        <v>NO</v>
      </c>
      <c r="S244" s="116" t="str">
        <f t="shared" si="21"/>
        <v>Inviable Sanitariamente</v>
      </c>
      <c r="T244" s="41"/>
    </row>
    <row r="245" spans="1:20" s="44" customFormat="1" ht="32.1" customHeight="1">
      <c r="A245" s="509" t="s">
        <v>1605</v>
      </c>
      <c r="B245" s="511" t="s">
        <v>1630</v>
      </c>
      <c r="C245" s="511" t="s">
        <v>1631</v>
      </c>
      <c r="D245" s="324">
        <v>429</v>
      </c>
      <c r="E245" s="114"/>
      <c r="F245" s="114"/>
      <c r="G245" s="114"/>
      <c r="H245" s="114"/>
      <c r="I245" s="114"/>
      <c r="J245" s="114"/>
      <c r="K245" s="114"/>
      <c r="L245" s="114"/>
      <c r="M245" s="114"/>
      <c r="N245" s="114">
        <v>97.34</v>
      </c>
      <c r="O245" s="114"/>
      <c r="P245" s="114">
        <v>97.34</v>
      </c>
      <c r="Q245" s="114">
        <f t="shared" si="19"/>
        <v>97.34</v>
      </c>
      <c r="R245" s="115" t="str">
        <f t="shared" si="22"/>
        <v>NO</v>
      </c>
      <c r="S245" s="116" t="str">
        <f t="shared" si="21"/>
        <v>Inviable Sanitariamente</v>
      </c>
      <c r="T245" s="41"/>
    </row>
    <row r="246" spans="1:20" s="44" customFormat="1" ht="32.1" customHeight="1">
      <c r="A246" s="509" t="s">
        <v>1605</v>
      </c>
      <c r="B246" s="511" t="s">
        <v>1632</v>
      </c>
      <c r="C246" s="511" t="s">
        <v>1633</v>
      </c>
      <c r="D246" s="324">
        <v>37</v>
      </c>
      <c r="E246" s="114"/>
      <c r="F246" s="114"/>
      <c r="G246" s="114"/>
      <c r="H246" s="114"/>
      <c r="I246" s="114"/>
      <c r="J246" s="114"/>
      <c r="K246" s="114"/>
      <c r="L246" s="114"/>
      <c r="M246" s="114">
        <v>97.6</v>
      </c>
      <c r="N246" s="114"/>
      <c r="O246" s="114">
        <v>97.34</v>
      </c>
      <c r="P246" s="114"/>
      <c r="Q246" s="114">
        <f t="shared" si="19"/>
        <v>97.47</v>
      </c>
      <c r="R246" s="115" t="str">
        <f t="shared" si="22"/>
        <v>NO</v>
      </c>
      <c r="S246" s="116" t="str">
        <f t="shared" si="21"/>
        <v>Inviable Sanitariamente</v>
      </c>
      <c r="T246" s="41"/>
    </row>
    <row r="247" spans="1:20" s="44" customFormat="1" ht="32.1" customHeight="1">
      <c r="A247" s="509" t="s">
        <v>1605</v>
      </c>
      <c r="B247" s="511" t="s">
        <v>941</v>
      </c>
      <c r="C247" s="511" t="s">
        <v>1634</v>
      </c>
      <c r="D247" s="324">
        <v>20</v>
      </c>
      <c r="E247" s="114"/>
      <c r="F247" s="114"/>
      <c r="G247" s="114"/>
      <c r="H247" s="114"/>
      <c r="I247" s="114"/>
      <c r="J247" s="114"/>
      <c r="K247" s="114"/>
      <c r="L247" s="114"/>
      <c r="M247" s="114">
        <v>97.6</v>
      </c>
      <c r="N247" s="114"/>
      <c r="O247" s="114">
        <v>97.34</v>
      </c>
      <c r="P247" s="114"/>
      <c r="Q247" s="114">
        <f t="shared" si="19"/>
        <v>97.47</v>
      </c>
      <c r="R247" s="115" t="str">
        <f t="shared" si="22"/>
        <v>NO</v>
      </c>
      <c r="S247" s="116" t="str">
        <f t="shared" si="21"/>
        <v>Inviable Sanitariamente</v>
      </c>
      <c r="T247" s="41"/>
    </row>
    <row r="248" spans="1:20" s="44" customFormat="1" ht="32.1" customHeight="1">
      <c r="A248" s="509" t="s">
        <v>1605</v>
      </c>
      <c r="B248" s="511" t="s">
        <v>1635</v>
      </c>
      <c r="C248" s="511" t="s">
        <v>1636</v>
      </c>
      <c r="D248" s="324">
        <v>12</v>
      </c>
      <c r="E248" s="114"/>
      <c r="F248" s="114"/>
      <c r="G248" s="114"/>
      <c r="H248" s="114"/>
      <c r="I248" s="114"/>
      <c r="J248" s="114"/>
      <c r="K248" s="114"/>
      <c r="L248" s="114"/>
      <c r="M248" s="114">
        <v>97.6</v>
      </c>
      <c r="N248" s="114"/>
      <c r="O248" s="114">
        <v>97.34</v>
      </c>
      <c r="P248" s="114"/>
      <c r="Q248" s="114">
        <f t="shared" si="19"/>
        <v>97.47</v>
      </c>
      <c r="R248" s="115" t="str">
        <f t="shared" si="22"/>
        <v>NO</v>
      </c>
      <c r="S248" s="116" t="str">
        <f t="shared" si="21"/>
        <v>Inviable Sanitariamente</v>
      </c>
      <c r="T248" s="41"/>
    </row>
    <row r="249" spans="1:20" s="44" customFormat="1" ht="32.1" customHeight="1">
      <c r="A249" s="509" t="s">
        <v>1605</v>
      </c>
      <c r="B249" s="511" t="s">
        <v>1637</v>
      </c>
      <c r="C249" s="511" t="s">
        <v>1638</v>
      </c>
      <c r="D249" s="327">
        <v>14</v>
      </c>
      <c r="E249" s="114"/>
      <c r="F249" s="114"/>
      <c r="G249" s="114"/>
      <c r="H249" s="114"/>
      <c r="I249" s="114"/>
      <c r="J249" s="114"/>
      <c r="K249" s="114"/>
      <c r="L249" s="114"/>
      <c r="M249" s="114"/>
      <c r="N249" s="114">
        <v>97.34</v>
      </c>
      <c r="O249" s="114"/>
      <c r="P249" s="114">
        <v>97.34</v>
      </c>
      <c r="Q249" s="114">
        <f t="shared" si="19"/>
        <v>97.34</v>
      </c>
      <c r="R249" s="115" t="str">
        <f t="shared" si="22"/>
        <v>NO</v>
      </c>
      <c r="S249" s="116" t="str">
        <f t="shared" si="21"/>
        <v>Inviable Sanitariamente</v>
      </c>
      <c r="T249" s="41"/>
    </row>
    <row r="250" spans="1:20" s="44" customFormat="1" ht="32.1" customHeight="1">
      <c r="A250" s="509" t="s">
        <v>1605</v>
      </c>
      <c r="B250" s="511" t="s">
        <v>1639</v>
      </c>
      <c r="C250" s="511" t="s">
        <v>1640</v>
      </c>
      <c r="D250" s="327">
        <v>230</v>
      </c>
      <c r="E250" s="114"/>
      <c r="F250" s="114"/>
      <c r="G250" s="114"/>
      <c r="H250" s="114"/>
      <c r="I250" s="114"/>
      <c r="J250" s="114"/>
      <c r="K250" s="114"/>
      <c r="L250" s="114">
        <v>97.34</v>
      </c>
      <c r="M250" s="114"/>
      <c r="N250" s="114">
        <v>97.34</v>
      </c>
      <c r="O250" s="114"/>
      <c r="P250" s="114"/>
      <c r="Q250" s="114">
        <f t="shared" si="19"/>
        <v>97.34</v>
      </c>
      <c r="R250" s="115" t="str">
        <f t="shared" si="22"/>
        <v>NO</v>
      </c>
      <c r="S250" s="116" t="str">
        <f t="shared" si="21"/>
        <v>Inviable Sanitariamente</v>
      </c>
      <c r="T250" s="41"/>
    </row>
    <row r="251" spans="1:20" s="44" customFormat="1" ht="32.1" customHeight="1">
      <c r="A251" s="509" t="s">
        <v>1605</v>
      </c>
      <c r="B251" s="511" t="s">
        <v>1641</v>
      </c>
      <c r="C251" s="511" t="s">
        <v>1642</v>
      </c>
      <c r="D251" s="324">
        <v>81</v>
      </c>
      <c r="E251" s="114"/>
      <c r="F251" s="114"/>
      <c r="G251" s="114"/>
      <c r="H251" s="114"/>
      <c r="I251" s="114"/>
      <c r="J251" s="114"/>
      <c r="K251" s="114"/>
      <c r="L251" s="114"/>
      <c r="M251" s="114">
        <v>97.6</v>
      </c>
      <c r="N251" s="114"/>
      <c r="O251" s="114">
        <v>97.34</v>
      </c>
      <c r="P251" s="114"/>
      <c r="Q251" s="114">
        <f t="shared" si="19"/>
        <v>97.47</v>
      </c>
      <c r="R251" s="115" t="str">
        <f t="shared" si="22"/>
        <v>NO</v>
      </c>
      <c r="S251" s="116" t="str">
        <f t="shared" si="21"/>
        <v>Inviable Sanitariamente</v>
      </c>
      <c r="T251" s="41"/>
    </row>
    <row r="252" spans="1:20" s="44" customFormat="1" ht="32.1" customHeight="1">
      <c r="A252" s="509" t="s">
        <v>1605</v>
      </c>
      <c r="B252" s="511" t="s">
        <v>1643</v>
      </c>
      <c r="C252" s="511" t="s">
        <v>1644</v>
      </c>
      <c r="D252" s="327">
        <v>43</v>
      </c>
      <c r="E252" s="114"/>
      <c r="F252" s="114"/>
      <c r="G252" s="114"/>
      <c r="H252" s="114"/>
      <c r="I252" s="114"/>
      <c r="J252" s="114"/>
      <c r="K252" s="114"/>
      <c r="L252" s="114"/>
      <c r="M252" s="114"/>
      <c r="N252" s="114">
        <v>97.34</v>
      </c>
      <c r="O252" s="114"/>
      <c r="P252" s="114">
        <v>97.34</v>
      </c>
      <c r="Q252" s="114">
        <f t="shared" si="19"/>
        <v>97.34</v>
      </c>
      <c r="R252" s="115" t="str">
        <f t="shared" si="22"/>
        <v>NO</v>
      </c>
      <c r="S252" s="116" t="str">
        <f t="shared" si="21"/>
        <v>Inviable Sanitariamente</v>
      </c>
      <c r="T252" s="41"/>
    </row>
    <row r="253" spans="1:20" s="44" customFormat="1" ht="32.1" customHeight="1">
      <c r="A253" s="509" t="s">
        <v>1605</v>
      </c>
      <c r="B253" s="511" t="s">
        <v>1645</v>
      </c>
      <c r="C253" s="511" t="s">
        <v>1646</v>
      </c>
      <c r="D253" s="324">
        <v>50</v>
      </c>
      <c r="E253" s="114"/>
      <c r="F253" s="114"/>
      <c r="G253" s="114"/>
      <c r="H253" s="114"/>
      <c r="I253" s="114"/>
      <c r="J253" s="114"/>
      <c r="K253" s="114"/>
      <c r="L253" s="114"/>
      <c r="M253" s="114"/>
      <c r="N253" s="114">
        <v>97.34</v>
      </c>
      <c r="O253" s="114"/>
      <c r="P253" s="114">
        <v>97.34</v>
      </c>
      <c r="Q253" s="114">
        <f t="shared" si="19"/>
        <v>97.34</v>
      </c>
      <c r="R253" s="115" t="str">
        <f t="shared" si="22"/>
        <v>NO</v>
      </c>
      <c r="S253" s="116" t="str">
        <f t="shared" si="21"/>
        <v>Inviable Sanitariamente</v>
      </c>
      <c r="T253" s="41"/>
    </row>
    <row r="254" spans="1:20" s="44" customFormat="1" ht="32.1" customHeight="1">
      <c r="A254" s="509" t="s">
        <v>1605</v>
      </c>
      <c r="B254" s="511" t="s">
        <v>1647</v>
      </c>
      <c r="C254" s="511" t="s">
        <v>1648</v>
      </c>
      <c r="D254" s="324">
        <v>35</v>
      </c>
      <c r="E254" s="114"/>
      <c r="F254" s="114"/>
      <c r="G254" s="114"/>
      <c r="H254" s="114"/>
      <c r="I254" s="114"/>
      <c r="J254" s="114"/>
      <c r="K254" s="114"/>
      <c r="L254" s="114"/>
      <c r="M254" s="114"/>
      <c r="N254" s="114">
        <v>97.34</v>
      </c>
      <c r="O254" s="114"/>
      <c r="P254" s="114">
        <v>97.34</v>
      </c>
      <c r="Q254" s="114">
        <f t="shared" si="19"/>
        <v>97.34</v>
      </c>
      <c r="R254" s="115" t="str">
        <f t="shared" si="22"/>
        <v>NO</v>
      </c>
      <c r="S254" s="116" t="str">
        <f t="shared" si="21"/>
        <v>Inviable Sanitariamente</v>
      </c>
      <c r="T254" s="41"/>
    </row>
    <row r="255" spans="1:20" s="44" customFormat="1" ht="32.1" customHeight="1">
      <c r="A255" s="509" t="s">
        <v>1649</v>
      </c>
      <c r="B255" s="511" t="s">
        <v>1650</v>
      </c>
      <c r="C255" s="511" t="s">
        <v>1651</v>
      </c>
      <c r="D255" s="217">
        <v>150</v>
      </c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>
        <v>97.3</v>
      </c>
      <c r="Q255" s="114">
        <f t="shared" si="19"/>
        <v>97.3</v>
      </c>
      <c r="R255" s="115" t="str">
        <f t="shared" si="22"/>
        <v>NO</v>
      </c>
      <c r="S255" s="116" t="str">
        <f t="shared" si="21"/>
        <v>Inviable Sanitariamente</v>
      </c>
      <c r="T255" s="41"/>
    </row>
    <row r="256" spans="1:20" s="44" customFormat="1" ht="32.1" customHeight="1">
      <c r="A256" s="509" t="s">
        <v>1649</v>
      </c>
      <c r="B256" s="511" t="s">
        <v>1652</v>
      </c>
      <c r="C256" s="511" t="s">
        <v>1653</v>
      </c>
      <c r="D256" s="217">
        <v>340</v>
      </c>
      <c r="E256" s="114"/>
      <c r="F256" s="114"/>
      <c r="G256" s="114"/>
      <c r="H256" s="114">
        <v>97.3</v>
      </c>
      <c r="I256" s="114"/>
      <c r="J256" s="114"/>
      <c r="K256" s="114"/>
      <c r="L256" s="114"/>
      <c r="M256" s="114"/>
      <c r="N256" s="114"/>
      <c r="O256" s="114"/>
      <c r="P256" s="114"/>
      <c r="Q256" s="114">
        <f t="shared" si="19"/>
        <v>97.3</v>
      </c>
      <c r="R256" s="115" t="str">
        <f t="shared" si="22"/>
        <v>NO</v>
      </c>
      <c r="S256" s="116" t="str">
        <f t="shared" si="21"/>
        <v>Inviable Sanitariamente</v>
      </c>
      <c r="T256" s="41"/>
    </row>
    <row r="257" spans="1:20" s="44" customFormat="1" ht="32.1" customHeight="1">
      <c r="A257" s="509" t="s">
        <v>1649</v>
      </c>
      <c r="B257" s="511" t="s">
        <v>1654</v>
      </c>
      <c r="C257" s="511" t="s">
        <v>1655</v>
      </c>
      <c r="D257" s="217">
        <v>277</v>
      </c>
      <c r="E257" s="114"/>
      <c r="F257" s="114"/>
      <c r="G257" s="114"/>
      <c r="H257" s="114">
        <v>97.3</v>
      </c>
      <c r="I257" s="114"/>
      <c r="J257" s="114"/>
      <c r="K257" s="114"/>
      <c r="L257" s="114"/>
      <c r="M257" s="114"/>
      <c r="N257" s="114"/>
      <c r="O257" s="114"/>
      <c r="P257" s="114"/>
      <c r="Q257" s="114">
        <f t="shared" si="19"/>
        <v>97.3</v>
      </c>
      <c r="R257" s="115" t="str">
        <f t="shared" si="22"/>
        <v>NO</v>
      </c>
      <c r="S257" s="116" t="str">
        <f t="shared" si="21"/>
        <v>Inviable Sanitariamente</v>
      </c>
      <c r="T257" s="41"/>
    </row>
    <row r="258" spans="1:20" s="44" customFormat="1" ht="32.1" customHeight="1">
      <c r="A258" s="509" t="s">
        <v>1649</v>
      </c>
      <c r="B258" s="511" t="s">
        <v>1656</v>
      </c>
      <c r="C258" s="511" t="s">
        <v>1657</v>
      </c>
      <c r="D258" s="217">
        <v>330</v>
      </c>
      <c r="E258" s="114"/>
      <c r="F258" s="114"/>
      <c r="G258" s="114"/>
      <c r="H258" s="114"/>
      <c r="I258" s="114"/>
      <c r="J258" s="114">
        <v>97.3</v>
      </c>
      <c r="K258" s="114"/>
      <c r="L258" s="114"/>
      <c r="M258" s="114"/>
      <c r="N258" s="114"/>
      <c r="O258" s="114"/>
      <c r="P258" s="114"/>
      <c r="Q258" s="114">
        <f t="shared" si="19"/>
        <v>97.3</v>
      </c>
      <c r="R258" s="115" t="str">
        <f t="shared" si="22"/>
        <v>NO</v>
      </c>
      <c r="S258" s="116" t="str">
        <f t="shared" si="21"/>
        <v>Inviable Sanitariamente</v>
      </c>
      <c r="T258" s="41"/>
    </row>
    <row r="259" spans="1:20" s="44" customFormat="1" ht="32.1" customHeight="1">
      <c r="A259" s="509" t="s">
        <v>1649</v>
      </c>
      <c r="B259" s="511" t="s">
        <v>1658</v>
      </c>
      <c r="C259" s="511" t="s">
        <v>1659</v>
      </c>
      <c r="D259" s="217">
        <v>65</v>
      </c>
      <c r="E259" s="114"/>
      <c r="F259" s="114"/>
      <c r="G259" s="114"/>
      <c r="H259" s="114"/>
      <c r="I259" s="114"/>
      <c r="J259" s="114">
        <v>97.3</v>
      </c>
      <c r="K259" s="114"/>
      <c r="L259" s="114"/>
      <c r="M259" s="114"/>
      <c r="N259" s="114"/>
      <c r="O259" s="114"/>
      <c r="P259" s="114"/>
      <c r="Q259" s="114">
        <f t="shared" si="19"/>
        <v>97.3</v>
      </c>
      <c r="R259" s="115" t="str">
        <f t="shared" si="22"/>
        <v>NO</v>
      </c>
      <c r="S259" s="116" t="str">
        <f t="shared" si="21"/>
        <v>Inviable Sanitariamente</v>
      </c>
      <c r="T259" s="41"/>
    </row>
    <row r="260" spans="1:20" s="44" customFormat="1" ht="32.1" customHeight="1">
      <c r="A260" s="509" t="s">
        <v>1649</v>
      </c>
      <c r="B260" s="511" t="s">
        <v>1660</v>
      </c>
      <c r="C260" s="511" t="s">
        <v>1661</v>
      </c>
      <c r="D260" s="373">
        <v>112</v>
      </c>
      <c r="E260" s="114"/>
      <c r="F260" s="114"/>
      <c r="G260" s="114"/>
      <c r="H260" s="114"/>
      <c r="I260" s="114"/>
      <c r="J260" s="114">
        <v>97.3</v>
      </c>
      <c r="K260" s="114"/>
      <c r="L260" s="114"/>
      <c r="M260" s="114"/>
      <c r="N260" s="114"/>
      <c r="O260" s="114"/>
      <c r="P260" s="114"/>
      <c r="Q260" s="114">
        <f t="shared" si="19"/>
        <v>97.3</v>
      </c>
      <c r="R260" s="115" t="str">
        <f t="shared" si="22"/>
        <v>NO</v>
      </c>
      <c r="S260" s="116" t="str">
        <f t="shared" si="21"/>
        <v>Inviable Sanitariamente</v>
      </c>
      <c r="T260" s="41"/>
    </row>
    <row r="261" spans="1:20" s="44" customFormat="1" ht="32.1" customHeight="1">
      <c r="A261" s="509" t="s">
        <v>1649</v>
      </c>
      <c r="B261" s="511" t="s">
        <v>1662</v>
      </c>
      <c r="C261" s="511" t="s">
        <v>1663</v>
      </c>
      <c r="D261" s="217">
        <v>204</v>
      </c>
      <c r="E261" s="114"/>
      <c r="F261" s="114"/>
      <c r="G261" s="114"/>
      <c r="H261" s="114">
        <v>97.3</v>
      </c>
      <c r="I261" s="114"/>
      <c r="J261" s="114"/>
      <c r="K261" s="114"/>
      <c r="L261" s="114"/>
      <c r="M261" s="114"/>
      <c r="N261" s="114"/>
      <c r="O261" s="114"/>
      <c r="P261" s="114"/>
      <c r="Q261" s="114">
        <f t="shared" si="19"/>
        <v>97.3</v>
      </c>
      <c r="R261" s="115" t="str">
        <f t="shared" si="22"/>
        <v>NO</v>
      </c>
      <c r="S261" s="116" t="str">
        <f t="shared" si="21"/>
        <v>Inviable Sanitariamente</v>
      </c>
      <c r="T261" s="41"/>
    </row>
    <row r="262" spans="1:20" s="44" customFormat="1" ht="32.1" customHeight="1">
      <c r="A262" s="509" t="s">
        <v>1649</v>
      </c>
      <c r="B262" s="511" t="s">
        <v>1664</v>
      </c>
      <c r="C262" s="511" t="s">
        <v>1665</v>
      </c>
      <c r="D262" s="217">
        <v>51</v>
      </c>
      <c r="E262" s="114"/>
      <c r="F262" s="114"/>
      <c r="G262" s="114"/>
      <c r="H262" s="114"/>
      <c r="I262" s="114"/>
      <c r="J262" s="114"/>
      <c r="K262" s="114">
        <v>97.3</v>
      </c>
      <c r="L262" s="114"/>
      <c r="M262" s="114"/>
      <c r="N262" s="114"/>
      <c r="O262" s="114"/>
      <c r="P262" s="114"/>
      <c r="Q262" s="114">
        <f t="shared" si="19"/>
        <v>97.3</v>
      </c>
      <c r="R262" s="115" t="str">
        <f t="shared" si="22"/>
        <v>NO</v>
      </c>
      <c r="S262" s="116" t="str">
        <f t="shared" si="21"/>
        <v>Inviable Sanitariamente</v>
      </c>
      <c r="T262" s="41"/>
    </row>
    <row r="263" spans="1:20" s="44" customFormat="1" ht="32.1" customHeight="1">
      <c r="A263" s="509" t="s">
        <v>1649</v>
      </c>
      <c r="B263" s="511" t="s">
        <v>1666</v>
      </c>
      <c r="C263" s="511" t="s">
        <v>1667</v>
      </c>
      <c r="D263" s="373">
        <v>42</v>
      </c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>
        <v>97.3</v>
      </c>
      <c r="Q263" s="114">
        <f t="shared" si="19"/>
        <v>97.3</v>
      </c>
      <c r="R263" s="115" t="str">
        <f t="shared" si="22"/>
        <v>NO</v>
      </c>
      <c r="S263" s="116" t="str">
        <f t="shared" si="21"/>
        <v>Inviable Sanitariamente</v>
      </c>
      <c r="T263" s="41"/>
    </row>
    <row r="264" spans="1:20" s="44" customFormat="1" ht="32.1" customHeight="1">
      <c r="A264" s="509" t="s">
        <v>1649</v>
      </c>
      <c r="B264" s="511" t="s">
        <v>1668</v>
      </c>
      <c r="C264" s="511" t="s">
        <v>1669</v>
      </c>
      <c r="D264" s="217">
        <v>277</v>
      </c>
      <c r="E264" s="114"/>
      <c r="F264" s="114"/>
      <c r="G264" s="114"/>
      <c r="H264" s="114">
        <v>97.3</v>
      </c>
      <c r="I264" s="114"/>
      <c r="J264" s="114"/>
      <c r="K264" s="114"/>
      <c r="L264" s="114"/>
      <c r="M264" s="114"/>
      <c r="N264" s="114"/>
      <c r="O264" s="114"/>
      <c r="P264" s="114"/>
      <c r="Q264" s="114">
        <f t="shared" si="19"/>
        <v>97.3</v>
      </c>
      <c r="R264" s="115" t="str">
        <f t="shared" si="22"/>
        <v>NO</v>
      </c>
      <c r="S264" s="116" t="str">
        <f t="shared" si="21"/>
        <v>Inviable Sanitariamente</v>
      </c>
      <c r="T264" s="41"/>
    </row>
    <row r="265" spans="1:20" s="44" customFormat="1" ht="32.1" customHeight="1">
      <c r="A265" s="509" t="s">
        <v>1649</v>
      </c>
      <c r="B265" s="511" t="s">
        <v>1670</v>
      </c>
      <c r="C265" s="511" t="s">
        <v>1671</v>
      </c>
      <c r="D265" s="217">
        <v>56</v>
      </c>
      <c r="E265" s="114"/>
      <c r="F265" s="114"/>
      <c r="G265" s="114"/>
      <c r="H265" s="114">
        <v>97.3</v>
      </c>
      <c r="I265" s="114"/>
      <c r="J265" s="114"/>
      <c r="K265" s="114"/>
      <c r="L265" s="114"/>
      <c r="M265" s="114"/>
      <c r="N265" s="114"/>
      <c r="O265" s="114"/>
      <c r="P265" s="114"/>
      <c r="Q265" s="114">
        <f t="shared" si="19"/>
        <v>97.3</v>
      </c>
      <c r="R265" s="115" t="str">
        <f t="shared" si="22"/>
        <v>NO</v>
      </c>
      <c r="S265" s="116" t="str">
        <f t="shared" si="21"/>
        <v>Inviable Sanitariamente</v>
      </c>
      <c r="T265" s="41"/>
    </row>
    <row r="266" spans="1:20" s="44" customFormat="1" ht="32.1" customHeight="1">
      <c r="A266" s="509" t="s">
        <v>1649</v>
      </c>
      <c r="B266" s="511" t="s">
        <v>1672</v>
      </c>
      <c r="C266" s="511" t="s">
        <v>1673</v>
      </c>
      <c r="D266" s="217">
        <v>340</v>
      </c>
      <c r="E266" s="114"/>
      <c r="F266" s="114"/>
      <c r="G266" s="114"/>
      <c r="H266" s="114">
        <v>0</v>
      </c>
      <c r="I266" s="114"/>
      <c r="J266" s="114"/>
      <c r="K266" s="114"/>
      <c r="L266" s="114"/>
      <c r="M266" s="114"/>
      <c r="N266" s="114"/>
      <c r="O266" s="114"/>
      <c r="P266" s="114"/>
      <c r="Q266" s="114">
        <f t="shared" si="19"/>
        <v>0</v>
      </c>
      <c r="R266" s="115" t="str">
        <f t="shared" si="22"/>
        <v>SI</v>
      </c>
      <c r="S266" s="116" t="str">
        <f t="shared" si="21"/>
        <v>Sin Riesgo</v>
      </c>
      <c r="T266" s="41"/>
    </row>
    <row r="267" spans="1:20" s="44" customFormat="1" ht="32.1" customHeight="1">
      <c r="A267" s="509" t="s">
        <v>1649</v>
      </c>
      <c r="B267" s="511" t="s">
        <v>1674</v>
      </c>
      <c r="C267" s="511" t="s">
        <v>1675</v>
      </c>
      <c r="D267" s="217">
        <v>32</v>
      </c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>
        <v>97.3</v>
      </c>
      <c r="Q267" s="114">
        <f t="shared" si="19"/>
        <v>97.3</v>
      </c>
      <c r="R267" s="115" t="str">
        <f t="shared" si="22"/>
        <v>NO</v>
      </c>
      <c r="S267" s="116" t="str">
        <f t="shared" si="21"/>
        <v>Inviable Sanitariamente</v>
      </c>
      <c r="T267" s="41"/>
    </row>
    <row r="268" spans="1:20" s="44" customFormat="1" ht="32.1" customHeight="1">
      <c r="A268" s="509" t="s">
        <v>1649</v>
      </c>
      <c r="B268" s="511" t="s">
        <v>1676</v>
      </c>
      <c r="C268" s="511" t="s">
        <v>1677</v>
      </c>
      <c r="D268" s="373">
        <v>15</v>
      </c>
      <c r="E268" s="114"/>
      <c r="F268" s="114"/>
      <c r="G268" s="114"/>
      <c r="H268" s="114"/>
      <c r="I268" s="114"/>
      <c r="J268" s="114">
        <v>97.3</v>
      </c>
      <c r="K268" s="114"/>
      <c r="L268" s="114"/>
      <c r="M268" s="114"/>
      <c r="N268" s="114"/>
      <c r="O268" s="114"/>
      <c r="P268" s="114"/>
      <c r="Q268" s="114">
        <f t="shared" si="19"/>
        <v>97.3</v>
      </c>
      <c r="R268" s="115" t="str">
        <f t="shared" si="22"/>
        <v>NO</v>
      </c>
      <c r="S268" s="116" t="str">
        <f t="shared" si="21"/>
        <v>Inviable Sanitariamente</v>
      </c>
      <c r="T268" s="41"/>
    </row>
    <row r="269" spans="1:20" s="44" customFormat="1" ht="32.1" customHeight="1">
      <c r="A269" s="509" t="s">
        <v>1678</v>
      </c>
      <c r="B269" s="511" t="s">
        <v>1679</v>
      </c>
      <c r="C269" s="511" t="s">
        <v>1680</v>
      </c>
      <c r="D269" s="324">
        <v>20</v>
      </c>
      <c r="E269" s="114"/>
      <c r="F269" s="114"/>
      <c r="G269" s="114"/>
      <c r="H269" s="114"/>
      <c r="I269" s="114"/>
      <c r="J269" s="114"/>
      <c r="K269" s="114"/>
      <c r="L269" s="114"/>
      <c r="M269" s="114"/>
      <c r="N269" s="114">
        <v>97.3</v>
      </c>
      <c r="O269" s="114"/>
      <c r="P269" s="114"/>
      <c r="Q269" s="114">
        <f t="shared" si="19"/>
        <v>97.3</v>
      </c>
      <c r="R269" s="115" t="str">
        <f t="shared" si="22"/>
        <v>NO</v>
      </c>
      <c r="S269" s="116" t="str">
        <f t="shared" ref="S269:S328" si="23">IF(Q269&lt;=5,"Sin Riesgo",IF(Q269 &lt;=14,"Bajo",IF(Q269&lt;=35,"Medio",IF(Q269&lt;=80,"Alto","Inviable Sanitariamente"))))</f>
        <v>Inviable Sanitariamente</v>
      </c>
      <c r="T269" s="41"/>
    </row>
    <row r="270" spans="1:20" s="44" customFormat="1" ht="32.1" customHeight="1">
      <c r="A270" s="509" t="s">
        <v>1678</v>
      </c>
      <c r="B270" s="511" t="s">
        <v>1681</v>
      </c>
      <c r="C270" s="511" t="s">
        <v>1682</v>
      </c>
      <c r="D270" s="322">
        <v>25</v>
      </c>
      <c r="E270" s="114"/>
      <c r="F270" s="114">
        <v>97.3</v>
      </c>
      <c r="G270" s="114"/>
      <c r="H270" s="114"/>
      <c r="I270" s="114"/>
      <c r="J270" s="114"/>
      <c r="K270" s="114"/>
      <c r="L270" s="114"/>
      <c r="M270" s="114"/>
      <c r="N270" s="114">
        <v>97.3</v>
      </c>
      <c r="O270" s="114"/>
      <c r="P270" s="114"/>
      <c r="Q270" s="114">
        <f t="shared" si="19"/>
        <v>97.3</v>
      </c>
      <c r="R270" s="115" t="str">
        <f t="shared" si="22"/>
        <v>NO</v>
      </c>
      <c r="S270" s="116" t="str">
        <f t="shared" si="23"/>
        <v>Inviable Sanitariamente</v>
      </c>
      <c r="T270" s="41"/>
    </row>
    <row r="271" spans="1:20" s="44" customFormat="1" ht="32.1" customHeight="1">
      <c r="A271" s="509" t="s">
        <v>1678</v>
      </c>
      <c r="B271" s="511" t="s">
        <v>1683</v>
      </c>
      <c r="C271" s="511" t="s">
        <v>1684</v>
      </c>
      <c r="D271" s="322">
        <v>36</v>
      </c>
      <c r="E271" s="114"/>
      <c r="F271" s="114"/>
      <c r="G271" s="114"/>
      <c r="H271" s="114"/>
      <c r="I271" s="114">
        <v>97.3</v>
      </c>
      <c r="J271" s="114" t="s">
        <v>1541</v>
      </c>
      <c r="K271" s="114"/>
      <c r="L271" s="114"/>
      <c r="M271" s="114"/>
      <c r="N271" s="114"/>
      <c r="O271" s="114"/>
      <c r="P271" s="114"/>
      <c r="Q271" s="114">
        <f t="shared" si="19"/>
        <v>97.3</v>
      </c>
      <c r="R271" s="115" t="str">
        <f t="shared" si="22"/>
        <v>NO</v>
      </c>
      <c r="S271" s="116" t="str">
        <f t="shared" si="23"/>
        <v>Inviable Sanitariamente</v>
      </c>
      <c r="T271" s="41"/>
    </row>
    <row r="272" spans="1:20" s="44" customFormat="1" ht="32.1" customHeight="1">
      <c r="A272" s="509" t="s">
        <v>1678</v>
      </c>
      <c r="B272" s="511" t="s">
        <v>1685</v>
      </c>
      <c r="C272" s="511" t="s">
        <v>1686</v>
      </c>
      <c r="D272" s="322">
        <v>110</v>
      </c>
      <c r="E272" s="114"/>
      <c r="F272" s="114"/>
      <c r="G272" s="114"/>
      <c r="H272" s="114"/>
      <c r="I272" s="114"/>
      <c r="J272" s="114"/>
      <c r="K272" s="114"/>
      <c r="L272" s="114"/>
      <c r="M272" s="114"/>
      <c r="N272" s="114">
        <v>0</v>
      </c>
      <c r="O272" s="114"/>
      <c r="P272" s="114"/>
      <c r="Q272" s="114">
        <f t="shared" si="19"/>
        <v>0</v>
      </c>
      <c r="R272" s="115" t="str">
        <f t="shared" si="22"/>
        <v>SI</v>
      </c>
      <c r="S272" s="116" t="str">
        <f t="shared" si="23"/>
        <v>Sin Riesgo</v>
      </c>
      <c r="T272" s="41"/>
    </row>
    <row r="273" spans="1:20" s="44" customFormat="1" ht="32.1" customHeight="1">
      <c r="A273" s="509" t="s">
        <v>1678</v>
      </c>
      <c r="B273" s="511" t="s">
        <v>1687</v>
      </c>
      <c r="C273" s="511" t="s">
        <v>1688</v>
      </c>
      <c r="D273" s="322">
        <v>460</v>
      </c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>
        <v>0</v>
      </c>
      <c r="P273" s="114"/>
      <c r="Q273" s="114">
        <f t="shared" si="19"/>
        <v>0</v>
      </c>
      <c r="R273" s="115" t="str">
        <f t="shared" si="22"/>
        <v>SI</v>
      </c>
      <c r="S273" s="116" t="str">
        <f t="shared" si="23"/>
        <v>Sin Riesgo</v>
      </c>
      <c r="T273" s="41"/>
    </row>
    <row r="274" spans="1:20" s="44" customFormat="1" ht="32.1" customHeight="1">
      <c r="A274" s="509" t="s">
        <v>1678</v>
      </c>
      <c r="B274" s="511" t="s">
        <v>1689</v>
      </c>
      <c r="C274" s="511" t="s">
        <v>1690</v>
      </c>
      <c r="D274" s="322">
        <v>106</v>
      </c>
      <c r="E274" s="114"/>
      <c r="F274" s="114"/>
      <c r="G274" s="114"/>
      <c r="H274" s="114"/>
      <c r="I274" s="114"/>
      <c r="J274" s="114"/>
      <c r="K274" s="114"/>
      <c r="L274" s="114">
        <v>97.3</v>
      </c>
      <c r="M274" s="114"/>
      <c r="N274" s="114"/>
      <c r="O274" s="114"/>
      <c r="P274" s="114"/>
      <c r="Q274" s="114">
        <f t="shared" si="19"/>
        <v>97.3</v>
      </c>
      <c r="R274" s="115" t="str">
        <f t="shared" si="22"/>
        <v>NO</v>
      </c>
      <c r="S274" s="116" t="str">
        <f t="shared" si="23"/>
        <v>Inviable Sanitariamente</v>
      </c>
      <c r="T274" s="41"/>
    </row>
    <row r="275" spans="1:20" s="44" customFormat="1" ht="32.1" customHeight="1">
      <c r="A275" s="509" t="s">
        <v>1678</v>
      </c>
      <c r="B275" s="511" t="s">
        <v>1691</v>
      </c>
      <c r="C275" s="511" t="s">
        <v>1600</v>
      </c>
      <c r="D275" s="322">
        <v>215</v>
      </c>
      <c r="E275" s="114"/>
      <c r="F275" s="114"/>
      <c r="G275" s="114"/>
      <c r="H275" s="114"/>
      <c r="I275" s="114">
        <v>97.3</v>
      </c>
      <c r="J275" s="114"/>
      <c r="K275" s="114"/>
      <c r="L275" s="114"/>
      <c r="M275" s="114"/>
      <c r="N275" s="114"/>
      <c r="O275" s="114"/>
      <c r="P275" s="114"/>
      <c r="Q275" s="114">
        <f t="shared" si="19"/>
        <v>97.3</v>
      </c>
      <c r="R275" s="115" t="str">
        <f t="shared" si="22"/>
        <v>NO</v>
      </c>
      <c r="S275" s="116" t="str">
        <f t="shared" si="23"/>
        <v>Inviable Sanitariamente</v>
      </c>
      <c r="T275" s="41"/>
    </row>
    <row r="276" spans="1:20" s="44" customFormat="1" ht="32.1" customHeight="1">
      <c r="A276" s="509" t="s">
        <v>1678</v>
      </c>
      <c r="B276" s="511" t="s">
        <v>1692</v>
      </c>
      <c r="C276" s="511" t="s">
        <v>1693</v>
      </c>
      <c r="D276" s="324">
        <v>83</v>
      </c>
      <c r="E276" s="114"/>
      <c r="F276" s="114"/>
      <c r="G276" s="114"/>
      <c r="H276" s="114">
        <v>97.3</v>
      </c>
      <c r="I276" s="114"/>
      <c r="J276" s="114"/>
      <c r="K276" s="114"/>
      <c r="L276" s="114"/>
      <c r="M276" s="114"/>
      <c r="N276" s="114"/>
      <c r="O276" s="114"/>
      <c r="P276" s="114"/>
      <c r="Q276" s="114">
        <f t="shared" si="19"/>
        <v>97.3</v>
      </c>
      <c r="R276" s="115" t="str">
        <f t="shared" si="22"/>
        <v>NO</v>
      </c>
      <c r="S276" s="116" t="str">
        <f t="shared" si="23"/>
        <v>Inviable Sanitariamente</v>
      </c>
      <c r="T276" s="41"/>
    </row>
    <row r="277" spans="1:20" s="44" customFormat="1" ht="32.1" customHeight="1">
      <c r="A277" s="509" t="s">
        <v>1678</v>
      </c>
      <c r="B277" s="511" t="s">
        <v>1694</v>
      </c>
      <c r="C277" s="511" t="s">
        <v>1695</v>
      </c>
      <c r="D277" s="322">
        <v>22</v>
      </c>
      <c r="E277" s="114"/>
      <c r="F277" s="114"/>
      <c r="G277" s="114"/>
      <c r="H277" s="114"/>
      <c r="I277" s="114">
        <v>97.3</v>
      </c>
      <c r="J277" s="114"/>
      <c r="K277" s="114"/>
      <c r="L277" s="114"/>
      <c r="M277" s="114"/>
      <c r="N277" s="114"/>
      <c r="O277" s="114"/>
      <c r="P277" s="114"/>
      <c r="Q277" s="114">
        <f t="shared" si="19"/>
        <v>97.3</v>
      </c>
      <c r="R277" s="115" t="str">
        <f t="shared" si="22"/>
        <v>NO</v>
      </c>
      <c r="S277" s="116" t="str">
        <f t="shared" si="23"/>
        <v>Inviable Sanitariamente</v>
      </c>
      <c r="T277" s="41"/>
    </row>
    <row r="278" spans="1:20" s="44" customFormat="1" ht="32.1" customHeight="1">
      <c r="A278" s="509" t="s">
        <v>1678</v>
      </c>
      <c r="B278" s="511" t="s">
        <v>938</v>
      </c>
      <c r="C278" s="511" t="s">
        <v>1696</v>
      </c>
      <c r="D278" s="322">
        <v>46</v>
      </c>
      <c r="E278" s="114"/>
      <c r="F278" s="114">
        <v>97.3</v>
      </c>
      <c r="G278" s="114"/>
      <c r="H278" s="114"/>
      <c r="I278" s="114">
        <v>97.3</v>
      </c>
      <c r="J278" s="114"/>
      <c r="K278" s="114"/>
      <c r="L278" s="114"/>
      <c r="M278" s="114"/>
      <c r="N278" s="114"/>
      <c r="O278" s="114"/>
      <c r="P278" s="114"/>
      <c r="Q278" s="114">
        <f t="shared" si="19"/>
        <v>97.3</v>
      </c>
      <c r="R278" s="115" t="str">
        <f t="shared" si="22"/>
        <v>NO</v>
      </c>
      <c r="S278" s="116" t="str">
        <f t="shared" si="23"/>
        <v>Inviable Sanitariamente</v>
      </c>
      <c r="T278" s="41"/>
    </row>
    <row r="279" spans="1:20" s="44" customFormat="1" ht="32.1" customHeight="1">
      <c r="A279" s="509" t="s">
        <v>1678</v>
      </c>
      <c r="B279" s="511" t="s">
        <v>1697</v>
      </c>
      <c r="C279" s="511" t="s">
        <v>1698</v>
      </c>
      <c r="D279" s="324">
        <v>15</v>
      </c>
      <c r="E279" s="114"/>
      <c r="F279" s="114"/>
      <c r="G279" s="114"/>
      <c r="H279" s="114"/>
      <c r="I279" s="114">
        <v>97.3</v>
      </c>
      <c r="J279" s="114"/>
      <c r="K279" s="114"/>
      <c r="L279" s="114"/>
      <c r="M279" s="114"/>
      <c r="N279" s="114"/>
      <c r="O279" s="114"/>
      <c r="P279" s="114"/>
      <c r="Q279" s="114">
        <f t="shared" si="19"/>
        <v>97.3</v>
      </c>
      <c r="R279" s="115" t="str">
        <f t="shared" si="22"/>
        <v>NO</v>
      </c>
      <c r="S279" s="116" t="str">
        <f t="shared" si="23"/>
        <v>Inviable Sanitariamente</v>
      </c>
      <c r="T279" s="41"/>
    </row>
    <row r="280" spans="1:20" s="44" customFormat="1" ht="32.1" customHeight="1">
      <c r="A280" s="509" t="s">
        <v>1678</v>
      </c>
      <c r="B280" s="511" t="s">
        <v>1699</v>
      </c>
      <c r="C280" s="511" t="s">
        <v>1700</v>
      </c>
      <c r="D280" s="322">
        <v>200</v>
      </c>
      <c r="E280" s="114"/>
      <c r="F280" s="114">
        <v>97.3</v>
      </c>
      <c r="G280" s="114"/>
      <c r="H280" s="114">
        <v>97.3</v>
      </c>
      <c r="I280" s="114"/>
      <c r="J280" s="114"/>
      <c r="K280" s="114"/>
      <c r="L280" s="114"/>
      <c r="M280" s="114"/>
      <c r="N280" s="114"/>
      <c r="O280" s="114"/>
      <c r="P280" s="114"/>
      <c r="Q280" s="114">
        <f t="shared" si="19"/>
        <v>97.3</v>
      </c>
      <c r="R280" s="115" t="str">
        <f t="shared" si="22"/>
        <v>NO</v>
      </c>
      <c r="S280" s="116" t="str">
        <f t="shared" si="23"/>
        <v>Inviable Sanitariamente</v>
      </c>
      <c r="T280" s="41"/>
    </row>
    <row r="281" spans="1:20" s="44" customFormat="1" ht="32.1" customHeight="1">
      <c r="A281" s="509" t="s">
        <v>1678</v>
      </c>
      <c r="B281" s="511" t="s">
        <v>317</v>
      </c>
      <c r="C281" s="511" t="s">
        <v>1701</v>
      </c>
      <c r="D281" s="322">
        <v>200</v>
      </c>
      <c r="E281" s="114"/>
      <c r="F281" s="114"/>
      <c r="G281" s="114"/>
      <c r="H281" s="114">
        <v>97.3</v>
      </c>
      <c r="I281" s="114"/>
      <c r="J281" s="114"/>
      <c r="K281" s="114"/>
      <c r="L281" s="114"/>
      <c r="M281" s="114"/>
      <c r="N281" s="114"/>
      <c r="O281" s="114"/>
      <c r="P281" s="114"/>
      <c r="Q281" s="114">
        <f t="shared" si="19"/>
        <v>97.3</v>
      </c>
      <c r="R281" s="115" t="str">
        <f t="shared" si="22"/>
        <v>NO</v>
      </c>
      <c r="S281" s="116" t="str">
        <f t="shared" si="23"/>
        <v>Inviable Sanitariamente</v>
      </c>
      <c r="T281" s="41"/>
    </row>
    <row r="282" spans="1:20" s="44" customFormat="1" ht="32.1" customHeight="1">
      <c r="A282" s="509" t="s">
        <v>1678</v>
      </c>
      <c r="B282" s="511" t="s">
        <v>1702</v>
      </c>
      <c r="C282" s="511" t="s">
        <v>1703</v>
      </c>
      <c r="D282" s="324">
        <v>200</v>
      </c>
      <c r="E282" s="114"/>
      <c r="F282" s="114"/>
      <c r="G282" s="114"/>
      <c r="H282" s="114"/>
      <c r="I282" s="114"/>
      <c r="J282" s="114"/>
      <c r="K282" s="114"/>
      <c r="L282" s="114">
        <v>97.3</v>
      </c>
      <c r="M282" s="114"/>
      <c r="N282" s="114"/>
      <c r="O282" s="114"/>
      <c r="P282" s="114"/>
      <c r="Q282" s="114">
        <f t="shared" si="19"/>
        <v>97.3</v>
      </c>
      <c r="R282" s="115" t="str">
        <f t="shared" si="22"/>
        <v>NO</v>
      </c>
      <c r="S282" s="116" t="str">
        <f t="shared" si="23"/>
        <v>Inviable Sanitariamente</v>
      </c>
      <c r="T282" s="41"/>
    </row>
    <row r="283" spans="1:20" s="44" customFormat="1" ht="32.1" customHeight="1">
      <c r="A283" s="509" t="s">
        <v>1678</v>
      </c>
      <c r="B283" s="511" t="s">
        <v>1704</v>
      </c>
      <c r="C283" s="511" t="s">
        <v>1705</v>
      </c>
      <c r="D283" s="322">
        <v>170</v>
      </c>
      <c r="E283" s="114"/>
      <c r="F283" s="114"/>
      <c r="G283" s="114"/>
      <c r="H283" s="114"/>
      <c r="I283" s="114"/>
      <c r="J283" s="114"/>
      <c r="K283" s="114"/>
      <c r="L283" s="114"/>
      <c r="M283" s="114">
        <v>97.3</v>
      </c>
      <c r="N283" s="114"/>
      <c r="O283" s="114"/>
      <c r="P283" s="114"/>
      <c r="Q283" s="114">
        <f t="shared" si="19"/>
        <v>97.3</v>
      </c>
      <c r="R283" s="115" t="str">
        <f t="shared" si="22"/>
        <v>NO</v>
      </c>
      <c r="S283" s="116" t="str">
        <f t="shared" si="23"/>
        <v>Inviable Sanitariamente</v>
      </c>
      <c r="T283" s="41"/>
    </row>
    <row r="284" spans="1:20" s="44" customFormat="1" ht="32.1" customHeight="1">
      <c r="A284" s="509" t="s">
        <v>1678</v>
      </c>
      <c r="B284" s="511" t="s">
        <v>836</v>
      </c>
      <c r="C284" s="511" t="s">
        <v>1706</v>
      </c>
      <c r="D284" s="322">
        <v>42</v>
      </c>
      <c r="E284" s="114"/>
      <c r="F284" s="114"/>
      <c r="G284" s="114"/>
      <c r="H284" s="114"/>
      <c r="I284" s="114"/>
      <c r="J284" s="114"/>
      <c r="K284" s="114"/>
      <c r="L284" s="114">
        <v>97.3</v>
      </c>
      <c r="M284" s="114"/>
      <c r="N284" s="114"/>
      <c r="O284" s="114"/>
      <c r="P284" s="114"/>
      <c r="Q284" s="114">
        <f t="shared" si="19"/>
        <v>97.3</v>
      </c>
      <c r="R284" s="115" t="str">
        <f t="shared" si="22"/>
        <v>NO</v>
      </c>
      <c r="S284" s="116" t="str">
        <f t="shared" si="23"/>
        <v>Inviable Sanitariamente</v>
      </c>
      <c r="T284" s="41"/>
    </row>
    <row r="285" spans="1:20" s="44" customFormat="1" ht="32.1" customHeight="1">
      <c r="A285" s="509" t="s">
        <v>1678</v>
      </c>
      <c r="B285" s="511" t="s">
        <v>856</v>
      </c>
      <c r="C285" s="511" t="s">
        <v>1707</v>
      </c>
      <c r="D285" s="322">
        <v>65</v>
      </c>
      <c r="E285" s="114"/>
      <c r="F285" s="114"/>
      <c r="G285" s="114"/>
      <c r="H285" s="114"/>
      <c r="I285" s="114"/>
      <c r="J285" s="114"/>
      <c r="K285" s="114"/>
      <c r="L285" s="114"/>
      <c r="M285" s="114">
        <v>97.3</v>
      </c>
      <c r="N285" s="114"/>
      <c r="O285" s="114"/>
      <c r="P285" s="114"/>
      <c r="Q285" s="114">
        <f t="shared" si="19"/>
        <v>97.3</v>
      </c>
      <c r="R285" s="115" t="str">
        <f t="shared" si="22"/>
        <v>NO</v>
      </c>
      <c r="S285" s="116" t="str">
        <f t="shared" si="23"/>
        <v>Inviable Sanitariamente</v>
      </c>
      <c r="T285" s="41"/>
    </row>
    <row r="286" spans="1:20" s="44" customFormat="1" ht="32.1" customHeight="1">
      <c r="A286" s="509" t="s">
        <v>1678</v>
      </c>
      <c r="B286" s="511" t="s">
        <v>1672</v>
      </c>
      <c r="C286" s="511" t="s">
        <v>1708</v>
      </c>
      <c r="D286" s="322">
        <v>15</v>
      </c>
      <c r="E286" s="114"/>
      <c r="F286" s="114"/>
      <c r="G286" s="114"/>
      <c r="H286" s="114"/>
      <c r="I286" s="114"/>
      <c r="J286" s="114">
        <v>97.3</v>
      </c>
      <c r="K286" s="114"/>
      <c r="L286" s="114"/>
      <c r="M286" s="114"/>
      <c r="N286" s="114"/>
      <c r="O286" s="114"/>
      <c r="P286" s="114"/>
      <c r="Q286" s="114">
        <f t="shared" si="19"/>
        <v>97.3</v>
      </c>
      <c r="R286" s="115" t="str">
        <f t="shared" si="22"/>
        <v>NO</v>
      </c>
      <c r="S286" s="116" t="str">
        <f t="shared" si="23"/>
        <v>Inviable Sanitariamente</v>
      </c>
      <c r="T286" s="41"/>
    </row>
    <row r="287" spans="1:20" s="44" customFormat="1" ht="32.1" customHeight="1">
      <c r="A287" s="509" t="s">
        <v>1678</v>
      </c>
      <c r="B287" s="511" t="s">
        <v>785</v>
      </c>
      <c r="C287" s="511" t="s">
        <v>1709</v>
      </c>
      <c r="D287" s="322">
        <v>50</v>
      </c>
      <c r="E287" s="114"/>
      <c r="F287" s="114"/>
      <c r="G287" s="114"/>
      <c r="H287" s="114"/>
      <c r="I287" s="114"/>
      <c r="J287" s="114"/>
      <c r="K287" s="114">
        <v>97.3</v>
      </c>
      <c r="L287" s="114"/>
      <c r="M287" s="114"/>
      <c r="N287" s="114"/>
      <c r="O287" s="114"/>
      <c r="P287" s="114"/>
      <c r="Q287" s="114">
        <f t="shared" si="19"/>
        <v>97.3</v>
      </c>
      <c r="R287" s="115" t="str">
        <f t="shared" si="22"/>
        <v>NO</v>
      </c>
      <c r="S287" s="116" t="str">
        <f t="shared" si="23"/>
        <v>Inviable Sanitariamente</v>
      </c>
      <c r="T287" s="41"/>
    </row>
    <row r="288" spans="1:20" s="44" customFormat="1" ht="32.1" customHeight="1">
      <c r="A288" s="509" t="s">
        <v>1678</v>
      </c>
      <c r="B288" s="511" t="s">
        <v>657</v>
      </c>
      <c r="C288" s="511" t="s">
        <v>1710</v>
      </c>
      <c r="D288" s="322">
        <v>37</v>
      </c>
      <c r="E288" s="114"/>
      <c r="F288" s="114"/>
      <c r="G288" s="114"/>
      <c r="H288" s="114"/>
      <c r="I288" s="114"/>
      <c r="J288" s="114">
        <v>97.3</v>
      </c>
      <c r="K288" s="114"/>
      <c r="L288" s="114"/>
      <c r="M288" s="114"/>
      <c r="N288" s="114"/>
      <c r="O288" s="114"/>
      <c r="P288" s="114"/>
      <c r="Q288" s="114">
        <f t="shared" si="19"/>
        <v>97.3</v>
      </c>
      <c r="R288" s="115" t="str">
        <f t="shared" si="22"/>
        <v>NO</v>
      </c>
      <c r="S288" s="116" t="str">
        <f t="shared" si="23"/>
        <v>Inviable Sanitariamente</v>
      </c>
      <c r="T288" s="41"/>
    </row>
    <row r="289" spans="1:20" s="44" customFormat="1" ht="32.1" customHeight="1">
      <c r="A289" s="509" t="s">
        <v>1678</v>
      </c>
      <c r="B289" s="511" t="s">
        <v>1711</v>
      </c>
      <c r="C289" s="511" t="s">
        <v>1712</v>
      </c>
      <c r="D289" s="322">
        <v>28</v>
      </c>
      <c r="E289" s="114"/>
      <c r="F289" s="114"/>
      <c r="G289" s="114"/>
      <c r="H289" s="114"/>
      <c r="I289" s="114"/>
      <c r="J289" s="114">
        <v>97.3</v>
      </c>
      <c r="K289" s="114"/>
      <c r="L289" s="114"/>
      <c r="M289" s="114"/>
      <c r="N289" s="114"/>
      <c r="O289" s="114"/>
      <c r="P289" s="114"/>
      <c r="Q289" s="114">
        <f t="shared" ref="Q289:Q345" si="24">AVERAGE(E289:P289)</f>
        <v>97.3</v>
      </c>
      <c r="R289" s="115" t="str">
        <f t="shared" si="22"/>
        <v>NO</v>
      </c>
      <c r="S289" s="116" t="str">
        <f t="shared" si="23"/>
        <v>Inviable Sanitariamente</v>
      </c>
      <c r="T289" s="41"/>
    </row>
    <row r="290" spans="1:20" s="44" customFormat="1" ht="32.1" customHeight="1">
      <c r="A290" s="509" t="s">
        <v>1678</v>
      </c>
      <c r="B290" s="511" t="s">
        <v>1713</v>
      </c>
      <c r="C290" s="511" t="s">
        <v>1714</v>
      </c>
      <c r="D290" s="322">
        <v>126</v>
      </c>
      <c r="E290" s="114"/>
      <c r="F290" s="114"/>
      <c r="G290" s="114"/>
      <c r="H290" s="114"/>
      <c r="I290" s="114">
        <v>97.3</v>
      </c>
      <c r="J290" s="114"/>
      <c r="K290" s="114"/>
      <c r="L290" s="114"/>
      <c r="M290" s="114"/>
      <c r="N290" s="114"/>
      <c r="O290" s="114"/>
      <c r="P290" s="114"/>
      <c r="Q290" s="114">
        <f t="shared" si="24"/>
        <v>97.3</v>
      </c>
      <c r="R290" s="115" t="str">
        <f t="shared" si="22"/>
        <v>NO</v>
      </c>
      <c r="S290" s="116" t="str">
        <f t="shared" si="23"/>
        <v>Inviable Sanitariamente</v>
      </c>
      <c r="T290" s="41"/>
    </row>
    <row r="291" spans="1:20" s="44" customFormat="1" ht="32.1" customHeight="1">
      <c r="A291" s="509" t="s">
        <v>1678</v>
      </c>
      <c r="B291" s="511" t="s">
        <v>1715</v>
      </c>
      <c r="C291" s="511" t="s">
        <v>1716</v>
      </c>
      <c r="D291" s="322">
        <v>56</v>
      </c>
      <c r="E291" s="114"/>
      <c r="F291" s="114"/>
      <c r="G291" s="114"/>
      <c r="H291" s="114"/>
      <c r="I291" s="114">
        <v>97.3</v>
      </c>
      <c r="J291" s="114"/>
      <c r="K291" s="114"/>
      <c r="L291" s="114"/>
      <c r="M291" s="114"/>
      <c r="N291" s="114"/>
      <c r="O291" s="114"/>
      <c r="P291" s="114"/>
      <c r="Q291" s="114">
        <f t="shared" si="24"/>
        <v>97.3</v>
      </c>
      <c r="R291" s="115" t="str">
        <f t="shared" si="22"/>
        <v>NO</v>
      </c>
      <c r="S291" s="116" t="str">
        <f t="shared" si="23"/>
        <v>Inviable Sanitariamente</v>
      </c>
      <c r="T291" s="41"/>
    </row>
    <row r="292" spans="1:20" s="44" customFormat="1" ht="32.1" customHeight="1">
      <c r="A292" s="509" t="s">
        <v>1678</v>
      </c>
      <c r="B292" s="511" t="s">
        <v>1717</v>
      </c>
      <c r="C292" s="511" t="s">
        <v>1718</v>
      </c>
      <c r="D292" s="322">
        <v>20</v>
      </c>
      <c r="E292" s="114"/>
      <c r="F292" s="114"/>
      <c r="G292" s="114"/>
      <c r="H292" s="114"/>
      <c r="I292" s="114"/>
      <c r="J292" s="114">
        <v>97.3</v>
      </c>
      <c r="K292" s="114"/>
      <c r="L292" s="114"/>
      <c r="M292" s="114"/>
      <c r="N292" s="114"/>
      <c r="O292" s="114"/>
      <c r="P292" s="114"/>
      <c r="Q292" s="114">
        <f t="shared" si="24"/>
        <v>97.3</v>
      </c>
      <c r="R292" s="115" t="str">
        <f t="shared" si="22"/>
        <v>NO</v>
      </c>
      <c r="S292" s="116" t="str">
        <f t="shared" si="23"/>
        <v>Inviable Sanitariamente</v>
      </c>
      <c r="T292" s="41"/>
    </row>
    <row r="293" spans="1:20" s="44" customFormat="1" ht="32.1" customHeight="1">
      <c r="A293" s="509" t="s">
        <v>1678</v>
      </c>
      <c r="B293" s="511" t="s">
        <v>1719</v>
      </c>
      <c r="C293" s="511" t="s">
        <v>1720</v>
      </c>
      <c r="D293" s="322">
        <v>83</v>
      </c>
      <c r="E293" s="114"/>
      <c r="F293" s="114"/>
      <c r="G293" s="114"/>
      <c r="H293" s="114"/>
      <c r="I293" s="114"/>
      <c r="J293" s="114">
        <v>97.3</v>
      </c>
      <c r="K293" s="114"/>
      <c r="L293" s="114"/>
      <c r="M293" s="114"/>
      <c r="N293" s="114"/>
      <c r="O293" s="114"/>
      <c r="P293" s="114"/>
      <c r="Q293" s="114">
        <f t="shared" si="24"/>
        <v>97.3</v>
      </c>
      <c r="R293" s="115" t="str">
        <f t="shared" si="22"/>
        <v>NO</v>
      </c>
      <c r="S293" s="116" t="str">
        <f t="shared" si="23"/>
        <v>Inviable Sanitariamente</v>
      </c>
      <c r="T293" s="41"/>
    </row>
    <row r="294" spans="1:20" s="44" customFormat="1" ht="32.1" customHeight="1">
      <c r="A294" s="509" t="s">
        <v>1678</v>
      </c>
      <c r="B294" s="511" t="s">
        <v>1721</v>
      </c>
      <c r="C294" s="511" t="s">
        <v>1722</v>
      </c>
      <c r="D294" s="322">
        <v>121</v>
      </c>
      <c r="E294" s="114"/>
      <c r="F294" s="114"/>
      <c r="G294" s="114"/>
      <c r="H294" s="114"/>
      <c r="I294" s="114"/>
      <c r="J294" s="114">
        <v>97.3</v>
      </c>
      <c r="K294" s="114"/>
      <c r="L294" s="114"/>
      <c r="M294" s="114"/>
      <c r="N294" s="114"/>
      <c r="O294" s="114"/>
      <c r="P294" s="114"/>
      <c r="Q294" s="114">
        <f t="shared" si="24"/>
        <v>97.3</v>
      </c>
      <c r="R294" s="115" t="str">
        <f t="shared" si="22"/>
        <v>NO</v>
      </c>
      <c r="S294" s="116" t="str">
        <f t="shared" si="23"/>
        <v>Inviable Sanitariamente</v>
      </c>
      <c r="T294" s="41"/>
    </row>
    <row r="295" spans="1:20" s="44" customFormat="1" ht="32.1" customHeight="1">
      <c r="A295" s="509" t="s">
        <v>1678</v>
      </c>
      <c r="B295" s="511" t="s">
        <v>1723</v>
      </c>
      <c r="C295" s="511" t="s">
        <v>1724</v>
      </c>
      <c r="D295" s="322">
        <v>52</v>
      </c>
      <c r="E295" s="114"/>
      <c r="F295" s="114"/>
      <c r="G295" s="114"/>
      <c r="H295" s="114">
        <v>0</v>
      </c>
      <c r="I295" s="114"/>
      <c r="J295" s="114"/>
      <c r="K295" s="114"/>
      <c r="L295" s="114"/>
      <c r="M295" s="114"/>
      <c r="N295" s="114"/>
      <c r="O295" s="114"/>
      <c r="P295" s="114"/>
      <c r="Q295" s="114">
        <f t="shared" si="24"/>
        <v>0</v>
      </c>
      <c r="R295" s="115" t="str">
        <f t="shared" si="22"/>
        <v>SI</v>
      </c>
      <c r="S295" s="116" t="str">
        <f t="shared" si="23"/>
        <v>Sin Riesgo</v>
      </c>
      <c r="T295" s="41"/>
    </row>
    <row r="296" spans="1:20" s="44" customFormat="1" ht="32.1" customHeight="1">
      <c r="A296" s="509" t="s">
        <v>1678</v>
      </c>
      <c r="B296" s="511" t="s">
        <v>905</v>
      </c>
      <c r="C296" s="511" t="s">
        <v>1725</v>
      </c>
      <c r="D296" s="322">
        <v>10</v>
      </c>
      <c r="E296" s="114"/>
      <c r="F296" s="114"/>
      <c r="G296" s="114"/>
      <c r="H296" s="114">
        <v>97.3</v>
      </c>
      <c r="I296" s="114"/>
      <c r="J296" s="114"/>
      <c r="K296" s="114"/>
      <c r="L296" s="114"/>
      <c r="M296" s="114"/>
      <c r="N296" s="114"/>
      <c r="O296" s="114"/>
      <c r="P296" s="114"/>
      <c r="Q296" s="114">
        <f t="shared" si="24"/>
        <v>97.3</v>
      </c>
      <c r="R296" s="115" t="str">
        <f t="shared" si="22"/>
        <v>NO</v>
      </c>
      <c r="S296" s="116" t="str">
        <f t="shared" si="23"/>
        <v>Inviable Sanitariamente</v>
      </c>
      <c r="T296" s="41"/>
    </row>
    <row r="297" spans="1:20" s="44" customFormat="1" ht="32.1" customHeight="1">
      <c r="A297" s="509" t="s">
        <v>1678</v>
      </c>
      <c r="B297" s="511" t="s">
        <v>451</v>
      </c>
      <c r="C297" s="511" t="s">
        <v>1726</v>
      </c>
      <c r="D297" s="322">
        <v>10</v>
      </c>
      <c r="E297" s="114"/>
      <c r="F297" s="114"/>
      <c r="G297" s="114"/>
      <c r="H297" s="114">
        <v>97.3</v>
      </c>
      <c r="I297" s="114"/>
      <c r="J297" s="114"/>
      <c r="K297" s="114"/>
      <c r="L297" s="114"/>
      <c r="M297" s="114"/>
      <c r="N297" s="114"/>
      <c r="O297" s="114"/>
      <c r="P297" s="114"/>
      <c r="Q297" s="114">
        <f t="shared" si="24"/>
        <v>97.3</v>
      </c>
      <c r="R297" s="115" t="str">
        <f t="shared" si="22"/>
        <v>NO</v>
      </c>
      <c r="S297" s="116" t="str">
        <f t="shared" si="23"/>
        <v>Inviable Sanitariamente</v>
      </c>
      <c r="T297" s="41"/>
    </row>
    <row r="298" spans="1:20" s="44" customFormat="1" ht="32.1" customHeight="1">
      <c r="A298" s="509" t="s">
        <v>1678</v>
      </c>
      <c r="B298" s="511" t="s">
        <v>1727</v>
      </c>
      <c r="C298" s="511" t="s">
        <v>1728</v>
      </c>
      <c r="D298" s="322">
        <v>20</v>
      </c>
      <c r="E298" s="114"/>
      <c r="F298" s="114"/>
      <c r="G298" s="114"/>
      <c r="H298" s="114"/>
      <c r="I298" s="114"/>
      <c r="J298" s="114">
        <v>97.3</v>
      </c>
      <c r="K298" s="114"/>
      <c r="L298" s="114"/>
      <c r="M298" s="114"/>
      <c r="N298" s="114"/>
      <c r="O298" s="114"/>
      <c r="P298" s="114"/>
      <c r="Q298" s="114">
        <f t="shared" si="24"/>
        <v>97.3</v>
      </c>
      <c r="R298" s="115" t="str">
        <f t="shared" si="22"/>
        <v>NO</v>
      </c>
      <c r="S298" s="116" t="str">
        <f t="shared" si="23"/>
        <v>Inviable Sanitariamente</v>
      </c>
      <c r="T298" s="41"/>
    </row>
    <row r="299" spans="1:20" s="44" customFormat="1" ht="32.1" customHeight="1">
      <c r="A299" s="509" t="s">
        <v>1678</v>
      </c>
      <c r="B299" s="511" t="s">
        <v>1729</v>
      </c>
      <c r="C299" s="511" t="s">
        <v>1730</v>
      </c>
      <c r="D299" s="322">
        <v>22</v>
      </c>
      <c r="E299" s="114"/>
      <c r="F299" s="114"/>
      <c r="G299" s="114"/>
      <c r="H299" s="114">
        <v>97.3</v>
      </c>
      <c r="I299" s="114"/>
      <c r="J299" s="114"/>
      <c r="K299" s="114"/>
      <c r="L299" s="114"/>
      <c r="M299" s="114"/>
      <c r="N299" s="114"/>
      <c r="O299" s="114"/>
      <c r="P299" s="114"/>
      <c r="Q299" s="114">
        <f t="shared" si="24"/>
        <v>97.3</v>
      </c>
      <c r="R299" s="115" t="str">
        <f t="shared" si="22"/>
        <v>NO</v>
      </c>
      <c r="S299" s="116" t="str">
        <f t="shared" si="23"/>
        <v>Inviable Sanitariamente</v>
      </c>
      <c r="T299" s="41"/>
    </row>
    <row r="300" spans="1:20" s="44" customFormat="1" ht="32.1" customHeight="1">
      <c r="A300" s="509" t="s">
        <v>1678</v>
      </c>
      <c r="B300" s="511" t="s">
        <v>1731</v>
      </c>
      <c r="C300" s="511" t="s">
        <v>1732</v>
      </c>
      <c r="D300" s="322">
        <v>72</v>
      </c>
      <c r="E300" s="114"/>
      <c r="F300" s="114"/>
      <c r="G300" s="114"/>
      <c r="H300" s="114">
        <v>97.3</v>
      </c>
      <c r="I300" s="114"/>
      <c r="J300" s="114"/>
      <c r="K300" s="114"/>
      <c r="L300" s="114"/>
      <c r="M300" s="114"/>
      <c r="N300" s="114"/>
      <c r="O300" s="114"/>
      <c r="P300" s="114"/>
      <c r="Q300" s="114">
        <f t="shared" si="24"/>
        <v>97.3</v>
      </c>
      <c r="R300" s="115" t="str">
        <f t="shared" si="22"/>
        <v>NO</v>
      </c>
      <c r="S300" s="116" t="str">
        <f t="shared" si="23"/>
        <v>Inviable Sanitariamente</v>
      </c>
      <c r="T300" s="41"/>
    </row>
    <row r="301" spans="1:20" s="44" customFormat="1" ht="32.1" customHeight="1">
      <c r="A301" s="509" t="s">
        <v>1678</v>
      </c>
      <c r="B301" s="511" t="s">
        <v>1733</v>
      </c>
      <c r="C301" s="511" t="s">
        <v>1734</v>
      </c>
      <c r="D301" s="322">
        <v>15</v>
      </c>
      <c r="E301" s="114"/>
      <c r="F301" s="114"/>
      <c r="G301" s="114"/>
      <c r="H301" s="114"/>
      <c r="I301" s="114"/>
      <c r="J301" s="114"/>
      <c r="K301" s="114"/>
      <c r="L301" s="114">
        <v>97.3</v>
      </c>
      <c r="M301" s="114"/>
      <c r="N301" s="114"/>
      <c r="O301" s="114"/>
      <c r="P301" s="114"/>
      <c r="Q301" s="114">
        <f t="shared" si="24"/>
        <v>97.3</v>
      </c>
      <c r="R301" s="115" t="str">
        <f t="shared" si="22"/>
        <v>NO</v>
      </c>
      <c r="S301" s="116" t="str">
        <f t="shared" si="23"/>
        <v>Inviable Sanitariamente</v>
      </c>
      <c r="T301" s="41"/>
    </row>
    <row r="302" spans="1:20" s="44" customFormat="1" ht="32.1" customHeight="1">
      <c r="A302" s="509" t="s">
        <v>1678</v>
      </c>
      <c r="B302" s="511" t="s">
        <v>1735</v>
      </c>
      <c r="C302" s="511" t="s">
        <v>1736</v>
      </c>
      <c r="D302" s="380">
        <v>20</v>
      </c>
      <c r="E302" s="114"/>
      <c r="F302" s="114"/>
      <c r="G302" s="114"/>
      <c r="H302" s="114"/>
      <c r="I302" s="114"/>
      <c r="J302" s="114"/>
      <c r="K302" s="114"/>
      <c r="L302" s="114">
        <v>97.3</v>
      </c>
      <c r="M302" s="114"/>
      <c r="N302" s="114"/>
      <c r="O302" s="114"/>
      <c r="P302" s="114"/>
      <c r="Q302" s="114">
        <f t="shared" si="24"/>
        <v>97.3</v>
      </c>
      <c r="R302" s="115" t="str">
        <f t="shared" si="22"/>
        <v>NO</v>
      </c>
      <c r="S302" s="116" t="str">
        <f t="shared" si="23"/>
        <v>Inviable Sanitariamente</v>
      </c>
      <c r="T302" s="41"/>
    </row>
    <row r="303" spans="1:20" s="44" customFormat="1" ht="32.1" customHeight="1">
      <c r="A303" s="509" t="s">
        <v>1678</v>
      </c>
      <c r="B303" s="511" t="s">
        <v>1737</v>
      </c>
      <c r="C303" s="511" t="s">
        <v>1738</v>
      </c>
      <c r="D303" s="381">
        <v>34</v>
      </c>
      <c r="E303" s="114"/>
      <c r="F303" s="114">
        <v>97.3</v>
      </c>
      <c r="G303" s="114"/>
      <c r="H303" s="114"/>
      <c r="I303" s="114"/>
      <c r="J303" s="114">
        <v>97.3</v>
      </c>
      <c r="K303" s="114"/>
      <c r="L303" s="114"/>
      <c r="M303" s="114"/>
      <c r="N303" s="114"/>
      <c r="O303" s="114"/>
      <c r="P303" s="114"/>
      <c r="Q303" s="114">
        <f t="shared" si="24"/>
        <v>97.3</v>
      </c>
      <c r="R303" s="115" t="str">
        <f t="shared" si="22"/>
        <v>NO</v>
      </c>
      <c r="S303" s="116" t="str">
        <f t="shared" si="23"/>
        <v>Inviable Sanitariamente</v>
      </c>
      <c r="T303" s="41"/>
    </row>
    <row r="304" spans="1:20" s="44" customFormat="1" ht="32.1" customHeight="1">
      <c r="A304" s="509" t="s">
        <v>1678</v>
      </c>
      <c r="B304" s="550" t="s">
        <v>1739</v>
      </c>
      <c r="C304" s="550" t="s">
        <v>1740</v>
      </c>
      <c r="D304" s="382">
        <v>35</v>
      </c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>
        <v>97.3</v>
      </c>
      <c r="Q304" s="114">
        <f t="shared" si="24"/>
        <v>97.3</v>
      </c>
      <c r="R304" s="115" t="str">
        <f t="shared" si="22"/>
        <v>NO</v>
      </c>
      <c r="S304" s="116" t="str">
        <f t="shared" si="23"/>
        <v>Inviable Sanitariamente</v>
      </c>
      <c r="T304" s="41"/>
    </row>
    <row r="305" spans="1:20" s="44" customFormat="1" ht="32.1" customHeight="1">
      <c r="A305" s="509" t="s">
        <v>1678</v>
      </c>
      <c r="B305" s="551" t="s">
        <v>1741</v>
      </c>
      <c r="C305" s="551" t="s">
        <v>1742</v>
      </c>
      <c r="D305" s="382">
        <v>36</v>
      </c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>
        <v>97.3</v>
      </c>
      <c r="Q305" s="114">
        <f t="shared" si="24"/>
        <v>97.3</v>
      </c>
      <c r="R305" s="115" t="str">
        <f t="shared" ref="R305:R309" si="25">IF(Q305&lt;5,"SI","NO")</f>
        <v>NO</v>
      </c>
      <c r="S305" s="116" t="str">
        <f t="shared" si="23"/>
        <v>Inviable Sanitariamente</v>
      </c>
      <c r="T305" s="41"/>
    </row>
    <row r="306" spans="1:20" s="44" customFormat="1" ht="32.1" customHeight="1">
      <c r="A306" s="509" t="s">
        <v>1743</v>
      </c>
      <c r="B306" s="511" t="s">
        <v>1296</v>
      </c>
      <c r="C306" s="511" t="s">
        <v>1744</v>
      </c>
      <c r="D306" s="217">
        <v>92</v>
      </c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>
        <v>80</v>
      </c>
      <c r="P306" s="114"/>
      <c r="Q306" s="114">
        <f t="shared" si="24"/>
        <v>80</v>
      </c>
      <c r="R306" s="115" t="str">
        <f t="shared" si="25"/>
        <v>NO</v>
      </c>
      <c r="S306" s="116" t="str">
        <f t="shared" si="23"/>
        <v>Alto</v>
      </c>
      <c r="T306" s="41"/>
    </row>
    <row r="307" spans="1:20" s="44" customFormat="1" ht="32.1" customHeight="1">
      <c r="A307" s="509" t="s">
        <v>1743</v>
      </c>
      <c r="B307" s="511" t="s">
        <v>735</v>
      </c>
      <c r="C307" s="511" t="s">
        <v>1745</v>
      </c>
      <c r="D307" s="217">
        <v>375</v>
      </c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>
        <v>80</v>
      </c>
      <c r="P307" s="114"/>
      <c r="Q307" s="114">
        <f t="shared" si="24"/>
        <v>80</v>
      </c>
      <c r="R307" s="115" t="str">
        <f t="shared" si="25"/>
        <v>NO</v>
      </c>
      <c r="S307" s="116" t="str">
        <f t="shared" si="23"/>
        <v>Alto</v>
      </c>
      <c r="T307" s="41"/>
    </row>
    <row r="308" spans="1:20" s="44" customFormat="1" ht="32.1" customHeight="1">
      <c r="A308" s="509" t="s">
        <v>1743</v>
      </c>
      <c r="B308" s="511" t="s">
        <v>1746</v>
      </c>
      <c r="C308" s="511" t="s">
        <v>1747</v>
      </c>
      <c r="D308" s="217">
        <v>125</v>
      </c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>
        <v>94.38</v>
      </c>
      <c r="P308" s="114"/>
      <c r="Q308" s="114">
        <f t="shared" si="24"/>
        <v>94.38</v>
      </c>
      <c r="R308" s="115" t="str">
        <f t="shared" si="25"/>
        <v>NO</v>
      </c>
      <c r="S308" s="116" t="str">
        <f t="shared" si="23"/>
        <v>Inviable Sanitariamente</v>
      </c>
      <c r="T308" s="41"/>
    </row>
    <row r="309" spans="1:20" s="44" customFormat="1" ht="32.1" customHeight="1">
      <c r="A309" s="509" t="s">
        <v>1743</v>
      </c>
      <c r="B309" s="511" t="s">
        <v>1748</v>
      </c>
      <c r="C309" s="511" t="s">
        <v>1749</v>
      </c>
      <c r="D309" s="217">
        <v>153</v>
      </c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>
        <v>0</v>
      </c>
      <c r="P309" s="114"/>
      <c r="Q309" s="114">
        <f t="shared" si="24"/>
        <v>0</v>
      </c>
      <c r="R309" s="115" t="str">
        <f t="shared" si="25"/>
        <v>SI</v>
      </c>
      <c r="S309" s="116" t="str">
        <f t="shared" si="23"/>
        <v>Sin Riesgo</v>
      </c>
      <c r="T309" s="41"/>
    </row>
    <row r="310" spans="1:20" s="44" customFormat="1" ht="32.1" customHeight="1">
      <c r="A310" s="509" t="s">
        <v>1743</v>
      </c>
      <c r="B310" s="511" t="s">
        <v>1750</v>
      </c>
      <c r="C310" s="511" t="s">
        <v>1751</v>
      </c>
      <c r="D310" s="217">
        <v>80</v>
      </c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>
        <v>99.69</v>
      </c>
      <c r="P310" s="114"/>
      <c r="Q310" s="114">
        <f t="shared" si="24"/>
        <v>99.69</v>
      </c>
      <c r="R310" s="115" t="str">
        <f t="shared" ref="R310:R340" si="26">IF(Q310&lt;5,"SI","NO")</f>
        <v>NO</v>
      </c>
      <c r="S310" s="116" t="str">
        <f t="shared" si="23"/>
        <v>Inviable Sanitariamente</v>
      </c>
      <c r="T310" s="41"/>
    </row>
    <row r="311" spans="1:20" s="44" customFormat="1" ht="32.1" customHeight="1">
      <c r="A311" s="509" t="s">
        <v>1743</v>
      </c>
      <c r="B311" s="511" t="s">
        <v>1752</v>
      </c>
      <c r="C311" s="511" t="s">
        <v>1753</v>
      </c>
      <c r="D311" s="217">
        <v>287</v>
      </c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 t="e">
        <f t="shared" si="24"/>
        <v>#DIV/0!</v>
      </c>
      <c r="R311" s="115" t="e">
        <f t="shared" si="26"/>
        <v>#DIV/0!</v>
      </c>
      <c r="S311" s="116" t="e">
        <f t="shared" si="23"/>
        <v>#DIV/0!</v>
      </c>
      <c r="T311" s="41"/>
    </row>
    <row r="312" spans="1:20" s="44" customFormat="1" ht="32.1" customHeight="1">
      <c r="A312" s="509" t="s">
        <v>1743</v>
      </c>
      <c r="B312" s="511" t="s">
        <v>1754</v>
      </c>
      <c r="C312" s="511" t="s">
        <v>1755</v>
      </c>
      <c r="D312" s="217">
        <v>71</v>
      </c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>
        <v>94.38</v>
      </c>
      <c r="P312" s="114"/>
      <c r="Q312" s="114">
        <f t="shared" si="24"/>
        <v>94.38</v>
      </c>
      <c r="R312" s="115" t="str">
        <f t="shared" si="26"/>
        <v>NO</v>
      </c>
      <c r="S312" s="116" t="str">
        <f t="shared" si="23"/>
        <v>Inviable Sanitariamente</v>
      </c>
      <c r="T312" s="41"/>
    </row>
    <row r="313" spans="1:20" s="44" customFormat="1" ht="32.1" customHeight="1">
      <c r="A313" s="509" t="s">
        <v>1743</v>
      </c>
      <c r="B313" s="511" t="s">
        <v>1756</v>
      </c>
      <c r="C313" s="511" t="s">
        <v>1757</v>
      </c>
      <c r="D313" s="373">
        <v>19</v>
      </c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 t="e">
        <f t="shared" si="24"/>
        <v>#DIV/0!</v>
      </c>
      <c r="R313" s="115" t="e">
        <f t="shared" si="26"/>
        <v>#DIV/0!</v>
      </c>
      <c r="S313" s="116" t="e">
        <f t="shared" si="23"/>
        <v>#DIV/0!</v>
      </c>
      <c r="T313" s="41"/>
    </row>
    <row r="314" spans="1:20" s="44" customFormat="1" ht="32.1" customHeight="1">
      <c r="A314" s="509" t="s">
        <v>1758</v>
      </c>
      <c r="B314" s="511" t="s">
        <v>1759</v>
      </c>
      <c r="C314" s="511" t="s">
        <v>1760</v>
      </c>
      <c r="D314" s="391">
        <v>20</v>
      </c>
      <c r="E314" s="114" t="s">
        <v>38</v>
      </c>
      <c r="F314" s="114" t="s">
        <v>38</v>
      </c>
      <c r="G314" s="114" t="s">
        <v>38</v>
      </c>
      <c r="H314" s="114" t="s">
        <v>38</v>
      </c>
      <c r="I314" s="114" t="s">
        <v>38</v>
      </c>
      <c r="J314" s="114" t="s">
        <v>38</v>
      </c>
      <c r="K314" s="114" t="s">
        <v>38</v>
      </c>
      <c r="L314" s="114">
        <v>96.3</v>
      </c>
      <c r="M314" s="114" t="s">
        <v>38</v>
      </c>
      <c r="N314" s="114" t="s">
        <v>38</v>
      </c>
      <c r="O314" s="114" t="s">
        <v>38</v>
      </c>
      <c r="P314" s="114" t="s">
        <v>38</v>
      </c>
      <c r="Q314" s="114">
        <f t="shared" si="24"/>
        <v>96.3</v>
      </c>
      <c r="R314" s="115" t="str">
        <f t="shared" si="26"/>
        <v>NO</v>
      </c>
      <c r="S314" s="116" t="str">
        <f t="shared" si="23"/>
        <v>Inviable Sanitariamente</v>
      </c>
      <c r="T314" s="41"/>
    </row>
    <row r="315" spans="1:20" s="44" customFormat="1" ht="32.1" customHeight="1">
      <c r="A315" s="509" t="s">
        <v>1758</v>
      </c>
      <c r="B315" s="511" t="s">
        <v>1761</v>
      </c>
      <c r="C315" s="511" t="s">
        <v>1762</v>
      </c>
      <c r="D315" s="392">
        <v>18</v>
      </c>
      <c r="E315" s="114" t="s">
        <v>38</v>
      </c>
      <c r="F315" s="114" t="s">
        <v>38</v>
      </c>
      <c r="G315" s="114" t="s">
        <v>38</v>
      </c>
      <c r="H315" s="114" t="s">
        <v>38</v>
      </c>
      <c r="I315" s="114" t="s">
        <v>38</v>
      </c>
      <c r="J315" s="114" t="s">
        <v>38</v>
      </c>
      <c r="K315" s="114">
        <v>96.3</v>
      </c>
      <c r="L315" s="114" t="s">
        <v>38</v>
      </c>
      <c r="M315" s="114" t="s">
        <v>38</v>
      </c>
      <c r="N315" s="114" t="s">
        <v>38</v>
      </c>
      <c r="O315" s="114" t="s">
        <v>38</v>
      </c>
      <c r="P315" s="114" t="s">
        <v>38</v>
      </c>
      <c r="Q315" s="114">
        <f t="shared" si="24"/>
        <v>96.3</v>
      </c>
      <c r="R315" s="115" t="str">
        <f t="shared" si="26"/>
        <v>NO</v>
      </c>
      <c r="S315" s="116" t="str">
        <f t="shared" si="23"/>
        <v>Inviable Sanitariamente</v>
      </c>
      <c r="T315" s="41"/>
    </row>
    <row r="316" spans="1:20" s="44" customFormat="1" ht="32.1" customHeight="1">
      <c r="A316" s="509" t="s">
        <v>1758</v>
      </c>
      <c r="B316" s="511" t="s">
        <v>1763</v>
      </c>
      <c r="C316" s="511" t="s">
        <v>1764</v>
      </c>
      <c r="D316" s="392">
        <v>27</v>
      </c>
      <c r="E316" s="114" t="s">
        <v>38</v>
      </c>
      <c r="F316" s="114" t="s">
        <v>38</v>
      </c>
      <c r="G316" s="114" t="s">
        <v>38</v>
      </c>
      <c r="H316" s="114" t="s">
        <v>38</v>
      </c>
      <c r="I316" s="114" t="s">
        <v>38</v>
      </c>
      <c r="J316" s="114" t="s">
        <v>38</v>
      </c>
      <c r="K316" s="114" t="s">
        <v>38</v>
      </c>
      <c r="L316" s="114" t="s">
        <v>38</v>
      </c>
      <c r="M316" s="114" t="s">
        <v>38</v>
      </c>
      <c r="N316" s="114" t="s">
        <v>38</v>
      </c>
      <c r="O316" s="114">
        <v>96.3</v>
      </c>
      <c r="P316" s="114" t="s">
        <v>38</v>
      </c>
      <c r="Q316" s="114">
        <f t="shared" si="24"/>
        <v>96.3</v>
      </c>
      <c r="R316" s="115" t="str">
        <f t="shared" si="26"/>
        <v>NO</v>
      </c>
      <c r="S316" s="116" t="str">
        <f t="shared" si="23"/>
        <v>Inviable Sanitariamente</v>
      </c>
      <c r="T316" s="41"/>
    </row>
    <row r="317" spans="1:20" s="44" customFormat="1" ht="32.1" customHeight="1">
      <c r="A317" s="509" t="s">
        <v>1758</v>
      </c>
      <c r="B317" s="511" t="s">
        <v>1765</v>
      </c>
      <c r="C317" s="511" t="s">
        <v>1766</v>
      </c>
      <c r="D317" s="392">
        <v>32</v>
      </c>
      <c r="E317" s="114" t="s">
        <v>38</v>
      </c>
      <c r="F317" s="114" t="s">
        <v>38</v>
      </c>
      <c r="G317" s="114" t="s">
        <v>38</v>
      </c>
      <c r="H317" s="114" t="s">
        <v>38</v>
      </c>
      <c r="I317" s="114" t="s">
        <v>38</v>
      </c>
      <c r="J317" s="114" t="s">
        <v>38</v>
      </c>
      <c r="K317" s="114" t="s">
        <v>38</v>
      </c>
      <c r="L317" s="114" t="s">
        <v>38</v>
      </c>
      <c r="M317" s="114" t="s">
        <v>38</v>
      </c>
      <c r="N317" s="114" t="s">
        <v>38</v>
      </c>
      <c r="O317" s="114">
        <v>96.3</v>
      </c>
      <c r="P317" s="114" t="s">
        <v>38</v>
      </c>
      <c r="Q317" s="114">
        <f t="shared" si="24"/>
        <v>96.3</v>
      </c>
      <c r="R317" s="115" t="str">
        <f t="shared" si="26"/>
        <v>NO</v>
      </c>
      <c r="S317" s="116" t="str">
        <f t="shared" si="23"/>
        <v>Inviable Sanitariamente</v>
      </c>
      <c r="T317" s="41"/>
    </row>
    <row r="318" spans="1:20" s="44" customFormat="1" ht="32.1" customHeight="1">
      <c r="A318" s="509" t="s">
        <v>1758</v>
      </c>
      <c r="B318" s="511" t="s">
        <v>1767</v>
      </c>
      <c r="C318" s="511" t="s">
        <v>1768</v>
      </c>
      <c r="D318" s="392">
        <v>170</v>
      </c>
      <c r="E318" s="114" t="s">
        <v>38</v>
      </c>
      <c r="F318" s="114" t="s">
        <v>38</v>
      </c>
      <c r="G318" s="114" t="s">
        <v>38</v>
      </c>
      <c r="H318" s="114" t="s">
        <v>38</v>
      </c>
      <c r="I318" s="114" t="s">
        <v>38</v>
      </c>
      <c r="J318" s="114" t="s">
        <v>38</v>
      </c>
      <c r="K318" s="114" t="s">
        <v>38</v>
      </c>
      <c r="L318" s="114" t="s">
        <v>38</v>
      </c>
      <c r="M318" s="114" t="s">
        <v>38</v>
      </c>
      <c r="N318" s="114" t="s">
        <v>38</v>
      </c>
      <c r="O318" s="114" t="s">
        <v>38</v>
      </c>
      <c r="P318" s="114" t="s">
        <v>38</v>
      </c>
      <c r="Q318" s="114" t="e">
        <f t="shared" si="24"/>
        <v>#DIV/0!</v>
      </c>
      <c r="R318" s="115" t="e">
        <f t="shared" si="26"/>
        <v>#DIV/0!</v>
      </c>
      <c r="S318" s="116" t="e">
        <f t="shared" si="23"/>
        <v>#DIV/0!</v>
      </c>
      <c r="T318" s="41"/>
    </row>
    <row r="319" spans="1:20" s="44" customFormat="1" ht="32.1" customHeight="1">
      <c r="A319" s="509" t="s">
        <v>1758</v>
      </c>
      <c r="B319" s="511" t="s">
        <v>430</v>
      </c>
      <c r="C319" s="511" t="s">
        <v>1769</v>
      </c>
      <c r="D319" s="392">
        <v>18</v>
      </c>
      <c r="E319" s="114" t="s">
        <v>38</v>
      </c>
      <c r="F319" s="114" t="s">
        <v>38</v>
      </c>
      <c r="G319" s="114" t="s">
        <v>38</v>
      </c>
      <c r="H319" s="114" t="s">
        <v>38</v>
      </c>
      <c r="I319" s="114" t="s">
        <v>38</v>
      </c>
      <c r="J319" s="114" t="s">
        <v>38</v>
      </c>
      <c r="K319" s="114" t="s">
        <v>38</v>
      </c>
      <c r="L319" s="114" t="s">
        <v>38</v>
      </c>
      <c r="M319" s="114" t="s">
        <v>38</v>
      </c>
      <c r="N319" s="114" t="s">
        <v>38</v>
      </c>
      <c r="O319" s="114" t="s">
        <v>38</v>
      </c>
      <c r="P319" s="114" t="s">
        <v>38</v>
      </c>
      <c r="Q319" s="114" t="e">
        <f t="shared" si="24"/>
        <v>#DIV/0!</v>
      </c>
      <c r="R319" s="115" t="e">
        <f t="shared" si="26"/>
        <v>#DIV/0!</v>
      </c>
      <c r="S319" s="116" t="e">
        <f t="shared" si="23"/>
        <v>#DIV/0!</v>
      </c>
      <c r="T319" s="41"/>
    </row>
    <row r="320" spans="1:20" s="44" customFormat="1" ht="32.1" customHeight="1">
      <c r="A320" s="509" t="s">
        <v>1758</v>
      </c>
      <c r="B320" s="511" t="s">
        <v>1770</v>
      </c>
      <c r="C320" s="511" t="s">
        <v>1771</v>
      </c>
      <c r="D320" s="392">
        <v>28</v>
      </c>
      <c r="E320" s="114" t="s">
        <v>38</v>
      </c>
      <c r="F320" s="114" t="s">
        <v>38</v>
      </c>
      <c r="G320" s="114" t="s">
        <v>38</v>
      </c>
      <c r="H320" s="114" t="s">
        <v>38</v>
      </c>
      <c r="I320" s="114" t="s">
        <v>38</v>
      </c>
      <c r="J320" s="114" t="s">
        <v>38</v>
      </c>
      <c r="K320" s="114" t="s">
        <v>38</v>
      </c>
      <c r="L320" s="114">
        <v>96.3</v>
      </c>
      <c r="M320" s="114" t="s">
        <v>38</v>
      </c>
      <c r="N320" s="114" t="s">
        <v>38</v>
      </c>
      <c r="O320" s="114" t="s">
        <v>38</v>
      </c>
      <c r="P320" s="114" t="s">
        <v>38</v>
      </c>
      <c r="Q320" s="114">
        <f t="shared" si="24"/>
        <v>96.3</v>
      </c>
      <c r="R320" s="115" t="str">
        <f t="shared" si="26"/>
        <v>NO</v>
      </c>
      <c r="S320" s="116" t="str">
        <f t="shared" si="23"/>
        <v>Inviable Sanitariamente</v>
      </c>
      <c r="T320" s="41"/>
    </row>
    <row r="321" spans="1:20" s="44" customFormat="1" ht="32.1" customHeight="1">
      <c r="A321" s="509" t="s">
        <v>1758</v>
      </c>
      <c r="B321" s="511" t="s">
        <v>1772</v>
      </c>
      <c r="C321" s="511" t="s">
        <v>1773</v>
      </c>
      <c r="D321" s="389">
        <v>29</v>
      </c>
      <c r="E321" s="114" t="s">
        <v>38</v>
      </c>
      <c r="F321" s="114" t="s">
        <v>38</v>
      </c>
      <c r="G321" s="114" t="s">
        <v>38</v>
      </c>
      <c r="H321" s="114" t="s">
        <v>38</v>
      </c>
      <c r="I321" s="114" t="s">
        <v>38</v>
      </c>
      <c r="J321" s="114" t="s">
        <v>38</v>
      </c>
      <c r="K321" s="114">
        <v>96.3</v>
      </c>
      <c r="L321" s="114" t="s">
        <v>38</v>
      </c>
      <c r="M321" s="114" t="s">
        <v>38</v>
      </c>
      <c r="N321" s="114" t="s">
        <v>38</v>
      </c>
      <c r="O321" s="114" t="s">
        <v>38</v>
      </c>
      <c r="P321" s="114" t="s">
        <v>38</v>
      </c>
      <c r="Q321" s="114">
        <f t="shared" si="24"/>
        <v>96.3</v>
      </c>
      <c r="R321" s="115" t="str">
        <f t="shared" si="26"/>
        <v>NO</v>
      </c>
      <c r="S321" s="116" t="str">
        <f t="shared" si="23"/>
        <v>Inviable Sanitariamente</v>
      </c>
      <c r="T321" s="41"/>
    </row>
    <row r="322" spans="1:20" s="44" customFormat="1" ht="32.1" customHeight="1">
      <c r="A322" s="509" t="s">
        <v>1758</v>
      </c>
      <c r="B322" s="511" t="s">
        <v>1774</v>
      </c>
      <c r="C322" s="511" t="s">
        <v>1775</v>
      </c>
      <c r="D322" s="392">
        <v>25</v>
      </c>
      <c r="E322" s="114" t="s">
        <v>38</v>
      </c>
      <c r="F322" s="114" t="s">
        <v>38</v>
      </c>
      <c r="G322" s="114" t="s">
        <v>38</v>
      </c>
      <c r="H322" s="114" t="s">
        <v>38</v>
      </c>
      <c r="I322" s="114" t="s">
        <v>38</v>
      </c>
      <c r="J322" s="114" t="s">
        <v>38</v>
      </c>
      <c r="K322" s="114" t="s">
        <v>38</v>
      </c>
      <c r="L322" s="114" t="s">
        <v>38</v>
      </c>
      <c r="M322" s="114" t="s">
        <v>38</v>
      </c>
      <c r="N322" s="114" t="s">
        <v>38</v>
      </c>
      <c r="O322" s="114" t="s">
        <v>38</v>
      </c>
      <c r="P322" s="114" t="s">
        <v>38</v>
      </c>
      <c r="Q322" s="114" t="e">
        <f t="shared" si="24"/>
        <v>#DIV/0!</v>
      </c>
      <c r="R322" s="115" t="e">
        <f t="shared" si="26"/>
        <v>#DIV/0!</v>
      </c>
      <c r="S322" s="116" t="e">
        <f t="shared" si="23"/>
        <v>#DIV/0!</v>
      </c>
      <c r="T322" s="41"/>
    </row>
    <row r="323" spans="1:20" s="44" customFormat="1" ht="32.1" customHeight="1">
      <c r="A323" s="509" t="s">
        <v>1758</v>
      </c>
      <c r="B323" s="511" t="s">
        <v>1777</v>
      </c>
      <c r="C323" s="511" t="s">
        <v>1778</v>
      </c>
      <c r="D323" s="392">
        <v>25</v>
      </c>
      <c r="E323" s="114" t="s">
        <v>38</v>
      </c>
      <c r="F323" s="114" t="s">
        <v>38</v>
      </c>
      <c r="G323" s="114" t="s">
        <v>38</v>
      </c>
      <c r="H323" s="114" t="s">
        <v>38</v>
      </c>
      <c r="I323" s="114" t="s">
        <v>38</v>
      </c>
      <c r="J323" s="114" t="s">
        <v>38</v>
      </c>
      <c r="K323" s="114" t="s">
        <v>38</v>
      </c>
      <c r="L323" s="114" t="s">
        <v>38</v>
      </c>
      <c r="M323" s="114" t="s">
        <v>38</v>
      </c>
      <c r="N323" s="114" t="s">
        <v>38</v>
      </c>
      <c r="O323" s="114" t="s">
        <v>38</v>
      </c>
      <c r="P323" s="114" t="s">
        <v>38</v>
      </c>
      <c r="Q323" s="114" t="e">
        <f t="shared" si="24"/>
        <v>#DIV/0!</v>
      </c>
      <c r="R323" s="115" t="e">
        <f t="shared" si="26"/>
        <v>#DIV/0!</v>
      </c>
      <c r="S323" s="116" t="e">
        <f t="shared" si="23"/>
        <v>#DIV/0!</v>
      </c>
      <c r="T323" s="41"/>
    </row>
    <row r="324" spans="1:20" s="44" customFormat="1" ht="32.1" customHeight="1">
      <c r="A324" s="509" t="s">
        <v>1758</v>
      </c>
      <c r="B324" s="511" t="s">
        <v>1779</v>
      </c>
      <c r="C324" s="511" t="s">
        <v>1780</v>
      </c>
      <c r="D324" s="392">
        <v>17</v>
      </c>
      <c r="E324" s="114" t="s">
        <v>38</v>
      </c>
      <c r="F324" s="114" t="s">
        <v>38</v>
      </c>
      <c r="G324" s="114" t="s">
        <v>38</v>
      </c>
      <c r="H324" s="114" t="s">
        <v>38</v>
      </c>
      <c r="I324" s="114" t="s">
        <v>38</v>
      </c>
      <c r="J324" s="114" t="s">
        <v>38</v>
      </c>
      <c r="K324" s="114" t="s">
        <v>38</v>
      </c>
      <c r="L324" s="114" t="s">
        <v>38</v>
      </c>
      <c r="M324" s="114" t="s">
        <v>38</v>
      </c>
      <c r="N324" s="114" t="s">
        <v>38</v>
      </c>
      <c r="O324" s="114" t="s">
        <v>38</v>
      </c>
      <c r="P324" s="114" t="s">
        <v>38</v>
      </c>
      <c r="Q324" s="114" t="e">
        <f t="shared" si="24"/>
        <v>#DIV/0!</v>
      </c>
      <c r="R324" s="115" t="e">
        <f t="shared" si="26"/>
        <v>#DIV/0!</v>
      </c>
      <c r="S324" s="116" t="e">
        <f t="shared" si="23"/>
        <v>#DIV/0!</v>
      </c>
      <c r="T324" s="41"/>
    </row>
    <row r="325" spans="1:20" s="44" customFormat="1" ht="32.1" customHeight="1">
      <c r="A325" s="509" t="s">
        <v>1758</v>
      </c>
      <c r="B325" s="511" t="s">
        <v>1781</v>
      </c>
      <c r="C325" s="511" t="s">
        <v>1782</v>
      </c>
      <c r="D325" s="392">
        <v>23</v>
      </c>
      <c r="E325" s="114" t="s">
        <v>38</v>
      </c>
      <c r="F325" s="114" t="s">
        <v>38</v>
      </c>
      <c r="G325" s="114" t="s">
        <v>38</v>
      </c>
      <c r="H325" s="114" t="s">
        <v>38</v>
      </c>
      <c r="I325" s="114" t="s">
        <v>38</v>
      </c>
      <c r="J325" s="114" t="s">
        <v>38</v>
      </c>
      <c r="K325" s="114" t="s">
        <v>38</v>
      </c>
      <c r="L325" s="114">
        <v>96.3</v>
      </c>
      <c r="M325" s="114" t="s">
        <v>38</v>
      </c>
      <c r="N325" s="114" t="s">
        <v>38</v>
      </c>
      <c r="O325" s="114" t="s">
        <v>38</v>
      </c>
      <c r="P325" s="114" t="s">
        <v>38</v>
      </c>
      <c r="Q325" s="114">
        <f t="shared" si="24"/>
        <v>96.3</v>
      </c>
      <c r="R325" s="115" t="str">
        <f t="shared" si="26"/>
        <v>NO</v>
      </c>
      <c r="S325" s="116" t="str">
        <f t="shared" si="23"/>
        <v>Inviable Sanitariamente</v>
      </c>
      <c r="T325" s="41"/>
    </row>
    <row r="326" spans="1:20" s="44" customFormat="1" ht="32.1" customHeight="1">
      <c r="A326" s="509" t="s">
        <v>1758</v>
      </c>
      <c r="B326" s="511" t="s">
        <v>1783</v>
      </c>
      <c r="C326" s="511" t="s">
        <v>1784</v>
      </c>
      <c r="D326" s="392">
        <v>22</v>
      </c>
      <c r="E326" s="114" t="s">
        <v>38</v>
      </c>
      <c r="F326" s="114" t="s">
        <v>38</v>
      </c>
      <c r="G326" s="114" t="s">
        <v>38</v>
      </c>
      <c r="H326" s="114" t="s">
        <v>38</v>
      </c>
      <c r="I326" s="114" t="s">
        <v>38</v>
      </c>
      <c r="J326" s="114" t="s">
        <v>38</v>
      </c>
      <c r="K326" s="114" t="s">
        <v>38</v>
      </c>
      <c r="L326" s="114" t="s">
        <v>38</v>
      </c>
      <c r="M326" s="114" t="s">
        <v>38</v>
      </c>
      <c r="N326" s="114" t="s">
        <v>38</v>
      </c>
      <c r="O326" s="114" t="s">
        <v>38</v>
      </c>
      <c r="P326" s="114" t="s">
        <v>38</v>
      </c>
      <c r="Q326" s="114" t="e">
        <f t="shared" si="24"/>
        <v>#DIV/0!</v>
      </c>
      <c r="R326" s="115" t="e">
        <f t="shared" si="26"/>
        <v>#DIV/0!</v>
      </c>
      <c r="S326" s="116" t="e">
        <f t="shared" si="23"/>
        <v>#DIV/0!</v>
      </c>
      <c r="T326" s="41"/>
    </row>
    <row r="327" spans="1:20" s="44" customFormat="1" ht="32.1" customHeight="1">
      <c r="A327" s="509" t="s">
        <v>1758</v>
      </c>
      <c r="B327" s="511" t="s">
        <v>1785</v>
      </c>
      <c r="C327" s="511" t="s">
        <v>1786</v>
      </c>
      <c r="D327" s="392">
        <v>48</v>
      </c>
      <c r="E327" s="114" t="s">
        <v>38</v>
      </c>
      <c r="F327" s="114" t="s">
        <v>38</v>
      </c>
      <c r="G327" s="114" t="s">
        <v>38</v>
      </c>
      <c r="H327" s="114" t="s">
        <v>38</v>
      </c>
      <c r="I327" s="114" t="s">
        <v>38</v>
      </c>
      <c r="J327" s="114" t="s">
        <v>38</v>
      </c>
      <c r="K327" s="114" t="s">
        <v>38</v>
      </c>
      <c r="L327" s="114" t="s">
        <v>38</v>
      </c>
      <c r="M327" s="114" t="s">
        <v>38</v>
      </c>
      <c r="N327" s="114" t="s">
        <v>38</v>
      </c>
      <c r="O327" s="114" t="s">
        <v>38</v>
      </c>
      <c r="P327" s="114" t="s">
        <v>38</v>
      </c>
      <c r="Q327" s="114" t="e">
        <f t="shared" si="24"/>
        <v>#DIV/0!</v>
      </c>
      <c r="R327" s="115" t="e">
        <f t="shared" si="26"/>
        <v>#DIV/0!</v>
      </c>
      <c r="S327" s="116" t="e">
        <f t="shared" si="23"/>
        <v>#DIV/0!</v>
      </c>
      <c r="T327" s="41"/>
    </row>
    <row r="328" spans="1:20" s="44" customFormat="1" ht="32.1" customHeight="1">
      <c r="A328" s="509" t="s">
        <v>1758</v>
      </c>
      <c r="B328" s="511" t="s">
        <v>1788</v>
      </c>
      <c r="C328" s="511" t="s">
        <v>1789</v>
      </c>
      <c r="D328" s="391">
        <v>22</v>
      </c>
      <c r="E328" s="114" t="s">
        <v>38</v>
      </c>
      <c r="F328" s="114" t="s">
        <v>38</v>
      </c>
      <c r="G328" s="114" t="s">
        <v>38</v>
      </c>
      <c r="H328" s="114" t="s">
        <v>38</v>
      </c>
      <c r="I328" s="114" t="s">
        <v>38</v>
      </c>
      <c r="J328" s="114" t="s">
        <v>38</v>
      </c>
      <c r="K328" s="114" t="s">
        <v>38</v>
      </c>
      <c r="L328" s="114" t="s">
        <v>38</v>
      </c>
      <c r="M328" s="114" t="s">
        <v>38</v>
      </c>
      <c r="N328" s="114" t="s">
        <v>38</v>
      </c>
      <c r="O328" s="114" t="s">
        <v>38</v>
      </c>
      <c r="P328" s="114" t="s">
        <v>38</v>
      </c>
      <c r="Q328" s="114" t="e">
        <f t="shared" si="24"/>
        <v>#DIV/0!</v>
      </c>
      <c r="R328" s="115" t="e">
        <f t="shared" si="26"/>
        <v>#DIV/0!</v>
      </c>
      <c r="S328" s="116" t="e">
        <f t="shared" si="23"/>
        <v>#DIV/0!</v>
      </c>
      <c r="T328" s="41"/>
    </row>
    <row r="329" spans="1:20" s="44" customFormat="1" ht="32.1" customHeight="1">
      <c r="A329" s="509" t="s">
        <v>1758</v>
      </c>
      <c r="B329" s="511" t="s">
        <v>1790</v>
      </c>
      <c r="C329" s="511" t="s">
        <v>1791</v>
      </c>
      <c r="D329" s="392">
        <v>20</v>
      </c>
      <c r="E329" s="114" t="s">
        <v>38</v>
      </c>
      <c r="F329" s="114" t="s">
        <v>38</v>
      </c>
      <c r="G329" s="114" t="s">
        <v>38</v>
      </c>
      <c r="H329" s="114" t="s">
        <v>38</v>
      </c>
      <c r="I329" s="114" t="s">
        <v>38</v>
      </c>
      <c r="J329" s="114" t="s">
        <v>38</v>
      </c>
      <c r="K329" s="114" t="s">
        <v>38</v>
      </c>
      <c r="L329" s="114">
        <v>96.3</v>
      </c>
      <c r="M329" s="114" t="s">
        <v>38</v>
      </c>
      <c r="N329" s="114" t="s">
        <v>38</v>
      </c>
      <c r="O329" s="114" t="s">
        <v>38</v>
      </c>
      <c r="P329" s="114" t="s">
        <v>38</v>
      </c>
      <c r="Q329" s="114">
        <f t="shared" si="24"/>
        <v>96.3</v>
      </c>
      <c r="R329" s="115" t="str">
        <f t="shared" si="26"/>
        <v>NO</v>
      </c>
      <c r="S329" s="116" t="str">
        <f t="shared" ref="S329:S340" si="27">IF(Q329&lt;=5,"Sin Riesgo",IF(Q329 &lt;=14,"Bajo",IF(Q329&lt;=35,"Medio",IF(Q329&lt;=80,"Alto","Inviable Sanitariamente"))))</f>
        <v>Inviable Sanitariamente</v>
      </c>
      <c r="T329" s="41"/>
    </row>
    <row r="330" spans="1:20" s="44" customFormat="1" ht="32.1" customHeight="1">
      <c r="A330" s="509" t="s">
        <v>1758</v>
      </c>
      <c r="B330" s="511" t="s">
        <v>1792</v>
      </c>
      <c r="C330" s="511" t="s">
        <v>1793</v>
      </c>
      <c r="D330" s="392">
        <v>22</v>
      </c>
      <c r="E330" s="114" t="s">
        <v>38</v>
      </c>
      <c r="F330" s="114" t="s">
        <v>38</v>
      </c>
      <c r="G330" s="114" t="s">
        <v>38</v>
      </c>
      <c r="H330" s="114" t="s">
        <v>38</v>
      </c>
      <c r="I330" s="114" t="s">
        <v>38</v>
      </c>
      <c r="J330" s="114" t="s">
        <v>38</v>
      </c>
      <c r="K330" s="114">
        <v>96.3</v>
      </c>
      <c r="L330" s="114" t="s">
        <v>38</v>
      </c>
      <c r="M330" s="114" t="s">
        <v>38</v>
      </c>
      <c r="N330" s="114" t="s">
        <v>38</v>
      </c>
      <c r="O330" s="114" t="s">
        <v>38</v>
      </c>
      <c r="P330" s="114" t="s">
        <v>38</v>
      </c>
      <c r="Q330" s="114">
        <f t="shared" si="24"/>
        <v>96.3</v>
      </c>
      <c r="R330" s="115" t="str">
        <f t="shared" si="26"/>
        <v>NO</v>
      </c>
      <c r="S330" s="116" t="str">
        <f t="shared" si="27"/>
        <v>Inviable Sanitariamente</v>
      </c>
      <c r="T330" s="41"/>
    </row>
    <row r="331" spans="1:20" s="44" customFormat="1" ht="32.1" customHeight="1">
      <c r="A331" s="509" t="s">
        <v>1758</v>
      </c>
      <c r="B331" s="511" t="s">
        <v>1426</v>
      </c>
      <c r="C331" s="511" t="s">
        <v>1794</v>
      </c>
      <c r="D331" s="392">
        <v>38</v>
      </c>
      <c r="E331" s="114" t="s">
        <v>38</v>
      </c>
      <c r="F331" s="114" t="s">
        <v>38</v>
      </c>
      <c r="G331" s="114" t="s">
        <v>38</v>
      </c>
      <c r="H331" s="114" t="s">
        <v>38</v>
      </c>
      <c r="I331" s="114" t="s">
        <v>38</v>
      </c>
      <c r="J331" s="114" t="s">
        <v>38</v>
      </c>
      <c r="K331" s="114" t="s">
        <v>38</v>
      </c>
      <c r="L331" s="114" t="s">
        <v>38</v>
      </c>
      <c r="M331" s="114" t="s">
        <v>38</v>
      </c>
      <c r="N331" s="114" t="s">
        <v>38</v>
      </c>
      <c r="O331" s="114">
        <v>96.3</v>
      </c>
      <c r="P331" s="114" t="s">
        <v>38</v>
      </c>
      <c r="Q331" s="114">
        <f t="shared" si="24"/>
        <v>96.3</v>
      </c>
      <c r="R331" s="115" t="str">
        <f t="shared" si="26"/>
        <v>NO</v>
      </c>
      <c r="S331" s="116" t="str">
        <f t="shared" si="27"/>
        <v>Inviable Sanitariamente</v>
      </c>
      <c r="T331" s="41"/>
    </row>
    <row r="332" spans="1:20" s="44" customFormat="1" ht="32.1" customHeight="1">
      <c r="A332" s="509" t="s">
        <v>1758</v>
      </c>
      <c r="B332" s="511" t="s">
        <v>1795</v>
      </c>
      <c r="C332" s="511" t="s">
        <v>1796</v>
      </c>
      <c r="D332" s="392">
        <v>45</v>
      </c>
      <c r="E332" s="114" t="s">
        <v>38</v>
      </c>
      <c r="F332" s="114" t="s">
        <v>38</v>
      </c>
      <c r="G332" s="114" t="s">
        <v>38</v>
      </c>
      <c r="H332" s="114" t="s">
        <v>38</v>
      </c>
      <c r="I332" s="114" t="s">
        <v>38</v>
      </c>
      <c r="J332" s="114" t="s">
        <v>38</v>
      </c>
      <c r="K332" s="114">
        <v>96.3</v>
      </c>
      <c r="L332" s="114" t="s">
        <v>38</v>
      </c>
      <c r="M332" s="114" t="s">
        <v>38</v>
      </c>
      <c r="N332" s="114" t="s">
        <v>38</v>
      </c>
      <c r="O332" s="114" t="s">
        <v>38</v>
      </c>
      <c r="P332" s="114" t="s">
        <v>38</v>
      </c>
      <c r="Q332" s="114">
        <f t="shared" si="24"/>
        <v>96.3</v>
      </c>
      <c r="R332" s="115" t="str">
        <f t="shared" si="26"/>
        <v>NO</v>
      </c>
      <c r="S332" s="116" t="str">
        <f t="shared" si="27"/>
        <v>Inviable Sanitariamente</v>
      </c>
      <c r="T332" s="41"/>
    </row>
    <row r="333" spans="1:20" s="44" customFormat="1" ht="32.1" customHeight="1">
      <c r="A333" s="509" t="s">
        <v>1758</v>
      </c>
      <c r="B333" s="511" t="s">
        <v>1797</v>
      </c>
      <c r="C333" s="511" t="s">
        <v>1798</v>
      </c>
      <c r="D333" s="392">
        <v>25</v>
      </c>
      <c r="E333" s="114" t="s">
        <v>38</v>
      </c>
      <c r="F333" s="114" t="s">
        <v>38</v>
      </c>
      <c r="G333" s="114" t="s">
        <v>38</v>
      </c>
      <c r="H333" s="114" t="s">
        <v>38</v>
      </c>
      <c r="I333" s="114" t="s">
        <v>38</v>
      </c>
      <c r="J333" s="114" t="s">
        <v>38</v>
      </c>
      <c r="K333" s="114" t="s">
        <v>38</v>
      </c>
      <c r="L333" s="114" t="s">
        <v>38</v>
      </c>
      <c r="M333" s="114" t="s">
        <v>38</v>
      </c>
      <c r="N333" s="114" t="s">
        <v>38</v>
      </c>
      <c r="O333" s="114">
        <v>96.3</v>
      </c>
      <c r="P333" s="114" t="s">
        <v>38</v>
      </c>
      <c r="Q333" s="114">
        <f t="shared" si="24"/>
        <v>96.3</v>
      </c>
      <c r="R333" s="115" t="str">
        <f t="shared" si="26"/>
        <v>NO</v>
      </c>
      <c r="S333" s="116" t="str">
        <f t="shared" si="27"/>
        <v>Inviable Sanitariamente</v>
      </c>
      <c r="T333" s="41"/>
    </row>
    <row r="334" spans="1:20" s="44" customFormat="1" ht="32.1" customHeight="1">
      <c r="A334" s="509" t="s">
        <v>1758</v>
      </c>
      <c r="B334" s="511" t="s">
        <v>1799</v>
      </c>
      <c r="C334" s="511" t="s">
        <v>1800</v>
      </c>
      <c r="D334" s="392">
        <v>26</v>
      </c>
      <c r="E334" s="114" t="s">
        <v>38</v>
      </c>
      <c r="F334" s="114" t="s">
        <v>38</v>
      </c>
      <c r="G334" s="114" t="s">
        <v>38</v>
      </c>
      <c r="H334" s="114" t="s">
        <v>38</v>
      </c>
      <c r="I334" s="114" t="s">
        <v>38</v>
      </c>
      <c r="J334" s="114" t="s">
        <v>38</v>
      </c>
      <c r="K334" s="114" t="s">
        <v>38</v>
      </c>
      <c r="L334" s="114" t="s">
        <v>38</v>
      </c>
      <c r="M334" s="114">
        <v>96.3</v>
      </c>
      <c r="N334" s="114" t="s">
        <v>38</v>
      </c>
      <c r="O334" s="114" t="s">
        <v>38</v>
      </c>
      <c r="P334" s="114" t="s">
        <v>38</v>
      </c>
      <c r="Q334" s="114">
        <f t="shared" si="24"/>
        <v>96.3</v>
      </c>
      <c r="R334" s="115" t="str">
        <f t="shared" si="26"/>
        <v>NO</v>
      </c>
      <c r="S334" s="116" t="str">
        <f t="shared" si="27"/>
        <v>Inviable Sanitariamente</v>
      </c>
      <c r="T334" s="41"/>
    </row>
    <row r="335" spans="1:20" s="44" customFormat="1" ht="32.1" customHeight="1">
      <c r="A335" s="509" t="s">
        <v>1758</v>
      </c>
      <c r="B335" s="511" t="s">
        <v>1801</v>
      </c>
      <c r="C335" s="511" t="s">
        <v>1802</v>
      </c>
      <c r="D335" s="392">
        <v>23</v>
      </c>
      <c r="E335" s="114" t="s">
        <v>38</v>
      </c>
      <c r="F335" s="114" t="s">
        <v>38</v>
      </c>
      <c r="G335" s="114" t="s">
        <v>38</v>
      </c>
      <c r="H335" s="114" t="s">
        <v>38</v>
      </c>
      <c r="I335" s="114" t="s">
        <v>38</v>
      </c>
      <c r="J335" s="114" t="s">
        <v>38</v>
      </c>
      <c r="K335" s="114" t="s">
        <v>38</v>
      </c>
      <c r="L335" s="114" t="s">
        <v>38</v>
      </c>
      <c r="M335" s="114">
        <v>96.3</v>
      </c>
      <c r="N335" s="114" t="s">
        <v>38</v>
      </c>
      <c r="O335" s="114" t="s">
        <v>38</v>
      </c>
      <c r="P335" s="114" t="s">
        <v>38</v>
      </c>
      <c r="Q335" s="114">
        <f t="shared" si="24"/>
        <v>96.3</v>
      </c>
      <c r="R335" s="115" t="str">
        <f t="shared" si="26"/>
        <v>NO</v>
      </c>
      <c r="S335" s="116" t="str">
        <f t="shared" si="27"/>
        <v>Inviable Sanitariamente</v>
      </c>
      <c r="T335" s="41"/>
    </row>
    <row r="336" spans="1:20" s="44" customFormat="1" ht="32.1" customHeight="1">
      <c r="A336" s="509" t="s">
        <v>1758</v>
      </c>
      <c r="B336" s="511" t="s">
        <v>1803</v>
      </c>
      <c r="C336" s="511" t="s">
        <v>1804</v>
      </c>
      <c r="D336" s="392">
        <v>27</v>
      </c>
      <c r="E336" s="114" t="s">
        <v>38</v>
      </c>
      <c r="F336" s="114" t="s">
        <v>38</v>
      </c>
      <c r="G336" s="114" t="s">
        <v>38</v>
      </c>
      <c r="H336" s="114" t="s">
        <v>38</v>
      </c>
      <c r="I336" s="114" t="s">
        <v>38</v>
      </c>
      <c r="J336" s="114" t="s">
        <v>38</v>
      </c>
      <c r="K336" s="114" t="s">
        <v>38</v>
      </c>
      <c r="L336" s="114" t="s">
        <v>38</v>
      </c>
      <c r="M336" s="114" t="s">
        <v>38</v>
      </c>
      <c r="N336" s="114" t="s">
        <v>38</v>
      </c>
      <c r="O336" s="114" t="s">
        <v>38</v>
      </c>
      <c r="P336" s="114" t="s">
        <v>38</v>
      </c>
      <c r="Q336" s="114" t="e">
        <f t="shared" si="24"/>
        <v>#DIV/0!</v>
      </c>
      <c r="R336" s="115" t="e">
        <f t="shared" si="26"/>
        <v>#DIV/0!</v>
      </c>
      <c r="S336" s="116" t="e">
        <f t="shared" si="27"/>
        <v>#DIV/0!</v>
      </c>
      <c r="T336" s="41"/>
    </row>
    <row r="337" spans="1:20" s="44" customFormat="1" ht="32.1" customHeight="1">
      <c r="A337" s="509" t="s">
        <v>1758</v>
      </c>
      <c r="B337" s="511" t="s">
        <v>1805</v>
      </c>
      <c r="C337" s="511" t="s">
        <v>1806</v>
      </c>
      <c r="D337" s="392">
        <v>35</v>
      </c>
      <c r="E337" s="114" t="s">
        <v>38</v>
      </c>
      <c r="F337" s="114" t="s">
        <v>38</v>
      </c>
      <c r="G337" s="114" t="s">
        <v>38</v>
      </c>
      <c r="H337" s="114" t="s">
        <v>38</v>
      </c>
      <c r="I337" s="114" t="s">
        <v>38</v>
      </c>
      <c r="J337" s="114" t="s">
        <v>38</v>
      </c>
      <c r="K337" s="114">
        <v>96.3</v>
      </c>
      <c r="L337" s="114" t="s">
        <v>38</v>
      </c>
      <c r="M337" s="114" t="s">
        <v>38</v>
      </c>
      <c r="N337" s="114" t="s">
        <v>38</v>
      </c>
      <c r="O337" s="114" t="s">
        <v>38</v>
      </c>
      <c r="P337" s="114" t="s">
        <v>38</v>
      </c>
      <c r="Q337" s="114">
        <f t="shared" si="24"/>
        <v>96.3</v>
      </c>
      <c r="R337" s="115" t="str">
        <f t="shared" si="26"/>
        <v>NO</v>
      </c>
      <c r="S337" s="116" t="str">
        <f t="shared" si="27"/>
        <v>Inviable Sanitariamente</v>
      </c>
      <c r="T337" s="41"/>
    </row>
    <row r="338" spans="1:20" s="44" customFormat="1" ht="32.1" customHeight="1">
      <c r="A338" s="509" t="s">
        <v>1758</v>
      </c>
      <c r="B338" s="511" t="s">
        <v>1807</v>
      </c>
      <c r="C338" s="511" t="s">
        <v>1808</v>
      </c>
      <c r="D338" s="392">
        <v>29</v>
      </c>
      <c r="E338" s="114" t="s">
        <v>38</v>
      </c>
      <c r="F338" s="114" t="s">
        <v>38</v>
      </c>
      <c r="G338" s="114" t="s">
        <v>38</v>
      </c>
      <c r="H338" s="114" t="s">
        <v>38</v>
      </c>
      <c r="I338" s="114" t="s">
        <v>38</v>
      </c>
      <c r="J338" s="114" t="s">
        <v>38</v>
      </c>
      <c r="K338" s="114" t="s">
        <v>38</v>
      </c>
      <c r="L338" s="114" t="s">
        <v>38</v>
      </c>
      <c r="M338" s="114" t="s">
        <v>38</v>
      </c>
      <c r="N338" s="114" t="s">
        <v>38</v>
      </c>
      <c r="O338" s="114" t="s">
        <v>38</v>
      </c>
      <c r="P338" s="114" t="s">
        <v>38</v>
      </c>
      <c r="Q338" s="114" t="e">
        <f t="shared" si="24"/>
        <v>#DIV/0!</v>
      </c>
      <c r="R338" s="115" t="e">
        <f t="shared" si="26"/>
        <v>#DIV/0!</v>
      </c>
      <c r="S338" s="116" t="e">
        <f t="shared" si="27"/>
        <v>#DIV/0!</v>
      </c>
      <c r="T338" s="41"/>
    </row>
    <row r="339" spans="1:20" s="44" customFormat="1" ht="32.1" customHeight="1">
      <c r="A339" s="509" t="s">
        <v>1758</v>
      </c>
      <c r="B339" s="511" t="s">
        <v>1809</v>
      </c>
      <c r="C339" s="511" t="s">
        <v>1810</v>
      </c>
      <c r="D339" s="392">
        <v>47</v>
      </c>
      <c r="E339" s="114" t="s">
        <v>38</v>
      </c>
      <c r="F339" s="114" t="s">
        <v>38</v>
      </c>
      <c r="G339" s="114" t="s">
        <v>38</v>
      </c>
      <c r="H339" s="114" t="s">
        <v>38</v>
      </c>
      <c r="I339" s="114" t="s">
        <v>38</v>
      </c>
      <c r="J339" s="114"/>
      <c r="K339" s="114" t="s">
        <v>38</v>
      </c>
      <c r="L339" s="114" t="s">
        <v>38</v>
      </c>
      <c r="M339" s="114" t="s">
        <v>38</v>
      </c>
      <c r="N339" s="114" t="s">
        <v>38</v>
      </c>
      <c r="O339" s="114" t="s">
        <v>38</v>
      </c>
      <c r="P339" s="114" t="s">
        <v>38</v>
      </c>
      <c r="Q339" s="114" t="e">
        <f t="shared" si="24"/>
        <v>#DIV/0!</v>
      </c>
      <c r="R339" s="115" t="e">
        <f t="shared" si="26"/>
        <v>#DIV/0!</v>
      </c>
      <c r="S339" s="116" t="e">
        <f t="shared" si="27"/>
        <v>#DIV/0!</v>
      </c>
      <c r="T339" s="41"/>
    </row>
    <row r="340" spans="1:20" s="44" customFormat="1" ht="32.1" customHeight="1">
      <c r="A340" s="509" t="s">
        <v>1758</v>
      </c>
      <c r="B340" s="511" t="s">
        <v>1811</v>
      </c>
      <c r="C340" s="511" t="s">
        <v>1812</v>
      </c>
      <c r="D340" s="389">
        <v>25</v>
      </c>
      <c r="E340" s="114" t="s">
        <v>38</v>
      </c>
      <c r="F340" s="114" t="s">
        <v>38</v>
      </c>
      <c r="G340" s="114" t="s">
        <v>38</v>
      </c>
      <c r="H340" s="114" t="s">
        <v>38</v>
      </c>
      <c r="I340" s="114" t="s">
        <v>38</v>
      </c>
      <c r="J340" s="114" t="s">
        <v>38</v>
      </c>
      <c r="K340" s="114" t="s">
        <v>38</v>
      </c>
      <c r="L340" s="114" t="s">
        <v>38</v>
      </c>
      <c r="M340" s="114" t="s">
        <v>38</v>
      </c>
      <c r="N340" s="114" t="s">
        <v>38</v>
      </c>
      <c r="O340" s="114" t="s">
        <v>38</v>
      </c>
      <c r="P340" s="114" t="s">
        <v>38</v>
      </c>
      <c r="Q340" s="114" t="e">
        <f t="shared" si="24"/>
        <v>#DIV/0!</v>
      </c>
      <c r="R340" s="115" t="e">
        <f t="shared" si="26"/>
        <v>#DIV/0!</v>
      </c>
      <c r="S340" s="116" t="e">
        <f t="shared" si="27"/>
        <v>#DIV/0!</v>
      </c>
      <c r="T340" s="41"/>
    </row>
    <row r="341" spans="1:20" s="44" customFormat="1" ht="32.1" customHeight="1">
      <c r="A341" s="509" t="s">
        <v>1758</v>
      </c>
      <c r="B341" s="552" t="s">
        <v>1813</v>
      </c>
      <c r="C341" s="553" t="s">
        <v>1814</v>
      </c>
      <c r="D341" s="393">
        <v>23</v>
      </c>
      <c r="E341" s="114" t="s">
        <v>38</v>
      </c>
      <c r="F341" s="114" t="s">
        <v>38</v>
      </c>
      <c r="G341" s="114" t="s">
        <v>38</v>
      </c>
      <c r="H341" s="114" t="s">
        <v>38</v>
      </c>
      <c r="I341" s="114" t="s">
        <v>38</v>
      </c>
      <c r="J341" s="114" t="s">
        <v>38</v>
      </c>
      <c r="K341" s="114" t="s">
        <v>38</v>
      </c>
      <c r="L341" s="114" t="s">
        <v>38</v>
      </c>
      <c r="M341" s="114" t="s">
        <v>38</v>
      </c>
      <c r="N341" s="114" t="s">
        <v>38</v>
      </c>
      <c r="O341" s="114" t="s">
        <v>38</v>
      </c>
      <c r="P341" s="114" t="s">
        <v>38</v>
      </c>
      <c r="Q341" s="114" t="e">
        <f t="shared" si="24"/>
        <v>#DIV/0!</v>
      </c>
      <c r="R341" s="367" t="e">
        <v>#DIV/0!</v>
      </c>
      <c r="S341" s="368" t="e">
        <v>#DIV/0!</v>
      </c>
      <c r="T341" s="41"/>
    </row>
    <row r="342" spans="1:20" s="44" customFormat="1" ht="32.1" customHeight="1">
      <c r="A342" s="509" t="s">
        <v>1758</v>
      </c>
      <c r="B342" s="554" t="s">
        <v>1815</v>
      </c>
      <c r="C342" s="555" t="s">
        <v>1816</v>
      </c>
      <c r="D342" s="394">
        <v>22</v>
      </c>
      <c r="E342" s="114" t="s">
        <v>38</v>
      </c>
      <c r="F342" s="114" t="s">
        <v>38</v>
      </c>
      <c r="G342" s="114" t="s">
        <v>38</v>
      </c>
      <c r="H342" s="114" t="s">
        <v>38</v>
      </c>
      <c r="I342" s="114" t="s">
        <v>38</v>
      </c>
      <c r="J342" s="114" t="s">
        <v>38</v>
      </c>
      <c r="K342" s="114" t="s">
        <v>38</v>
      </c>
      <c r="L342" s="114" t="s">
        <v>38</v>
      </c>
      <c r="M342" s="114" t="s">
        <v>38</v>
      </c>
      <c r="N342" s="114" t="s">
        <v>38</v>
      </c>
      <c r="O342" s="114" t="s">
        <v>38</v>
      </c>
      <c r="P342" s="114" t="s">
        <v>38</v>
      </c>
      <c r="Q342" s="114" t="e">
        <f t="shared" si="24"/>
        <v>#DIV/0!</v>
      </c>
      <c r="R342" s="369" t="e">
        <v>#DIV/0!</v>
      </c>
      <c r="S342" s="370" t="e">
        <v>#DIV/0!</v>
      </c>
      <c r="T342" s="41"/>
    </row>
    <row r="343" spans="1:20" s="44" customFormat="1" ht="32.1" customHeight="1">
      <c r="A343" s="509" t="s">
        <v>1758</v>
      </c>
      <c r="B343" s="556" t="s">
        <v>1817</v>
      </c>
      <c r="C343" s="557" t="s">
        <v>1818</v>
      </c>
      <c r="D343" s="395">
        <v>23</v>
      </c>
      <c r="E343" s="114" t="s">
        <v>38</v>
      </c>
      <c r="F343" s="114" t="s">
        <v>38</v>
      </c>
      <c r="G343" s="114" t="s">
        <v>38</v>
      </c>
      <c r="H343" s="114" t="s">
        <v>38</v>
      </c>
      <c r="I343" s="114" t="s">
        <v>38</v>
      </c>
      <c r="J343" s="114" t="s">
        <v>38</v>
      </c>
      <c r="K343" s="114" t="s">
        <v>38</v>
      </c>
      <c r="L343" s="114" t="s">
        <v>38</v>
      </c>
      <c r="M343" s="114" t="s">
        <v>38</v>
      </c>
      <c r="N343" s="114" t="s">
        <v>38</v>
      </c>
      <c r="O343" s="114" t="s">
        <v>38</v>
      </c>
      <c r="P343" s="114" t="s">
        <v>38</v>
      </c>
      <c r="Q343" s="114" t="e">
        <f t="shared" si="24"/>
        <v>#DIV/0!</v>
      </c>
      <c r="R343" s="369" t="e">
        <v>#DIV/0!</v>
      </c>
      <c r="S343" s="370" t="e">
        <v>#DIV/0!</v>
      </c>
      <c r="T343" s="41"/>
    </row>
    <row r="344" spans="1:20" s="44" customFormat="1" ht="32.1" customHeight="1">
      <c r="A344" s="509" t="s">
        <v>1758</v>
      </c>
      <c r="B344" s="556" t="s">
        <v>1819</v>
      </c>
      <c r="C344" s="557" t="s">
        <v>1820</v>
      </c>
      <c r="D344" s="395">
        <v>30</v>
      </c>
      <c r="E344" s="114" t="s">
        <v>38</v>
      </c>
      <c r="F344" s="114" t="s">
        <v>38</v>
      </c>
      <c r="G344" s="114" t="s">
        <v>38</v>
      </c>
      <c r="H344" s="114" t="s">
        <v>38</v>
      </c>
      <c r="I344" s="114" t="s">
        <v>38</v>
      </c>
      <c r="J344" s="114" t="s">
        <v>38</v>
      </c>
      <c r="K344" s="114" t="s">
        <v>38</v>
      </c>
      <c r="L344" s="114" t="s">
        <v>38</v>
      </c>
      <c r="M344" s="114" t="s">
        <v>38</v>
      </c>
      <c r="N344" s="114" t="s">
        <v>38</v>
      </c>
      <c r="O344" s="114">
        <v>96.3</v>
      </c>
      <c r="P344" s="114" t="s">
        <v>38</v>
      </c>
      <c r="Q344" s="114">
        <f t="shared" si="24"/>
        <v>96.3</v>
      </c>
      <c r="R344" s="371" t="s">
        <v>39</v>
      </c>
      <c r="S344" s="372" t="s">
        <v>636</v>
      </c>
      <c r="T344" s="41"/>
    </row>
    <row r="345" spans="1:20" s="44" customFormat="1" ht="32.1" customHeight="1">
      <c r="A345" s="509" t="s">
        <v>1758</v>
      </c>
      <c r="B345" s="556" t="s">
        <v>1821</v>
      </c>
      <c r="C345" s="557" t="s">
        <v>1822</v>
      </c>
      <c r="D345" s="395">
        <v>22</v>
      </c>
      <c r="E345" s="114" t="s">
        <v>38</v>
      </c>
      <c r="F345" s="114" t="s">
        <v>38</v>
      </c>
      <c r="G345" s="114" t="s">
        <v>38</v>
      </c>
      <c r="H345" s="114" t="s">
        <v>38</v>
      </c>
      <c r="I345" s="114" t="s">
        <v>38</v>
      </c>
      <c r="J345" s="114" t="s">
        <v>38</v>
      </c>
      <c r="K345" s="114" t="s">
        <v>38</v>
      </c>
      <c r="L345" s="114" t="s">
        <v>38</v>
      </c>
      <c r="M345" s="114" t="s">
        <v>38</v>
      </c>
      <c r="N345" s="114" t="s">
        <v>38</v>
      </c>
      <c r="O345" s="114">
        <v>96.3</v>
      </c>
      <c r="P345" s="114" t="s">
        <v>38</v>
      </c>
      <c r="Q345" s="114">
        <f t="shared" si="24"/>
        <v>96.3</v>
      </c>
      <c r="R345" s="371" t="s">
        <v>39</v>
      </c>
      <c r="S345" s="372" t="s">
        <v>636</v>
      </c>
      <c r="T345" s="41"/>
    </row>
    <row r="346" spans="1:20" s="44" customFormat="1" ht="32.1" customHeight="1">
      <c r="A346" s="509" t="s">
        <v>1823</v>
      </c>
      <c r="B346" s="511" t="s">
        <v>1824</v>
      </c>
      <c r="C346" s="511" t="s">
        <v>1825</v>
      </c>
      <c r="D346" s="321">
        <v>300</v>
      </c>
      <c r="E346" s="114" t="s">
        <v>38</v>
      </c>
      <c r="F346" s="114" t="s">
        <v>38</v>
      </c>
      <c r="G346" s="114" t="s">
        <v>38</v>
      </c>
      <c r="H346" s="114">
        <v>96</v>
      </c>
      <c r="I346" s="114" t="s">
        <v>38</v>
      </c>
      <c r="J346" s="114" t="s">
        <v>38</v>
      </c>
      <c r="K346" s="114" t="s">
        <v>38</v>
      </c>
      <c r="L346" s="114" t="s">
        <v>38</v>
      </c>
      <c r="M346" s="114">
        <v>97.4</v>
      </c>
      <c r="N346" s="114" t="s">
        <v>38</v>
      </c>
      <c r="O346" s="114" t="s">
        <v>38</v>
      </c>
      <c r="P346" s="114" t="s">
        <v>38</v>
      </c>
      <c r="Q346" s="114">
        <f t="shared" ref="Q346:Q407" si="28">AVERAGE(E346:P346)</f>
        <v>96.7</v>
      </c>
      <c r="R346" s="115" t="str">
        <f t="shared" ref="R346:R361" si="29">IF(Q346&lt;5,"SI","NO")</f>
        <v>NO</v>
      </c>
      <c r="S346" s="116" t="str">
        <f t="shared" ref="S346:S362" si="30">IF(Q346&lt;=5,"Sin Riesgo",IF(Q346 &lt;=14,"Bajo",IF(Q346&lt;=35,"Medio",IF(Q346&lt;=80,"Alto","Inviable Sanitariamente"))))</f>
        <v>Inviable Sanitariamente</v>
      </c>
      <c r="T346" s="41"/>
    </row>
    <row r="347" spans="1:20" s="44" customFormat="1" ht="32.1" customHeight="1">
      <c r="A347" s="509" t="s">
        <v>1823</v>
      </c>
      <c r="B347" s="511" t="s">
        <v>1826</v>
      </c>
      <c r="C347" s="511" t="s">
        <v>1827</v>
      </c>
      <c r="D347" s="362">
        <v>119</v>
      </c>
      <c r="E347" s="114" t="s">
        <v>38</v>
      </c>
      <c r="F347" s="114" t="s">
        <v>38</v>
      </c>
      <c r="G347" s="114" t="s">
        <v>38</v>
      </c>
      <c r="H347" s="114">
        <v>94.6</v>
      </c>
      <c r="I347" s="114" t="s">
        <v>38</v>
      </c>
      <c r="J347" s="114" t="s">
        <v>38</v>
      </c>
      <c r="K347" s="114" t="s">
        <v>38</v>
      </c>
      <c r="L347" s="114" t="s">
        <v>38</v>
      </c>
      <c r="M347" s="114" t="s">
        <v>38</v>
      </c>
      <c r="N347" s="114">
        <v>93</v>
      </c>
      <c r="O347" s="114" t="s">
        <v>38</v>
      </c>
      <c r="P347" s="114" t="s">
        <v>38</v>
      </c>
      <c r="Q347" s="114">
        <f t="shared" si="28"/>
        <v>93.8</v>
      </c>
      <c r="R347" s="115" t="str">
        <f t="shared" si="29"/>
        <v>NO</v>
      </c>
      <c r="S347" s="116" t="str">
        <f t="shared" si="30"/>
        <v>Inviable Sanitariamente</v>
      </c>
      <c r="T347" s="41"/>
    </row>
    <row r="348" spans="1:20" s="44" customFormat="1" ht="32.1" customHeight="1">
      <c r="A348" s="509" t="s">
        <v>1823</v>
      </c>
      <c r="B348" s="511" t="s">
        <v>787</v>
      </c>
      <c r="C348" s="511" t="s">
        <v>1828</v>
      </c>
      <c r="D348" s="362">
        <v>203</v>
      </c>
      <c r="E348" s="114" t="s">
        <v>38</v>
      </c>
      <c r="F348" s="114" t="s">
        <v>38</v>
      </c>
      <c r="G348" s="114" t="s">
        <v>38</v>
      </c>
      <c r="H348" s="114" t="s">
        <v>38</v>
      </c>
      <c r="I348" s="114" t="s">
        <v>38</v>
      </c>
      <c r="J348" s="114" t="s">
        <v>38</v>
      </c>
      <c r="K348" s="114" t="s">
        <v>38</v>
      </c>
      <c r="L348" s="114" t="s">
        <v>38</v>
      </c>
      <c r="M348" s="114">
        <v>96</v>
      </c>
      <c r="N348" s="114" t="s">
        <v>38</v>
      </c>
      <c r="O348" s="114" t="s">
        <v>38</v>
      </c>
      <c r="P348" s="114" t="s">
        <v>38</v>
      </c>
      <c r="Q348" s="114">
        <f t="shared" si="28"/>
        <v>96</v>
      </c>
      <c r="R348" s="115" t="str">
        <f t="shared" si="29"/>
        <v>NO</v>
      </c>
      <c r="S348" s="116" t="str">
        <f t="shared" si="30"/>
        <v>Inviable Sanitariamente</v>
      </c>
      <c r="T348" s="41"/>
    </row>
    <row r="349" spans="1:20" s="44" customFormat="1" ht="32.1" customHeight="1">
      <c r="A349" s="509" t="s">
        <v>1823</v>
      </c>
      <c r="B349" s="511" t="s">
        <v>657</v>
      </c>
      <c r="C349" s="511" t="s">
        <v>1829</v>
      </c>
      <c r="D349" s="362">
        <v>398</v>
      </c>
      <c r="E349" s="114" t="s">
        <v>38</v>
      </c>
      <c r="F349" s="114" t="s">
        <v>38</v>
      </c>
      <c r="G349" s="114" t="s">
        <v>38</v>
      </c>
      <c r="H349" s="114">
        <v>97.4</v>
      </c>
      <c r="I349" s="114" t="s">
        <v>38</v>
      </c>
      <c r="J349" s="114" t="s">
        <v>38</v>
      </c>
      <c r="K349" s="114" t="s">
        <v>38</v>
      </c>
      <c r="L349" s="114" t="s">
        <v>38</v>
      </c>
      <c r="M349" s="114" t="s">
        <v>38</v>
      </c>
      <c r="N349" s="114">
        <v>94.6</v>
      </c>
      <c r="O349" s="114" t="s">
        <v>38</v>
      </c>
      <c r="P349" s="114" t="s">
        <v>38</v>
      </c>
      <c r="Q349" s="114">
        <f t="shared" si="28"/>
        <v>96</v>
      </c>
      <c r="R349" s="115" t="str">
        <f t="shared" si="29"/>
        <v>NO</v>
      </c>
      <c r="S349" s="116" t="str">
        <f t="shared" si="30"/>
        <v>Inviable Sanitariamente</v>
      </c>
      <c r="T349" s="41"/>
    </row>
    <row r="350" spans="1:20" s="44" customFormat="1" ht="32.1" customHeight="1">
      <c r="A350" s="509" t="s">
        <v>1823</v>
      </c>
      <c r="B350" s="511" t="s">
        <v>1166</v>
      </c>
      <c r="C350" s="511" t="s">
        <v>1830</v>
      </c>
      <c r="D350" s="362">
        <v>276</v>
      </c>
      <c r="E350" s="114" t="s">
        <v>38</v>
      </c>
      <c r="F350" s="114" t="s">
        <v>38</v>
      </c>
      <c r="G350" s="114" t="s">
        <v>38</v>
      </c>
      <c r="H350" s="114" t="s">
        <v>38</v>
      </c>
      <c r="I350" s="114" t="s">
        <v>38</v>
      </c>
      <c r="J350" s="114" t="s">
        <v>38</v>
      </c>
      <c r="K350" s="114">
        <v>94.6</v>
      </c>
      <c r="L350" s="114" t="s">
        <v>38</v>
      </c>
      <c r="M350" s="114" t="s">
        <v>38</v>
      </c>
      <c r="N350" s="114" t="s">
        <v>38</v>
      </c>
      <c r="O350" s="114" t="s">
        <v>38</v>
      </c>
      <c r="P350" s="114" t="s">
        <v>38</v>
      </c>
      <c r="Q350" s="114">
        <f t="shared" si="28"/>
        <v>94.6</v>
      </c>
      <c r="R350" s="115" t="str">
        <f t="shared" si="29"/>
        <v>NO</v>
      </c>
      <c r="S350" s="116" t="str">
        <f t="shared" si="30"/>
        <v>Inviable Sanitariamente</v>
      </c>
      <c r="T350" s="41"/>
    </row>
    <row r="351" spans="1:20" s="44" customFormat="1" ht="32.1" customHeight="1">
      <c r="A351" s="509" t="s">
        <v>1823</v>
      </c>
      <c r="B351" s="511" t="s">
        <v>1831</v>
      </c>
      <c r="C351" s="511" t="s">
        <v>1832</v>
      </c>
      <c r="D351" s="362">
        <v>162</v>
      </c>
      <c r="E351" s="114" t="s">
        <v>38</v>
      </c>
      <c r="F351" s="114" t="s">
        <v>38</v>
      </c>
      <c r="G351" s="114" t="s">
        <v>38</v>
      </c>
      <c r="H351" s="114" t="s">
        <v>38</v>
      </c>
      <c r="I351" s="114" t="s">
        <v>38</v>
      </c>
      <c r="J351" s="114" t="s">
        <v>38</v>
      </c>
      <c r="K351" s="114" t="s">
        <v>38</v>
      </c>
      <c r="L351" s="114">
        <v>96</v>
      </c>
      <c r="M351" s="114" t="s">
        <v>38</v>
      </c>
      <c r="N351" s="114" t="s">
        <v>38</v>
      </c>
      <c r="O351" s="114" t="s">
        <v>38</v>
      </c>
      <c r="P351" s="114" t="s">
        <v>38</v>
      </c>
      <c r="Q351" s="114">
        <f t="shared" si="28"/>
        <v>96</v>
      </c>
      <c r="R351" s="115" t="str">
        <f t="shared" si="29"/>
        <v>NO</v>
      </c>
      <c r="S351" s="116" t="str">
        <f t="shared" si="30"/>
        <v>Inviable Sanitariamente</v>
      </c>
      <c r="T351" s="41"/>
    </row>
    <row r="352" spans="1:20" s="44" customFormat="1" ht="32.1" customHeight="1">
      <c r="A352" s="509" t="s">
        <v>1823</v>
      </c>
      <c r="B352" s="511" t="s">
        <v>1622</v>
      </c>
      <c r="C352" s="511" t="s">
        <v>1833</v>
      </c>
      <c r="D352" s="362">
        <v>279</v>
      </c>
      <c r="E352" s="114" t="s">
        <v>38</v>
      </c>
      <c r="F352" s="114" t="s">
        <v>38</v>
      </c>
      <c r="G352" s="114" t="s">
        <v>38</v>
      </c>
      <c r="H352" s="114" t="s">
        <v>38</v>
      </c>
      <c r="I352" s="114">
        <v>96.6</v>
      </c>
      <c r="J352" s="114" t="s">
        <v>38</v>
      </c>
      <c r="K352" s="114" t="s">
        <v>38</v>
      </c>
      <c r="L352" s="114" t="s">
        <v>38</v>
      </c>
      <c r="M352" s="114" t="s">
        <v>38</v>
      </c>
      <c r="N352" s="114">
        <v>94.6</v>
      </c>
      <c r="O352" s="114" t="s">
        <v>38</v>
      </c>
      <c r="P352" s="114" t="s">
        <v>38</v>
      </c>
      <c r="Q352" s="114">
        <f t="shared" si="28"/>
        <v>95.6</v>
      </c>
      <c r="R352" s="115" t="str">
        <f t="shared" si="29"/>
        <v>NO</v>
      </c>
      <c r="S352" s="116" t="str">
        <f t="shared" si="30"/>
        <v>Inviable Sanitariamente</v>
      </c>
      <c r="T352" s="41"/>
    </row>
    <row r="353" spans="1:20" s="44" customFormat="1" ht="32.1" customHeight="1">
      <c r="A353" s="509" t="s">
        <v>1823</v>
      </c>
      <c r="B353" s="511" t="s">
        <v>1226</v>
      </c>
      <c r="C353" s="511" t="s">
        <v>1834</v>
      </c>
      <c r="D353" s="362">
        <v>225</v>
      </c>
      <c r="E353" s="114" t="s">
        <v>38</v>
      </c>
      <c r="F353" s="114" t="s">
        <v>38</v>
      </c>
      <c r="G353" s="114" t="s">
        <v>38</v>
      </c>
      <c r="H353" s="114" t="s">
        <v>38</v>
      </c>
      <c r="I353" s="114" t="s">
        <v>38</v>
      </c>
      <c r="J353" s="114" t="s">
        <v>38</v>
      </c>
      <c r="K353" s="114" t="s">
        <v>38</v>
      </c>
      <c r="L353" s="114" t="s">
        <v>38</v>
      </c>
      <c r="M353" s="114" t="s">
        <v>38</v>
      </c>
      <c r="N353" s="114" t="s">
        <v>38</v>
      </c>
      <c r="O353" s="114" t="s">
        <v>38</v>
      </c>
      <c r="P353" s="114" t="s">
        <v>38</v>
      </c>
      <c r="Q353" s="114" t="e">
        <f t="shared" si="28"/>
        <v>#DIV/0!</v>
      </c>
      <c r="R353" s="115" t="e">
        <f t="shared" si="29"/>
        <v>#DIV/0!</v>
      </c>
      <c r="S353" s="116" t="e">
        <f t="shared" si="30"/>
        <v>#DIV/0!</v>
      </c>
      <c r="T353" s="41"/>
    </row>
    <row r="354" spans="1:20" s="44" customFormat="1" ht="32.1" customHeight="1">
      <c r="A354" s="509" t="s">
        <v>1823</v>
      </c>
      <c r="B354" s="511" t="s">
        <v>1835</v>
      </c>
      <c r="C354" s="511" t="s">
        <v>1836</v>
      </c>
      <c r="D354" s="362">
        <v>107</v>
      </c>
      <c r="E354" s="114" t="s">
        <v>38</v>
      </c>
      <c r="F354" s="114" t="s">
        <v>38</v>
      </c>
      <c r="G354" s="114" t="s">
        <v>38</v>
      </c>
      <c r="H354" s="114" t="s">
        <v>38</v>
      </c>
      <c r="I354" s="114" t="s">
        <v>38</v>
      </c>
      <c r="J354" s="114" t="s">
        <v>38</v>
      </c>
      <c r="K354" s="114" t="s">
        <v>38</v>
      </c>
      <c r="L354" s="114" t="s">
        <v>38</v>
      </c>
      <c r="M354" s="114" t="s">
        <v>38</v>
      </c>
      <c r="N354" s="114" t="s">
        <v>38</v>
      </c>
      <c r="O354" s="114" t="s">
        <v>38</v>
      </c>
      <c r="P354" s="114" t="s">
        <v>38</v>
      </c>
      <c r="Q354" s="114" t="e">
        <f t="shared" si="28"/>
        <v>#DIV/0!</v>
      </c>
      <c r="R354" s="115" t="e">
        <f t="shared" si="29"/>
        <v>#DIV/0!</v>
      </c>
      <c r="S354" s="116" t="e">
        <f t="shared" si="30"/>
        <v>#DIV/0!</v>
      </c>
      <c r="T354" s="41"/>
    </row>
    <row r="355" spans="1:20" s="44" customFormat="1" ht="32.1" customHeight="1">
      <c r="A355" s="509" t="s">
        <v>1823</v>
      </c>
      <c r="B355" s="511" t="s">
        <v>1837</v>
      </c>
      <c r="C355" s="511" t="s">
        <v>1838</v>
      </c>
      <c r="D355" s="362">
        <v>209</v>
      </c>
      <c r="E355" s="114" t="s">
        <v>38</v>
      </c>
      <c r="F355" s="114" t="s">
        <v>38</v>
      </c>
      <c r="G355" s="114" t="s">
        <v>38</v>
      </c>
      <c r="H355" s="114" t="s">
        <v>38</v>
      </c>
      <c r="I355" s="114">
        <v>97</v>
      </c>
      <c r="J355" s="114" t="s">
        <v>38</v>
      </c>
      <c r="K355" s="114" t="s">
        <v>38</v>
      </c>
      <c r="L355" s="114">
        <v>94.6</v>
      </c>
      <c r="M355" s="114" t="s">
        <v>38</v>
      </c>
      <c r="N355" s="114" t="s">
        <v>38</v>
      </c>
      <c r="O355" s="114" t="s">
        <v>38</v>
      </c>
      <c r="P355" s="114" t="s">
        <v>38</v>
      </c>
      <c r="Q355" s="114">
        <f t="shared" si="28"/>
        <v>95.8</v>
      </c>
      <c r="R355" s="115" t="str">
        <f t="shared" si="29"/>
        <v>NO</v>
      </c>
      <c r="S355" s="116" t="str">
        <f t="shared" si="30"/>
        <v>Inviable Sanitariamente</v>
      </c>
      <c r="T355" s="41"/>
    </row>
    <row r="356" spans="1:20" s="44" customFormat="1" ht="32.1" customHeight="1">
      <c r="A356" s="509" t="s">
        <v>1823</v>
      </c>
      <c r="B356" s="511" t="s">
        <v>1839</v>
      </c>
      <c r="C356" s="511" t="s">
        <v>1840</v>
      </c>
      <c r="D356" s="362">
        <v>278</v>
      </c>
      <c r="E356" s="114" t="s">
        <v>38</v>
      </c>
      <c r="F356" s="114" t="s">
        <v>38</v>
      </c>
      <c r="G356" s="114" t="s">
        <v>38</v>
      </c>
      <c r="H356" s="114" t="s">
        <v>38</v>
      </c>
      <c r="I356" s="114">
        <v>96.6</v>
      </c>
      <c r="J356" s="114" t="s">
        <v>38</v>
      </c>
      <c r="K356" s="114">
        <v>97.6</v>
      </c>
      <c r="L356" s="114" t="s">
        <v>38</v>
      </c>
      <c r="M356" s="114" t="s">
        <v>38</v>
      </c>
      <c r="N356" s="114" t="s">
        <v>38</v>
      </c>
      <c r="O356" s="114" t="s">
        <v>38</v>
      </c>
      <c r="P356" s="114" t="s">
        <v>38</v>
      </c>
      <c r="Q356" s="114">
        <f t="shared" si="28"/>
        <v>97.1</v>
      </c>
      <c r="R356" s="115" t="str">
        <f t="shared" si="29"/>
        <v>NO</v>
      </c>
      <c r="S356" s="116" t="str">
        <f t="shared" si="30"/>
        <v>Inviable Sanitariamente</v>
      </c>
      <c r="T356" s="41"/>
    </row>
    <row r="357" spans="1:20" s="44" customFormat="1" ht="32.1" customHeight="1">
      <c r="A357" s="509" t="s">
        <v>1823</v>
      </c>
      <c r="B357" s="511" t="s">
        <v>1702</v>
      </c>
      <c r="C357" s="511" t="s">
        <v>1841</v>
      </c>
      <c r="D357" s="362">
        <v>78</v>
      </c>
      <c r="E357" s="114" t="s">
        <v>38</v>
      </c>
      <c r="F357" s="114" t="s">
        <v>38</v>
      </c>
      <c r="G357" s="114" t="s">
        <v>38</v>
      </c>
      <c r="H357" s="114" t="s">
        <v>38</v>
      </c>
      <c r="I357" s="114" t="s">
        <v>38</v>
      </c>
      <c r="J357" s="114" t="s">
        <v>38</v>
      </c>
      <c r="K357" s="114" t="s">
        <v>38</v>
      </c>
      <c r="L357" s="114" t="s">
        <v>38</v>
      </c>
      <c r="M357" s="114" t="s">
        <v>38</v>
      </c>
      <c r="N357" s="114" t="s">
        <v>38</v>
      </c>
      <c r="O357" s="114" t="s">
        <v>38</v>
      </c>
      <c r="P357" s="114" t="s">
        <v>38</v>
      </c>
      <c r="Q357" s="114" t="e">
        <f t="shared" si="28"/>
        <v>#DIV/0!</v>
      </c>
      <c r="R357" s="115" t="e">
        <f t="shared" si="29"/>
        <v>#DIV/0!</v>
      </c>
      <c r="S357" s="116" t="e">
        <f t="shared" si="30"/>
        <v>#DIV/0!</v>
      </c>
      <c r="T357" s="41"/>
    </row>
    <row r="358" spans="1:20" s="44" customFormat="1" ht="32.1" customHeight="1">
      <c r="A358" s="509" t="s">
        <v>1823</v>
      </c>
      <c r="B358" s="511" t="s">
        <v>81</v>
      </c>
      <c r="C358" s="511" t="s">
        <v>1842</v>
      </c>
      <c r="D358" s="362">
        <v>72</v>
      </c>
      <c r="E358" s="114" t="s">
        <v>38</v>
      </c>
      <c r="F358" s="114" t="s">
        <v>38</v>
      </c>
      <c r="G358" s="114" t="s">
        <v>38</v>
      </c>
      <c r="H358" s="114" t="s">
        <v>38</v>
      </c>
      <c r="I358" s="114" t="s">
        <v>38</v>
      </c>
      <c r="J358" s="114" t="s">
        <v>38</v>
      </c>
      <c r="K358" s="114" t="s">
        <v>38</v>
      </c>
      <c r="L358" s="114" t="s">
        <v>38</v>
      </c>
      <c r="M358" s="114" t="s">
        <v>38</v>
      </c>
      <c r="N358" s="114" t="s">
        <v>38</v>
      </c>
      <c r="O358" s="114" t="s">
        <v>38</v>
      </c>
      <c r="P358" s="114" t="s">
        <v>38</v>
      </c>
      <c r="Q358" s="114" t="e">
        <f t="shared" si="28"/>
        <v>#DIV/0!</v>
      </c>
      <c r="R358" s="115" t="e">
        <f t="shared" si="29"/>
        <v>#DIV/0!</v>
      </c>
      <c r="S358" s="116" t="e">
        <f t="shared" si="30"/>
        <v>#DIV/0!</v>
      </c>
      <c r="T358" s="41"/>
    </row>
    <row r="359" spans="1:20" s="44" customFormat="1" ht="32.1" customHeight="1">
      <c r="A359" s="509" t="s">
        <v>1823</v>
      </c>
      <c r="B359" s="511" t="s">
        <v>1843</v>
      </c>
      <c r="C359" s="511" t="s">
        <v>1844</v>
      </c>
      <c r="D359" s="362">
        <v>315</v>
      </c>
      <c r="E359" s="114" t="s">
        <v>38</v>
      </c>
      <c r="F359" s="114" t="s">
        <v>38</v>
      </c>
      <c r="G359" s="114" t="s">
        <v>38</v>
      </c>
      <c r="H359" s="114" t="s">
        <v>38</v>
      </c>
      <c r="I359" s="114" t="s">
        <v>38</v>
      </c>
      <c r="J359" s="114" t="s">
        <v>38</v>
      </c>
      <c r="K359" s="114" t="s">
        <v>38</v>
      </c>
      <c r="L359" s="114">
        <v>93</v>
      </c>
      <c r="M359" s="114" t="s">
        <v>38</v>
      </c>
      <c r="N359" s="114" t="s">
        <v>38</v>
      </c>
      <c r="O359" s="114" t="s">
        <v>38</v>
      </c>
      <c r="P359" s="114" t="s">
        <v>38</v>
      </c>
      <c r="Q359" s="114">
        <f t="shared" si="28"/>
        <v>93</v>
      </c>
      <c r="R359" s="115" t="str">
        <f t="shared" si="29"/>
        <v>NO</v>
      </c>
      <c r="S359" s="116" t="str">
        <f t="shared" si="30"/>
        <v>Inviable Sanitariamente</v>
      </c>
      <c r="T359" s="41"/>
    </row>
    <row r="360" spans="1:20" s="44" customFormat="1" ht="32.1" customHeight="1">
      <c r="A360" s="509" t="s">
        <v>1823</v>
      </c>
      <c r="B360" s="511" t="s">
        <v>1845</v>
      </c>
      <c r="C360" s="511" t="s">
        <v>1846</v>
      </c>
      <c r="D360" s="362">
        <v>199</v>
      </c>
      <c r="E360" s="114" t="s">
        <v>38</v>
      </c>
      <c r="F360" s="114" t="s">
        <v>38</v>
      </c>
      <c r="G360" s="114" t="s">
        <v>38</v>
      </c>
      <c r="H360" s="114" t="s">
        <v>38</v>
      </c>
      <c r="I360" s="114" t="s">
        <v>38</v>
      </c>
      <c r="J360" s="114" t="s">
        <v>38</v>
      </c>
      <c r="K360" s="114" t="s">
        <v>38</v>
      </c>
      <c r="L360" s="114" t="s">
        <v>38</v>
      </c>
      <c r="M360" s="114">
        <v>94</v>
      </c>
      <c r="N360" s="114" t="s">
        <v>38</v>
      </c>
      <c r="O360" s="114" t="s">
        <v>38</v>
      </c>
      <c r="P360" s="114" t="s">
        <v>38</v>
      </c>
      <c r="Q360" s="114">
        <f t="shared" si="28"/>
        <v>94</v>
      </c>
      <c r="R360" s="115" t="str">
        <f t="shared" si="29"/>
        <v>NO</v>
      </c>
      <c r="S360" s="116" t="str">
        <f t="shared" si="30"/>
        <v>Inviable Sanitariamente</v>
      </c>
      <c r="T360" s="41"/>
    </row>
    <row r="361" spans="1:20" s="44" customFormat="1" ht="32.1" customHeight="1">
      <c r="A361" s="509" t="s">
        <v>1823</v>
      </c>
      <c r="B361" s="511" t="s">
        <v>1847</v>
      </c>
      <c r="C361" s="511" t="s">
        <v>1848</v>
      </c>
      <c r="D361" s="362">
        <v>79</v>
      </c>
      <c r="E361" s="114" t="s">
        <v>38</v>
      </c>
      <c r="F361" s="114" t="s">
        <v>38</v>
      </c>
      <c r="G361" s="114" t="s">
        <v>38</v>
      </c>
      <c r="H361" s="114" t="s">
        <v>38</v>
      </c>
      <c r="I361" s="114">
        <v>94.6</v>
      </c>
      <c r="J361" s="114" t="s">
        <v>38</v>
      </c>
      <c r="K361" s="114" t="s">
        <v>38</v>
      </c>
      <c r="L361" s="114" t="s">
        <v>38</v>
      </c>
      <c r="M361" s="114" t="s">
        <v>38</v>
      </c>
      <c r="N361" s="114">
        <v>93</v>
      </c>
      <c r="O361" s="114" t="s">
        <v>38</v>
      </c>
      <c r="P361" s="114" t="s">
        <v>38</v>
      </c>
      <c r="Q361" s="114">
        <f t="shared" si="28"/>
        <v>93.8</v>
      </c>
      <c r="R361" s="115" t="str">
        <f t="shared" si="29"/>
        <v>NO</v>
      </c>
      <c r="S361" s="116" t="str">
        <f t="shared" si="30"/>
        <v>Inviable Sanitariamente</v>
      </c>
      <c r="T361" s="41"/>
    </row>
    <row r="362" spans="1:20" s="44" customFormat="1" ht="32.1" customHeight="1">
      <c r="A362" s="509" t="s">
        <v>1823</v>
      </c>
      <c r="B362" s="511" t="s">
        <v>1849</v>
      </c>
      <c r="C362" s="511" t="s">
        <v>1850</v>
      </c>
      <c r="D362" s="362">
        <v>210</v>
      </c>
      <c r="E362" s="114" t="s">
        <v>38</v>
      </c>
      <c r="F362" s="114" t="s">
        <v>38</v>
      </c>
      <c r="G362" s="114" t="s">
        <v>38</v>
      </c>
      <c r="H362" s="114" t="s">
        <v>38</v>
      </c>
      <c r="I362" s="114">
        <v>93.7</v>
      </c>
      <c r="J362" s="114" t="s">
        <v>38</v>
      </c>
      <c r="K362" s="114" t="s">
        <v>38</v>
      </c>
      <c r="L362" s="114">
        <v>96</v>
      </c>
      <c r="M362" s="114" t="s">
        <v>38</v>
      </c>
      <c r="N362" s="114" t="s">
        <v>38</v>
      </c>
      <c r="O362" s="114" t="s">
        <v>38</v>
      </c>
      <c r="P362" s="114" t="s">
        <v>38</v>
      </c>
      <c r="Q362" s="114">
        <f t="shared" si="28"/>
        <v>94.85</v>
      </c>
      <c r="R362" s="115" t="str">
        <f t="shared" ref="R362:R424" si="31">IF(Q362&lt;5,"SI","NO")</f>
        <v>NO</v>
      </c>
      <c r="S362" s="116" t="str">
        <f t="shared" si="30"/>
        <v>Inviable Sanitariamente</v>
      </c>
      <c r="T362" s="41"/>
    </row>
    <row r="363" spans="1:20" s="44" customFormat="1" ht="32.1" customHeight="1">
      <c r="A363" s="509" t="s">
        <v>1823</v>
      </c>
      <c r="B363" s="511" t="s">
        <v>1851</v>
      </c>
      <c r="C363" s="511" t="s">
        <v>1852</v>
      </c>
      <c r="D363" s="362">
        <v>306</v>
      </c>
      <c r="E363" s="114" t="s">
        <v>38</v>
      </c>
      <c r="F363" s="114" t="s">
        <v>38</v>
      </c>
      <c r="G363" s="114" t="s">
        <v>38</v>
      </c>
      <c r="H363" s="114" t="s">
        <v>38</v>
      </c>
      <c r="I363" s="114" t="s">
        <v>38</v>
      </c>
      <c r="J363" s="114" t="s">
        <v>38</v>
      </c>
      <c r="K363" s="114" t="s">
        <v>38</v>
      </c>
      <c r="L363" s="114" t="s">
        <v>38</v>
      </c>
      <c r="M363" s="114" t="s">
        <v>38</v>
      </c>
      <c r="N363" s="114" t="s">
        <v>38</v>
      </c>
      <c r="O363" s="114">
        <v>93.6</v>
      </c>
      <c r="P363" s="114" t="s">
        <v>38</v>
      </c>
      <c r="Q363" s="114">
        <f t="shared" si="28"/>
        <v>93.6</v>
      </c>
      <c r="R363" s="115" t="str">
        <f t="shared" si="31"/>
        <v>NO</v>
      </c>
      <c r="S363" s="116" t="str">
        <f t="shared" ref="S363:S425" si="32">IF(Q363&lt;=5,"Sin Riesgo",IF(Q363 &lt;=14,"Bajo",IF(Q363&lt;=35,"Medio",IF(Q363&lt;=80,"Alto","Inviable Sanitariamente"))))</f>
        <v>Inviable Sanitariamente</v>
      </c>
      <c r="T363" s="41"/>
    </row>
    <row r="364" spans="1:20" s="44" customFormat="1" ht="32.1" customHeight="1">
      <c r="A364" s="509" t="s">
        <v>1823</v>
      </c>
      <c r="B364" s="511" t="s">
        <v>1853</v>
      </c>
      <c r="C364" s="511" t="s">
        <v>1854</v>
      </c>
      <c r="D364" s="362">
        <v>107</v>
      </c>
      <c r="E364" s="114" t="s">
        <v>38</v>
      </c>
      <c r="F364" s="114" t="s">
        <v>38</v>
      </c>
      <c r="G364" s="114" t="s">
        <v>38</v>
      </c>
      <c r="H364" s="114" t="s">
        <v>38</v>
      </c>
      <c r="I364" s="114" t="s">
        <v>38</v>
      </c>
      <c r="J364" s="114" t="s">
        <v>38</v>
      </c>
      <c r="K364" s="114">
        <v>97.6</v>
      </c>
      <c r="L364" s="114" t="s">
        <v>38</v>
      </c>
      <c r="M364" s="114" t="s">
        <v>38</v>
      </c>
      <c r="N364" s="114" t="s">
        <v>38</v>
      </c>
      <c r="O364" s="114">
        <v>93</v>
      </c>
      <c r="P364" s="114" t="s">
        <v>38</v>
      </c>
      <c r="Q364" s="114">
        <f t="shared" si="28"/>
        <v>95.3</v>
      </c>
      <c r="R364" s="115" t="str">
        <f t="shared" si="31"/>
        <v>NO</v>
      </c>
      <c r="S364" s="116" t="str">
        <f t="shared" si="32"/>
        <v>Inviable Sanitariamente</v>
      </c>
      <c r="T364" s="41"/>
    </row>
    <row r="365" spans="1:20" s="44" customFormat="1" ht="32.1" customHeight="1">
      <c r="A365" s="509" t="s">
        <v>1823</v>
      </c>
      <c r="B365" s="511" t="s">
        <v>1855</v>
      </c>
      <c r="C365" s="511" t="s">
        <v>1856</v>
      </c>
      <c r="D365" s="362">
        <v>218</v>
      </c>
      <c r="E365" s="114" t="s">
        <v>38</v>
      </c>
      <c r="F365" s="114" t="s">
        <v>38</v>
      </c>
      <c r="G365" s="114" t="s">
        <v>38</v>
      </c>
      <c r="H365" s="114" t="s">
        <v>38</v>
      </c>
      <c r="I365" s="114">
        <v>94.3</v>
      </c>
      <c r="J365" s="114" t="s">
        <v>38</v>
      </c>
      <c r="K365" s="114" t="s">
        <v>38</v>
      </c>
      <c r="L365" s="114" t="s">
        <v>38</v>
      </c>
      <c r="M365" s="114">
        <v>95</v>
      </c>
      <c r="N365" s="114" t="s">
        <v>38</v>
      </c>
      <c r="O365" s="114" t="s">
        <v>38</v>
      </c>
      <c r="P365" s="114" t="s">
        <v>38</v>
      </c>
      <c r="Q365" s="114">
        <f t="shared" si="28"/>
        <v>94.65</v>
      </c>
      <c r="R365" s="115" t="str">
        <f t="shared" si="31"/>
        <v>NO</v>
      </c>
      <c r="S365" s="116" t="str">
        <f t="shared" si="32"/>
        <v>Inviable Sanitariamente</v>
      </c>
      <c r="T365" s="41"/>
    </row>
    <row r="366" spans="1:20" s="44" customFormat="1" ht="32.1" customHeight="1">
      <c r="A366" s="509" t="s">
        <v>1857</v>
      </c>
      <c r="B366" s="511" t="s">
        <v>1858</v>
      </c>
      <c r="C366" s="511" t="s">
        <v>1859</v>
      </c>
      <c r="D366" s="322">
        <v>398</v>
      </c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 t="e">
        <f t="shared" si="28"/>
        <v>#DIV/0!</v>
      </c>
      <c r="R366" s="115" t="e">
        <f t="shared" si="31"/>
        <v>#DIV/0!</v>
      </c>
      <c r="S366" s="116" t="e">
        <f t="shared" si="32"/>
        <v>#DIV/0!</v>
      </c>
      <c r="T366" s="41"/>
    </row>
    <row r="367" spans="1:20" s="44" customFormat="1" ht="32.1" customHeight="1">
      <c r="A367" s="509" t="s">
        <v>1857</v>
      </c>
      <c r="B367" s="511" t="s">
        <v>81</v>
      </c>
      <c r="C367" s="511" t="s">
        <v>1860</v>
      </c>
      <c r="D367" s="322">
        <v>258</v>
      </c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 t="e">
        <f t="shared" si="28"/>
        <v>#DIV/0!</v>
      </c>
      <c r="R367" s="115" t="e">
        <f t="shared" si="31"/>
        <v>#DIV/0!</v>
      </c>
      <c r="S367" s="116" t="e">
        <f t="shared" si="32"/>
        <v>#DIV/0!</v>
      </c>
      <c r="T367" s="41"/>
    </row>
    <row r="368" spans="1:20" s="44" customFormat="1" ht="32.1" customHeight="1">
      <c r="A368" s="509" t="s">
        <v>1857</v>
      </c>
      <c r="B368" s="511" t="s">
        <v>1861</v>
      </c>
      <c r="C368" s="511" t="s">
        <v>1862</v>
      </c>
      <c r="D368" s="322">
        <v>71</v>
      </c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 t="e">
        <f t="shared" si="28"/>
        <v>#DIV/0!</v>
      </c>
      <c r="R368" s="115" t="e">
        <f t="shared" si="31"/>
        <v>#DIV/0!</v>
      </c>
      <c r="S368" s="116" t="e">
        <f t="shared" si="32"/>
        <v>#DIV/0!</v>
      </c>
      <c r="T368" s="41"/>
    </row>
    <row r="369" spans="1:20" s="44" customFormat="1" ht="32.1" customHeight="1">
      <c r="A369" s="509" t="s">
        <v>1857</v>
      </c>
      <c r="B369" s="511" t="s">
        <v>1863</v>
      </c>
      <c r="C369" s="511" t="s">
        <v>1864</v>
      </c>
      <c r="D369" s="322">
        <v>145</v>
      </c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 t="e">
        <f t="shared" si="28"/>
        <v>#DIV/0!</v>
      </c>
      <c r="R369" s="115" t="e">
        <f t="shared" si="31"/>
        <v>#DIV/0!</v>
      </c>
      <c r="S369" s="116" t="e">
        <f t="shared" si="32"/>
        <v>#DIV/0!</v>
      </c>
      <c r="T369" s="41"/>
    </row>
    <row r="370" spans="1:20" s="44" customFormat="1" ht="32.1" customHeight="1">
      <c r="A370" s="509" t="s">
        <v>1857</v>
      </c>
      <c r="B370" s="511" t="s">
        <v>941</v>
      </c>
      <c r="C370" s="511" t="s">
        <v>1865</v>
      </c>
      <c r="D370" s="322">
        <v>60</v>
      </c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 t="e">
        <f t="shared" si="28"/>
        <v>#DIV/0!</v>
      </c>
      <c r="R370" s="115" t="e">
        <f t="shared" si="31"/>
        <v>#DIV/0!</v>
      </c>
      <c r="S370" s="116" t="e">
        <f t="shared" si="32"/>
        <v>#DIV/0!</v>
      </c>
      <c r="T370" s="41"/>
    </row>
    <row r="371" spans="1:20" s="44" customFormat="1" ht="32.1" customHeight="1">
      <c r="A371" s="509" t="s">
        <v>1857</v>
      </c>
      <c r="B371" s="511" t="s">
        <v>251</v>
      </c>
      <c r="C371" s="511" t="s">
        <v>1866</v>
      </c>
      <c r="D371" s="322">
        <v>35</v>
      </c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 t="e">
        <f t="shared" si="28"/>
        <v>#DIV/0!</v>
      </c>
      <c r="R371" s="115" t="e">
        <f t="shared" si="31"/>
        <v>#DIV/0!</v>
      </c>
      <c r="S371" s="116" t="e">
        <f t="shared" si="32"/>
        <v>#DIV/0!</v>
      </c>
      <c r="T371" s="41"/>
    </row>
    <row r="372" spans="1:20" s="44" customFormat="1" ht="32.1" customHeight="1">
      <c r="A372" s="509" t="s">
        <v>1857</v>
      </c>
      <c r="B372" s="511" t="s">
        <v>1867</v>
      </c>
      <c r="C372" s="511" t="s">
        <v>1868</v>
      </c>
      <c r="D372" s="324">
        <v>14</v>
      </c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 t="e">
        <f t="shared" si="28"/>
        <v>#DIV/0!</v>
      </c>
      <c r="R372" s="115" t="e">
        <f t="shared" si="31"/>
        <v>#DIV/0!</v>
      </c>
      <c r="S372" s="116" t="e">
        <f t="shared" si="32"/>
        <v>#DIV/0!</v>
      </c>
      <c r="T372" s="41"/>
    </row>
    <row r="373" spans="1:20" s="44" customFormat="1" ht="32.1" customHeight="1">
      <c r="A373" s="509" t="s">
        <v>1857</v>
      </c>
      <c r="B373" s="511" t="s">
        <v>1869</v>
      </c>
      <c r="C373" s="511" t="s">
        <v>1870</v>
      </c>
      <c r="D373" s="323">
        <v>25</v>
      </c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 t="e">
        <f t="shared" si="28"/>
        <v>#DIV/0!</v>
      </c>
      <c r="R373" s="115" t="e">
        <f t="shared" si="31"/>
        <v>#DIV/0!</v>
      </c>
      <c r="S373" s="116" t="e">
        <f t="shared" si="32"/>
        <v>#DIV/0!</v>
      </c>
      <c r="T373" s="41"/>
    </row>
    <row r="374" spans="1:20" s="44" customFormat="1" ht="32.1" customHeight="1">
      <c r="A374" s="509" t="s">
        <v>1857</v>
      </c>
      <c r="B374" s="558" t="s">
        <v>1871</v>
      </c>
      <c r="C374" s="511" t="s">
        <v>1872</v>
      </c>
      <c r="D374" s="322">
        <v>165</v>
      </c>
      <c r="E374" s="114"/>
      <c r="F374" s="114"/>
      <c r="G374" s="114"/>
      <c r="H374" s="114"/>
      <c r="I374" s="114"/>
      <c r="J374" s="114"/>
      <c r="K374" s="114"/>
      <c r="L374" s="114"/>
      <c r="M374" s="114"/>
      <c r="N374" s="114">
        <v>0</v>
      </c>
      <c r="O374" s="114"/>
      <c r="P374" s="114"/>
      <c r="Q374" s="114">
        <f t="shared" si="28"/>
        <v>0</v>
      </c>
      <c r="R374" s="115" t="str">
        <f t="shared" si="31"/>
        <v>SI</v>
      </c>
      <c r="S374" s="116" t="str">
        <f t="shared" si="32"/>
        <v>Sin Riesgo</v>
      </c>
      <c r="T374" s="41"/>
    </row>
    <row r="375" spans="1:20" s="44" customFormat="1" ht="32.1" customHeight="1">
      <c r="A375" s="509" t="s">
        <v>1857</v>
      </c>
      <c r="B375" s="511" t="s">
        <v>1873</v>
      </c>
      <c r="C375" s="511" t="s">
        <v>1874</v>
      </c>
      <c r="D375" s="324">
        <v>35</v>
      </c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 t="e">
        <f t="shared" si="28"/>
        <v>#DIV/0!</v>
      </c>
      <c r="R375" s="115" t="e">
        <f t="shared" si="31"/>
        <v>#DIV/0!</v>
      </c>
      <c r="S375" s="116" t="e">
        <f t="shared" si="32"/>
        <v>#DIV/0!</v>
      </c>
      <c r="T375" s="41"/>
    </row>
    <row r="376" spans="1:20" s="44" customFormat="1" ht="32.1" customHeight="1">
      <c r="A376" s="509" t="s">
        <v>1857</v>
      </c>
      <c r="B376" s="511" t="s">
        <v>1875</v>
      </c>
      <c r="C376" s="511" t="s">
        <v>1876</v>
      </c>
      <c r="D376" s="322">
        <v>364</v>
      </c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 t="e">
        <f t="shared" si="28"/>
        <v>#DIV/0!</v>
      </c>
      <c r="R376" s="115" t="e">
        <f t="shared" si="31"/>
        <v>#DIV/0!</v>
      </c>
      <c r="S376" s="116" t="e">
        <f t="shared" si="32"/>
        <v>#DIV/0!</v>
      </c>
      <c r="T376" s="41"/>
    </row>
    <row r="377" spans="1:20" s="44" customFormat="1" ht="32.1" customHeight="1">
      <c r="A377" s="509" t="s">
        <v>1857</v>
      </c>
      <c r="B377" s="511" t="s">
        <v>1877</v>
      </c>
      <c r="C377" s="511" t="s">
        <v>1878</v>
      </c>
      <c r="D377" s="322">
        <v>149</v>
      </c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 t="e">
        <f t="shared" si="28"/>
        <v>#DIV/0!</v>
      </c>
      <c r="R377" s="115" t="e">
        <f t="shared" si="31"/>
        <v>#DIV/0!</v>
      </c>
      <c r="S377" s="116" t="e">
        <f t="shared" si="32"/>
        <v>#DIV/0!</v>
      </c>
      <c r="T377" s="41"/>
    </row>
    <row r="378" spans="1:20" s="44" customFormat="1" ht="32.1" customHeight="1">
      <c r="A378" s="509" t="s">
        <v>1857</v>
      </c>
      <c r="B378" s="511" t="s">
        <v>980</v>
      </c>
      <c r="C378" s="511" t="s">
        <v>1879</v>
      </c>
      <c r="D378" s="324">
        <v>30</v>
      </c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 t="e">
        <f t="shared" si="28"/>
        <v>#DIV/0!</v>
      </c>
      <c r="R378" s="115" t="e">
        <f t="shared" si="31"/>
        <v>#DIV/0!</v>
      </c>
      <c r="S378" s="116" t="e">
        <f t="shared" si="32"/>
        <v>#DIV/0!</v>
      </c>
      <c r="T378" s="41"/>
    </row>
    <row r="379" spans="1:20" s="44" customFormat="1" ht="32.1" customHeight="1">
      <c r="A379" s="509" t="s">
        <v>1857</v>
      </c>
      <c r="B379" s="511" t="s">
        <v>1880</v>
      </c>
      <c r="C379" s="511" t="s">
        <v>1881</v>
      </c>
      <c r="D379" s="322">
        <v>168</v>
      </c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 t="e">
        <f t="shared" si="28"/>
        <v>#DIV/0!</v>
      </c>
      <c r="R379" s="115" t="e">
        <f t="shared" si="31"/>
        <v>#DIV/0!</v>
      </c>
      <c r="S379" s="116" t="e">
        <f t="shared" si="32"/>
        <v>#DIV/0!</v>
      </c>
      <c r="T379" s="41"/>
    </row>
    <row r="380" spans="1:20" s="44" customFormat="1" ht="32.1" customHeight="1">
      <c r="A380" s="509" t="s">
        <v>1857</v>
      </c>
      <c r="B380" s="511" t="s">
        <v>1882</v>
      </c>
      <c r="C380" s="511" t="s">
        <v>1883</v>
      </c>
      <c r="D380" s="322">
        <v>70</v>
      </c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 t="e">
        <f t="shared" si="28"/>
        <v>#DIV/0!</v>
      </c>
      <c r="R380" s="115" t="e">
        <f t="shared" si="31"/>
        <v>#DIV/0!</v>
      </c>
      <c r="S380" s="116" t="e">
        <f t="shared" si="32"/>
        <v>#DIV/0!</v>
      </c>
      <c r="T380" s="41"/>
    </row>
    <row r="381" spans="1:20" s="44" customFormat="1" ht="32.1" customHeight="1">
      <c r="A381" s="509" t="s">
        <v>1857</v>
      </c>
      <c r="B381" s="511" t="s">
        <v>1884</v>
      </c>
      <c r="C381" s="511" t="s">
        <v>1885</v>
      </c>
      <c r="D381" s="322">
        <v>239</v>
      </c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 t="e">
        <f t="shared" si="28"/>
        <v>#DIV/0!</v>
      </c>
      <c r="R381" s="115" t="e">
        <f t="shared" si="31"/>
        <v>#DIV/0!</v>
      </c>
      <c r="S381" s="116" t="e">
        <f t="shared" si="32"/>
        <v>#DIV/0!</v>
      </c>
      <c r="T381" s="41"/>
    </row>
    <row r="382" spans="1:20" s="44" customFormat="1" ht="32.1" customHeight="1">
      <c r="A382" s="509" t="s">
        <v>1857</v>
      </c>
      <c r="B382" s="511" t="s">
        <v>1886</v>
      </c>
      <c r="C382" s="511" t="s">
        <v>1887</v>
      </c>
      <c r="D382" s="322">
        <v>400</v>
      </c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 t="e">
        <f t="shared" si="28"/>
        <v>#DIV/0!</v>
      </c>
      <c r="R382" s="115" t="e">
        <f t="shared" si="31"/>
        <v>#DIV/0!</v>
      </c>
      <c r="S382" s="116" t="e">
        <f t="shared" si="32"/>
        <v>#DIV/0!</v>
      </c>
      <c r="T382" s="41"/>
    </row>
    <row r="383" spans="1:20" s="44" customFormat="1" ht="32.1" customHeight="1">
      <c r="A383" s="509" t="s">
        <v>1857</v>
      </c>
      <c r="B383" s="511" t="s">
        <v>1888</v>
      </c>
      <c r="C383" s="511" t="s">
        <v>1889</v>
      </c>
      <c r="D383" s="322">
        <v>150</v>
      </c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 t="e">
        <f t="shared" si="28"/>
        <v>#DIV/0!</v>
      </c>
      <c r="R383" s="115" t="e">
        <f t="shared" si="31"/>
        <v>#DIV/0!</v>
      </c>
      <c r="S383" s="116" t="e">
        <f t="shared" si="32"/>
        <v>#DIV/0!</v>
      </c>
      <c r="T383" s="41"/>
    </row>
    <row r="384" spans="1:20" s="44" customFormat="1" ht="32.1" customHeight="1">
      <c r="A384" s="509" t="s">
        <v>1857</v>
      </c>
      <c r="B384" s="543" t="s">
        <v>1890</v>
      </c>
      <c r="C384" s="543" t="s">
        <v>1891</v>
      </c>
      <c r="D384" s="322">
        <v>420</v>
      </c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 t="e">
        <f t="shared" si="28"/>
        <v>#DIV/0!</v>
      </c>
      <c r="R384" s="115" t="e">
        <f t="shared" si="31"/>
        <v>#DIV/0!</v>
      </c>
      <c r="S384" s="116" t="e">
        <f t="shared" si="32"/>
        <v>#DIV/0!</v>
      </c>
      <c r="T384" s="41"/>
    </row>
    <row r="385" spans="1:20" s="44" customFormat="1" ht="32.1" customHeight="1">
      <c r="A385" s="509" t="s">
        <v>1857</v>
      </c>
      <c r="B385" s="511" t="s">
        <v>1892</v>
      </c>
      <c r="C385" s="511" t="s">
        <v>1893</v>
      </c>
      <c r="D385" s="322">
        <v>27</v>
      </c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 t="e">
        <f t="shared" si="28"/>
        <v>#DIV/0!</v>
      </c>
      <c r="R385" s="115" t="e">
        <f t="shared" si="31"/>
        <v>#DIV/0!</v>
      </c>
      <c r="S385" s="116" t="e">
        <f t="shared" si="32"/>
        <v>#DIV/0!</v>
      </c>
      <c r="T385" s="41"/>
    </row>
    <row r="386" spans="1:20" s="44" customFormat="1" ht="32.1" customHeight="1">
      <c r="A386" s="509" t="s">
        <v>1857</v>
      </c>
      <c r="B386" s="511" t="s">
        <v>1150</v>
      </c>
      <c r="C386" s="511" t="s">
        <v>1894</v>
      </c>
      <c r="D386" s="322">
        <v>83</v>
      </c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 t="e">
        <f t="shared" si="28"/>
        <v>#DIV/0!</v>
      </c>
      <c r="R386" s="115" t="e">
        <f t="shared" si="31"/>
        <v>#DIV/0!</v>
      </c>
      <c r="S386" s="116" t="e">
        <f t="shared" si="32"/>
        <v>#DIV/0!</v>
      </c>
      <c r="T386" s="41"/>
    </row>
    <row r="387" spans="1:20" s="44" customFormat="1" ht="32.1" customHeight="1">
      <c r="A387" s="509" t="s">
        <v>1857</v>
      </c>
      <c r="B387" s="511" t="s">
        <v>1895</v>
      </c>
      <c r="C387" s="511" t="s">
        <v>1896</v>
      </c>
      <c r="D387" s="322">
        <v>229</v>
      </c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 t="e">
        <f t="shared" si="28"/>
        <v>#DIV/0!</v>
      </c>
      <c r="R387" s="115" t="e">
        <f t="shared" si="31"/>
        <v>#DIV/0!</v>
      </c>
      <c r="S387" s="116" t="e">
        <f t="shared" si="32"/>
        <v>#DIV/0!</v>
      </c>
      <c r="T387" s="41"/>
    </row>
    <row r="388" spans="1:20" s="44" customFormat="1" ht="32.1" customHeight="1">
      <c r="A388" s="509" t="s">
        <v>1857</v>
      </c>
      <c r="B388" s="511" t="s">
        <v>1897</v>
      </c>
      <c r="C388" s="511" t="s">
        <v>1898</v>
      </c>
      <c r="D388" s="322">
        <v>60</v>
      </c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 t="e">
        <f t="shared" si="28"/>
        <v>#DIV/0!</v>
      </c>
      <c r="R388" s="115" t="e">
        <f t="shared" si="31"/>
        <v>#DIV/0!</v>
      </c>
      <c r="S388" s="116" t="e">
        <f t="shared" si="32"/>
        <v>#DIV/0!</v>
      </c>
      <c r="T388" s="41"/>
    </row>
    <row r="389" spans="1:20" s="44" customFormat="1" ht="32.1" customHeight="1">
      <c r="A389" s="509" t="s">
        <v>1857</v>
      </c>
      <c r="B389" s="511" t="s">
        <v>1899</v>
      </c>
      <c r="C389" s="511" t="s">
        <v>1900</v>
      </c>
      <c r="D389" s="322">
        <v>34</v>
      </c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 t="e">
        <f t="shared" si="28"/>
        <v>#DIV/0!</v>
      </c>
      <c r="R389" s="115" t="e">
        <f t="shared" si="31"/>
        <v>#DIV/0!</v>
      </c>
      <c r="S389" s="116" t="e">
        <f t="shared" si="32"/>
        <v>#DIV/0!</v>
      </c>
      <c r="T389" s="41"/>
    </row>
    <row r="390" spans="1:20" s="44" customFormat="1" ht="32.1" customHeight="1">
      <c r="A390" s="509" t="s">
        <v>1857</v>
      </c>
      <c r="B390" s="511" t="s">
        <v>1901</v>
      </c>
      <c r="C390" s="511" t="s">
        <v>1902</v>
      </c>
      <c r="D390" s="322">
        <v>32</v>
      </c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 t="e">
        <f t="shared" si="28"/>
        <v>#DIV/0!</v>
      </c>
      <c r="R390" s="115" t="e">
        <f t="shared" si="31"/>
        <v>#DIV/0!</v>
      </c>
      <c r="S390" s="116" t="e">
        <f t="shared" si="32"/>
        <v>#DIV/0!</v>
      </c>
      <c r="T390" s="41"/>
    </row>
    <row r="391" spans="1:20" s="44" customFormat="1" ht="32.1" customHeight="1">
      <c r="A391" s="509" t="s">
        <v>1857</v>
      </c>
      <c r="B391" s="511" t="s">
        <v>1903</v>
      </c>
      <c r="C391" s="511" t="s">
        <v>1904</v>
      </c>
      <c r="D391" s="323">
        <v>149</v>
      </c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 t="e">
        <f t="shared" si="28"/>
        <v>#DIV/0!</v>
      </c>
      <c r="R391" s="115" t="e">
        <f t="shared" si="31"/>
        <v>#DIV/0!</v>
      </c>
      <c r="S391" s="116" t="e">
        <f t="shared" si="32"/>
        <v>#DIV/0!</v>
      </c>
      <c r="T391" s="41"/>
    </row>
    <row r="392" spans="1:20" s="44" customFormat="1" ht="32.1" customHeight="1">
      <c r="A392" s="509" t="s">
        <v>1857</v>
      </c>
      <c r="B392" s="511" t="s">
        <v>1905</v>
      </c>
      <c r="C392" s="511" t="s">
        <v>1906</v>
      </c>
      <c r="D392" s="322">
        <v>31</v>
      </c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 t="e">
        <f t="shared" si="28"/>
        <v>#DIV/0!</v>
      </c>
      <c r="R392" s="115" t="e">
        <f t="shared" si="31"/>
        <v>#DIV/0!</v>
      </c>
      <c r="S392" s="116" t="e">
        <f t="shared" si="32"/>
        <v>#DIV/0!</v>
      </c>
      <c r="T392" s="41"/>
    </row>
    <row r="393" spans="1:20" s="44" customFormat="1" ht="32.1" customHeight="1">
      <c r="A393" s="509" t="s">
        <v>1907</v>
      </c>
      <c r="B393" s="511" t="s">
        <v>1228</v>
      </c>
      <c r="C393" s="511" t="s">
        <v>946</v>
      </c>
      <c r="D393" s="373">
        <v>115</v>
      </c>
      <c r="E393" s="114"/>
      <c r="F393" s="114"/>
      <c r="G393" s="114"/>
      <c r="H393" s="114"/>
      <c r="I393" s="114">
        <v>97.34</v>
      </c>
      <c r="J393" s="114"/>
      <c r="K393" s="114"/>
      <c r="L393" s="114"/>
      <c r="M393" s="114"/>
      <c r="N393" s="114">
        <v>97.34</v>
      </c>
      <c r="O393" s="114"/>
      <c r="P393" s="114"/>
      <c r="Q393" s="114">
        <f t="shared" si="28"/>
        <v>97.34</v>
      </c>
      <c r="R393" s="115" t="str">
        <f t="shared" si="31"/>
        <v>NO</v>
      </c>
      <c r="S393" s="116" t="str">
        <f t="shared" si="32"/>
        <v>Inviable Sanitariamente</v>
      </c>
      <c r="T393" s="41"/>
    </row>
    <row r="394" spans="1:20" s="44" customFormat="1" ht="32.1" customHeight="1">
      <c r="A394" s="509" t="s">
        <v>1907</v>
      </c>
      <c r="B394" s="511" t="s">
        <v>1472</v>
      </c>
      <c r="C394" s="511" t="s">
        <v>1908</v>
      </c>
      <c r="D394" s="373">
        <v>90</v>
      </c>
      <c r="E394" s="114"/>
      <c r="F394" s="114"/>
      <c r="G394" s="114"/>
      <c r="H394" s="114"/>
      <c r="I394" s="114"/>
      <c r="J394" s="114"/>
      <c r="K394" s="114"/>
      <c r="L394" s="114"/>
      <c r="M394" s="114"/>
      <c r="N394" s="114">
        <v>84.2</v>
      </c>
      <c r="O394" s="114">
        <v>96.4</v>
      </c>
      <c r="P394" s="114"/>
      <c r="Q394" s="114">
        <f t="shared" si="28"/>
        <v>90.300000000000011</v>
      </c>
      <c r="R394" s="115" t="str">
        <f t="shared" si="31"/>
        <v>NO</v>
      </c>
      <c r="S394" s="116" t="str">
        <f t="shared" si="32"/>
        <v>Inviable Sanitariamente</v>
      </c>
      <c r="T394" s="41"/>
    </row>
    <row r="395" spans="1:20" s="44" customFormat="1" ht="32.1" customHeight="1">
      <c r="A395" s="509" t="s">
        <v>1907</v>
      </c>
      <c r="B395" s="511" t="s">
        <v>1142</v>
      </c>
      <c r="C395" s="511" t="s">
        <v>1909</v>
      </c>
      <c r="D395" s="373">
        <v>60</v>
      </c>
      <c r="E395" s="114"/>
      <c r="F395" s="114"/>
      <c r="G395" s="114"/>
      <c r="H395" s="114"/>
      <c r="I395" s="114"/>
      <c r="J395" s="114">
        <v>96.3</v>
      </c>
      <c r="K395" s="114"/>
      <c r="L395" s="114"/>
      <c r="M395" s="114"/>
      <c r="N395" s="114"/>
      <c r="O395" s="114">
        <v>97.3</v>
      </c>
      <c r="P395" s="114"/>
      <c r="Q395" s="114">
        <f t="shared" si="28"/>
        <v>96.8</v>
      </c>
      <c r="R395" s="115" t="str">
        <f t="shared" si="31"/>
        <v>NO</v>
      </c>
      <c r="S395" s="116" t="str">
        <f t="shared" si="32"/>
        <v>Inviable Sanitariamente</v>
      </c>
      <c r="T395" s="41"/>
    </row>
    <row r="396" spans="1:20" s="44" customFormat="1" ht="32.1" customHeight="1">
      <c r="A396" s="509" t="s">
        <v>1907</v>
      </c>
      <c r="B396" s="511" t="s">
        <v>1910</v>
      </c>
      <c r="C396" s="511" t="s">
        <v>1911</v>
      </c>
      <c r="D396" s="373">
        <v>38</v>
      </c>
      <c r="E396" s="114"/>
      <c r="F396" s="114"/>
      <c r="G396" s="114"/>
      <c r="H396" s="114"/>
      <c r="I396" s="114"/>
      <c r="J396" s="114">
        <v>97.34</v>
      </c>
      <c r="K396" s="114"/>
      <c r="L396" s="114"/>
      <c r="M396" s="114"/>
      <c r="N396" s="114"/>
      <c r="O396" s="114"/>
      <c r="P396" s="114">
        <v>97.3</v>
      </c>
      <c r="Q396" s="114">
        <f t="shared" si="28"/>
        <v>97.32</v>
      </c>
      <c r="R396" s="115" t="str">
        <f t="shared" si="31"/>
        <v>NO</v>
      </c>
      <c r="S396" s="116" t="str">
        <f t="shared" si="32"/>
        <v>Inviable Sanitariamente</v>
      </c>
      <c r="T396" s="41"/>
    </row>
    <row r="397" spans="1:20" s="44" customFormat="1" ht="32.1" customHeight="1">
      <c r="A397" s="509" t="s">
        <v>1907</v>
      </c>
      <c r="B397" s="511" t="s">
        <v>1776</v>
      </c>
      <c r="C397" s="511" t="s">
        <v>1912</v>
      </c>
      <c r="D397" s="373">
        <v>40</v>
      </c>
      <c r="E397" s="114"/>
      <c r="F397" s="114"/>
      <c r="G397" s="114"/>
      <c r="H397" s="114"/>
      <c r="I397" s="114"/>
      <c r="J397" s="114"/>
      <c r="K397" s="114"/>
      <c r="L397" s="114"/>
      <c r="M397" s="114"/>
      <c r="N397" s="114">
        <v>97.3</v>
      </c>
      <c r="O397" s="114">
        <v>97.3</v>
      </c>
      <c r="P397" s="114"/>
      <c r="Q397" s="114">
        <f t="shared" si="28"/>
        <v>97.3</v>
      </c>
      <c r="R397" s="115" t="str">
        <f t="shared" si="31"/>
        <v>NO</v>
      </c>
      <c r="S397" s="116" t="str">
        <f t="shared" si="32"/>
        <v>Inviable Sanitariamente</v>
      </c>
      <c r="T397" s="41"/>
    </row>
    <row r="398" spans="1:20" s="44" customFormat="1" ht="32.1" customHeight="1">
      <c r="A398" s="509" t="s">
        <v>1907</v>
      </c>
      <c r="B398" s="511" t="s">
        <v>1345</v>
      </c>
      <c r="C398" s="511" t="s">
        <v>1913</v>
      </c>
      <c r="D398" s="373">
        <v>63</v>
      </c>
      <c r="E398" s="114"/>
      <c r="F398" s="114"/>
      <c r="G398" s="114"/>
      <c r="H398" s="114"/>
      <c r="I398" s="114"/>
      <c r="J398" s="114">
        <v>97.3</v>
      </c>
      <c r="K398" s="114"/>
      <c r="L398" s="114"/>
      <c r="M398" s="114"/>
      <c r="N398" s="114"/>
      <c r="O398" s="114">
        <v>96.4</v>
      </c>
      <c r="P398" s="114"/>
      <c r="Q398" s="114">
        <f t="shared" si="28"/>
        <v>96.85</v>
      </c>
      <c r="R398" s="115" t="str">
        <f t="shared" si="31"/>
        <v>NO</v>
      </c>
      <c r="S398" s="116" t="str">
        <f t="shared" si="32"/>
        <v>Inviable Sanitariamente</v>
      </c>
      <c r="T398" s="41"/>
    </row>
    <row r="399" spans="1:20" s="44" customFormat="1" ht="32.1" customHeight="1">
      <c r="A399" s="509" t="s">
        <v>1907</v>
      </c>
      <c r="B399" s="511" t="s">
        <v>1914</v>
      </c>
      <c r="C399" s="511" t="s">
        <v>1915</v>
      </c>
      <c r="D399" s="373">
        <v>72</v>
      </c>
      <c r="E399" s="114"/>
      <c r="F399" s="114"/>
      <c r="G399" s="114"/>
      <c r="H399" s="114"/>
      <c r="I399" s="114">
        <v>97.34</v>
      </c>
      <c r="J399" s="114"/>
      <c r="K399" s="114"/>
      <c r="L399" s="114"/>
      <c r="M399" s="114"/>
      <c r="N399" s="114"/>
      <c r="O399" s="114"/>
      <c r="P399" s="114">
        <v>97.34</v>
      </c>
      <c r="Q399" s="114">
        <f t="shared" si="28"/>
        <v>97.34</v>
      </c>
      <c r="R399" s="115" t="str">
        <f t="shared" si="31"/>
        <v>NO</v>
      </c>
      <c r="S399" s="116" t="str">
        <f t="shared" si="32"/>
        <v>Inviable Sanitariamente</v>
      </c>
      <c r="T399" s="41"/>
    </row>
    <row r="400" spans="1:20" s="44" customFormat="1" ht="32.1" customHeight="1">
      <c r="A400" s="509" t="s">
        <v>1907</v>
      </c>
      <c r="B400" s="511" t="s">
        <v>1916</v>
      </c>
      <c r="C400" s="511" t="s">
        <v>1917</v>
      </c>
      <c r="D400" s="373">
        <v>100</v>
      </c>
      <c r="E400" s="114"/>
      <c r="F400" s="114"/>
      <c r="G400" s="114"/>
      <c r="H400" s="114">
        <v>97.34</v>
      </c>
      <c r="I400" s="114"/>
      <c r="J400" s="114"/>
      <c r="K400" s="114"/>
      <c r="L400" s="114"/>
      <c r="M400" s="114"/>
      <c r="N400" s="114"/>
      <c r="O400" s="114">
        <v>96.4</v>
      </c>
      <c r="P400" s="114"/>
      <c r="Q400" s="114">
        <f t="shared" si="28"/>
        <v>96.87</v>
      </c>
      <c r="R400" s="115" t="str">
        <f t="shared" si="31"/>
        <v>NO</v>
      </c>
      <c r="S400" s="116" t="str">
        <f t="shared" si="32"/>
        <v>Inviable Sanitariamente</v>
      </c>
      <c r="T400" s="41"/>
    </row>
    <row r="401" spans="1:20" s="44" customFormat="1" ht="32.1" customHeight="1">
      <c r="A401" s="509" t="s">
        <v>1907</v>
      </c>
      <c r="B401" s="511" t="s">
        <v>1918</v>
      </c>
      <c r="C401" s="511" t="s">
        <v>1919</v>
      </c>
      <c r="D401" s="373">
        <v>78</v>
      </c>
      <c r="E401" s="114"/>
      <c r="F401" s="114"/>
      <c r="G401" s="114"/>
      <c r="H401" s="114">
        <v>0</v>
      </c>
      <c r="I401" s="114"/>
      <c r="J401" s="114"/>
      <c r="K401" s="114"/>
      <c r="L401" s="114"/>
      <c r="M401" s="114"/>
      <c r="N401" s="114"/>
      <c r="O401" s="114">
        <v>0</v>
      </c>
      <c r="P401" s="114"/>
      <c r="Q401" s="114">
        <f t="shared" si="28"/>
        <v>0</v>
      </c>
      <c r="R401" s="115" t="str">
        <f t="shared" si="31"/>
        <v>SI</v>
      </c>
      <c r="S401" s="116" t="str">
        <f t="shared" si="32"/>
        <v>Sin Riesgo</v>
      </c>
      <c r="T401" s="41"/>
    </row>
    <row r="402" spans="1:20" s="44" customFormat="1" ht="32.1" customHeight="1">
      <c r="A402" s="509" t="s">
        <v>1907</v>
      </c>
      <c r="B402" s="511" t="s">
        <v>1920</v>
      </c>
      <c r="C402" s="511" t="s">
        <v>1921</v>
      </c>
      <c r="D402" s="373">
        <v>220</v>
      </c>
      <c r="E402" s="114"/>
      <c r="F402" s="114"/>
      <c r="G402" s="114"/>
      <c r="H402" s="114">
        <v>0</v>
      </c>
      <c r="I402" s="114"/>
      <c r="J402" s="114"/>
      <c r="K402" s="114">
        <v>0</v>
      </c>
      <c r="L402" s="114"/>
      <c r="M402" s="114"/>
      <c r="N402" s="114"/>
      <c r="O402" s="114">
        <v>0</v>
      </c>
      <c r="P402" s="114"/>
      <c r="Q402" s="114">
        <f t="shared" si="28"/>
        <v>0</v>
      </c>
      <c r="R402" s="115" t="str">
        <f t="shared" si="31"/>
        <v>SI</v>
      </c>
      <c r="S402" s="116" t="str">
        <f t="shared" si="32"/>
        <v>Sin Riesgo</v>
      </c>
      <c r="T402" s="41"/>
    </row>
    <row r="403" spans="1:20" s="44" customFormat="1" ht="32.1" customHeight="1">
      <c r="A403" s="509" t="s">
        <v>1907</v>
      </c>
      <c r="B403" s="511" t="s">
        <v>1922</v>
      </c>
      <c r="C403" s="511" t="s">
        <v>1923</v>
      </c>
      <c r="D403" s="373">
        <v>49</v>
      </c>
      <c r="E403" s="114"/>
      <c r="F403" s="114"/>
      <c r="G403" s="114"/>
      <c r="H403" s="114"/>
      <c r="I403" s="114"/>
      <c r="J403" s="114">
        <v>80.7</v>
      </c>
      <c r="K403" s="114"/>
      <c r="L403" s="114"/>
      <c r="M403" s="114"/>
      <c r="N403" s="114"/>
      <c r="O403" s="114"/>
      <c r="P403" s="114">
        <v>96.4</v>
      </c>
      <c r="Q403" s="114">
        <f t="shared" si="28"/>
        <v>88.550000000000011</v>
      </c>
      <c r="R403" s="115" t="str">
        <f t="shared" si="31"/>
        <v>NO</v>
      </c>
      <c r="S403" s="116" t="str">
        <f t="shared" si="32"/>
        <v>Inviable Sanitariamente</v>
      </c>
      <c r="T403" s="41"/>
    </row>
    <row r="404" spans="1:20" s="44" customFormat="1" ht="32.1" customHeight="1">
      <c r="A404" s="509" t="s">
        <v>1907</v>
      </c>
      <c r="B404" s="511" t="s">
        <v>1924</v>
      </c>
      <c r="C404" s="511" t="s">
        <v>1925</v>
      </c>
      <c r="D404" s="373">
        <v>15</v>
      </c>
      <c r="E404" s="114"/>
      <c r="F404" s="114"/>
      <c r="G404" s="114"/>
      <c r="H404" s="114"/>
      <c r="I404" s="114"/>
      <c r="J404" s="114">
        <v>80.7</v>
      </c>
      <c r="K404" s="114"/>
      <c r="L404" s="114"/>
      <c r="M404" s="114"/>
      <c r="N404" s="114"/>
      <c r="O404" s="114"/>
      <c r="P404" s="114">
        <v>96.4</v>
      </c>
      <c r="Q404" s="114">
        <f t="shared" si="28"/>
        <v>88.550000000000011</v>
      </c>
      <c r="R404" s="115" t="str">
        <f t="shared" si="31"/>
        <v>NO</v>
      </c>
      <c r="S404" s="116" t="str">
        <f t="shared" si="32"/>
        <v>Inviable Sanitariamente</v>
      </c>
      <c r="T404" s="41"/>
    </row>
    <row r="405" spans="1:20" s="44" customFormat="1" ht="32.1" customHeight="1">
      <c r="A405" s="509" t="s">
        <v>1907</v>
      </c>
      <c r="B405" s="511" t="s">
        <v>1926</v>
      </c>
      <c r="C405" s="511" t="s">
        <v>1927</v>
      </c>
      <c r="D405" s="373">
        <v>48</v>
      </c>
      <c r="E405" s="114"/>
      <c r="F405" s="114"/>
      <c r="G405" s="114"/>
      <c r="H405" s="114"/>
      <c r="I405" s="114">
        <v>97.34</v>
      </c>
      <c r="J405" s="114"/>
      <c r="K405" s="114"/>
      <c r="L405" s="114"/>
      <c r="M405" s="114"/>
      <c r="N405" s="114">
        <v>97.3</v>
      </c>
      <c r="O405" s="114"/>
      <c r="P405" s="114"/>
      <c r="Q405" s="114">
        <f t="shared" si="28"/>
        <v>97.32</v>
      </c>
      <c r="R405" s="115" t="str">
        <f t="shared" si="31"/>
        <v>NO</v>
      </c>
      <c r="S405" s="116" t="str">
        <f t="shared" si="32"/>
        <v>Inviable Sanitariamente</v>
      </c>
      <c r="T405" s="41"/>
    </row>
    <row r="406" spans="1:20" s="44" customFormat="1" ht="32.1" customHeight="1">
      <c r="A406" s="509" t="s">
        <v>1907</v>
      </c>
      <c r="B406" s="511" t="s">
        <v>667</v>
      </c>
      <c r="C406" s="511" t="s">
        <v>1928</v>
      </c>
      <c r="D406" s="373">
        <v>43</v>
      </c>
      <c r="E406" s="114"/>
      <c r="F406" s="114"/>
      <c r="G406" s="114"/>
      <c r="H406" s="114"/>
      <c r="I406" s="114"/>
      <c r="J406" s="114"/>
      <c r="K406" s="114"/>
      <c r="L406" s="114"/>
      <c r="M406" s="114"/>
      <c r="N406" s="114">
        <v>97.34</v>
      </c>
      <c r="O406" s="114">
        <v>97.34</v>
      </c>
      <c r="P406" s="114"/>
      <c r="Q406" s="114">
        <f t="shared" si="28"/>
        <v>97.34</v>
      </c>
      <c r="R406" s="115" t="str">
        <f t="shared" si="31"/>
        <v>NO</v>
      </c>
      <c r="S406" s="116" t="str">
        <f t="shared" si="32"/>
        <v>Inviable Sanitariamente</v>
      </c>
      <c r="T406" s="41"/>
    </row>
    <row r="407" spans="1:20" s="44" customFormat="1" ht="32.1" customHeight="1">
      <c r="A407" s="509" t="s">
        <v>1907</v>
      </c>
      <c r="B407" s="511" t="s">
        <v>1929</v>
      </c>
      <c r="C407" s="511" t="s">
        <v>1930</v>
      </c>
      <c r="D407" s="373">
        <v>19</v>
      </c>
      <c r="E407" s="114"/>
      <c r="F407" s="114"/>
      <c r="G407" s="114"/>
      <c r="H407" s="114"/>
      <c r="I407" s="114">
        <v>97.34</v>
      </c>
      <c r="J407" s="114"/>
      <c r="K407" s="114"/>
      <c r="L407" s="114"/>
      <c r="M407" s="114"/>
      <c r="N407" s="114"/>
      <c r="O407" s="114">
        <v>97.3</v>
      </c>
      <c r="P407" s="114"/>
      <c r="Q407" s="114">
        <f t="shared" si="28"/>
        <v>97.32</v>
      </c>
      <c r="R407" s="115" t="str">
        <f t="shared" si="31"/>
        <v>NO</v>
      </c>
      <c r="S407" s="116" t="str">
        <f t="shared" si="32"/>
        <v>Inviable Sanitariamente</v>
      </c>
      <c r="T407" s="41"/>
    </row>
    <row r="408" spans="1:20" s="44" customFormat="1" ht="32.1" customHeight="1">
      <c r="A408" s="509" t="s">
        <v>1907</v>
      </c>
      <c r="B408" s="511" t="s">
        <v>1516</v>
      </c>
      <c r="C408" s="511" t="s">
        <v>1931</v>
      </c>
      <c r="D408" s="373">
        <v>37</v>
      </c>
      <c r="E408" s="114"/>
      <c r="F408" s="114"/>
      <c r="G408" s="114"/>
      <c r="H408" s="114"/>
      <c r="I408" s="114"/>
      <c r="J408" s="114"/>
      <c r="K408" s="114"/>
      <c r="L408" s="114"/>
      <c r="M408" s="114"/>
      <c r="N408" s="114">
        <v>97.34</v>
      </c>
      <c r="O408" s="114">
        <v>97.34</v>
      </c>
      <c r="P408" s="114"/>
      <c r="Q408" s="114">
        <f t="shared" ref="Q408:Q447" si="33">AVERAGE(E408:P408)</f>
        <v>97.34</v>
      </c>
      <c r="R408" s="115" t="str">
        <f t="shared" si="31"/>
        <v>NO</v>
      </c>
      <c r="S408" s="116" t="str">
        <f t="shared" si="32"/>
        <v>Inviable Sanitariamente</v>
      </c>
      <c r="T408" s="41"/>
    </row>
    <row r="409" spans="1:20" s="44" customFormat="1" ht="32.1" customHeight="1">
      <c r="A409" s="509" t="s">
        <v>1907</v>
      </c>
      <c r="B409" s="511" t="s">
        <v>1932</v>
      </c>
      <c r="C409" s="511" t="s">
        <v>1933</v>
      </c>
      <c r="D409" s="373">
        <v>22</v>
      </c>
      <c r="E409" s="114"/>
      <c r="F409" s="114"/>
      <c r="G409" s="114"/>
      <c r="H409" s="114">
        <v>96.3</v>
      </c>
      <c r="I409" s="114"/>
      <c r="J409" s="114"/>
      <c r="K409" s="114"/>
      <c r="L409" s="114"/>
      <c r="M409" s="114"/>
      <c r="N409" s="114"/>
      <c r="O409" s="114">
        <v>97.34</v>
      </c>
      <c r="P409" s="114"/>
      <c r="Q409" s="114">
        <f t="shared" si="33"/>
        <v>96.82</v>
      </c>
      <c r="R409" s="115" t="str">
        <f t="shared" si="31"/>
        <v>NO</v>
      </c>
      <c r="S409" s="116" t="str">
        <f t="shared" si="32"/>
        <v>Inviable Sanitariamente</v>
      </c>
      <c r="T409" s="41"/>
    </row>
    <row r="410" spans="1:20" s="44" customFormat="1" ht="32.1" customHeight="1">
      <c r="A410" s="509" t="s">
        <v>1907</v>
      </c>
      <c r="B410" s="511" t="s">
        <v>1934</v>
      </c>
      <c r="C410" s="511" t="s">
        <v>1935</v>
      </c>
      <c r="D410" s="373">
        <v>62</v>
      </c>
      <c r="E410" s="114"/>
      <c r="F410" s="114"/>
      <c r="G410" s="114"/>
      <c r="H410" s="114"/>
      <c r="I410" s="114">
        <v>97.34</v>
      </c>
      <c r="J410" s="114"/>
      <c r="K410" s="114"/>
      <c r="L410" s="114"/>
      <c r="M410" s="114"/>
      <c r="N410" s="114"/>
      <c r="O410" s="114">
        <v>97.34</v>
      </c>
      <c r="P410" s="114"/>
      <c r="Q410" s="114">
        <f t="shared" si="33"/>
        <v>97.34</v>
      </c>
      <c r="R410" s="115" t="str">
        <f t="shared" si="31"/>
        <v>NO</v>
      </c>
      <c r="S410" s="116" t="str">
        <f t="shared" si="32"/>
        <v>Inviable Sanitariamente</v>
      </c>
      <c r="T410" s="41"/>
    </row>
    <row r="411" spans="1:20" s="44" customFormat="1" ht="32.1" customHeight="1">
      <c r="A411" s="509" t="s">
        <v>1907</v>
      </c>
      <c r="B411" s="511" t="s">
        <v>1936</v>
      </c>
      <c r="C411" s="511" t="s">
        <v>1937</v>
      </c>
      <c r="D411" s="373">
        <v>74</v>
      </c>
      <c r="E411" s="114"/>
      <c r="F411" s="114"/>
      <c r="G411" s="114"/>
      <c r="H411" s="114"/>
      <c r="I411" s="114"/>
      <c r="J411" s="114">
        <v>97.34</v>
      </c>
      <c r="K411" s="114"/>
      <c r="L411" s="114"/>
      <c r="M411" s="114"/>
      <c r="N411" s="114"/>
      <c r="O411" s="114"/>
      <c r="P411" s="114">
        <v>97.34</v>
      </c>
      <c r="Q411" s="114">
        <f t="shared" si="33"/>
        <v>97.34</v>
      </c>
      <c r="R411" s="115" t="str">
        <f t="shared" si="31"/>
        <v>NO</v>
      </c>
      <c r="S411" s="116" t="str">
        <f t="shared" si="32"/>
        <v>Inviable Sanitariamente</v>
      </c>
      <c r="T411" s="41"/>
    </row>
    <row r="412" spans="1:20" s="44" customFormat="1" ht="32.1" customHeight="1">
      <c r="A412" s="509" t="s">
        <v>1907</v>
      </c>
      <c r="B412" s="511" t="s">
        <v>1938</v>
      </c>
      <c r="C412" s="511" t="s">
        <v>1939</v>
      </c>
      <c r="D412" s="373">
        <v>130</v>
      </c>
      <c r="E412" s="114"/>
      <c r="F412" s="114"/>
      <c r="G412" s="114"/>
      <c r="H412" s="114">
        <v>70.8</v>
      </c>
      <c r="I412" s="114"/>
      <c r="J412" s="114"/>
      <c r="K412" s="114"/>
      <c r="L412" s="114"/>
      <c r="M412" s="114"/>
      <c r="N412" s="114">
        <v>97.34</v>
      </c>
      <c r="O412" s="114"/>
      <c r="P412" s="114"/>
      <c r="Q412" s="114">
        <f t="shared" si="33"/>
        <v>84.07</v>
      </c>
      <c r="R412" s="115" t="str">
        <f t="shared" si="31"/>
        <v>NO</v>
      </c>
      <c r="S412" s="116" t="str">
        <f t="shared" si="32"/>
        <v>Inviable Sanitariamente</v>
      </c>
      <c r="T412" s="41"/>
    </row>
    <row r="413" spans="1:20" s="44" customFormat="1" ht="32.1" customHeight="1">
      <c r="A413" s="509" t="s">
        <v>1907</v>
      </c>
      <c r="B413" s="511" t="s">
        <v>1940</v>
      </c>
      <c r="C413" s="511" t="s">
        <v>1941</v>
      </c>
      <c r="D413" s="373">
        <v>106</v>
      </c>
      <c r="E413" s="114"/>
      <c r="F413" s="114"/>
      <c r="G413" s="114"/>
      <c r="H413" s="114"/>
      <c r="I413" s="114">
        <v>97</v>
      </c>
      <c r="J413" s="114"/>
      <c r="K413" s="114"/>
      <c r="L413" s="114"/>
      <c r="M413" s="114"/>
      <c r="N413" s="114"/>
      <c r="O413" s="114">
        <v>96.4</v>
      </c>
      <c r="P413" s="114"/>
      <c r="Q413" s="114">
        <f t="shared" si="33"/>
        <v>96.7</v>
      </c>
      <c r="R413" s="115" t="str">
        <f t="shared" si="31"/>
        <v>NO</v>
      </c>
      <c r="S413" s="116" t="str">
        <f t="shared" si="32"/>
        <v>Inviable Sanitariamente</v>
      </c>
      <c r="T413" s="41"/>
    </row>
    <row r="414" spans="1:20" s="44" customFormat="1" ht="32.1" customHeight="1">
      <c r="A414" s="509" t="s">
        <v>1907</v>
      </c>
      <c r="B414" s="511" t="s">
        <v>1942</v>
      </c>
      <c r="C414" s="511" t="s">
        <v>1943</v>
      </c>
      <c r="D414" s="373">
        <v>107</v>
      </c>
      <c r="E414" s="114"/>
      <c r="F414" s="114"/>
      <c r="G414" s="114"/>
      <c r="H414" s="114"/>
      <c r="I414" s="114">
        <v>96.9</v>
      </c>
      <c r="J414" s="114"/>
      <c r="K414" s="114"/>
      <c r="L414" s="114"/>
      <c r="M414" s="114"/>
      <c r="N414" s="114"/>
      <c r="O414" s="114">
        <v>97.3</v>
      </c>
      <c r="P414" s="114"/>
      <c r="Q414" s="114">
        <f t="shared" si="33"/>
        <v>97.1</v>
      </c>
      <c r="R414" s="115" t="str">
        <f t="shared" si="31"/>
        <v>NO</v>
      </c>
      <c r="S414" s="116" t="str">
        <f t="shared" si="32"/>
        <v>Inviable Sanitariamente</v>
      </c>
      <c r="T414" s="41"/>
    </row>
    <row r="415" spans="1:20" s="44" customFormat="1" ht="32.1" customHeight="1">
      <c r="A415" s="509" t="s">
        <v>1907</v>
      </c>
      <c r="B415" s="511" t="s">
        <v>947</v>
      </c>
      <c r="C415" s="511" t="s">
        <v>948</v>
      </c>
      <c r="D415" s="373">
        <v>23</v>
      </c>
      <c r="E415" s="114"/>
      <c r="F415" s="114"/>
      <c r="G415" s="114"/>
      <c r="H415" s="114">
        <v>97.34</v>
      </c>
      <c r="I415" s="114"/>
      <c r="J415" s="114"/>
      <c r="K415" s="114"/>
      <c r="L415" s="114"/>
      <c r="M415" s="114"/>
      <c r="N415" s="114"/>
      <c r="O415" s="114">
        <v>97.34</v>
      </c>
      <c r="P415" s="114"/>
      <c r="Q415" s="114">
        <f t="shared" si="33"/>
        <v>97.34</v>
      </c>
      <c r="R415" s="115" t="str">
        <f t="shared" si="31"/>
        <v>NO</v>
      </c>
      <c r="S415" s="116" t="str">
        <f t="shared" si="32"/>
        <v>Inviable Sanitariamente</v>
      </c>
      <c r="T415" s="41"/>
    </row>
    <row r="416" spans="1:20" s="44" customFormat="1" ht="32.1" customHeight="1">
      <c r="A416" s="509" t="s">
        <v>1907</v>
      </c>
      <c r="B416" s="511" t="s">
        <v>1944</v>
      </c>
      <c r="C416" s="511" t="s">
        <v>1945</v>
      </c>
      <c r="D416" s="373">
        <v>16</v>
      </c>
      <c r="E416" s="114"/>
      <c r="F416" s="114"/>
      <c r="G416" s="114"/>
      <c r="H416" s="114"/>
      <c r="I416" s="114">
        <v>97.34</v>
      </c>
      <c r="J416" s="114"/>
      <c r="K416" s="114"/>
      <c r="L416" s="114"/>
      <c r="M416" s="114"/>
      <c r="N416" s="114"/>
      <c r="O416" s="114">
        <v>97.3</v>
      </c>
      <c r="P416" s="114"/>
      <c r="Q416" s="114">
        <f t="shared" si="33"/>
        <v>97.32</v>
      </c>
      <c r="R416" s="115" t="str">
        <f t="shared" si="31"/>
        <v>NO</v>
      </c>
      <c r="S416" s="116" t="str">
        <f t="shared" si="32"/>
        <v>Inviable Sanitariamente</v>
      </c>
      <c r="T416" s="41"/>
    </row>
    <row r="417" spans="1:20" s="44" customFormat="1" ht="32.1" customHeight="1">
      <c r="A417" s="509" t="s">
        <v>1907</v>
      </c>
      <c r="B417" s="511" t="s">
        <v>1946</v>
      </c>
      <c r="C417" s="511" t="s">
        <v>1947</v>
      </c>
      <c r="D417" s="373">
        <v>80</v>
      </c>
      <c r="E417" s="114"/>
      <c r="F417" s="114"/>
      <c r="G417" s="114"/>
      <c r="H417" s="114"/>
      <c r="I417" s="114">
        <v>97</v>
      </c>
      <c r="J417" s="114"/>
      <c r="K417" s="114"/>
      <c r="L417" s="114"/>
      <c r="M417" s="114"/>
      <c r="N417" s="114">
        <v>96.4</v>
      </c>
      <c r="O417" s="114"/>
      <c r="P417" s="114"/>
      <c r="Q417" s="114">
        <f t="shared" si="33"/>
        <v>96.7</v>
      </c>
      <c r="R417" s="115" t="str">
        <f t="shared" si="31"/>
        <v>NO</v>
      </c>
      <c r="S417" s="116" t="str">
        <f t="shared" si="32"/>
        <v>Inviable Sanitariamente</v>
      </c>
      <c r="T417" s="41"/>
    </row>
    <row r="418" spans="1:20" s="44" customFormat="1" ht="32.1" customHeight="1">
      <c r="A418" s="509" t="s">
        <v>1907</v>
      </c>
      <c r="B418" s="511" t="s">
        <v>1948</v>
      </c>
      <c r="C418" s="511" t="s">
        <v>1949</v>
      </c>
      <c r="D418" s="373">
        <v>26</v>
      </c>
      <c r="E418" s="114"/>
      <c r="F418" s="114"/>
      <c r="G418" s="114"/>
      <c r="H418" s="114"/>
      <c r="I418" s="114"/>
      <c r="J418" s="114"/>
      <c r="K418" s="114"/>
      <c r="L418" s="114"/>
      <c r="M418" s="114"/>
      <c r="N418" s="114">
        <v>97.3</v>
      </c>
      <c r="O418" s="114">
        <v>97.3</v>
      </c>
      <c r="P418" s="114"/>
      <c r="Q418" s="114">
        <f t="shared" si="33"/>
        <v>97.3</v>
      </c>
      <c r="R418" s="115" t="str">
        <f t="shared" si="31"/>
        <v>NO</v>
      </c>
      <c r="S418" s="116" t="str">
        <f t="shared" si="32"/>
        <v>Inviable Sanitariamente</v>
      </c>
      <c r="T418" s="41"/>
    </row>
    <row r="419" spans="1:20" s="44" customFormat="1" ht="32.1" customHeight="1">
      <c r="A419" s="509" t="s">
        <v>1907</v>
      </c>
      <c r="B419" s="511" t="s">
        <v>53</v>
      </c>
      <c r="C419" s="511" t="s">
        <v>1950</v>
      </c>
      <c r="D419" s="373">
        <v>45</v>
      </c>
      <c r="E419" s="114"/>
      <c r="F419" s="114"/>
      <c r="G419" s="114"/>
      <c r="H419" s="114"/>
      <c r="I419" s="114">
        <v>97</v>
      </c>
      <c r="J419" s="114"/>
      <c r="K419" s="114"/>
      <c r="L419" s="114"/>
      <c r="M419" s="114"/>
      <c r="N419" s="114"/>
      <c r="O419" s="114"/>
      <c r="P419" s="114">
        <v>97.3</v>
      </c>
      <c r="Q419" s="114">
        <f t="shared" si="33"/>
        <v>97.15</v>
      </c>
      <c r="R419" s="115" t="str">
        <f t="shared" si="31"/>
        <v>NO</v>
      </c>
      <c r="S419" s="116" t="str">
        <f t="shared" si="32"/>
        <v>Inviable Sanitariamente</v>
      </c>
      <c r="T419" s="41"/>
    </row>
    <row r="420" spans="1:20" s="44" customFormat="1" ht="32.1" customHeight="1">
      <c r="A420" s="509" t="s">
        <v>1907</v>
      </c>
      <c r="B420" s="511" t="s">
        <v>1951</v>
      </c>
      <c r="C420" s="511" t="s">
        <v>1952</v>
      </c>
      <c r="D420" s="373">
        <v>35</v>
      </c>
      <c r="E420" s="114"/>
      <c r="F420" s="114"/>
      <c r="G420" s="114"/>
      <c r="H420" s="114">
        <v>97.34</v>
      </c>
      <c r="I420" s="114"/>
      <c r="J420" s="114"/>
      <c r="K420" s="114"/>
      <c r="L420" s="114"/>
      <c r="M420" s="114"/>
      <c r="N420" s="114">
        <v>96.4</v>
      </c>
      <c r="O420" s="114"/>
      <c r="P420" s="114"/>
      <c r="Q420" s="114">
        <f t="shared" si="33"/>
        <v>96.87</v>
      </c>
      <c r="R420" s="115" t="str">
        <f t="shared" si="31"/>
        <v>NO</v>
      </c>
      <c r="S420" s="116" t="str">
        <f t="shared" si="32"/>
        <v>Inviable Sanitariamente</v>
      </c>
      <c r="T420" s="41"/>
    </row>
    <row r="421" spans="1:20" s="44" customFormat="1" ht="32.1" customHeight="1">
      <c r="A421" s="509" t="s">
        <v>1907</v>
      </c>
      <c r="B421" s="511" t="s">
        <v>1953</v>
      </c>
      <c r="C421" s="511" t="s">
        <v>1954</v>
      </c>
      <c r="D421" s="373">
        <v>92</v>
      </c>
      <c r="E421" s="114"/>
      <c r="F421" s="114"/>
      <c r="G421" s="114"/>
      <c r="H421" s="114">
        <v>97.3</v>
      </c>
      <c r="I421" s="114"/>
      <c r="J421" s="114"/>
      <c r="K421" s="114"/>
      <c r="L421" s="114"/>
      <c r="M421" s="114"/>
      <c r="N421" s="114">
        <v>97.3</v>
      </c>
      <c r="O421" s="114"/>
      <c r="P421" s="114"/>
      <c r="Q421" s="114">
        <f t="shared" si="33"/>
        <v>97.3</v>
      </c>
      <c r="R421" s="115" t="str">
        <f t="shared" si="31"/>
        <v>NO</v>
      </c>
      <c r="S421" s="116" t="str">
        <f t="shared" si="32"/>
        <v>Inviable Sanitariamente</v>
      </c>
      <c r="T421" s="41"/>
    </row>
    <row r="422" spans="1:20" s="44" customFormat="1" ht="32.1" customHeight="1">
      <c r="A422" s="509" t="s">
        <v>1907</v>
      </c>
      <c r="B422" s="511" t="s">
        <v>1955</v>
      </c>
      <c r="C422" s="511" t="s">
        <v>1956</v>
      </c>
      <c r="D422" s="373">
        <v>80</v>
      </c>
      <c r="E422" s="114"/>
      <c r="F422" s="114"/>
      <c r="G422" s="114"/>
      <c r="H422" s="114"/>
      <c r="I422" s="114">
        <v>97.6</v>
      </c>
      <c r="J422" s="114"/>
      <c r="K422" s="114"/>
      <c r="L422" s="114"/>
      <c r="M422" s="114"/>
      <c r="N422" s="114"/>
      <c r="O422" s="114">
        <v>96.4</v>
      </c>
      <c r="P422" s="114"/>
      <c r="Q422" s="114">
        <f t="shared" si="33"/>
        <v>97</v>
      </c>
      <c r="R422" s="115" t="str">
        <f t="shared" si="31"/>
        <v>NO</v>
      </c>
      <c r="S422" s="116" t="str">
        <f t="shared" si="32"/>
        <v>Inviable Sanitariamente</v>
      </c>
      <c r="T422" s="41"/>
    </row>
    <row r="423" spans="1:20" s="44" customFormat="1" ht="32.1" customHeight="1">
      <c r="A423" s="509" t="s">
        <v>1907</v>
      </c>
      <c r="B423" s="511" t="s">
        <v>1166</v>
      </c>
      <c r="C423" s="511" t="s">
        <v>1957</v>
      </c>
      <c r="D423" s="373">
        <v>32</v>
      </c>
      <c r="E423" s="114"/>
      <c r="F423" s="114"/>
      <c r="G423" s="114"/>
      <c r="H423" s="114"/>
      <c r="I423" s="114"/>
      <c r="J423" s="114"/>
      <c r="K423" s="114"/>
      <c r="L423" s="114"/>
      <c r="M423" s="114"/>
      <c r="N423" s="114">
        <v>97.6</v>
      </c>
      <c r="O423" s="114">
        <v>96.4</v>
      </c>
      <c r="P423" s="114"/>
      <c r="Q423" s="114">
        <f t="shared" si="33"/>
        <v>97</v>
      </c>
      <c r="R423" s="115" t="str">
        <f t="shared" si="31"/>
        <v>NO</v>
      </c>
      <c r="S423" s="116" t="str">
        <f t="shared" si="32"/>
        <v>Inviable Sanitariamente</v>
      </c>
      <c r="T423" s="41"/>
    </row>
    <row r="424" spans="1:20" s="44" customFormat="1" ht="32.1" customHeight="1">
      <c r="A424" s="509" t="s">
        <v>1907</v>
      </c>
      <c r="B424" s="511" t="s">
        <v>1958</v>
      </c>
      <c r="C424" s="511" t="s">
        <v>1959</v>
      </c>
      <c r="D424" s="373">
        <v>108</v>
      </c>
      <c r="E424" s="114"/>
      <c r="F424" s="114"/>
      <c r="G424" s="114"/>
      <c r="H424" s="114">
        <v>0</v>
      </c>
      <c r="I424" s="114"/>
      <c r="J424" s="114"/>
      <c r="K424" s="114"/>
      <c r="L424" s="114"/>
      <c r="M424" s="114"/>
      <c r="N424" s="114"/>
      <c r="O424" s="114">
        <v>0</v>
      </c>
      <c r="P424" s="114"/>
      <c r="Q424" s="114">
        <f t="shared" si="33"/>
        <v>0</v>
      </c>
      <c r="R424" s="115" t="str">
        <f t="shared" si="31"/>
        <v>SI</v>
      </c>
      <c r="S424" s="116" t="str">
        <f t="shared" si="32"/>
        <v>Sin Riesgo</v>
      </c>
      <c r="T424" s="41"/>
    </row>
    <row r="425" spans="1:20" s="44" customFormat="1" ht="32.1" customHeight="1">
      <c r="A425" s="509" t="s">
        <v>1907</v>
      </c>
      <c r="B425" s="511" t="s">
        <v>1960</v>
      </c>
      <c r="C425" s="511" t="s">
        <v>1961</v>
      </c>
      <c r="D425" s="373">
        <v>315</v>
      </c>
      <c r="E425" s="114"/>
      <c r="F425" s="114"/>
      <c r="G425" s="114"/>
      <c r="H425" s="114">
        <v>0</v>
      </c>
      <c r="I425" s="114"/>
      <c r="J425" s="114"/>
      <c r="K425" s="114">
        <v>0</v>
      </c>
      <c r="L425" s="114"/>
      <c r="M425" s="114"/>
      <c r="N425" s="114"/>
      <c r="O425" s="114">
        <v>0</v>
      </c>
      <c r="P425" s="114"/>
      <c r="Q425" s="114">
        <f t="shared" si="33"/>
        <v>0</v>
      </c>
      <c r="R425" s="115" t="str">
        <f t="shared" ref="R425:R449" si="34">IF(Q425&lt;5,"SI","NO")</f>
        <v>SI</v>
      </c>
      <c r="S425" s="116" t="str">
        <f t="shared" si="32"/>
        <v>Sin Riesgo</v>
      </c>
      <c r="T425" s="41"/>
    </row>
    <row r="426" spans="1:20" s="44" customFormat="1" ht="32.1" customHeight="1">
      <c r="A426" s="509" t="s">
        <v>1907</v>
      </c>
      <c r="B426" s="511" t="s">
        <v>1412</v>
      </c>
      <c r="C426" s="511" t="s">
        <v>1962</v>
      </c>
      <c r="D426" s="373">
        <v>411</v>
      </c>
      <c r="E426" s="114"/>
      <c r="F426" s="114"/>
      <c r="G426" s="114"/>
      <c r="H426" s="114">
        <v>0</v>
      </c>
      <c r="I426" s="114"/>
      <c r="J426" s="114"/>
      <c r="K426" s="114">
        <v>0</v>
      </c>
      <c r="L426" s="114"/>
      <c r="M426" s="114"/>
      <c r="N426" s="114"/>
      <c r="O426" s="114">
        <v>0</v>
      </c>
      <c r="P426" s="114"/>
      <c r="Q426" s="114">
        <f t="shared" si="33"/>
        <v>0</v>
      </c>
      <c r="R426" s="115" t="str">
        <f t="shared" si="34"/>
        <v>SI</v>
      </c>
      <c r="S426" s="116" t="str">
        <f t="shared" ref="S426:S449" si="35">IF(Q426&lt;=5,"Sin Riesgo",IF(Q426 &lt;=14,"Bajo",IF(Q426&lt;=35,"Medio",IF(Q426&lt;=80,"Alto","Inviable Sanitariamente"))))</f>
        <v>Sin Riesgo</v>
      </c>
      <c r="T426" s="41"/>
    </row>
    <row r="427" spans="1:20" s="44" customFormat="1" ht="32.1" customHeight="1">
      <c r="A427" s="509" t="s">
        <v>1907</v>
      </c>
      <c r="B427" s="511" t="s">
        <v>1963</v>
      </c>
      <c r="C427" s="511" t="s">
        <v>1964</v>
      </c>
      <c r="D427" s="373">
        <v>92</v>
      </c>
      <c r="E427" s="114"/>
      <c r="F427" s="114"/>
      <c r="G427" s="114"/>
      <c r="H427" s="114">
        <v>0</v>
      </c>
      <c r="I427" s="114"/>
      <c r="J427" s="114"/>
      <c r="K427" s="114"/>
      <c r="L427" s="114"/>
      <c r="M427" s="114"/>
      <c r="N427" s="114"/>
      <c r="O427" s="114">
        <v>0</v>
      </c>
      <c r="P427" s="114"/>
      <c r="Q427" s="114">
        <f t="shared" si="33"/>
        <v>0</v>
      </c>
      <c r="R427" s="115" t="str">
        <f t="shared" si="34"/>
        <v>SI</v>
      </c>
      <c r="S427" s="116" t="str">
        <f t="shared" si="35"/>
        <v>Sin Riesgo</v>
      </c>
      <c r="T427" s="41"/>
    </row>
    <row r="428" spans="1:20" s="44" customFormat="1" ht="32.1" customHeight="1">
      <c r="A428" s="509" t="s">
        <v>1907</v>
      </c>
      <c r="B428" s="511" t="s">
        <v>347</v>
      </c>
      <c r="C428" s="511" t="s">
        <v>1965</v>
      </c>
      <c r="D428" s="373">
        <v>103</v>
      </c>
      <c r="E428" s="114"/>
      <c r="F428" s="114"/>
      <c r="G428" s="114"/>
      <c r="H428" s="114"/>
      <c r="I428" s="114">
        <v>97.3</v>
      </c>
      <c r="J428" s="114"/>
      <c r="K428" s="114"/>
      <c r="L428" s="114"/>
      <c r="M428" s="114"/>
      <c r="N428" s="114">
        <v>96.4</v>
      </c>
      <c r="O428" s="114"/>
      <c r="P428" s="114"/>
      <c r="Q428" s="114">
        <f t="shared" si="33"/>
        <v>96.85</v>
      </c>
      <c r="R428" s="115" t="str">
        <f t="shared" si="34"/>
        <v>NO</v>
      </c>
      <c r="S428" s="116" t="str">
        <f t="shared" si="35"/>
        <v>Inviable Sanitariamente</v>
      </c>
      <c r="T428" s="41"/>
    </row>
    <row r="429" spans="1:20" s="44" customFormat="1" ht="32.1" customHeight="1">
      <c r="A429" s="509" t="s">
        <v>1907</v>
      </c>
      <c r="B429" s="511" t="s">
        <v>1966</v>
      </c>
      <c r="C429" s="511" t="s">
        <v>1967</v>
      </c>
      <c r="D429" s="373">
        <v>46</v>
      </c>
      <c r="E429" s="114"/>
      <c r="F429" s="114"/>
      <c r="G429" s="114"/>
      <c r="H429" s="114"/>
      <c r="I429" s="114">
        <v>97</v>
      </c>
      <c r="J429" s="114"/>
      <c r="K429" s="114"/>
      <c r="L429" s="114"/>
      <c r="M429" s="114"/>
      <c r="N429" s="114"/>
      <c r="O429" s="114">
        <v>97.34</v>
      </c>
      <c r="P429" s="114"/>
      <c r="Q429" s="114">
        <f t="shared" si="33"/>
        <v>97.17</v>
      </c>
      <c r="R429" s="115" t="str">
        <f t="shared" si="34"/>
        <v>NO</v>
      </c>
      <c r="S429" s="116" t="str">
        <f t="shared" si="35"/>
        <v>Inviable Sanitariamente</v>
      </c>
      <c r="T429" s="41"/>
    </row>
    <row r="430" spans="1:20" s="44" customFormat="1" ht="32.1" customHeight="1">
      <c r="A430" s="509" t="s">
        <v>1907</v>
      </c>
      <c r="B430" s="511" t="s">
        <v>667</v>
      </c>
      <c r="C430" s="511" t="s">
        <v>1968</v>
      </c>
      <c r="D430" s="373">
        <v>22</v>
      </c>
      <c r="E430" s="114"/>
      <c r="F430" s="114"/>
      <c r="G430" s="114"/>
      <c r="H430" s="114"/>
      <c r="I430" s="114"/>
      <c r="J430" s="114"/>
      <c r="K430" s="114"/>
      <c r="L430" s="114"/>
      <c r="M430" s="114"/>
      <c r="N430" s="114">
        <v>97.34</v>
      </c>
      <c r="O430" s="114">
        <v>97.34</v>
      </c>
      <c r="P430" s="114"/>
      <c r="Q430" s="114">
        <f t="shared" si="33"/>
        <v>97.34</v>
      </c>
      <c r="R430" s="115" t="str">
        <f t="shared" si="34"/>
        <v>NO</v>
      </c>
      <c r="S430" s="116" t="str">
        <f t="shared" si="35"/>
        <v>Inviable Sanitariamente</v>
      </c>
      <c r="T430" s="41"/>
    </row>
    <row r="431" spans="1:20" s="44" customFormat="1" ht="32.1" customHeight="1">
      <c r="A431" s="509" t="s">
        <v>1907</v>
      </c>
      <c r="B431" s="511" t="s">
        <v>1969</v>
      </c>
      <c r="C431" s="511" t="s">
        <v>1970</v>
      </c>
      <c r="D431" s="373">
        <v>15</v>
      </c>
      <c r="E431" s="114"/>
      <c r="F431" s="114"/>
      <c r="G431" s="114"/>
      <c r="H431" s="114"/>
      <c r="I431" s="114"/>
      <c r="J431" s="114">
        <v>97.34</v>
      </c>
      <c r="K431" s="114"/>
      <c r="L431" s="114"/>
      <c r="M431" s="114"/>
      <c r="N431" s="114"/>
      <c r="O431" s="114"/>
      <c r="P431" s="114">
        <v>97.34</v>
      </c>
      <c r="Q431" s="114">
        <f t="shared" si="33"/>
        <v>97.34</v>
      </c>
      <c r="R431" s="115" t="str">
        <f t="shared" si="34"/>
        <v>NO</v>
      </c>
      <c r="S431" s="116" t="str">
        <f t="shared" si="35"/>
        <v>Inviable Sanitariamente</v>
      </c>
      <c r="T431" s="41"/>
    </row>
    <row r="432" spans="1:20" s="44" customFormat="1" ht="32.1" customHeight="1">
      <c r="A432" s="509" t="s">
        <v>1971</v>
      </c>
      <c r="B432" s="511" t="s">
        <v>1142</v>
      </c>
      <c r="C432" s="511" t="s">
        <v>1143</v>
      </c>
      <c r="D432" s="225">
        <v>360</v>
      </c>
      <c r="E432" s="114" t="s">
        <v>38</v>
      </c>
      <c r="F432" s="114" t="s">
        <v>38</v>
      </c>
      <c r="G432" s="114" t="s">
        <v>38</v>
      </c>
      <c r="H432" s="114">
        <v>0</v>
      </c>
      <c r="I432" s="114" t="s">
        <v>38</v>
      </c>
      <c r="J432" s="114" t="s">
        <v>38</v>
      </c>
      <c r="K432" s="114" t="s">
        <v>38</v>
      </c>
      <c r="L432" s="114" t="s">
        <v>38</v>
      </c>
      <c r="M432" s="114" t="s">
        <v>38</v>
      </c>
      <c r="N432" s="114" t="s">
        <v>38</v>
      </c>
      <c r="O432" s="114" t="s">
        <v>38</v>
      </c>
      <c r="P432" s="114" t="s">
        <v>38</v>
      </c>
      <c r="Q432" s="114">
        <f t="shared" si="33"/>
        <v>0</v>
      </c>
      <c r="R432" s="115" t="str">
        <f t="shared" si="34"/>
        <v>SI</v>
      </c>
      <c r="S432" s="116" t="str">
        <f t="shared" si="35"/>
        <v>Sin Riesgo</v>
      </c>
      <c r="T432" s="41"/>
    </row>
    <row r="433" spans="1:20" s="44" customFormat="1" ht="32.1" customHeight="1">
      <c r="A433" s="509" t="s">
        <v>1971</v>
      </c>
      <c r="B433" s="511" t="s">
        <v>1150</v>
      </c>
      <c r="C433" s="511" t="s">
        <v>1151</v>
      </c>
      <c r="D433" s="225">
        <v>163</v>
      </c>
      <c r="E433" s="114" t="s">
        <v>38</v>
      </c>
      <c r="F433" s="114" t="s">
        <v>38</v>
      </c>
      <c r="G433" s="114" t="s">
        <v>38</v>
      </c>
      <c r="H433" s="114">
        <v>0</v>
      </c>
      <c r="I433" s="114" t="s">
        <v>38</v>
      </c>
      <c r="J433" s="114" t="s">
        <v>38</v>
      </c>
      <c r="K433" s="114" t="s">
        <v>38</v>
      </c>
      <c r="L433" s="114" t="s">
        <v>38</v>
      </c>
      <c r="M433" s="114" t="s">
        <v>38</v>
      </c>
      <c r="N433" s="114" t="s">
        <v>38</v>
      </c>
      <c r="O433" s="114" t="s">
        <v>38</v>
      </c>
      <c r="P433" s="114" t="s">
        <v>38</v>
      </c>
      <c r="Q433" s="114">
        <f t="shared" si="33"/>
        <v>0</v>
      </c>
      <c r="R433" s="115" t="str">
        <f t="shared" si="34"/>
        <v>SI</v>
      </c>
      <c r="S433" s="116" t="str">
        <f t="shared" si="35"/>
        <v>Sin Riesgo</v>
      </c>
      <c r="T433" s="41"/>
    </row>
    <row r="434" spans="1:20" s="44" customFormat="1" ht="32.1" customHeight="1">
      <c r="A434" s="509" t="s">
        <v>1971</v>
      </c>
      <c r="B434" s="511" t="s">
        <v>1152</v>
      </c>
      <c r="C434" s="511" t="s">
        <v>1153</v>
      </c>
      <c r="D434" s="225">
        <v>795</v>
      </c>
      <c r="E434" s="114">
        <v>0</v>
      </c>
      <c r="F434" s="114" t="s">
        <v>38</v>
      </c>
      <c r="G434" s="114" t="s">
        <v>38</v>
      </c>
      <c r="H434" s="114" t="s">
        <v>38</v>
      </c>
      <c r="I434" s="114" t="s">
        <v>38</v>
      </c>
      <c r="J434" s="114" t="s">
        <v>38</v>
      </c>
      <c r="K434" s="114" t="s">
        <v>38</v>
      </c>
      <c r="L434" s="114" t="s">
        <v>38</v>
      </c>
      <c r="M434" s="114" t="s">
        <v>38</v>
      </c>
      <c r="N434" s="114" t="s">
        <v>38</v>
      </c>
      <c r="O434" s="114" t="s">
        <v>38</v>
      </c>
      <c r="P434" s="114" t="s">
        <v>38</v>
      </c>
      <c r="Q434" s="114">
        <f t="shared" si="33"/>
        <v>0</v>
      </c>
      <c r="R434" s="115" t="str">
        <f t="shared" si="34"/>
        <v>SI</v>
      </c>
      <c r="S434" s="116" t="str">
        <f t="shared" si="35"/>
        <v>Sin Riesgo</v>
      </c>
      <c r="T434" s="41"/>
    </row>
    <row r="435" spans="1:20" s="44" customFormat="1" ht="32.1" customHeight="1">
      <c r="A435" s="509" t="s">
        <v>1972</v>
      </c>
      <c r="B435" s="511" t="s">
        <v>1159</v>
      </c>
      <c r="C435" s="511" t="s">
        <v>1160</v>
      </c>
      <c r="D435" s="322">
        <v>16</v>
      </c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>
        <v>96.3</v>
      </c>
      <c r="Q435" s="114">
        <f t="shared" si="33"/>
        <v>96.3</v>
      </c>
      <c r="R435" s="115" t="str">
        <f t="shared" si="34"/>
        <v>NO</v>
      </c>
      <c r="S435" s="116" t="str">
        <f t="shared" si="35"/>
        <v>Inviable Sanitariamente</v>
      </c>
      <c r="T435" s="41"/>
    </row>
    <row r="436" spans="1:20" s="44" customFormat="1" ht="32.1" customHeight="1">
      <c r="A436" s="509" t="s">
        <v>1972</v>
      </c>
      <c r="B436" s="511" t="s">
        <v>1161</v>
      </c>
      <c r="C436" s="511" t="s">
        <v>1162</v>
      </c>
      <c r="D436" s="322">
        <v>28</v>
      </c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>
        <v>96.3</v>
      </c>
      <c r="P436" s="114"/>
      <c r="Q436" s="114">
        <f t="shared" si="33"/>
        <v>96.3</v>
      </c>
      <c r="R436" s="115" t="str">
        <f t="shared" si="34"/>
        <v>NO</v>
      </c>
      <c r="S436" s="116" t="str">
        <f t="shared" si="35"/>
        <v>Inviable Sanitariamente</v>
      </c>
      <c r="T436" s="41"/>
    </row>
    <row r="437" spans="1:20" s="44" customFormat="1" ht="32.1" customHeight="1">
      <c r="A437" s="509" t="s">
        <v>1972</v>
      </c>
      <c r="B437" s="511" t="s">
        <v>1163</v>
      </c>
      <c r="C437" s="511" t="s">
        <v>1164</v>
      </c>
      <c r="D437" s="377">
        <v>82</v>
      </c>
      <c r="E437" s="114"/>
      <c r="F437" s="114"/>
      <c r="G437" s="114"/>
      <c r="H437" s="114"/>
      <c r="I437" s="114"/>
      <c r="J437" s="114"/>
      <c r="K437" s="114"/>
      <c r="L437" s="114"/>
      <c r="M437" s="114"/>
      <c r="N437" s="114">
        <v>96.3</v>
      </c>
      <c r="O437" s="114"/>
      <c r="P437" s="114"/>
      <c r="Q437" s="114">
        <f t="shared" si="33"/>
        <v>96.3</v>
      </c>
      <c r="R437" s="115" t="str">
        <f t="shared" si="34"/>
        <v>NO</v>
      </c>
      <c r="S437" s="116" t="str">
        <f t="shared" si="35"/>
        <v>Inviable Sanitariamente</v>
      </c>
      <c r="T437" s="41"/>
    </row>
    <row r="438" spans="1:20" s="44" customFormat="1" ht="32.1" customHeight="1">
      <c r="A438" s="509" t="s">
        <v>1972</v>
      </c>
      <c r="B438" s="511" t="s">
        <v>1042</v>
      </c>
      <c r="C438" s="511" t="s">
        <v>1165</v>
      </c>
      <c r="D438" s="217">
        <v>50</v>
      </c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>
        <v>96.3</v>
      </c>
      <c r="P438" s="114"/>
      <c r="Q438" s="114">
        <f t="shared" si="33"/>
        <v>96.3</v>
      </c>
      <c r="R438" s="115" t="str">
        <f t="shared" si="34"/>
        <v>NO</v>
      </c>
      <c r="S438" s="116" t="str">
        <f t="shared" si="35"/>
        <v>Inviable Sanitariamente</v>
      </c>
      <c r="T438" s="41"/>
    </row>
    <row r="439" spans="1:20" s="44" customFormat="1" ht="32.1" customHeight="1">
      <c r="A439" s="509" t="s">
        <v>1972</v>
      </c>
      <c r="B439" s="511" t="s">
        <v>1166</v>
      </c>
      <c r="C439" s="511" t="s">
        <v>1167</v>
      </c>
      <c r="D439" s="217">
        <v>50</v>
      </c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>
        <v>96.3</v>
      </c>
      <c r="Q439" s="114">
        <f t="shared" si="33"/>
        <v>96.3</v>
      </c>
      <c r="R439" s="115" t="str">
        <f t="shared" si="34"/>
        <v>NO</v>
      </c>
      <c r="S439" s="116" t="str">
        <f t="shared" si="35"/>
        <v>Inviable Sanitariamente</v>
      </c>
      <c r="T439" s="41"/>
    </row>
    <row r="440" spans="1:20" s="44" customFormat="1" ht="32.1" customHeight="1">
      <c r="A440" s="509" t="s">
        <v>1972</v>
      </c>
      <c r="B440" s="511" t="s">
        <v>1168</v>
      </c>
      <c r="C440" s="511" t="s">
        <v>1169</v>
      </c>
      <c r="D440" s="217">
        <v>40</v>
      </c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>
        <v>96.3</v>
      </c>
      <c r="Q440" s="114">
        <f t="shared" si="33"/>
        <v>96.3</v>
      </c>
      <c r="R440" s="115" t="str">
        <f t="shared" si="34"/>
        <v>NO</v>
      </c>
      <c r="S440" s="116" t="str">
        <f t="shared" si="35"/>
        <v>Inviable Sanitariamente</v>
      </c>
      <c r="T440" s="41"/>
    </row>
    <row r="441" spans="1:20" s="44" customFormat="1" ht="32.1" customHeight="1">
      <c r="A441" s="509" t="s">
        <v>1972</v>
      </c>
      <c r="B441" s="511" t="s">
        <v>921</v>
      </c>
      <c r="C441" s="511" t="s">
        <v>1172</v>
      </c>
      <c r="D441" s="217">
        <v>42</v>
      </c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>
        <v>96.3</v>
      </c>
      <c r="P441" s="114"/>
      <c r="Q441" s="114">
        <f t="shared" si="33"/>
        <v>96.3</v>
      </c>
      <c r="R441" s="115" t="str">
        <f t="shared" si="34"/>
        <v>NO</v>
      </c>
      <c r="S441" s="116" t="str">
        <f t="shared" si="35"/>
        <v>Inviable Sanitariamente</v>
      </c>
      <c r="T441" s="41"/>
    </row>
    <row r="442" spans="1:20" s="44" customFormat="1" ht="32.1" customHeight="1">
      <c r="A442" s="509" t="s">
        <v>1972</v>
      </c>
      <c r="B442" s="511" t="s">
        <v>1173</v>
      </c>
      <c r="C442" s="511" t="s">
        <v>1174</v>
      </c>
      <c r="D442" s="373">
        <v>15</v>
      </c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>
        <v>96.3</v>
      </c>
      <c r="Q442" s="114">
        <f t="shared" si="33"/>
        <v>96.3</v>
      </c>
      <c r="R442" s="115" t="str">
        <f t="shared" si="34"/>
        <v>NO</v>
      </c>
      <c r="S442" s="116" t="str">
        <f t="shared" si="35"/>
        <v>Inviable Sanitariamente</v>
      </c>
      <c r="T442" s="41"/>
    </row>
    <row r="443" spans="1:20" s="44" customFormat="1" ht="32.1" customHeight="1">
      <c r="A443" s="509" t="s">
        <v>1972</v>
      </c>
      <c r="B443" s="511" t="s">
        <v>317</v>
      </c>
      <c r="C443" s="511" t="s">
        <v>1178</v>
      </c>
      <c r="D443" s="217">
        <v>27</v>
      </c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>
        <v>96.3</v>
      </c>
      <c r="Q443" s="114">
        <f t="shared" si="33"/>
        <v>96.3</v>
      </c>
      <c r="R443" s="115" t="str">
        <f t="shared" si="34"/>
        <v>NO</v>
      </c>
      <c r="S443" s="116" t="str">
        <f t="shared" si="35"/>
        <v>Inviable Sanitariamente</v>
      </c>
      <c r="T443" s="41"/>
    </row>
    <row r="444" spans="1:20" s="44" customFormat="1" ht="32.1" customHeight="1">
      <c r="A444" s="509" t="s">
        <v>1972</v>
      </c>
      <c r="B444" s="511" t="s">
        <v>301</v>
      </c>
      <c r="C444" s="511" t="s">
        <v>1179</v>
      </c>
      <c r="D444" s="217">
        <v>42</v>
      </c>
      <c r="E444" s="114"/>
      <c r="F444" s="114"/>
      <c r="G444" s="114"/>
      <c r="H444" s="114"/>
      <c r="I444" s="114"/>
      <c r="J444" s="114"/>
      <c r="K444" s="114"/>
      <c r="L444" s="114"/>
      <c r="M444" s="114"/>
      <c r="N444" s="114">
        <v>96.3</v>
      </c>
      <c r="O444" s="114"/>
      <c r="P444" s="114"/>
      <c r="Q444" s="114">
        <f t="shared" si="33"/>
        <v>96.3</v>
      </c>
      <c r="R444" s="115" t="str">
        <f t="shared" si="34"/>
        <v>NO</v>
      </c>
      <c r="S444" s="116" t="str">
        <f t="shared" si="35"/>
        <v>Inviable Sanitariamente</v>
      </c>
      <c r="T444" s="41"/>
    </row>
    <row r="445" spans="1:20" s="44" customFormat="1" ht="32.1" customHeight="1">
      <c r="A445" s="509" t="s">
        <v>1972</v>
      </c>
      <c r="B445" s="511" t="s">
        <v>1180</v>
      </c>
      <c r="C445" s="511" t="s">
        <v>1181</v>
      </c>
      <c r="D445" s="373">
        <v>30</v>
      </c>
      <c r="E445" s="114"/>
      <c r="F445" s="114"/>
      <c r="G445" s="114"/>
      <c r="H445" s="114"/>
      <c r="I445" s="114"/>
      <c r="J445" s="114"/>
      <c r="K445" s="114"/>
      <c r="L445" s="114"/>
      <c r="M445" s="114"/>
      <c r="N445" s="114">
        <v>96.3</v>
      </c>
      <c r="O445" s="114"/>
      <c r="P445" s="114"/>
      <c r="Q445" s="114">
        <f t="shared" si="33"/>
        <v>96.3</v>
      </c>
      <c r="R445" s="115" t="str">
        <f t="shared" si="34"/>
        <v>NO</v>
      </c>
      <c r="S445" s="116" t="str">
        <f t="shared" si="35"/>
        <v>Inviable Sanitariamente</v>
      </c>
      <c r="T445" s="41"/>
    </row>
    <row r="446" spans="1:20" s="44" customFormat="1" ht="32.1" customHeight="1">
      <c r="A446" s="509" t="s">
        <v>1972</v>
      </c>
      <c r="B446" s="511" t="s">
        <v>1182</v>
      </c>
      <c r="C446" s="511" t="s">
        <v>1183</v>
      </c>
      <c r="D446" s="217">
        <v>25</v>
      </c>
      <c r="E446" s="114"/>
      <c r="F446" s="114"/>
      <c r="G446" s="114"/>
      <c r="H446" s="114"/>
      <c r="I446" s="114"/>
      <c r="J446" s="114"/>
      <c r="K446" s="114"/>
      <c r="L446" s="114"/>
      <c r="M446" s="114"/>
      <c r="N446" s="114">
        <v>96.3</v>
      </c>
      <c r="O446" s="114"/>
      <c r="P446" s="114"/>
      <c r="Q446" s="114">
        <f t="shared" si="33"/>
        <v>96.3</v>
      </c>
      <c r="R446" s="115" t="str">
        <f t="shared" si="34"/>
        <v>NO</v>
      </c>
      <c r="S446" s="116" t="str">
        <f t="shared" si="35"/>
        <v>Inviable Sanitariamente</v>
      </c>
      <c r="T446" s="41"/>
    </row>
    <row r="447" spans="1:20" s="44" customFormat="1" ht="32.1" customHeight="1">
      <c r="A447" s="509" t="s">
        <v>1972</v>
      </c>
      <c r="B447" s="511" t="s">
        <v>1184</v>
      </c>
      <c r="C447" s="511" t="s">
        <v>1185</v>
      </c>
      <c r="D447" s="217">
        <v>22</v>
      </c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>
        <v>96.3</v>
      </c>
      <c r="Q447" s="114">
        <f t="shared" si="33"/>
        <v>96.3</v>
      </c>
      <c r="R447" s="115" t="str">
        <f t="shared" si="34"/>
        <v>NO</v>
      </c>
      <c r="S447" s="116" t="str">
        <f t="shared" si="35"/>
        <v>Inviable Sanitariamente</v>
      </c>
      <c r="T447" s="41"/>
    </row>
    <row r="448" spans="1:20" s="44" customFormat="1" ht="32.1" customHeight="1">
      <c r="A448" s="509" t="s">
        <v>1972</v>
      </c>
      <c r="B448" s="511" t="s">
        <v>1186</v>
      </c>
      <c r="C448" s="511" t="s">
        <v>1187</v>
      </c>
      <c r="D448" s="217">
        <v>60</v>
      </c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>
        <v>96.3</v>
      </c>
      <c r="Q448" s="114">
        <f>AVERAGE(E448:P448)</f>
        <v>96.3</v>
      </c>
      <c r="R448" s="115" t="str">
        <f t="shared" si="34"/>
        <v>NO</v>
      </c>
      <c r="S448" s="116" t="str">
        <f t="shared" si="35"/>
        <v>Inviable Sanitariamente</v>
      </c>
      <c r="T448" s="41"/>
    </row>
    <row r="449" spans="1:20" s="44" customFormat="1" ht="32.1" customHeight="1">
      <c r="A449" s="509" t="s">
        <v>1972</v>
      </c>
      <c r="B449" s="511" t="s">
        <v>1188</v>
      </c>
      <c r="C449" s="511" t="s">
        <v>1189</v>
      </c>
      <c r="D449" s="322">
        <v>47</v>
      </c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>
        <v>96.3</v>
      </c>
      <c r="Q449" s="114">
        <f>AVERAGE(E449:P449)</f>
        <v>96.3</v>
      </c>
      <c r="R449" s="115" t="str">
        <f t="shared" si="34"/>
        <v>NO</v>
      </c>
      <c r="S449" s="116" t="str">
        <f t="shared" si="35"/>
        <v>Inviable Sanitariamente</v>
      </c>
      <c r="T449" s="41"/>
    </row>
    <row r="450" spans="1:20" ht="32.1" customHeight="1">
      <c r="A450" s="54"/>
      <c r="B450" s="54"/>
      <c r="C450" s="54"/>
      <c r="D450" s="222"/>
    </row>
    <row r="451" spans="1:20" ht="32.1" customHeight="1">
      <c r="A451" s="127" t="s">
        <v>1124</v>
      </c>
      <c r="B451" s="127" t="s">
        <v>433</v>
      </c>
      <c r="C451" s="573"/>
      <c r="D451" s="574"/>
      <c r="E451" s="574"/>
      <c r="F451" s="574"/>
      <c r="G451" s="574"/>
      <c r="H451" s="574"/>
      <c r="I451" s="574"/>
      <c r="J451" s="574"/>
      <c r="K451" s="574"/>
      <c r="L451" s="574"/>
      <c r="M451" s="574"/>
      <c r="N451" s="574"/>
      <c r="O451" s="574"/>
      <c r="P451" s="574"/>
      <c r="Q451" s="574"/>
      <c r="R451" s="574"/>
      <c r="S451" s="574"/>
    </row>
    <row r="452" spans="1:20" ht="32.1" customHeight="1">
      <c r="A452" s="69" t="s">
        <v>434</v>
      </c>
      <c r="B452" s="71">
        <f>COUNTIF(E11:P449,"&lt;=5")</f>
        <v>40</v>
      </c>
      <c r="C452" s="573"/>
      <c r="D452" s="574"/>
      <c r="E452" s="574"/>
      <c r="F452" s="574"/>
      <c r="G452" s="574"/>
      <c r="H452" s="574"/>
      <c r="I452" s="574"/>
      <c r="J452" s="574"/>
      <c r="K452" s="574"/>
      <c r="L452" s="574"/>
      <c r="M452" s="574"/>
      <c r="N452" s="574"/>
      <c r="O452" s="574"/>
      <c r="P452" s="574"/>
      <c r="Q452" s="574"/>
      <c r="R452" s="574"/>
      <c r="S452" s="574"/>
    </row>
    <row r="453" spans="1:20" ht="32.1" customHeight="1">
      <c r="A453" s="102" t="s">
        <v>435</v>
      </c>
      <c r="B453" s="128">
        <f>COUNTIFS(E11:P449,"&gt;5",E11:P449,"&lt;=14")</f>
        <v>0</v>
      </c>
      <c r="C453" s="573"/>
      <c r="D453" s="574"/>
      <c r="E453" s="574"/>
      <c r="F453" s="574"/>
      <c r="G453" s="574"/>
      <c r="H453" s="574"/>
      <c r="I453" s="574"/>
      <c r="J453" s="574"/>
      <c r="K453" s="574"/>
      <c r="L453" s="574"/>
      <c r="M453" s="574"/>
      <c r="N453" s="574"/>
      <c r="O453" s="574"/>
      <c r="P453" s="574"/>
      <c r="Q453" s="574"/>
      <c r="R453" s="574"/>
      <c r="S453" s="574"/>
    </row>
    <row r="454" spans="1:20" ht="32.1" customHeight="1">
      <c r="A454" s="103" t="s">
        <v>436</v>
      </c>
      <c r="B454" s="101">
        <f>COUNTIFS(E11:P449,"&gt;14",E11:P449,"&lt;=35")</f>
        <v>13</v>
      </c>
      <c r="C454" s="81"/>
      <c r="D454" s="222"/>
    </row>
    <row r="455" spans="1:20" ht="32.1" customHeight="1">
      <c r="A455" s="104" t="s">
        <v>437</v>
      </c>
      <c r="B455" s="101">
        <f>COUNTIFS(E11:P449,"&gt;35",E11:P449,"&lt;=80")</f>
        <v>31</v>
      </c>
      <c r="D455" s="222"/>
    </row>
    <row r="456" spans="1:20" ht="32.1" customHeight="1">
      <c r="A456" s="105" t="s">
        <v>438</v>
      </c>
      <c r="B456" s="101">
        <f>COUNTIFS(E11:P449,"&gt;80",E11:P449,"&lt;=100")</f>
        <v>418</v>
      </c>
      <c r="D456" s="222"/>
    </row>
    <row r="457" spans="1:20" ht="32.1" customHeight="1">
      <c r="A457" s="120" t="s">
        <v>439</v>
      </c>
      <c r="B457" s="121">
        <f>COUNT(E11:P449)</f>
        <v>502</v>
      </c>
      <c r="D457" s="222"/>
    </row>
    <row r="458" spans="1:20" ht="36.75" customHeight="1">
      <c r="A458" s="106" t="s">
        <v>630</v>
      </c>
      <c r="B458" s="107">
        <f>B457-B452</f>
        <v>462</v>
      </c>
      <c r="C458" s="54"/>
      <c r="D458" s="222"/>
    </row>
    <row r="459" spans="1:20" ht="32.1" customHeight="1">
      <c r="A459" s="54"/>
      <c r="B459" s="54"/>
      <c r="C459" s="54"/>
      <c r="D459" s="222"/>
    </row>
    <row r="460" spans="1:20" ht="32.1" customHeight="1">
      <c r="A460" s="54"/>
      <c r="B460" s="54"/>
      <c r="C460" s="54"/>
    </row>
    <row r="461" spans="1:20" ht="32.1" customHeight="1">
      <c r="A461" s="54"/>
      <c r="B461" s="54"/>
      <c r="C461" s="54"/>
    </row>
    <row r="462" spans="1:20" ht="32.1" customHeight="1">
      <c r="A462" s="54"/>
      <c r="B462" s="54"/>
      <c r="C462" s="54"/>
    </row>
    <row r="463" spans="1:20" ht="32.1" customHeight="1">
      <c r="A463" s="54"/>
      <c r="B463" s="54"/>
      <c r="C463" s="54"/>
    </row>
    <row r="464" spans="1:20" ht="32.1" customHeight="1">
      <c r="A464" s="54"/>
      <c r="B464" s="54"/>
      <c r="C464" s="54"/>
    </row>
    <row r="465" spans="1:4" ht="32.1" customHeight="1">
      <c r="A465" s="54"/>
      <c r="B465" s="54"/>
      <c r="C465" s="54"/>
    </row>
    <row r="466" spans="1:4" ht="32.1" customHeight="1">
      <c r="A466" s="54"/>
      <c r="B466" s="54"/>
    </row>
    <row r="467" spans="1:4" ht="32.1" customHeight="1">
      <c r="A467" s="54"/>
      <c r="B467" s="54"/>
      <c r="C467" s="54"/>
      <c r="D467" s="222"/>
    </row>
    <row r="468" spans="1:4" ht="32.1" customHeight="1">
      <c r="A468" s="54"/>
      <c r="B468" s="54"/>
      <c r="C468" s="54"/>
      <c r="D468" s="222"/>
    </row>
    <row r="469" spans="1:4" ht="32.1" customHeight="1">
      <c r="A469" s="54"/>
      <c r="B469" s="54"/>
      <c r="C469" s="54"/>
      <c r="D469" s="222"/>
    </row>
    <row r="470" spans="1:4" ht="32.1" customHeight="1">
      <c r="A470" s="54"/>
      <c r="B470" s="54"/>
      <c r="C470" s="54"/>
      <c r="D470" s="222"/>
    </row>
    <row r="471" spans="1:4" ht="32.1" customHeight="1">
      <c r="A471" s="54"/>
      <c r="B471" s="54"/>
      <c r="C471" s="54"/>
      <c r="D471" s="222"/>
    </row>
    <row r="472" spans="1:4" ht="32.1" customHeight="1">
      <c r="A472" s="54"/>
      <c r="B472" s="54"/>
      <c r="C472" s="54"/>
      <c r="D472" s="222"/>
    </row>
    <row r="473" spans="1:4" ht="32.1" customHeight="1">
      <c r="A473" s="54"/>
      <c r="B473" s="54"/>
      <c r="C473" s="54"/>
      <c r="D473" s="222"/>
    </row>
    <row r="474" spans="1:4" ht="32.1" customHeight="1">
      <c r="A474" s="54"/>
      <c r="B474" s="54"/>
      <c r="C474" s="54"/>
      <c r="D474" s="222"/>
    </row>
    <row r="475" spans="1:4" ht="32.1" customHeight="1">
      <c r="A475" s="54"/>
      <c r="B475" s="54"/>
      <c r="C475" s="54"/>
      <c r="D475" s="222"/>
    </row>
    <row r="476" spans="1:4" ht="32.1" customHeight="1">
      <c r="A476" s="54"/>
      <c r="B476" s="54"/>
      <c r="C476" s="54"/>
      <c r="D476" s="222"/>
    </row>
    <row r="477" spans="1:4" ht="32.1" customHeight="1">
      <c r="A477" s="54"/>
      <c r="B477" s="54"/>
      <c r="C477" s="54"/>
      <c r="D477" s="222"/>
    </row>
    <row r="478" spans="1:4" ht="32.1" customHeight="1">
      <c r="A478" s="54"/>
      <c r="B478" s="54"/>
      <c r="C478" s="54"/>
      <c r="D478" s="222"/>
    </row>
    <row r="479" spans="1:4" ht="32.1" customHeight="1">
      <c r="A479" s="54"/>
      <c r="B479" s="54"/>
      <c r="C479" s="54"/>
      <c r="D479" s="222"/>
    </row>
    <row r="480" spans="1:4" ht="32.1" customHeight="1">
      <c r="A480" s="54"/>
      <c r="B480" s="54"/>
      <c r="C480" s="54"/>
      <c r="D480" s="222"/>
    </row>
    <row r="481" spans="1:4" ht="32.1" customHeight="1">
      <c r="A481" s="54"/>
      <c r="B481" s="54"/>
      <c r="C481" s="54"/>
      <c r="D481" s="222"/>
    </row>
    <row r="482" spans="1:4" ht="32.1" customHeight="1">
      <c r="A482" s="54"/>
      <c r="B482" s="54"/>
      <c r="C482" s="54"/>
      <c r="D482" s="222"/>
    </row>
    <row r="483" spans="1:4" ht="32.1" customHeight="1">
      <c r="A483" s="54"/>
      <c r="B483" s="54"/>
      <c r="C483" s="54"/>
      <c r="D483" s="222"/>
    </row>
    <row r="484" spans="1:4" ht="32.1" customHeight="1">
      <c r="A484" s="54"/>
      <c r="B484" s="54"/>
      <c r="C484" s="54"/>
      <c r="D484" s="222"/>
    </row>
    <row r="485" spans="1:4" ht="32.1" customHeight="1">
      <c r="A485" s="54"/>
      <c r="B485" s="54"/>
      <c r="C485" s="54"/>
      <c r="D485" s="222"/>
    </row>
    <row r="486" spans="1:4" ht="32.1" customHeight="1">
      <c r="A486" s="54"/>
      <c r="B486" s="54"/>
      <c r="C486" s="54"/>
      <c r="D486" s="222"/>
    </row>
    <row r="487" spans="1:4" ht="32.1" customHeight="1">
      <c r="A487" s="54"/>
      <c r="B487" s="54"/>
      <c r="C487" s="54"/>
      <c r="D487" s="222"/>
    </row>
    <row r="488" spans="1:4" ht="32.1" customHeight="1">
      <c r="A488" s="54"/>
      <c r="B488" s="54"/>
      <c r="C488" s="54"/>
      <c r="D488" s="222"/>
    </row>
    <row r="489" spans="1:4" ht="32.1" customHeight="1">
      <c r="A489" s="54"/>
      <c r="B489" s="54"/>
      <c r="C489" s="54"/>
      <c r="D489" s="222"/>
    </row>
    <row r="490" spans="1:4" ht="32.1" customHeight="1">
      <c r="A490" s="54"/>
      <c r="B490" s="54"/>
      <c r="C490" s="54"/>
      <c r="D490" s="222"/>
    </row>
    <row r="491" spans="1:4" ht="32.1" customHeight="1">
      <c r="A491" s="54"/>
      <c r="B491" s="54"/>
      <c r="C491" s="54"/>
      <c r="D491" s="222"/>
    </row>
    <row r="492" spans="1:4" ht="32.1" customHeight="1">
      <c r="A492" s="54"/>
      <c r="B492" s="54"/>
      <c r="C492" s="54"/>
      <c r="D492" s="222"/>
    </row>
    <row r="493" spans="1:4" ht="32.1" customHeight="1">
      <c r="A493" s="54"/>
      <c r="B493" s="54"/>
      <c r="C493" s="54"/>
      <c r="D493" s="222"/>
    </row>
    <row r="494" spans="1:4" ht="32.1" customHeight="1">
      <c r="A494" s="54"/>
      <c r="B494" s="54"/>
      <c r="C494" s="54"/>
      <c r="D494" s="222"/>
    </row>
    <row r="495" spans="1:4" ht="32.1" customHeight="1">
      <c r="A495" s="54"/>
      <c r="B495" s="54"/>
      <c r="C495" s="54"/>
      <c r="D495" s="222"/>
    </row>
    <row r="496" spans="1:4" ht="32.1" customHeight="1">
      <c r="A496" s="54"/>
      <c r="B496" s="54"/>
      <c r="C496" s="54"/>
      <c r="D496" s="222"/>
    </row>
    <row r="497" spans="1:4" ht="32.1" customHeight="1">
      <c r="A497" s="54"/>
      <c r="B497" s="54"/>
      <c r="C497" s="54"/>
      <c r="D497" s="222"/>
    </row>
    <row r="498" spans="1:4" ht="32.1" customHeight="1">
      <c r="A498" s="54"/>
      <c r="B498" s="54"/>
      <c r="C498" s="54"/>
      <c r="D498" s="222"/>
    </row>
    <row r="499" spans="1:4" ht="32.1" customHeight="1">
      <c r="A499" s="54"/>
      <c r="B499" s="54"/>
      <c r="C499" s="54"/>
      <c r="D499" s="222"/>
    </row>
    <row r="500" spans="1:4" ht="32.1" customHeight="1">
      <c r="A500" s="54"/>
      <c r="B500" s="54"/>
      <c r="C500" s="54"/>
      <c r="D500" s="222"/>
    </row>
    <row r="501" spans="1:4" ht="32.1" customHeight="1">
      <c r="A501" s="54"/>
      <c r="B501" s="54"/>
      <c r="C501" s="54"/>
      <c r="D501" s="222"/>
    </row>
    <row r="502" spans="1:4" ht="32.1" customHeight="1">
      <c r="A502" s="54"/>
      <c r="B502" s="54"/>
      <c r="C502" s="54"/>
      <c r="D502" s="222"/>
    </row>
    <row r="503" spans="1:4" ht="32.1" customHeight="1">
      <c r="A503" s="54"/>
      <c r="B503" s="54"/>
      <c r="C503" s="54"/>
      <c r="D503" s="222"/>
    </row>
    <row r="504" spans="1:4" ht="32.1" customHeight="1">
      <c r="A504" s="54"/>
      <c r="B504" s="54"/>
      <c r="C504" s="54"/>
      <c r="D504" s="222"/>
    </row>
    <row r="505" spans="1:4" ht="32.1" customHeight="1">
      <c r="A505" s="54"/>
      <c r="B505" s="54"/>
      <c r="C505" s="54"/>
      <c r="D505" s="222"/>
    </row>
    <row r="506" spans="1:4" ht="32.1" customHeight="1">
      <c r="A506" s="54"/>
      <c r="B506" s="54"/>
      <c r="C506" s="54"/>
      <c r="D506" s="222"/>
    </row>
    <row r="507" spans="1:4" ht="32.1" customHeight="1">
      <c r="A507" s="54"/>
      <c r="B507" s="54"/>
      <c r="C507" s="54"/>
      <c r="D507" s="222"/>
    </row>
    <row r="508" spans="1:4" ht="32.1" customHeight="1">
      <c r="A508" s="54"/>
      <c r="B508" s="54"/>
      <c r="C508" s="54"/>
      <c r="D508" s="222"/>
    </row>
    <row r="509" spans="1:4" ht="32.1" customHeight="1">
      <c r="A509" s="54"/>
      <c r="B509" s="54"/>
      <c r="C509" s="54"/>
      <c r="D509" s="222"/>
    </row>
    <row r="510" spans="1:4" ht="32.1" customHeight="1">
      <c r="A510" s="54"/>
      <c r="B510" s="54"/>
      <c r="C510" s="54"/>
      <c r="D510" s="222"/>
    </row>
    <row r="511" spans="1:4" ht="32.1" customHeight="1">
      <c r="A511" s="54"/>
      <c r="B511" s="54"/>
      <c r="C511" s="54"/>
      <c r="D511" s="222"/>
    </row>
    <row r="512" spans="1:4" ht="32.1" customHeight="1">
      <c r="A512" s="54"/>
      <c r="B512" s="54"/>
      <c r="C512" s="54"/>
      <c r="D512" s="222"/>
    </row>
    <row r="513" spans="1:4" ht="32.1" customHeight="1">
      <c r="A513" s="54"/>
      <c r="B513" s="54"/>
      <c r="C513" s="54"/>
      <c r="D513" s="222"/>
    </row>
    <row r="514" spans="1:4" ht="32.1" customHeight="1">
      <c r="A514" s="54"/>
      <c r="B514" s="54"/>
      <c r="C514" s="54"/>
      <c r="D514" s="222"/>
    </row>
    <row r="515" spans="1:4" ht="32.1" customHeight="1">
      <c r="A515" s="54"/>
      <c r="B515" s="54"/>
      <c r="C515" s="54"/>
      <c r="D515" s="222"/>
    </row>
    <row r="516" spans="1:4" ht="32.1" customHeight="1">
      <c r="A516" s="54"/>
      <c r="B516" s="54"/>
      <c r="C516" s="54"/>
      <c r="D516" s="222"/>
    </row>
    <row r="517" spans="1:4" ht="32.1" customHeight="1">
      <c r="A517" s="54"/>
      <c r="B517" s="54"/>
      <c r="C517" s="54"/>
      <c r="D517" s="222"/>
    </row>
    <row r="518" spans="1:4" ht="32.1" customHeight="1">
      <c r="A518" s="54"/>
      <c r="B518" s="54"/>
      <c r="C518" s="54"/>
      <c r="D518" s="222"/>
    </row>
    <row r="519" spans="1:4" ht="32.1" customHeight="1">
      <c r="A519" s="54"/>
      <c r="B519" s="54"/>
      <c r="C519" s="54"/>
      <c r="D519" s="222"/>
    </row>
    <row r="520" spans="1:4" ht="32.1" customHeight="1">
      <c r="A520" s="54"/>
      <c r="B520" s="54"/>
      <c r="C520" s="54"/>
      <c r="D520" s="222"/>
    </row>
    <row r="521" spans="1:4" ht="32.1" customHeight="1">
      <c r="A521" s="54"/>
      <c r="B521" s="54"/>
      <c r="C521" s="54"/>
      <c r="D521" s="222"/>
    </row>
    <row r="522" spans="1:4" ht="32.1" customHeight="1">
      <c r="A522" s="54"/>
      <c r="B522" s="54"/>
      <c r="C522" s="54"/>
      <c r="D522" s="222"/>
    </row>
    <row r="523" spans="1:4" ht="32.1" customHeight="1">
      <c r="A523" s="54"/>
      <c r="B523" s="54"/>
      <c r="C523" s="54"/>
      <c r="D523" s="222"/>
    </row>
    <row r="524" spans="1:4" ht="32.1" customHeight="1">
      <c r="A524" s="54"/>
      <c r="B524" s="54"/>
      <c r="C524" s="54"/>
      <c r="D524" s="222"/>
    </row>
    <row r="525" spans="1:4" ht="32.1" customHeight="1">
      <c r="A525" s="54"/>
      <c r="B525" s="54"/>
      <c r="C525" s="54"/>
      <c r="D525" s="222"/>
    </row>
    <row r="526" spans="1:4" ht="32.1" customHeight="1">
      <c r="A526" s="54"/>
      <c r="B526" s="54"/>
      <c r="C526" s="54"/>
      <c r="D526" s="222"/>
    </row>
    <row r="527" spans="1:4" ht="32.1" customHeight="1">
      <c r="A527" s="54"/>
      <c r="B527" s="54"/>
      <c r="C527" s="54"/>
      <c r="D527" s="222"/>
    </row>
    <row r="528" spans="1:4" ht="32.1" customHeight="1">
      <c r="A528" s="54"/>
      <c r="B528" s="54"/>
      <c r="C528" s="54"/>
      <c r="D528" s="222"/>
    </row>
    <row r="529" spans="1:4" ht="32.1" customHeight="1">
      <c r="A529" s="54"/>
      <c r="B529" s="54"/>
      <c r="C529" s="54"/>
      <c r="D529" s="222"/>
    </row>
    <row r="530" spans="1:4" ht="32.1" customHeight="1">
      <c r="A530" s="54"/>
      <c r="B530" s="54"/>
      <c r="C530" s="54"/>
      <c r="D530" s="222"/>
    </row>
    <row r="531" spans="1:4" ht="32.1" customHeight="1">
      <c r="A531" s="54"/>
      <c r="B531" s="54"/>
      <c r="C531" s="54"/>
      <c r="D531" s="222"/>
    </row>
    <row r="532" spans="1:4" ht="32.1" customHeight="1">
      <c r="A532" s="54"/>
      <c r="B532" s="54"/>
      <c r="C532" s="54"/>
      <c r="D532" s="222"/>
    </row>
    <row r="533" spans="1:4" ht="32.1" customHeight="1">
      <c r="A533" s="54"/>
      <c r="B533" s="54"/>
      <c r="C533" s="54"/>
      <c r="D533" s="222"/>
    </row>
    <row r="534" spans="1:4" ht="32.1" customHeight="1">
      <c r="A534" s="54"/>
      <c r="B534" s="54"/>
      <c r="C534" s="54"/>
      <c r="D534" s="222"/>
    </row>
    <row r="535" spans="1:4" ht="32.1" customHeight="1">
      <c r="A535" s="54"/>
      <c r="B535" s="54"/>
      <c r="C535" s="54"/>
      <c r="D535" s="222"/>
    </row>
    <row r="536" spans="1:4" ht="32.1" customHeight="1">
      <c r="A536" s="54"/>
      <c r="B536" s="54"/>
      <c r="C536" s="54"/>
      <c r="D536" s="222"/>
    </row>
    <row r="537" spans="1:4" ht="32.1" customHeight="1">
      <c r="A537" s="54"/>
      <c r="B537" s="54"/>
      <c r="C537" s="54"/>
      <c r="D537" s="222"/>
    </row>
    <row r="538" spans="1:4" ht="32.1" customHeight="1">
      <c r="A538" s="54"/>
      <c r="B538" s="54"/>
      <c r="C538" s="54"/>
      <c r="D538" s="222"/>
    </row>
    <row r="539" spans="1:4" ht="32.1" customHeight="1">
      <c r="A539" s="54"/>
      <c r="B539" s="54"/>
      <c r="C539" s="54"/>
      <c r="D539" s="222"/>
    </row>
    <row r="540" spans="1:4" ht="32.1" customHeight="1">
      <c r="A540" s="54"/>
      <c r="B540" s="54"/>
      <c r="C540" s="54"/>
      <c r="D540" s="222"/>
    </row>
    <row r="541" spans="1:4" ht="32.1" customHeight="1">
      <c r="A541" s="54"/>
      <c r="B541" s="54"/>
      <c r="C541" s="54"/>
      <c r="D541" s="222"/>
    </row>
    <row r="542" spans="1:4" ht="32.1" customHeight="1">
      <c r="A542" s="54"/>
      <c r="B542" s="54"/>
      <c r="C542" s="54"/>
      <c r="D542" s="222"/>
    </row>
    <row r="543" spans="1:4" ht="32.1" customHeight="1">
      <c r="A543" s="54"/>
      <c r="B543" s="54"/>
      <c r="C543" s="54"/>
      <c r="D543" s="222"/>
    </row>
    <row r="544" spans="1:4" ht="32.1" customHeight="1">
      <c r="A544" s="54"/>
      <c r="B544" s="54"/>
      <c r="C544" s="54"/>
      <c r="D544" s="222"/>
    </row>
    <row r="545" spans="1:4" ht="32.1" customHeight="1">
      <c r="A545" s="54"/>
      <c r="B545" s="54"/>
      <c r="C545" s="54"/>
      <c r="D545" s="222"/>
    </row>
    <row r="546" spans="1:4" ht="32.1" customHeight="1">
      <c r="A546" s="54"/>
      <c r="B546" s="54"/>
      <c r="C546" s="54"/>
      <c r="D546" s="222"/>
    </row>
    <row r="547" spans="1:4" ht="32.1" customHeight="1">
      <c r="A547" s="54"/>
      <c r="B547" s="54"/>
      <c r="C547" s="54"/>
      <c r="D547" s="222"/>
    </row>
    <row r="548" spans="1:4" ht="32.1" customHeight="1">
      <c r="A548" s="54"/>
      <c r="B548" s="54"/>
      <c r="C548" s="54"/>
      <c r="D548" s="222"/>
    </row>
    <row r="549" spans="1:4" ht="32.1" customHeight="1">
      <c r="A549" s="54"/>
      <c r="B549" s="54"/>
      <c r="C549" s="54"/>
      <c r="D549" s="222"/>
    </row>
    <row r="550" spans="1:4" ht="32.1" customHeight="1">
      <c r="A550" s="54"/>
      <c r="B550" s="54"/>
      <c r="C550" s="54"/>
      <c r="D550" s="222"/>
    </row>
    <row r="551" spans="1:4" ht="32.1" customHeight="1">
      <c r="A551" s="54"/>
      <c r="B551" s="54"/>
      <c r="C551" s="54"/>
      <c r="D551" s="222"/>
    </row>
    <row r="552" spans="1:4" ht="32.1" customHeight="1">
      <c r="A552" s="54"/>
      <c r="B552" s="54"/>
      <c r="C552" s="54"/>
      <c r="D552" s="222"/>
    </row>
    <row r="553" spans="1:4" ht="32.1" customHeight="1">
      <c r="A553" s="54"/>
      <c r="B553" s="54"/>
      <c r="C553" s="54"/>
      <c r="D553" s="222"/>
    </row>
    <row r="554" spans="1:4" ht="32.1" customHeight="1">
      <c r="A554" s="54"/>
      <c r="B554" s="54"/>
      <c r="C554" s="54"/>
      <c r="D554" s="222"/>
    </row>
    <row r="555" spans="1:4" ht="32.1" customHeight="1">
      <c r="A555" s="54"/>
      <c r="B555" s="54"/>
      <c r="C555" s="54"/>
      <c r="D555" s="222"/>
    </row>
    <row r="556" spans="1:4" ht="32.1" customHeight="1">
      <c r="A556" s="54"/>
      <c r="B556" s="54"/>
      <c r="C556" s="54"/>
      <c r="D556" s="222"/>
    </row>
    <row r="557" spans="1:4" ht="32.1" customHeight="1">
      <c r="A557" s="54"/>
      <c r="B557" s="54"/>
      <c r="C557" s="54"/>
      <c r="D557" s="222"/>
    </row>
    <row r="558" spans="1:4" ht="32.1" customHeight="1">
      <c r="A558" s="54"/>
      <c r="B558" s="54"/>
      <c r="C558" s="54"/>
      <c r="D558" s="222"/>
    </row>
    <row r="559" spans="1:4" ht="32.1" customHeight="1">
      <c r="A559" s="54"/>
      <c r="B559" s="54"/>
      <c r="C559" s="54"/>
      <c r="D559" s="222"/>
    </row>
    <row r="560" spans="1:4" ht="32.1" customHeight="1">
      <c r="A560" s="54"/>
      <c r="B560" s="54"/>
      <c r="C560" s="54"/>
      <c r="D560" s="222"/>
    </row>
    <row r="561" spans="1:4" ht="32.1" customHeight="1">
      <c r="A561" s="54"/>
      <c r="B561" s="54"/>
      <c r="C561" s="54"/>
      <c r="D561" s="222"/>
    </row>
    <row r="562" spans="1:4" ht="32.1" customHeight="1">
      <c r="A562" s="54"/>
      <c r="B562" s="54"/>
      <c r="C562" s="54"/>
      <c r="D562" s="222"/>
    </row>
    <row r="563" spans="1:4" ht="32.1" customHeight="1">
      <c r="A563" s="54"/>
      <c r="B563" s="54"/>
      <c r="C563" s="54"/>
      <c r="D563" s="222"/>
    </row>
    <row r="564" spans="1:4" ht="32.1" customHeight="1">
      <c r="A564" s="54"/>
      <c r="B564" s="54"/>
      <c r="C564" s="54"/>
      <c r="D564" s="222"/>
    </row>
    <row r="565" spans="1:4" ht="32.1" customHeight="1">
      <c r="A565" s="54"/>
      <c r="B565" s="54"/>
      <c r="C565" s="54"/>
      <c r="D565" s="222"/>
    </row>
    <row r="566" spans="1:4" ht="32.1" customHeight="1">
      <c r="A566" s="54"/>
      <c r="B566" s="54"/>
      <c r="C566" s="54"/>
      <c r="D566" s="222"/>
    </row>
    <row r="567" spans="1:4" ht="32.1" customHeight="1">
      <c r="A567" s="54"/>
      <c r="B567" s="54"/>
      <c r="C567" s="54"/>
      <c r="D567" s="222"/>
    </row>
    <row r="568" spans="1:4" ht="32.1" customHeight="1">
      <c r="A568" s="54"/>
      <c r="B568" s="54"/>
      <c r="C568" s="54"/>
      <c r="D568" s="222"/>
    </row>
    <row r="569" spans="1:4" ht="32.1" customHeight="1">
      <c r="A569" s="54"/>
      <c r="B569" s="54"/>
      <c r="C569" s="54"/>
      <c r="D569" s="222"/>
    </row>
    <row r="570" spans="1:4" ht="32.1" customHeight="1">
      <c r="A570" s="54"/>
      <c r="B570" s="54"/>
      <c r="C570" s="54"/>
      <c r="D570" s="222"/>
    </row>
    <row r="571" spans="1:4" ht="32.1" customHeight="1">
      <c r="A571" s="54"/>
      <c r="B571" s="54"/>
      <c r="C571" s="54"/>
      <c r="D571" s="222"/>
    </row>
    <row r="572" spans="1:4" ht="32.1" customHeight="1">
      <c r="A572" s="54"/>
      <c r="B572" s="54"/>
      <c r="C572" s="54"/>
      <c r="D572" s="222"/>
    </row>
    <row r="573" spans="1:4" ht="32.1" customHeight="1">
      <c r="A573" s="54"/>
      <c r="B573" s="54"/>
      <c r="C573" s="54"/>
      <c r="D573" s="222"/>
    </row>
    <row r="574" spans="1:4" ht="32.1" customHeight="1">
      <c r="A574" s="54"/>
      <c r="B574" s="54"/>
      <c r="C574" s="54"/>
      <c r="D574" s="222"/>
    </row>
    <row r="575" spans="1:4" ht="32.1" customHeight="1">
      <c r="A575" s="54"/>
      <c r="B575" s="54"/>
      <c r="C575" s="54"/>
      <c r="D575" s="222"/>
    </row>
    <row r="576" spans="1:4" ht="32.1" customHeight="1">
      <c r="A576" s="54"/>
      <c r="B576" s="54"/>
      <c r="C576" s="54"/>
      <c r="D576" s="222"/>
    </row>
    <row r="577" spans="1:4" ht="32.1" customHeight="1">
      <c r="A577" s="54"/>
      <c r="B577" s="54"/>
      <c r="C577" s="54"/>
      <c r="D577" s="222"/>
    </row>
    <row r="578" spans="1:4" ht="32.1" customHeight="1">
      <c r="A578" s="54"/>
      <c r="B578" s="54"/>
      <c r="C578" s="54"/>
      <c r="D578" s="222"/>
    </row>
    <row r="579" spans="1:4" ht="32.1" customHeight="1">
      <c r="A579" s="54"/>
      <c r="B579" s="54"/>
      <c r="C579" s="54"/>
      <c r="D579" s="222"/>
    </row>
    <row r="580" spans="1:4" ht="32.1" customHeight="1">
      <c r="A580" s="54"/>
      <c r="B580" s="54"/>
      <c r="C580" s="54"/>
      <c r="D580" s="222"/>
    </row>
    <row r="581" spans="1:4" ht="32.1" customHeight="1">
      <c r="A581" s="54"/>
      <c r="B581" s="54"/>
      <c r="C581" s="54"/>
      <c r="D581" s="222"/>
    </row>
    <row r="582" spans="1:4" ht="32.1" customHeight="1">
      <c r="A582" s="54"/>
      <c r="B582" s="54"/>
      <c r="C582" s="54"/>
      <c r="D582" s="222"/>
    </row>
    <row r="583" spans="1:4" ht="32.1" customHeight="1">
      <c r="A583" s="54"/>
      <c r="B583" s="54"/>
      <c r="C583" s="54"/>
      <c r="D583" s="222"/>
    </row>
    <row r="584" spans="1:4" ht="32.1" customHeight="1">
      <c r="A584" s="54"/>
      <c r="B584" s="54"/>
      <c r="C584" s="54"/>
      <c r="D584" s="222"/>
    </row>
    <row r="585" spans="1:4" ht="32.1" customHeight="1">
      <c r="A585" s="54"/>
      <c r="B585" s="54"/>
      <c r="C585" s="54"/>
      <c r="D585" s="222"/>
    </row>
    <row r="586" spans="1:4" ht="32.1" customHeight="1">
      <c r="A586" s="54"/>
      <c r="B586" s="54"/>
      <c r="C586" s="54"/>
      <c r="D586" s="222"/>
    </row>
    <row r="587" spans="1:4" ht="32.1" customHeight="1">
      <c r="A587" s="54"/>
      <c r="B587" s="54"/>
      <c r="C587" s="54"/>
      <c r="D587" s="222"/>
    </row>
    <row r="588" spans="1:4" ht="32.1" customHeight="1">
      <c r="A588" s="54"/>
      <c r="B588" s="54"/>
      <c r="C588" s="54"/>
      <c r="D588" s="222"/>
    </row>
    <row r="589" spans="1:4" ht="32.1" customHeight="1">
      <c r="A589" s="54"/>
      <c r="B589" s="54"/>
      <c r="C589" s="54"/>
      <c r="D589" s="222"/>
    </row>
    <row r="590" spans="1:4" ht="32.1" customHeight="1">
      <c r="A590" s="54"/>
      <c r="B590" s="54"/>
      <c r="C590" s="54"/>
      <c r="D590" s="222"/>
    </row>
    <row r="591" spans="1:4">
      <c r="A591" s="54"/>
      <c r="B591" s="54"/>
      <c r="C591" s="54"/>
      <c r="D591" s="222"/>
    </row>
    <row r="592" spans="1:4">
      <c r="A592" s="54"/>
      <c r="B592" s="54"/>
      <c r="C592" s="54"/>
      <c r="D592" s="222"/>
    </row>
    <row r="593" spans="1:4">
      <c r="A593" s="54"/>
      <c r="B593" s="54"/>
      <c r="C593" s="54"/>
      <c r="D593" s="222"/>
    </row>
    <row r="594" spans="1:4">
      <c r="A594" s="54"/>
      <c r="B594" s="54"/>
      <c r="C594" s="54"/>
      <c r="D594" s="222"/>
    </row>
    <row r="595" spans="1:4">
      <c r="A595" s="54"/>
      <c r="B595" s="54"/>
      <c r="C595" s="54"/>
      <c r="D595" s="222"/>
    </row>
    <row r="596" spans="1:4">
      <c r="A596" s="54"/>
      <c r="B596" s="54"/>
      <c r="C596" s="54"/>
      <c r="D596" s="222"/>
    </row>
    <row r="597" spans="1:4"/>
    <row r="598" spans="1:4"/>
    <row r="599" spans="1:4"/>
    <row r="600" spans="1:4"/>
    <row r="601" spans="1:4"/>
    <row r="602" spans="1:4"/>
    <row r="603" spans="1:4"/>
    <row r="604" spans="1:4"/>
    <row r="605" spans="1:4"/>
    <row r="606" spans="1:4"/>
    <row r="607" spans="1:4"/>
    <row r="608" spans="1:4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</sheetData>
  <customSheetViews>
    <customSheetView guid="{75DD7674-E7DE-4BB1-A36D-76AA33452CB3}" scale="60" showAutoFilter="1" hiddenRows="1" hiddenColumns="1">
      <pane xSplit="3" ySplit="9" topLeftCell="D10" activePane="bottomRight" state="frozenSplit"/>
      <selection pane="bottomRight" activeCell="D256" sqref="D256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9:W506" xr:uid="{00000000-0000-0000-0000-000000000000}">
        <sortState ref="A12:W506">
          <sortCondition ref="A9:A506"/>
        </sortState>
      </autoFilter>
    </customSheetView>
    <customSheetView guid="{AEDE1BDB-8710-4CDA-8488-31F49D423ACE}" scale="60" hiddenRows="1">
      <pane xSplit="3" ySplit="9" topLeftCell="D470" activePane="bottomRight" state="frozenSplit"/>
      <selection pane="bottomRight" activeCell="D488" sqref="D488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9" topLeftCell="D335" activePane="bottomRight" state="frozenSplit"/>
      <selection pane="bottomRight" activeCell="C372" sqref="C372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hiddenRows="1" hiddenColumns="1">
      <pane xSplit="3" ySplit="9" topLeftCell="D10" activePane="bottomRight" state="frozenSplit"/>
      <selection pane="bottomRight" activeCell="B2" sqref="B2:D2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1">
    <mergeCell ref="A7:B7"/>
    <mergeCell ref="H5:J6"/>
    <mergeCell ref="K5:M6"/>
    <mergeCell ref="N5:P6"/>
    <mergeCell ref="Q5:R6"/>
    <mergeCell ref="B5:C6"/>
    <mergeCell ref="S5:S6"/>
    <mergeCell ref="B1:D1"/>
    <mergeCell ref="B2:D2"/>
    <mergeCell ref="B3:D3"/>
    <mergeCell ref="E5:G6"/>
    <mergeCell ref="A9:A10"/>
    <mergeCell ref="E9:P9"/>
    <mergeCell ref="Q9:Q10"/>
    <mergeCell ref="C451:S452"/>
    <mergeCell ref="C453:S453"/>
    <mergeCell ref="S9:S10"/>
    <mergeCell ref="R9:R10"/>
    <mergeCell ref="B9:B10"/>
    <mergeCell ref="C9:C10"/>
    <mergeCell ref="D9:D10"/>
  </mergeCells>
  <phoneticPr fontId="4" type="noConversion"/>
  <conditionalFormatting sqref="Q11:Q449">
    <cfRule type="containsBlanks" dxfId="6247" priority="1302" stopIfTrue="1">
      <formula>LEN(TRIM(Q11))=0</formula>
    </cfRule>
    <cfRule type="cellIs" dxfId="6246" priority="1323" stopIfTrue="1" operator="between">
      <formula>80.1</formula>
      <formula>100</formula>
    </cfRule>
    <cfRule type="cellIs" dxfId="6245" priority="1324" stopIfTrue="1" operator="between">
      <formula>35.1</formula>
      <formula>80</formula>
    </cfRule>
    <cfRule type="cellIs" dxfId="6244" priority="1325" stopIfTrue="1" operator="between">
      <formula>14.1</formula>
      <formula>35</formula>
    </cfRule>
    <cfRule type="cellIs" dxfId="6243" priority="1326" stopIfTrue="1" operator="between">
      <formula>5.1</formula>
      <formula>14</formula>
    </cfRule>
    <cfRule type="cellIs" dxfId="6242" priority="1327" stopIfTrue="1" operator="between">
      <formula>0</formula>
      <formula>5</formula>
    </cfRule>
    <cfRule type="containsBlanks" dxfId="6241" priority="1328" stopIfTrue="1">
      <formula>LEN(TRIM(Q11))=0</formula>
    </cfRule>
  </conditionalFormatting>
  <conditionalFormatting sqref="R11:R340 R346:R449">
    <cfRule type="cellIs" dxfId="6234" priority="1331" stopIfTrue="1" operator="equal">
      <formula>"NO"</formula>
    </cfRule>
  </conditionalFormatting>
  <conditionalFormatting sqref="S11:S340 S346:S449">
    <cfRule type="containsText" dxfId="6233" priority="1317" stopIfTrue="1" operator="containsText" text="INVIABLE SANITARIAMENTE">
      <formula>NOT(ISERROR(SEARCH("INVIABLE SANITARIAMENTE",S11)))</formula>
    </cfRule>
    <cfRule type="containsText" dxfId="6232" priority="1318" stopIfTrue="1" operator="containsText" text="ALTO">
      <formula>NOT(ISERROR(SEARCH("ALTO",S11)))</formula>
    </cfRule>
    <cfRule type="containsText" dxfId="6231" priority="1319" stopIfTrue="1" operator="containsText" text="MEDIO">
      <formula>NOT(ISERROR(SEARCH("MEDIO",S11)))</formula>
    </cfRule>
    <cfRule type="containsText" dxfId="6230" priority="1320" stopIfTrue="1" operator="containsText" text="BAJO">
      <formula>NOT(ISERROR(SEARCH("BAJO",S11)))</formula>
    </cfRule>
    <cfRule type="containsText" dxfId="6229" priority="1321" stopIfTrue="1" operator="containsText" text="SIN RIESGO">
      <formula>NOT(ISERROR(SEARCH("SIN RIESGO",S11)))</formula>
    </cfRule>
    <cfRule type="cellIs" dxfId="6228" priority="1330" stopIfTrue="1" operator="equal">
      <formula>"INVIABLE SANITARIAMENTE"</formula>
    </cfRule>
  </conditionalFormatting>
  <conditionalFormatting sqref="E11:P449">
    <cfRule type="containsBlanks" dxfId="4953" priority="1" stopIfTrue="1">
      <formula>LEN(TRIM(E11))=0</formula>
    </cfRule>
    <cfRule type="cellIs" dxfId="4952" priority="2" stopIfTrue="1" operator="between">
      <formula>80.1</formula>
      <formula>100</formula>
    </cfRule>
    <cfRule type="cellIs" dxfId="4951" priority="3" stopIfTrue="1" operator="between">
      <formula>35.1</formula>
      <formula>80</formula>
    </cfRule>
    <cfRule type="cellIs" dxfId="4950" priority="4" stopIfTrue="1" operator="between">
      <formula>14.1</formula>
      <formula>35</formula>
    </cfRule>
    <cfRule type="cellIs" dxfId="4949" priority="5" stopIfTrue="1" operator="between">
      <formula>5.1</formula>
      <formula>14</formula>
    </cfRule>
    <cfRule type="cellIs" dxfId="4948" priority="6" stopIfTrue="1" operator="between">
      <formula>0</formula>
      <formula>5</formula>
    </cfRule>
    <cfRule type="containsBlanks" dxfId="4947" priority="7" stopIfTrue="1">
      <formula>LEN(TRIM(E11))=0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tabColor theme="0"/>
  </sheetPr>
  <dimension ref="A1:BR94"/>
  <sheetViews>
    <sheetView showGridLines="0" zoomScale="60" zoomScaleNormal="60" workbookViewId="0">
      <selection activeCell="C27" sqref="C27"/>
    </sheetView>
  </sheetViews>
  <sheetFormatPr baseColWidth="10" defaultColWidth="11.44140625" defaultRowHeight="15"/>
  <cols>
    <col min="1" max="1" width="42.21875" style="15" customWidth="1"/>
    <col min="2" max="2" width="48.88671875" style="10" customWidth="1"/>
    <col min="3" max="3" width="59.44140625" style="10" customWidth="1"/>
    <col min="4" max="4" width="25.109375" style="407" customWidth="1"/>
    <col min="5" max="16" width="10.6640625" style="407" customWidth="1"/>
    <col min="17" max="17" width="14.33203125" style="9" customWidth="1"/>
    <col min="18" max="18" width="13.5546875" style="9" customWidth="1"/>
    <col min="19" max="19" width="42.88671875" style="9" bestFit="1" customWidth="1"/>
    <col min="20" max="20" width="9.88671875" style="9" customWidth="1"/>
    <col min="21" max="16384" width="11.44140625" style="9"/>
  </cols>
  <sheetData>
    <row r="1" spans="1:70" s="4" customFormat="1" ht="18" customHeight="1">
      <c r="A1" s="41"/>
      <c r="B1" s="575" t="s">
        <v>0</v>
      </c>
      <c r="C1" s="575"/>
      <c r="D1" s="575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192"/>
      <c r="R1" s="110"/>
      <c r="S1" s="18" t="s">
        <v>1</v>
      </c>
      <c r="T1" s="3"/>
      <c r="V1" s="5"/>
      <c r="W1" s="5"/>
    </row>
    <row r="2" spans="1:70" s="6" customFormat="1" ht="18" customHeight="1">
      <c r="A2" s="41"/>
      <c r="B2" s="575" t="s">
        <v>2</v>
      </c>
      <c r="C2" s="575"/>
      <c r="D2" s="575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35"/>
      <c r="R2" s="36"/>
      <c r="S2" s="19" t="s">
        <v>4390</v>
      </c>
      <c r="T2" s="3"/>
      <c r="V2" s="5"/>
      <c r="W2" s="5"/>
    </row>
    <row r="3" spans="1:70" s="4" customFormat="1" ht="18" customHeight="1">
      <c r="A3" s="41"/>
      <c r="B3" s="590" t="s">
        <v>3</v>
      </c>
      <c r="C3" s="590"/>
      <c r="D3" s="590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27"/>
      <c r="R3" s="37"/>
      <c r="S3" s="19" t="s">
        <v>4391</v>
      </c>
      <c r="T3" s="3"/>
      <c r="V3" s="5"/>
      <c r="W3" s="5"/>
    </row>
    <row r="4" spans="1:70" s="4" customFormat="1" ht="18" customHeight="1">
      <c r="A4" s="41"/>
      <c r="B4" s="24" t="s">
        <v>4</v>
      </c>
      <c r="C4" s="27"/>
      <c r="D4" s="8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/>
      <c r="R4" s="17"/>
      <c r="S4" s="19" t="s">
        <v>5</v>
      </c>
      <c r="T4" s="3"/>
      <c r="V4" s="5"/>
      <c r="W4" s="5"/>
    </row>
    <row r="5" spans="1:70" s="14" customFormat="1" ht="22.5" customHeight="1">
      <c r="A5" s="42"/>
      <c r="B5" s="597" t="s">
        <v>6</v>
      </c>
      <c r="C5" s="597"/>
      <c r="D5" s="8"/>
      <c r="E5" s="589" t="s">
        <v>441</v>
      </c>
      <c r="F5" s="589"/>
      <c r="G5" s="589"/>
      <c r="H5" s="603" t="s">
        <v>8</v>
      </c>
      <c r="I5" s="603"/>
      <c r="J5" s="603"/>
      <c r="K5" s="596" t="s">
        <v>9</v>
      </c>
      <c r="L5" s="596"/>
      <c r="M5" s="596"/>
      <c r="N5" s="588" t="s">
        <v>10</v>
      </c>
      <c r="O5" s="588"/>
      <c r="P5" s="588"/>
      <c r="Q5" s="582" t="s">
        <v>11</v>
      </c>
      <c r="R5" s="582"/>
      <c r="S5" s="583" t="s">
        <v>12</v>
      </c>
    </row>
    <row r="6" spans="1:70" s="14" customFormat="1" ht="16.5" customHeight="1">
      <c r="A6" s="42"/>
      <c r="B6" s="597"/>
      <c r="C6" s="597"/>
      <c r="D6" s="405" t="s">
        <v>631</v>
      </c>
      <c r="E6" s="589"/>
      <c r="F6" s="589"/>
      <c r="G6" s="589"/>
      <c r="H6" s="603"/>
      <c r="I6" s="603"/>
      <c r="J6" s="603"/>
      <c r="K6" s="596"/>
      <c r="L6" s="596"/>
      <c r="M6" s="596"/>
      <c r="N6" s="588"/>
      <c r="O6" s="588"/>
      <c r="P6" s="588"/>
      <c r="Q6" s="582"/>
      <c r="R6" s="582"/>
      <c r="S6" s="583"/>
    </row>
    <row r="7" spans="1:70" s="14" customFormat="1" ht="6" customHeight="1">
      <c r="A7" s="577"/>
      <c r="B7" s="577"/>
      <c r="C7" s="21"/>
      <c r="D7" s="421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22"/>
      <c r="R7" s="22"/>
      <c r="S7" s="20"/>
    </row>
    <row r="8" spans="1:70" ht="19.5" customHeight="1">
      <c r="A8" s="77" t="s">
        <v>1973</v>
      </c>
      <c r="B8" s="23"/>
      <c r="C8" s="148"/>
      <c r="D8" s="422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148"/>
      <c r="R8" s="148"/>
      <c r="S8" s="149"/>
      <c r="T8" s="95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</row>
    <row r="9" spans="1:70" ht="32.1" customHeight="1">
      <c r="A9" s="578" t="s">
        <v>15</v>
      </c>
      <c r="B9" s="576" t="s">
        <v>16</v>
      </c>
      <c r="C9" s="576" t="s">
        <v>17</v>
      </c>
      <c r="D9" s="601" t="s">
        <v>18</v>
      </c>
      <c r="E9" s="644" t="s">
        <v>19</v>
      </c>
      <c r="F9" s="644"/>
      <c r="G9" s="644"/>
      <c r="H9" s="644"/>
      <c r="I9" s="644"/>
      <c r="J9" s="644"/>
      <c r="K9" s="644"/>
      <c r="L9" s="644"/>
      <c r="M9" s="644"/>
      <c r="N9" s="644"/>
      <c r="O9" s="644"/>
      <c r="P9" s="644"/>
      <c r="Q9" s="599" t="s">
        <v>20</v>
      </c>
      <c r="R9" s="599" t="s">
        <v>21</v>
      </c>
      <c r="S9" s="576" t="s">
        <v>22</v>
      </c>
      <c r="T9" s="95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</row>
    <row r="10" spans="1:70" ht="32.1" customHeight="1">
      <c r="A10" s="578"/>
      <c r="B10" s="576"/>
      <c r="C10" s="576"/>
      <c r="D10" s="602"/>
      <c r="E10" s="408" t="s">
        <v>23</v>
      </c>
      <c r="F10" s="408" t="s">
        <v>24</v>
      </c>
      <c r="G10" s="408" t="s">
        <v>25</v>
      </c>
      <c r="H10" s="408" t="s">
        <v>26</v>
      </c>
      <c r="I10" s="408" t="s">
        <v>27</v>
      </c>
      <c r="J10" s="408" t="s">
        <v>28</v>
      </c>
      <c r="K10" s="408" t="s">
        <v>29</v>
      </c>
      <c r="L10" s="408" t="s">
        <v>30</v>
      </c>
      <c r="M10" s="408" t="s">
        <v>31</v>
      </c>
      <c r="N10" s="408" t="s">
        <v>32</v>
      </c>
      <c r="O10" s="408" t="s">
        <v>33</v>
      </c>
      <c r="P10" s="408" t="s">
        <v>34</v>
      </c>
      <c r="Q10" s="599"/>
      <c r="R10" s="599"/>
      <c r="S10" s="576"/>
      <c r="T10" s="95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</row>
    <row r="11" spans="1:70" s="44" customFormat="1" ht="32.1" customHeight="1">
      <c r="A11" s="509" t="s">
        <v>1974</v>
      </c>
      <c r="B11" s="511" t="s">
        <v>1975</v>
      </c>
      <c r="C11" s="511" t="s">
        <v>1976</v>
      </c>
      <c r="D11" s="203">
        <v>50</v>
      </c>
      <c r="E11" s="117">
        <v>97.3</v>
      </c>
      <c r="F11" s="117" t="s">
        <v>38</v>
      </c>
      <c r="G11" s="117" t="s">
        <v>38</v>
      </c>
      <c r="H11" s="117" t="s">
        <v>38</v>
      </c>
      <c r="I11" s="117" t="s">
        <v>38</v>
      </c>
      <c r="J11" s="117" t="s">
        <v>38</v>
      </c>
      <c r="K11" s="117" t="s">
        <v>38</v>
      </c>
      <c r="L11" s="117" t="s">
        <v>38</v>
      </c>
      <c r="M11" s="117" t="s">
        <v>38</v>
      </c>
      <c r="N11" s="117" t="s">
        <v>38</v>
      </c>
      <c r="O11" s="117" t="s">
        <v>38</v>
      </c>
      <c r="P11" s="117" t="s">
        <v>38</v>
      </c>
      <c r="Q11" s="117">
        <f t="shared" ref="Q11:Q18" si="0">AVERAGE(E11:P11)</f>
        <v>97.3</v>
      </c>
      <c r="R11" s="115" t="str">
        <f t="shared" ref="R11:R39" si="1">IF(Q11&lt;5,"SI","NO")</f>
        <v>NO</v>
      </c>
      <c r="S11" s="116" t="str">
        <f t="shared" ref="S11:S74" si="2">IF(Q11&lt;=5,"Sin Riesgo",IF(Q11 &lt;=14,"Bajo",IF(Q11&lt;=35,"Medio",IF(Q11&lt;=80,"Alto","Inviable Sanitariamente"))))</f>
        <v>Inviable Sanitariamente</v>
      </c>
      <c r="T11" s="41"/>
    </row>
    <row r="12" spans="1:70" s="44" customFormat="1" ht="32.1" customHeight="1">
      <c r="A12" s="509" t="s">
        <v>1974</v>
      </c>
      <c r="B12" s="511" t="s">
        <v>1186</v>
      </c>
      <c r="C12" s="511" t="s">
        <v>1977</v>
      </c>
      <c r="D12" s="203">
        <v>25</v>
      </c>
      <c r="E12" s="117" t="s">
        <v>38</v>
      </c>
      <c r="F12" s="117" t="s">
        <v>38</v>
      </c>
      <c r="G12" s="117" t="s">
        <v>38</v>
      </c>
      <c r="H12" s="117" t="s">
        <v>38</v>
      </c>
      <c r="I12" s="117">
        <v>97.3</v>
      </c>
      <c r="J12" s="117" t="s">
        <v>38</v>
      </c>
      <c r="K12" s="117" t="s">
        <v>38</v>
      </c>
      <c r="L12" s="117" t="s">
        <v>38</v>
      </c>
      <c r="M12" s="117" t="s">
        <v>38</v>
      </c>
      <c r="N12" s="117" t="s">
        <v>38</v>
      </c>
      <c r="O12" s="117" t="s">
        <v>38</v>
      </c>
      <c r="P12" s="117" t="s">
        <v>38</v>
      </c>
      <c r="Q12" s="117">
        <f t="shared" si="0"/>
        <v>97.3</v>
      </c>
      <c r="R12" s="115" t="str">
        <f t="shared" si="1"/>
        <v>NO</v>
      </c>
      <c r="S12" s="116" t="str">
        <f t="shared" si="2"/>
        <v>Inviable Sanitariamente</v>
      </c>
      <c r="T12" s="41"/>
    </row>
    <row r="13" spans="1:70" s="44" customFormat="1" ht="32.1" customHeight="1">
      <c r="A13" s="509" t="s">
        <v>1974</v>
      </c>
      <c r="B13" s="511" t="s">
        <v>1978</v>
      </c>
      <c r="C13" s="511" t="s">
        <v>1979</v>
      </c>
      <c r="D13" s="203">
        <v>61</v>
      </c>
      <c r="E13" s="117" t="s">
        <v>38</v>
      </c>
      <c r="F13" s="117">
        <v>97.3</v>
      </c>
      <c r="G13" s="117" t="s">
        <v>38</v>
      </c>
      <c r="H13" s="117" t="s">
        <v>38</v>
      </c>
      <c r="I13" s="117" t="s">
        <v>38</v>
      </c>
      <c r="J13" s="117" t="s">
        <v>38</v>
      </c>
      <c r="K13" s="117" t="s">
        <v>38</v>
      </c>
      <c r="L13" s="117" t="s">
        <v>38</v>
      </c>
      <c r="M13" s="117" t="s">
        <v>38</v>
      </c>
      <c r="N13" s="117" t="s">
        <v>38</v>
      </c>
      <c r="O13" s="117" t="s">
        <v>38</v>
      </c>
      <c r="P13" s="117" t="s">
        <v>38</v>
      </c>
      <c r="Q13" s="117">
        <f t="shared" si="0"/>
        <v>97.3</v>
      </c>
      <c r="R13" s="115" t="str">
        <f t="shared" si="1"/>
        <v>NO</v>
      </c>
      <c r="S13" s="116" t="str">
        <f t="shared" si="2"/>
        <v>Inviable Sanitariamente</v>
      </c>
      <c r="T13" s="41"/>
    </row>
    <row r="14" spans="1:70" s="44" customFormat="1" ht="32.1" customHeight="1">
      <c r="A14" s="509" t="s">
        <v>1974</v>
      </c>
      <c r="B14" s="511" t="s">
        <v>1980</v>
      </c>
      <c r="C14" s="511" t="s">
        <v>1981</v>
      </c>
      <c r="D14" s="203">
        <v>21</v>
      </c>
      <c r="E14" s="117" t="s">
        <v>38</v>
      </c>
      <c r="F14" s="117" t="s">
        <v>38</v>
      </c>
      <c r="G14" s="117" t="s">
        <v>38</v>
      </c>
      <c r="H14" s="117" t="s">
        <v>38</v>
      </c>
      <c r="I14" s="117">
        <v>100</v>
      </c>
      <c r="J14" s="117" t="s">
        <v>38</v>
      </c>
      <c r="K14" s="117" t="s">
        <v>38</v>
      </c>
      <c r="L14" s="117" t="s">
        <v>38</v>
      </c>
      <c r="M14" s="117" t="s">
        <v>38</v>
      </c>
      <c r="N14" s="117" t="s">
        <v>38</v>
      </c>
      <c r="O14" s="117" t="s">
        <v>38</v>
      </c>
      <c r="P14" s="117" t="s">
        <v>38</v>
      </c>
      <c r="Q14" s="117">
        <f t="shared" si="0"/>
        <v>100</v>
      </c>
      <c r="R14" s="115" t="str">
        <f t="shared" si="1"/>
        <v>NO</v>
      </c>
      <c r="S14" s="116" t="str">
        <f t="shared" si="2"/>
        <v>Inviable Sanitariamente</v>
      </c>
      <c r="T14" s="41"/>
    </row>
    <row r="15" spans="1:70" s="44" customFormat="1" ht="32.1" customHeight="1">
      <c r="A15" s="509" t="s">
        <v>1974</v>
      </c>
      <c r="B15" s="511" t="s">
        <v>1982</v>
      </c>
      <c r="C15" s="511" t="s">
        <v>1983</v>
      </c>
      <c r="D15" s="203">
        <v>53</v>
      </c>
      <c r="E15" s="117" t="s">
        <v>38</v>
      </c>
      <c r="F15" s="117" t="s">
        <v>38</v>
      </c>
      <c r="G15" s="117" t="s">
        <v>38</v>
      </c>
      <c r="H15" s="117">
        <v>97.3</v>
      </c>
      <c r="I15" s="117" t="s">
        <v>38</v>
      </c>
      <c r="J15" s="117" t="s">
        <v>38</v>
      </c>
      <c r="K15" s="117" t="s">
        <v>38</v>
      </c>
      <c r="L15" s="117" t="s">
        <v>38</v>
      </c>
      <c r="M15" s="117" t="s">
        <v>38</v>
      </c>
      <c r="N15" s="117" t="s">
        <v>38</v>
      </c>
      <c r="O15" s="117" t="s">
        <v>38</v>
      </c>
      <c r="P15" s="117" t="s">
        <v>38</v>
      </c>
      <c r="Q15" s="117">
        <f t="shared" si="0"/>
        <v>97.3</v>
      </c>
      <c r="R15" s="115" t="str">
        <f t="shared" si="1"/>
        <v>NO</v>
      </c>
      <c r="S15" s="116" t="str">
        <f t="shared" si="2"/>
        <v>Inviable Sanitariamente</v>
      </c>
      <c r="T15" s="41"/>
    </row>
    <row r="16" spans="1:70" s="44" customFormat="1" ht="32.1" customHeight="1">
      <c r="A16" s="509" t="s">
        <v>1974</v>
      </c>
      <c r="B16" s="511" t="s">
        <v>1984</v>
      </c>
      <c r="C16" s="511" t="s">
        <v>1985</v>
      </c>
      <c r="D16" s="203">
        <v>53</v>
      </c>
      <c r="E16" s="117" t="s">
        <v>38</v>
      </c>
      <c r="F16" s="117" t="s">
        <v>38</v>
      </c>
      <c r="G16" s="117">
        <v>97.3</v>
      </c>
      <c r="H16" s="117"/>
      <c r="I16" s="117" t="s">
        <v>38</v>
      </c>
      <c r="J16" s="117" t="s">
        <v>38</v>
      </c>
      <c r="K16" s="117" t="s">
        <v>38</v>
      </c>
      <c r="L16" s="117" t="s">
        <v>38</v>
      </c>
      <c r="M16" s="117" t="s">
        <v>38</v>
      </c>
      <c r="N16" s="117" t="s">
        <v>38</v>
      </c>
      <c r="O16" s="117" t="s">
        <v>38</v>
      </c>
      <c r="P16" s="117" t="s">
        <v>38</v>
      </c>
      <c r="Q16" s="117">
        <f t="shared" si="0"/>
        <v>97.3</v>
      </c>
      <c r="R16" s="115" t="str">
        <f t="shared" si="1"/>
        <v>NO</v>
      </c>
      <c r="S16" s="116" t="str">
        <f t="shared" si="2"/>
        <v>Inviable Sanitariamente</v>
      </c>
      <c r="T16" s="41"/>
    </row>
    <row r="17" spans="1:20" s="44" customFormat="1" ht="32.1" customHeight="1">
      <c r="A17" s="509" t="s">
        <v>1974</v>
      </c>
      <c r="B17" s="511" t="s">
        <v>1986</v>
      </c>
      <c r="C17" s="511" t="s">
        <v>1987</v>
      </c>
      <c r="D17" s="203">
        <v>60</v>
      </c>
      <c r="E17" s="117">
        <v>97.3</v>
      </c>
      <c r="F17" s="117" t="s">
        <v>38</v>
      </c>
      <c r="G17" s="117"/>
      <c r="H17" s="117" t="s">
        <v>38</v>
      </c>
      <c r="I17" s="117" t="s">
        <v>38</v>
      </c>
      <c r="J17" s="117" t="s">
        <v>38</v>
      </c>
      <c r="K17" s="117" t="s">
        <v>38</v>
      </c>
      <c r="L17" s="117" t="s">
        <v>38</v>
      </c>
      <c r="M17" s="117" t="s">
        <v>38</v>
      </c>
      <c r="N17" s="117" t="s">
        <v>38</v>
      </c>
      <c r="O17" s="117" t="s">
        <v>38</v>
      </c>
      <c r="P17" s="117" t="s">
        <v>38</v>
      </c>
      <c r="Q17" s="117">
        <f t="shared" si="0"/>
        <v>97.3</v>
      </c>
      <c r="R17" s="115" t="str">
        <f t="shared" si="1"/>
        <v>NO</v>
      </c>
      <c r="S17" s="116" t="str">
        <f t="shared" si="2"/>
        <v>Inviable Sanitariamente</v>
      </c>
      <c r="T17" s="41"/>
    </row>
    <row r="18" spans="1:20" s="44" customFormat="1" ht="32.1" customHeight="1">
      <c r="A18" s="509" t="s">
        <v>1974</v>
      </c>
      <c r="B18" s="511" t="s">
        <v>1988</v>
      </c>
      <c r="C18" s="511" t="s">
        <v>1989</v>
      </c>
      <c r="D18" s="203">
        <v>55</v>
      </c>
      <c r="E18" s="117">
        <v>25</v>
      </c>
      <c r="F18" s="117" t="s">
        <v>38</v>
      </c>
      <c r="G18" s="117" t="s">
        <v>38</v>
      </c>
      <c r="H18" s="117" t="s">
        <v>38</v>
      </c>
      <c r="I18" s="117" t="s">
        <v>38</v>
      </c>
      <c r="J18" s="117" t="s">
        <v>38</v>
      </c>
      <c r="K18" s="117" t="s">
        <v>38</v>
      </c>
      <c r="L18" s="117" t="s">
        <v>38</v>
      </c>
      <c r="M18" s="117" t="s">
        <v>38</v>
      </c>
      <c r="N18" s="117" t="s">
        <v>38</v>
      </c>
      <c r="O18" s="117" t="s">
        <v>38</v>
      </c>
      <c r="P18" s="117" t="s">
        <v>38</v>
      </c>
      <c r="Q18" s="117">
        <f t="shared" si="0"/>
        <v>25</v>
      </c>
      <c r="R18" s="115" t="str">
        <f t="shared" si="1"/>
        <v>NO</v>
      </c>
      <c r="S18" s="116" t="str">
        <f t="shared" si="2"/>
        <v>Medio</v>
      </c>
      <c r="T18" s="41"/>
    </row>
    <row r="19" spans="1:20" s="44" customFormat="1" ht="32.1" customHeight="1">
      <c r="A19" s="509" t="s">
        <v>1990</v>
      </c>
      <c r="B19" s="511" t="s">
        <v>1991</v>
      </c>
      <c r="C19" s="511" t="s">
        <v>1992</v>
      </c>
      <c r="D19" s="425">
        <v>30</v>
      </c>
      <c r="E19" s="397"/>
      <c r="F19" s="117"/>
      <c r="G19" s="117"/>
      <c r="H19" s="117"/>
      <c r="I19" s="117"/>
      <c r="J19" s="117">
        <v>50.1</v>
      </c>
      <c r="K19" s="117"/>
      <c r="L19" s="117"/>
      <c r="M19" s="117"/>
      <c r="N19" s="117"/>
      <c r="O19" s="117"/>
      <c r="P19" s="117"/>
      <c r="Q19" s="117">
        <f>AVERAGE(E19:P19)</f>
        <v>50.1</v>
      </c>
      <c r="R19" s="257" t="str">
        <f t="shared" si="1"/>
        <v>NO</v>
      </c>
      <c r="S19" s="116" t="str">
        <f t="shared" si="2"/>
        <v>Alto</v>
      </c>
      <c r="T19" s="41"/>
    </row>
    <row r="20" spans="1:20" s="44" customFormat="1" ht="32.1" customHeight="1">
      <c r="A20" s="509" t="s">
        <v>1990</v>
      </c>
      <c r="B20" s="511" t="s">
        <v>1993</v>
      </c>
      <c r="C20" s="511" t="s">
        <v>1994</v>
      </c>
      <c r="D20" s="425">
        <v>365</v>
      </c>
      <c r="E20" s="397"/>
      <c r="F20" s="117"/>
      <c r="G20" s="117"/>
      <c r="H20" s="117"/>
      <c r="I20" s="117">
        <v>53.1</v>
      </c>
      <c r="J20" s="117"/>
      <c r="K20" s="117"/>
      <c r="L20" s="117"/>
      <c r="M20" s="117"/>
      <c r="N20" s="117"/>
      <c r="O20" s="117"/>
      <c r="P20" s="117">
        <v>53.09</v>
      </c>
      <c r="Q20" s="117">
        <f t="shared" ref="Q20:Q25" si="3">AVERAGE(E20:P20)</f>
        <v>53.094999999999999</v>
      </c>
      <c r="R20" s="257" t="str">
        <f t="shared" si="1"/>
        <v>NO</v>
      </c>
      <c r="S20" s="116" t="str">
        <f t="shared" si="2"/>
        <v>Alto</v>
      </c>
      <c r="T20" s="41"/>
    </row>
    <row r="21" spans="1:20" s="44" customFormat="1" ht="32.1" customHeight="1">
      <c r="A21" s="509" t="s">
        <v>1990</v>
      </c>
      <c r="B21" s="511" t="s">
        <v>1995</v>
      </c>
      <c r="C21" s="511" t="s">
        <v>1996</v>
      </c>
      <c r="D21" s="425">
        <v>649</v>
      </c>
      <c r="E21" s="205"/>
      <c r="F21" s="117"/>
      <c r="G21" s="117"/>
      <c r="H21" s="117">
        <v>53.1</v>
      </c>
      <c r="I21" s="117"/>
      <c r="J21" s="117"/>
      <c r="K21" s="117"/>
      <c r="L21" s="117"/>
      <c r="M21" s="117"/>
      <c r="N21" s="117"/>
      <c r="O21" s="117"/>
      <c r="P21" s="117">
        <v>53.09</v>
      </c>
      <c r="Q21" s="117">
        <f t="shared" si="3"/>
        <v>53.094999999999999</v>
      </c>
      <c r="R21" s="220" t="str">
        <f t="shared" si="1"/>
        <v>NO</v>
      </c>
      <c r="S21" s="116" t="str">
        <f t="shared" si="2"/>
        <v>Alto</v>
      </c>
      <c r="T21" s="41"/>
    </row>
    <row r="22" spans="1:20" s="44" customFormat="1" ht="32.1" customHeight="1">
      <c r="A22" s="509" t="s">
        <v>1990</v>
      </c>
      <c r="B22" s="511" t="s">
        <v>1997</v>
      </c>
      <c r="C22" s="511" t="s">
        <v>1998</v>
      </c>
      <c r="D22" s="425">
        <v>143</v>
      </c>
      <c r="E22" s="397"/>
      <c r="F22" s="117"/>
      <c r="G22" s="117"/>
      <c r="H22" s="117"/>
      <c r="I22" s="117">
        <v>50.4</v>
      </c>
      <c r="J22" s="117"/>
      <c r="K22" s="117"/>
      <c r="L22" s="117"/>
      <c r="M22" s="117"/>
      <c r="N22" s="117"/>
      <c r="O22" s="117"/>
      <c r="P22" s="117">
        <v>53.09</v>
      </c>
      <c r="Q22" s="117">
        <f t="shared" si="3"/>
        <v>51.745000000000005</v>
      </c>
      <c r="R22" s="220" t="str">
        <f t="shared" si="1"/>
        <v>NO</v>
      </c>
      <c r="S22" s="116" t="str">
        <f t="shared" si="2"/>
        <v>Alto</v>
      </c>
      <c r="T22" s="41"/>
    </row>
    <row r="23" spans="1:20" s="44" customFormat="1" ht="32.1" customHeight="1">
      <c r="A23" s="509" t="s">
        <v>1990</v>
      </c>
      <c r="B23" s="511" t="s">
        <v>1999</v>
      </c>
      <c r="C23" s="511" t="s">
        <v>2000</v>
      </c>
      <c r="D23" s="425">
        <v>43</v>
      </c>
      <c r="E23" s="397"/>
      <c r="F23" s="117"/>
      <c r="G23" s="117"/>
      <c r="H23" s="117"/>
      <c r="I23" s="117"/>
      <c r="J23" s="117">
        <v>50.1</v>
      </c>
      <c r="K23" s="117"/>
      <c r="L23" s="117"/>
      <c r="M23" s="117"/>
      <c r="N23" s="117"/>
      <c r="O23" s="117"/>
      <c r="P23" s="117"/>
      <c r="Q23" s="117">
        <f t="shared" si="3"/>
        <v>50.1</v>
      </c>
      <c r="R23" s="220" t="str">
        <f t="shared" si="1"/>
        <v>NO</v>
      </c>
      <c r="S23" s="116" t="str">
        <f t="shared" si="2"/>
        <v>Alto</v>
      </c>
      <c r="T23" s="41"/>
    </row>
    <row r="24" spans="1:20" s="44" customFormat="1" ht="32.1" customHeight="1">
      <c r="A24" s="509" t="s">
        <v>1990</v>
      </c>
      <c r="B24" s="511" t="s">
        <v>1995</v>
      </c>
      <c r="C24" s="511" t="s">
        <v>2001</v>
      </c>
      <c r="D24" s="265">
        <v>210</v>
      </c>
      <c r="E24" s="397"/>
      <c r="F24" s="117"/>
      <c r="G24" s="117"/>
      <c r="H24" s="117">
        <v>53.1</v>
      </c>
      <c r="I24" s="117"/>
      <c r="J24" s="117"/>
      <c r="K24" s="117"/>
      <c r="L24" s="117"/>
      <c r="M24" s="117"/>
      <c r="N24" s="117"/>
      <c r="O24" s="117"/>
      <c r="P24" s="117"/>
      <c r="Q24" s="117">
        <f t="shared" si="3"/>
        <v>53.1</v>
      </c>
      <c r="R24" s="220" t="str">
        <f t="shared" si="1"/>
        <v>NO</v>
      </c>
      <c r="S24" s="116" t="str">
        <f t="shared" si="2"/>
        <v>Alto</v>
      </c>
      <c r="T24" s="41"/>
    </row>
    <row r="25" spans="1:20" s="44" customFormat="1" ht="32.1" customHeight="1">
      <c r="A25" s="509" t="s">
        <v>1990</v>
      </c>
      <c r="B25" s="511" t="s">
        <v>2002</v>
      </c>
      <c r="C25" s="511" t="s">
        <v>2003</v>
      </c>
      <c r="D25" s="426">
        <v>40</v>
      </c>
      <c r="E25" s="277"/>
      <c r="F25" s="117"/>
      <c r="G25" s="117"/>
      <c r="H25" s="117"/>
      <c r="I25" s="117">
        <v>26.5</v>
      </c>
      <c r="J25" s="117"/>
      <c r="K25" s="117"/>
      <c r="L25" s="117"/>
      <c r="M25" s="117"/>
      <c r="N25" s="117"/>
      <c r="O25" s="117"/>
      <c r="P25" s="117"/>
      <c r="Q25" s="117">
        <f t="shared" si="3"/>
        <v>26.5</v>
      </c>
      <c r="R25" s="274" t="str">
        <f t="shared" si="1"/>
        <v>NO</v>
      </c>
      <c r="S25" s="116" t="str">
        <f t="shared" si="2"/>
        <v>Medio</v>
      </c>
      <c r="T25" s="41"/>
    </row>
    <row r="26" spans="1:20" s="44" customFormat="1" ht="32.1" customHeight="1">
      <c r="A26" s="509" t="s">
        <v>2004</v>
      </c>
      <c r="B26" s="511" t="s">
        <v>1498</v>
      </c>
      <c r="C26" s="511" t="s">
        <v>2005</v>
      </c>
      <c r="D26" s="406">
        <v>49</v>
      </c>
      <c r="E26" s="259"/>
      <c r="F26" s="117"/>
      <c r="G26" s="117"/>
      <c r="H26" s="117"/>
      <c r="I26" s="117"/>
      <c r="J26" s="117"/>
      <c r="K26" s="117"/>
      <c r="L26" s="117">
        <v>97.35</v>
      </c>
      <c r="M26" s="117"/>
      <c r="N26" s="117"/>
      <c r="O26" s="117"/>
      <c r="P26" s="117"/>
      <c r="Q26" s="117">
        <f>AVERAGE(E26:P26)</f>
        <v>97.35</v>
      </c>
      <c r="R26" s="219" t="str">
        <f t="shared" si="1"/>
        <v>NO</v>
      </c>
      <c r="S26" s="116" t="str">
        <f t="shared" si="2"/>
        <v>Inviable Sanitariamente</v>
      </c>
      <c r="T26" s="41"/>
    </row>
    <row r="27" spans="1:20" s="44" customFormat="1" ht="32.1" customHeight="1">
      <c r="A27" s="509" t="s">
        <v>2004</v>
      </c>
      <c r="B27" s="511" t="s">
        <v>2006</v>
      </c>
      <c r="C27" s="511" t="s">
        <v>2007</v>
      </c>
      <c r="D27" s="406">
        <v>165</v>
      </c>
      <c r="E27" s="259"/>
      <c r="F27" s="117"/>
      <c r="G27" s="117"/>
      <c r="H27" s="117"/>
      <c r="I27" s="117">
        <v>97.9</v>
      </c>
      <c r="J27" s="117"/>
      <c r="K27" s="117"/>
      <c r="L27" s="117"/>
      <c r="M27" s="117"/>
      <c r="N27" s="117"/>
      <c r="O27" s="117"/>
      <c r="P27" s="117"/>
      <c r="Q27" s="117">
        <f t="shared" ref="Q27:Q39" si="4">AVERAGE(E27:P27)</f>
        <v>97.9</v>
      </c>
      <c r="R27" s="219" t="str">
        <f t="shared" si="1"/>
        <v>NO</v>
      </c>
      <c r="S27" s="116" t="str">
        <f t="shared" si="2"/>
        <v>Inviable Sanitariamente</v>
      </c>
      <c r="T27" s="41"/>
    </row>
    <row r="28" spans="1:20" s="44" customFormat="1" ht="32.1" customHeight="1">
      <c r="A28" s="509" t="s">
        <v>2004</v>
      </c>
      <c r="B28" s="511" t="s">
        <v>2008</v>
      </c>
      <c r="C28" s="511" t="s">
        <v>2009</v>
      </c>
      <c r="D28" s="406">
        <v>88</v>
      </c>
      <c r="E28" s="259"/>
      <c r="F28" s="117"/>
      <c r="G28" s="117"/>
      <c r="H28" s="117"/>
      <c r="I28" s="117">
        <v>76.92</v>
      </c>
      <c r="J28" s="117"/>
      <c r="K28" s="117"/>
      <c r="L28" s="117"/>
      <c r="M28" s="117"/>
      <c r="N28" s="117"/>
      <c r="O28" s="117"/>
      <c r="P28" s="117"/>
      <c r="Q28" s="117">
        <f t="shared" si="4"/>
        <v>76.92</v>
      </c>
      <c r="R28" s="219" t="str">
        <f t="shared" si="1"/>
        <v>NO</v>
      </c>
      <c r="S28" s="116" t="str">
        <f t="shared" si="2"/>
        <v>Alto</v>
      </c>
      <c r="T28" s="41"/>
    </row>
    <row r="29" spans="1:20" s="44" customFormat="1" ht="32.1" customHeight="1">
      <c r="A29" s="509" t="s">
        <v>2004</v>
      </c>
      <c r="B29" s="511" t="s">
        <v>2010</v>
      </c>
      <c r="C29" s="511" t="s">
        <v>2011</v>
      </c>
      <c r="D29" s="406">
        <v>82</v>
      </c>
      <c r="E29" s="259"/>
      <c r="F29" s="117"/>
      <c r="G29" s="117"/>
      <c r="H29" s="117"/>
      <c r="I29" s="117"/>
      <c r="J29" s="117"/>
      <c r="K29" s="117"/>
      <c r="L29" s="117"/>
      <c r="M29" s="117"/>
      <c r="N29" s="117"/>
      <c r="O29" s="117">
        <v>97.34</v>
      </c>
      <c r="P29" s="117"/>
      <c r="Q29" s="117">
        <f t="shared" si="4"/>
        <v>97.34</v>
      </c>
      <c r="R29" s="219" t="str">
        <f t="shared" si="1"/>
        <v>NO</v>
      </c>
      <c r="S29" s="116" t="str">
        <f t="shared" si="2"/>
        <v>Inviable Sanitariamente</v>
      </c>
      <c r="T29" s="41"/>
    </row>
    <row r="30" spans="1:20" s="44" customFormat="1" ht="32.1" customHeight="1">
      <c r="A30" s="509" t="s">
        <v>2004</v>
      </c>
      <c r="B30" s="511" t="s">
        <v>2012</v>
      </c>
      <c r="C30" s="511" t="s">
        <v>2013</v>
      </c>
      <c r="D30" s="406">
        <v>100</v>
      </c>
      <c r="E30" s="259"/>
      <c r="F30" s="117"/>
      <c r="G30" s="117"/>
      <c r="H30" s="117"/>
      <c r="I30" s="117"/>
      <c r="J30" s="117"/>
      <c r="K30" s="117">
        <v>0</v>
      </c>
      <c r="L30" s="117"/>
      <c r="M30" s="117"/>
      <c r="N30" s="117"/>
      <c r="O30" s="117"/>
      <c r="P30" s="117"/>
      <c r="Q30" s="117">
        <f t="shared" si="4"/>
        <v>0</v>
      </c>
      <c r="R30" s="219" t="str">
        <f t="shared" si="1"/>
        <v>SI</v>
      </c>
      <c r="S30" s="116" t="str">
        <f t="shared" si="2"/>
        <v>Sin Riesgo</v>
      </c>
      <c r="T30" s="41"/>
    </row>
    <row r="31" spans="1:20" s="44" customFormat="1" ht="32.1" customHeight="1">
      <c r="A31" s="509" t="s">
        <v>2004</v>
      </c>
      <c r="B31" s="511" t="s">
        <v>2014</v>
      </c>
      <c r="C31" s="511" t="s">
        <v>2015</v>
      </c>
      <c r="D31" s="406">
        <v>45</v>
      </c>
      <c r="E31" s="259"/>
      <c r="F31" s="117"/>
      <c r="G31" s="117"/>
      <c r="H31" s="117"/>
      <c r="I31" s="117"/>
      <c r="J31" s="117"/>
      <c r="K31" s="117">
        <v>97.9</v>
      </c>
      <c r="L31" s="117"/>
      <c r="M31" s="117"/>
      <c r="N31" s="117"/>
      <c r="O31" s="117"/>
      <c r="P31" s="117"/>
      <c r="Q31" s="117">
        <f t="shared" si="4"/>
        <v>97.9</v>
      </c>
      <c r="R31" s="219" t="str">
        <f t="shared" si="1"/>
        <v>NO</v>
      </c>
      <c r="S31" s="116" t="str">
        <f t="shared" si="2"/>
        <v>Inviable Sanitariamente</v>
      </c>
      <c r="T31" s="41"/>
    </row>
    <row r="32" spans="1:20" s="44" customFormat="1" ht="32.1" customHeight="1">
      <c r="A32" s="509" t="s">
        <v>2004</v>
      </c>
      <c r="B32" s="511" t="s">
        <v>2016</v>
      </c>
      <c r="C32" s="511" t="s">
        <v>2017</v>
      </c>
      <c r="D32" s="406">
        <v>40</v>
      </c>
      <c r="E32" s="259"/>
      <c r="F32" s="117"/>
      <c r="G32" s="117"/>
      <c r="H32" s="117"/>
      <c r="I32" s="117">
        <v>97.9</v>
      </c>
      <c r="J32" s="117"/>
      <c r="K32" s="117"/>
      <c r="L32" s="117"/>
      <c r="M32" s="117"/>
      <c r="N32" s="117"/>
      <c r="O32" s="117"/>
      <c r="P32" s="117"/>
      <c r="Q32" s="117">
        <f t="shared" si="4"/>
        <v>97.9</v>
      </c>
      <c r="R32" s="219" t="str">
        <f t="shared" si="1"/>
        <v>NO</v>
      </c>
      <c r="S32" s="116" t="str">
        <f t="shared" si="2"/>
        <v>Inviable Sanitariamente</v>
      </c>
      <c r="T32" s="41"/>
    </row>
    <row r="33" spans="1:20" s="44" customFormat="1" ht="32.1" customHeight="1">
      <c r="A33" s="509" t="s">
        <v>2004</v>
      </c>
      <c r="B33" s="511" t="s">
        <v>2018</v>
      </c>
      <c r="C33" s="511" t="s">
        <v>2019</v>
      </c>
      <c r="D33" s="406">
        <v>70</v>
      </c>
      <c r="E33" s="259"/>
      <c r="F33" s="117"/>
      <c r="G33" s="117"/>
      <c r="H33" s="117"/>
      <c r="I33" s="117"/>
      <c r="J33" s="117">
        <v>97.35</v>
      </c>
      <c r="K33" s="117"/>
      <c r="L33" s="117"/>
      <c r="M33" s="117"/>
      <c r="N33" s="117"/>
      <c r="O33" s="117"/>
      <c r="P33" s="117"/>
      <c r="Q33" s="117">
        <f t="shared" si="4"/>
        <v>97.35</v>
      </c>
      <c r="R33" s="219" t="str">
        <f t="shared" si="1"/>
        <v>NO</v>
      </c>
      <c r="S33" s="116" t="str">
        <f t="shared" si="2"/>
        <v>Inviable Sanitariamente</v>
      </c>
      <c r="T33" s="41"/>
    </row>
    <row r="34" spans="1:20" s="44" customFormat="1" ht="32.1" customHeight="1">
      <c r="A34" s="509" t="s">
        <v>2004</v>
      </c>
      <c r="B34" s="511" t="s">
        <v>2020</v>
      </c>
      <c r="C34" s="511" t="s">
        <v>2021</v>
      </c>
      <c r="D34" s="406">
        <v>219</v>
      </c>
      <c r="E34" s="259"/>
      <c r="F34" s="117"/>
      <c r="G34" s="117"/>
      <c r="H34" s="117"/>
      <c r="I34" s="117">
        <v>97.9</v>
      </c>
      <c r="J34" s="117"/>
      <c r="K34" s="117"/>
      <c r="L34" s="117"/>
      <c r="M34" s="117"/>
      <c r="N34" s="117"/>
      <c r="O34" s="117"/>
      <c r="P34" s="117"/>
      <c r="Q34" s="117">
        <f t="shared" si="4"/>
        <v>97.9</v>
      </c>
      <c r="R34" s="219" t="str">
        <f t="shared" si="1"/>
        <v>NO</v>
      </c>
      <c r="S34" s="116" t="str">
        <f t="shared" si="2"/>
        <v>Inviable Sanitariamente</v>
      </c>
      <c r="T34" s="41"/>
    </row>
    <row r="35" spans="1:20" s="44" customFormat="1" ht="32.1" customHeight="1">
      <c r="A35" s="509" t="s">
        <v>2004</v>
      </c>
      <c r="B35" s="511" t="s">
        <v>2022</v>
      </c>
      <c r="C35" s="511" t="s">
        <v>2023</v>
      </c>
      <c r="D35" s="406">
        <v>190</v>
      </c>
      <c r="E35" s="259"/>
      <c r="F35" s="117"/>
      <c r="G35" s="117"/>
      <c r="H35" s="117"/>
      <c r="I35" s="117">
        <v>92.87</v>
      </c>
      <c r="J35" s="117"/>
      <c r="K35" s="117"/>
      <c r="L35" s="117"/>
      <c r="M35" s="117"/>
      <c r="N35" s="117"/>
      <c r="O35" s="117"/>
      <c r="P35" s="117"/>
      <c r="Q35" s="117">
        <f t="shared" si="4"/>
        <v>92.87</v>
      </c>
      <c r="R35" s="219" t="str">
        <f t="shared" si="1"/>
        <v>NO</v>
      </c>
      <c r="S35" s="116" t="str">
        <f t="shared" si="2"/>
        <v>Inviable Sanitariamente</v>
      </c>
      <c r="T35" s="41"/>
    </row>
    <row r="36" spans="1:20" s="44" customFormat="1" ht="32.1" customHeight="1">
      <c r="A36" s="509" t="s">
        <v>2004</v>
      </c>
      <c r="B36" s="511" t="s">
        <v>2024</v>
      </c>
      <c r="C36" s="511" t="s">
        <v>2025</v>
      </c>
      <c r="D36" s="406">
        <v>150</v>
      </c>
      <c r="E36" s="259"/>
      <c r="F36" s="117"/>
      <c r="G36" s="117"/>
      <c r="H36" s="117"/>
      <c r="I36" s="117">
        <v>92.87</v>
      </c>
      <c r="J36" s="117"/>
      <c r="K36" s="117"/>
      <c r="L36" s="117"/>
      <c r="M36" s="117"/>
      <c r="N36" s="117"/>
      <c r="O36" s="117"/>
      <c r="P36" s="117"/>
      <c r="Q36" s="117">
        <f t="shared" si="4"/>
        <v>92.87</v>
      </c>
      <c r="R36" s="219" t="str">
        <f t="shared" si="1"/>
        <v>NO</v>
      </c>
      <c r="S36" s="116" t="str">
        <f t="shared" si="2"/>
        <v>Inviable Sanitariamente</v>
      </c>
      <c r="T36" s="41"/>
    </row>
    <row r="37" spans="1:20" s="44" customFormat="1" ht="32.1" customHeight="1">
      <c r="A37" s="509" t="s">
        <v>2004</v>
      </c>
      <c r="B37" s="511" t="s">
        <v>2026</v>
      </c>
      <c r="C37" s="511" t="s">
        <v>2027</v>
      </c>
      <c r="D37" s="406">
        <v>56</v>
      </c>
      <c r="E37" s="259"/>
      <c r="F37" s="117"/>
      <c r="G37" s="117"/>
      <c r="H37" s="117"/>
      <c r="I37" s="117">
        <v>97.9</v>
      </c>
      <c r="J37" s="117"/>
      <c r="K37" s="117"/>
      <c r="L37" s="117"/>
      <c r="M37" s="117"/>
      <c r="N37" s="117"/>
      <c r="O37" s="117"/>
      <c r="P37" s="117"/>
      <c r="Q37" s="117">
        <f t="shared" si="4"/>
        <v>97.9</v>
      </c>
      <c r="R37" s="219" t="str">
        <f t="shared" si="1"/>
        <v>NO</v>
      </c>
      <c r="S37" s="116" t="str">
        <f t="shared" si="2"/>
        <v>Inviable Sanitariamente</v>
      </c>
      <c r="T37" s="41"/>
    </row>
    <row r="38" spans="1:20" s="44" customFormat="1" ht="32.1" customHeight="1">
      <c r="A38" s="509" t="s">
        <v>2004</v>
      </c>
      <c r="B38" s="511" t="s">
        <v>2028</v>
      </c>
      <c r="C38" s="511" t="s">
        <v>2029</v>
      </c>
      <c r="D38" s="406">
        <v>60</v>
      </c>
      <c r="E38" s="259"/>
      <c r="F38" s="117"/>
      <c r="G38" s="117"/>
      <c r="H38" s="117"/>
      <c r="I38" s="117">
        <v>94.4</v>
      </c>
      <c r="J38" s="117"/>
      <c r="K38" s="117"/>
      <c r="L38" s="117"/>
      <c r="M38" s="117"/>
      <c r="N38" s="117"/>
      <c r="O38" s="117"/>
      <c r="P38" s="117"/>
      <c r="Q38" s="117">
        <f t="shared" si="4"/>
        <v>94.4</v>
      </c>
      <c r="R38" s="219" t="str">
        <f t="shared" si="1"/>
        <v>NO</v>
      </c>
      <c r="S38" s="116" t="str">
        <f t="shared" si="2"/>
        <v>Inviable Sanitariamente</v>
      </c>
      <c r="T38" s="41"/>
    </row>
    <row r="39" spans="1:20" s="44" customFormat="1" ht="32.1" customHeight="1">
      <c r="A39" s="509" t="s">
        <v>2004</v>
      </c>
      <c r="B39" s="511" t="s">
        <v>2030</v>
      </c>
      <c r="C39" s="511" t="s">
        <v>2031</v>
      </c>
      <c r="D39" s="406">
        <v>80</v>
      </c>
      <c r="E39" s="259"/>
      <c r="F39" s="117"/>
      <c r="G39" s="117"/>
      <c r="H39" s="117"/>
      <c r="I39" s="117">
        <v>89.8</v>
      </c>
      <c r="J39" s="117"/>
      <c r="K39" s="117"/>
      <c r="L39" s="117"/>
      <c r="M39" s="117"/>
      <c r="N39" s="117"/>
      <c r="O39" s="117"/>
      <c r="P39" s="117"/>
      <c r="Q39" s="117">
        <f t="shared" si="4"/>
        <v>89.8</v>
      </c>
      <c r="R39" s="219" t="str">
        <f t="shared" si="1"/>
        <v>NO</v>
      </c>
      <c r="S39" s="116" t="str">
        <f t="shared" si="2"/>
        <v>Inviable Sanitariamente</v>
      </c>
      <c r="T39" s="41"/>
    </row>
    <row r="40" spans="1:20" s="44" customFormat="1" ht="32.1" customHeight="1">
      <c r="A40" s="509" t="s">
        <v>2032</v>
      </c>
      <c r="B40" s="511" t="s">
        <v>2033</v>
      </c>
      <c r="C40" s="511" t="s">
        <v>2034</v>
      </c>
      <c r="D40" s="427">
        <v>177</v>
      </c>
      <c r="E40" s="259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>
        <v>19.350000000000001</v>
      </c>
      <c r="Q40" s="117">
        <f>AVERAGE(E40:P40)</f>
        <v>19.350000000000001</v>
      </c>
      <c r="R40" s="219" t="str">
        <f t="shared" ref="R40:R77" si="5">IF(Q40&lt;5,"SI","NO")</f>
        <v>NO</v>
      </c>
      <c r="S40" s="116" t="str">
        <f t="shared" si="2"/>
        <v>Medio</v>
      </c>
      <c r="T40" s="41"/>
    </row>
    <row r="41" spans="1:20" s="44" customFormat="1" ht="32.1" customHeight="1">
      <c r="A41" s="509" t="s">
        <v>2032</v>
      </c>
      <c r="B41" s="511" t="s">
        <v>2035</v>
      </c>
      <c r="C41" s="511" t="s">
        <v>2036</v>
      </c>
      <c r="D41" s="406">
        <v>245</v>
      </c>
      <c r="E41" s="259"/>
      <c r="F41" s="117"/>
      <c r="G41" s="117"/>
      <c r="H41" s="117"/>
      <c r="I41" s="117"/>
      <c r="J41" s="117"/>
      <c r="K41" s="117"/>
      <c r="L41" s="117">
        <v>19.350000000000001</v>
      </c>
      <c r="M41" s="117"/>
      <c r="N41" s="117">
        <v>0</v>
      </c>
      <c r="O41" s="117"/>
      <c r="P41" s="117">
        <v>19.350000000000001</v>
      </c>
      <c r="Q41" s="117">
        <f t="shared" ref="Q41:Q45" si="6">AVERAGE(E41:P41)</f>
        <v>12.9</v>
      </c>
      <c r="R41" s="219" t="str">
        <f t="shared" si="5"/>
        <v>NO</v>
      </c>
      <c r="S41" s="116" t="str">
        <f t="shared" si="2"/>
        <v>Bajo</v>
      </c>
      <c r="T41" s="41"/>
    </row>
    <row r="42" spans="1:20" s="44" customFormat="1" ht="32.1" customHeight="1">
      <c r="A42" s="509" t="s">
        <v>2032</v>
      </c>
      <c r="B42" s="511" t="s">
        <v>2037</v>
      </c>
      <c r="C42" s="511" t="s">
        <v>2038</v>
      </c>
      <c r="D42" s="427">
        <v>2218</v>
      </c>
      <c r="E42" s="259"/>
      <c r="F42" s="117"/>
      <c r="G42" s="117"/>
      <c r="H42" s="117"/>
      <c r="I42" s="117"/>
      <c r="J42" s="117"/>
      <c r="K42" s="117"/>
      <c r="L42" s="117">
        <v>19.350000000000001</v>
      </c>
      <c r="M42" s="117"/>
      <c r="N42" s="117">
        <v>0</v>
      </c>
      <c r="O42" s="117"/>
      <c r="P42" s="117">
        <v>38.71</v>
      </c>
      <c r="Q42" s="117">
        <f t="shared" si="6"/>
        <v>19.353333333333335</v>
      </c>
      <c r="R42" s="219" t="str">
        <f t="shared" si="5"/>
        <v>NO</v>
      </c>
      <c r="S42" s="116" t="str">
        <f t="shared" si="2"/>
        <v>Medio</v>
      </c>
      <c r="T42" s="41"/>
    </row>
    <row r="43" spans="1:20" s="44" customFormat="1" ht="32.1" customHeight="1">
      <c r="A43" s="509" t="s">
        <v>2032</v>
      </c>
      <c r="B43" s="511" t="s">
        <v>2039</v>
      </c>
      <c r="C43" s="511" t="s">
        <v>2040</v>
      </c>
      <c r="D43" s="406">
        <v>24</v>
      </c>
      <c r="E43" s="259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>
        <v>70.97</v>
      </c>
      <c r="Q43" s="117">
        <f t="shared" si="6"/>
        <v>70.97</v>
      </c>
      <c r="R43" s="219" t="str">
        <f t="shared" si="5"/>
        <v>NO</v>
      </c>
      <c r="S43" s="116" t="str">
        <f t="shared" si="2"/>
        <v>Alto</v>
      </c>
      <c r="T43" s="41"/>
    </row>
    <row r="44" spans="1:20" s="44" customFormat="1" ht="32.1" customHeight="1">
      <c r="A44" s="509" t="s">
        <v>2032</v>
      </c>
      <c r="B44" s="511" t="s">
        <v>2041</v>
      </c>
      <c r="C44" s="511" t="s">
        <v>2042</v>
      </c>
      <c r="D44" s="406">
        <v>20</v>
      </c>
      <c r="E44" s="259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>
        <v>70.97</v>
      </c>
      <c r="Q44" s="117">
        <f t="shared" si="6"/>
        <v>70.97</v>
      </c>
      <c r="R44" s="219" t="str">
        <f t="shared" si="5"/>
        <v>NO</v>
      </c>
      <c r="S44" s="116" t="str">
        <f t="shared" si="2"/>
        <v>Alto</v>
      </c>
      <c r="T44" s="41"/>
    </row>
    <row r="45" spans="1:20" s="44" customFormat="1" ht="32.1" customHeight="1">
      <c r="A45" s="509" t="s">
        <v>2032</v>
      </c>
      <c r="B45" s="511" t="s">
        <v>730</v>
      </c>
      <c r="C45" s="511" t="s">
        <v>2043</v>
      </c>
      <c r="D45" s="406">
        <v>91</v>
      </c>
      <c r="E45" s="259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>
        <v>0</v>
      </c>
      <c r="Q45" s="117">
        <f t="shared" si="6"/>
        <v>0</v>
      </c>
      <c r="R45" s="219" t="str">
        <f t="shared" si="5"/>
        <v>SI</v>
      </c>
      <c r="S45" s="116" t="str">
        <f t="shared" si="2"/>
        <v>Sin Riesgo</v>
      </c>
      <c r="T45" s="41"/>
    </row>
    <row r="46" spans="1:20" s="44" customFormat="1" ht="32.1" customHeight="1">
      <c r="A46" s="509" t="s">
        <v>2044</v>
      </c>
      <c r="B46" s="511" t="s">
        <v>2045</v>
      </c>
      <c r="C46" s="511" t="s">
        <v>2046</v>
      </c>
      <c r="D46" s="265">
        <v>43</v>
      </c>
      <c r="E46" s="397"/>
      <c r="F46" s="117"/>
      <c r="G46" s="117"/>
      <c r="H46" s="117">
        <v>100</v>
      </c>
      <c r="I46" s="117"/>
      <c r="J46" s="117"/>
      <c r="K46" s="117"/>
      <c r="L46" s="117"/>
      <c r="M46" s="117"/>
      <c r="N46" s="117"/>
      <c r="O46" s="117"/>
      <c r="P46" s="117"/>
      <c r="Q46" s="117">
        <f>AVERAGE(E46:P46)</f>
        <v>100</v>
      </c>
      <c r="R46" s="220" t="str">
        <f t="shared" si="5"/>
        <v>NO</v>
      </c>
      <c r="S46" s="116" t="str">
        <f t="shared" si="2"/>
        <v>Inviable Sanitariamente</v>
      </c>
      <c r="T46" s="41"/>
    </row>
    <row r="47" spans="1:20" s="44" customFormat="1" ht="32.1" customHeight="1">
      <c r="A47" s="509" t="s">
        <v>2044</v>
      </c>
      <c r="B47" s="511" t="s">
        <v>2047</v>
      </c>
      <c r="C47" s="511" t="s">
        <v>2048</v>
      </c>
      <c r="D47" s="265">
        <v>534</v>
      </c>
      <c r="E47" s="39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 t="e">
        <f t="shared" ref="Q47:Q55" si="7">AVERAGE(E47:P47)</f>
        <v>#DIV/0!</v>
      </c>
      <c r="R47" s="220" t="e">
        <f t="shared" si="5"/>
        <v>#DIV/0!</v>
      </c>
      <c r="S47" s="116" t="e">
        <f t="shared" si="2"/>
        <v>#DIV/0!</v>
      </c>
      <c r="T47" s="41"/>
    </row>
    <row r="48" spans="1:20" s="44" customFormat="1" ht="32.1" customHeight="1">
      <c r="A48" s="509" t="s">
        <v>2044</v>
      </c>
      <c r="B48" s="511" t="s">
        <v>2049</v>
      </c>
      <c r="C48" s="511" t="s">
        <v>2050</v>
      </c>
      <c r="D48" s="265">
        <v>510</v>
      </c>
      <c r="E48" s="397"/>
      <c r="F48" s="117"/>
      <c r="G48" s="117"/>
      <c r="H48" s="117"/>
      <c r="I48" s="117"/>
      <c r="J48" s="117"/>
      <c r="K48" s="117">
        <v>0</v>
      </c>
      <c r="L48" s="117"/>
      <c r="M48" s="117">
        <v>0</v>
      </c>
      <c r="N48" s="117"/>
      <c r="O48" s="117">
        <v>0</v>
      </c>
      <c r="P48" s="117"/>
      <c r="Q48" s="117">
        <f t="shared" si="7"/>
        <v>0</v>
      </c>
      <c r="R48" s="220" t="str">
        <f t="shared" si="5"/>
        <v>SI</v>
      </c>
      <c r="S48" s="116" t="str">
        <f t="shared" si="2"/>
        <v>Sin Riesgo</v>
      </c>
      <c r="T48" s="41"/>
    </row>
    <row r="49" spans="1:20" s="44" customFormat="1" ht="32.1" customHeight="1">
      <c r="A49" s="509" t="s">
        <v>2044</v>
      </c>
      <c r="B49" s="511" t="s">
        <v>2051</v>
      </c>
      <c r="C49" s="511" t="s">
        <v>2052</v>
      </c>
      <c r="D49" s="265">
        <v>1892</v>
      </c>
      <c r="E49" s="397"/>
      <c r="F49" s="117"/>
      <c r="G49" s="117">
        <v>0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>
        <f t="shared" si="7"/>
        <v>0</v>
      </c>
      <c r="R49" s="220" t="str">
        <f t="shared" si="5"/>
        <v>SI</v>
      </c>
      <c r="S49" s="116" t="str">
        <f t="shared" si="2"/>
        <v>Sin Riesgo</v>
      </c>
      <c r="T49" s="41"/>
    </row>
    <row r="50" spans="1:20" s="44" customFormat="1" ht="32.1" customHeight="1">
      <c r="A50" s="509" t="s">
        <v>2044</v>
      </c>
      <c r="B50" s="511" t="s">
        <v>905</v>
      </c>
      <c r="C50" s="511" t="s">
        <v>2053</v>
      </c>
      <c r="D50" s="265">
        <v>97</v>
      </c>
      <c r="E50" s="397"/>
      <c r="F50" s="117"/>
      <c r="G50" s="117"/>
      <c r="H50" s="117">
        <v>100</v>
      </c>
      <c r="I50" s="117"/>
      <c r="J50" s="117"/>
      <c r="K50" s="117"/>
      <c r="L50" s="117"/>
      <c r="M50" s="117"/>
      <c r="N50" s="117"/>
      <c r="O50" s="117"/>
      <c r="P50" s="117"/>
      <c r="Q50" s="117">
        <f t="shared" si="7"/>
        <v>100</v>
      </c>
      <c r="R50" s="220" t="str">
        <f t="shared" si="5"/>
        <v>NO</v>
      </c>
      <c r="S50" s="116" t="str">
        <f t="shared" si="2"/>
        <v>Inviable Sanitariamente</v>
      </c>
      <c r="T50" s="41"/>
    </row>
    <row r="51" spans="1:20" s="44" customFormat="1" ht="32.1" customHeight="1">
      <c r="A51" s="509" t="s">
        <v>2044</v>
      </c>
      <c r="B51" s="511" t="s">
        <v>2054</v>
      </c>
      <c r="C51" s="511" t="s">
        <v>2055</v>
      </c>
      <c r="D51" s="265">
        <v>1057</v>
      </c>
      <c r="E51" s="397"/>
      <c r="F51" s="117"/>
      <c r="G51" s="117"/>
      <c r="H51" s="117"/>
      <c r="I51" s="117"/>
      <c r="J51" s="117"/>
      <c r="K51" s="117"/>
      <c r="L51" s="117"/>
      <c r="M51" s="117">
        <v>0</v>
      </c>
      <c r="N51" s="117">
        <v>26</v>
      </c>
      <c r="O51" s="117"/>
      <c r="P51" s="117"/>
      <c r="Q51" s="117">
        <f t="shared" si="7"/>
        <v>13</v>
      </c>
      <c r="R51" s="220" t="str">
        <f t="shared" si="5"/>
        <v>NO</v>
      </c>
      <c r="S51" s="116" t="str">
        <f t="shared" si="2"/>
        <v>Bajo</v>
      </c>
      <c r="T51" s="41"/>
    </row>
    <row r="52" spans="1:20" s="44" customFormat="1" ht="32.1" customHeight="1">
      <c r="A52" s="509" t="s">
        <v>2044</v>
      </c>
      <c r="B52" s="511" t="s">
        <v>2056</v>
      </c>
      <c r="C52" s="511" t="s">
        <v>2057</v>
      </c>
      <c r="D52" s="265">
        <v>80</v>
      </c>
      <c r="E52" s="39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 t="e">
        <f t="shared" si="7"/>
        <v>#DIV/0!</v>
      </c>
      <c r="R52" s="220" t="e">
        <f t="shared" si="5"/>
        <v>#DIV/0!</v>
      </c>
      <c r="S52" s="116" t="e">
        <f t="shared" si="2"/>
        <v>#DIV/0!</v>
      </c>
      <c r="T52" s="41"/>
    </row>
    <row r="53" spans="1:20" s="44" customFormat="1" ht="32.1" customHeight="1">
      <c r="A53" s="509" t="s">
        <v>2044</v>
      </c>
      <c r="B53" s="511" t="s">
        <v>2058</v>
      </c>
      <c r="C53" s="511" t="s">
        <v>2059</v>
      </c>
      <c r="D53" s="265">
        <v>75</v>
      </c>
      <c r="E53" s="397"/>
      <c r="F53" s="117"/>
      <c r="G53" s="117"/>
      <c r="H53" s="117">
        <v>100</v>
      </c>
      <c r="I53" s="117"/>
      <c r="J53" s="117"/>
      <c r="K53" s="117"/>
      <c r="L53" s="117"/>
      <c r="M53" s="117"/>
      <c r="N53" s="117"/>
      <c r="O53" s="117"/>
      <c r="P53" s="117"/>
      <c r="Q53" s="117">
        <f t="shared" si="7"/>
        <v>100</v>
      </c>
      <c r="R53" s="220" t="str">
        <f t="shared" si="5"/>
        <v>NO</v>
      </c>
      <c r="S53" s="116" t="str">
        <f t="shared" si="2"/>
        <v>Inviable Sanitariamente</v>
      </c>
      <c r="T53" s="41"/>
    </row>
    <row r="54" spans="1:20" s="44" customFormat="1" ht="32.1" customHeight="1">
      <c r="A54" s="509" t="s">
        <v>2044</v>
      </c>
      <c r="B54" s="511" t="s">
        <v>2060</v>
      </c>
      <c r="C54" s="511" t="s">
        <v>2061</v>
      </c>
      <c r="D54" s="265">
        <v>372</v>
      </c>
      <c r="E54" s="397"/>
      <c r="F54" s="117"/>
      <c r="G54" s="117"/>
      <c r="H54" s="117"/>
      <c r="I54" s="117"/>
      <c r="J54" s="117"/>
      <c r="K54" s="117"/>
      <c r="L54" s="117"/>
      <c r="M54" s="117">
        <v>32</v>
      </c>
      <c r="N54" s="117">
        <v>0</v>
      </c>
      <c r="O54" s="117">
        <v>0</v>
      </c>
      <c r="P54" s="117"/>
      <c r="Q54" s="117">
        <f t="shared" si="7"/>
        <v>10.666666666666666</v>
      </c>
      <c r="R54" s="220" t="str">
        <f t="shared" si="5"/>
        <v>NO</v>
      </c>
      <c r="S54" s="116" t="str">
        <f t="shared" si="2"/>
        <v>Bajo</v>
      </c>
      <c r="T54" s="41"/>
    </row>
    <row r="55" spans="1:20" s="44" customFormat="1" ht="32.1" customHeight="1">
      <c r="A55" s="509" t="s">
        <v>2044</v>
      </c>
      <c r="B55" s="511" t="s">
        <v>2062</v>
      </c>
      <c r="C55" s="511" t="s">
        <v>2063</v>
      </c>
      <c r="D55" s="265">
        <v>105</v>
      </c>
      <c r="E55" s="397"/>
      <c r="F55" s="117"/>
      <c r="G55" s="117"/>
      <c r="H55" s="117">
        <v>100</v>
      </c>
      <c r="I55" s="117"/>
      <c r="J55" s="117"/>
      <c r="K55" s="117"/>
      <c r="L55" s="117"/>
      <c r="M55" s="117"/>
      <c r="N55" s="117"/>
      <c r="O55" s="117"/>
      <c r="P55" s="117"/>
      <c r="Q55" s="117">
        <f t="shared" si="7"/>
        <v>100</v>
      </c>
      <c r="R55" s="220" t="str">
        <f t="shared" si="5"/>
        <v>NO</v>
      </c>
      <c r="S55" s="116" t="str">
        <f t="shared" si="2"/>
        <v>Inviable Sanitariamente</v>
      </c>
      <c r="T55" s="41"/>
    </row>
    <row r="56" spans="1:20" s="44" customFormat="1" ht="32.1" customHeight="1">
      <c r="A56" s="509" t="s">
        <v>2064</v>
      </c>
      <c r="B56" s="511" t="s">
        <v>2065</v>
      </c>
      <c r="C56" s="511" t="s">
        <v>2066</v>
      </c>
      <c r="D56" s="322">
        <v>74</v>
      </c>
      <c r="E56" s="460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 t="e">
        <f t="shared" ref="Q56:Q77" si="8">AVERAGE(E56:P56)</f>
        <v>#DIV/0!</v>
      </c>
      <c r="R56" s="115" t="e">
        <f t="shared" si="5"/>
        <v>#DIV/0!</v>
      </c>
      <c r="S56" s="116" t="e">
        <f t="shared" si="2"/>
        <v>#DIV/0!</v>
      </c>
      <c r="T56" s="41"/>
    </row>
    <row r="57" spans="1:20" s="44" customFormat="1" ht="32.1" customHeight="1">
      <c r="A57" s="509" t="s">
        <v>2064</v>
      </c>
      <c r="B57" s="511" t="s">
        <v>2067</v>
      </c>
      <c r="C57" s="511" t="s">
        <v>2068</v>
      </c>
      <c r="D57" s="324">
        <v>407</v>
      </c>
      <c r="E57" s="460"/>
      <c r="F57" s="117">
        <v>50.4</v>
      </c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>
        <f t="shared" si="8"/>
        <v>50.4</v>
      </c>
      <c r="R57" s="115" t="str">
        <f t="shared" si="5"/>
        <v>NO</v>
      </c>
      <c r="S57" s="116" t="str">
        <f t="shared" si="2"/>
        <v>Alto</v>
      </c>
      <c r="T57" s="41"/>
    </row>
    <row r="58" spans="1:20" s="44" customFormat="1" ht="32.1" customHeight="1">
      <c r="A58" s="509" t="s">
        <v>2064</v>
      </c>
      <c r="B58" s="511" t="s">
        <v>2069</v>
      </c>
      <c r="C58" s="511" t="s">
        <v>2070</v>
      </c>
      <c r="D58" s="322">
        <v>42</v>
      </c>
      <c r="E58" s="460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>
        <v>88</v>
      </c>
      <c r="Q58" s="117">
        <f t="shared" si="8"/>
        <v>88</v>
      </c>
      <c r="R58" s="115" t="str">
        <f t="shared" si="5"/>
        <v>NO</v>
      </c>
      <c r="S58" s="116" t="str">
        <f t="shared" si="2"/>
        <v>Inviable Sanitariamente</v>
      </c>
      <c r="T58" s="41"/>
    </row>
    <row r="59" spans="1:20" s="44" customFormat="1" ht="32.1" customHeight="1">
      <c r="A59" s="509" t="s">
        <v>2064</v>
      </c>
      <c r="B59" s="511" t="s">
        <v>2071</v>
      </c>
      <c r="C59" s="511" t="s">
        <v>2072</v>
      </c>
      <c r="D59" s="324">
        <v>19</v>
      </c>
      <c r="E59" s="460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 t="e">
        <f t="shared" si="8"/>
        <v>#DIV/0!</v>
      </c>
      <c r="R59" s="115" t="e">
        <f t="shared" si="5"/>
        <v>#DIV/0!</v>
      </c>
      <c r="S59" s="116" t="e">
        <f t="shared" si="2"/>
        <v>#DIV/0!</v>
      </c>
      <c r="T59" s="41"/>
    </row>
    <row r="60" spans="1:20" s="44" customFormat="1" ht="32.1" customHeight="1">
      <c r="A60" s="509" t="s">
        <v>2064</v>
      </c>
      <c r="B60" s="511" t="s">
        <v>2073</v>
      </c>
      <c r="C60" s="511" t="s">
        <v>2074</v>
      </c>
      <c r="D60" s="322">
        <v>42</v>
      </c>
      <c r="E60" s="460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 t="e">
        <f t="shared" si="8"/>
        <v>#DIV/0!</v>
      </c>
      <c r="R60" s="115" t="e">
        <f t="shared" si="5"/>
        <v>#DIV/0!</v>
      </c>
      <c r="S60" s="116" t="e">
        <f t="shared" si="2"/>
        <v>#DIV/0!</v>
      </c>
      <c r="T60" s="41"/>
    </row>
    <row r="61" spans="1:20" s="44" customFormat="1" ht="32.1" customHeight="1">
      <c r="A61" s="509" t="s">
        <v>2064</v>
      </c>
      <c r="B61" s="511" t="s">
        <v>2075</v>
      </c>
      <c r="C61" s="511" t="s">
        <v>2076</v>
      </c>
      <c r="D61" s="324">
        <v>43</v>
      </c>
      <c r="E61" s="460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 t="e">
        <f t="shared" si="8"/>
        <v>#DIV/0!</v>
      </c>
      <c r="R61" s="115" t="e">
        <f t="shared" si="5"/>
        <v>#DIV/0!</v>
      </c>
      <c r="S61" s="116" t="e">
        <f t="shared" si="2"/>
        <v>#DIV/0!</v>
      </c>
      <c r="T61" s="41"/>
    </row>
    <row r="62" spans="1:20" s="44" customFormat="1" ht="32.1" customHeight="1">
      <c r="A62" s="509" t="s">
        <v>2064</v>
      </c>
      <c r="B62" s="511" t="s">
        <v>2077</v>
      </c>
      <c r="C62" s="511" t="s">
        <v>2078</v>
      </c>
      <c r="D62" s="322">
        <v>18</v>
      </c>
      <c r="E62" s="460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>
        <v>88</v>
      </c>
      <c r="Q62" s="117">
        <f t="shared" si="8"/>
        <v>88</v>
      </c>
      <c r="R62" s="115" t="str">
        <f t="shared" si="5"/>
        <v>NO</v>
      </c>
      <c r="S62" s="116" t="str">
        <f t="shared" si="2"/>
        <v>Inviable Sanitariamente</v>
      </c>
      <c r="T62" s="41"/>
    </row>
    <row r="63" spans="1:20" s="44" customFormat="1" ht="32.1" customHeight="1">
      <c r="A63" s="509" t="s">
        <v>2064</v>
      </c>
      <c r="B63" s="511" t="s">
        <v>2079</v>
      </c>
      <c r="C63" s="511" t="s">
        <v>2080</v>
      </c>
      <c r="D63" s="324">
        <v>45</v>
      </c>
      <c r="E63" s="460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>
        <v>97.6</v>
      </c>
      <c r="Q63" s="117">
        <f t="shared" si="8"/>
        <v>97.6</v>
      </c>
      <c r="R63" s="115" t="str">
        <f t="shared" si="5"/>
        <v>NO</v>
      </c>
      <c r="S63" s="116" t="str">
        <f t="shared" si="2"/>
        <v>Inviable Sanitariamente</v>
      </c>
      <c r="T63" s="41"/>
    </row>
    <row r="64" spans="1:20" s="44" customFormat="1" ht="32.1" customHeight="1">
      <c r="A64" s="509" t="s">
        <v>2064</v>
      </c>
      <c r="B64" s="511" t="s">
        <v>2081</v>
      </c>
      <c r="C64" s="511" t="s">
        <v>2082</v>
      </c>
      <c r="D64" s="324">
        <v>24</v>
      </c>
      <c r="E64" s="460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 t="e">
        <f t="shared" si="8"/>
        <v>#DIV/0!</v>
      </c>
      <c r="R64" s="115" t="e">
        <f t="shared" si="5"/>
        <v>#DIV/0!</v>
      </c>
      <c r="S64" s="116" t="e">
        <f t="shared" si="2"/>
        <v>#DIV/0!</v>
      </c>
      <c r="T64" s="41"/>
    </row>
    <row r="65" spans="1:70" s="44" customFormat="1" ht="32.1" customHeight="1">
      <c r="A65" s="509" t="s">
        <v>2064</v>
      </c>
      <c r="B65" s="511" t="s">
        <v>2083</v>
      </c>
      <c r="C65" s="511" t="s">
        <v>2084</v>
      </c>
      <c r="D65" s="322">
        <v>18</v>
      </c>
      <c r="E65" s="460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 t="e">
        <f t="shared" si="8"/>
        <v>#DIV/0!</v>
      </c>
      <c r="R65" s="115" t="e">
        <f t="shared" si="5"/>
        <v>#DIV/0!</v>
      </c>
      <c r="S65" s="116" t="e">
        <f t="shared" si="2"/>
        <v>#DIV/0!</v>
      </c>
      <c r="T65" s="41"/>
    </row>
    <row r="66" spans="1:70" s="44" customFormat="1" ht="32.1" customHeight="1">
      <c r="A66" s="509" t="s">
        <v>2064</v>
      </c>
      <c r="B66" s="511" t="s">
        <v>208</v>
      </c>
      <c r="C66" s="511" t="s">
        <v>2085</v>
      </c>
      <c r="D66" s="324">
        <v>25</v>
      </c>
      <c r="E66" s="460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 t="e">
        <f t="shared" si="8"/>
        <v>#DIV/0!</v>
      </c>
      <c r="R66" s="115" t="e">
        <f t="shared" si="5"/>
        <v>#DIV/0!</v>
      </c>
      <c r="S66" s="116" t="e">
        <f t="shared" si="2"/>
        <v>#DIV/0!</v>
      </c>
      <c r="T66" s="41"/>
    </row>
    <row r="67" spans="1:70" s="44" customFormat="1" ht="32.1" customHeight="1">
      <c r="A67" s="509" t="s">
        <v>2064</v>
      </c>
      <c r="B67" s="511" t="s">
        <v>2086</v>
      </c>
      <c r="C67" s="511" t="s">
        <v>2087</v>
      </c>
      <c r="D67" s="324">
        <v>26</v>
      </c>
      <c r="E67" s="460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 t="e">
        <f t="shared" si="8"/>
        <v>#DIV/0!</v>
      </c>
      <c r="R67" s="115" t="e">
        <f t="shared" si="5"/>
        <v>#DIV/0!</v>
      </c>
      <c r="S67" s="116" t="e">
        <f t="shared" si="2"/>
        <v>#DIV/0!</v>
      </c>
      <c r="T67" s="41"/>
    </row>
    <row r="68" spans="1:70" s="44" customFormat="1" ht="32.1" customHeight="1">
      <c r="A68" s="509" t="s">
        <v>2064</v>
      </c>
      <c r="B68" s="511" t="s">
        <v>2088</v>
      </c>
      <c r="C68" s="511" t="s">
        <v>2089</v>
      </c>
      <c r="D68" s="322">
        <v>46</v>
      </c>
      <c r="E68" s="460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 t="e">
        <f t="shared" si="8"/>
        <v>#DIV/0!</v>
      </c>
      <c r="R68" s="115" t="e">
        <f t="shared" si="5"/>
        <v>#DIV/0!</v>
      </c>
      <c r="S68" s="116" t="e">
        <f t="shared" si="2"/>
        <v>#DIV/0!</v>
      </c>
      <c r="T68" s="41"/>
    </row>
    <row r="69" spans="1:70" s="44" customFormat="1" ht="32.1" customHeight="1">
      <c r="A69" s="509" t="s">
        <v>2064</v>
      </c>
      <c r="B69" s="511" t="s">
        <v>2090</v>
      </c>
      <c r="C69" s="511" t="s">
        <v>2091</v>
      </c>
      <c r="D69" s="322">
        <v>19</v>
      </c>
      <c r="E69" s="460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 t="e">
        <f t="shared" si="8"/>
        <v>#DIV/0!</v>
      </c>
      <c r="R69" s="115" t="e">
        <f t="shared" si="5"/>
        <v>#DIV/0!</v>
      </c>
      <c r="S69" s="116" t="e">
        <f t="shared" si="2"/>
        <v>#DIV/0!</v>
      </c>
      <c r="T69" s="41"/>
    </row>
    <row r="70" spans="1:70" s="44" customFormat="1" ht="32.1" customHeight="1">
      <c r="A70" s="509" t="s">
        <v>2064</v>
      </c>
      <c r="B70" s="511" t="s">
        <v>2092</v>
      </c>
      <c r="C70" s="511" t="s">
        <v>2093</v>
      </c>
      <c r="D70" s="322">
        <v>18</v>
      </c>
      <c r="E70" s="460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>
        <v>24</v>
      </c>
      <c r="Q70" s="117">
        <f t="shared" si="8"/>
        <v>24</v>
      </c>
      <c r="R70" s="115" t="str">
        <f t="shared" si="5"/>
        <v>NO</v>
      </c>
      <c r="S70" s="116" t="str">
        <f t="shared" si="2"/>
        <v>Medio</v>
      </c>
      <c r="T70" s="41"/>
    </row>
    <row r="71" spans="1:70" s="44" customFormat="1" ht="32.1" customHeight="1">
      <c r="A71" s="509" t="s">
        <v>2064</v>
      </c>
      <c r="B71" s="511" t="s">
        <v>2094</v>
      </c>
      <c r="C71" s="511" t="s">
        <v>2095</v>
      </c>
      <c r="D71" s="217">
        <v>28</v>
      </c>
      <c r="E71" s="460"/>
      <c r="F71" s="117"/>
      <c r="G71" s="117"/>
      <c r="H71" s="117"/>
      <c r="I71" s="117"/>
      <c r="J71" s="117"/>
      <c r="K71" s="117"/>
      <c r="L71" s="117"/>
      <c r="M71" s="117"/>
      <c r="N71" s="117"/>
      <c r="O71" s="117">
        <v>0</v>
      </c>
      <c r="P71" s="117"/>
      <c r="Q71" s="117">
        <f t="shared" si="8"/>
        <v>0</v>
      </c>
      <c r="R71" s="115" t="str">
        <f t="shared" si="5"/>
        <v>SI</v>
      </c>
      <c r="S71" s="116" t="str">
        <f t="shared" si="2"/>
        <v>Sin Riesgo</v>
      </c>
      <c r="T71" s="41"/>
    </row>
    <row r="72" spans="1:70" s="44" customFormat="1" ht="32.1" customHeight="1">
      <c r="A72" s="509" t="s">
        <v>2064</v>
      </c>
      <c r="B72" s="511" t="s">
        <v>2096</v>
      </c>
      <c r="C72" s="511" t="s">
        <v>2097</v>
      </c>
      <c r="D72" s="217">
        <v>325</v>
      </c>
      <c r="E72" s="460"/>
      <c r="F72" s="117"/>
      <c r="G72" s="117"/>
      <c r="H72" s="117"/>
      <c r="I72" s="117"/>
      <c r="J72" s="117"/>
      <c r="K72" s="117"/>
      <c r="L72" s="117"/>
      <c r="M72" s="117"/>
      <c r="N72" s="117"/>
      <c r="O72" s="117">
        <v>0</v>
      </c>
      <c r="P72" s="117"/>
      <c r="Q72" s="117">
        <f t="shared" si="8"/>
        <v>0</v>
      </c>
      <c r="R72" s="115" t="str">
        <f t="shared" si="5"/>
        <v>SI</v>
      </c>
      <c r="S72" s="116" t="str">
        <f t="shared" si="2"/>
        <v>Sin Riesgo</v>
      </c>
      <c r="T72" s="41"/>
    </row>
    <row r="73" spans="1:70" s="44" customFormat="1" ht="32.1" customHeight="1">
      <c r="A73" s="509" t="s">
        <v>2064</v>
      </c>
      <c r="B73" s="511" t="s">
        <v>2098</v>
      </c>
      <c r="C73" s="511" t="s">
        <v>2099</v>
      </c>
      <c r="D73" s="217">
        <v>51</v>
      </c>
      <c r="E73" s="460"/>
      <c r="F73" s="117"/>
      <c r="G73" s="117"/>
      <c r="H73" s="117"/>
      <c r="I73" s="117"/>
      <c r="J73" s="117"/>
      <c r="K73" s="117"/>
      <c r="L73" s="117"/>
      <c r="M73" s="117"/>
      <c r="N73" s="117">
        <v>0</v>
      </c>
      <c r="O73" s="117">
        <v>0</v>
      </c>
      <c r="P73" s="117"/>
      <c r="Q73" s="117">
        <f t="shared" si="8"/>
        <v>0</v>
      </c>
      <c r="R73" s="115" t="str">
        <f t="shared" si="5"/>
        <v>SI</v>
      </c>
      <c r="S73" s="116" t="str">
        <f t="shared" si="2"/>
        <v>Sin Riesgo</v>
      </c>
      <c r="T73" s="41"/>
    </row>
    <row r="74" spans="1:70" s="44" customFormat="1" ht="32.1" customHeight="1">
      <c r="A74" s="509" t="s">
        <v>2064</v>
      </c>
      <c r="B74" s="511" t="s">
        <v>2100</v>
      </c>
      <c r="C74" s="511" t="s">
        <v>2101</v>
      </c>
      <c r="D74" s="217">
        <v>30</v>
      </c>
      <c r="E74" s="460"/>
      <c r="F74" s="117"/>
      <c r="G74" s="117"/>
      <c r="H74" s="117"/>
      <c r="I74" s="117"/>
      <c r="J74" s="117"/>
      <c r="K74" s="117"/>
      <c r="L74" s="117"/>
      <c r="M74" s="117"/>
      <c r="N74" s="117">
        <v>0</v>
      </c>
      <c r="O74" s="117">
        <v>0</v>
      </c>
      <c r="P74" s="117"/>
      <c r="Q74" s="117">
        <f t="shared" si="8"/>
        <v>0</v>
      </c>
      <c r="R74" s="115" t="str">
        <f t="shared" si="5"/>
        <v>SI</v>
      </c>
      <c r="S74" s="116" t="str">
        <f t="shared" si="2"/>
        <v>Sin Riesgo</v>
      </c>
      <c r="T74" s="41"/>
    </row>
    <row r="75" spans="1:70" s="44" customFormat="1" ht="32.1" customHeight="1">
      <c r="A75" s="509" t="s">
        <v>2064</v>
      </c>
      <c r="B75" s="511" t="s">
        <v>2102</v>
      </c>
      <c r="C75" s="511" t="s">
        <v>2103</v>
      </c>
      <c r="D75" s="217">
        <v>75</v>
      </c>
      <c r="E75" s="460"/>
      <c r="F75" s="117"/>
      <c r="G75" s="117"/>
      <c r="H75" s="117"/>
      <c r="I75" s="117"/>
      <c r="J75" s="117"/>
      <c r="K75" s="117"/>
      <c r="L75" s="117"/>
      <c r="M75" s="117"/>
      <c r="N75" s="117"/>
      <c r="O75" s="117">
        <v>0</v>
      </c>
      <c r="P75" s="117"/>
      <c r="Q75" s="117">
        <f t="shared" si="8"/>
        <v>0</v>
      </c>
      <c r="R75" s="115" t="str">
        <f t="shared" si="5"/>
        <v>SI</v>
      </c>
      <c r="S75" s="116" t="str">
        <f t="shared" ref="S75:S77" si="9">IF(Q75&lt;=5,"Sin Riesgo",IF(Q75 &lt;=14,"Bajo",IF(Q75&lt;=35,"Medio",IF(Q75&lt;=80,"Alto","Inviable Sanitariamente"))))</f>
        <v>Sin Riesgo</v>
      </c>
      <c r="T75" s="41"/>
    </row>
    <row r="76" spans="1:70" s="44" customFormat="1" ht="32.1" customHeight="1">
      <c r="A76" s="509" t="s">
        <v>2064</v>
      </c>
      <c r="B76" s="511" t="s">
        <v>2104</v>
      </c>
      <c r="C76" s="511" t="s">
        <v>2105</v>
      </c>
      <c r="D76" s="217">
        <v>60</v>
      </c>
      <c r="E76" s="460"/>
      <c r="F76" s="117"/>
      <c r="G76" s="117"/>
      <c r="H76" s="117"/>
      <c r="I76" s="117"/>
      <c r="J76" s="117"/>
      <c r="K76" s="117"/>
      <c r="L76" s="117">
        <v>0</v>
      </c>
      <c r="M76" s="117"/>
      <c r="N76" s="117"/>
      <c r="O76" s="117">
        <v>0</v>
      </c>
      <c r="P76" s="117"/>
      <c r="Q76" s="117">
        <f t="shared" si="8"/>
        <v>0</v>
      </c>
      <c r="R76" s="115" t="str">
        <f t="shared" si="5"/>
        <v>SI</v>
      </c>
      <c r="S76" s="116" t="str">
        <f t="shared" si="9"/>
        <v>Sin Riesgo</v>
      </c>
      <c r="T76" s="41"/>
    </row>
    <row r="77" spans="1:70" s="44" customFormat="1" ht="32.1" customHeight="1">
      <c r="A77" s="509" t="s">
        <v>2064</v>
      </c>
      <c r="B77" s="511" t="s">
        <v>2106</v>
      </c>
      <c r="C77" s="511" t="s">
        <v>2107</v>
      </c>
      <c r="D77" s="322">
        <v>12</v>
      </c>
      <c r="E77" s="460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>
        <v>24</v>
      </c>
      <c r="Q77" s="117">
        <f t="shared" si="8"/>
        <v>24</v>
      </c>
      <c r="R77" s="115" t="str">
        <f t="shared" si="5"/>
        <v>NO</v>
      </c>
      <c r="S77" s="116" t="str">
        <f t="shared" si="9"/>
        <v>Medio</v>
      </c>
      <c r="T77" s="41"/>
    </row>
    <row r="78" spans="1:70" s="193" customFormat="1" ht="32.1" customHeight="1">
      <c r="A78" s="61"/>
      <c r="B78" s="97"/>
      <c r="C78" s="97"/>
      <c r="D78" s="407"/>
      <c r="E78" s="407"/>
      <c r="F78" s="407"/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5"/>
      <c r="R78" s="46"/>
      <c r="S78" s="47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</row>
    <row r="79" spans="1:70" s="28" customFormat="1" ht="32.1" customHeight="1">
      <c r="A79" s="127" t="s">
        <v>1124</v>
      </c>
      <c r="B79" s="127" t="s">
        <v>433</v>
      </c>
      <c r="C79" s="573"/>
      <c r="D79" s="574"/>
      <c r="E79" s="574"/>
      <c r="F79" s="574"/>
      <c r="G79" s="574"/>
      <c r="H79" s="574"/>
      <c r="I79" s="574"/>
      <c r="J79" s="574"/>
      <c r="K79" s="574"/>
      <c r="L79" s="574"/>
      <c r="M79" s="574"/>
      <c r="N79" s="574"/>
      <c r="O79" s="574"/>
      <c r="P79" s="574"/>
      <c r="Q79" s="574"/>
      <c r="R79" s="574"/>
      <c r="S79" s="574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</row>
    <row r="80" spans="1:70" s="28" customFormat="1" ht="32.1" customHeight="1">
      <c r="A80" s="69" t="s">
        <v>434</v>
      </c>
      <c r="B80" s="70">
        <f>COUNTIF(E11:P77,"&lt;=5")</f>
        <v>20</v>
      </c>
      <c r="C80" s="573"/>
      <c r="D80" s="574"/>
      <c r="E80" s="574"/>
      <c r="F80" s="574"/>
      <c r="G80" s="574"/>
      <c r="H80" s="574"/>
      <c r="I80" s="574"/>
      <c r="J80" s="574"/>
      <c r="K80" s="574"/>
      <c r="L80" s="574"/>
      <c r="M80" s="574"/>
      <c r="N80" s="574"/>
      <c r="O80" s="574"/>
      <c r="P80" s="574"/>
      <c r="Q80" s="574"/>
      <c r="R80" s="574"/>
      <c r="S80" s="574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</row>
    <row r="81" spans="1:70" s="28" customFormat="1" ht="32.1" customHeight="1">
      <c r="A81" s="102" t="s">
        <v>435</v>
      </c>
      <c r="B81" s="150">
        <f>COUNTIFS(E11:P77,"&gt;5",E11:P77,"&lt;=14")</f>
        <v>0</v>
      </c>
      <c r="C81" s="573"/>
      <c r="D81" s="574"/>
      <c r="E81" s="574"/>
      <c r="F81" s="574"/>
      <c r="G81" s="574"/>
      <c r="H81" s="574"/>
      <c r="I81" s="574"/>
      <c r="J81" s="574"/>
      <c r="K81" s="574"/>
      <c r="L81" s="574"/>
      <c r="M81" s="574"/>
      <c r="N81" s="574"/>
      <c r="O81" s="574"/>
      <c r="P81" s="574"/>
      <c r="Q81" s="574"/>
      <c r="R81" s="574"/>
      <c r="S81" s="574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</row>
    <row r="82" spans="1:70" s="28" customFormat="1" ht="32.1" customHeight="1">
      <c r="A82" s="103" t="s">
        <v>436</v>
      </c>
      <c r="B82" s="151">
        <f>COUNTIFS(E11:P77,"&gt;14",E11:P77,"&lt;=35")</f>
        <v>10</v>
      </c>
      <c r="C82" s="573"/>
      <c r="D82" s="574"/>
      <c r="E82" s="574"/>
      <c r="F82" s="574"/>
      <c r="G82" s="574"/>
      <c r="H82" s="574"/>
      <c r="I82" s="574"/>
      <c r="J82" s="574"/>
      <c r="K82" s="574"/>
      <c r="L82" s="574"/>
      <c r="M82" s="574"/>
      <c r="N82" s="574"/>
      <c r="O82" s="574"/>
      <c r="P82" s="574"/>
      <c r="Q82" s="574"/>
      <c r="R82" s="574"/>
      <c r="S82" s="574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</row>
    <row r="83" spans="1:70" s="28" customFormat="1" ht="32.1" customHeight="1">
      <c r="A83" s="104" t="s">
        <v>437</v>
      </c>
      <c r="B83" s="151">
        <f>COUNTIFS(E11:P77,"&gt;35",E11:P77,"&lt;=80")</f>
        <v>14</v>
      </c>
      <c r="C83" s="83"/>
      <c r="D83" s="407"/>
      <c r="E83" s="407"/>
      <c r="F83" s="407"/>
      <c r="G83" s="407"/>
      <c r="H83" s="407"/>
      <c r="I83" s="407"/>
      <c r="J83" s="407"/>
      <c r="K83" s="407"/>
      <c r="L83" s="407"/>
      <c r="M83" s="407"/>
      <c r="N83" s="407"/>
      <c r="O83" s="407"/>
      <c r="P83" s="407"/>
      <c r="Q83" s="31"/>
      <c r="R83" s="46"/>
      <c r="S83" s="48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</row>
    <row r="84" spans="1:70" ht="36.75" customHeight="1">
      <c r="A84" s="105" t="s">
        <v>438</v>
      </c>
      <c r="B84" s="151">
        <f>COUNTIFS(E11:P77,"&gt;80",E11:P77,"&lt;=100")</f>
        <v>26</v>
      </c>
      <c r="C84" s="97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</row>
    <row r="85" spans="1:70" ht="30.75" customHeight="1">
      <c r="A85" s="120" t="s">
        <v>439</v>
      </c>
      <c r="B85" s="121">
        <f>COUNT(E11:P77)</f>
        <v>70</v>
      </c>
      <c r="C85" s="97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</row>
    <row r="86" spans="1:70" ht="36.75" customHeight="1">
      <c r="A86" s="106" t="s">
        <v>630</v>
      </c>
      <c r="B86" s="107">
        <f>B85-B80</f>
        <v>50</v>
      </c>
      <c r="C86" s="97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</row>
    <row r="87" spans="1:70">
      <c r="A87" s="61"/>
      <c r="B87" s="97"/>
      <c r="C87" s="97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</row>
    <row r="88" spans="1:70">
      <c r="A88" s="61"/>
      <c r="B88" s="97"/>
      <c r="C88" s="97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</row>
    <row r="89" spans="1:70">
      <c r="A89" s="61"/>
      <c r="B89" s="97"/>
      <c r="C89" s="97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</row>
    <row r="90" spans="1:70">
      <c r="A90" s="61"/>
      <c r="B90" s="97"/>
      <c r="C90" s="97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</row>
    <row r="91" spans="1:70">
      <c r="A91" s="61"/>
      <c r="B91" s="97"/>
      <c r="C91" s="97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</row>
    <row r="92" spans="1:70">
      <c r="A92" s="61"/>
      <c r="B92" s="97"/>
      <c r="C92" s="97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</row>
    <row r="93" spans="1:70">
      <c r="A93" s="61"/>
      <c r="B93" s="97"/>
      <c r="C93" s="97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</row>
    <row r="94" spans="1:70">
      <c r="A94" s="61"/>
      <c r="B94" s="97"/>
      <c r="C94" s="97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</row>
  </sheetData>
  <customSheetViews>
    <customSheetView guid="{75DD7674-E7DE-4BB1-A36D-76AA33452CB3}" scale="60" showPageBreaks="1" showAutoFilter="1">
      <pane xSplit="3" ySplit="7" topLeftCell="D8" activePane="bottomRight" state="frozenSplit"/>
      <selection pane="bottomRight" activeCell="M74" sqref="M74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BR79" xr:uid="{00000000-0000-0000-0000-000000000000}">
        <sortState ref="A12:BR79">
          <sortCondition ref="A10:A79"/>
        </sortState>
      </autoFilter>
    </customSheetView>
    <customSheetView guid="{AEDE1BDB-8710-4CDA-8488-31F49D423ACE}" scale="60" showPageBreaks="1">
      <pane xSplit="3" ySplit="7" topLeftCell="S68" activePane="bottomRight" state="frozenSplit"/>
      <selection pane="bottomRight" activeCell="S92" sqref="S92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showPageBreaks="1">
      <pane xSplit="3" ySplit="7" topLeftCell="G8" activePane="bottomRight" state="frozenSplit"/>
      <selection pane="bottomRight" activeCell="A43" sqref="A43:S44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showPageBreaks="1">
      <pane xSplit="2.2000000000000002" ySplit="7" topLeftCell="D51" activePane="bottomRight" state="frozenSplit"/>
      <selection pane="bottomRight" activeCell="A79" sqref="A59:A79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1">
    <mergeCell ref="H5:J6"/>
    <mergeCell ref="K5:M6"/>
    <mergeCell ref="N5:P6"/>
    <mergeCell ref="Q5:R6"/>
    <mergeCell ref="S5:S6"/>
    <mergeCell ref="B1:D1"/>
    <mergeCell ref="B2:D2"/>
    <mergeCell ref="B3:D3"/>
    <mergeCell ref="E5:G6"/>
    <mergeCell ref="B5:C6"/>
    <mergeCell ref="C81:S82"/>
    <mergeCell ref="S9:S10"/>
    <mergeCell ref="C9:C10"/>
    <mergeCell ref="R9:R10"/>
    <mergeCell ref="Q9:Q10"/>
    <mergeCell ref="E9:P9"/>
    <mergeCell ref="A7:B7"/>
    <mergeCell ref="C79:S80"/>
    <mergeCell ref="D9:D10"/>
    <mergeCell ref="A9:A10"/>
    <mergeCell ref="B9:B10"/>
  </mergeCells>
  <phoneticPr fontId="4" type="noConversion"/>
  <conditionalFormatting sqref="E11:E18">
    <cfRule type="containsBlanks" dxfId="4939" priority="89" stopIfTrue="1">
      <formula>LEN(TRIM(E11))=0</formula>
    </cfRule>
    <cfRule type="cellIs" dxfId="4938" priority="90" stopIfTrue="1" operator="between">
      <formula>80.1</formula>
      <formula>100</formula>
    </cfRule>
    <cfRule type="cellIs" dxfId="4937" priority="91" stopIfTrue="1" operator="between">
      <formula>35.1</formula>
      <formula>80</formula>
    </cfRule>
    <cfRule type="cellIs" dxfId="4936" priority="92" stopIfTrue="1" operator="between">
      <formula>14.1</formula>
      <formula>35</formula>
    </cfRule>
    <cfRule type="cellIs" dxfId="4935" priority="93" stopIfTrue="1" operator="between">
      <formula>5.1</formula>
      <formula>14</formula>
    </cfRule>
    <cfRule type="cellIs" dxfId="4934" priority="94" stopIfTrue="1" operator="between">
      <formula>0</formula>
      <formula>5</formula>
    </cfRule>
  </conditionalFormatting>
  <conditionalFormatting sqref="E11:E18">
    <cfRule type="containsBlanks" dxfId="4933" priority="95" stopIfTrue="1">
      <formula>LEN(TRIM(E11))=0</formula>
    </cfRule>
  </conditionalFormatting>
  <conditionalFormatting sqref="R11:R18 R56:R77">
    <cfRule type="cellIs" dxfId="4908" priority="131" stopIfTrue="1" operator="equal">
      <formula>"NO"</formula>
    </cfRule>
  </conditionalFormatting>
  <conditionalFormatting sqref="S11:S77">
    <cfRule type="containsText" dxfId="4907" priority="117" stopIfTrue="1" operator="containsText" text="INVIABLE SANITARIAMENTE">
      <formula>NOT(ISERROR(SEARCH("INVIABLE SANITARIAMENTE",S11)))</formula>
    </cfRule>
    <cfRule type="containsText" dxfId="4906" priority="118" stopIfTrue="1" operator="containsText" text="ALTO">
      <formula>NOT(ISERROR(SEARCH("ALTO",S11)))</formula>
    </cfRule>
    <cfRule type="containsText" dxfId="4905" priority="119" stopIfTrue="1" operator="containsText" text="MEDIO">
      <formula>NOT(ISERROR(SEARCH("MEDIO",S11)))</formula>
    </cfRule>
    <cfRule type="containsText" dxfId="4904" priority="120" stopIfTrue="1" operator="containsText" text="BAJO">
      <formula>NOT(ISERROR(SEARCH("BAJO",S11)))</formula>
    </cfRule>
    <cfRule type="containsText" dxfId="4903" priority="121" stopIfTrue="1" operator="containsText" text="SIN RIESGO">
      <formula>NOT(ISERROR(SEARCH("SIN RIESGO",S11)))</formula>
    </cfRule>
    <cfRule type="cellIs" dxfId="4902" priority="130" stopIfTrue="1" operator="equal">
      <formula>"INVIABLE SANITARIAMENTE"</formula>
    </cfRule>
  </conditionalFormatting>
  <conditionalFormatting sqref="R19:R25">
    <cfRule type="cellIs" dxfId="4901" priority="88" stopIfTrue="1" operator="equal">
      <formula>"NO"</formula>
    </cfRule>
  </conditionalFormatting>
  <conditionalFormatting sqref="E19:E25">
    <cfRule type="containsBlanks" dxfId="4899" priority="80" stopIfTrue="1">
      <formula>LEN(TRIM(E19))=0</formula>
    </cfRule>
    <cfRule type="cellIs" dxfId="4898" priority="81" stopIfTrue="1" operator="between">
      <formula>80.1</formula>
      <formula>100</formula>
    </cfRule>
    <cfRule type="cellIs" dxfId="4897" priority="82" stopIfTrue="1" operator="between">
      <formula>35.1</formula>
      <formula>80</formula>
    </cfRule>
    <cfRule type="cellIs" dxfId="4896" priority="83" stopIfTrue="1" operator="between">
      <formula>14.1</formula>
      <formula>35</formula>
    </cfRule>
    <cfRule type="cellIs" dxfId="4895" priority="84" stopIfTrue="1" operator="between">
      <formula>5.1</formula>
      <formula>14</formula>
    </cfRule>
    <cfRule type="cellIs" dxfId="4894" priority="85" stopIfTrue="1" operator="between">
      <formula>0</formula>
      <formula>5</formula>
    </cfRule>
    <cfRule type="containsBlanks" dxfId="4893" priority="86" stopIfTrue="1">
      <formula>LEN(TRIM(E19))=0</formula>
    </cfRule>
  </conditionalFormatting>
  <conditionalFormatting sqref="E40:E45">
    <cfRule type="containsBlanks" dxfId="4886" priority="65" stopIfTrue="1">
      <formula>LEN(TRIM(E40))=0</formula>
    </cfRule>
    <cfRule type="cellIs" dxfId="4885" priority="66" stopIfTrue="1" operator="between">
      <formula>80.1</formula>
      <formula>100</formula>
    </cfRule>
    <cfRule type="cellIs" dxfId="4884" priority="67" stopIfTrue="1" operator="between">
      <formula>35.1</formula>
      <formula>80</formula>
    </cfRule>
    <cfRule type="cellIs" dxfId="4883" priority="68" stopIfTrue="1" operator="between">
      <formula>14.1</formula>
      <formula>35</formula>
    </cfRule>
    <cfRule type="cellIs" dxfId="4882" priority="69" stopIfTrue="1" operator="between">
      <formula>5.1</formula>
      <formula>14</formula>
    </cfRule>
    <cfRule type="cellIs" dxfId="4881" priority="70" stopIfTrue="1" operator="between">
      <formula>0</formula>
      <formula>5</formula>
    </cfRule>
    <cfRule type="containsBlanks" dxfId="4880" priority="71" stopIfTrue="1">
      <formula>LEN(TRIM(E40))=0</formula>
    </cfRule>
  </conditionalFormatting>
  <conditionalFormatting sqref="R40:R45">
    <cfRule type="cellIs" dxfId="4879" priority="73" stopIfTrue="1" operator="equal">
      <formula>"NO"</formula>
    </cfRule>
  </conditionalFormatting>
  <conditionalFormatting sqref="R46:R55">
    <cfRule type="cellIs" dxfId="4871" priority="58" stopIfTrue="1" operator="equal">
      <formula>"NO"</formula>
    </cfRule>
  </conditionalFormatting>
  <conditionalFormatting sqref="E46:E55">
    <cfRule type="containsBlanks" dxfId="4869" priority="50" stopIfTrue="1">
      <formula>LEN(TRIM(E46))=0</formula>
    </cfRule>
    <cfRule type="cellIs" dxfId="4868" priority="51" stopIfTrue="1" operator="between">
      <formula>80.1</formula>
      <formula>100</formula>
    </cfRule>
    <cfRule type="cellIs" dxfId="4867" priority="52" stopIfTrue="1" operator="between">
      <formula>35.1</formula>
      <formula>80</formula>
    </cfRule>
    <cfRule type="cellIs" dxfId="4866" priority="53" stopIfTrue="1" operator="between">
      <formula>14.1</formula>
      <formula>35</formula>
    </cfRule>
    <cfRule type="cellIs" dxfId="4865" priority="54" stopIfTrue="1" operator="between">
      <formula>5.1</formula>
      <formula>14</formula>
    </cfRule>
    <cfRule type="cellIs" dxfId="4864" priority="55" stopIfTrue="1" operator="between">
      <formula>0</formula>
      <formula>5</formula>
    </cfRule>
    <cfRule type="containsBlanks" dxfId="4863" priority="56" stopIfTrue="1">
      <formula>LEN(TRIM(E46))=0</formula>
    </cfRule>
  </conditionalFormatting>
  <conditionalFormatting sqref="R26:R39">
    <cfRule type="cellIs" dxfId="4856" priority="43" stopIfTrue="1" operator="equal">
      <formula>"NO"</formula>
    </cfRule>
  </conditionalFormatting>
  <conditionalFormatting sqref="E26:E39">
    <cfRule type="containsBlanks" dxfId="4854" priority="35" stopIfTrue="1">
      <formula>LEN(TRIM(E26))=0</formula>
    </cfRule>
    <cfRule type="cellIs" dxfId="4853" priority="36" stopIfTrue="1" operator="between">
      <formula>80.1</formula>
      <formula>100</formula>
    </cfRule>
    <cfRule type="cellIs" dxfId="4852" priority="37" stopIfTrue="1" operator="between">
      <formula>35.1</formula>
      <formula>80</formula>
    </cfRule>
    <cfRule type="cellIs" dxfId="4851" priority="38" stopIfTrue="1" operator="between">
      <formula>14.1</formula>
      <formula>35</formula>
    </cfRule>
    <cfRule type="cellIs" dxfId="4850" priority="39" stopIfTrue="1" operator="between">
      <formula>5.1</formula>
      <formula>14</formula>
    </cfRule>
    <cfRule type="cellIs" dxfId="4849" priority="40" stopIfTrue="1" operator="between">
      <formula>0</formula>
      <formula>5</formula>
    </cfRule>
    <cfRule type="containsBlanks" dxfId="4848" priority="41" stopIfTrue="1">
      <formula>LEN(TRIM(E26))=0</formula>
    </cfRule>
  </conditionalFormatting>
  <conditionalFormatting sqref="E56:E76">
    <cfRule type="containsBlanks" dxfId="4841" priority="22" stopIfTrue="1">
      <formula>LEN(TRIM(E56))=0</formula>
    </cfRule>
    <cfRule type="cellIs" dxfId="4840" priority="23" stopIfTrue="1" operator="between">
      <formula>80.1</formula>
      <formula>100</formula>
    </cfRule>
    <cfRule type="cellIs" dxfId="4839" priority="24" stopIfTrue="1" operator="between">
      <formula>35.1</formula>
      <formula>80</formula>
    </cfRule>
    <cfRule type="cellIs" dxfId="4838" priority="25" stopIfTrue="1" operator="between">
      <formula>14.1</formula>
      <formula>35</formula>
    </cfRule>
    <cfRule type="cellIs" dxfId="4837" priority="26" stopIfTrue="1" operator="between">
      <formula>5.1</formula>
      <formula>14</formula>
    </cfRule>
    <cfRule type="cellIs" dxfId="4836" priority="27" stopIfTrue="1" operator="between">
      <formula>0</formula>
      <formula>5</formula>
    </cfRule>
    <cfRule type="containsBlanks" dxfId="4835" priority="28" stopIfTrue="1">
      <formula>LEN(TRIM(E56))=0</formula>
    </cfRule>
  </conditionalFormatting>
  <conditionalFormatting sqref="E77">
    <cfRule type="containsBlanks" dxfId="4834" priority="15" stopIfTrue="1">
      <formula>LEN(TRIM(E77))=0</formula>
    </cfRule>
    <cfRule type="cellIs" dxfId="4833" priority="16" stopIfTrue="1" operator="between">
      <formula>80.1</formula>
      <formula>100</formula>
    </cfRule>
    <cfRule type="cellIs" dxfId="4832" priority="17" stopIfTrue="1" operator="between">
      <formula>35.1</formula>
      <formula>80</formula>
    </cfRule>
    <cfRule type="cellIs" dxfId="4831" priority="18" stopIfTrue="1" operator="between">
      <formula>14.1</formula>
      <formula>35</formula>
    </cfRule>
    <cfRule type="cellIs" dxfId="4830" priority="19" stopIfTrue="1" operator="between">
      <formula>5.1</formula>
      <formula>14</formula>
    </cfRule>
    <cfRule type="cellIs" dxfId="4829" priority="20" stopIfTrue="1" operator="between">
      <formula>0</formula>
      <formula>5</formula>
    </cfRule>
    <cfRule type="containsBlanks" dxfId="4828" priority="21" stopIfTrue="1">
      <formula>LEN(TRIM(E77))=0</formula>
    </cfRule>
  </conditionalFormatting>
  <conditionalFormatting sqref="F11:Q77">
    <cfRule type="containsBlanks" dxfId="4820" priority="1" stopIfTrue="1">
      <formula>LEN(TRIM(F11))=0</formula>
    </cfRule>
    <cfRule type="cellIs" dxfId="4819" priority="2" stopIfTrue="1" operator="between">
      <formula>80.1</formula>
      <formula>100</formula>
    </cfRule>
    <cfRule type="cellIs" dxfId="4818" priority="3" stopIfTrue="1" operator="between">
      <formula>35.1</formula>
      <formula>80</formula>
    </cfRule>
    <cfRule type="cellIs" dxfId="4817" priority="4" stopIfTrue="1" operator="between">
      <formula>14.1</formula>
      <formula>35</formula>
    </cfRule>
    <cfRule type="cellIs" dxfId="4816" priority="5" stopIfTrue="1" operator="between">
      <formula>5.1</formula>
      <formula>14</formula>
    </cfRule>
    <cfRule type="cellIs" dxfId="4815" priority="6" stopIfTrue="1" operator="between">
      <formula>0</formula>
      <formula>5</formula>
    </cfRule>
  </conditionalFormatting>
  <conditionalFormatting sqref="F11:Q77">
    <cfRule type="containsBlanks" dxfId="4814" priority="7" stopIfTrue="1">
      <formula>LEN(TRIM(F11))=0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theme="0"/>
  </sheetPr>
  <dimension ref="A1:XFD830"/>
  <sheetViews>
    <sheetView showGridLines="0" zoomScale="60" zoomScaleNormal="60" workbookViewId="0">
      <selection activeCell="A11" sqref="A11"/>
    </sheetView>
  </sheetViews>
  <sheetFormatPr baseColWidth="10" defaultColWidth="0" defaultRowHeight="15" zeroHeight="1"/>
  <cols>
    <col min="1" max="1" width="42.88671875" style="41" customWidth="1"/>
    <col min="2" max="2" width="50" style="49" customWidth="1"/>
    <col min="3" max="3" width="58.44140625" style="39" customWidth="1"/>
    <col min="4" max="4" width="23" style="64" customWidth="1"/>
    <col min="5" max="7" width="10.6640625" style="407" customWidth="1"/>
    <col min="8" max="8" width="13.44140625" style="407" customWidth="1"/>
    <col min="9" max="9" width="11.109375" style="407" customWidth="1"/>
    <col min="10" max="10" width="11.6640625" style="407" customWidth="1"/>
    <col min="11" max="16" width="10.6640625" style="407" customWidth="1"/>
    <col min="17" max="17" width="14.88671875" style="9" customWidth="1"/>
    <col min="18" max="18" width="14.44140625" style="9" customWidth="1"/>
    <col min="19" max="19" width="42.33203125" style="9" bestFit="1" customWidth="1"/>
    <col min="20" max="20" width="9.88671875" style="9" hidden="1" customWidth="1"/>
    <col min="21" max="16384" width="11.44140625" style="9" hidden="1"/>
  </cols>
  <sheetData>
    <row r="1" spans="1:23" s="4" customFormat="1" ht="18" customHeight="1">
      <c r="A1" s="41"/>
      <c r="B1" s="575" t="s">
        <v>0</v>
      </c>
      <c r="C1" s="575"/>
      <c r="D1" s="575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192"/>
      <c r="R1" s="110"/>
      <c r="S1" s="18" t="s">
        <v>1</v>
      </c>
      <c r="T1" s="3"/>
      <c r="V1" s="5"/>
      <c r="W1" s="5"/>
    </row>
    <row r="2" spans="1:23" s="6" customFormat="1" ht="18" customHeight="1">
      <c r="A2" s="41"/>
      <c r="B2" s="575" t="s">
        <v>2</v>
      </c>
      <c r="C2" s="575"/>
      <c r="D2" s="575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35"/>
      <c r="R2" s="36"/>
      <c r="S2" s="19" t="s">
        <v>4390</v>
      </c>
      <c r="T2" s="3"/>
      <c r="V2" s="5"/>
      <c r="W2" s="5"/>
    </row>
    <row r="3" spans="1:23" s="4" customFormat="1" ht="18" customHeight="1">
      <c r="A3" s="41"/>
      <c r="B3" s="590" t="s">
        <v>3</v>
      </c>
      <c r="C3" s="590"/>
      <c r="D3" s="590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27"/>
      <c r="R3" s="37"/>
      <c r="S3" s="19" t="s">
        <v>4391</v>
      </c>
      <c r="T3" s="3"/>
      <c r="V3" s="5"/>
      <c r="W3" s="5"/>
    </row>
    <row r="4" spans="1:23" s="4" customFormat="1" ht="18" customHeight="1">
      <c r="A4" s="41"/>
      <c r="B4" s="24" t="s">
        <v>4</v>
      </c>
      <c r="C4" s="27"/>
      <c r="D4" s="8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/>
      <c r="R4" s="17"/>
      <c r="S4" s="19" t="s">
        <v>5</v>
      </c>
      <c r="T4" s="3"/>
      <c r="V4" s="5"/>
      <c r="W4" s="5"/>
    </row>
    <row r="5" spans="1:23" s="14" customFormat="1" ht="21.75" customHeight="1">
      <c r="A5" s="42"/>
      <c r="B5" s="597" t="s">
        <v>6</v>
      </c>
      <c r="C5" s="597"/>
      <c r="D5" s="8"/>
      <c r="E5" s="589" t="s">
        <v>441</v>
      </c>
      <c r="F5" s="589"/>
      <c r="G5" s="589"/>
      <c r="H5" s="603" t="s">
        <v>8</v>
      </c>
      <c r="I5" s="603"/>
      <c r="J5" s="603"/>
      <c r="K5" s="596" t="s">
        <v>9</v>
      </c>
      <c r="L5" s="596"/>
      <c r="M5" s="596"/>
      <c r="N5" s="588" t="s">
        <v>10</v>
      </c>
      <c r="O5" s="588"/>
      <c r="P5" s="588"/>
      <c r="Q5" s="582" t="s">
        <v>11</v>
      </c>
      <c r="R5" s="582"/>
      <c r="S5" s="583" t="s">
        <v>12</v>
      </c>
    </row>
    <row r="6" spans="1:23" s="14" customFormat="1" ht="16.5" customHeight="1">
      <c r="A6" s="42"/>
      <c r="B6" s="597"/>
      <c r="C6" s="597"/>
      <c r="D6" s="405" t="s">
        <v>631</v>
      </c>
      <c r="E6" s="589"/>
      <c r="F6" s="589"/>
      <c r="G6" s="589"/>
      <c r="H6" s="603"/>
      <c r="I6" s="603"/>
      <c r="J6" s="603"/>
      <c r="K6" s="596"/>
      <c r="L6" s="596"/>
      <c r="M6" s="596"/>
      <c r="N6" s="588"/>
      <c r="O6" s="588"/>
      <c r="P6" s="588"/>
      <c r="Q6" s="582"/>
      <c r="R6" s="582"/>
      <c r="S6" s="583"/>
    </row>
    <row r="7" spans="1:23" s="14" customFormat="1" ht="15" customHeight="1">
      <c r="A7" s="577"/>
      <c r="B7" s="577"/>
      <c r="C7" s="21"/>
      <c r="D7" s="429"/>
      <c r="E7" s="448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22"/>
      <c r="R7" s="22"/>
      <c r="S7" s="20"/>
    </row>
    <row r="8" spans="1:23" s="14" customFormat="1" ht="27" customHeight="1">
      <c r="A8" s="78" t="s">
        <v>2108</v>
      </c>
      <c r="B8" s="56"/>
      <c r="C8" s="111"/>
      <c r="D8" s="422"/>
      <c r="E8" s="422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111"/>
      <c r="R8" s="111"/>
      <c r="S8" s="112"/>
    </row>
    <row r="9" spans="1:23" s="7" customFormat="1" ht="36.75" customHeight="1">
      <c r="A9" s="578" t="s">
        <v>15</v>
      </c>
      <c r="B9" s="576" t="s">
        <v>16</v>
      </c>
      <c r="C9" s="576" t="s">
        <v>17</v>
      </c>
      <c r="D9" s="601" t="s">
        <v>18</v>
      </c>
      <c r="E9" s="644" t="s">
        <v>19</v>
      </c>
      <c r="F9" s="644"/>
      <c r="G9" s="644"/>
      <c r="H9" s="644"/>
      <c r="I9" s="644"/>
      <c r="J9" s="644"/>
      <c r="K9" s="644"/>
      <c r="L9" s="644"/>
      <c r="M9" s="644"/>
      <c r="N9" s="644"/>
      <c r="O9" s="644"/>
      <c r="P9" s="644"/>
      <c r="Q9" s="599" t="s">
        <v>20</v>
      </c>
      <c r="R9" s="599" t="s">
        <v>21</v>
      </c>
      <c r="S9" s="576" t="s">
        <v>22</v>
      </c>
      <c r="T9" s="8"/>
    </row>
    <row r="10" spans="1:23" s="7" customFormat="1" ht="24" customHeight="1">
      <c r="A10" s="578"/>
      <c r="B10" s="576"/>
      <c r="C10" s="576"/>
      <c r="D10" s="602"/>
      <c r="E10" s="147" t="s">
        <v>23</v>
      </c>
      <c r="F10" s="408" t="s">
        <v>24</v>
      </c>
      <c r="G10" s="408" t="s">
        <v>25</v>
      </c>
      <c r="H10" s="408" t="s">
        <v>26</v>
      </c>
      <c r="I10" s="408" t="s">
        <v>27</v>
      </c>
      <c r="J10" s="408" t="s">
        <v>28</v>
      </c>
      <c r="K10" s="408" t="s">
        <v>29</v>
      </c>
      <c r="L10" s="408" t="s">
        <v>30</v>
      </c>
      <c r="M10" s="408" t="s">
        <v>31</v>
      </c>
      <c r="N10" s="408" t="s">
        <v>32</v>
      </c>
      <c r="O10" s="408" t="s">
        <v>33</v>
      </c>
      <c r="P10" s="408" t="s">
        <v>34</v>
      </c>
      <c r="Q10" s="599"/>
      <c r="R10" s="599"/>
      <c r="S10" s="576"/>
      <c r="T10" s="8"/>
    </row>
    <row r="11" spans="1:23" s="44" customFormat="1" ht="32.1" customHeight="1">
      <c r="A11" s="509" t="s">
        <v>2109</v>
      </c>
      <c r="B11" s="511" t="s">
        <v>856</v>
      </c>
      <c r="C11" s="511" t="s">
        <v>2110</v>
      </c>
      <c r="D11" s="203">
        <v>42</v>
      </c>
      <c r="E11" s="717"/>
      <c r="F11" s="717"/>
      <c r="G11" s="717"/>
      <c r="H11" s="717"/>
      <c r="I11" s="717"/>
      <c r="J11" s="717"/>
      <c r="K11" s="717">
        <v>97.35</v>
      </c>
      <c r="L11" s="717"/>
      <c r="M11" s="717"/>
      <c r="N11" s="717"/>
      <c r="O11" s="717">
        <v>88</v>
      </c>
      <c r="P11" s="717"/>
      <c r="Q11" s="717">
        <f>AVERAGE(E11:P11)</f>
        <v>92.674999999999997</v>
      </c>
      <c r="R11" s="718" t="str">
        <f t="shared" ref="R11:R44" si="0">IF(Q11&lt;5,"SI","NO")</f>
        <v>NO</v>
      </c>
      <c r="S11" s="276" t="str">
        <f>IF(Q11&lt;5,"Sin Riesgo",IF(Q11 &lt;=14,"Bajo",IF(Q11&lt;=35,"Medio",IF(Q11&lt;=80,"Alto","Inviable Sanitariamente"))))</f>
        <v>Inviable Sanitariamente</v>
      </c>
      <c r="T11" s="41"/>
    </row>
    <row r="12" spans="1:23" s="44" customFormat="1" ht="32.1" customHeight="1">
      <c r="A12" s="509" t="s">
        <v>2109</v>
      </c>
      <c r="B12" s="511" t="s">
        <v>2111</v>
      </c>
      <c r="C12" s="511" t="s">
        <v>2112</v>
      </c>
      <c r="D12" s="203">
        <v>230</v>
      </c>
      <c r="E12" s="443"/>
      <c r="F12" s="717"/>
      <c r="G12" s="717"/>
      <c r="H12" s="717"/>
      <c r="I12" s="717"/>
      <c r="J12" s="717">
        <v>97.35</v>
      </c>
      <c r="K12" s="717"/>
      <c r="L12" s="717"/>
      <c r="M12" s="717"/>
      <c r="N12" s="717"/>
      <c r="O12" s="717">
        <v>64</v>
      </c>
      <c r="P12" s="717"/>
      <c r="Q12" s="717">
        <f t="shared" ref="Q12:Q44" si="1">AVERAGE(E12:P12)</f>
        <v>80.674999999999997</v>
      </c>
      <c r="R12" s="718" t="str">
        <f t="shared" si="0"/>
        <v>NO</v>
      </c>
      <c r="S12" s="276" t="str">
        <f>IF(Q12&lt;5,"Sin Riesgo",IF(Q12 &lt;=14,"Bajo",IF(Q12&lt;=35,"Medio",IF(Q12&lt;=80,"Alto","Inviable Sanitariamente"))))</f>
        <v>Inviable Sanitariamente</v>
      </c>
      <c r="T12" s="41"/>
    </row>
    <row r="13" spans="1:23" s="44" customFormat="1" ht="32.1" customHeight="1">
      <c r="A13" s="509" t="s">
        <v>2109</v>
      </c>
      <c r="B13" s="511" t="s">
        <v>2113</v>
      </c>
      <c r="C13" s="511" t="s">
        <v>2114</v>
      </c>
      <c r="D13" s="203">
        <v>520</v>
      </c>
      <c r="E13" s="443"/>
      <c r="F13" s="717"/>
      <c r="G13" s="717"/>
      <c r="H13" s="717"/>
      <c r="I13" s="717">
        <v>97.35</v>
      </c>
      <c r="J13" s="717"/>
      <c r="K13" s="717"/>
      <c r="L13" s="717">
        <v>96.38</v>
      </c>
      <c r="M13" s="717"/>
      <c r="N13" s="717">
        <v>88</v>
      </c>
      <c r="O13" s="717"/>
      <c r="P13" s="717"/>
      <c r="Q13" s="717">
        <f t="shared" si="1"/>
        <v>93.910000000000011</v>
      </c>
      <c r="R13" s="718" t="str">
        <f t="shared" si="0"/>
        <v>NO</v>
      </c>
      <c r="S13" s="276" t="str">
        <f t="shared" ref="S13:S44" si="2">IF(Q13&lt;5,"Sin Riesgo",IF(Q13 &lt;=14,"Bajo",IF(Q13&lt;=35,"Medio",IF(Q13&lt;=80,"Alto","Inviable Sanitariamente"))))</f>
        <v>Inviable Sanitariamente</v>
      </c>
      <c r="T13" s="41"/>
    </row>
    <row r="14" spans="1:23" s="44" customFormat="1" ht="32.1" customHeight="1">
      <c r="A14" s="509" t="s">
        <v>2109</v>
      </c>
      <c r="B14" s="511" t="s">
        <v>2115</v>
      </c>
      <c r="C14" s="511" t="s">
        <v>2116</v>
      </c>
      <c r="D14" s="203">
        <v>326</v>
      </c>
      <c r="E14" s="443"/>
      <c r="F14" s="717"/>
      <c r="G14" s="717"/>
      <c r="H14" s="717"/>
      <c r="I14" s="717"/>
      <c r="J14" s="717"/>
      <c r="K14" s="717">
        <v>53.1</v>
      </c>
      <c r="L14" s="717"/>
      <c r="M14" s="717">
        <v>88</v>
      </c>
      <c r="N14" s="717">
        <v>88</v>
      </c>
      <c r="O14" s="717">
        <v>48</v>
      </c>
      <c r="P14" s="717"/>
      <c r="Q14" s="717">
        <f t="shared" si="1"/>
        <v>69.275000000000006</v>
      </c>
      <c r="R14" s="718" t="str">
        <f t="shared" si="0"/>
        <v>NO</v>
      </c>
      <c r="S14" s="276" t="str">
        <f t="shared" si="2"/>
        <v>Alto</v>
      </c>
      <c r="T14" s="41"/>
    </row>
    <row r="15" spans="1:23" s="44" customFormat="1" ht="32.1" customHeight="1">
      <c r="A15" s="509" t="s">
        <v>2109</v>
      </c>
      <c r="B15" s="511" t="s">
        <v>2117</v>
      </c>
      <c r="C15" s="511" t="s">
        <v>2118</v>
      </c>
      <c r="D15" s="203">
        <v>953</v>
      </c>
      <c r="E15" s="443"/>
      <c r="F15" s="717"/>
      <c r="G15" s="717"/>
      <c r="H15" s="717"/>
      <c r="I15" s="717"/>
      <c r="J15" s="717"/>
      <c r="K15" s="717">
        <v>53.1</v>
      </c>
      <c r="L15" s="717"/>
      <c r="M15" s="717"/>
      <c r="N15" s="717">
        <v>88</v>
      </c>
      <c r="O15" s="717">
        <v>88</v>
      </c>
      <c r="P15" s="717">
        <v>24</v>
      </c>
      <c r="Q15" s="717">
        <f t="shared" si="1"/>
        <v>63.274999999999999</v>
      </c>
      <c r="R15" s="718" t="str">
        <f t="shared" si="0"/>
        <v>NO</v>
      </c>
      <c r="S15" s="276" t="str">
        <f t="shared" si="2"/>
        <v>Alto</v>
      </c>
      <c r="T15" s="41"/>
    </row>
    <row r="16" spans="1:23" s="44" customFormat="1" ht="32.1" customHeight="1">
      <c r="A16" s="509" t="s">
        <v>2109</v>
      </c>
      <c r="B16" s="511" t="s">
        <v>856</v>
      </c>
      <c r="C16" s="511" t="s">
        <v>2119</v>
      </c>
      <c r="D16" s="203">
        <v>94</v>
      </c>
      <c r="E16" s="443"/>
      <c r="F16" s="717"/>
      <c r="G16" s="717"/>
      <c r="H16" s="717"/>
      <c r="I16" s="717"/>
      <c r="J16" s="717"/>
      <c r="K16" s="717">
        <v>97.35</v>
      </c>
      <c r="L16" s="717"/>
      <c r="M16" s="717"/>
      <c r="N16" s="717"/>
      <c r="O16" s="717">
        <v>88</v>
      </c>
      <c r="P16" s="717"/>
      <c r="Q16" s="717">
        <f t="shared" si="1"/>
        <v>92.674999999999997</v>
      </c>
      <c r="R16" s="718" t="str">
        <f t="shared" si="0"/>
        <v>NO</v>
      </c>
      <c r="S16" s="276" t="str">
        <f t="shared" si="2"/>
        <v>Inviable Sanitariamente</v>
      </c>
      <c r="T16" s="41"/>
    </row>
    <row r="17" spans="1:20" s="44" customFormat="1" ht="32.1" customHeight="1">
      <c r="A17" s="509" t="s">
        <v>2109</v>
      </c>
      <c r="B17" s="511" t="s">
        <v>2120</v>
      </c>
      <c r="C17" s="511" t="s">
        <v>2121</v>
      </c>
      <c r="D17" s="203">
        <v>720</v>
      </c>
      <c r="E17" s="443"/>
      <c r="F17" s="717"/>
      <c r="G17" s="717"/>
      <c r="H17" s="717"/>
      <c r="I17" s="717">
        <v>0</v>
      </c>
      <c r="J17" s="717"/>
      <c r="K17" s="717">
        <v>0</v>
      </c>
      <c r="L17" s="717"/>
      <c r="M17" s="717">
        <v>24</v>
      </c>
      <c r="N17" s="717">
        <v>0</v>
      </c>
      <c r="O17" s="717">
        <v>0</v>
      </c>
      <c r="P17" s="717">
        <v>0</v>
      </c>
      <c r="Q17" s="717">
        <f t="shared" si="1"/>
        <v>4</v>
      </c>
      <c r="R17" s="718" t="str">
        <f t="shared" si="0"/>
        <v>SI</v>
      </c>
      <c r="S17" s="276" t="str">
        <f t="shared" si="2"/>
        <v>Sin Riesgo</v>
      </c>
      <c r="T17" s="41"/>
    </row>
    <row r="18" spans="1:20" s="44" customFormat="1" ht="32.1" customHeight="1">
      <c r="A18" s="509" t="s">
        <v>2109</v>
      </c>
      <c r="B18" s="511" t="s">
        <v>2122</v>
      </c>
      <c r="C18" s="511" t="s">
        <v>2123</v>
      </c>
      <c r="D18" s="203">
        <v>30</v>
      </c>
      <c r="E18" s="443"/>
      <c r="F18" s="717"/>
      <c r="G18" s="717"/>
      <c r="H18" s="717"/>
      <c r="I18" s="717"/>
      <c r="J18" s="717">
        <v>70.8</v>
      </c>
      <c r="K18" s="717"/>
      <c r="L18" s="717"/>
      <c r="M18" s="717"/>
      <c r="N18" s="717"/>
      <c r="O18" s="717"/>
      <c r="P18" s="717"/>
      <c r="Q18" s="717">
        <f t="shared" si="1"/>
        <v>70.8</v>
      </c>
      <c r="R18" s="718" t="str">
        <f t="shared" si="0"/>
        <v>NO</v>
      </c>
      <c r="S18" s="276" t="str">
        <f t="shared" si="2"/>
        <v>Alto</v>
      </c>
      <c r="T18" s="41"/>
    </row>
    <row r="19" spans="1:20" s="44" customFormat="1" ht="32.1" customHeight="1">
      <c r="A19" s="509" t="s">
        <v>2109</v>
      </c>
      <c r="B19" s="511" t="s">
        <v>2124</v>
      </c>
      <c r="C19" s="511" t="s">
        <v>2125</v>
      </c>
      <c r="D19" s="203">
        <v>52</v>
      </c>
      <c r="E19" s="443"/>
      <c r="F19" s="717"/>
      <c r="G19" s="717"/>
      <c r="H19" s="717"/>
      <c r="I19" s="717"/>
      <c r="J19" s="717"/>
      <c r="K19" s="717">
        <v>70.8</v>
      </c>
      <c r="L19" s="717"/>
      <c r="M19" s="717"/>
      <c r="N19" s="717"/>
      <c r="O19" s="717"/>
      <c r="P19" s="717"/>
      <c r="Q19" s="717">
        <f t="shared" si="1"/>
        <v>70.8</v>
      </c>
      <c r="R19" s="718" t="str">
        <f t="shared" si="0"/>
        <v>NO</v>
      </c>
      <c r="S19" s="276" t="str">
        <f t="shared" si="2"/>
        <v>Alto</v>
      </c>
      <c r="T19" s="41"/>
    </row>
    <row r="20" spans="1:20" s="44" customFormat="1" ht="32.1" customHeight="1">
      <c r="A20" s="509" t="s">
        <v>2109</v>
      </c>
      <c r="B20" s="511" t="s">
        <v>2126</v>
      </c>
      <c r="C20" s="511" t="s">
        <v>2127</v>
      </c>
      <c r="D20" s="203">
        <v>100</v>
      </c>
      <c r="E20" s="443"/>
      <c r="F20" s="717"/>
      <c r="G20" s="717"/>
      <c r="H20" s="717"/>
      <c r="I20" s="717"/>
      <c r="J20" s="717">
        <v>70.8</v>
      </c>
      <c r="K20" s="717"/>
      <c r="L20" s="717"/>
      <c r="M20" s="717"/>
      <c r="N20" s="717"/>
      <c r="O20" s="717"/>
      <c r="P20" s="717"/>
      <c r="Q20" s="717">
        <f t="shared" si="1"/>
        <v>70.8</v>
      </c>
      <c r="R20" s="718" t="str">
        <f t="shared" si="0"/>
        <v>NO</v>
      </c>
      <c r="S20" s="276" t="str">
        <f t="shared" si="2"/>
        <v>Alto</v>
      </c>
      <c r="T20" s="41"/>
    </row>
    <row r="21" spans="1:20" s="44" customFormat="1" ht="32.1" customHeight="1">
      <c r="A21" s="509" t="s">
        <v>2109</v>
      </c>
      <c r="B21" s="511" t="s">
        <v>2128</v>
      </c>
      <c r="C21" s="511" t="s">
        <v>2129</v>
      </c>
      <c r="D21" s="203">
        <v>51</v>
      </c>
      <c r="E21" s="443"/>
      <c r="F21" s="717"/>
      <c r="G21" s="717"/>
      <c r="H21" s="717"/>
      <c r="I21" s="717"/>
      <c r="J21" s="717"/>
      <c r="K21" s="717"/>
      <c r="L21" s="717">
        <v>70.8</v>
      </c>
      <c r="M21" s="717"/>
      <c r="N21" s="717"/>
      <c r="O21" s="717"/>
      <c r="P21" s="717"/>
      <c r="Q21" s="717">
        <f t="shared" si="1"/>
        <v>70.8</v>
      </c>
      <c r="R21" s="718" t="str">
        <f t="shared" si="0"/>
        <v>NO</v>
      </c>
      <c r="S21" s="276" t="str">
        <f t="shared" si="2"/>
        <v>Alto</v>
      </c>
      <c r="T21" s="41"/>
    </row>
    <row r="22" spans="1:20" s="44" customFormat="1" ht="32.1" customHeight="1">
      <c r="A22" s="509" t="s">
        <v>2109</v>
      </c>
      <c r="B22" s="511" t="s">
        <v>2130</v>
      </c>
      <c r="C22" s="511" t="s">
        <v>2131</v>
      </c>
      <c r="D22" s="203">
        <v>89</v>
      </c>
      <c r="E22" s="443"/>
      <c r="F22" s="717"/>
      <c r="G22" s="717"/>
      <c r="H22" s="717"/>
      <c r="I22" s="717"/>
      <c r="J22" s="717"/>
      <c r="K22" s="717"/>
      <c r="L22" s="717">
        <v>70.8</v>
      </c>
      <c r="M22" s="717"/>
      <c r="N22" s="717"/>
      <c r="O22" s="717"/>
      <c r="P22" s="717"/>
      <c r="Q22" s="717">
        <f t="shared" si="1"/>
        <v>70.8</v>
      </c>
      <c r="R22" s="718" t="str">
        <f t="shared" si="0"/>
        <v>NO</v>
      </c>
      <c r="S22" s="276" t="str">
        <f t="shared" si="2"/>
        <v>Alto</v>
      </c>
      <c r="T22" s="41"/>
    </row>
    <row r="23" spans="1:20" s="44" customFormat="1" ht="32.1" customHeight="1">
      <c r="A23" s="509" t="s">
        <v>2109</v>
      </c>
      <c r="B23" s="511" t="s">
        <v>2132</v>
      </c>
      <c r="C23" s="511" t="s">
        <v>2133</v>
      </c>
      <c r="D23" s="203">
        <v>71</v>
      </c>
      <c r="E23" s="443"/>
      <c r="F23" s="717"/>
      <c r="G23" s="717"/>
      <c r="H23" s="717"/>
      <c r="I23" s="717"/>
      <c r="J23" s="717">
        <v>97.35</v>
      </c>
      <c r="K23" s="717"/>
      <c r="L23" s="717"/>
      <c r="M23" s="717"/>
      <c r="N23" s="717"/>
      <c r="O23" s="717"/>
      <c r="P23" s="717"/>
      <c r="Q23" s="717">
        <f t="shared" si="1"/>
        <v>97.35</v>
      </c>
      <c r="R23" s="718" t="str">
        <f t="shared" si="0"/>
        <v>NO</v>
      </c>
      <c r="S23" s="276" t="str">
        <f t="shared" si="2"/>
        <v>Inviable Sanitariamente</v>
      </c>
      <c r="T23" s="41"/>
    </row>
    <row r="24" spans="1:20" s="44" customFormat="1" ht="32.1" customHeight="1">
      <c r="A24" s="509" t="s">
        <v>2109</v>
      </c>
      <c r="B24" s="511" t="s">
        <v>2134</v>
      </c>
      <c r="C24" s="511" t="s">
        <v>2135</v>
      </c>
      <c r="D24" s="203">
        <v>128</v>
      </c>
      <c r="E24" s="443"/>
      <c r="F24" s="717"/>
      <c r="G24" s="717"/>
      <c r="H24" s="717"/>
      <c r="I24" s="717">
        <v>97.35</v>
      </c>
      <c r="J24" s="717"/>
      <c r="K24" s="717"/>
      <c r="L24" s="717"/>
      <c r="M24" s="717"/>
      <c r="N24" s="717"/>
      <c r="O24" s="717">
        <v>64</v>
      </c>
      <c r="P24" s="717"/>
      <c r="Q24" s="717">
        <f t="shared" si="1"/>
        <v>80.674999999999997</v>
      </c>
      <c r="R24" s="718" t="str">
        <f t="shared" si="0"/>
        <v>NO</v>
      </c>
      <c r="S24" s="276" t="str">
        <f t="shared" si="2"/>
        <v>Inviable Sanitariamente</v>
      </c>
      <c r="T24" s="41"/>
    </row>
    <row r="25" spans="1:20" s="44" customFormat="1" ht="32.1" customHeight="1">
      <c r="A25" s="509" t="s">
        <v>2109</v>
      </c>
      <c r="B25" s="511" t="s">
        <v>2136</v>
      </c>
      <c r="C25" s="511" t="s">
        <v>2137</v>
      </c>
      <c r="D25" s="203">
        <v>21</v>
      </c>
      <c r="E25" s="443"/>
      <c r="F25" s="717"/>
      <c r="G25" s="717"/>
      <c r="H25" s="717"/>
      <c r="I25" s="717"/>
      <c r="J25" s="717">
        <v>23.55</v>
      </c>
      <c r="K25" s="717"/>
      <c r="L25" s="717"/>
      <c r="M25" s="717"/>
      <c r="N25" s="717"/>
      <c r="O25" s="717"/>
      <c r="P25" s="717"/>
      <c r="Q25" s="717">
        <f t="shared" si="1"/>
        <v>23.55</v>
      </c>
      <c r="R25" s="718" t="str">
        <f t="shared" si="0"/>
        <v>NO</v>
      </c>
      <c r="S25" s="276" t="str">
        <f t="shared" si="2"/>
        <v>Medio</v>
      </c>
      <c r="T25" s="41"/>
    </row>
    <row r="26" spans="1:20" s="44" customFormat="1" ht="32.1" customHeight="1">
      <c r="A26" s="509" t="s">
        <v>2109</v>
      </c>
      <c r="B26" s="511" t="s">
        <v>2138</v>
      </c>
      <c r="C26" s="511" t="s">
        <v>2139</v>
      </c>
      <c r="D26" s="203">
        <v>23</v>
      </c>
      <c r="E26" s="443"/>
      <c r="F26" s="717"/>
      <c r="G26" s="717"/>
      <c r="H26" s="717"/>
      <c r="I26" s="717"/>
      <c r="J26" s="717">
        <v>23.55</v>
      </c>
      <c r="K26" s="717"/>
      <c r="L26" s="717"/>
      <c r="M26" s="717"/>
      <c r="N26" s="717"/>
      <c r="O26" s="717"/>
      <c r="P26" s="717"/>
      <c r="Q26" s="717">
        <f t="shared" si="1"/>
        <v>23.55</v>
      </c>
      <c r="R26" s="718" t="str">
        <f t="shared" si="0"/>
        <v>NO</v>
      </c>
      <c r="S26" s="276" t="str">
        <f t="shared" si="2"/>
        <v>Medio</v>
      </c>
      <c r="T26" s="41"/>
    </row>
    <row r="27" spans="1:20" s="44" customFormat="1" ht="32.1" customHeight="1">
      <c r="A27" s="509" t="s">
        <v>2109</v>
      </c>
      <c r="B27" s="511" t="s">
        <v>2140</v>
      </c>
      <c r="C27" s="511" t="s">
        <v>2141</v>
      </c>
      <c r="D27" s="203">
        <v>215</v>
      </c>
      <c r="E27" s="443"/>
      <c r="F27" s="717"/>
      <c r="G27" s="717"/>
      <c r="H27" s="717"/>
      <c r="I27" s="717">
        <v>97.35</v>
      </c>
      <c r="J27" s="717"/>
      <c r="K27" s="717"/>
      <c r="L27" s="717"/>
      <c r="M27" s="717"/>
      <c r="N27" s="717">
        <v>88</v>
      </c>
      <c r="O27" s="717"/>
      <c r="P27" s="717"/>
      <c r="Q27" s="717">
        <f t="shared" si="1"/>
        <v>92.674999999999997</v>
      </c>
      <c r="R27" s="718" t="str">
        <f t="shared" si="0"/>
        <v>NO</v>
      </c>
      <c r="S27" s="276" t="str">
        <f t="shared" si="2"/>
        <v>Inviable Sanitariamente</v>
      </c>
      <c r="T27" s="41"/>
    </row>
    <row r="28" spans="1:20" s="44" customFormat="1" ht="32.1" customHeight="1">
      <c r="A28" s="509" t="s">
        <v>2109</v>
      </c>
      <c r="B28" s="511" t="s">
        <v>2142</v>
      </c>
      <c r="C28" s="511" t="s">
        <v>2143</v>
      </c>
      <c r="D28" s="203">
        <v>21</v>
      </c>
      <c r="E28" s="443"/>
      <c r="F28" s="717"/>
      <c r="G28" s="717"/>
      <c r="H28" s="717"/>
      <c r="I28" s="717"/>
      <c r="J28" s="717"/>
      <c r="K28" s="717"/>
      <c r="L28" s="717">
        <v>70.8</v>
      </c>
      <c r="M28" s="717"/>
      <c r="N28" s="717"/>
      <c r="O28" s="717"/>
      <c r="P28" s="717"/>
      <c r="Q28" s="717">
        <f t="shared" si="1"/>
        <v>70.8</v>
      </c>
      <c r="R28" s="718" t="str">
        <f t="shared" si="0"/>
        <v>NO</v>
      </c>
      <c r="S28" s="276" t="str">
        <f t="shared" si="2"/>
        <v>Alto</v>
      </c>
      <c r="T28" s="41"/>
    </row>
    <row r="29" spans="1:20" s="44" customFormat="1" ht="32.1" customHeight="1">
      <c r="A29" s="509" t="s">
        <v>2109</v>
      </c>
      <c r="B29" s="511" t="s">
        <v>2144</v>
      </c>
      <c r="C29" s="511" t="s">
        <v>2145</v>
      </c>
      <c r="D29" s="203">
        <v>180</v>
      </c>
      <c r="E29" s="443"/>
      <c r="F29" s="717"/>
      <c r="G29" s="717"/>
      <c r="H29" s="717"/>
      <c r="I29" s="717">
        <v>97.35</v>
      </c>
      <c r="J29" s="717"/>
      <c r="K29" s="717"/>
      <c r="L29" s="717"/>
      <c r="M29" s="717"/>
      <c r="N29" s="717">
        <v>88</v>
      </c>
      <c r="O29" s="717"/>
      <c r="P29" s="717"/>
      <c r="Q29" s="717">
        <f t="shared" si="1"/>
        <v>92.674999999999997</v>
      </c>
      <c r="R29" s="718" t="str">
        <f t="shared" si="0"/>
        <v>NO</v>
      </c>
      <c r="S29" s="276" t="str">
        <f t="shared" si="2"/>
        <v>Inviable Sanitariamente</v>
      </c>
      <c r="T29" s="41"/>
    </row>
    <row r="30" spans="1:20" s="44" customFormat="1" ht="32.1" customHeight="1">
      <c r="A30" s="509" t="s">
        <v>2109</v>
      </c>
      <c r="B30" s="511" t="s">
        <v>2144</v>
      </c>
      <c r="C30" s="511" t="s">
        <v>2146</v>
      </c>
      <c r="D30" s="203">
        <v>106</v>
      </c>
      <c r="E30" s="443"/>
      <c r="F30" s="717"/>
      <c r="G30" s="717"/>
      <c r="H30" s="717"/>
      <c r="I30" s="717">
        <v>97.35</v>
      </c>
      <c r="J30" s="717"/>
      <c r="K30" s="717"/>
      <c r="L30" s="717">
        <v>96.38</v>
      </c>
      <c r="M30" s="717"/>
      <c r="N30" s="717"/>
      <c r="O30" s="717"/>
      <c r="P30" s="717"/>
      <c r="Q30" s="717">
        <f t="shared" si="1"/>
        <v>96.864999999999995</v>
      </c>
      <c r="R30" s="718" t="str">
        <f t="shared" si="0"/>
        <v>NO</v>
      </c>
      <c r="S30" s="276" t="str">
        <f t="shared" si="2"/>
        <v>Inviable Sanitariamente</v>
      </c>
      <c r="T30" s="41"/>
    </row>
    <row r="31" spans="1:20" s="44" customFormat="1" ht="32.1" customHeight="1">
      <c r="A31" s="509" t="s">
        <v>2109</v>
      </c>
      <c r="B31" s="511" t="s">
        <v>2147</v>
      </c>
      <c r="C31" s="511" t="s">
        <v>2148</v>
      </c>
      <c r="D31" s="203">
        <v>82</v>
      </c>
      <c r="E31" s="443"/>
      <c r="F31" s="717"/>
      <c r="G31" s="717"/>
      <c r="H31" s="717"/>
      <c r="I31" s="717"/>
      <c r="J31" s="717"/>
      <c r="K31" s="717"/>
      <c r="L31" s="717"/>
      <c r="M31" s="717">
        <v>88</v>
      </c>
      <c r="N31" s="717"/>
      <c r="O31" s="717"/>
      <c r="P31" s="717"/>
      <c r="Q31" s="717">
        <f t="shared" si="1"/>
        <v>88</v>
      </c>
      <c r="R31" s="718" t="str">
        <f t="shared" si="0"/>
        <v>NO</v>
      </c>
      <c r="S31" s="276" t="str">
        <f t="shared" si="2"/>
        <v>Inviable Sanitariamente</v>
      </c>
      <c r="T31" s="41"/>
    </row>
    <row r="32" spans="1:20" s="44" customFormat="1" ht="32.1" customHeight="1">
      <c r="A32" s="509" t="s">
        <v>2109</v>
      </c>
      <c r="B32" s="511" t="s">
        <v>2149</v>
      </c>
      <c r="C32" s="511" t="s">
        <v>2150</v>
      </c>
      <c r="D32" s="203">
        <v>40</v>
      </c>
      <c r="E32" s="443"/>
      <c r="F32" s="717"/>
      <c r="G32" s="717"/>
      <c r="H32" s="717"/>
      <c r="I32" s="717"/>
      <c r="J32" s="717"/>
      <c r="K32" s="717"/>
      <c r="L32" s="717">
        <v>96.38</v>
      </c>
      <c r="M32" s="717"/>
      <c r="N32" s="717"/>
      <c r="O32" s="717"/>
      <c r="P32" s="717"/>
      <c r="Q32" s="717">
        <f t="shared" si="1"/>
        <v>96.38</v>
      </c>
      <c r="R32" s="718" t="str">
        <f t="shared" si="0"/>
        <v>NO</v>
      </c>
      <c r="S32" s="276" t="str">
        <f t="shared" si="2"/>
        <v>Inviable Sanitariamente</v>
      </c>
      <c r="T32" s="41"/>
    </row>
    <row r="33" spans="1:20" s="44" customFormat="1" ht="32.1" customHeight="1">
      <c r="A33" s="509" t="s">
        <v>2109</v>
      </c>
      <c r="B33" s="511" t="s">
        <v>2151</v>
      </c>
      <c r="C33" s="511" t="s">
        <v>2152</v>
      </c>
      <c r="D33" s="203">
        <v>40</v>
      </c>
      <c r="E33" s="443"/>
      <c r="F33" s="717"/>
      <c r="G33" s="717"/>
      <c r="H33" s="717"/>
      <c r="I33" s="717"/>
      <c r="J33" s="717"/>
      <c r="K33" s="717"/>
      <c r="L33" s="717">
        <v>100</v>
      </c>
      <c r="M33" s="717"/>
      <c r="N33" s="717"/>
      <c r="O33" s="717"/>
      <c r="P33" s="717"/>
      <c r="Q33" s="717">
        <f t="shared" si="1"/>
        <v>100</v>
      </c>
      <c r="R33" s="718" t="str">
        <f t="shared" si="0"/>
        <v>NO</v>
      </c>
      <c r="S33" s="276" t="str">
        <f t="shared" si="2"/>
        <v>Inviable Sanitariamente</v>
      </c>
      <c r="T33" s="41"/>
    </row>
    <row r="34" spans="1:20" s="44" customFormat="1" ht="32.1" customHeight="1">
      <c r="A34" s="509" t="s">
        <v>2109</v>
      </c>
      <c r="B34" s="511" t="s">
        <v>2153</v>
      </c>
      <c r="C34" s="511" t="s">
        <v>2154</v>
      </c>
      <c r="D34" s="203">
        <v>41</v>
      </c>
      <c r="E34" s="443"/>
      <c r="F34" s="717"/>
      <c r="G34" s="717"/>
      <c r="H34" s="717"/>
      <c r="I34" s="717"/>
      <c r="J34" s="717"/>
      <c r="K34" s="717"/>
      <c r="L34" s="717"/>
      <c r="M34" s="717">
        <v>64</v>
      </c>
      <c r="N34" s="717"/>
      <c r="O34" s="717"/>
      <c r="P34" s="717"/>
      <c r="Q34" s="717">
        <f t="shared" si="1"/>
        <v>64</v>
      </c>
      <c r="R34" s="718" t="str">
        <f t="shared" si="0"/>
        <v>NO</v>
      </c>
      <c r="S34" s="276" t="str">
        <f t="shared" si="2"/>
        <v>Alto</v>
      </c>
      <c r="T34" s="41"/>
    </row>
    <row r="35" spans="1:20" s="44" customFormat="1" ht="32.1" customHeight="1">
      <c r="A35" s="509" t="s">
        <v>2109</v>
      </c>
      <c r="B35" s="511" t="s">
        <v>2155</v>
      </c>
      <c r="C35" s="511" t="s">
        <v>2156</v>
      </c>
      <c r="D35" s="203">
        <v>20</v>
      </c>
      <c r="E35" s="443"/>
      <c r="F35" s="717"/>
      <c r="G35" s="717"/>
      <c r="H35" s="717"/>
      <c r="I35" s="717"/>
      <c r="J35" s="717">
        <v>97.35</v>
      </c>
      <c r="K35" s="717"/>
      <c r="L35" s="717"/>
      <c r="M35" s="717"/>
      <c r="N35" s="717"/>
      <c r="O35" s="717"/>
      <c r="P35" s="717"/>
      <c r="Q35" s="717">
        <f t="shared" si="1"/>
        <v>97.35</v>
      </c>
      <c r="R35" s="718" t="str">
        <f t="shared" si="0"/>
        <v>NO</v>
      </c>
      <c r="S35" s="276" t="str">
        <f t="shared" si="2"/>
        <v>Inviable Sanitariamente</v>
      </c>
      <c r="T35" s="41"/>
    </row>
    <row r="36" spans="1:20" s="44" customFormat="1" ht="32.1" customHeight="1">
      <c r="A36" s="509" t="s">
        <v>2109</v>
      </c>
      <c r="B36" s="511" t="s">
        <v>2157</v>
      </c>
      <c r="C36" s="511" t="s">
        <v>2158</v>
      </c>
      <c r="D36" s="203">
        <v>630</v>
      </c>
      <c r="E36" s="443"/>
      <c r="F36" s="717"/>
      <c r="G36" s="717"/>
      <c r="H36" s="717"/>
      <c r="I36" s="717">
        <v>97.35</v>
      </c>
      <c r="J36" s="717"/>
      <c r="K36" s="717"/>
      <c r="L36" s="717">
        <v>96.38</v>
      </c>
      <c r="M36" s="717">
        <v>24</v>
      </c>
      <c r="N36" s="717"/>
      <c r="O36" s="717"/>
      <c r="P36" s="717">
        <v>88</v>
      </c>
      <c r="Q36" s="717">
        <f t="shared" si="1"/>
        <v>76.432500000000005</v>
      </c>
      <c r="R36" s="718" t="str">
        <f t="shared" si="0"/>
        <v>NO</v>
      </c>
      <c r="S36" s="276" t="str">
        <f t="shared" si="2"/>
        <v>Alto</v>
      </c>
      <c r="T36" s="41"/>
    </row>
    <row r="37" spans="1:20" s="44" customFormat="1" ht="32.1" customHeight="1">
      <c r="A37" s="509" t="s">
        <v>2109</v>
      </c>
      <c r="B37" s="511" t="s">
        <v>2159</v>
      </c>
      <c r="C37" s="511" t="s">
        <v>2160</v>
      </c>
      <c r="D37" s="203">
        <v>400</v>
      </c>
      <c r="E37" s="443"/>
      <c r="F37" s="717"/>
      <c r="G37" s="717"/>
      <c r="H37" s="717"/>
      <c r="I37" s="717">
        <v>53.1</v>
      </c>
      <c r="J37" s="717"/>
      <c r="K37" s="717"/>
      <c r="L37" s="717"/>
      <c r="M37" s="717">
        <v>64</v>
      </c>
      <c r="N37" s="717"/>
      <c r="O37" s="717"/>
      <c r="P37" s="717">
        <v>88</v>
      </c>
      <c r="Q37" s="717">
        <f t="shared" si="1"/>
        <v>68.36666666666666</v>
      </c>
      <c r="R37" s="718" t="str">
        <f t="shared" si="0"/>
        <v>NO</v>
      </c>
      <c r="S37" s="276" t="str">
        <f t="shared" si="2"/>
        <v>Alto</v>
      </c>
      <c r="T37" s="41"/>
    </row>
    <row r="38" spans="1:20" s="44" customFormat="1" ht="32.1" customHeight="1">
      <c r="A38" s="509" t="s">
        <v>2109</v>
      </c>
      <c r="B38" s="511" t="s">
        <v>905</v>
      </c>
      <c r="C38" s="511" t="s">
        <v>2161</v>
      </c>
      <c r="D38" s="203">
        <v>112</v>
      </c>
      <c r="E38" s="443"/>
      <c r="F38" s="717"/>
      <c r="G38" s="717"/>
      <c r="H38" s="717"/>
      <c r="I38" s="717"/>
      <c r="J38" s="717"/>
      <c r="K38" s="717"/>
      <c r="L38" s="717"/>
      <c r="M38" s="717">
        <v>64</v>
      </c>
      <c r="N38" s="717"/>
      <c r="O38" s="717"/>
      <c r="P38" s="717"/>
      <c r="Q38" s="717">
        <f t="shared" si="1"/>
        <v>64</v>
      </c>
      <c r="R38" s="718" t="str">
        <f t="shared" si="0"/>
        <v>NO</v>
      </c>
      <c r="S38" s="276" t="str">
        <f t="shared" si="2"/>
        <v>Alto</v>
      </c>
      <c r="T38" s="41"/>
    </row>
    <row r="39" spans="1:20" s="44" customFormat="1" ht="32.1" customHeight="1">
      <c r="A39" s="509" t="s">
        <v>2109</v>
      </c>
      <c r="B39" s="511" t="s">
        <v>905</v>
      </c>
      <c r="C39" s="511" t="s">
        <v>2162</v>
      </c>
      <c r="D39" s="203">
        <v>312</v>
      </c>
      <c r="E39" s="443"/>
      <c r="F39" s="717"/>
      <c r="G39" s="717"/>
      <c r="H39" s="717"/>
      <c r="I39" s="717">
        <v>70.8</v>
      </c>
      <c r="J39" s="717"/>
      <c r="K39" s="717"/>
      <c r="L39" s="717"/>
      <c r="M39" s="717">
        <v>64</v>
      </c>
      <c r="N39" s="717"/>
      <c r="O39" s="717"/>
      <c r="P39" s="717">
        <v>24</v>
      </c>
      <c r="Q39" s="717">
        <f t="shared" si="1"/>
        <v>52.933333333333337</v>
      </c>
      <c r="R39" s="718" t="str">
        <f t="shared" si="0"/>
        <v>NO</v>
      </c>
      <c r="S39" s="276" t="str">
        <f t="shared" si="2"/>
        <v>Alto</v>
      </c>
      <c r="T39" s="41"/>
    </row>
    <row r="40" spans="1:20" s="44" customFormat="1" ht="32.1" customHeight="1">
      <c r="A40" s="509" t="s">
        <v>2109</v>
      </c>
      <c r="B40" s="511" t="s">
        <v>2163</v>
      </c>
      <c r="C40" s="511" t="s">
        <v>2164</v>
      </c>
      <c r="D40" s="203">
        <v>221</v>
      </c>
      <c r="E40" s="443"/>
      <c r="F40" s="717"/>
      <c r="G40" s="717"/>
      <c r="H40" s="717"/>
      <c r="I40" s="717"/>
      <c r="J40" s="717">
        <v>84.21</v>
      </c>
      <c r="K40" s="717"/>
      <c r="L40" s="717">
        <v>84.210499999999996</v>
      </c>
      <c r="M40" s="717"/>
      <c r="N40" s="717"/>
      <c r="O40" s="717"/>
      <c r="P40" s="717"/>
      <c r="Q40" s="717">
        <f t="shared" si="1"/>
        <v>84.210250000000002</v>
      </c>
      <c r="R40" s="718" t="str">
        <f t="shared" si="0"/>
        <v>NO</v>
      </c>
      <c r="S40" s="276" t="str">
        <f t="shared" si="2"/>
        <v>Inviable Sanitariamente</v>
      </c>
      <c r="T40" s="41"/>
    </row>
    <row r="41" spans="1:20" s="44" customFormat="1" ht="32.1" customHeight="1">
      <c r="A41" s="509" t="s">
        <v>2109</v>
      </c>
      <c r="B41" s="511" t="s">
        <v>2165</v>
      </c>
      <c r="C41" s="511" t="s">
        <v>2166</v>
      </c>
      <c r="D41" s="203">
        <v>21</v>
      </c>
      <c r="E41" s="443"/>
      <c r="F41" s="717"/>
      <c r="G41" s="717"/>
      <c r="H41" s="717"/>
      <c r="I41" s="717"/>
      <c r="J41" s="717"/>
      <c r="K41" s="717"/>
      <c r="L41" s="717"/>
      <c r="M41" s="717">
        <v>24</v>
      </c>
      <c r="N41" s="717"/>
      <c r="O41" s="717"/>
      <c r="P41" s="717"/>
      <c r="Q41" s="717">
        <f t="shared" si="1"/>
        <v>24</v>
      </c>
      <c r="R41" s="718" t="str">
        <f t="shared" si="0"/>
        <v>NO</v>
      </c>
      <c r="S41" s="276" t="str">
        <f t="shared" si="2"/>
        <v>Medio</v>
      </c>
      <c r="T41" s="41"/>
    </row>
    <row r="42" spans="1:20" s="44" customFormat="1" ht="32.1" customHeight="1">
      <c r="A42" s="509" t="s">
        <v>2109</v>
      </c>
      <c r="B42" s="511" t="s">
        <v>2167</v>
      </c>
      <c r="C42" s="511" t="s">
        <v>2168</v>
      </c>
      <c r="D42" s="203">
        <v>102</v>
      </c>
      <c r="E42" s="443"/>
      <c r="F42" s="717"/>
      <c r="G42" s="717"/>
      <c r="H42" s="717"/>
      <c r="I42" s="717">
        <v>70.8</v>
      </c>
      <c r="J42" s="717"/>
      <c r="K42" s="717"/>
      <c r="L42" s="717"/>
      <c r="M42" s="717"/>
      <c r="N42" s="717"/>
      <c r="O42" s="717"/>
      <c r="P42" s="717"/>
      <c r="Q42" s="717">
        <f t="shared" si="1"/>
        <v>70.8</v>
      </c>
      <c r="R42" s="718" t="str">
        <f t="shared" si="0"/>
        <v>NO</v>
      </c>
      <c r="S42" s="276" t="str">
        <f t="shared" si="2"/>
        <v>Alto</v>
      </c>
      <c r="T42" s="41"/>
    </row>
    <row r="43" spans="1:20" s="44" customFormat="1" ht="32.1" customHeight="1">
      <c r="A43" s="509" t="s">
        <v>2109</v>
      </c>
      <c r="B43" s="511" t="s">
        <v>2169</v>
      </c>
      <c r="C43" s="511" t="s">
        <v>2170</v>
      </c>
      <c r="D43" s="203">
        <v>40</v>
      </c>
      <c r="E43" s="443"/>
      <c r="F43" s="717"/>
      <c r="G43" s="717"/>
      <c r="H43" s="717"/>
      <c r="I43" s="717">
        <v>70.8</v>
      </c>
      <c r="J43" s="717"/>
      <c r="K43" s="717"/>
      <c r="L43" s="717"/>
      <c r="M43" s="717"/>
      <c r="N43" s="717"/>
      <c r="O43" s="717"/>
      <c r="P43" s="717"/>
      <c r="Q43" s="717">
        <f t="shared" si="1"/>
        <v>70.8</v>
      </c>
      <c r="R43" s="718" t="str">
        <f t="shared" si="0"/>
        <v>NO</v>
      </c>
      <c r="S43" s="276" t="str">
        <f t="shared" si="2"/>
        <v>Alto</v>
      </c>
      <c r="T43" s="41"/>
    </row>
    <row r="44" spans="1:20" s="44" customFormat="1" ht="32.1" customHeight="1">
      <c r="A44" s="509" t="s">
        <v>2109</v>
      </c>
      <c r="B44" s="511" t="s">
        <v>2171</v>
      </c>
      <c r="C44" s="511" t="s">
        <v>2172</v>
      </c>
      <c r="D44" s="203">
        <v>120</v>
      </c>
      <c r="E44" s="443"/>
      <c r="F44" s="717"/>
      <c r="G44" s="717"/>
      <c r="H44" s="717"/>
      <c r="I44" s="717"/>
      <c r="J44" s="717"/>
      <c r="K44" s="717">
        <v>70.8</v>
      </c>
      <c r="L44" s="717"/>
      <c r="M44" s="717"/>
      <c r="N44" s="717"/>
      <c r="O44" s="717"/>
      <c r="P44" s="717"/>
      <c r="Q44" s="717">
        <f t="shared" si="1"/>
        <v>70.8</v>
      </c>
      <c r="R44" s="718" t="str">
        <f t="shared" si="0"/>
        <v>NO</v>
      </c>
      <c r="S44" s="276" t="str">
        <f t="shared" si="2"/>
        <v>Alto</v>
      </c>
      <c r="T44" s="41"/>
    </row>
    <row r="45" spans="1:20" s="44" customFormat="1" ht="32.1" customHeight="1">
      <c r="A45" s="509" t="s">
        <v>2173</v>
      </c>
      <c r="B45" s="511" t="s">
        <v>464</v>
      </c>
      <c r="C45" s="511" t="s">
        <v>2174</v>
      </c>
      <c r="D45" s="204">
        <v>225</v>
      </c>
      <c r="E45" s="444" t="s">
        <v>38</v>
      </c>
      <c r="F45" s="717">
        <v>64</v>
      </c>
      <c r="G45" s="717" t="s">
        <v>38</v>
      </c>
      <c r="H45" s="717" t="s">
        <v>38</v>
      </c>
      <c r="I45" s="717" t="s">
        <v>38</v>
      </c>
      <c r="J45" s="717" t="s">
        <v>38</v>
      </c>
      <c r="K45" s="717" t="s">
        <v>38</v>
      </c>
      <c r="L45" s="717">
        <v>64</v>
      </c>
      <c r="M45" s="717" t="s">
        <v>38</v>
      </c>
      <c r="N45" s="717" t="s">
        <v>38</v>
      </c>
      <c r="O45" s="717" t="s">
        <v>38</v>
      </c>
      <c r="P45" s="717" t="s">
        <v>38</v>
      </c>
      <c r="Q45" s="717">
        <f t="shared" ref="Q45:Q74" si="3">AVERAGE(E45:P45)</f>
        <v>64</v>
      </c>
      <c r="R45" s="718" t="str">
        <f t="shared" ref="R45:R74" si="4">IF(Q45&lt;5,"SI","NO")</f>
        <v>NO</v>
      </c>
      <c r="S45" s="276" t="str">
        <f t="shared" ref="S45:S74" si="5">IF(Q45&lt;5,"Sin Riesgo",IF(Q45 &lt;=14,"Bajo",IF(Q45&lt;=35,"Medio",IF(Q45&lt;=80,"Alto","Inviable Sanitariamente"))))</f>
        <v>Alto</v>
      </c>
      <c r="T45" s="41" t="s">
        <v>38</v>
      </c>
    </row>
    <row r="46" spans="1:20" s="44" customFormat="1" ht="32.1" customHeight="1">
      <c r="A46" s="509" t="s">
        <v>2173</v>
      </c>
      <c r="B46" s="511" t="s">
        <v>2175</v>
      </c>
      <c r="C46" s="511" t="s">
        <v>2176</v>
      </c>
      <c r="D46" s="204">
        <v>450</v>
      </c>
      <c r="E46" s="444" t="s">
        <v>38</v>
      </c>
      <c r="F46" s="717" t="s">
        <v>38</v>
      </c>
      <c r="G46" s="717">
        <v>64</v>
      </c>
      <c r="H46" s="717" t="s">
        <v>38</v>
      </c>
      <c r="I46" s="717" t="s">
        <v>38</v>
      </c>
      <c r="J46" s="717" t="s">
        <v>38</v>
      </c>
      <c r="K46" s="717" t="s">
        <v>38</v>
      </c>
      <c r="L46" s="717" t="s">
        <v>38</v>
      </c>
      <c r="M46" s="717" t="s">
        <v>38</v>
      </c>
      <c r="N46" s="717" t="s">
        <v>38</v>
      </c>
      <c r="O46" s="717" t="s">
        <v>38</v>
      </c>
      <c r="P46" s="717" t="s">
        <v>38</v>
      </c>
      <c r="Q46" s="717">
        <f t="shared" si="3"/>
        <v>64</v>
      </c>
      <c r="R46" s="718" t="str">
        <f t="shared" si="4"/>
        <v>NO</v>
      </c>
      <c r="S46" s="276" t="str">
        <f t="shared" si="5"/>
        <v>Alto</v>
      </c>
      <c r="T46" s="41" t="s">
        <v>38</v>
      </c>
    </row>
    <row r="47" spans="1:20" s="44" customFormat="1" ht="32.1" customHeight="1">
      <c r="A47" s="509" t="s">
        <v>2173</v>
      </c>
      <c r="B47" s="511" t="s">
        <v>2177</v>
      </c>
      <c r="C47" s="511" t="s">
        <v>2178</v>
      </c>
      <c r="D47" s="204">
        <v>110</v>
      </c>
      <c r="E47" s="444">
        <v>26.5</v>
      </c>
      <c r="F47" s="717" t="s">
        <v>38</v>
      </c>
      <c r="G47" s="717" t="s">
        <v>38</v>
      </c>
      <c r="H47" s="717" t="s">
        <v>38</v>
      </c>
      <c r="I47" s="717" t="s">
        <v>38</v>
      </c>
      <c r="J47" s="717" t="s">
        <v>38</v>
      </c>
      <c r="K47" s="717" t="s">
        <v>38</v>
      </c>
      <c r="L47" s="717" t="s">
        <v>38</v>
      </c>
      <c r="M47" s="717" t="s">
        <v>38</v>
      </c>
      <c r="N47" s="717" t="s">
        <v>38</v>
      </c>
      <c r="O47" s="717" t="s">
        <v>38</v>
      </c>
      <c r="P47" s="717" t="s">
        <v>38</v>
      </c>
      <c r="Q47" s="717">
        <f t="shared" si="3"/>
        <v>26.5</v>
      </c>
      <c r="R47" s="718" t="str">
        <f t="shared" si="4"/>
        <v>NO</v>
      </c>
      <c r="S47" s="276" t="str">
        <f t="shared" si="5"/>
        <v>Medio</v>
      </c>
      <c r="T47" s="41" t="s">
        <v>38</v>
      </c>
    </row>
    <row r="48" spans="1:20" s="44" customFormat="1" ht="32.1" customHeight="1">
      <c r="A48" s="509" t="s">
        <v>2173</v>
      </c>
      <c r="B48" s="511" t="s">
        <v>2179</v>
      </c>
      <c r="C48" s="511" t="s">
        <v>2180</v>
      </c>
      <c r="D48" s="204">
        <v>185</v>
      </c>
      <c r="E48" s="444" t="s">
        <v>38</v>
      </c>
      <c r="F48" s="717" t="s">
        <v>38</v>
      </c>
      <c r="G48" s="717" t="s">
        <v>38</v>
      </c>
      <c r="H48" s="717" t="s">
        <v>38</v>
      </c>
      <c r="I48" s="717" t="s">
        <v>38</v>
      </c>
      <c r="J48" s="717" t="s">
        <v>38</v>
      </c>
      <c r="K48" s="717" t="s">
        <v>38</v>
      </c>
      <c r="L48" s="717">
        <v>64</v>
      </c>
      <c r="M48" s="717" t="s">
        <v>38</v>
      </c>
      <c r="N48" s="717" t="s">
        <v>38</v>
      </c>
      <c r="O48" s="717" t="s">
        <v>38</v>
      </c>
      <c r="P48" s="717" t="s">
        <v>38</v>
      </c>
      <c r="Q48" s="717">
        <f t="shared" si="3"/>
        <v>64</v>
      </c>
      <c r="R48" s="718" t="str">
        <f t="shared" si="4"/>
        <v>NO</v>
      </c>
      <c r="S48" s="276" t="str">
        <f t="shared" si="5"/>
        <v>Alto</v>
      </c>
      <c r="T48" s="41" t="s">
        <v>38</v>
      </c>
    </row>
    <row r="49" spans="1:20" s="44" customFormat="1" ht="32.1" customHeight="1">
      <c r="A49" s="509" t="s">
        <v>2173</v>
      </c>
      <c r="B49" s="511" t="s">
        <v>2181</v>
      </c>
      <c r="C49" s="511" t="s">
        <v>2182</v>
      </c>
      <c r="D49" s="204">
        <v>119</v>
      </c>
      <c r="E49" s="444">
        <v>42</v>
      </c>
      <c r="F49" s="717" t="s">
        <v>38</v>
      </c>
      <c r="G49" s="717" t="s">
        <v>38</v>
      </c>
      <c r="H49" s="717" t="s">
        <v>38</v>
      </c>
      <c r="I49" s="717" t="s">
        <v>38</v>
      </c>
      <c r="J49" s="717" t="s">
        <v>38</v>
      </c>
      <c r="K49" s="717" t="s">
        <v>38</v>
      </c>
      <c r="L49" s="717" t="s">
        <v>38</v>
      </c>
      <c r="M49" s="717" t="s">
        <v>38</v>
      </c>
      <c r="N49" s="717" t="s">
        <v>38</v>
      </c>
      <c r="O49" s="717" t="s">
        <v>38</v>
      </c>
      <c r="P49" s="717" t="s">
        <v>38</v>
      </c>
      <c r="Q49" s="717">
        <f t="shared" si="3"/>
        <v>42</v>
      </c>
      <c r="R49" s="718" t="str">
        <f t="shared" si="4"/>
        <v>NO</v>
      </c>
      <c r="S49" s="276" t="str">
        <f t="shared" si="5"/>
        <v>Alto</v>
      </c>
      <c r="T49" s="41" t="s">
        <v>38</v>
      </c>
    </row>
    <row r="50" spans="1:20" s="44" customFormat="1" ht="32.1" customHeight="1">
      <c r="A50" s="509" t="s">
        <v>2173</v>
      </c>
      <c r="B50" s="511" t="s">
        <v>2183</v>
      </c>
      <c r="C50" s="511" t="s">
        <v>2184</v>
      </c>
      <c r="D50" s="204">
        <v>68</v>
      </c>
      <c r="E50" s="444" t="s">
        <v>38</v>
      </c>
      <c r="F50" s="717" t="s">
        <v>38</v>
      </c>
      <c r="G50" s="717">
        <v>88</v>
      </c>
      <c r="H50" s="717" t="s">
        <v>38</v>
      </c>
      <c r="I50" s="717" t="s">
        <v>38</v>
      </c>
      <c r="J50" s="717" t="s">
        <v>38</v>
      </c>
      <c r="K50" s="717" t="s">
        <v>38</v>
      </c>
      <c r="L50" s="717" t="s">
        <v>38</v>
      </c>
      <c r="M50" s="717" t="s">
        <v>38</v>
      </c>
      <c r="N50" s="717" t="s">
        <v>38</v>
      </c>
      <c r="O50" s="717" t="s">
        <v>38</v>
      </c>
      <c r="P50" s="717" t="s">
        <v>38</v>
      </c>
      <c r="Q50" s="717">
        <f t="shared" si="3"/>
        <v>88</v>
      </c>
      <c r="R50" s="718" t="str">
        <f t="shared" si="4"/>
        <v>NO</v>
      </c>
      <c r="S50" s="276" t="str">
        <f t="shared" si="5"/>
        <v>Inviable Sanitariamente</v>
      </c>
      <c r="T50" s="41" t="s">
        <v>38</v>
      </c>
    </row>
    <row r="51" spans="1:20" s="44" customFormat="1" ht="32.1" customHeight="1">
      <c r="A51" s="509" t="s">
        <v>2173</v>
      </c>
      <c r="B51" s="511" t="s">
        <v>2185</v>
      </c>
      <c r="C51" s="511" t="s">
        <v>2186</v>
      </c>
      <c r="D51" s="204">
        <v>113</v>
      </c>
      <c r="E51" s="398"/>
      <c r="F51" s="717"/>
      <c r="G51" s="717"/>
      <c r="H51" s="717"/>
      <c r="I51" s="717"/>
      <c r="J51" s="717"/>
      <c r="K51" s="717"/>
      <c r="L51" s="717"/>
      <c r="M51" s="717"/>
      <c r="N51" s="717">
        <v>64</v>
      </c>
      <c r="O51" s="717"/>
      <c r="P51" s="717"/>
      <c r="Q51" s="717">
        <f t="shared" si="3"/>
        <v>64</v>
      </c>
      <c r="R51" s="718" t="str">
        <f t="shared" si="4"/>
        <v>NO</v>
      </c>
      <c r="S51" s="276" t="str">
        <f t="shared" si="5"/>
        <v>Alto</v>
      </c>
      <c r="T51" s="41" t="s">
        <v>38</v>
      </c>
    </row>
    <row r="52" spans="1:20" s="44" customFormat="1" ht="32.1" customHeight="1">
      <c r="A52" s="509" t="s">
        <v>2173</v>
      </c>
      <c r="B52" s="511" t="s">
        <v>947</v>
      </c>
      <c r="C52" s="511" t="s">
        <v>2187</v>
      </c>
      <c r="D52" s="204">
        <v>34</v>
      </c>
      <c r="E52" s="398"/>
      <c r="F52" s="717"/>
      <c r="G52" s="717"/>
      <c r="H52" s="717"/>
      <c r="I52" s="717"/>
      <c r="J52" s="717"/>
      <c r="K52" s="717">
        <v>26.55</v>
      </c>
      <c r="L52" s="717"/>
      <c r="M52" s="717"/>
      <c r="N52" s="717"/>
      <c r="O52" s="717"/>
      <c r="P52" s="717"/>
      <c r="Q52" s="717">
        <f t="shared" si="3"/>
        <v>26.55</v>
      </c>
      <c r="R52" s="718" t="str">
        <f t="shared" si="4"/>
        <v>NO</v>
      </c>
      <c r="S52" s="276" t="str">
        <f t="shared" si="5"/>
        <v>Medio</v>
      </c>
      <c r="T52" s="41" t="s">
        <v>38</v>
      </c>
    </row>
    <row r="53" spans="1:20" s="44" customFormat="1" ht="32.1" customHeight="1">
      <c r="A53" s="509" t="s">
        <v>2173</v>
      </c>
      <c r="B53" s="511" t="s">
        <v>743</v>
      </c>
      <c r="C53" s="511" t="s">
        <v>744</v>
      </c>
      <c r="D53" s="204">
        <v>25</v>
      </c>
      <c r="E53" s="398"/>
      <c r="F53" s="717"/>
      <c r="G53" s="717"/>
      <c r="H53" s="717"/>
      <c r="I53" s="717"/>
      <c r="J53" s="717"/>
      <c r="K53" s="717"/>
      <c r="L53" s="717"/>
      <c r="M53" s="717"/>
      <c r="N53" s="717">
        <v>64</v>
      </c>
      <c r="O53" s="717"/>
      <c r="P53" s="717"/>
      <c r="Q53" s="717">
        <f t="shared" si="3"/>
        <v>64</v>
      </c>
      <c r="R53" s="718" t="str">
        <f t="shared" si="4"/>
        <v>NO</v>
      </c>
      <c r="S53" s="276" t="str">
        <f t="shared" si="5"/>
        <v>Alto</v>
      </c>
      <c r="T53" s="41" t="s">
        <v>38</v>
      </c>
    </row>
    <row r="54" spans="1:20" s="44" customFormat="1" ht="32.1" customHeight="1">
      <c r="A54" s="509" t="s">
        <v>2173</v>
      </c>
      <c r="B54" s="511" t="s">
        <v>2188</v>
      </c>
      <c r="C54" s="511" t="s">
        <v>2189</v>
      </c>
      <c r="D54" s="204">
        <v>21</v>
      </c>
      <c r="E54" s="398"/>
      <c r="F54" s="717"/>
      <c r="G54" s="717"/>
      <c r="H54" s="717"/>
      <c r="I54" s="717"/>
      <c r="J54" s="717"/>
      <c r="K54" s="717"/>
      <c r="L54" s="717"/>
      <c r="M54" s="717"/>
      <c r="N54" s="717">
        <v>76.92</v>
      </c>
      <c r="O54" s="717"/>
      <c r="P54" s="717"/>
      <c r="Q54" s="717">
        <f t="shared" si="3"/>
        <v>76.92</v>
      </c>
      <c r="R54" s="718" t="str">
        <f t="shared" si="4"/>
        <v>NO</v>
      </c>
      <c r="S54" s="276" t="str">
        <f t="shared" si="5"/>
        <v>Alto</v>
      </c>
      <c r="T54" s="41" t="s">
        <v>2190</v>
      </c>
    </row>
    <row r="55" spans="1:20" s="44" customFormat="1" ht="32.1" customHeight="1">
      <c r="A55" s="509" t="s">
        <v>2173</v>
      </c>
      <c r="B55" s="511" t="s">
        <v>2191</v>
      </c>
      <c r="C55" s="511" t="s">
        <v>2192</v>
      </c>
      <c r="D55" s="204">
        <v>39</v>
      </c>
      <c r="E55" s="398"/>
      <c r="F55" s="717"/>
      <c r="G55" s="717"/>
      <c r="H55" s="717"/>
      <c r="I55" s="717"/>
      <c r="J55" s="717"/>
      <c r="K55" s="717"/>
      <c r="L55" s="717"/>
      <c r="M55" s="717"/>
      <c r="N55" s="717"/>
      <c r="O55" s="717"/>
      <c r="P55" s="717"/>
      <c r="Q55" s="717" t="e">
        <f t="shared" si="3"/>
        <v>#DIV/0!</v>
      </c>
      <c r="R55" s="718" t="e">
        <f t="shared" si="4"/>
        <v>#DIV/0!</v>
      </c>
      <c r="S55" s="276" t="e">
        <f t="shared" si="5"/>
        <v>#DIV/0!</v>
      </c>
      <c r="T55" s="41" t="s">
        <v>38</v>
      </c>
    </row>
    <row r="56" spans="1:20" s="44" customFormat="1" ht="32.1" customHeight="1">
      <c r="A56" s="509" t="s">
        <v>2173</v>
      </c>
      <c r="B56" s="511" t="s">
        <v>2193</v>
      </c>
      <c r="C56" s="511" t="s">
        <v>2194</v>
      </c>
      <c r="D56" s="204">
        <v>32</v>
      </c>
      <c r="E56" s="398"/>
      <c r="F56" s="717"/>
      <c r="G56" s="717"/>
      <c r="H56" s="717">
        <v>0</v>
      </c>
      <c r="I56" s="717"/>
      <c r="J56" s="717"/>
      <c r="K56" s="717"/>
      <c r="L56" s="717"/>
      <c r="M56" s="717"/>
      <c r="N56" s="717"/>
      <c r="O56" s="717"/>
      <c r="P56" s="717"/>
      <c r="Q56" s="717">
        <f t="shared" si="3"/>
        <v>0</v>
      </c>
      <c r="R56" s="718" t="str">
        <f t="shared" si="4"/>
        <v>SI</v>
      </c>
      <c r="S56" s="276" t="str">
        <f t="shared" si="5"/>
        <v>Sin Riesgo</v>
      </c>
      <c r="T56" s="41" t="s">
        <v>38</v>
      </c>
    </row>
    <row r="57" spans="1:20" s="44" customFormat="1" ht="32.1" customHeight="1">
      <c r="A57" s="509" t="s">
        <v>2173</v>
      </c>
      <c r="B57" s="511" t="s">
        <v>2195</v>
      </c>
      <c r="C57" s="511" t="s">
        <v>2196</v>
      </c>
      <c r="D57" s="204">
        <v>40</v>
      </c>
      <c r="E57" s="398"/>
      <c r="F57" s="717"/>
      <c r="G57" s="717"/>
      <c r="H57" s="717">
        <v>47.92</v>
      </c>
      <c r="I57" s="717"/>
      <c r="J57" s="717"/>
      <c r="K57" s="717"/>
      <c r="L57" s="717"/>
      <c r="M57" s="717"/>
      <c r="N57" s="717"/>
      <c r="O57" s="717"/>
      <c r="P57" s="717"/>
      <c r="Q57" s="717">
        <f t="shared" si="3"/>
        <v>47.92</v>
      </c>
      <c r="R57" s="718" t="str">
        <f t="shared" si="4"/>
        <v>NO</v>
      </c>
      <c r="S57" s="276" t="str">
        <f t="shared" si="5"/>
        <v>Alto</v>
      </c>
      <c r="T57" s="41" t="s">
        <v>38</v>
      </c>
    </row>
    <row r="58" spans="1:20" s="44" customFormat="1" ht="32.1" customHeight="1">
      <c r="A58" s="509" t="s">
        <v>2173</v>
      </c>
      <c r="B58" s="511" t="s">
        <v>2197</v>
      </c>
      <c r="C58" s="511" t="s">
        <v>2198</v>
      </c>
      <c r="D58" s="204">
        <v>52</v>
      </c>
      <c r="E58" s="398"/>
      <c r="F58" s="717"/>
      <c r="G58" s="717"/>
      <c r="H58" s="717"/>
      <c r="I58" s="717"/>
      <c r="J58" s="717"/>
      <c r="K58" s="717"/>
      <c r="L58" s="717"/>
      <c r="M58" s="717"/>
      <c r="N58" s="717">
        <v>41.96</v>
      </c>
      <c r="O58" s="717"/>
      <c r="P58" s="717"/>
      <c r="Q58" s="717">
        <f t="shared" si="3"/>
        <v>41.96</v>
      </c>
      <c r="R58" s="718" t="str">
        <f t="shared" si="4"/>
        <v>NO</v>
      </c>
      <c r="S58" s="276" t="str">
        <f t="shared" si="5"/>
        <v>Alto</v>
      </c>
      <c r="T58" s="41" t="s">
        <v>38</v>
      </c>
    </row>
    <row r="59" spans="1:20" s="44" customFormat="1" ht="32.1" customHeight="1">
      <c r="A59" s="509" t="s">
        <v>2173</v>
      </c>
      <c r="B59" s="511" t="s">
        <v>2199</v>
      </c>
      <c r="C59" s="511" t="s">
        <v>2200</v>
      </c>
      <c r="D59" s="204">
        <v>83</v>
      </c>
      <c r="E59" s="398"/>
      <c r="F59" s="717"/>
      <c r="G59" s="717"/>
      <c r="H59" s="717">
        <v>64</v>
      </c>
      <c r="I59" s="717"/>
      <c r="J59" s="717"/>
      <c r="K59" s="717"/>
      <c r="L59" s="717"/>
      <c r="M59" s="717"/>
      <c r="N59" s="717"/>
      <c r="O59" s="717"/>
      <c r="P59" s="717"/>
      <c r="Q59" s="717">
        <f t="shared" si="3"/>
        <v>64</v>
      </c>
      <c r="R59" s="718" t="str">
        <f t="shared" si="4"/>
        <v>NO</v>
      </c>
      <c r="S59" s="276" t="str">
        <f t="shared" si="5"/>
        <v>Alto</v>
      </c>
      <c r="T59" s="41" t="s">
        <v>38</v>
      </c>
    </row>
    <row r="60" spans="1:20" s="44" customFormat="1" ht="32.1" customHeight="1">
      <c r="A60" s="509" t="s">
        <v>2173</v>
      </c>
      <c r="B60" s="511" t="s">
        <v>2201</v>
      </c>
      <c r="C60" s="511" t="s">
        <v>2202</v>
      </c>
      <c r="D60" s="204">
        <v>32</v>
      </c>
      <c r="E60" s="398"/>
      <c r="F60" s="717"/>
      <c r="G60" s="717"/>
      <c r="H60" s="717">
        <v>0</v>
      </c>
      <c r="I60" s="717"/>
      <c r="J60" s="717"/>
      <c r="K60" s="717"/>
      <c r="L60" s="717"/>
      <c r="M60" s="717"/>
      <c r="N60" s="717"/>
      <c r="O60" s="717"/>
      <c r="P60" s="717"/>
      <c r="Q60" s="717">
        <f t="shared" si="3"/>
        <v>0</v>
      </c>
      <c r="R60" s="718" t="str">
        <f t="shared" si="4"/>
        <v>SI</v>
      </c>
      <c r="S60" s="276" t="str">
        <f t="shared" si="5"/>
        <v>Sin Riesgo</v>
      </c>
      <c r="T60" s="41" t="s">
        <v>38</v>
      </c>
    </row>
    <row r="61" spans="1:20" s="44" customFormat="1" ht="32.1" customHeight="1">
      <c r="A61" s="509" t="s">
        <v>2173</v>
      </c>
      <c r="B61" s="511" t="s">
        <v>2203</v>
      </c>
      <c r="C61" s="511" t="s">
        <v>2204</v>
      </c>
      <c r="D61" s="204">
        <v>51</v>
      </c>
      <c r="E61" s="398"/>
      <c r="F61" s="717"/>
      <c r="G61" s="717"/>
      <c r="H61" s="717">
        <v>0</v>
      </c>
      <c r="I61" s="717"/>
      <c r="J61" s="717"/>
      <c r="K61" s="717"/>
      <c r="L61" s="717"/>
      <c r="M61" s="717"/>
      <c r="N61" s="717"/>
      <c r="O61" s="717"/>
      <c r="P61" s="717"/>
      <c r="Q61" s="717">
        <f t="shared" si="3"/>
        <v>0</v>
      </c>
      <c r="R61" s="718" t="str">
        <f t="shared" si="4"/>
        <v>SI</v>
      </c>
      <c r="S61" s="276" t="str">
        <f t="shared" si="5"/>
        <v>Sin Riesgo</v>
      </c>
      <c r="T61" s="41" t="s">
        <v>38</v>
      </c>
    </row>
    <row r="62" spans="1:20" s="44" customFormat="1" ht="32.1" customHeight="1">
      <c r="A62" s="509" t="s">
        <v>2173</v>
      </c>
      <c r="B62" s="511" t="s">
        <v>2205</v>
      </c>
      <c r="C62" s="511" t="s">
        <v>2206</v>
      </c>
      <c r="D62" s="204">
        <v>21.093308199811503</v>
      </c>
      <c r="E62" s="398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 t="e">
        <f t="shared" si="3"/>
        <v>#DIV/0!</v>
      </c>
      <c r="R62" s="718" t="e">
        <f t="shared" si="4"/>
        <v>#DIV/0!</v>
      </c>
      <c r="S62" s="276" t="e">
        <f t="shared" si="5"/>
        <v>#DIV/0!</v>
      </c>
      <c r="T62" s="41" t="s">
        <v>2190</v>
      </c>
    </row>
    <row r="63" spans="1:20" s="44" customFormat="1" ht="32.1" customHeight="1">
      <c r="A63" s="509" t="s">
        <v>2173</v>
      </c>
      <c r="B63" s="511" t="s">
        <v>2207</v>
      </c>
      <c r="C63" s="511" t="s">
        <v>2208</v>
      </c>
      <c r="D63" s="204">
        <v>320</v>
      </c>
      <c r="E63" s="398"/>
      <c r="F63" s="717"/>
      <c r="G63" s="717"/>
      <c r="H63" s="717"/>
      <c r="I63" s="717"/>
      <c r="J63" s="717"/>
      <c r="K63" s="717">
        <v>26.55</v>
      </c>
      <c r="L63" s="717"/>
      <c r="M63" s="717"/>
      <c r="N63" s="717"/>
      <c r="O63" s="717"/>
      <c r="P63" s="717"/>
      <c r="Q63" s="717">
        <f t="shared" si="3"/>
        <v>26.55</v>
      </c>
      <c r="R63" s="718" t="str">
        <f t="shared" si="4"/>
        <v>NO</v>
      </c>
      <c r="S63" s="276" t="str">
        <f t="shared" si="5"/>
        <v>Medio</v>
      </c>
      <c r="T63" s="41" t="s">
        <v>38</v>
      </c>
    </row>
    <row r="64" spans="1:20" s="44" customFormat="1" ht="32.1" customHeight="1">
      <c r="A64" s="509" t="s">
        <v>2173</v>
      </c>
      <c r="B64" s="511" t="s">
        <v>2209</v>
      </c>
      <c r="C64" s="511" t="s">
        <v>2210</v>
      </c>
      <c r="D64" s="204">
        <v>29</v>
      </c>
      <c r="E64" s="204"/>
      <c r="F64" s="717"/>
      <c r="G64" s="717"/>
      <c r="H64" s="717"/>
      <c r="I64" s="717"/>
      <c r="J64" s="717"/>
      <c r="K64" s="717"/>
      <c r="L64" s="717">
        <v>64</v>
      </c>
      <c r="M64" s="717"/>
      <c r="N64" s="717">
        <v>40</v>
      </c>
      <c r="O64" s="717"/>
      <c r="P64" s="717"/>
      <c r="Q64" s="717">
        <f t="shared" si="3"/>
        <v>52</v>
      </c>
      <c r="R64" s="718" t="str">
        <f t="shared" si="4"/>
        <v>NO</v>
      </c>
      <c r="S64" s="276" t="str">
        <f t="shared" si="5"/>
        <v>Alto</v>
      </c>
      <c r="T64" s="41" t="s">
        <v>38</v>
      </c>
    </row>
    <row r="65" spans="1:20" s="44" customFormat="1" ht="32.1" customHeight="1">
      <c r="A65" s="509" t="s">
        <v>2173</v>
      </c>
      <c r="B65" s="511" t="s">
        <v>129</v>
      </c>
      <c r="C65" s="511" t="s">
        <v>2211</v>
      </c>
      <c r="D65" s="204">
        <v>20</v>
      </c>
      <c r="E65" s="398"/>
      <c r="F65" s="717"/>
      <c r="G65" s="717"/>
      <c r="H65" s="717"/>
      <c r="I65" s="717"/>
      <c r="J65" s="717"/>
      <c r="K65" s="717"/>
      <c r="L65" s="717"/>
      <c r="M65" s="717"/>
      <c r="N65" s="717"/>
      <c r="O65" s="717"/>
      <c r="P65" s="717"/>
      <c r="Q65" s="717" t="e">
        <f t="shared" si="3"/>
        <v>#DIV/0!</v>
      </c>
      <c r="R65" s="718" t="e">
        <f t="shared" si="4"/>
        <v>#DIV/0!</v>
      </c>
      <c r="S65" s="276" t="e">
        <f t="shared" si="5"/>
        <v>#DIV/0!</v>
      </c>
      <c r="T65" s="41" t="s">
        <v>38</v>
      </c>
    </row>
    <row r="66" spans="1:20" s="44" customFormat="1" ht="32.1" customHeight="1">
      <c r="A66" s="509" t="s">
        <v>2173</v>
      </c>
      <c r="B66" s="511" t="s">
        <v>2212</v>
      </c>
      <c r="C66" s="511" t="s">
        <v>2213</v>
      </c>
      <c r="D66" s="204">
        <v>482</v>
      </c>
      <c r="E66" s="398"/>
      <c r="F66" s="717"/>
      <c r="G66" s="717"/>
      <c r="H66" s="717"/>
      <c r="I66" s="717"/>
      <c r="J66" s="717"/>
      <c r="K66" s="717"/>
      <c r="L66" s="717"/>
      <c r="M66" s="717"/>
      <c r="N66" s="717"/>
      <c r="O66" s="717">
        <v>88</v>
      </c>
      <c r="P66" s="717"/>
      <c r="Q66" s="717">
        <f t="shared" si="3"/>
        <v>88</v>
      </c>
      <c r="R66" s="718" t="str">
        <f t="shared" si="4"/>
        <v>NO</v>
      </c>
      <c r="S66" s="276" t="str">
        <f t="shared" si="5"/>
        <v>Inviable Sanitariamente</v>
      </c>
      <c r="T66" s="41" t="s">
        <v>38</v>
      </c>
    </row>
    <row r="67" spans="1:20" s="44" customFormat="1" ht="32.1" customHeight="1">
      <c r="A67" s="509" t="s">
        <v>2173</v>
      </c>
      <c r="B67" s="511" t="s">
        <v>2214</v>
      </c>
      <c r="C67" s="511" t="s">
        <v>2215</v>
      </c>
      <c r="D67" s="204">
        <v>52</v>
      </c>
      <c r="E67" s="398"/>
      <c r="F67" s="717"/>
      <c r="G67" s="717"/>
      <c r="H67" s="717"/>
      <c r="I67" s="717"/>
      <c r="J67" s="717"/>
      <c r="K67" s="717"/>
      <c r="L67" s="717"/>
      <c r="M67" s="717"/>
      <c r="N67" s="717">
        <v>41.96</v>
      </c>
      <c r="O67" s="717"/>
      <c r="P67" s="717"/>
      <c r="Q67" s="717">
        <f t="shared" si="3"/>
        <v>41.96</v>
      </c>
      <c r="R67" s="718" t="str">
        <f t="shared" si="4"/>
        <v>NO</v>
      </c>
      <c r="S67" s="276" t="str">
        <f t="shared" si="5"/>
        <v>Alto</v>
      </c>
      <c r="T67" s="41" t="s">
        <v>38</v>
      </c>
    </row>
    <row r="68" spans="1:20" s="44" customFormat="1" ht="32.1" customHeight="1">
      <c r="A68" s="509" t="s">
        <v>2173</v>
      </c>
      <c r="B68" s="511" t="s">
        <v>2216</v>
      </c>
      <c r="C68" s="511" t="s">
        <v>2217</v>
      </c>
      <c r="D68" s="204">
        <v>83</v>
      </c>
      <c r="E68" s="398"/>
      <c r="F68" s="717"/>
      <c r="G68" s="717"/>
      <c r="H68" s="717">
        <v>64</v>
      </c>
      <c r="I68" s="717"/>
      <c r="J68" s="717"/>
      <c r="K68" s="717"/>
      <c r="L68" s="717"/>
      <c r="M68" s="717"/>
      <c r="N68" s="717"/>
      <c r="O68" s="717"/>
      <c r="P68" s="717"/>
      <c r="Q68" s="717">
        <f t="shared" si="3"/>
        <v>64</v>
      </c>
      <c r="R68" s="718" t="str">
        <f t="shared" si="4"/>
        <v>NO</v>
      </c>
      <c r="S68" s="276" t="str">
        <f t="shared" si="5"/>
        <v>Alto</v>
      </c>
      <c r="T68" s="41" t="s">
        <v>38</v>
      </c>
    </row>
    <row r="69" spans="1:20" s="44" customFormat="1" ht="32.1" customHeight="1">
      <c r="A69" s="509" t="s">
        <v>2173</v>
      </c>
      <c r="B69" s="511" t="s">
        <v>2218</v>
      </c>
      <c r="C69" s="511" t="s">
        <v>2219</v>
      </c>
      <c r="D69" s="204">
        <v>32</v>
      </c>
      <c r="E69" s="398"/>
      <c r="F69" s="717"/>
      <c r="G69" s="717"/>
      <c r="H69" s="717">
        <v>0</v>
      </c>
      <c r="I69" s="717"/>
      <c r="J69" s="717"/>
      <c r="K69" s="717"/>
      <c r="L69" s="717"/>
      <c r="M69" s="717"/>
      <c r="N69" s="717"/>
      <c r="O69" s="717"/>
      <c r="P69" s="717"/>
      <c r="Q69" s="717">
        <f t="shared" si="3"/>
        <v>0</v>
      </c>
      <c r="R69" s="718" t="str">
        <f t="shared" si="4"/>
        <v>SI</v>
      </c>
      <c r="S69" s="276" t="str">
        <f t="shared" si="5"/>
        <v>Sin Riesgo</v>
      </c>
      <c r="T69" s="41" t="s">
        <v>38</v>
      </c>
    </row>
    <row r="70" spans="1:20" s="44" customFormat="1" ht="32.1" customHeight="1">
      <c r="A70" s="509" t="s">
        <v>2173</v>
      </c>
      <c r="B70" s="511" t="s">
        <v>2220</v>
      </c>
      <c r="C70" s="511" t="s">
        <v>2221</v>
      </c>
      <c r="D70" s="204">
        <v>51</v>
      </c>
      <c r="E70" s="398"/>
      <c r="F70" s="717"/>
      <c r="G70" s="717"/>
      <c r="H70" s="717">
        <v>0</v>
      </c>
      <c r="I70" s="717"/>
      <c r="J70" s="717"/>
      <c r="K70" s="717"/>
      <c r="L70" s="717"/>
      <c r="M70" s="717"/>
      <c r="N70" s="717"/>
      <c r="O70" s="717"/>
      <c r="P70" s="717"/>
      <c r="Q70" s="717">
        <f t="shared" si="3"/>
        <v>0</v>
      </c>
      <c r="R70" s="718" t="str">
        <f t="shared" si="4"/>
        <v>SI</v>
      </c>
      <c r="S70" s="276" t="str">
        <f t="shared" si="5"/>
        <v>Sin Riesgo</v>
      </c>
      <c r="T70" s="41" t="s">
        <v>2222</v>
      </c>
    </row>
    <row r="71" spans="1:20" s="44" customFormat="1" ht="32.1" customHeight="1">
      <c r="A71" s="509" t="s">
        <v>2173</v>
      </c>
      <c r="B71" s="511" t="s">
        <v>2223</v>
      </c>
      <c r="C71" s="511" t="s">
        <v>2224</v>
      </c>
      <c r="D71" s="204">
        <v>21.093308199811503</v>
      </c>
      <c r="E71" s="398"/>
      <c r="F71" s="717"/>
      <c r="G71" s="717"/>
      <c r="H71" s="717"/>
      <c r="I71" s="717"/>
      <c r="J71" s="717"/>
      <c r="K71" s="717"/>
      <c r="L71" s="717"/>
      <c r="M71" s="717"/>
      <c r="N71" s="717"/>
      <c r="O71" s="717"/>
      <c r="P71" s="717"/>
      <c r="Q71" s="717" t="e">
        <f t="shared" si="3"/>
        <v>#DIV/0!</v>
      </c>
      <c r="R71" s="718" t="e">
        <f t="shared" si="4"/>
        <v>#DIV/0!</v>
      </c>
      <c r="S71" s="276" t="e">
        <f t="shared" si="5"/>
        <v>#DIV/0!</v>
      </c>
      <c r="T71" s="41" t="s">
        <v>38</v>
      </c>
    </row>
    <row r="72" spans="1:20" s="44" customFormat="1" ht="32.1" customHeight="1">
      <c r="A72" s="509" t="s">
        <v>2173</v>
      </c>
      <c r="B72" s="511" t="s">
        <v>2225</v>
      </c>
      <c r="C72" s="511" t="s">
        <v>2226</v>
      </c>
      <c r="D72" s="204">
        <v>320</v>
      </c>
      <c r="E72" s="398"/>
      <c r="F72" s="717"/>
      <c r="G72" s="717"/>
      <c r="H72" s="717"/>
      <c r="I72" s="717"/>
      <c r="J72" s="717"/>
      <c r="K72" s="717">
        <v>26.55</v>
      </c>
      <c r="L72" s="717"/>
      <c r="M72" s="717"/>
      <c r="N72" s="717"/>
      <c r="O72" s="717"/>
      <c r="P72" s="717"/>
      <c r="Q72" s="717">
        <f t="shared" si="3"/>
        <v>26.55</v>
      </c>
      <c r="R72" s="718" t="str">
        <f t="shared" si="4"/>
        <v>NO</v>
      </c>
      <c r="S72" s="276" t="str">
        <f t="shared" si="5"/>
        <v>Medio</v>
      </c>
      <c r="T72" s="41" t="s">
        <v>2190</v>
      </c>
    </row>
    <row r="73" spans="1:20" s="44" customFormat="1" ht="32.1" customHeight="1">
      <c r="A73" s="509" t="s">
        <v>2173</v>
      </c>
      <c r="B73" s="511" t="s">
        <v>2227</v>
      </c>
      <c r="C73" s="511" t="s">
        <v>2228</v>
      </c>
      <c r="D73" s="204">
        <v>29</v>
      </c>
      <c r="E73" s="204"/>
      <c r="F73" s="717"/>
      <c r="G73" s="717"/>
      <c r="H73" s="717"/>
      <c r="I73" s="717"/>
      <c r="J73" s="717"/>
      <c r="K73" s="717"/>
      <c r="L73" s="717">
        <v>64</v>
      </c>
      <c r="M73" s="717"/>
      <c r="N73" s="717">
        <v>40</v>
      </c>
      <c r="O73" s="717"/>
      <c r="P73" s="717"/>
      <c r="Q73" s="717">
        <f t="shared" si="3"/>
        <v>52</v>
      </c>
      <c r="R73" s="718" t="str">
        <f t="shared" si="4"/>
        <v>NO</v>
      </c>
      <c r="S73" s="276" t="str">
        <f t="shared" si="5"/>
        <v>Alto</v>
      </c>
      <c r="T73" s="41" t="s">
        <v>38</v>
      </c>
    </row>
    <row r="74" spans="1:20" s="44" customFormat="1" ht="32.1" customHeight="1">
      <c r="A74" s="509" t="s">
        <v>2173</v>
      </c>
      <c r="B74" s="511" t="s">
        <v>2229</v>
      </c>
      <c r="C74" s="511" t="s">
        <v>2230</v>
      </c>
      <c r="D74" s="204">
        <v>20</v>
      </c>
      <c r="E74" s="398"/>
      <c r="F74" s="717"/>
      <c r="G74" s="717"/>
      <c r="H74" s="717"/>
      <c r="I74" s="717"/>
      <c r="J74" s="717"/>
      <c r="K74" s="717"/>
      <c r="L74" s="717"/>
      <c r="M74" s="717"/>
      <c r="N74" s="717"/>
      <c r="O74" s="717"/>
      <c r="P74" s="717"/>
      <c r="Q74" s="717" t="e">
        <f t="shared" si="3"/>
        <v>#DIV/0!</v>
      </c>
      <c r="R74" s="718" t="e">
        <f t="shared" si="4"/>
        <v>#DIV/0!</v>
      </c>
      <c r="S74" s="276" t="e">
        <f t="shared" si="5"/>
        <v>#DIV/0!</v>
      </c>
      <c r="T74" s="41" t="s">
        <v>38</v>
      </c>
    </row>
    <row r="75" spans="1:20" s="44" customFormat="1" ht="45">
      <c r="A75" s="509" t="s">
        <v>2173</v>
      </c>
      <c r="B75" s="511" t="s">
        <v>2231</v>
      </c>
      <c r="C75" s="511" t="s">
        <v>2232</v>
      </c>
      <c r="D75" s="204">
        <v>482</v>
      </c>
      <c r="E75" s="398"/>
      <c r="F75" s="717"/>
      <c r="G75" s="717"/>
      <c r="H75" s="717"/>
      <c r="I75" s="717"/>
      <c r="J75" s="717"/>
      <c r="K75" s="717"/>
      <c r="L75" s="717"/>
      <c r="M75" s="717"/>
      <c r="N75" s="717"/>
      <c r="O75" s="717">
        <v>88</v>
      </c>
      <c r="P75" s="717"/>
      <c r="Q75" s="717">
        <f t="shared" ref="Q75:Q90" si="6">AVERAGE(E75:P75)</f>
        <v>88</v>
      </c>
      <c r="R75" s="718" t="str">
        <f t="shared" ref="R75:R90" si="7">IF(Q75&lt;5,"SI","NO")</f>
        <v>NO</v>
      </c>
      <c r="S75" s="276" t="str">
        <f t="shared" ref="S75:S90" si="8">IF(Q75&lt;5,"Sin Riesgo",IF(Q75 &lt;=14,"Bajo",IF(Q75&lt;=35,"Medio",IF(Q75&lt;=80,"Alto","Inviable Sanitariamente"))))</f>
        <v>Inviable Sanitariamente</v>
      </c>
      <c r="T75" s="41" t="s">
        <v>38</v>
      </c>
    </row>
    <row r="76" spans="1:20" s="44" customFormat="1" ht="32.1" customHeight="1">
      <c r="A76" s="509" t="s">
        <v>2173</v>
      </c>
      <c r="B76" s="511" t="s">
        <v>2233</v>
      </c>
      <c r="C76" s="511" t="s">
        <v>2234</v>
      </c>
      <c r="D76" s="204">
        <v>557</v>
      </c>
      <c r="E76" s="398"/>
      <c r="F76" s="717"/>
      <c r="G76" s="717"/>
      <c r="H76" s="717"/>
      <c r="I76" s="717"/>
      <c r="J76" s="717"/>
      <c r="K76" s="717"/>
      <c r="L76" s="717"/>
      <c r="M76" s="717"/>
      <c r="N76" s="717"/>
      <c r="O76" s="717">
        <v>0</v>
      </c>
      <c r="P76" s="717"/>
      <c r="Q76" s="717">
        <f t="shared" si="6"/>
        <v>0</v>
      </c>
      <c r="R76" s="718" t="str">
        <f t="shared" si="7"/>
        <v>SI</v>
      </c>
      <c r="S76" s="276" t="str">
        <f t="shared" si="8"/>
        <v>Sin Riesgo</v>
      </c>
      <c r="T76" s="41" t="s">
        <v>38</v>
      </c>
    </row>
    <row r="77" spans="1:20" s="44" customFormat="1" ht="45">
      <c r="A77" s="509" t="s">
        <v>2173</v>
      </c>
      <c r="B77" s="511" t="s">
        <v>2235</v>
      </c>
      <c r="C77" s="511" t="s">
        <v>2236</v>
      </c>
      <c r="D77" s="256">
        <v>540</v>
      </c>
      <c r="E77" s="398"/>
      <c r="F77" s="717"/>
      <c r="G77" s="717"/>
      <c r="H77" s="717"/>
      <c r="I77" s="717"/>
      <c r="J77" s="717"/>
      <c r="K77" s="717"/>
      <c r="L77" s="717"/>
      <c r="M77" s="717"/>
      <c r="N77" s="717">
        <v>0</v>
      </c>
      <c r="O77" s="717"/>
      <c r="P77" s="717"/>
      <c r="Q77" s="717">
        <f t="shared" si="6"/>
        <v>0</v>
      </c>
      <c r="R77" s="718" t="str">
        <f t="shared" si="7"/>
        <v>SI</v>
      </c>
      <c r="S77" s="276" t="str">
        <f t="shared" si="8"/>
        <v>Sin Riesgo</v>
      </c>
      <c r="T77" s="41" t="s">
        <v>38</v>
      </c>
    </row>
    <row r="78" spans="1:20" s="44" customFormat="1" ht="32.1" customHeight="1">
      <c r="A78" s="509" t="s">
        <v>2173</v>
      </c>
      <c r="B78" s="511" t="s">
        <v>2237</v>
      </c>
      <c r="C78" s="511" t="s">
        <v>2238</v>
      </c>
      <c r="D78" s="256">
        <v>22</v>
      </c>
      <c r="E78" s="398"/>
      <c r="F78" s="717"/>
      <c r="G78" s="717"/>
      <c r="H78" s="717"/>
      <c r="I78" s="717"/>
      <c r="J78" s="717"/>
      <c r="K78" s="717"/>
      <c r="L78" s="717"/>
      <c r="M78" s="717"/>
      <c r="N78" s="717"/>
      <c r="O78" s="717">
        <v>64</v>
      </c>
      <c r="P78" s="717"/>
      <c r="Q78" s="717">
        <f t="shared" si="6"/>
        <v>64</v>
      </c>
      <c r="R78" s="718" t="str">
        <f t="shared" si="7"/>
        <v>NO</v>
      </c>
      <c r="S78" s="276" t="str">
        <f t="shared" si="8"/>
        <v>Alto</v>
      </c>
      <c r="T78" s="41" t="s">
        <v>38</v>
      </c>
    </row>
    <row r="79" spans="1:20" s="44" customFormat="1" ht="32.1" customHeight="1">
      <c r="A79" s="509" t="s">
        <v>2173</v>
      </c>
      <c r="B79" s="511" t="s">
        <v>2239</v>
      </c>
      <c r="C79" s="511" t="s">
        <v>2240</v>
      </c>
      <c r="D79" s="256">
        <v>34</v>
      </c>
      <c r="E79" s="398"/>
      <c r="F79" s="717"/>
      <c r="G79" s="717"/>
      <c r="H79" s="717">
        <v>0</v>
      </c>
      <c r="I79" s="717"/>
      <c r="J79" s="717"/>
      <c r="K79" s="717"/>
      <c r="L79" s="717"/>
      <c r="M79" s="717"/>
      <c r="N79" s="717"/>
      <c r="O79" s="717"/>
      <c r="P79" s="717"/>
      <c r="Q79" s="717">
        <f t="shared" si="6"/>
        <v>0</v>
      </c>
      <c r="R79" s="718" t="str">
        <f t="shared" si="7"/>
        <v>SI</v>
      </c>
      <c r="S79" s="276" t="str">
        <f t="shared" si="8"/>
        <v>Sin Riesgo</v>
      </c>
      <c r="T79" s="41" t="s">
        <v>38</v>
      </c>
    </row>
    <row r="80" spans="1:20" s="44" customFormat="1" ht="32.1" customHeight="1">
      <c r="A80" s="509" t="s">
        <v>2173</v>
      </c>
      <c r="B80" s="511" t="s">
        <v>2241</v>
      </c>
      <c r="C80" s="511" t="s">
        <v>2242</v>
      </c>
      <c r="D80" s="203">
        <v>105</v>
      </c>
      <c r="E80" s="398"/>
      <c r="F80" s="717"/>
      <c r="G80" s="717"/>
      <c r="H80" s="717"/>
      <c r="I80" s="717"/>
      <c r="J80" s="717"/>
      <c r="K80" s="717"/>
      <c r="L80" s="717"/>
      <c r="M80" s="717"/>
      <c r="N80" s="717"/>
      <c r="O80" s="717">
        <v>0</v>
      </c>
      <c r="P80" s="717"/>
      <c r="Q80" s="717">
        <f t="shared" si="6"/>
        <v>0</v>
      </c>
      <c r="R80" s="718" t="str">
        <f t="shared" si="7"/>
        <v>SI</v>
      </c>
      <c r="S80" s="276" t="str">
        <f t="shared" si="8"/>
        <v>Sin Riesgo</v>
      </c>
      <c r="T80" s="41" t="s">
        <v>38</v>
      </c>
    </row>
    <row r="81" spans="1:20" s="44" customFormat="1" ht="32.1" customHeight="1">
      <c r="A81" s="509" t="s">
        <v>2173</v>
      </c>
      <c r="B81" s="511" t="s">
        <v>2243</v>
      </c>
      <c r="C81" s="511" t="s">
        <v>2244</v>
      </c>
      <c r="D81" s="256">
        <v>762</v>
      </c>
      <c r="E81" s="398"/>
      <c r="F81" s="717"/>
      <c r="G81" s="717"/>
      <c r="H81" s="717"/>
      <c r="I81" s="717"/>
      <c r="J81" s="717"/>
      <c r="K81" s="717"/>
      <c r="L81" s="717">
        <v>21</v>
      </c>
      <c r="M81" s="717"/>
      <c r="N81" s="717"/>
      <c r="O81" s="717"/>
      <c r="P81" s="717"/>
      <c r="Q81" s="717">
        <f t="shared" si="6"/>
        <v>21</v>
      </c>
      <c r="R81" s="718" t="str">
        <f t="shared" si="7"/>
        <v>NO</v>
      </c>
      <c r="S81" s="276" t="str">
        <f t="shared" si="8"/>
        <v>Medio</v>
      </c>
      <c r="T81" s="41" t="s">
        <v>38</v>
      </c>
    </row>
    <row r="82" spans="1:20" s="44" customFormat="1" ht="32.1" customHeight="1">
      <c r="A82" s="509" t="s">
        <v>2173</v>
      </c>
      <c r="B82" s="511" t="s">
        <v>2245</v>
      </c>
      <c r="C82" s="511" t="s">
        <v>2246</v>
      </c>
      <c r="D82" s="430">
        <v>438</v>
      </c>
      <c r="E82" s="398"/>
      <c r="F82" s="717"/>
      <c r="G82" s="717"/>
      <c r="H82" s="717"/>
      <c r="I82" s="717"/>
      <c r="J82" s="717"/>
      <c r="K82" s="717"/>
      <c r="L82" s="717"/>
      <c r="M82" s="717"/>
      <c r="N82" s="717"/>
      <c r="O82" s="717">
        <v>0</v>
      </c>
      <c r="P82" s="717"/>
      <c r="Q82" s="717">
        <f t="shared" si="6"/>
        <v>0</v>
      </c>
      <c r="R82" s="718" t="str">
        <f t="shared" si="7"/>
        <v>SI</v>
      </c>
      <c r="S82" s="276" t="str">
        <f t="shared" si="8"/>
        <v>Sin Riesgo</v>
      </c>
      <c r="T82" s="41" t="s">
        <v>38</v>
      </c>
    </row>
    <row r="83" spans="1:20" s="44" customFormat="1" ht="32.1" customHeight="1">
      <c r="A83" s="509" t="s">
        <v>2173</v>
      </c>
      <c r="B83" s="511" t="s">
        <v>2247</v>
      </c>
      <c r="C83" s="511" t="s">
        <v>2248</v>
      </c>
      <c r="D83" s="256">
        <v>52</v>
      </c>
      <c r="E83" s="398"/>
      <c r="F83" s="717"/>
      <c r="G83" s="717"/>
      <c r="H83" s="717"/>
      <c r="I83" s="717"/>
      <c r="J83" s="717"/>
      <c r="K83" s="717">
        <v>26.55</v>
      </c>
      <c r="L83" s="717"/>
      <c r="M83" s="717"/>
      <c r="N83" s="717"/>
      <c r="O83" s="717"/>
      <c r="P83" s="717"/>
      <c r="Q83" s="717">
        <f t="shared" si="6"/>
        <v>26.55</v>
      </c>
      <c r="R83" s="718" t="str">
        <f t="shared" si="7"/>
        <v>NO</v>
      </c>
      <c r="S83" s="276" t="str">
        <f t="shared" si="8"/>
        <v>Medio</v>
      </c>
      <c r="T83" s="41" t="s">
        <v>38</v>
      </c>
    </row>
    <row r="84" spans="1:20" s="44" customFormat="1" ht="32.1" customHeight="1">
      <c r="A84" s="509" t="s">
        <v>2173</v>
      </c>
      <c r="B84" s="511" t="s">
        <v>2249</v>
      </c>
      <c r="C84" s="511" t="s">
        <v>2250</v>
      </c>
      <c r="D84" s="203">
        <v>74</v>
      </c>
      <c r="E84" s="398"/>
      <c r="F84" s="717"/>
      <c r="G84" s="717"/>
      <c r="H84" s="717"/>
      <c r="I84" s="717"/>
      <c r="J84" s="717"/>
      <c r="K84" s="717">
        <v>26.55</v>
      </c>
      <c r="L84" s="717"/>
      <c r="M84" s="717"/>
      <c r="N84" s="717"/>
      <c r="O84" s="717"/>
      <c r="P84" s="717"/>
      <c r="Q84" s="717">
        <f t="shared" si="6"/>
        <v>26.55</v>
      </c>
      <c r="R84" s="718" t="str">
        <f t="shared" si="7"/>
        <v>NO</v>
      </c>
      <c r="S84" s="276" t="str">
        <f t="shared" si="8"/>
        <v>Medio</v>
      </c>
      <c r="T84" s="41" t="s">
        <v>2190</v>
      </c>
    </row>
    <row r="85" spans="1:20" s="44" customFormat="1" ht="32.1" customHeight="1">
      <c r="A85" s="509" t="s">
        <v>2173</v>
      </c>
      <c r="B85" s="511" t="s">
        <v>2251</v>
      </c>
      <c r="C85" s="511" t="s">
        <v>2252</v>
      </c>
      <c r="D85" s="256">
        <v>48</v>
      </c>
      <c r="E85" s="398"/>
      <c r="F85" s="717"/>
      <c r="G85" s="717"/>
      <c r="H85" s="717"/>
      <c r="I85" s="717">
        <v>97.35</v>
      </c>
      <c r="J85" s="717"/>
      <c r="K85" s="717"/>
      <c r="L85" s="717"/>
      <c r="M85" s="717"/>
      <c r="N85" s="717"/>
      <c r="O85" s="717"/>
      <c r="P85" s="717"/>
      <c r="Q85" s="717">
        <f t="shared" si="6"/>
        <v>97.35</v>
      </c>
      <c r="R85" s="718" t="str">
        <f t="shared" si="7"/>
        <v>NO</v>
      </c>
      <c r="S85" s="276" t="str">
        <f t="shared" si="8"/>
        <v>Inviable Sanitariamente</v>
      </c>
      <c r="T85" s="41" t="s">
        <v>38</v>
      </c>
    </row>
    <row r="86" spans="1:20" s="44" customFormat="1" ht="32.1" customHeight="1">
      <c r="A86" s="509" t="s">
        <v>2173</v>
      </c>
      <c r="B86" s="511" t="s">
        <v>2253</v>
      </c>
      <c r="C86" s="511" t="s">
        <v>2254</v>
      </c>
      <c r="D86" s="256">
        <v>42</v>
      </c>
      <c r="E86" s="398"/>
      <c r="F86" s="717"/>
      <c r="G86" s="717"/>
      <c r="H86" s="717"/>
      <c r="I86" s="717"/>
      <c r="J86" s="717"/>
      <c r="K86" s="717">
        <v>26.55</v>
      </c>
      <c r="L86" s="717"/>
      <c r="M86" s="717"/>
      <c r="N86" s="717"/>
      <c r="O86" s="717"/>
      <c r="P86" s="717"/>
      <c r="Q86" s="717">
        <f t="shared" si="6"/>
        <v>26.55</v>
      </c>
      <c r="R86" s="718" t="str">
        <f t="shared" si="7"/>
        <v>NO</v>
      </c>
      <c r="S86" s="276" t="str">
        <f t="shared" si="8"/>
        <v>Medio</v>
      </c>
      <c r="T86" s="41" t="s">
        <v>38</v>
      </c>
    </row>
    <row r="87" spans="1:20" s="44" customFormat="1" ht="32.1" customHeight="1">
      <c r="A87" s="509" t="s">
        <v>2173</v>
      </c>
      <c r="B87" s="511" t="s">
        <v>2255</v>
      </c>
      <c r="C87" s="511" t="s">
        <v>2256</v>
      </c>
      <c r="D87" s="203">
        <v>210</v>
      </c>
      <c r="E87" s="398"/>
      <c r="F87" s="717"/>
      <c r="G87" s="717"/>
      <c r="H87" s="717"/>
      <c r="I87" s="717"/>
      <c r="J87" s="717"/>
      <c r="K87" s="717"/>
      <c r="L87" s="717">
        <v>0</v>
      </c>
      <c r="M87" s="717"/>
      <c r="N87" s="717"/>
      <c r="O87" s="717">
        <v>0</v>
      </c>
      <c r="P87" s="717"/>
      <c r="Q87" s="717">
        <f t="shared" si="6"/>
        <v>0</v>
      </c>
      <c r="R87" s="718" t="str">
        <f t="shared" si="7"/>
        <v>SI</v>
      </c>
      <c r="S87" s="276" t="str">
        <f t="shared" si="8"/>
        <v>Sin Riesgo</v>
      </c>
      <c r="T87" s="41" t="s">
        <v>2190</v>
      </c>
    </row>
    <row r="88" spans="1:20" s="44" customFormat="1" ht="32.1" customHeight="1">
      <c r="A88" s="509" t="s">
        <v>2173</v>
      </c>
      <c r="B88" s="511" t="s">
        <v>1658</v>
      </c>
      <c r="C88" s="511" t="s">
        <v>2257</v>
      </c>
      <c r="D88" s="203">
        <v>450</v>
      </c>
      <c r="E88" s="398"/>
      <c r="F88" s="717"/>
      <c r="G88" s="717"/>
      <c r="H88" s="717"/>
      <c r="I88" s="717"/>
      <c r="J88" s="717"/>
      <c r="K88" s="717"/>
      <c r="L88" s="717"/>
      <c r="M88" s="717"/>
      <c r="N88" s="717"/>
      <c r="O88" s="717">
        <v>64</v>
      </c>
      <c r="P88" s="717"/>
      <c r="Q88" s="717">
        <f t="shared" si="6"/>
        <v>64</v>
      </c>
      <c r="R88" s="718" t="str">
        <f t="shared" si="7"/>
        <v>NO</v>
      </c>
      <c r="S88" s="276" t="str">
        <f t="shared" si="8"/>
        <v>Alto</v>
      </c>
      <c r="T88" s="41" t="s">
        <v>2190</v>
      </c>
    </row>
    <row r="89" spans="1:20" s="44" customFormat="1" ht="32.1" customHeight="1">
      <c r="A89" s="509" t="s">
        <v>2173</v>
      </c>
      <c r="B89" s="511" t="s">
        <v>2258</v>
      </c>
      <c r="C89" s="511" t="s">
        <v>2259</v>
      </c>
      <c r="D89" s="256">
        <v>25</v>
      </c>
      <c r="E89" s="398"/>
      <c r="F89" s="717"/>
      <c r="G89" s="717"/>
      <c r="H89" s="717"/>
      <c r="I89" s="717"/>
      <c r="J89" s="717"/>
      <c r="K89" s="717"/>
      <c r="L89" s="717"/>
      <c r="M89" s="717"/>
      <c r="N89" s="717">
        <v>0</v>
      </c>
      <c r="O89" s="717"/>
      <c r="P89" s="717"/>
      <c r="Q89" s="717">
        <f t="shared" si="6"/>
        <v>0</v>
      </c>
      <c r="R89" s="718" t="str">
        <f t="shared" si="7"/>
        <v>SI</v>
      </c>
      <c r="S89" s="276" t="str">
        <f t="shared" si="8"/>
        <v>Sin Riesgo</v>
      </c>
      <c r="T89" s="41" t="s">
        <v>38</v>
      </c>
    </row>
    <row r="90" spans="1:20" s="44" customFormat="1" ht="32.1" customHeight="1">
      <c r="A90" s="509" t="s">
        <v>2173</v>
      </c>
      <c r="B90" s="511" t="s">
        <v>2205</v>
      </c>
      <c r="C90" s="511" t="s">
        <v>2260</v>
      </c>
      <c r="D90" s="431">
        <v>58</v>
      </c>
      <c r="E90" s="398"/>
      <c r="F90" s="717"/>
      <c r="G90" s="717"/>
      <c r="H90" s="717"/>
      <c r="I90" s="717"/>
      <c r="J90" s="717"/>
      <c r="K90" s="717"/>
      <c r="L90" s="717"/>
      <c r="M90" s="717"/>
      <c r="N90" s="717"/>
      <c r="O90" s="717">
        <v>64</v>
      </c>
      <c r="P90" s="717"/>
      <c r="Q90" s="717">
        <f t="shared" si="6"/>
        <v>64</v>
      </c>
      <c r="R90" s="718" t="str">
        <f t="shared" si="7"/>
        <v>NO</v>
      </c>
      <c r="S90" s="276" t="str">
        <f t="shared" si="8"/>
        <v>Alto</v>
      </c>
      <c r="T90" s="41" t="s">
        <v>38</v>
      </c>
    </row>
    <row r="91" spans="1:20" s="44" customFormat="1" ht="32.1" customHeight="1">
      <c r="A91" s="509" t="s">
        <v>2173</v>
      </c>
      <c r="B91" s="511" t="s">
        <v>2261</v>
      </c>
      <c r="C91" s="511" t="s">
        <v>2262</v>
      </c>
      <c r="D91" s="256">
        <v>61</v>
      </c>
      <c r="E91" s="398"/>
      <c r="F91" s="717"/>
      <c r="G91" s="717"/>
      <c r="H91" s="717"/>
      <c r="I91" s="717"/>
      <c r="J91" s="717"/>
      <c r="K91" s="717"/>
      <c r="L91" s="717"/>
      <c r="M91" s="717"/>
      <c r="N91" s="717"/>
      <c r="O91" s="717">
        <v>97</v>
      </c>
      <c r="P91" s="717"/>
      <c r="Q91" s="717">
        <v>97.9</v>
      </c>
      <c r="R91" s="718" t="s">
        <v>39</v>
      </c>
      <c r="S91" s="276" t="s">
        <v>636</v>
      </c>
      <c r="T91" s="41" t="s">
        <v>38</v>
      </c>
    </row>
    <row r="92" spans="1:20" s="44" customFormat="1" ht="32.1" customHeight="1">
      <c r="A92" s="509" t="s">
        <v>2173</v>
      </c>
      <c r="B92" s="511" t="s">
        <v>2263</v>
      </c>
      <c r="C92" s="511" t="s">
        <v>2264</v>
      </c>
      <c r="D92" s="256">
        <v>69</v>
      </c>
      <c r="E92" s="398"/>
      <c r="F92" s="717"/>
      <c r="G92" s="717"/>
      <c r="H92" s="717"/>
      <c r="I92" s="717"/>
      <c r="J92" s="717"/>
      <c r="K92" s="717"/>
      <c r="L92" s="717"/>
      <c r="M92" s="717"/>
      <c r="N92" s="717"/>
      <c r="O92" s="717">
        <v>64</v>
      </c>
      <c r="P92" s="717"/>
      <c r="Q92" s="717">
        <v>64</v>
      </c>
      <c r="R92" s="718" t="s">
        <v>39</v>
      </c>
      <c r="S92" s="276" t="s">
        <v>2265</v>
      </c>
      <c r="T92" s="41" t="s">
        <v>38</v>
      </c>
    </row>
    <row r="93" spans="1:20" s="44" customFormat="1" ht="32.1" customHeight="1">
      <c r="A93" s="509" t="s">
        <v>2173</v>
      </c>
      <c r="B93" s="511" t="s">
        <v>2266</v>
      </c>
      <c r="C93" s="511" t="s">
        <v>2267</v>
      </c>
      <c r="D93" s="204">
        <v>37</v>
      </c>
      <c r="E93" s="398"/>
      <c r="F93" s="717"/>
      <c r="G93" s="717"/>
      <c r="H93" s="717"/>
      <c r="I93" s="717"/>
      <c r="J93" s="717"/>
      <c r="K93" s="717"/>
      <c r="L93" s="717">
        <v>24</v>
      </c>
      <c r="M93" s="717"/>
      <c r="N93" s="717"/>
      <c r="O93" s="717"/>
      <c r="P93" s="717"/>
      <c r="Q93" s="717">
        <v>53.1</v>
      </c>
      <c r="R93" s="718" t="s">
        <v>39</v>
      </c>
      <c r="S93" s="276" t="s">
        <v>2265</v>
      </c>
      <c r="T93" s="41" t="s">
        <v>38</v>
      </c>
    </row>
    <row r="94" spans="1:20" s="44" customFormat="1" ht="32.1" customHeight="1">
      <c r="A94" s="509" t="s">
        <v>2173</v>
      </c>
      <c r="B94" s="511" t="s">
        <v>743</v>
      </c>
      <c r="C94" s="511" t="s">
        <v>2268</v>
      </c>
      <c r="D94" s="204">
        <v>155</v>
      </c>
      <c r="E94" s="398"/>
      <c r="F94" s="717"/>
      <c r="G94" s="717"/>
      <c r="H94" s="717"/>
      <c r="I94" s="717"/>
      <c r="J94" s="717"/>
      <c r="K94" s="717"/>
      <c r="L94" s="717"/>
      <c r="M94" s="717"/>
      <c r="N94" s="717"/>
      <c r="O94" s="717"/>
      <c r="P94" s="717"/>
      <c r="Q94" s="717">
        <v>0</v>
      </c>
      <c r="R94" s="718" t="s">
        <v>2269</v>
      </c>
      <c r="S94" s="276" t="s">
        <v>2270</v>
      </c>
      <c r="T94" s="41" t="s">
        <v>38</v>
      </c>
    </row>
    <row r="95" spans="1:20" s="44" customFormat="1" ht="32.1" customHeight="1">
      <c r="A95" s="509" t="s">
        <v>2173</v>
      </c>
      <c r="B95" s="511" t="s">
        <v>2271</v>
      </c>
      <c r="C95" s="511" t="s">
        <v>2272</v>
      </c>
      <c r="D95" s="425">
        <v>37</v>
      </c>
      <c r="E95" s="428"/>
      <c r="F95" s="717"/>
      <c r="G95" s="717"/>
      <c r="H95" s="717"/>
      <c r="I95" s="717"/>
      <c r="J95" s="717"/>
      <c r="K95" s="717"/>
      <c r="L95" s="717"/>
      <c r="M95" s="717"/>
      <c r="N95" s="717"/>
      <c r="O95" s="717"/>
      <c r="P95" s="717"/>
      <c r="Q95" s="717">
        <v>0</v>
      </c>
      <c r="R95" s="718" t="s">
        <v>2269</v>
      </c>
      <c r="S95" s="276" t="s">
        <v>2270</v>
      </c>
      <c r="T95" s="41" t="s">
        <v>38</v>
      </c>
    </row>
    <row r="96" spans="1:20" s="44" customFormat="1" ht="32.1" customHeight="1">
      <c r="A96" s="509" t="s">
        <v>2173</v>
      </c>
      <c r="B96" s="511" t="s">
        <v>2273</v>
      </c>
      <c r="C96" s="511" t="s">
        <v>2274</v>
      </c>
      <c r="D96" s="425">
        <v>183</v>
      </c>
      <c r="E96" s="428"/>
      <c r="F96" s="717"/>
      <c r="G96" s="717"/>
      <c r="H96" s="717"/>
      <c r="I96" s="717"/>
      <c r="J96" s="717"/>
      <c r="K96" s="717"/>
      <c r="L96" s="717"/>
      <c r="M96" s="717"/>
      <c r="N96" s="717"/>
      <c r="O96" s="717">
        <v>0</v>
      </c>
      <c r="P96" s="717"/>
      <c r="Q96" s="717">
        <v>0</v>
      </c>
      <c r="R96" s="718" t="s">
        <v>2269</v>
      </c>
      <c r="S96" s="276" t="s">
        <v>2270</v>
      </c>
      <c r="T96" s="41" t="s">
        <v>38</v>
      </c>
    </row>
    <row r="97" spans="1:20" s="44" customFormat="1" ht="32.1" customHeight="1">
      <c r="A97" s="509" t="s">
        <v>2173</v>
      </c>
      <c r="B97" s="511" t="s">
        <v>2191</v>
      </c>
      <c r="C97" s="511" t="s">
        <v>2275</v>
      </c>
      <c r="D97" s="425">
        <v>127</v>
      </c>
      <c r="E97" s="428"/>
      <c r="F97" s="717"/>
      <c r="G97" s="717"/>
      <c r="H97" s="717"/>
      <c r="I97" s="717"/>
      <c r="J97" s="717"/>
      <c r="K97" s="717"/>
      <c r="L97" s="717">
        <v>24</v>
      </c>
      <c r="M97" s="717"/>
      <c r="N97" s="717"/>
      <c r="O97" s="717"/>
      <c r="P97" s="717"/>
      <c r="Q97" s="717">
        <v>24</v>
      </c>
      <c r="R97" s="718" t="s">
        <v>39</v>
      </c>
      <c r="S97" s="276" t="s">
        <v>2276</v>
      </c>
      <c r="T97" s="41" t="s">
        <v>38</v>
      </c>
    </row>
    <row r="98" spans="1:20" s="268" customFormat="1" ht="32.1" customHeight="1">
      <c r="A98" s="509" t="s">
        <v>2173</v>
      </c>
      <c r="B98" s="511" t="s">
        <v>2191</v>
      </c>
      <c r="C98" s="511" t="s">
        <v>2275</v>
      </c>
      <c r="D98" s="203">
        <v>28</v>
      </c>
      <c r="E98" s="444" t="s">
        <v>38</v>
      </c>
      <c r="F98" s="717" t="s">
        <v>38</v>
      </c>
      <c r="G98" s="717" t="s">
        <v>38</v>
      </c>
      <c r="H98" s="717" t="s">
        <v>38</v>
      </c>
      <c r="I98" s="717">
        <v>0</v>
      </c>
      <c r="J98" s="717" t="s">
        <v>38</v>
      </c>
      <c r="K98" s="717" t="s">
        <v>38</v>
      </c>
      <c r="L98" s="717" t="s">
        <v>38</v>
      </c>
      <c r="M98" s="717" t="s">
        <v>38</v>
      </c>
      <c r="N98" s="717" t="s">
        <v>38</v>
      </c>
      <c r="O98" s="717" t="s">
        <v>38</v>
      </c>
      <c r="P98" s="717" t="s">
        <v>38</v>
      </c>
      <c r="Q98" s="717">
        <f t="shared" ref="Q98:Q130" si="9">AVERAGE(E98:P98)</f>
        <v>0</v>
      </c>
      <c r="R98" s="718" t="str">
        <f t="shared" ref="R98:R138" si="10">IF(Q98&lt;5,"SI","NO")</f>
        <v>SI</v>
      </c>
      <c r="S98" s="276" t="str">
        <f t="shared" ref="S98:S130" si="11">IF(Q98&lt;5,"Sin Riesgo",IF(Q98 &lt;=14,"Bajo",IF(Q98&lt;=35,"Medio",IF(Q98&lt;=80,"Alto","Inviable Sanitariamente"))))</f>
        <v>Sin Riesgo</v>
      </c>
      <c r="T98" s="267" t="s">
        <v>38</v>
      </c>
    </row>
    <row r="99" spans="1:20" s="44" customFormat="1" ht="32.1" customHeight="1">
      <c r="A99" s="509" t="s">
        <v>2277</v>
      </c>
      <c r="B99" s="511" t="s">
        <v>637</v>
      </c>
      <c r="C99" s="511" t="s">
        <v>2278</v>
      </c>
      <c r="D99" s="265">
        <v>140</v>
      </c>
      <c r="E99" s="398"/>
      <c r="F99" s="717"/>
      <c r="G99" s="717"/>
      <c r="H99" s="717"/>
      <c r="I99" s="717"/>
      <c r="J99" s="717">
        <v>97.34</v>
      </c>
      <c r="K99" s="717"/>
      <c r="L99" s="717"/>
      <c r="M99" s="717"/>
      <c r="N99" s="717"/>
      <c r="O99" s="717"/>
      <c r="P99" s="717"/>
      <c r="Q99" s="717">
        <f>AVERAGE(E99:P99)</f>
        <v>97.34</v>
      </c>
      <c r="R99" s="718" t="str">
        <f t="shared" si="10"/>
        <v>NO</v>
      </c>
      <c r="S99" s="276" t="str">
        <f>IF(Q99&lt;5,"Sin Riesgo",IF(Q99 &lt;=14,"Bajo",IF(Q99&lt;=35,"Medio",IF(Q99&lt;=80,"Alto","Inviable Sanitariamente"))))</f>
        <v>Inviable Sanitariamente</v>
      </c>
      <c r="T99" s="41"/>
    </row>
    <row r="100" spans="1:20" s="44" customFormat="1" ht="32.1" customHeight="1">
      <c r="A100" s="509" t="s">
        <v>2277</v>
      </c>
      <c r="B100" s="511" t="s">
        <v>2279</v>
      </c>
      <c r="C100" s="511" t="s">
        <v>2280</v>
      </c>
      <c r="D100" s="265">
        <v>500</v>
      </c>
      <c r="E100" s="398"/>
      <c r="F100" s="717">
        <v>0</v>
      </c>
      <c r="G100" s="717"/>
      <c r="H100" s="717"/>
      <c r="I100" s="717"/>
      <c r="J100" s="717">
        <v>0</v>
      </c>
      <c r="K100" s="717"/>
      <c r="L100" s="717">
        <v>0</v>
      </c>
      <c r="M100" s="717">
        <v>0</v>
      </c>
      <c r="N100" s="717">
        <v>40</v>
      </c>
      <c r="O100" s="717"/>
      <c r="P100" s="717">
        <v>19.350000000000001</v>
      </c>
      <c r="Q100" s="717">
        <f t="shared" ref="Q100:Q110" si="12">AVERAGE(E100:P100)</f>
        <v>9.8916666666666675</v>
      </c>
      <c r="R100" s="718" t="str">
        <f t="shared" si="10"/>
        <v>NO</v>
      </c>
      <c r="S100" s="276" t="str">
        <f>IF(Q100&lt;5,"Sin Riesgo",IF(Q100 &lt;=14,"Bajo",IF(Q100&lt;=35,"Medio",IF(Q100&lt;=80,"Alto","Inviable Sanitariamente"))))</f>
        <v>Bajo</v>
      </c>
      <c r="T100" s="41"/>
    </row>
    <row r="101" spans="1:20" s="44" customFormat="1" ht="32.1" customHeight="1">
      <c r="A101" s="509" t="s">
        <v>2277</v>
      </c>
      <c r="B101" s="511" t="s">
        <v>2281</v>
      </c>
      <c r="C101" s="511" t="s">
        <v>2282</v>
      </c>
      <c r="D101" s="265">
        <v>70</v>
      </c>
      <c r="E101" s="398"/>
      <c r="F101" s="717"/>
      <c r="G101" s="717"/>
      <c r="H101" s="717"/>
      <c r="I101" s="717"/>
      <c r="J101" s="717">
        <v>84.21</v>
      </c>
      <c r="K101" s="717"/>
      <c r="L101" s="717">
        <v>84.21</v>
      </c>
      <c r="M101" s="717"/>
      <c r="N101" s="717"/>
      <c r="O101" s="717"/>
      <c r="P101" s="717"/>
      <c r="Q101" s="717">
        <f t="shared" si="12"/>
        <v>84.21</v>
      </c>
      <c r="R101" s="718" t="str">
        <f t="shared" si="10"/>
        <v>NO</v>
      </c>
      <c r="S101" s="276" t="str">
        <f t="shared" ref="S101:S110" si="13">IF(Q101&lt;5,"Sin Riesgo",IF(Q101 &lt;=14,"Bajo",IF(Q101&lt;=35,"Medio",IF(Q101&lt;=80,"Alto","Inviable Sanitariamente"))))</f>
        <v>Inviable Sanitariamente</v>
      </c>
      <c r="T101" s="41"/>
    </row>
    <row r="102" spans="1:20" s="44" customFormat="1" ht="32.1" customHeight="1">
      <c r="A102" s="509" t="s">
        <v>2277</v>
      </c>
      <c r="B102" s="511" t="s">
        <v>2283</v>
      </c>
      <c r="C102" s="511" t="s">
        <v>2284</v>
      </c>
      <c r="D102" s="265">
        <v>54</v>
      </c>
      <c r="E102" s="398"/>
      <c r="F102" s="717"/>
      <c r="G102" s="717"/>
      <c r="H102" s="717"/>
      <c r="I102" s="717"/>
      <c r="J102" s="717">
        <v>84.21</v>
      </c>
      <c r="K102" s="717"/>
      <c r="L102" s="717">
        <v>84.21</v>
      </c>
      <c r="M102" s="717"/>
      <c r="N102" s="717"/>
      <c r="O102" s="717"/>
      <c r="P102" s="717"/>
      <c r="Q102" s="717">
        <f t="shared" si="12"/>
        <v>84.21</v>
      </c>
      <c r="R102" s="718" t="str">
        <f t="shared" si="10"/>
        <v>NO</v>
      </c>
      <c r="S102" s="276" t="str">
        <f t="shared" si="13"/>
        <v>Inviable Sanitariamente</v>
      </c>
      <c r="T102" s="41"/>
    </row>
    <row r="103" spans="1:20" s="44" customFormat="1" ht="32.1" customHeight="1">
      <c r="A103" s="509" t="s">
        <v>2277</v>
      </c>
      <c r="B103" s="511" t="s">
        <v>1220</v>
      </c>
      <c r="C103" s="511" t="s">
        <v>2285</v>
      </c>
      <c r="D103" s="265">
        <v>31</v>
      </c>
      <c r="E103" s="398"/>
      <c r="F103" s="717"/>
      <c r="G103" s="717"/>
      <c r="H103" s="717"/>
      <c r="I103" s="717"/>
      <c r="J103" s="717">
        <v>96.84</v>
      </c>
      <c r="K103" s="717"/>
      <c r="L103" s="717">
        <v>84.21</v>
      </c>
      <c r="M103" s="717"/>
      <c r="N103" s="717"/>
      <c r="O103" s="717"/>
      <c r="P103" s="717"/>
      <c r="Q103" s="717">
        <f t="shared" si="12"/>
        <v>90.525000000000006</v>
      </c>
      <c r="R103" s="718" t="str">
        <f t="shared" si="10"/>
        <v>NO</v>
      </c>
      <c r="S103" s="276" t="str">
        <f t="shared" si="13"/>
        <v>Inviable Sanitariamente</v>
      </c>
      <c r="T103" s="41"/>
    </row>
    <row r="104" spans="1:20" s="44" customFormat="1" ht="32.1" customHeight="1">
      <c r="A104" s="509" t="s">
        <v>2277</v>
      </c>
      <c r="B104" s="511" t="s">
        <v>1348</v>
      </c>
      <c r="C104" s="511" t="s">
        <v>2286</v>
      </c>
      <c r="D104" s="265">
        <v>97</v>
      </c>
      <c r="E104" s="398"/>
      <c r="F104" s="717"/>
      <c r="G104" s="717"/>
      <c r="H104" s="717"/>
      <c r="I104" s="717"/>
      <c r="J104" s="717">
        <v>84.21</v>
      </c>
      <c r="K104" s="717"/>
      <c r="L104" s="717"/>
      <c r="M104" s="717">
        <v>88</v>
      </c>
      <c r="N104" s="717"/>
      <c r="O104" s="717"/>
      <c r="P104" s="717"/>
      <c r="Q104" s="717">
        <f t="shared" si="12"/>
        <v>86.10499999999999</v>
      </c>
      <c r="R104" s="718" t="str">
        <f t="shared" si="10"/>
        <v>NO</v>
      </c>
      <c r="S104" s="276" t="str">
        <f t="shared" si="13"/>
        <v>Inviable Sanitariamente</v>
      </c>
      <c r="T104" s="41"/>
    </row>
    <row r="105" spans="1:20" s="44" customFormat="1" ht="32.1" customHeight="1">
      <c r="A105" s="509" t="s">
        <v>2277</v>
      </c>
      <c r="B105" s="511" t="s">
        <v>1729</v>
      </c>
      <c r="C105" s="511" t="s">
        <v>2287</v>
      </c>
      <c r="D105" s="265">
        <v>45</v>
      </c>
      <c r="E105" s="398"/>
      <c r="F105" s="717"/>
      <c r="G105" s="717"/>
      <c r="H105" s="717"/>
      <c r="I105" s="717"/>
      <c r="J105" s="717">
        <v>84.21</v>
      </c>
      <c r="K105" s="717"/>
      <c r="L105" s="717">
        <v>84.21</v>
      </c>
      <c r="M105" s="717"/>
      <c r="N105" s="717"/>
      <c r="O105" s="717"/>
      <c r="P105" s="717"/>
      <c r="Q105" s="717">
        <f t="shared" si="12"/>
        <v>84.21</v>
      </c>
      <c r="R105" s="718" t="str">
        <f t="shared" si="10"/>
        <v>NO</v>
      </c>
      <c r="S105" s="276" t="str">
        <f t="shared" si="13"/>
        <v>Inviable Sanitariamente</v>
      </c>
      <c r="T105" s="41"/>
    </row>
    <row r="106" spans="1:20" s="44" customFormat="1" ht="32.1" customHeight="1">
      <c r="A106" s="509" t="s">
        <v>2277</v>
      </c>
      <c r="B106" s="511" t="s">
        <v>893</v>
      </c>
      <c r="C106" s="511" t="s">
        <v>2288</v>
      </c>
      <c r="D106" s="265">
        <v>70</v>
      </c>
      <c r="E106" s="398"/>
      <c r="F106" s="717"/>
      <c r="G106" s="717"/>
      <c r="H106" s="717"/>
      <c r="I106" s="717"/>
      <c r="J106" s="717">
        <v>84.21</v>
      </c>
      <c r="K106" s="717"/>
      <c r="L106" s="717">
        <v>84.21</v>
      </c>
      <c r="M106" s="717"/>
      <c r="N106" s="717"/>
      <c r="O106" s="717"/>
      <c r="P106" s="717"/>
      <c r="Q106" s="717">
        <f t="shared" si="12"/>
        <v>84.21</v>
      </c>
      <c r="R106" s="718" t="str">
        <f t="shared" si="10"/>
        <v>NO</v>
      </c>
      <c r="S106" s="276" t="str">
        <f t="shared" si="13"/>
        <v>Inviable Sanitariamente</v>
      </c>
      <c r="T106" s="41"/>
    </row>
    <row r="107" spans="1:20" s="44" customFormat="1" ht="32.1" customHeight="1">
      <c r="A107" s="509" t="s">
        <v>2277</v>
      </c>
      <c r="B107" s="511" t="s">
        <v>2281</v>
      </c>
      <c r="C107" s="511" t="s">
        <v>2289</v>
      </c>
      <c r="D107" s="265">
        <v>109</v>
      </c>
      <c r="E107" s="398"/>
      <c r="F107" s="717"/>
      <c r="G107" s="717"/>
      <c r="H107" s="717"/>
      <c r="I107" s="717"/>
      <c r="J107" s="717">
        <v>84.21</v>
      </c>
      <c r="K107" s="717"/>
      <c r="L107" s="717">
        <v>84.21</v>
      </c>
      <c r="M107" s="717"/>
      <c r="N107" s="717"/>
      <c r="O107" s="717"/>
      <c r="P107" s="717"/>
      <c r="Q107" s="717">
        <f t="shared" si="12"/>
        <v>84.21</v>
      </c>
      <c r="R107" s="718" t="str">
        <f t="shared" si="10"/>
        <v>NO</v>
      </c>
      <c r="S107" s="276" t="str">
        <f t="shared" si="13"/>
        <v>Inviable Sanitariamente</v>
      </c>
      <c r="T107" s="41"/>
    </row>
    <row r="108" spans="1:20" s="44" customFormat="1" ht="32.1" customHeight="1">
      <c r="A108" s="509" t="s">
        <v>2277</v>
      </c>
      <c r="B108" s="511" t="s">
        <v>2290</v>
      </c>
      <c r="C108" s="511" t="s">
        <v>2291</v>
      </c>
      <c r="D108" s="265">
        <v>22</v>
      </c>
      <c r="E108" s="398"/>
      <c r="F108" s="717"/>
      <c r="G108" s="717"/>
      <c r="H108" s="717"/>
      <c r="I108" s="717"/>
      <c r="J108" s="717">
        <v>84.21</v>
      </c>
      <c r="K108" s="717"/>
      <c r="L108" s="717">
        <v>84.21</v>
      </c>
      <c r="M108" s="717"/>
      <c r="N108" s="717"/>
      <c r="O108" s="717"/>
      <c r="P108" s="717"/>
      <c r="Q108" s="717">
        <f t="shared" si="12"/>
        <v>84.21</v>
      </c>
      <c r="R108" s="718" t="str">
        <f t="shared" si="10"/>
        <v>NO</v>
      </c>
      <c r="S108" s="276" t="str">
        <f t="shared" si="13"/>
        <v>Inviable Sanitariamente</v>
      </c>
      <c r="T108" s="41"/>
    </row>
    <row r="109" spans="1:20" s="44" customFormat="1" ht="32.1" customHeight="1">
      <c r="A109" s="509" t="s">
        <v>2277</v>
      </c>
      <c r="B109" s="511" t="s">
        <v>1220</v>
      </c>
      <c r="C109" s="511" t="s">
        <v>2292</v>
      </c>
      <c r="D109" s="265">
        <v>52</v>
      </c>
      <c r="E109" s="398"/>
      <c r="F109" s="717"/>
      <c r="G109" s="717"/>
      <c r="H109" s="717"/>
      <c r="I109" s="717"/>
      <c r="J109" s="717"/>
      <c r="K109" s="717"/>
      <c r="L109" s="717">
        <v>84.21</v>
      </c>
      <c r="M109" s="717">
        <v>64</v>
      </c>
      <c r="N109" s="717"/>
      <c r="O109" s="717"/>
      <c r="P109" s="717"/>
      <c r="Q109" s="717">
        <f t="shared" si="12"/>
        <v>74.10499999999999</v>
      </c>
      <c r="R109" s="718" t="str">
        <f t="shared" si="10"/>
        <v>NO</v>
      </c>
      <c r="S109" s="276" t="str">
        <f t="shared" si="13"/>
        <v>Alto</v>
      </c>
      <c r="T109" s="41"/>
    </row>
    <row r="110" spans="1:20" s="44" customFormat="1" ht="32.1" customHeight="1">
      <c r="A110" s="509" t="s">
        <v>2277</v>
      </c>
      <c r="B110" s="511" t="s">
        <v>2293</v>
      </c>
      <c r="C110" s="511" t="s">
        <v>2294</v>
      </c>
      <c r="D110" s="265">
        <v>30</v>
      </c>
      <c r="E110" s="398"/>
      <c r="F110" s="717"/>
      <c r="G110" s="717"/>
      <c r="H110" s="717"/>
      <c r="I110" s="717"/>
      <c r="J110" s="717"/>
      <c r="K110" s="717"/>
      <c r="L110" s="717">
        <v>84.21</v>
      </c>
      <c r="M110" s="717">
        <v>64</v>
      </c>
      <c r="N110" s="717"/>
      <c r="O110" s="717"/>
      <c r="P110" s="717"/>
      <c r="Q110" s="717">
        <f t="shared" si="12"/>
        <v>74.10499999999999</v>
      </c>
      <c r="R110" s="718" t="str">
        <f t="shared" si="10"/>
        <v>NO</v>
      </c>
      <c r="S110" s="276" t="str">
        <f t="shared" si="13"/>
        <v>Alto</v>
      </c>
      <c r="T110" s="41"/>
    </row>
    <row r="111" spans="1:20" s="44" customFormat="1" ht="32.1" customHeight="1">
      <c r="A111" s="509" t="s">
        <v>2295</v>
      </c>
      <c r="B111" s="511" t="s">
        <v>2296</v>
      </c>
      <c r="C111" s="511" t="s">
        <v>2297</v>
      </c>
      <c r="D111" s="324">
        <v>74</v>
      </c>
      <c r="E111" s="398"/>
      <c r="F111" s="717"/>
      <c r="G111" s="717"/>
      <c r="H111" s="717">
        <v>64</v>
      </c>
      <c r="I111" s="717"/>
      <c r="J111" s="717"/>
      <c r="K111" s="717"/>
      <c r="L111" s="717"/>
      <c r="M111" s="717">
        <v>64</v>
      </c>
      <c r="N111" s="717"/>
      <c r="O111" s="717"/>
      <c r="P111" s="717"/>
      <c r="Q111" s="717">
        <f>AVERAGE(E111:P111)</f>
        <v>64</v>
      </c>
      <c r="R111" s="718" t="str">
        <f t="shared" si="10"/>
        <v>NO</v>
      </c>
      <c r="S111" s="276" t="str">
        <f>IF(Q111&lt;5,"Sin Riesgo",IF(Q111 &lt;=14,"Bajo",IF(Q111&lt;=35,"Medio",IF(Q111&lt;=80,"Alto","Inviable Sanitariamente"))))</f>
        <v>Alto</v>
      </c>
      <c r="T111" s="41"/>
    </row>
    <row r="112" spans="1:20" s="44" customFormat="1" ht="32.1" customHeight="1">
      <c r="A112" s="509" t="s">
        <v>2295</v>
      </c>
      <c r="B112" s="511" t="s">
        <v>877</v>
      </c>
      <c r="C112" s="511" t="s">
        <v>2298</v>
      </c>
      <c r="D112" s="256">
        <v>12</v>
      </c>
      <c r="E112" s="265"/>
      <c r="F112" s="717"/>
      <c r="G112" s="717"/>
      <c r="H112" s="717"/>
      <c r="I112" s="717"/>
      <c r="J112" s="717"/>
      <c r="K112" s="717">
        <v>64</v>
      </c>
      <c r="L112" s="717"/>
      <c r="M112" s="717"/>
      <c r="N112" s="717"/>
      <c r="O112" s="717">
        <v>88</v>
      </c>
      <c r="P112" s="717"/>
      <c r="Q112" s="717">
        <f>AVERAGE(E112:P112)</f>
        <v>76</v>
      </c>
      <c r="R112" s="718" t="str">
        <f t="shared" si="10"/>
        <v>NO</v>
      </c>
      <c r="S112" s="276" t="str">
        <f>IF(Q112&lt;5,"Sin Riesgo",IF(Q112 &lt;=14,"Bajo",IF(Q112&lt;=35,"Medio",IF(Q112&lt;=80,"Alto","Inviable Sanitariamente"))))</f>
        <v>Alto</v>
      </c>
      <c r="T112" s="41"/>
    </row>
    <row r="113" spans="1:20" s="44" customFormat="1" ht="32.1" customHeight="1">
      <c r="A113" s="509" t="s">
        <v>2295</v>
      </c>
      <c r="B113" s="511" t="s">
        <v>2299</v>
      </c>
      <c r="C113" s="511" t="s">
        <v>2300</v>
      </c>
      <c r="D113" s="265">
        <v>38</v>
      </c>
      <c r="E113" s="398"/>
      <c r="F113" s="717"/>
      <c r="G113" s="717"/>
      <c r="H113" s="717"/>
      <c r="I113" s="717">
        <v>37.5</v>
      </c>
      <c r="J113" s="717"/>
      <c r="K113" s="717"/>
      <c r="L113" s="717"/>
      <c r="M113" s="717"/>
      <c r="N113" s="717">
        <v>64</v>
      </c>
      <c r="O113" s="717"/>
      <c r="P113" s="717"/>
      <c r="Q113" s="717">
        <f t="shared" ref="Q113:Q122" si="14">AVERAGE(E113:P113)</f>
        <v>50.75</v>
      </c>
      <c r="R113" s="718" t="str">
        <f t="shared" si="10"/>
        <v>NO</v>
      </c>
      <c r="S113" s="276" t="str">
        <f t="shared" ref="S113:S122" si="15">IF(Q113&lt;5,"Sin Riesgo",IF(Q113 &lt;=14,"Bajo",IF(Q113&lt;=35,"Medio",IF(Q113&lt;=80,"Alto","Inviable Sanitariamente"))))</f>
        <v>Alto</v>
      </c>
      <c r="T113" s="41"/>
    </row>
    <row r="114" spans="1:20" s="44" customFormat="1" ht="32.1" customHeight="1">
      <c r="A114" s="509" t="s">
        <v>2295</v>
      </c>
      <c r="B114" s="511" t="s">
        <v>2301</v>
      </c>
      <c r="C114" s="511" t="s">
        <v>2302</v>
      </c>
      <c r="D114" s="324">
        <v>26</v>
      </c>
      <c r="E114" s="398"/>
      <c r="F114" s="717"/>
      <c r="G114" s="717"/>
      <c r="H114" s="717">
        <v>0</v>
      </c>
      <c r="I114" s="717"/>
      <c r="J114" s="717"/>
      <c r="K114" s="717"/>
      <c r="L114" s="717"/>
      <c r="M114" s="717">
        <v>24</v>
      </c>
      <c r="N114" s="717"/>
      <c r="O114" s="717"/>
      <c r="P114" s="717"/>
      <c r="Q114" s="717">
        <f t="shared" si="14"/>
        <v>12</v>
      </c>
      <c r="R114" s="718" t="str">
        <f t="shared" si="10"/>
        <v>NO</v>
      </c>
      <c r="S114" s="276" t="str">
        <f t="shared" si="15"/>
        <v>Bajo</v>
      </c>
      <c r="T114" s="41"/>
    </row>
    <row r="115" spans="1:20" s="44" customFormat="1" ht="32.1" customHeight="1">
      <c r="A115" s="509" t="s">
        <v>2295</v>
      </c>
      <c r="B115" s="511" t="s">
        <v>707</v>
      </c>
      <c r="C115" s="511" t="s">
        <v>2303</v>
      </c>
      <c r="D115" s="324">
        <v>48</v>
      </c>
      <c r="E115" s="398"/>
      <c r="F115" s="717"/>
      <c r="G115" s="717"/>
      <c r="H115" s="717"/>
      <c r="I115" s="717"/>
      <c r="J115" s="717"/>
      <c r="K115" s="717"/>
      <c r="L115" s="717"/>
      <c r="M115" s="717"/>
      <c r="N115" s="717">
        <v>64</v>
      </c>
      <c r="O115" s="717"/>
      <c r="P115" s="717">
        <v>0</v>
      </c>
      <c r="Q115" s="717">
        <f t="shared" si="14"/>
        <v>32</v>
      </c>
      <c r="R115" s="718" t="str">
        <f t="shared" si="10"/>
        <v>NO</v>
      </c>
      <c r="S115" s="276" t="str">
        <f t="shared" si="15"/>
        <v>Medio</v>
      </c>
      <c r="T115" s="41"/>
    </row>
    <row r="116" spans="1:20" s="44" customFormat="1" ht="32.1" customHeight="1">
      <c r="A116" s="509" t="s">
        <v>2295</v>
      </c>
      <c r="B116" s="511" t="s">
        <v>2304</v>
      </c>
      <c r="C116" s="511" t="s">
        <v>2305</v>
      </c>
      <c r="D116" s="265">
        <v>46</v>
      </c>
      <c r="E116" s="398"/>
      <c r="F116" s="717"/>
      <c r="G116" s="717"/>
      <c r="H116" s="717"/>
      <c r="I116" s="717"/>
      <c r="J116" s="717"/>
      <c r="K116" s="717">
        <v>64</v>
      </c>
      <c r="L116" s="717"/>
      <c r="M116" s="717"/>
      <c r="N116" s="717">
        <v>0</v>
      </c>
      <c r="O116" s="717"/>
      <c r="P116" s="717"/>
      <c r="Q116" s="717">
        <f t="shared" si="14"/>
        <v>32</v>
      </c>
      <c r="R116" s="718" t="str">
        <f t="shared" si="10"/>
        <v>NO</v>
      </c>
      <c r="S116" s="276" t="str">
        <f t="shared" si="15"/>
        <v>Medio</v>
      </c>
      <c r="T116" s="41"/>
    </row>
    <row r="117" spans="1:20" s="44" customFormat="1" ht="32.1" customHeight="1">
      <c r="A117" s="509" t="s">
        <v>2295</v>
      </c>
      <c r="B117" s="511" t="s">
        <v>2306</v>
      </c>
      <c r="C117" s="511" t="s">
        <v>2307</v>
      </c>
      <c r="D117" s="324">
        <v>82</v>
      </c>
      <c r="E117" s="398"/>
      <c r="F117" s="717"/>
      <c r="G117" s="717"/>
      <c r="H117" s="717"/>
      <c r="I117" s="717"/>
      <c r="J117" s="717">
        <v>0</v>
      </c>
      <c r="K117" s="717"/>
      <c r="L117" s="717"/>
      <c r="M117" s="717"/>
      <c r="N117" s="717">
        <v>24</v>
      </c>
      <c r="O117" s="717"/>
      <c r="P117" s="717"/>
      <c r="Q117" s="717">
        <f t="shared" si="14"/>
        <v>12</v>
      </c>
      <c r="R117" s="718" t="str">
        <f t="shared" si="10"/>
        <v>NO</v>
      </c>
      <c r="S117" s="276" t="str">
        <f t="shared" si="15"/>
        <v>Bajo</v>
      </c>
      <c r="T117" s="41"/>
    </row>
    <row r="118" spans="1:20" s="44" customFormat="1" ht="32.1" customHeight="1">
      <c r="A118" s="509" t="s">
        <v>2295</v>
      </c>
      <c r="B118" s="511" t="s">
        <v>2308</v>
      </c>
      <c r="C118" s="511" t="s">
        <v>2309</v>
      </c>
      <c r="D118" s="382">
        <v>15</v>
      </c>
      <c r="E118" s="398"/>
      <c r="F118" s="717"/>
      <c r="G118" s="717"/>
      <c r="H118" s="717"/>
      <c r="I118" s="717"/>
      <c r="J118" s="717"/>
      <c r="K118" s="717">
        <v>0</v>
      </c>
      <c r="L118" s="717"/>
      <c r="M118" s="717"/>
      <c r="N118" s="717"/>
      <c r="O118" s="717"/>
      <c r="P118" s="717"/>
      <c r="Q118" s="717">
        <f t="shared" si="14"/>
        <v>0</v>
      </c>
      <c r="R118" s="718" t="str">
        <f t="shared" si="10"/>
        <v>SI</v>
      </c>
      <c r="S118" s="276" t="str">
        <f t="shared" si="15"/>
        <v>Sin Riesgo</v>
      </c>
      <c r="T118" s="41"/>
    </row>
    <row r="119" spans="1:20" s="44" customFormat="1" ht="32.1" customHeight="1">
      <c r="A119" s="509" t="s">
        <v>2295</v>
      </c>
      <c r="B119" s="511" t="s">
        <v>2310</v>
      </c>
      <c r="C119" s="535" t="s">
        <v>2311</v>
      </c>
      <c r="D119" s="402">
        <v>30</v>
      </c>
      <c r="E119" s="449"/>
      <c r="F119" s="717"/>
      <c r="G119" s="717"/>
      <c r="H119" s="717"/>
      <c r="I119" s="717"/>
      <c r="J119" s="717"/>
      <c r="K119" s="717"/>
      <c r="L119" s="717"/>
      <c r="M119" s="717">
        <v>0</v>
      </c>
      <c r="N119" s="717"/>
      <c r="O119" s="717"/>
      <c r="P119" s="717">
        <v>0</v>
      </c>
      <c r="Q119" s="717">
        <f t="shared" si="14"/>
        <v>0</v>
      </c>
      <c r="R119" s="718" t="str">
        <f t="shared" si="10"/>
        <v>SI</v>
      </c>
      <c r="S119" s="276" t="str">
        <f t="shared" si="15"/>
        <v>Sin Riesgo</v>
      </c>
      <c r="T119" s="41"/>
    </row>
    <row r="120" spans="1:20" s="44" customFormat="1" ht="32.1" customHeight="1">
      <c r="A120" s="509" t="s">
        <v>2295</v>
      </c>
      <c r="B120" s="511" t="s">
        <v>2312</v>
      </c>
      <c r="C120" s="535" t="s">
        <v>2313</v>
      </c>
      <c r="D120" s="446">
        <v>32</v>
      </c>
      <c r="E120" s="449"/>
      <c r="F120" s="717"/>
      <c r="G120" s="717"/>
      <c r="H120" s="717"/>
      <c r="I120" s="717"/>
      <c r="J120" s="717"/>
      <c r="K120" s="717">
        <v>0</v>
      </c>
      <c r="L120" s="717"/>
      <c r="M120" s="717"/>
      <c r="N120" s="717">
        <v>0</v>
      </c>
      <c r="O120" s="717"/>
      <c r="P120" s="717"/>
      <c r="Q120" s="717">
        <f t="shared" si="14"/>
        <v>0</v>
      </c>
      <c r="R120" s="718" t="str">
        <f t="shared" si="10"/>
        <v>SI</v>
      </c>
      <c r="S120" s="276" t="str">
        <f t="shared" si="15"/>
        <v>Sin Riesgo</v>
      </c>
      <c r="T120" s="41"/>
    </row>
    <row r="121" spans="1:20" s="44" customFormat="1" ht="32.1" customHeight="1">
      <c r="A121" s="509" t="s">
        <v>2295</v>
      </c>
      <c r="B121" s="511" t="s">
        <v>2314</v>
      </c>
      <c r="C121" s="535" t="s">
        <v>2315</v>
      </c>
      <c r="D121" s="446">
        <v>17</v>
      </c>
      <c r="E121" s="449"/>
      <c r="F121" s="717"/>
      <c r="G121" s="717"/>
      <c r="H121" s="717"/>
      <c r="I121" s="717"/>
      <c r="J121" s="717"/>
      <c r="K121" s="717">
        <v>88</v>
      </c>
      <c r="L121" s="717"/>
      <c r="M121" s="717"/>
      <c r="N121" s="717"/>
      <c r="O121" s="717"/>
      <c r="P121" s="717">
        <v>0</v>
      </c>
      <c r="Q121" s="717">
        <f t="shared" si="14"/>
        <v>44</v>
      </c>
      <c r="R121" s="718" t="str">
        <f t="shared" si="10"/>
        <v>NO</v>
      </c>
      <c r="S121" s="276" t="str">
        <f t="shared" si="15"/>
        <v>Alto</v>
      </c>
      <c r="T121" s="41"/>
    </row>
    <row r="122" spans="1:20" s="44" customFormat="1" ht="32.1" customHeight="1">
      <c r="A122" s="509" t="s">
        <v>2295</v>
      </c>
      <c r="B122" s="511" t="s">
        <v>2316</v>
      </c>
      <c r="C122" s="517" t="s">
        <v>2317</v>
      </c>
      <c r="D122" s="446">
        <v>120</v>
      </c>
      <c r="E122" s="449"/>
      <c r="F122" s="717"/>
      <c r="G122" s="717"/>
      <c r="H122" s="717"/>
      <c r="I122" s="717">
        <v>37.5</v>
      </c>
      <c r="J122" s="717"/>
      <c r="K122" s="717"/>
      <c r="L122" s="717"/>
      <c r="M122" s="717">
        <v>0</v>
      </c>
      <c r="N122" s="717"/>
      <c r="O122" s="717"/>
      <c r="P122" s="717"/>
      <c r="Q122" s="717">
        <f t="shared" si="14"/>
        <v>18.75</v>
      </c>
      <c r="R122" s="718" t="str">
        <f t="shared" si="10"/>
        <v>NO</v>
      </c>
      <c r="S122" s="276" t="str">
        <f t="shared" si="15"/>
        <v>Medio</v>
      </c>
      <c r="T122" s="41"/>
    </row>
    <row r="123" spans="1:20" s="44" customFormat="1" ht="32.1" customHeight="1">
      <c r="A123" s="509" t="s">
        <v>2295</v>
      </c>
      <c r="B123" s="511" t="s">
        <v>2318</v>
      </c>
      <c r="C123" s="535" t="s">
        <v>2319</v>
      </c>
      <c r="D123" s="447">
        <v>37</v>
      </c>
      <c r="E123" s="449"/>
      <c r="F123" s="717"/>
      <c r="G123" s="717"/>
      <c r="H123" s="717"/>
      <c r="I123" s="717">
        <v>37.5</v>
      </c>
      <c r="J123" s="717"/>
      <c r="K123" s="717"/>
      <c r="L123" s="717"/>
      <c r="M123" s="717"/>
      <c r="N123" s="717"/>
      <c r="O123" s="717">
        <v>40</v>
      </c>
      <c r="P123" s="717"/>
      <c r="Q123" s="717">
        <f t="shared" si="9"/>
        <v>38.75</v>
      </c>
      <c r="R123" s="718" t="str">
        <f t="shared" si="10"/>
        <v>NO</v>
      </c>
      <c r="S123" s="276" t="str">
        <f t="shared" si="11"/>
        <v>Alto</v>
      </c>
      <c r="T123" s="41"/>
    </row>
    <row r="124" spans="1:20" s="44" customFormat="1" ht="32.1" customHeight="1">
      <c r="A124" s="509" t="s">
        <v>2295</v>
      </c>
      <c r="B124" s="511" t="s">
        <v>2320</v>
      </c>
      <c r="C124" s="535" t="s">
        <v>2321</v>
      </c>
      <c r="D124" s="446">
        <v>7</v>
      </c>
      <c r="E124" s="449"/>
      <c r="F124" s="717"/>
      <c r="G124" s="717"/>
      <c r="H124" s="717"/>
      <c r="I124" s="717">
        <v>58.06</v>
      </c>
      <c r="J124" s="717"/>
      <c r="K124" s="717"/>
      <c r="L124" s="717"/>
      <c r="M124" s="717"/>
      <c r="N124" s="717"/>
      <c r="O124" s="717"/>
      <c r="P124" s="717"/>
      <c r="Q124" s="717">
        <f t="shared" si="9"/>
        <v>58.06</v>
      </c>
      <c r="R124" s="718" t="str">
        <f t="shared" si="10"/>
        <v>NO</v>
      </c>
      <c r="S124" s="276" t="str">
        <f t="shared" si="11"/>
        <v>Alto</v>
      </c>
      <c r="T124" s="41"/>
    </row>
    <row r="125" spans="1:20" s="44" customFormat="1" ht="32.1" customHeight="1">
      <c r="A125" s="509" t="s">
        <v>2295</v>
      </c>
      <c r="B125" s="511" t="s">
        <v>2322</v>
      </c>
      <c r="C125" s="535" t="s">
        <v>2323</v>
      </c>
      <c r="D125" s="447">
        <v>30</v>
      </c>
      <c r="E125" s="449"/>
      <c r="F125" s="717"/>
      <c r="G125" s="717"/>
      <c r="H125" s="717"/>
      <c r="I125" s="717">
        <v>100</v>
      </c>
      <c r="J125" s="717"/>
      <c r="K125" s="717"/>
      <c r="L125" s="717"/>
      <c r="M125" s="717"/>
      <c r="N125" s="717"/>
      <c r="O125" s="717">
        <v>48</v>
      </c>
      <c r="P125" s="717"/>
      <c r="Q125" s="717">
        <f t="shared" si="9"/>
        <v>74</v>
      </c>
      <c r="R125" s="718" t="str">
        <f t="shared" si="10"/>
        <v>NO</v>
      </c>
      <c r="S125" s="276" t="str">
        <f t="shared" si="11"/>
        <v>Alto</v>
      </c>
      <c r="T125" s="41"/>
    </row>
    <row r="126" spans="1:20" s="44" customFormat="1" ht="32.1" customHeight="1">
      <c r="A126" s="509" t="s">
        <v>2295</v>
      </c>
      <c r="B126" s="511" t="s">
        <v>2324</v>
      </c>
      <c r="C126" s="535" t="s">
        <v>2325</v>
      </c>
      <c r="D126" s="402">
        <v>43</v>
      </c>
      <c r="E126" s="449"/>
      <c r="F126" s="717"/>
      <c r="G126" s="717"/>
      <c r="H126" s="717"/>
      <c r="I126" s="717"/>
      <c r="J126" s="717">
        <v>72.72</v>
      </c>
      <c r="K126" s="717"/>
      <c r="L126" s="717"/>
      <c r="M126" s="717"/>
      <c r="N126" s="717"/>
      <c r="O126" s="717">
        <v>97.6</v>
      </c>
      <c r="P126" s="717"/>
      <c r="Q126" s="717">
        <f t="shared" si="9"/>
        <v>85.16</v>
      </c>
      <c r="R126" s="718" t="str">
        <f t="shared" si="10"/>
        <v>NO</v>
      </c>
      <c r="S126" s="276" t="str">
        <f t="shared" si="11"/>
        <v>Inviable Sanitariamente</v>
      </c>
      <c r="T126" s="41"/>
    </row>
    <row r="127" spans="1:20" s="44" customFormat="1" ht="32.1" customHeight="1">
      <c r="A127" s="509" t="s">
        <v>2295</v>
      </c>
      <c r="B127" s="511" t="s">
        <v>2326</v>
      </c>
      <c r="C127" s="535" t="s">
        <v>2327</v>
      </c>
      <c r="D127" s="402">
        <v>35</v>
      </c>
      <c r="E127" s="449"/>
      <c r="F127" s="717"/>
      <c r="G127" s="717"/>
      <c r="H127" s="717"/>
      <c r="I127" s="717">
        <v>100</v>
      </c>
      <c r="J127" s="717"/>
      <c r="K127" s="717"/>
      <c r="L127" s="717"/>
      <c r="M127" s="717"/>
      <c r="N127" s="717">
        <v>64</v>
      </c>
      <c r="O127" s="717"/>
      <c r="P127" s="717"/>
      <c r="Q127" s="717">
        <f t="shared" si="9"/>
        <v>82</v>
      </c>
      <c r="R127" s="718" t="str">
        <f t="shared" si="10"/>
        <v>NO</v>
      </c>
      <c r="S127" s="276" t="str">
        <f t="shared" si="11"/>
        <v>Inviable Sanitariamente</v>
      </c>
      <c r="T127" s="41"/>
    </row>
    <row r="128" spans="1:20" s="44" customFormat="1" ht="32.1" customHeight="1">
      <c r="A128" s="509" t="s">
        <v>2295</v>
      </c>
      <c r="B128" s="511" t="s">
        <v>2322</v>
      </c>
      <c r="C128" s="535" t="s">
        <v>2328</v>
      </c>
      <c r="D128" s="402">
        <v>42</v>
      </c>
      <c r="E128" s="449"/>
      <c r="F128" s="717"/>
      <c r="G128" s="717"/>
      <c r="H128" s="717"/>
      <c r="I128" s="717"/>
      <c r="J128" s="717">
        <v>70.790000000000006</v>
      </c>
      <c r="K128" s="717"/>
      <c r="L128" s="717"/>
      <c r="M128" s="717">
        <v>84.25</v>
      </c>
      <c r="N128" s="717"/>
      <c r="O128" s="717"/>
      <c r="P128" s="717"/>
      <c r="Q128" s="717">
        <f t="shared" si="9"/>
        <v>77.52000000000001</v>
      </c>
      <c r="R128" s="718" t="str">
        <f t="shared" si="10"/>
        <v>NO</v>
      </c>
      <c r="S128" s="276" t="str">
        <f t="shared" si="11"/>
        <v>Alto</v>
      </c>
      <c r="T128" s="41"/>
    </row>
    <row r="129" spans="1:20" s="44" customFormat="1" ht="32.1" customHeight="1">
      <c r="A129" s="509" t="s">
        <v>2295</v>
      </c>
      <c r="B129" s="511" t="s">
        <v>2329</v>
      </c>
      <c r="C129" s="535" t="s">
        <v>2330</v>
      </c>
      <c r="D129" s="402">
        <v>17</v>
      </c>
      <c r="E129" s="449"/>
      <c r="F129" s="717"/>
      <c r="G129" s="717"/>
      <c r="H129" s="717"/>
      <c r="I129" s="717"/>
      <c r="J129" s="717">
        <v>70.790000000000006</v>
      </c>
      <c r="K129" s="717"/>
      <c r="L129" s="717"/>
      <c r="M129" s="717"/>
      <c r="N129" s="717"/>
      <c r="O129" s="717">
        <v>64</v>
      </c>
      <c r="P129" s="717"/>
      <c r="Q129" s="717">
        <f t="shared" si="9"/>
        <v>67.39500000000001</v>
      </c>
      <c r="R129" s="718" t="str">
        <f t="shared" si="10"/>
        <v>NO</v>
      </c>
      <c r="S129" s="276" t="str">
        <f t="shared" si="11"/>
        <v>Alto</v>
      </c>
      <c r="T129" s="41"/>
    </row>
    <row r="130" spans="1:20" s="44" customFormat="1" ht="32.1" customHeight="1">
      <c r="A130" s="509" t="s">
        <v>2295</v>
      </c>
      <c r="B130" s="511" t="s">
        <v>2331</v>
      </c>
      <c r="C130" s="535" t="s">
        <v>2332</v>
      </c>
      <c r="D130" s="402">
        <v>7</v>
      </c>
      <c r="E130" s="449"/>
      <c r="F130" s="717"/>
      <c r="G130" s="717"/>
      <c r="H130" s="717">
        <v>0</v>
      </c>
      <c r="I130" s="717"/>
      <c r="J130" s="717"/>
      <c r="K130" s="717"/>
      <c r="L130" s="717"/>
      <c r="M130" s="717"/>
      <c r="N130" s="717">
        <v>0</v>
      </c>
      <c r="O130" s="717"/>
      <c r="P130" s="717"/>
      <c r="Q130" s="717">
        <f t="shared" si="9"/>
        <v>0</v>
      </c>
      <c r="R130" s="718" t="str">
        <f t="shared" si="10"/>
        <v>SI</v>
      </c>
      <c r="S130" s="276" t="str">
        <f t="shared" si="11"/>
        <v>Sin Riesgo</v>
      </c>
      <c r="T130" s="41"/>
    </row>
    <row r="131" spans="1:20" s="44" customFormat="1" ht="32.1" customHeight="1">
      <c r="A131" s="509" t="s">
        <v>2333</v>
      </c>
      <c r="B131" s="511" t="s">
        <v>2334</v>
      </c>
      <c r="C131" s="535" t="s">
        <v>2335</v>
      </c>
      <c r="D131" s="402">
        <v>110</v>
      </c>
      <c r="E131" s="449"/>
      <c r="F131" s="717"/>
      <c r="G131" s="717"/>
      <c r="H131" s="717"/>
      <c r="I131" s="717"/>
      <c r="J131" s="717"/>
      <c r="K131" s="717"/>
      <c r="L131" s="717"/>
      <c r="M131" s="717">
        <v>88</v>
      </c>
      <c r="N131" s="717"/>
      <c r="O131" s="717"/>
      <c r="P131" s="717"/>
      <c r="Q131" s="717">
        <f>AVERAGE(E131:P131)</f>
        <v>88</v>
      </c>
      <c r="R131" s="718" t="str">
        <f t="shared" si="10"/>
        <v>NO</v>
      </c>
      <c r="S131" s="276" t="str">
        <f>IF(Q131&lt;5,"Sin Riesgo",IF(Q131 &lt;=14,"Bajo",IF(Q131&lt;=35,"Medio",IF(Q131&lt;=80,"Alto","Inviable Sanitariamente"))))</f>
        <v>Inviable Sanitariamente</v>
      </c>
      <c r="T131" s="41"/>
    </row>
    <row r="132" spans="1:20" s="44" customFormat="1" ht="32.1" customHeight="1">
      <c r="A132" s="509" t="s">
        <v>2333</v>
      </c>
      <c r="B132" s="511" t="s">
        <v>2336</v>
      </c>
      <c r="C132" s="535" t="s">
        <v>2337</v>
      </c>
      <c r="D132" s="402">
        <v>51</v>
      </c>
      <c r="E132" s="449"/>
      <c r="F132" s="717"/>
      <c r="G132" s="717"/>
      <c r="H132" s="717"/>
      <c r="I132" s="717"/>
      <c r="J132" s="717"/>
      <c r="K132" s="717"/>
      <c r="L132" s="717"/>
      <c r="M132" s="717"/>
      <c r="N132" s="717">
        <v>80</v>
      </c>
      <c r="O132" s="717"/>
      <c r="P132" s="717"/>
      <c r="Q132" s="717">
        <f t="shared" ref="Q132:Q175" si="16">AVERAGE(E132:P132)</f>
        <v>80</v>
      </c>
      <c r="R132" s="718" t="str">
        <f t="shared" si="10"/>
        <v>NO</v>
      </c>
      <c r="S132" s="276" t="str">
        <f>IF(Q132&lt;5,"Sin Riesgo",IF(Q132 &lt;=14,"Bajo",IF(Q132&lt;=35,"Medio",IF(Q132&lt;=80,"Alto","Inviable Sanitariamente"))))</f>
        <v>Alto</v>
      </c>
      <c r="T132" s="41"/>
    </row>
    <row r="133" spans="1:20" s="44" customFormat="1" ht="32.1" customHeight="1">
      <c r="A133" s="509" t="s">
        <v>2333</v>
      </c>
      <c r="B133" s="511" t="s">
        <v>2338</v>
      </c>
      <c r="C133" s="535" t="s">
        <v>2339</v>
      </c>
      <c r="D133" s="402">
        <v>42</v>
      </c>
      <c r="E133" s="449"/>
      <c r="F133" s="717"/>
      <c r="G133" s="717"/>
      <c r="H133" s="717"/>
      <c r="I133" s="717"/>
      <c r="J133" s="717"/>
      <c r="K133" s="717"/>
      <c r="L133" s="717"/>
      <c r="M133" s="717"/>
      <c r="N133" s="717"/>
      <c r="O133" s="717"/>
      <c r="P133" s="717"/>
      <c r="Q133" s="717" t="e">
        <f t="shared" si="16"/>
        <v>#DIV/0!</v>
      </c>
      <c r="R133" s="718" t="e">
        <f t="shared" si="10"/>
        <v>#DIV/0!</v>
      </c>
      <c r="S133" s="276" t="e">
        <f t="shared" ref="S133:S175" si="17">IF(Q133&lt;5,"Sin Riesgo",IF(Q133 &lt;=14,"Bajo",IF(Q133&lt;=35,"Medio",IF(Q133&lt;=80,"Alto","Inviable Sanitariamente"))))</f>
        <v>#DIV/0!</v>
      </c>
      <c r="T133" s="41"/>
    </row>
    <row r="134" spans="1:20" s="44" customFormat="1" ht="32.1" customHeight="1">
      <c r="A134" s="509" t="s">
        <v>2333</v>
      </c>
      <c r="B134" s="511" t="s">
        <v>2340</v>
      </c>
      <c r="C134" s="535" t="s">
        <v>2341</v>
      </c>
      <c r="D134" s="402">
        <v>80</v>
      </c>
      <c r="E134" s="449"/>
      <c r="F134" s="717"/>
      <c r="G134" s="717"/>
      <c r="H134" s="717">
        <v>80</v>
      </c>
      <c r="I134" s="717"/>
      <c r="J134" s="717"/>
      <c r="K134" s="717"/>
      <c r="L134" s="717"/>
      <c r="M134" s="717"/>
      <c r="N134" s="717"/>
      <c r="O134" s="717"/>
      <c r="P134" s="717"/>
      <c r="Q134" s="717">
        <f t="shared" si="16"/>
        <v>80</v>
      </c>
      <c r="R134" s="718" t="str">
        <f t="shared" si="10"/>
        <v>NO</v>
      </c>
      <c r="S134" s="276" t="str">
        <f t="shared" si="17"/>
        <v>Alto</v>
      </c>
      <c r="T134" s="41"/>
    </row>
    <row r="135" spans="1:20" s="44" customFormat="1" ht="32.1" customHeight="1">
      <c r="A135" s="509" t="s">
        <v>2333</v>
      </c>
      <c r="B135" s="511" t="s">
        <v>2342</v>
      </c>
      <c r="C135" s="535" t="s">
        <v>2343</v>
      </c>
      <c r="D135" s="402">
        <v>29</v>
      </c>
      <c r="E135" s="449">
        <v>60</v>
      </c>
      <c r="F135" s="717"/>
      <c r="G135" s="717"/>
      <c r="H135" s="717"/>
      <c r="I135" s="717"/>
      <c r="J135" s="717"/>
      <c r="K135" s="717"/>
      <c r="L135" s="717"/>
      <c r="M135" s="717"/>
      <c r="N135" s="717"/>
      <c r="O135" s="717"/>
      <c r="P135" s="717"/>
      <c r="Q135" s="717">
        <f t="shared" si="16"/>
        <v>60</v>
      </c>
      <c r="R135" s="718" t="str">
        <f t="shared" si="10"/>
        <v>NO</v>
      </c>
      <c r="S135" s="276" t="str">
        <f t="shared" si="17"/>
        <v>Alto</v>
      </c>
      <c r="T135" s="41"/>
    </row>
    <row r="136" spans="1:20" s="44" customFormat="1" ht="32.1" customHeight="1">
      <c r="A136" s="509" t="s">
        <v>2333</v>
      </c>
      <c r="B136" s="511" t="s">
        <v>637</v>
      </c>
      <c r="C136" s="535" t="s">
        <v>2344</v>
      </c>
      <c r="D136" s="402">
        <v>90</v>
      </c>
      <c r="E136" s="449"/>
      <c r="F136" s="717"/>
      <c r="G136" s="717"/>
      <c r="H136" s="717"/>
      <c r="I136" s="717">
        <v>48</v>
      </c>
      <c r="J136" s="717"/>
      <c r="K136" s="717"/>
      <c r="L136" s="717"/>
      <c r="M136" s="717"/>
      <c r="N136" s="717"/>
      <c r="O136" s="717"/>
      <c r="P136" s="717"/>
      <c r="Q136" s="717">
        <f t="shared" si="16"/>
        <v>48</v>
      </c>
      <c r="R136" s="718" t="str">
        <f t="shared" si="10"/>
        <v>NO</v>
      </c>
      <c r="S136" s="276" t="str">
        <f t="shared" si="17"/>
        <v>Alto</v>
      </c>
      <c r="T136" s="41"/>
    </row>
    <row r="137" spans="1:20" s="44" customFormat="1" ht="32.1" customHeight="1">
      <c r="A137" s="509" t="s">
        <v>2333</v>
      </c>
      <c r="B137" s="511" t="s">
        <v>2345</v>
      </c>
      <c r="C137" s="535" t="s">
        <v>2346</v>
      </c>
      <c r="D137" s="402">
        <v>92</v>
      </c>
      <c r="E137" s="449"/>
      <c r="F137" s="717"/>
      <c r="G137" s="717"/>
      <c r="H137" s="717"/>
      <c r="I137" s="717"/>
      <c r="J137" s="717"/>
      <c r="K137" s="717"/>
      <c r="L137" s="717">
        <v>58.06</v>
      </c>
      <c r="M137" s="717"/>
      <c r="N137" s="717"/>
      <c r="O137" s="717"/>
      <c r="P137" s="717"/>
      <c r="Q137" s="717">
        <f t="shared" si="16"/>
        <v>58.06</v>
      </c>
      <c r="R137" s="718" t="str">
        <f t="shared" si="10"/>
        <v>NO</v>
      </c>
      <c r="S137" s="276" t="str">
        <f t="shared" si="17"/>
        <v>Alto</v>
      </c>
      <c r="T137" s="41"/>
    </row>
    <row r="138" spans="1:20" s="44" customFormat="1" ht="32.1" customHeight="1">
      <c r="A138" s="509" t="s">
        <v>2333</v>
      </c>
      <c r="B138" s="511" t="s">
        <v>2347</v>
      </c>
      <c r="C138" s="535" t="s">
        <v>2348</v>
      </c>
      <c r="D138" s="402">
        <v>30</v>
      </c>
      <c r="E138" s="449">
        <v>40</v>
      </c>
      <c r="F138" s="717">
        <v>80</v>
      </c>
      <c r="G138" s="717"/>
      <c r="H138" s="717"/>
      <c r="I138" s="717"/>
      <c r="J138" s="717"/>
      <c r="K138" s="717"/>
      <c r="L138" s="717"/>
      <c r="M138" s="717"/>
      <c r="N138" s="717"/>
      <c r="O138" s="717"/>
      <c r="P138" s="717"/>
      <c r="Q138" s="717">
        <f t="shared" si="16"/>
        <v>60</v>
      </c>
      <c r="R138" s="718" t="str">
        <f t="shared" si="10"/>
        <v>NO</v>
      </c>
      <c r="S138" s="276" t="str">
        <f t="shared" si="17"/>
        <v>Alto</v>
      </c>
      <c r="T138" s="41"/>
    </row>
    <row r="139" spans="1:20" s="44" customFormat="1" ht="32.1" customHeight="1">
      <c r="A139" s="509" t="s">
        <v>2333</v>
      </c>
      <c r="B139" s="511" t="s">
        <v>947</v>
      </c>
      <c r="C139" s="535" t="s">
        <v>2349</v>
      </c>
      <c r="D139" s="402">
        <v>135</v>
      </c>
      <c r="E139" s="449"/>
      <c r="F139" s="717">
        <v>80</v>
      </c>
      <c r="G139" s="717"/>
      <c r="H139" s="717"/>
      <c r="I139" s="717"/>
      <c r="J139" s="717"/>
      <c r="K139" s="717"/>
      <c r="L139" s="717"/>
      <c r="M139" s="717">
        <v>80</v>
      </c>
      <c r="N139" s="717"/>
      <c r="O139" s="717"/>
      <c r="P139" s="717"/>
      <c r="Q139" s="717">
        <f t="shared" si="16"/>
        <v>80</v>
      </c>
      <c r="R139" s="718" t="str">
        <f t="shared" ref="R139:R202" si="18">IF(Q139&lt;5,"SI","NO")</f>
        <v>NO</v>
      </c>
      <c r="S139" s="276" t="str">
        <f t="shared" si="17"/>
        <v>Alto</v>
      </c>
      <c r="T139" s="41"/>
    </row>
    <row r="140" spans="1:20" s="44" customFormat="1" ht="32.1" customHeight="1">
      <c r="A140" s="509" t="s">
        <v>2333</v>
      </c>
      <c r="B140" s="511" t="s">
        <v>2350</v>
      </c>
      <c r="C140" s="535" t="s">
        <v>2351</v>
      </c>
      <c r="D140" s="402">
        <v>60</v>
      </c>
      <c r="E140" s="449"/>
      <c r="F140" s="717"/>
      <c r="G140" s="717"/>
      <c r="H140" s="717"/>
      <c r="I140" s="717"/>
      <c r="J140" s="717"/>
      <c r="K140" s="717">
        <v>48</v>
      </c>
      <c r="L140" s="717"/>
      <c r="M140" s="717"/>
      <c r="N140" s="717"/>
      <c r="O140" s="717"/>
      <c r="P140" s="717"/>
      <c r="Q140" s="717">
        <f t="shared" si="16"/>
        <v>48</v>
      </c>
      <c r="R140" s="718" t="str">
        <f t="shared" si="18"/>
        <v>NO</v>
      </c>
      <c r="S140" s="276" t="str">
        <f t="shared" si="17"/>
        <v>Alto</v>
      </c>
      <c r="T140" s="41"/>
    </row>
    <row r="141" spans="1:20" s="44" customFormat="1" ht="32.1" customHeight="1">
      <c r="A141" s="509" t="s">
        <v>2333</v>
      </c>
      <c r="B141" s="511" t="s">
        <v>858</v>
      </c>
      <c r="C141" s="535" t="s">
        <v>2352</v>
      </c>
      <c r="D141" s="402">
        <v>46</v>
      </c>
      <c r="E141" s="449"/>
      <c r="F141" s="717"/>
      <c r="G141" s="717"/>
      <c r="H141" s="717"/>
      <c r="I141" s="717"/>
      <c r="J141" s="717"/>
      <c r="K141" s="717"/>
      <c r="L141" s="717"/>
      <c r="M141" s="717" t="s">
        <v>2353</v>
      </c>
      <c r="N141" s="717"/>
      <c r="O141" s="717"/>
      <c r="P141" s="717"/>
      <c r="Q141" s="717">
        <v>48</v>
      </c>
      <c r="R141" s="718" t="str">
        <f t="shared" si="18"/>
        <v>NO</v>
      </c>
      <c r="S141" s="276" t="str">
        <f t="shared" si="17"/>
        <v>Alto</v>
      </c>
      <c r="T141" s="41"/>
    </row>
    <row r="142" spans="1:20" s="44" customFormat="1" ht="32.1" customHeight="1">
      <c r="A142" s="509" t="s">
        <v>2333</v>
      </c>
      <c r="B142" s="511" t="s">
        <v>2354</v>
      </c>
      <c r="C142" s="535" t="s">
        <v>2355</v>
      </c>
      <c r="D142" s="402">
        <v>32</v>
      </c>
      <c r="E142" s="449">
        <v>97.6</v>
      </c>
      <c r="F142" s="717"/>
      <c r="G142" s="717"/>
      <c r="H142" s="717"/>
      <c r="I142" s="717"/>
      <c r="J142" s="717"/>
      <c r="K142" s="717"/>
      <c r="L142" s="717"/>
      <c r="M142" s="717"/>
      <c r="N142" s="717"/>
      <c r="O142" s="717"/>
      <c r="P142" s="717"/>
      <c r="Q142" s="717">
        <f t="shared" si="16"/>
        <v>97.6</v>
      </c>
      <c r="R142" s="718" t="str">
        <f t="shared" si="18"/>
        <v>NO</v>
      </c>
      <c r="S142" s="276" t="str">
        <f t="shared" si="17"/>
        <v>Inviable Sanitariamente</v>
      </c>
      <c r="T142" s="41"/>
    </row>
    <row r="143" spans="1:20" s="44" customFormat="1" ht="32.1" customHeight="1">
      <c r="A143" s="509" t="s">
        <v>2333</v>
      </c>
      <c r="B143" s="511" t="s">
        <v>2356</v>
      </c>
      <c r="C143" s="535" t="s">
        <v>2357</v>
      </c>
      <c r="D143" s="402">
        <v>60</v>
      </c>
      <c r="E143" s="449"/>
      <c r="F143" s="717"/>
      <c r="G143" s="717"/>
      <c r="H143" s="717"/>
      <c r="I143" s="717">
        <v>48</v>
      </c>
      <c r="J143" s="717"/>
      <c r="K143" s="717"/>
      <c r="L143" s="717"/>
      <c r="M143" s="717"/>
      <c r="N143" s="717"/>
      <c r="O143" s="717"/>
      <c r="P143" s="717"/>
      <c r="Q143" s="717">
        <f t="shared" si="16"/>
        <v>48</v>
      </c>
      <c r="R143" s="718" t="str">
        <f t="shared" si="18"/>
        <v>NO</v>
      </c>
      <c r="S143" s="276" t="str">
        <f t="shared" si="17"/>
        <v>Alto</v>
      </c>
      <c r="T143" s="41"/>
    </row>
    <row r="144" spans="1:20" s="44" customFormat="1" ht="32.1" customHeight="1">
      <c r="A144" s="509" t="s">
        <v>2333</v>
      </c>
      <c r="B144" s="511" t="s">
        <v>816</v>
      </c>
      <c r="C144" s="535" t="s">
        <v>2358</v>
      </c>
      <c r="D144" s="402">
        <v>190</v>
      </c>
      <c r="E144" s="449"/>
      <c r="F144" s="717"/>
      <c r="G144" s="717"/>
      <c r="H144" s="717"/>
      <c r="I144" s="717"/>
      <c r="J144" s="717"/>
      <c r="K144" s="717"/>
      <c r="L144" s="717"/>
      <c r="M144" s="717"/>
      <c r="N144" s="717">
        <v>0</v>
      </c>
      <c r="O144" s="717"/>
      <c r="P144" s="717"/>
      <c r="Q144" s="717">
        <f t="shared" si="16"/>
        <v>0</v>
      </c>
      <c r="R144" s="718" t="str">
        <f t="shared" si="18"/>
        <v>SI</v>
      </c>
      <c r="S144" s="276" t="str">
        <f t="shared" si="17"/>
        <v>Sin Riesgo</v>
      </c>
      <c r="T144" s="41"/>
    </row>
    <row r="145" spans="1:20" s="44" customFormat="1" ht="32.1" customHeight="1">
      <c r="A145" s="509" t="s">
        <v>2333</v>
      </c>
      <c r="B145" s="511" t="s">
        <v>2359</v>
      </c>
      <c r="C145" s="535" t="s">
        <v>2360</v>
      </c>
      <c r="D145" s="402">
        <v>75</v>
      </c>
      <c r="E145" s="449"/>
      <c r="F145" s="717"/>
      <c r="G145" s="717"/>
      <c r="H145" s="717"/>
      <c r="I145" s="717"/>
      <c r="J145" s="717"/>
      <c r="K145" s="717"/>
      <c r="L145" s="717"/>
      <c r="M145" s="717">
        <v>0</v>
      </c>
      <c r="N145" s="717"/>
      <c r="O145" s="717"/>
      <c r="P145" s="717"/>
      <c r="Q145" s="717">
        <f t="shared" si="16"/>
        <v>0</v>
      </c>
      <c r="R145" s="718" t="str">
        <f t="shared" si="18"/>
        <v>SI</v>
      </c>
      <c r="S145" s="276" t="str">
        <f t="shared" si="17"/>
        <v>Sin Riesgo</v>
      </c>
      <c r="T145" s="41"/>
    </row>
    <row r="146" spans="1:20" s="44" customFormat="1" ht="32.1" customHeight="1">
      <c r="A146" s="509" t="s">
        <v>2333</v>
      </c>
      <c r="B146" s="511" t="s">
        <v>2361</v>
      </c>
      <c r="C146" s="535" t="s">
        <v>2362</v>
      </c>
      <c r="D146" s="402">
        <v>103</v>
      </c>
      <c r="E146" s="449"/>
      <c r="F146" s="717"/>
      <c r="G146" s="717"/>
      <c r="H146" s="717"/>
      <c r="I146" s="717"/>
      <c r="J146" s="717"/>
      <c r="K146" s="717"/>
      <c r="L146" s="717"/>
      <c r="M146" s="717"/>
      <c r="N146" s="717">
        <v>0</v>
      </c>
      <c r="O146" s="717"/>
      <c r="P146" s="717"/>
      <c r="Q146" s="717">
        <f t="shared" si="16"/>
        <v>0</v>
      </c>
      <c r="R146" s="718" t="str">
        <f t="shared" si="18"/>
        <v>SI</v>
      </c>
      <c r="S146" s="276" t="str">
        <f t="shared" si="17"/>
        <v>Sin Riesgo</v>
      </c>
      <c r="T146" s="41"/>
    </row>
    <row r="147" spans="1:20" s="44" customFormat="1" ht="32.1" customHeight="1">
      <c r="A147" s="509" t="s">
        <v>2333</v>
      </c>
      <c r="B147" s="511" t="s">
        <v>2363</v>
      </c>
      <c r="C147" s="535" t="s">
        <v>2364</v>
      </c>
      <c r="D147" s="402">
        <v>115</v>
      </c>
      <c r="E147" s="449"/>
      <c r="F147" s="717"/>
      <c r="G147" s="717"/>
      <c r="H147" s="717"/>
      <c r="I147" s="717"/>
      <c r="J147" s="717"/>
      <c r="K147" s="717">
        <v>48</v>
      </c>
      <c r="L147" s="717"/>
      <c r="M147" s="717"/>
      <c r="N147" s="717"/>
      <c r="O147" s="717"/>
      <c r="P147" s="717"/>
      <c r="Q147" s="717">
        <f t="shared" si="16"/>
        <v>48</v>
      </c>
      <c r="R147" s="718" t="str">
        <f t="shared" si="18"/>
        <v>NO</v>
      </c>
      <c r="S147" s="276" t="str">
        <f t="shared" si="17"/>
        <v>Alto</v>
      </c>
      <c r="T147" s="41"/>
    </row>
    <row r="148" spans="1:20" s="44" customFormat="1" ht="32.1" customHeight="1">
      <c r="A148" s="509" t="s">
        <v>2333</v>
      </c>
      <c r="B148" s="511" t="s">
        <v>2365</v>
      </c>
      <c r="C148" s="535" t="s">
        <v>2366</v>
      </c>
      <c r="D148" s="402">
        <v>52</v>
      </c>
      <c r="E148" s="449"/>
      <c r="F148" s="717"/>
      <c r="G148" s="717">
        <v>48</v>
      </c>
      <c r="H148" s="717"/>
      <c r="I148" s="717"/>
      <c r="J148" s="717"/>
      <c r="K148" s="717"/>
      <c r="L148" s="717"/>
      <c r="M148" s="717">
        <v>88</v>
      </c>
      <c r="N148" s="717"/>
      <c r="O148" s="717"/>
      <c r="P148" s="717"/>
      <c r="Q148" s="717">
        <f t="shared" si="16"/>
        <v>68</v>
      </c>
      <c r="R148" s="718" t="str">
        <f t="shared" si="18"/>
        <v>NO</v>
      </c>
      <c r="S148" s="276" t="str">
        <f t="shared" si="17"/>
        <v>Alto</v>
      </c>
      <c r="T148" s="41"/>
    </row>
    <row r="149" spans="1:20" s="44" customFormat="1" ht="32.1" customHeight="1">
      <c r="A149" s="509" t="s">
        <v>2333</v>
      </c>
      <c r="B149" s="511" t="s">
        <v>2367</v>
      </c>
      <c r="C149" s="535" t="s">
        <v>2368</v>
      </c>
      <c r="D149" s="402">
        <v>970</v>
      </c>
      <c r="E149" s="449"/>
      <c r="F149" s="717"/>
      <c r="G149" s="717">
        <v>0</v>
      </c>
      <c r="H149" s="717">
        <v>0</v>
      </c>
      <c r="I149" s="717"/>
      <c r="J149" s="717"/>
      <c r="K149" s="717"/>
      <c r="L149" s="717">
        <v>24</v>
      </c>
      <c r="M149" s="717">
        <v>0</v>
      </c>
      <c r="N149" s="717"/>
      <c r="O149" s="717"/>
      <c r="P149" s="717">
        <v>0</v>
      </c>
      <c r="Q149" s="717">
        <f t="shared" si="16"/>
        <v>4.8</v>
      </c>
      <c r="R149" s="718" t="str">
        <f t="shared" si="18"/>
        <v>SI</v>
      </c>
      <c r="S149" s="276" t="str">
        <f t="shared" si="17"/>
        <v>Sin Riesgo</v>
      </c>
      <c r="T149" s="41"/>
    </row>
    <row r="150" spans="1:20" s="44" customFormat="1" ht="32.1" customHeight="1">
      <c r="A150" s="509" t="s">
        <v>2333</v>
      </c>
      <c r="B150" s="511" t="s">
        <v>2369</v>
      </c>
      <c r="C150" s="535" t="s">
        <v>2370</v>
      </c>
      <c r="D150" s="402">
        <v>32</v>
      </c>
      <c r="E150" s="449"/>
      <c r="F150" s="717"/>
      <c r="G150" s="717"/>
      <c r="H150" s="717">
        <v>80</v>
      </c>
      <c r="I150" s="717"/>
      <c r="J150" s="717"/>
      <c r="K150" s="717"/>
      <c r="L150" s="717"/>
      <c r="M150" s="717"/>
      <c r="N150" s="717"/>
      <c r="O150" s="717"/>
      <c r="P150" s="717"/>
      <c r="Q150" s="717">
        <f t="shared" si="16"/>
        <v>80</v>
      </c>
      <c r="R150" s="718" t="str">
        <f t="shared" si="18"/>
        <v>NO</v>
      </c>
      <c r="S150" s="276" t="str">
        <f t="shared" si="17"/>
        <v>Alto</v>
      </c>
      <c r="T150" s="41"/>
    </row>
    <row r="151" spans="1:20" s="44" customFormat="1" ht="32.1" customHeight="1">
      <c r="A151" s="509" t="s">
        <v>2333</v>
      </c>
      <c r="B151" s="511" t="s">
        <v>2371</v>
      </c>
      <c r="C151" s="535" t="s">
        <v>2372</v>
      </c>
      <c r="D151" s="402">
        <v>42</v>
      </c>
      <c r="E151" s="449"/>
      <c r="F151" s="717"/>
      <c r="G151" s="717"/>
      <c r="H151" s="717">
        <v>80</v>
      </c>
      <c r="I151" s="717"/>
      <c r="J151" s="717"/>
      <c r="K151" s="717"/>
      <c r="L151" s="717"/>
      <c r="M151" s="717"/>
      <c r="N151" s="717"/>
      <c r="O151" s="717"/>
      <c r="P151" s="717"/>
      <c r="Q151" s="717">
        <f t="shared" si="16"/>
        <v>80</v>
      </c>
      <c r="R151" s="718" t="str">
        <f t="shared" si="18"/>
        <v>NO</v>
      </c>
      <c r="S151" s="276" t="str">
        <f t="shared" si="17"/>
        <v>Alto</v>
      </c>
      <c r="T151" s="41"/>
    </row>
    <row r="152" spans="1:20" s="44" customFormat="1" ht="32.1" customHeight="1">
      <c r="A152" s="509" t="s">
        <v>2333</v>
      </c>
      <c r="B152" s="511" t="s">
        <v>2373</v>
      </c>
      <c r="C152" s="535" t="s">
        <v>2374</v>
      </c>
      <c r="D152" s="402">
        <v>45</v>
      </c>
      <c r="E152" s="449"/>
      <c r="F152" s="717"/>
      <c r="G152" s="717"/>
      <c r="H152" s="717"/>
      <c r="I152" s="717"/>
      <c r="J152" s="717"/>
      <c r="K152" s="717"/>
      <c r="L152" s="717"/>
      <c r="M152" s="717"/>
      <c r="N152" s="717"/>
      <c r="O152" s="717"/>
      <c r="P152" s="717">
        <v>80</v>
      </c>
      <c r="Q152" s="717">
        <f t="shared" si="16"/>
        <v>80</v>
      </c>
      <c r="R152" s="718" t="str">
        <f t="shared" si="18"/>
        <v>NO</v>
      </c>
      <c r="S152" s="276" t="str">
        <f t="shared" si="17"/>
        <v>Alto</v>
      </c>
      <c r="T152" s="41"/>
    </row>
    <row r="153" spans="1:20" s="44" customFormat="1" ht="32.1" customHeight="1">
      <c r="A153" s="509" t="s">
        <v>2333</v>
      </c>
      <c r="B153" s="511" t="s">
        <v>2375</v>
      </c>
      <c r="C153" s="535" t="s">
        <v>2376</v>
      </c>
      <c r="D153" s="402">
        <v>76</v>
      </c>
      <c r="E153" s="449"/>
      <c r="F153" s="717"/>
      <c r="G153" s="717"/>
      <c r="H153" s="717"/>
      <c r="I153" s="717">
        <v>24</v>
      </c>
      <c r="J153" s="717"/>
      <c r="K153" s="717"/>
      <c r="L153" s="717"/>
      <c r="M153" s="717" t="s">
        <v>2377</v>
      </c>
      <c r="N153" s="717"/>
      <c r="O153" s="717"/>
      <c r="P153" s="717"/>
      <c r="Q153" s="717">
        <f t="shared" si="16"/>
        <v>24</v>
      </c>
      <c r="R153" s="718" t="str">
        <f t="shared" si="18"/>
        <v>NO</v>
      </c>
      <c r="S153" s="276" t="str">
        <f t="shared" si="17"/>
        <v>Medio</v>
      </c>
      <c r="T153" s="41"/>
    </row>
    <row r="154" spans="1:20" s="44" customFormat="1" ht="32.1" customHeight="1">
      <c r="A154" s="509" t="s">
        <v>2333</v>
      </c>
      <c r="B154" s="511" t="s">
        <v>2378</v>
      </c>
      <c r="C154" s="535" t="s">
        <v>2379</v>
      </c>
      <c r="D154" s="402">
        <v>60</v>
      </c>
      <c r="E154" s="449"/>
      <c r="F154" s="717"/>
      <c r="G154" s="717"/>
      <c r="H154" s="717"/>
      <c r="I154" s="717"/>
      <c r="J154" s="717"/>
      <c r="K154" s="717"/>
      <c r="L154" s="717">
        <v>64</v>
      </c>
      <c r="M154" s="717"/>
      <c r="N154" s="717"/>
      <c r="O154" s="717"/>
      <c r="P154" s="717"/>
      <c r="Q154" s="717">
        <f t="shared" si="16"/>
        <v>64</v>
      </c>
      <c r="R154" s="718" t="str">
        <f t="shared" si="18"/>
        <v>NO</v>
      </c>
      <c r="S154" s="276" t="str">
        <f t="shared" si="17"/>
        <v>Alto</v>
      </c>
      <c r="T154" s="41"/>
    </row>
    <row r="155" spans="1:20" s="44" customFormat="1" ht="32.1" customHeight="1">
      <c r="A155" s="509" t="s">
        <v>2333</v>
      </c>
      <c r="B155" s="511" t="s">
        <v>2380</v>
      </c>
      <c r="C155" s="535" t="s">
        <v>2381</v>
      </c>
      <c r="D155" s="402">
        <v>110</v>
      </c>
      <c r="E155" s="449"/>
      <c r="F155" s="717"/>
      <c r="G155" s="717"/>
      <c r="H155" s="717"/>
      <c r="I155" s="717"/>
      <c r="J155" s="717"/>
      <c r="K155" s="717"/>
      <c r="L155" s="717"/>
      <c r="M155" s="717"/>
      <c r="N155" s="717"/>
      <c r="O155" s="717"/>
      <c r="P155" s="717">
        <v>40</v>
      </c>
      <c r="Q155" s="717">
        <f t="shared" si="16"/>
        <v>40</v>
      </c>
      <c r="R155" s="718" t="str">
        <f t="shared" si="18"/>
        <v>NO</v>
      </c>
      <c r="S155" s="276" t="str">
        <f t="shared" si="17"/>
        <v>Alto</v>
      </c>
      <c r="T155" s="41"/>
    </row>
    <row r="156" spans="1:20" s="44" customFormat="1" ht="32.1" customHeight="1">
      <c r="A156" s="509" t="s">
        <v>2333</v>
      </c>
      <c r="B156" s="511" t="s">
        <v>2382</v>
      </c>
      <c r="C156" s="535" t="s">
        <v>2383</v>
      </c>
      <c r="D156" s="402">
        <v>72</v>
      </c>
      <c r="E156" s="449">
        <v>57.6</v>
      </c>
      <c r="F156" s="717"/>
      <c r="G156" s="717"/>
      <c r="H156" s="717">
        <v>80</v>
      </c>
      <c r="I156" s="717"/>
      <c r="J156" s="717"/>
      <c r="K156" s="717"/>
      <c r="L156" s="717"/>
      <c r="M156" s="717"/>
      <c r="N156" s="717"/>
      <c r="O156" s="717"/>
      <c r="P156" s="717"/>
      <c r="Q156" s="717">
        <f t="shared" si="16"/>
        <v>68.8</v>
      </c>
      <c r="R156" s="718" t="str">
        <f t="shared" si="18"/>
        <v>NO</v>
      </c>
      <c r="S156" s="276" t="str">
        <f t="shared" si="17"/>
        <v>Alto</v>
      </c>
      <c r="T156" s="41"/>
    </row>
    <row r="157" spans="1:20" s="44" customFormat="1" ht="32.1" customHeight="1">
      <c r="A157" s="509" t="s">
        <v>2333</v>
      </c>
      <c r="B157" s="511" t="s">
        <v>2384</v>
      </c>
      <c r="C157" s="535" t="s">
        <v>2385</v>
      </c>
      <c r="D157" s="402">
        <v>67</v>
      </c>
      <c r="E157" s="449"/>
      <c r="F157" s="717"/>
      <c r="G157" s="717"/>
      <c r="H157" s="717"/>
      <c r="I157" s="717"/>
      <c r="J157" s="717"/>
      <c r="K157" s="717"/>
      <c r="L157" s="717"/>
      <c r="M157" s="717"/>
      <c r="N157" s="717">
        <v>80</v>
      </c>
      <c r="O157" s="717"/>
      <c r="P157" s="717"/>
      <c r="Q157" s="717">
        <f t="shared" si="16"/>
        <v>80</v>
      </c>
      <c r="R157" s="718" t="str">
        <f t="shared" si="18"/>
        <v>NO</v>
      </c>
      <c r="S157" s="276" t="str">
        <f t="shared" si="17"/>
        <v>Alto</v>
      </c>
      <c r="T157" s="41"/>
    </row>
    <row r="158" spans="1:20" s="44" customFormat="1" ht="32.1" customHeight="1">
      <c r="A158" s="509" t="s">
        <v>2333</v>
      </c>
      <c r="B158" s="511" t="s">
        <v>103</v>
      </c>
      <c r="C158" s="535" t="s">
        <v>2386</v>
      </c>
      <c r="D158" s="402">
        <v>165</v>
      </c>
      <c r="E158" s="449"/>
      <c r="F158" s="717"/>
      <c r="G158" s="717"/>
      <c r="H158" s="717"/>
      <c r="I158" s="717"/>
      <c r="J158" s="717"/>
      <c r="K158" s="717">
        <v>48</v>
      </c>
      <c r="L158" s="717"/>
      <c r="M158" s="717"/>
      <c r="N158" s="717"/>
      <c r="O158" s="717"/>
      <c r="P158" s="717"/>
      <c r="Q158" s="717">
        <f t="shared" si="16"/>
        <v>48</v>
      </c>
      <c r="R158" s="718" t="str">
        <f t="shared" si="18"/>
        <v>NO</v>
      </c>
      <c r="S158" s="276" t="str">
        <f t="shared" si="17"/>
        <v>Alto</v>
      </c>
      <c r="T158" s="41"/>
    </row>
    <row r="159" spans="1:20" s="44" customFormat="1" ht="32.1" customHeight="1">
      <c r="A159" s="509" t="s">
        <v>2333</v>
      </c>
      <c r="B159" s="511" t="s">
        <v>2387</v>
      </c>
      <c r="C159" s="535" t="s">
        <v>2388</v>
      </c>
      <c r="D159" s="446">
        <v>37</v>
      </c>
      <c r="E159" s="449"/>
      <c r="F159" s="717"/>
      <c r="G159" s="717">
        <v>24</v>
      </c>
      <c r="H159" s="717"/>
      <c r="I159" s="717"/>
      <c r="J159" s="717"/>
      <c r="K159" s="717"/>
      <c r="L159" s="717"/>
      <c r="M159" s="717"/>
      <c r="N159" s="717"/>
      <c r="O159" s="717"/>
      <c r="P159" s="717"/>
      <c r="Q159" s="717">
        <f t="shared" si="16"/>
        <v>24</v>
      </c>
      <c r="R159" s="718" t="str">
        <f t="shared" si="18"/>
        <v>NO</v>
      </c>
      <c r="S159" s="276" t="str">
        <f t="shared" si="17"/>
        <v>Medio</v>
      </c>
      <c r="T159" s="41"/>
    </row>
    <row r="160" spans="1:20" s="44" customFormat="1" ht="32.1" customHeight="1">
      <c r="A160" s="509" t="s">
        <v>2389</v>
      </c>
      <c r="B160" s="511" t="s">
        <v>2390</v>
      </c>
      <c r="C160" s="511" t="s">
        <v>2391</v>
      </c>
      <c r="D160" s="439">
        <v>51</v>
      </c>
      <c r="E160" s="450"/>
      <c r="F160" s="717"/>
      <c r="G160" s="717"/>
      <c r="H160" s="717"/>
      <c r="I160" s="717">
        <v>97.3</v>
      </c>
      <c r="J160" s="717"/>
      <c r="K160" s="717"/>
      <c r="L160" s="717"/>
      <c r="M160" s="717"/>
      <c r="N160" s="717"/>
      <c r="O160" s="717"/>
      <c r="P160" s="717"/>
      <c r="Q160" s="717">
        <f t="shared" si="16"/>
        <v>97.3</v>
      </c>
      <c r="R160" s="718" t="str">
        <f t="shared" si="18"/>
        <v>NO</v>
      </c>
      <c r="S160" s="276" t="str">
        <f t="shared" si="17"/>
        <v>Inviable Sanitariamente</v>
      </c>
      <c r="T160" s="41"/>
    </row>
    <row r="161" spans="1:20" s="44" customFormat="1" ht="32.1" customHeight="1">
      <c r="A161" s="509" t="s">
        <v>2389</v>
      </c>
      <c r="B161" s="511" t="s">
        <v>2392</v>
      </c>
      <c r="C161" s="511" t="s">
        <v>2393</v>
      </c>
      <c r="D161" s="256">
        <v>146</v>
      </c>
      <c r="E161" s="450"/>
      <c r="F161" s="717"/>
      <c r="G161" s="717"/>
      <c r="H161" s="717">
        <v>87.3</v>
      </c>
      <c r="I161" s="717"/>
      <c r="J161" s="717"/>
      <c r="K161" s="717"/>
      <c r="L161" s="717"/>
      <c r="M161" s="717"/>
      <c r="N161" s="717"/>
      <c r="O161" s="717"/>
      <c r="P161" s="717"/>
      <c r="Q161" s="717">
        <f t="shared" si="16"/>
        <v>87.3</v>
      </c>
      <c r="R161" s="718" t="str">
        <f t="shared" si="18"/>
        <v>NO</v>
      </c>
      <c r="S161" s="276" t="str">
        <f t="shared" si="17"/>
        <v>Inviable Sanitariamente</v>
      </c>
      <c r="T161" s="41"/>
    </row>
    <row r="162" spans="1:20" s="44" customFormat="1" ht="32.1" customHeight="1">
      <c r="A162" s="509" t="s">
        <v>2389</v>
      </c>
      <c r="B162" s="511" t="s">
        <v>2394</v>
      </c>
      <c r="C162" s="511" t="s">
        <v>2395</v>
      </c>
      <c r="D162" s="256">
        <v>11</v>
      </c>
      <c r="E162" s="450"/>
      <c r="F162" s="717"/>
      <c r="G162" s="717"/>
      <c r="H162" s="717"/>
      <c r="I162" s="717"/>
      <c r="J162" s="717"/>
      <c r="K162" s="717"/>
      <c r="L162" s="717"/>
      <c r="M162" s="717">
        <v>97.3</v>
      </c>
      <c r="N162" s="717"/>
      <c r="O162" s="717"/>
      <c r="P162" s="717"/>
      <c r="Q162" s="717">
        <f t="shared" si="16"/>
        <v>97.3</v>
      </c>
      <c r="R162" s="718" t="str">
        <f t="shared" si="18"/>
        <v>NO</v>
      </c>
      <c r="S162" s="276" t="str">
        <f t="shared" si="17"/>
        <v>Inviable Sanitariamente</v>
      </c>
      <c r="T162" s="41"/>
    </row>
    <row r="163" spans="1:20" s="44" customFormat="1" ht="32.1" customHeight="1">
      <c r="A163" s="509" t="s">
        <v>2389</v>
      </c>
      <c r="B163" s="511" t="s">
        <v>2396</v>
      </c>
      <c r="C163" s="511" t="s">
        <v>2397</v>
      </c>
      <c r="D163" s="256">
        <v>130</v>
      </c>
      <c r="E163" s="450"/>
      <c r="F163" s="717"/>
      <c r="G163" s="717"/>
      <c r="H163" s="717">
        <v>97.3</v>
      </c>
      <c r="I163" s="717"/>
      <c r="J163" s="717"/>
      <c r="K163" s="717"/>
      <c r="L163" s="717"/>
      <c r="M163" s="717"/>
      <c r="N163" s="717"/>
      <c r="O163" s="717"/>
      <c r="P163" s="717"/>
      <c r="Q163" s="717">
        <f t="shared" si="16"/>
        <v>97.3</v>
      </c>
      <c r="R163" s="718" t="str">
        <f t="shared" si="18"/>
        <v>NO</v>
      </c>
      <c r="S163" s="276" t="str">
        <f t="shared" si="17"/>
        <v>Inviable Sanitariamente</v>
      </c>
      <c r="T163" s="41"/>
    </row>
    <row r="164" spans="1:20" s="44" customFormat="1" ht="32.1" customHeight="1">
      <c r="A164" s="509" t="s">
        <v>2389</v>
      </c>
      <c r="B164" s="511" t="s">
        <v>2398</v>
      </c>
      <c r="C164" s="511" t="s">
        <v>2399</v>
      </c>
      <c r="D164" s="256">
        <v>16</v>
      </c>
      <c r="E164" s="450"/>
      <c r="F164" s="717"/>
      <c r="G164" s="717"/>
      <c r="H164" s="717"/>
      <c r="I164" s="717"/>
      <c r="J164" s="717"/>
      <c r="K164" s="717"/>
      <c r="L164" s="717">
        <v>97.3</v>
      </c>
      <c r="M164" s="717"/>
      <c r="N164" s="717"/>
      <c r="O164" s="717"/>
      <c r="P164" s="717"/>
      <c r="Q164" s="717">
        <f t="shared" si="16"/>
        <v>97.3</v>
      </c>
      <c r="R164" s="718" t="str">
        <f t="shared" si="18"/>
        <v>NO</v>
      </c>
      <c r="S164" s="276" t="str">
        <f t="shared" si="17"/>
        <v>Inviable Sanitariamente</v>
      </c>
      <c r="T164" s="41"/>
    </row>
    <row r="165" spans="1:20" s="44" customFormat="1" ht="32.1" customHeight="1">
      <c r="A165" s="509" t="s">
        <v>2389</v>
      </c>
      <c r="B165" s="511" t="s">
        <v>2400</v>
      </c>
      <c r="C165" s="511" t="s">
        <v>2401</v>
      </c>
      <c r="D165" s="256">
        <v>17</v>
      </c>
      <c r="E165" s="450"/>
      <c r="F165" s="717"/>
      <c r="G165" s="717"/>
      <c r="H165" s="717"/>
      <c r="I165" s="717"/>
      <c r="J165" s="717"/>
      <c r="K165" s="717"/>
      <c r="L165" s="717">
        <v>97.3</v>
      </c>
      <c r="M165" s="717"/>
      <c r="N165" s="717"/>
      <c r="O165" s="717"/>
      <c r="P165" s="717"/>
      <c r="Q165" s="717">
        <f t="shared" si="16"/>
        <v>97.3</v>
      </c>
      <c r="R165" s="718" t="str">
        <f t="shared" si="18"/>
        <v>NO</v>
      </c>
      <c r="S165" s="276" t="str">
        <f t="shared" si="17"/>
        <v>Inviable Sanitariamente</v>
      </c>
      <c r="T165" s="41"/>
    </row>
    <row r="166" spans="1:20" s="44" customFormat="1" ht="32.1" customHeight="1">
      <c r="A166" s="509" t="s">
        <v>2389</v>
      </c>
      <c r="B166" s="511" t="s">
        <v>947</v>
      </c>
      <c r="C166" s="511" t="s">
        <v>2402</v>
      </c>
      <c r="D166" s="256">
        <v>32</v>
      </c>
      <c r="E166" s="450"/>
      <c r="F166" s="717"/>
      <c r="G166" s="717"/>
      <c r="H166" s="717"/>
      <c r="I166" s="717"/>
      <c r="J166" s="717"/>
      <c r="K166" s="717"/>
      <c r="L166" s="717"/>
      <c r="M166" s="717"/>
      <c r="N166" s="717">
        <v>97.3</v>
      </c>
      <c r="O166" s="717"/>
      <c r="P166" s="717"/>
      <c r="Q166" s="717">
        <f t="shared" si="16"/>
        <v>97.3</v>
      </c>
      <c r="R166" s="718" t="str">
        <f t="shared" si="18"/>
        <v>NO</v>
      </c>
      <c r="S166" s="276" t="str">
        <f t="shared" si="17"/>
        <v>Inviable Sanitariamente</v>
      </c>
      <c r="T166" s="41"/>
    </row>
    <row r="167" spans="1:20" s="44" customFormat="1" ht="32.1" customHeight="1">
      <c r="A167" s="509" t="s">
        <v>2389</v>
      </c>
      <c r="B167" s="511" t="s">
        <v>2403</v>
      </c>
      <c r="C167" s="511" t="s">
        <v>2404</v>
      </c>
      <c r="D167" s="256">
        <v>48</v>
      </c>
      <c r="E167" s="450"/>
      <c r="F167" s="717"/>
      <c r="G167" s="717"/>
      <c r="H167" s="717"/>
      <c r="I167" s="717"/>
      <c r="J167" s="717"/>
      <c r="K167" s="717"/>
      <c r="L167" s="717"/>
      <c r="M167" s="717">
        <v>97.3</v>
      </c>
      <c r="N167" s="717"/>
      <c r="O167" s="717"/>
      <c r="P167" s="717"/>
      <c r="Q167" s="717">
        <f t="shared" si="16"/>
        <v>97.3</v>
      </c>
      <c r="R167" s="718" t="str">
        <f t="shared" si="18"/>
        <v>NO</v>
      </c>
      <c r="S167" s="276" t="str">
        <f t="shared" si="17"/>
        <v>Inviable Sanitariamente</v>
      </c>
      <c r="T167" s="41"/>
    </row>
    <row r="168" spans="1:20" s="44" customFormat="1" ht="32.1" customHeight="1">
      <c r="A168" s="509" t="s">
        <v>2389</v>
      </c>
      <c r="B168" s="511" t="s">
        <v>2405</v>
      </c>
      <c r="C168" s="511" t="s">
        <v>2406</v>
      </c>
      <c r="D168" s="256">
        <v>15</v>
      </c>
      <c r="E168" s="450"/>
      <c r="F168" s="717"/>
      <c r="G168" s="717"/>
      <c r="H168" s="717"/>
      <c r="I168" s="717"/>
      <c r="J168" s="717"/>
      <c r="K168" s="717"/>
      <c r="L168" s="717"/>
      <c r="M168" s="717"/>
      <c r="N168" s="717">
        <v>97.3</v>
      </c>
      <c r="O168" s="717"/>
      <c r="P168" s="717"/>
      <c r="Q168" s="717">
        <f t="shared" si="16"/>
        <v>97.3</v>
      </c>
      <c r="R168" s="718" t="str">
        <f t="shared" si="18"/>
        <v>NO</v>
      </c>
      <c r="S168" s="276" t="str">
        <f t="shared" si="17"/>
        <v>Inviable Sanitariamente</v>
      </c>
      <c r="T168" s="41"/>
    </row>
    <row r="169" spans="1:20" s="44" customFormat="1" ht="32.1" customHeight="1">
      <c r="A169" s="509" t="s">
        <v>2389</v>
      </c>
      <c r="B169" s="511" t="s">
        <v>2407</v>
      </c>
      <c r="C169" s="511" t="s">
        <v>2408</v>
      </c>
      <c r="D169" s="256">
        <v>18</v>
      </c>
      <c r="E169" s="450"/>
      <c r="F169" s="717"/>
      <c r="G169" s="717"/>
      <c r="H169" s="717"/>
      <c r="I169" s="717">
        <v>97.3</v>
      </c>
      <c r="J169" s="717"/>
      <c r="K169" s="717"/>
      <c r="L169" s="717"/>
      <c r="M169" s="717"/>
      <c r="N169" s="717"/>
      <c r="O169" s="717"/>
      <c r="P169" s="717"/>
      <c r="Q169" s="717">
        <f t="shared" si="16"/>
        <v>97.3</v>
      </c>
      <c r="R169" s="718" t="str">
        <f t="shared" si="18"/>
        <v>NO</v>
      </c>
      <c r="S169" s="276" t="str">
        <f t="shared" si="17"/>
        <v>Inviable Sanitariamente</v>
      </c>
      <c r="T169" s="41"/>
    </row>
    <row r="170" spans="1:20" s="44" customFormat="1" ht="32.1" customHeight="1">
      <c r="A170" s="509" t="s">
        <v>2389</v>
      </c>
      <c r="B170" s="511" t="s">
        <v>2409</v>
      </c>
      <c r="C170" s="511" t="s">
        <v>2410</v>
      </c>
      <c r="D170" s="256">
        <v>18</v>
      </c>
      <c r="E170" s="450"/>
      <c r="F170" s="717"/>
      <c r="G170" s="717"/>
      <c r="H170" s="717"/>
      <c r="I170" s="717"/>
      <c r="J170" s="717"/>
      <c r="K170" s="717"/>
      <c r="L170" s="717"/>
      <c r="M170" s="717"/>
      <c r="N170" s="717">
        <v>87.3</v>
      </c>
      <c r="O170" s="717"/>
      <c r="P170" s="717"/>
      <c r="Q170" s="717">
        <f t="shared" si="16"/>
        <v>87.3</v>
      </c>
      <c r="R170" s="718" t="str">
        <f t="shared" si="18"/>
        <v>NO</v>
      </c>
      <c r="S170" s="276" t="str">
        <f t="shared" si="17"/>
        <v>Inviable Sanitariamente</v>
      </c>
      <c r="T170" s="41"/>
    </row>
    <row r="171" spans="1:20" s="44" customFormat="1" ht="32.1" customHeight="1">
      <c r="A171" s="509" t="s">
        <v>2389</v>
      </c>
      <c r="B171" s="511" t="s">
        <v>451</v>
      </c>
      <c r="C171" s="511" t="s">
        <v>2411</v>
      </c>
      <c r="D171" s="256">
        <v>18</v>
      </c>
      <c r="E171" s="450"/>
      <c r="F171" s="717"/>
      <c r="G171" s="717"/>
      <c r="H171" s="717"/>
      <c r="I171" s="717"/>
      <c r="J171" s="717"/>
      <c r="K171" s="717"/>
      <c r="L171" s="717"/>
      <c r="M171" s="717"/>
      <c r="N171" s="717">
        <v>97.3</v>
      </c>
      <c r="O171" s="717"/>
      <c r="P171" s="717"/>
      <c r="Q171" s="717">
        <f t="shared" si="16"/>
        <v>97.3</v>
      </c>
      <c r="R171" s="718" t="str">
        <f t="shared" si="18"/>
        <v>NO</v>
      </c>
      <c r="S171" s="276" t="str">
        <f t="shared" si="17"/>
        <v>Inviable Sanitariamente</v>
      </c>
      <c r="T171" s="41"/>
    </row>
    <row r="172" spans="1:20" s="44" customFormat="1" ht="32.1" customHeight="1">
      <c r="A172" s="509" t="s">
        <v>2389</v>
      </c>
      <c r="B172" s="511" t="s">
        <v>2412</v>
      </c>
      <c r="C172" s="511" t="s">
        <v>2413</v>
      </c>
      <c r="D172" s="256">
        <v>15</v>
      </c>
      <c r="E172" s="450"/>
      <c r="F172" s="717"/>
      <c r="G172" s="717"/>
      <c r="H172" s="717"/>
      <c r="I172" s="717"/>
      <c r="J172" s="717"/>
      <c r="K172" s="717"/>
      <c r="L172" s="717"/>
      <c r="M172" s="717"/>
      <c r="N172" s="717">
        <v>97.3</v>
      </c>
      <c r="O172" s="717"/>
      <c r="P172" s="717"/>
      <c r="Q172" s="717">
        <f t="shared" si="16"/>
        <v>97.3</v>
      </c>
      <c r="R172" s="718" t="str">
        <f t="shared" si="18"/>
        <v>NO</v>
      </c>
      <c r="S172" s="276" t="str">
        <f t="shared" si="17"/>
        <v>Inviable Sanitariamente</v>
      </c>
      <c r="T172" s="41"/>
    </row>
    <row r="173" spans="1:20" s="44" customFormat="1" ht="32.1" customHeight="1">
      <c r="A173" s="509" t="s">
        <v>2389</v>
      </c>
      <c r="B173" s="511" t="s">
        <v>881</v>
      </c>
      <c r="C173" s="511" t="s">
        <v>2414</v>
      </c>
      <c r="D173" s="256">
        <v>15</v>
      </c>
      <c r="E173" s="450"/>
      <c r="F173" s="717"/>
      <c r="G173" s="717">
        <v>97.3</v>
      </c>
      <c r="H173" s="717"/>
      <c r="I173" s="717"/>
      <c r="J173" s="717"/>
      <c r="K173" s="717"/>
      <c r="L173" s="717"/>
      <c r="M173" s="717"/>
      <c r="N173" s="717"/>
      <c r="O173" s="717"/>
      <c r="P173" s="717"/>
      <c r="Q173" s="717">
        <f t="shared" si="16"/>
        <v>97.3</v>
      </c>
      <c r="R173" s="718" t="str">
        <f t="shared" si="18"/>
        <v>NO</v>
      </c>
      <c r="S173" s="276" t="str">
        <f t="shared" si="17"/>
        <v>Inviable Sanitariamente</v>
      </c>
      <c r="T173" s="41"/>
    </row>
    <row r="174" spans="1:20" s="44" customFormat="1" ht="32.1" customHeight="1">
      <c r="A174" s="509" t="s">
        <v>2389</v>
      </c>
      <c r="B174" s="511" t="s">
        <v>2415</v>
      </c>
      <c r="C174" s="511" t="s">
        <v>2416</v>
      </c>
      <c r="D174" s="256">
        <v>15</v>
      </c>
      <c r="E174" s="450"/>
      <c r="F174" s="717"/>
      <c r="G174" s="717"/>
      <c r="H174" s="717"/>
      <c r="I174" s="717"/>
      <c r="J174" s="717"/>
      <c r="K174" s="717"/>
      <c r="L174" s="717"/>
      <c r="M174" s="717"/>
      <c r="N174" s="717"/>
      <c r="O174" s="717">
        <v>97.3</v>
      </c>
      <c r="P174" s="717"/>
      <c r="Q174" s="717">
        <f t="shared" si="16"/>
        <v>97.3</v>
      </c>
      <c r="R174" s="718" t="str">
        <f t="shared" si="18"/>
        <v>NO</v>
      </c>
      <c r="S174" s="276" t="str">
        <f t="shared" si="17"/>
        <v>Inviable Sanitariamente</v>
      </c>
      <c r="T174" s="41"/>
    </row>
    <row r="175" spans="1:20" s="44" customFormat="1" ht="32.1" customHeight="1">
      <c r="A175" s="509" t="s">
        <v>2389</v>
      </c>
      <c r="B175" s="511" t="s">
        <v>2417</v>
      </c>
      <c r="C175" s="511" t="s">
        <v>2418</v>
      </c>
      <c r="D175" s="256">
        <v>15</v>
      </c>
      <c r="E175" s="450"/>
      <c r="F175" s="717"/>
      <c r="G175" s="717"/>
      <c r="H175" s="717"/>
      <c r="I175" s="717"/>
      <c r="J175" s="717"/>
      <c r="K175" s="717"/>
      <c r="L175" s="717"/>
      <c r="M175" s="717">
        <v>97.3</v>
      </c>
      <c r="N175" s="717"/>
      <c r="O175" s="717"/>
      <c r="P175" s="717"/>
      <c r="Q175" s="717">
        <f t="shared" si="16"/>
        <v>97.3</v>
      </c>
      <c r="R175" s="718" t="str">
        <f t="shared" si="18"/>
        <v>NO</v>
      </c>
      <c r="S175" s="276" t="str">
        <f t="shared" si="17"/>
        <v>Inviable Sanitariamente</v>
      </c>
      <c r="T175" s="41"/>
    </row>
    <row r="176" spans="1:20" s="44" customFormat="1" ht="32.1" customHeight="1">
      <c r="A176" s="509" t="s">
        <v>2419</v>
      </c>
      <c r="B176" s="511" t="s">
        <v>2420</v>
      </c>
      <c r="C176" s="511" t="s">
        <v>2421</v>
      </c>
      <c r="D176" s="265">
        <v>75</v>
      </c>
      <c r="E176" s="398"/>
      <c r="F176" s="717"/>
      <c r="G176" s="717"/>
      <c r="H176" s="717"/>
      <c r="I176" s="717"/>
      <c r="J176" s="717"/>
      <c r="K176" s="717"/>
      <c r="L176" s="717"/>
      <c r="M176" s="717"/>
      <c r="N176" s="717">
        <v>24</v>
      </c>
      <c r="O176" s="717"/>
      <c r="P176" s="717"/>
      <c r="Q176" s="717">
        <f>AVERAGE(E176:P176)</f>
        <v>24</v>
      </c>
      <c r="R176" s="718" t="str">
        <f t="shared" si="18"/>
        <v>NO</v>
      </c>
      <c r="S176" s="276" t="str">
        <f>IF(Q176&lt;5,"Sin Riesgo",IF(Q176 &lt;=14,"Bajo",IF(Q176&lt;=35,"Medio",IF(Q176&lt;=80,"Alto","Inviable Sanitariamente"))))</f>
        <v>Medio</v>
      </c>
      <c r="T176" s="41"/>
    </row>
    <row r="177" spans="1:20" s="44" customFormat="1" ht="32.1" customHeight="1">
      <c r="A177" s="509" t="s">
        <v>2419</v>
      </c>
      <c r="B177" s="511" t="s">
        <v>863</v>
      </c>
      <c r="C177" s="511" t="s">
        <v>2422</v>
      </c>
      <c r="D177" s="265">
        <v>18</v>
      </c>
      <c r="E177" s="398"/>
      <c r="F177" s="717"/>
      <c r="G177" s="717"/>
      <c r="H177" s="717"/>
      <c r="I177" s="717"/>
      <c r="J177" s="717"/>
      <c r="K177" s="717"/>
      <c r="L177" s="717"/>
      <c r="M177" s="717"/>
      <c r="N177" s="717">
        <v>24</v>
      </c>
      <c r="O177" s="717"/>
      <c r="P177" s="717"/>
      <c r="Q177" s="717">
        <f>AVERAGE(E177:P177)</f>
        <v>24</v>
      </c>
      <c r="R177" s="718" t="str">
        <f t="shared" si="18"/>
        <v>NO</v>
      </c>
      <c r="S177" s="276" t="str">
        <f>IF(Q177&lt;5,"Sin Riesgo",IF(Q177 &lt;=14,"Bajo",IF(Q177&lt;=35,"Medio",IF(Q177&lt;=80,"Alto","Inviable Sanitariamente"))))</f>
        <v>Medio</v>
      </c>
      <c r="T177" s="41"/>
    </row>
    <row r="178" spans="1:20" s="44" customFormat="1" ht="32.1" customHeight="1">
      <c r="A178" s="509" t="s">
        <v>2419</v>
      </c>
      <c r="B178" s="511" t="s">
        <v>2423</v>
      </c>
      <c r="C178" s="511" t="s">
        <v>2424</v>
      </c>
      <c r="D178" s="265">
        <v>132</v>
      </c>
      <c r="E178" s="398"/>
      <c r="F178" s="717"/>
      <c r="G178" s="717"/>
      <c r="H178" s="717"/>
      <c r="I178" s="717"/>
      <c r="J178" s="717"/>
      <c r="K178" s="717"/>
      <c r="L178" s="717"/>
      <c r="M178" s="717"/>
      <c r="N178" s="717">
        <v>64</v>
      </c>
      <c r="O178" s="717"/>
      <c r="P178" s="717"/>
      <c r="Q178" s="717">
        <f t="shared" ref="Q178:Q192" si="19">AVERAGE(E178:P178)</f>
        <v>64</v>
      </c>
      <c r="R178" s="718" t="str">
        <f t="shared" si="18"/>
        <v>NO</v>
      </c>
      <c r="S178" s="276" t="str">
        <f>IF(Q178&lt;5,"Sin Riesgo",IF(Q178 &lt;=14,"Bajo",IF(Q178&lt;=35,"Medio",IF(Q178&lt;=80,"Alto","Inviable Sanitariamente"))))</f>
        <v>Alto</v>
      </c>
      <c r="T178" s="41"/>
    </row>
    <row r="179" spans="1:20" s="44" customFormat="1" ht="32.1" customHeight="1">
      <c r="A179" s="509" t="s">
        <v>2419</v>
      </c>
      <c r="B179" s="511" t="s">
        <v>2425</v>
      </c>
      <c r="C179" s="511" t="s">
        <v>2426</v>
      </c>
      <c r="D179" s="265">
        <v>40</v>
      </c>
      <c r="E179" s="398"/>
      <c r="F179" s="717"/>
      <c r="G179" s="717"/>
      <c r="H179" s="717">
        <v>64</v>
      </c>
      <c r="I179" s="717"/>
      <c r="J179" s="717"/>
      <c r="K179" s="717"/>
      <c r="L179" s="717"/>
      <c r="M179" s="717"/>
      <c r="N179" s="717">
        <v>88</v>
      </c>
      <c r="O179" s="717"/>
      <c r="P179" s="717"/>
      <c r="Q179" s="717">
        <f t="shared" si="19"/>
        <v>76</v>
      </c>
      <c r="R179" s="718" t="str">
        <f t="shared" si="18"/>
        <v>NO</v>
      </c>
      <c r="S179" s="276" t="str">
        <f t="shared" ref="S179:S192" si="20">IF(Q179&lt;5,"Sin Riesgo",IF(Q179 &lt;=14,"Bajo",IF(Q179&lt;=35,"Medio",IF(Q179&lt;=80,"Alto","Inviable Sanitariamente"))))</f>
        <v>Alto</v>
      </c>
      <c r="T179" s="41"/>
    </row>
    <row r="180" spans="1:20" s="44" customFormat="1" ht="32.1" customHeight="1">
      <c r="A180" s="509" t="s">
        <v>2419</v>
      </c>
      <c r="B180" s="511" t="s">
        <v>2427</v>
      </c>
      <c r="C180" s="511" t="s">
        <v>2428</v>
      </c>
      <c r="D180" s="265">
        <v>206</v>
      </c>
      <c r="E180" s="398"/>
      <c r="F180" s="717"/>
      <c r="G180" s="717"/>
      <c r="H180" s="717"/>
      <c r="I180" s="717"/>
      <c r="J180" s="717"/>
      <c r="K180" s="717"/>
      <c r="L180" s="717"/>
      <c r="M180" s="717"/>
      <c r="N180" s="717">
        <v>64</v>
      </c>
      <c r="O180" s="717"/>
      <c r="P180" s="717"/>
      <c r="Q180" s="717">
        <f t="shared" si="19"/>
        <v>64</v>
      </c>
      <c r="R180" s="718" t="str">
        <f t="shared" si="18"/>
        <v>NO</v>
      </c>
      <c r="S180" s="276" t="str">
        <f t="shared" si="20"/>
        <v>Alto</v>
      </c>
      <c r="T180" s="41"/>
    </row>
    <row r="181" spans="1:20" s="44" customFormat="1" ht="32.1" customHeight="1">
      <c r="A181" s="509" t="s">
        <v>2419</v>
      </c>
      <c r="B181" s="511" t="s">
        <v>2427</v>
      </c>
      <c r="C181" s="511" t="s">
        <v>2429</v>
      </c>
      <c r="D181" s="265">
        <v>103</v>
      </c>
      <c r="E181" s="398"/>
      <c r="F181" s="717"/>
      <c r="G181" s="717"/>
      <c r="H181" s="717"/>
      <c r="I181" s="717"/>
      <c r="J181" s="717"/>
      <c r="K181" s="717"/>
      <c r="L181" s="717"/>
      <c r="M181" s="717"/>
      <c r="N181" s="717">
        <v>64</v>
      </c>
      <c r="O181" s="717"/>
      <c r="P181" s="717"/>
      <c r="Q181" s="717">
        <f t="shared" si="19"/>
        <v>64</v>
      </c>
      <c r="R181" s="718" t="str">
        <f t="shared" si="18"/>
        <v>NO</v>
      </c>
      <c r="S181" s="276" t="str">
        <f t="shared" si="20"/>
        <v>Alto</v>
      </c>
      <c r="T181" s="41"/>
    </row>
    <row r="182" spans="1:20" s="44" customFormat="1" ht="32.1" customHeight="1">
      <c r="A182" s="509" t="s">
        <v>2419</v>
      </c>
      <c r="B182" s="511" t="s">
        <v>2430</v>
      </c>
      <c r="C182" s="511" t="s">
        <v>2431</v>
      </c>
      <c r="D182" s="265">
        <v>180</v>
      </c>
      <c r="E182" s="398"/>
      <c r="F182" s="717"/>
      <c r="G182" s="717"/>
      <c r="H182" s="717"/>
      <c r="I182" s="717"/>
      <c r="J182" s="717"/>
      <c r="K182" s="717"/>
      <c r="L182" s="717"/>
      <c r="M182" s="717"/>
      <c r="N182" s="717">
        <v>0</v>
      </c>
      <c r="O182" s="717"/>
      <c r="P182" s="717"/>
      <c r="Q182" s="717">
        <f t="shared" si="19"/>
        <v>0</v>
      </c>
      <c r="R182" s="718" t="str">
        <f t="shared" si="18"/>
        <v>SI</v>
      </c>
      <c r="S182" s="276" t="str">
        <f t="shared" si="20"/>
        <v>Sin Riesgo</v>
      </c>
      <c r="T182" s="41"/>
    </row>
    <row r="183" spans="1:20" s="44" customFormat="1" ht="32.1" customHeight="1">
      <c r="A183" s="509" t="s">
        <v>2419</v>
      </c>
      <c r="B183" s="511" t="s">
        <v>2432</v>
      </c>
      <c r="C183" s="511" t="s">
        <v>2433</v>
      </c>
      <c r="D183" s="265">
        <v>98</v>
      </c>
      <c r="E183" s="398"/>
      <c r="F183" s="717"/>
      <c r="G183" s="717"/>
      <c r="H183" s="717"/>
      <c r="I183" s="717"/>
      <c r="J183" s="717"/>
      <c r="K183" s="717"/>
      <c r="L183" s="717"/>
      <c r="M183" s="717"/>
      <c r="N183" s="717">
        <v>88</v>
      </c>
      <c r="O183" s="717"/>
      <c r="P183" s="717"/>
      <c r="Q183" s="717">
        <f t="shared" si="19"/>
        <v>88</v>
      </c>
      <c r="R183" s="718" t="str">
        <f t="shared" si="18"/>
        <v>NO</v>
      </c>
      <c r="S183" s="276" t="str">
        <f t="shared" si="20"/>
        <v>Inviable Sanitariamente</v>
      </c>
      <c r="T183" s="41"/>
    </row>
    <row r="184" spans="1:20" s="44" customFormat="1" ht="32.1" customHeight="1">
      <c r="A184" s="509" t="s">
        <v>2419</v>
      </c>
      <c r="B184" s="511" t="s">
        <v>2434</v>
      </c>
      <c r="C184" s="511" t="s">
        <v>2435</v>
      </c>
      <c r="D184" s="265">
        <v>86</v>
      </c>
      <c r="E184" s="398"/>
      <c r="F184" s="717"/>
      <c r="G184" s="717"/>
      <c r="H184" s="717">
        <v>97.6</v>
      </c>
      <c r="I184" s="717"/>
      <c r="J184" s="717"/>
      <c r="K184" s="717"/>
      <c r="L184" s="717"/>
      <c r="M184" s="717"/>
      <c r="N184" s="717">
        <v>88</v>
      </c>
      <c r="O184" s="717"/>
      <c r="P184" s="717"/>
      <c r="Q184" s="717">
        <f t="shared" si="19"/>
        <v>92.8</v>
      </c>
      <c r="R184" s="718" t="str">
        <f t="shared" si="18"/>
        <v>NO</v>
      </c>
      <c r="S184" s="276" t="str">
        <f t="shared" si="20"/>
        <v>Inviable Sanitariamente</v>
      </c>
      <c r="T184" s="41"/>
    </row>
    <row r="185" spans="1:20" s="44" customFormat="1" ht="32.1" customHeight="1">
      <c r="A185" s="509" t="s">
        <v>2419</v>
      </c>
      <c r="B185" s="511" t="s">
        <v>2436</v>
      </c>
      <c r="C185" s="511" t="s">
        <v>2437</v>
      </c>
      <c r="D185" s="403">
        <v>18</v>
      </c>
      <c r="E185" s="398"/>
      <c r="F185" s="717"/>
      <c r="G185" s="717"/>
      <c r="H185" s="717">
        <v>97.6</v>
      </c>
      <c r="I185" s="717"/>
      <c r="J185" s="717"/>
      <c r="K185" s="717"/>
      <c r="L185" s="717"/>
      <c r="M185" s="717"/>
      <c r="N185" s="717">
        <v>97.6</v>
      </c>
      <c r="O185" s="717"/>
      <c r="P185" s="717"/>
      <c r="Q185" s="717">
        <f t="shared" si="19"/>
        <v>97.6</v>
      </c>
      <c r="R185" s="718" t="str">
        <f t="shared" si="18"/>
        <v>NO</v>
      </c>
      <c r="S185" s="276" t="str">
        <f t="shared" si="20"/>
        <v>Inviable Sanitariamente</v>
      </c>
      <c r="T185" s="41"/>
    </row>
    <row r="186" spans="1:20" s="44" customFormat="1" ht="32.1" customHeight="1">
      <c r="A186" s="509" t="s">
        <v>2419</v>
      </c>
      <c r="B186" s="511" t="s">
        <v>2438</v>
      </c>
      <c r="C186" s="511" t="s">
        <v>2439</v>
      </c>
      <c r="D186" s="265">
        <v>170</v>
      </c>
      <c r="E186" s="398"/>
      <c r="F186" s="717"/>
      <c r="G186" s="717"/>
      <c r="H186" s="717"/>
      <c r="I186" s="717"/>
      <c r="J186" s="717"/>
      <c r="K186" s="717"/>
      <c r="L186" s="717"/>
      <c r="M186" s="717"/>
      <c r="N186" s="717">
        <v>73.45</v>
      </c>
      <c r="O186" s="717"/>
      <c r="P186" s="717"/>
      <c r="Q186" s="717">
        <f t="shared" si="19"/>
        <v>73.45</v>
      </c>
      <c r="R186" s="718" t="str">
        <f t="shared" si="18"/>
        <v>NO</v>
      </c>
      <c r="S186" s="276" t="str">
        <f t="shared" si="20"/>
        <v>Alto</v>
      </c>
      <c r="T186" s="41"/>
    </row>
    <row r="187" spans="1:20" s="44" customFormat="1" ht="32.1" customHeight="1">
      <c r="A187" s="509" t="s">
        <v>2419</v>
      </c>
      <c r="B187" s="511" t="s">
        <v>2440</v>
      </c>
      <c r="C187" s="511" t="s">
        <v>2441</v>
      </c>
      <c r="D187" s="403">
        <v>35</v>
      </c>
      <c r="E187" s="398"/>
      <c r="F187" s="717"/>
      <c r="G187" s="717"/>
      <c r="H187" s="717">
        <v>73.599999999999994</v>
      </c>
      <c r="I187" s="717"/>
      <c r="J187" s="717"/>
      <c r="K187" s="717"/>
      <c r="L187" s="717"/>
      <c r="M187" s="717"/>
      <c r="N187" s="717">
        <v>97.35</v>
      </c>
      <c r="O187" s="717"/>
      <c r="P187" s="717"/>
      <c r="Q187" s="717">
        <f t="shared" si="19"/>
        <v>85.474999999999994</v>
      </c>
      <c r="R187" s="718" t="str">
        <f t="shared" si="18"/>
        <v>NO</v>
      </c>
      <c r="S187" s="276" t="str">
        <f t="shared" si="20"/>
        <v>Inviable Sanitariamente</v>
      </c>
      <c r="T187" s="41"/>
    </row>
    <row r="188" spans="1:20" s="44" customFormat="1" ht="32.1" customHeight="1">
      <c r="A188" s="509" t="s">
        <v>2419</v>
      </c>
      <c r="B188" s="511" t="s">
        <v>2442</v>
      </c>
      <c r="C188" s="511" t="s">
        <v>2443</v>
      </c>
      <c r="D188" s="265">
        <v>31</v>
      </c>
      <c r="E188" s="398"/>
      <c r="F188" s="717"/>
      <c r="G188" s="717"/>
      <c r="H188" s="717"/>
      <c r="I188" s="717"/>
      <c r="J188" s="717"/>
      <c r="K188" s="717"/>
      <c r="L188" s="717"/>
      <c r="M188" s="717"/>
      <c r="N188" s="717">
        <v>64</v>
      </c>
      <c r="O188" s="717"/>
      <c r="P188" s="717"/>
      <c r="Q188" s="717">
        <f t="shared" si="19"/>
        <v>64</v>
      </c>
      <c r="R188" s="718" t="str">
        <f t="shared" si="18"/>
        <v>NO</v>
      </c>
      <c r="S188" s="276" t="str">
        <f t="shared" si="20"/>
        <v>Alto</v>
      </c>
      <c r="T188" s="41"/>
    </row>
    <row r="189" spans="1:20" s="44" customFormat="1" ht="32.1" customHeight="1">
      <c r="A189" s="509" t="s">
        <v>2419</v>
      </c>
      <c r="B189" s="511" t="s">
        <v>2444</v>
      </c>
      <c r="C189" s="511" t="s">
        <v>2445</v>
      </c>
      <c r="D189" s="265">
        <v>240</v>
      </c>
      <c r="E189" s="398"/>
      <c r="F189" s="717"/>
      <c r="G189" s="717"/>
      <c r="H189" s="717"/>
      <c r="I189" s="717"/>
      <c r="J189" s="717"/>
      <c r="K189" s="717"/>
      <c r="L189" s="717"/>
      <c r="M189" s="717"/>
      <c r="N189" s="717">
        <v>64</v>
      </c>
      <c r="O189" s="717"/>
      <c r="P189" s="717"/>
      <c r="Q189" s="717">
        <f t="shared" si="19"/>
        <v>64</v>
      </c>
      <c r="R189" s="718" t="str">
        <f t="shared" si="18"/>
        <v>NO</v>
      </c>
      <c r="S189" s="276" t="str">
        <f t="shared" si="20"/>
        <v>Alto</v>
      </c>
      <c r="T189" s="41"/>
    </row>
    <row r="190" spans="1:20" s="44" customFormat="1" ht="32.1" customHeight="1">
      <c r="A190" s="509" t="s">
        <v>2419</v>
      </c>
      <c r="B190" s="511" t="s">
        <v>2446</v>
      </c>
      <c r="C190" s="511" t="s">
        <v>2447</v>
      </c>
      <c r="D190" s="265">
        <v>30</v>
      </c>
      <c r="E190" s="398"/>
      <c r="F190" s="717"/>
      <c r="G190" s="717"/>
      <c r="H190" s="717"/>
      <c r="I190" s="717">
        <v>64</v>
      </c>
      <c r="J190" s="717"/>
      <c r="K190" s="717"/>
      <c r="L190" s="717"/>
      <c r="M190" s="717"/>
      <c r="N190" s="717">
        <v>64</v>
      </c>
      <c r="O190" s="717"/>
      <c r="P190" s="717"/>
      <c r="Q190" s="717">
        <f t="shared" si="19"/>
        <v>64</v>
      </c>
      <c r="R190" s="718" t="str">
        <f t="shared" si="18"/>
        <v>NO</v>
      </c>
      <c r="S190" s="276" t="str">
        <f t="shared" si="20"/>
        <v>Alto</v>
      </c>
      <c r="T190" s="41"/>
    </row>
    <row r="191" spans="1:20" s="44" customFormat="1" ht="32.1" customHeight="1">
      <c r="A191" s="509" t="s">
        <v>2419</v>
      </c>
      <c r="B191" s="511" t="s">
        <v>2448</v>
      </c>
      <c r="C191" s="511" t="s">
        <v>2449</v>
      </c>
      <c r="D191" s="265">
        <v>86</v>
      </c>
      <c r="E191" s="398"/>
      <c r="F191" s="717"/>
      <c r="G191" s="717"/>
      <c r="H191" s="717"/>
      <c r="I191" s="717">
        <v>70.8</v>
      </c>
      <c r="J191" s="717"/>
      <c r="K191" s="717"/>
      <c r="L191" s="717"/>
      <c r="M191" s="717"/>
      <c r="N191" s="717">
        <v>88</v>
      </c>
      <c r="O191" s="717"/>
      <c r="P191" s="717"/>
      <c r="Q191" s="717">
        <f t="shared" si="19"/>
        <v>79.400000000000006</v>
      </c>
      <c r="R191" s="718" t="str">
        <f t="shared" si="18"/>
        <v>NO</v>
      </c>
      <c r="S191" s="276" t="str">
        <f t="shared" si="20"/>
        <v>Alto</v>
      </c>
      <c r="T191" s="41"/>
    </row>
    <row r="192" spans="1:20" s="44" customFormat="1" ht="32.1" customHeight="1">
      <c r="A192" s="509" t="s">
        <v>2419</v>
      </c>
      <c r="B192" s="511" t="s">
        <v>2450</v>
      </c>
      <c r="C192" s="511" t="s">
        <v>2451</v>
      </c>
      <c r="D192" s="265">
        <v>72</v>
      </c>
      <c r="E192" s="398"/>
      <c r="F192" s="717"/>
      <c r="G192" s="717"/>
      <c r="H192" s="717"/>
      <c r="I192" s="717"/>
      <c r="J192" s="717"/>
      <c r="K192" s="717"/>
      <c r="L192" s="717"/>
      <c r="M192" s="717"/>
      <c r="N192" s="717">
        <v>64</v>
      </c>
      <c r="O192" s="717"/>
      <c r="P192" s="717"/>
      <c r="Q192" s="717">
        <f t="shared" si="19"/>
        <v>64</v>
      </c>
      <c r="R192" s="718" t="str">
        <f t="shared" si="18"/>
        <v>NO</v>
      </c>
      <c r="S192" s="276" t="str">
        <f t="shared" si="20"/>
        <v>Alto</v>
      </c>
      <c r="T192" s="41"/>
    </row>
    <row r="193" spans="1:20" s="44" customFormat="1" ht="32.1" customHeight="1">
      <c r="A193" s="509" t="s">
        <v>2452</v>
      </c>
      <c r="B193" s="511" t="s">
        <v>2453</v>
      </c>
      <c r="C193" s="511" t="s">
        <v>2454</v>
      </c>
      <c r="D193" s="477">
        <v>95</v>
      </c>
      <c r="E193" s="218"/>
      <c r="F193" s="717"/>
      <c r="G193" s="717"/>
      <c r="H193" s="717"/>
      <c r="I193" s="717"/>
      <c r="J193" s="717"/>
      <c r="K193" s="717"/>
      <c r="L193" s="717"/>
      <c r="M193" s="717"/>
      <c r="N193" s="717"/>
      <c r="O193" s="717"/>
      <c r="P193" s="717"/>
      <c r="Q193" s="717" t="e">
        <f>AVERAGE(E193:P193)</f>
        <v>#DIV/0!</v>
      </c>
      <c r="R193" s="718" t="e">
        <f t="shared" si="18"/>
        <v>#DIV/0!</v>
      </c>
      <c r="S193" s="276" t="e">
        <f>IF(Q193&lt;5,"Sin Riesgo",IF(Q193 &lt;=14,"Bajo",IF(Q193&lt;=35,"Medio",IF(Q193&lt;=80,"Alto","Inviable Sanitariamente"))))</f>
        <v>#DIV/0!</v>
      </c>
      <c r="T193" s="41"/>
    </row>
    <row r="194" spans="1:20" s="44" customFormat="1" ht="32.1" customHeight="1">
      <c r="A194" s="509" t="s">
        <v>2452</v>
      </c>
      <c r="B194" s="511" t="s">
        <v>2455</v>
      </c>
      <c r="C194" s="511" t="s">
        <v>2456</v>
      </c>
      <c r="D194" s="492">
        <v>104</v>
      </c>
      <c r="E194" s="218"/>
      <c r="F194" s="717"/>
      <c r="G194" s="717"/>
      <c r="H194" s="717"/>
      <c r="I194" s="717"/>
      <c r="J194" s="717"/>
      <c r="K194" s="717"/>
      <c r="L194" s="717"/>
      <c r="M194" s="717"/>
      <c r="N194" s="717"/>
      <c r="O194" s="717"/>
      <c r="P194" s="717"/>
      <c r="Q194" s="717" t="e">
        <f t="shared" ref="Q194:Q212" si="21">AVERAGE(E194:P194)</f>
        <v>#DIV/0!</v>
      </c>
      <c r="R194" s="718" t="e">
        <f t="shared" si="18"/>
        <v>#DIV/0!</v>
      </c>
      <c r="S194" s="276" t="e">
        <f>IF(Q194&lt;5,"Sin Riesgo",IF(Q194 &lt;=14,"Bajo",IF(Q194&lt;=35,"Medio",IF(Q194&lt;=80,"Alto","Inviable Sanitariamente"))))</f>
        <v>#DIV/0!</v>
      </c>
      <c r="T194" s="41"/>
    </row>
    <row r="195" spans="1:20" s="44" customFormat="1" ht="32.1" customHeight="1">
      <c r="A195" s="509" t="s">
        <v>2452</v>
      </c>
      <c r="B195" s="511" t="s">
        <v>2457</v>
      </c>
      <c r="C195" s="511" t="s">
        <v>2458</v>
      </c>
      <c r="D195" s="492">
        <v>39</v>
      </c>
      <c r="E195" s="218"/>
      <c r="F195" s="717"/>
      <c r="G195" s="717"/>
      <c r="H195" s="717"/>
      <c r="I195" s="717"/>
      <c r="J195" s="717"/>
      <c r="K195" s="717"/>
      <c r="L195" s="717"/>
      <c r="M195" s="717"/>
      <c r="N195" s="717"/>
      <c r="O195" s="717"/>
      <c r="P195" s="717"/>
      <c r="Q195" s="717" t="e">
        <f t="shared" si="21"/>
        <v>#DIV/0!</v>
      </c>
      <c r="R195" s="718" t="e">
        <f t="shared" si="18"/>
        <v>#DIV/0!</v>
      </c>
      <c r="S195" s="276" t="e">
        <f t="shared" ref="S195:S212" si="22">IF(Q195&lt;5,"Sin Riesgo",IF(Q195 &lt;=14,"Bajo",IF(Q195&lt;=35,"Medio",IF(Q195&lt;=80,"Alto","Inviable Sanitariamente"))))</f>
        <v>#DIV/0!</v>
      </c>
      <c r="T195" s="41"/>
    </row>
    <row r="196" spans="1:20" s="44" customFormat="1" ht="32.1" customHeight="1">
      <c r="A196" s="509" t="s">
        <v>2452</v>
      </c>
      <c r="B196" s="511" t="s">
        <v>2459</v>
      </c>
      <c r="C196" s="511" t="s">
        <v>2460</v>
      </c>
      <c r="D196" s="492">
        <v>75</v>
      </c>
      <c r="E196" s="218"/>
      <c r="F196" s="717"/>
      <c r="G196" s="717"/>
      <c r="H196" s="717"/>
      <c r="I196" s="717"/>
      <c r="J196" s="717"/>
      <c r="K196" s="717"/>
      <c r="L196" s="717"/>
      <c r="M196" s="717"/>
      <c r="N196" s="717"/>
      <c r="O196" s="717"/>
      <c r="P196" s="717"/>
      <c r="Q196" s="717" t="e">
        <f t="shared" si="21"/>
        <v>#DIV/0!</v>
      </c>
      <c r="R196" s="718" t="e">
        <f t="shared" si="18"/>
        <v>#DIV/0!</v>
      </c>
      <c r="S196" s="276" t="e">
        <f t="shared" si="22"/>
        <v>#DIV/0!</v>
      </c>
      <c r="T196" s="41"/>
    </row>
    <row r="197" spans="1:20" s="44" customFormat="1" ht="32.1" customHeight="1">
      <c r="A197" s="509" t="s">
        <v>2452</v>
      </c>
      <c r="B197" s="511" t="s">
        <v>2461</v>
      </c>
      <c r="C197" s="511" t="s">
        <v>2462</v>
      </c>
      <c r="D197" s="492">
        <v>40</v>
      </c>
      <c r="E197" s="218"/>
      <c r="F197" s="717"/>
      <c r="G197" s="717"/>
      <c r="H197" s="717"/>
      <c r="I197" s="717"/>
      <c r="J197" s="717"/>
      <c r="K197" s="717"/>
      <c r="L197" s="717"/>
      <c r="M197" s="717"/>
      <c r="N197" s="717"/>
      <c r="O197" s="717"/>
      <c r="P197" s="717"/>
      <c r="Q197" s="717" t="e">
        <f t="shared" si="21"/>
        <v>#DIV/0!</v>
      </c>
      <c r="R197" s="718" t="e">
        <f t="shared" si="18"/>
        <v>#DIV/0!</v>
      </c>
      <c r="S197" s="276" t="e">
        <f t="shared" si="22"/>
        <v>#DIV/0!</v>
      </c>
      <c r="T197" s="41"/>
    </row>
    <row r="198" spans="1:20" s="44" customFormat="1" ht="32.1" customHeight="1">
      <c r="A198" s="509" t="s">
        <v>2452</v>
      </c>
      <c r="B198" s="511" t="s">
        <v>1739</v>
      </c>
      <c r="C198" s="511" t="s">
        <v>2463</v>
      </c>
      <c r="D198" s="492">
        <v>75</v>
      </c>
      <c r="E198" s="218"/>
      <c r="F198" s="717"/>
      <c r="G198" s="717"/>
      <c r="H198" s="717"/>
      <c r="I198" s="717"/>
      <c r="J198" s="717"/>
      <c r="K198" s="717"/>
      <c r="L198" s="717"/>
      <c r="M198" s="717"/>
      <c r="N198" s="717"/>
      <c r="O198" s="717"/>
      <c r="P198" s="717"/>
      <c r="Q198" s="717" t="e">
        <f t="shared" si="21"/>
        <v>#DIV/0!</v>
      </c>
      <c r="R198" s="718" t="e">
        <f t="shared" si="18"/>
        <v>#DIV/0!</v>
      </c>
      <c r="S198" s="276" t="e">
        <f t="shared" si="22"/>
        <v>#DIV/0!</v>
      </c>
      <c r="T198" s="41"/>
    </row>
    <row r="199" spans="1:20" s="44" customFormat="1" ht="32.1" customHeight="1">
      <c r="A199" s="509" t="s">
        <v>2452</v>
      </c>
      <c r="B199" s="511" t="s">
        <v>2464</v>
      </c>
      <c r="C199" s="511" t="s">
        <v>2465</v>
      </c>
      <c r="D199" s="492">
        <v>22</v>
      </c>
      <c r="E199" s="218"/>
      <c r="F199" s="717"/>
      <c r="G199" s="717"/>
      <c r="H199" s="717"/>
      <c r="I199" s="717"/>
      <c r="J199" s="717"/>
      <c r="K199" s="717"/>
      <c r="L199" s="717"/>
      <c r="M199" s="717"/>
      <c r="N199" s="717"/>
      <c r="O199" s="717"/>
      <c r="P199" s="717"/>
      <c r="Q199" s="717" t="e">
        <f t="shared" si="21"/>
        <v>#DIV/0!</v>
      </c>
      <c r="R199" s="718" t="e">
        <f t="shared" si="18"/>
        <v>#DIV/0!</v>
      </c>
      <c r="S199" s="276" t="e">
        <f t="shared" si="22"/>
        <v>#DIV/0!</v>
      </c>
      <c r="T199" s="41"/>
    </row>
    <row r="200" spans="1:20" s="44" customFormat="1" ht="32.1" customHeight="1">
      <c r="A200" s="509" t="s">
        <v>2452</v>
      </c>
      <c r="B200" s="511" t="s">
        <v>2466</v>
      </c>
      <c r="C200" s="511" t="s">
        <v>2467</v>
      </c>
      <c r="D200" s="425">
        <v>42</v>
      </c>
      <c r="E200" s="218"/>
      <c r="F200" s="717"/>
      <c r="G200" s="717"/>
      <c r="H200" s="717"/>
      <c r="I200" s="717"/>
      <c r="J200" s="717"/>
      <c r="K200" s="717"/>
      <c r="L200" s="717"/>
      <c r="M200" s="717"/>
      <c r="N200" s="717"/>
      <c r="O200" s="717"/>
      <c r="P200" s="717"/>
      <c r="Q200" s="717" t="e">
        <f t="shared" si="21"/>
        <v>#DIV/0!</v>
      </c>
      <c r="R200" s="718" t="e">
        <f t="shared" si="18"/>
        <v>#DIV/0!</v>
      </c>
      <c r="S200" s="276" t="e">
        <f t="shared" si="22"/>
        <v>#DIV/0!</v>
      </c>
      <c r="T200" s="41"/>
    </row>
    <row r="201" spans="1:20" s="44" customFormat="1" ht="32.1" customHeight="1">
      <c r="A201" s="509" t="s">
        <v>2452</v>
      </c>
      <c r="B201" s="511" t="s">
        <v>2468</v>
      </c>
      <c r="C201" s="511" t="s">
        <v>2469</v>
      </c>
      <c r="D201" s="477">
        <v>54</v>
      </c>
      <c r="E201" s="218"/>
      <c r="F201" s="717"/>
      <c r="G201" s="717"/>
      <c r="H201" s="717"/>
      <c r="I201" s="717"/>
      <c r="J201" s="717"/>
      <c r="K201" s="717"/>
      <c r="L201" s="717"/>
      <c r="M201" s="717"/>
      <c r="N201" s="717"/>
      <c r="O201" s="717"/>
      <c r="P201" s="717"/>
      <c r="Q201" s="717" t="e">
        <f t="shared" si="21"/>
        <v>#DIV/0!</v>
      </c>
      <c r="R201" s="718" t="e">
        <f t="shared" si="18"/>
        <v>#DIV/0!</v>
      </c>
      <c r="S201" s="276" t="e">
        <f t="shared" si="22"/>
        <v>#DIV/0!</v>
      </c>
      <c r="T201" s="41"/>
    </row>
    <row r="202" spans="1:20" s="44" customFormat="1" ht="32.1" customHeight="1">
      <c r="A202" s="509" t="s">
        <v>2452</v>
      </c>
      <c r="B202" s="511" t="s">
        <v>2470</v>
      </c>
      <c r="C202" s="511" t="s">
        <v>2471</v>
      </c>
      <c r="D202" s="477">
        <v>155</v>
      </c>
      <c r="E202" s="218"/>
      <c r="F202" s="717"/>
      <c r="G202" s="717"/>
      <c r="H202" s="717"/>
      <c r="I202" s="717"/>
      <c r="J202" s="717"/>
      <c r="K202" s="717"/>
      <c r="L202" s="717"/>
      <c r="M202" s="717"/>
      <c r="N202" s="717"/>
      <c r="O202" s="717"/>
      <c r="P202" s="717"/>
      <c r="Q202" s="717" t="e">
        <f t="shared" si="21"/>
        <v>#DIV/0!</v>
      </c>
      <c r="R202" s="718" t="e">
        <f t="shared" si="18"/>
        <v>#DIV/0!</v>
      </c>
      <c r="S202" s="276" t="e">
        <f t="shared" si="22"/>
        <v>#DIV/0!</v>
      </c>
      <c r="T202" s="41"/>
    </row>
    <row r="203" spans="1:20" s="44" customFormat="1" ht="32.1" customHeight="1">
      <c r="A203" s="509" t="s">
        <v>2452</v>
      </c>
      <c r="B203" s="511" t="s">
        <v>2472</v>
      </c>
      <c r="C203" s="511" t="s">
        <v>2473</v>
      </c>
      <c r="D203" s="493">
        <v>104</v>
      </c>
      <c r="E203" s="218"/>
      <c r="F203" s="717"/>
      <c r="G203" s="717"/>
      <c r="H203" s="717"/>
      <c r="I203" s="717"/>
      <c r="J203" s="717"/>
      <c r="K203" s="717"/>
      <c r="L203" s="717"/>
      <c r="M203" s="717"/>
      <c r="N203" s="717"/>
      <c r="O203" s="717"/>
      <c r="P203" s="717"/>
      <c r="Q203" s="717" t="e">
        <f t="shared" si="21"/>
        <v>#DIV/0!</v>
      </c>
      <c r="R203" s="718" t="e">
        <f t="shared" ref="R203:R212" si="23">IF(Q203&lt;5,"SI","NO")</f>
        <v>#DIV/0!</v>
      </c>
      <c r="S203" s="276" t="e">
        <f t="shared" si="22"/>
        <v>#DIV/0!</v>
      </c>
      <c r="T203" s="41"/>
    </row>
    <row r="204" spans="1:20" s="44" customFormat="1" ht="32.1" customHeight="1">
      <c r="A204" s="509" t="s">
        <v>2452</v>
      </c>
      <c r="B204" s="511" t="s">
        <v>2474</v>
      </c>
      <c r="C204" s="511" t="s">
        <v>2475</v>
      </c>
      <c r="D204" s="493">
        <v>109</v>
      </c>
      <c r="E204" s="218"/>
      <c r="F204" s="717"/>
      <c r="G204" s="717"/>
      <c r="H204" s="717"/>
      <c r="I204" s="717"/>
      <c r="J204" s="717"/>
      <c r="K204" s="717"/>
      <c r="L204" s="717"/>
      <c r="M204" s="717"/>
      <c r="N204" s="717"/>
      <c r="O204" s="717"/>
      <c r="P204" s="717"/>
      <c r="Q204" s="717" t="e">
        <f t="shared" si="21"/>
        <v>#DIV/0!</v>
      </c>
      <c r="R204" s="718" t="e">
        <f t="shared" si="23"/>
        <v>#DIV/0!</v>
      </c>
      <c r="S204" s="276" t="e">
        <f t="shared" si="22"/>
        <v>#DIV/0!</v>
      </c>
      <c r="T204" s="41"/>
    </row>
    <row r="205" spans="1:20" s="44" customFormat="1" ht="32.1" customHeight="1">
      <c r="A205" s="509" t="s">
        <v>2452</v>
      </c>
      <c r="B205" s="511" t="s">
        <v>2476</v>
      </c>
      <c r="C205" s="511" t="s">
        <v>2477</v>
      </c>
      <c r="D205" s="433">
        <v>62</v>
      </c>
      <c r="E205" s="218"/>
      <c r="F205" s="717"/>
      <c r="G205" s="717"/>
      <c r="H205" s="717"/>
      <c r="I205" s="717"/>
      <c r="J205" s="717"/>
      <c r="K205" s="717"/>
      <c r="L205" s="717"/>
      <c r="M205" s="717"/>
      <c r="N205" s="717"/>
      <c r="O205" s="717"/>
      <c r="P205" s="717"/>
      <c r="Q205" s="717" t="e">
        <f t="shared" si="21"/>
        <v>#DIV/0!</v>
      </c>
      <c r="R205" s="718" t="e">
        <f t="shared" si="23"/>
        <v>#DIV/0!</v>
      </c>
      <c r="S205" s="276" t="e">
        <f t="shared" si="22"/>
        <v>#DIV/0!</v>
      </c>
      <c r="T205" s="41"/>
    </row>
    <row r="206" spans="1:20" s="44" customFormat="1" ht="32.1" customHeight="1">
      <c r="A206" s="509" t="s">
        <v>2452</v>
      </c>
      <c r="B206" s="511" t="s">
        <v>2478</v>
      </c>
      <c r="C206" s="511" t="s">
        <v>2479</v>
      </c>
      <c r="D206" s="493">
        <v>39</v>
      </c>
      <c r="E206" s="218"/>
      <c r="F206" s="717"/>
      <c r="G206" s="717"/>
      <c r="H206" s="717"/>
      <c r="I206" s="717"/>
      <c r="J206" s="717"/>
      <c r="K206" s="717"/>
      <c r="L206" s="717"/>
      <c r="M206" s="717"/>
      <c r="N206" s="717"/>
      <c r="O206" s="717"/>
      <c r="P206" s="717"/>
      <c r="Q206" s="717" t="e">
        <f t="shared" si="21"/>
        <v>#DIV/0!</v>
      </c>
      <c r="R206" s="718" t="e">
        <f t="shared" si="23"/>
        <v>#DIV/0!</v>
      </c>
      <c r="S206" s="276" t="e">
        <f t="shared" si="22"/>
        <v>#DIV/0!</v>
      </c>
      <c r="T206" s="41"/>
    </row>
    <row r="207" spans="1:20" s="44" customFormat="1" ht="32.1" customHeight="1">
      <c r="A207" s="509" t="s">
        <v>2452</v>
      </c>
      <c r="B207" s="511" t="s">
        <v>2134</v>
      </c>
      <c r="C207" s="511" t="s">
        <v>2480</v>
      </c>
      <c r="D207" s="493">
        <v>55</v>
      </c>
      <c r="E207" s="218"/>
      <c r="F207" s="717"/>
      <c r="G207" s="717"/>
      <c r="H207" s="717"/>
      <c r="I207" s="717"/>
      <c r="J207" s="717"/>
      <c r="K207" s="717"/>
      <c r="L207" s="717"/>
      <c r="M207" s="717"/>
      <c r="N207" s="717"/>
      <c r="O207" s="717"/>
      <c r="P207" s="717"/>
      <c r="Q207" s="717" t="e">
        <f t="shared" si="21"/>
        <v>#DIV/0!</v>
      </c>
      <c r="R207" s="718" t="e">
        <f t="shared" si="23"/>
        <v>#DIV/0!</v>
      </c>
      <c r="S207" s="276" t="e">
        <f t="shared" si="22"/>
        <v>#DIV/0!</v>
      </c>
      <c r="T207" s="41"/>
    </row>
    <row r="208" spans="1:20" s="44" customFormat="1" ht="32.1" customHeight="1">
      <c r="A208" s="509" t="s">
        <v>2452</v>
      </c>
      <c r="B208" s="511" t="s">
        <v>2481</v>
      </c>
      <c r="C208" s="511" t="s">
        <v>2482</v>
      </c>
      <c r="D208" s="493">
        <v>78</v>
      </c>
      <c r="E208" s="218"/>
      <c r="F208" s="717"/>
      <c r="G208" s="717"/>
      <c r="H208" s="717"/>
      <c r="I208" s="717"/>
      <c r="J208" s="717"/>
      <c r="K208" s="717"/>
      <c r="L208" s="717"/>
      <c r="M208" s="717"/>
      <c r="N208" s="717"/>
      <c r="O208" s="717"/>
      <c r="P208" s="717"/>
      <c r="Q208" s="717" t="e">
        <f t="shared" si="21"/>
        <v>#DIV/0!</v>
      </c>
      <c r="R208" s="718" t="e">
        <f t="shared" si="23"/>
        <v>#DIV/0!</v>
      </c>
      <c r="S208" s="276" t="e">
        <f t="shared" si="22"/>
        <v>#DIV/0!</v>
      </c>
      <c r="T208" s="41"/>
    </row>
    <row r="209" spans="1:20" s="44" customFormat="1" ht="32.1" customHeight="1">
      <c r="A209" s="509" t="s">
        <v>2452</v>
      </c>
      <c r="B209" s="511" t="s">
        <v>2483</v>
      </c>
      <c r="C209" s="511" t="s">
        <v>2484</v>
      </c>
      <c r="D209" s="493">
        <v>100</v>
      </c>
      <c r="E209" s="218"/>
      <c r="F209" s="717"/>
      <c r="G209" s="717"/>
      <c r="H209" s="717"/>
      <c r="I209" s="717"/>
      <c r="J209" s="717"/>
      <c r="K209" s="717"/>
      <c r="L209" s="717"/>
      <c r="M209" s="717"/>
      <c r="N209" s="717"/>
      <c r="O209" s="717"/>
      <c r="P209" s="717"/>
      <c r="Q209" s="717" t="e">
        <f t="shared" si="21"/>
        <v>#DIV/0!</v>
      </c>
      <c r="R209" s="718" t="e">
        <f t="shared" si="23"/>
        <v>#DIV/0!</v>
      </c>
      <c r="S209" s="276" t="e">
        <f t="shared" si="22"/>
        <v>#DIV/0!</v>
      </c>
      <c r="T209" s="41"/>
    </row>
    <row r="210" spans="1:20" s="44" customFormat="1" ht="32.1" customHeight="1">
      <c r="A210" s="509" t="s">
        <v>2452</v>
      </c>
      <c r="B210" s="511" t="s">
        <v>2485</v>
      </c>
      <c r="C210" s="511" t="s">
        <v>2486</v>
      </c>
      <c r="D210" s="477">
        <v>16</v>
      </c>
      <c r="E210" s="218"/>
      <c r="F210" s="717"/>
      <c r="G210" s="717"/>
      <c r="H210" s="717"/>
      <c r="I210" s="717"/>
      <c r="J210" s="717"/>
      <c r="K210" s="717"/>
      <c r="L210" s="717"/>
      <c r="M210" s="717"/>
      <c r="N210" s="717"/>
      <c r="O210" s="717"/>
      <c r="P210" s="717"/>
      <c r="Q210" s="717" t="e">
        <f t="shared" si="21"/>
        <v>#DIV/0!</v>
      </c>
      <c r="R210" s="718" t="e">
        <f t="shared" si="23"/>
        <v>#DIV/0!</v>
      </c>
      <c r="S210" s="276" t="e">
        <f t="shared" si="22"/>
        <v>#DIV/0!</v>
      </c>
      <c r="T210" s="41"/>
    </row>
    <row r="211" spans="1:20" s="44" customFormat="1" ht="32.1" customHeight="1">
      <c r="A211" s="509" t="s">
        <v>2452</v>
      </c>
      <c r="B211" s="511" t="s">
        <v>637</v>
      </c>
      <c r="C211" s="511" t="s">
        <v>2487</v>
      </c>
      <c r="D211" s="492">
        <v>105</v>
      </c>
      <c r="E211" s="218"/>
      <c r="F211" s="717"/>
      <c r="G211" s="717"/>
      <c r="H211" s="717"/>
      <c r="I211" s="717"/>
      <c r="J211" s="717"/>
      <c r="K211" s="717"/>
      <c r="L211" s="717"/>
      <c r="M211" s="717"/>
      <c r="N211" s="717"/>
      <c r="O211" s="717"/>
      <c r="P211" s="717"/>
      <c r="Q211" s="717" t="e">
        <f t="shared" si="21"/>
        <v>#DIV/0!</v>
      </c>
      <c r="R211" s="718" t="e">
        <f t="shared" si="23"/>
        <v>#DIV/0!</v>
      </c>
      <c r="S211" s="276" t="e">
        <f t="shared" si="22"/>
        <v>#DIV/0!</v>
      </c>
      <c r="T211" s="41"/>
    </row>
    <row r="212" spans="1:20" s="44" customFormat="1" ht="32.1" customHeight="1">
      <c r="A212" s="509" t="s">
        <v>2452</v>
      </c>
      <c r="B212" s="511" t="s">
        <v>2488</v>
      </c>
      <c r="C212" s="511" t="s">
        <v>2489</v>
      </c>
      <c r="D212" s="492">
        <v>95</v>
      </c>
      <c r="E212" s="218"/>
      <c r="F212" s="717"/>
      <c r="G212" s="717"/>
      <c r="H212" s="717"/>
      <c r="I212" s="717"/>
      <c r="J212" s="717"/>
      <c r="K212" s="717"/>
      <c r="L212" s="717"/>
      <c r="M212" s="717"/>
      <c r="N212" s="717"/>
      <c r="O212" s="717"/>
      <c r="P212" s="717"/>
      <c r="Q212" s="717" t="e">
        <f t="shared" si="21"/>
        <v>#DIV/0!</v>
      </c>
      <c r="R212" s="718" t="e">
        <f t="shared" si="23"/>
        <v>#DIV/0!</v>
      </c>
      <c r="S212" s="276" t="e">
        <f t="shared" si="22"/>
        <v>#DIV/0!</v>
      </c>
      <c r="T212" s="41"/>
    </row>
    <row r="213" spans="1:20" s="44" customFormat="1" ht="32.1" customHeight="1">
      <c r="A213" s="509" t="s">
        <v>2490</v>
      </c>
      <c r="B213" s="511" t="s">
        <v>2491</v>
      </c>
      <c r="C213" s="511" t="s">
        <v>2492</v>
      </c>
      <c r="D213" s="265">
        <v>194</v>
      </c>
      <c r="E213" s="398"/>
      <c r="F213" s="717"/>
      <c r="G213" s="717"/>
      <c r="H213" s="717"/>
      <c r="I213" s="717"/>
      <c r="J213" s="717">
        <v>0</v>
      </c>
      <c r="K213" s="717"/>
      <c r="L213" s="717"/>
      <c r="M213" s="717"/>
      <c r="N213" s="717"/>
      <c r="O213" s="717"/>
      <c r="P213" s="717"/>
      <c r="Q213" s="717">
        <f>AVERAGE(E213:P213)</f>
        <v>0</v>
      </c>
      <c r="R213" s="718" t="str">
        <f t="shared" ref="R213:R266" si="24">IF(Q213&lt;5,"SI","NO")</f>
        <v>SI</v>
      </c>
      <c r="S213" s="276" t="str">
        <f>IF(Q213&lt;5,"Sin Riesgo",IF(Q213 &lt;=14,"Bajo",IF(Q213&lt;=35,"Medio",IF(Q213&lt;=80,"Alto","Inviable Sanitariamente"))))</f>
        <v>Sin Riesgo</v>
      </c>
      <c r="T213" s="41"/>
    </row>
    <row r="214" spans="1:20" s="44" customFormat="1" ht="32.1" customHeight="1">
      <c r="A214" s="509" t="s">
        <v>2490</v>
      </c>
      <c r="B214" s="511" t="s">
        <v>903</v>
      </c>
      <c r="C214" s="511" t="s">
        <v>2493</v>
      </c>
      <c r="D214" s="265">
        <v>174</v>
      </c>
      <c r="E214" s="398"/>
      <c r="F214" s="717"/>
      <c r="G214" s="717"/>
      <c r="H214" s="717"/>
      <c r="I214" s="717"/>
      <c r="J214" s="717">
        <v>0</v>
      </c>
      <c r="K214" s="717"/>
      <c r="L214" s="717"/>
      <c r="M214" s="717"/>
      <c r="N214" s="717"/>
      <c r="O214" s="717"/>
      <c r="P214" s="717"/>
      <c r="Q214" s="717">
        <f>AVERAGE(E214:P214)</f>
        <v>0</v>
      </c>
      <c r="R214" s="718" t="str">
        <f t="shared" si="24"/>
        <v>SI</v>
      </c>
      <c r="S214" s="276" t="str">
        <f>IF(Q214&lt;5,"Sin Riesgo",IF(Q214 &lt;=14,"Bajo",IF(Q214&lt;=35,"Medio",IF(Q214&lt;=80,"Alto","Inviable Sanitariamente"))))</f>
        <v>Sin Riesgo</v>
      </c>
      <c r="T214" s="41"/>
    </row>
    <row r="215" spans="1:20" s="44" customFormat="1" ht="32.1" customHeight="1">
      <c r="A215" s="509" t="s">
        <v>2490</v>
      </c>
      <c r="B215" s="511" t="s">
        <v>2494</v>
      </c>
      <c r="C215" s="511" t="s">
        <v>2495</v>
      </c>
      <c r="D215" s="265">
        <v>116</v>
      </c>
      <c r="E215" s="398"/>
      <c r="F215" s="717"/>
      <c r="G215" s="717"/>
      <c r="H215" s="717"/>
      <c r="I215" s="717"/>
      <c r="J215" s="717">
        <v>0</v>
      </c>
      <c r="K215" s="717"/>
      <c r="L215" s="717"/>
      <c r="M215" s="717"/>
      <c r="N215" s="717"/>
      <c r="O215" s="717"/>
      <c r="P215" s="717"/>
      <c r="Q215" s="717">
        <f t="shared" ref="Q215:Q238" si="25">AVERAGE(E215:P215)</f>
        <v>0</v>
      </c>
      <c r="R215" s="718" t="str">
        <f t="shared" si="24"/>
        <v>SI</v>
      </c>
      <c r="S215" s="276" t="str">
        <f t="shared" ref="S215:S238" si="26">IF(Q215&lt;5,"Sin Riesgo",IF(Q215 &lt;=14,"Bajo",IF(Q215&lt;=35,"Medio",IF(Q215&lt;=80,"Alto","Inviable Sanitariamente"))))</f>
        <v>Sin Riesgo</v>
      </c>
      <c r="T215" s="41"/>
    </row>
    <row r="216" spans="1:20" s="44" customFormat="1" ht="32.1" customHeight="1">
      <c r="A216" s="509" t="s">
        <v>2490</v>
      </c>
      <c r="B216" s="511" t="s">
        <v>2496</v>
      </c>
      <c r="C216" s="511" t="s">
        <v>2497</v>
      </c>
      <c r="D216" s="265">
        <v>134</v>
      </c>
      <c r="E216" s="398"/>
      <c r="F216" s="717"/>
      <c r="G216" s="717"/>
      <c r="H216" s="717">
        <v>97.3</v>
      </c>
      <c r="I216" s="717"/>
      <c r="J216" s="717"/>
      <c r="K216" s="717"/>
      <c r="L216" s="717"/>
      <c r="M216" s="717"/>
      <c r="N216" s="717"/>
      <c r="O216" s="717"/>
      <c r="P216" s="717"/>
      <c r="Q216" s="717">
        <f t="shared" si="25"/>
        <v>97.3</v>
      </c>
      <c r="R216" s="718" t="str">
        <f t="shared" si="24"/>
        <v>NO</v>
      </c>
      <c r="S216" s="276" t="str">
        <f t="shared" si="26"/>
        <v>Inviable Sanitariamente</v>
      </c>
      <c r="T216" s="41"/>
    </row>
    <row r="217" spans="1:20" s="44" customFormat="1" ht="32.1" customHeight="1">
      <c r="A217" s="509" t="s">
        <v>2490</v>
      </c>
      <c r="B217" s="511" t="s">
        <v>921</v>
      </c>
      <c r="C217" s="511" t="s">
        <v>2498</v>
      </c>
      <c r="D217" s="265">
        <v>126</v>
      </c>
      <c r="E217" s="398"/>
      <c r="F217" s="717"/>
      <c r="G217" s="717"/>
      <c r="H217" s="717"/>
      <c r="I217" s="717"/>
      <c r="J217" s="717"/>
      <c r="K217" s="717"/>
      <c r="L217" s="717"/>
      <c r="M217" s="717"/>
      <c r="N217" s="717"/>
      <c r="O217" s="717"/>
      <c r="P217" s="717"/>
      <c r="Q217" s="717" t="e">
        <f t="shared" si="25"/>
        <v>#DIV/0!</v>
      </c>
      <c r="R217" s="718" t="e">
        <f t="shared" si="24"/>
        <v>#DIV/0!</v>
      </c>
      <c r="S217" s="276" t="e">
        <f t="shared" si="26"/>
        <v>#DIV/0!</v>
      </c>
      <c r="T217" s="41"/>
    </row>
    <row r="218" spans="1:20" s="44" customFormat="1" ht="32.1" customHeight="1">
      <c r="A218" s="509" t="s">
        <v>2490</v>
      </c>
      <c r="B218" s="511" t="s">
        <v>2499</v>
      </c>
      <c r="C218" s="511" t="s">
        <v>2500</v>
      </c>
      <c r="D218" s="265">
        <v>36</v>
      </c>
      <c r="E218" s="398"/>
      <c r="F218" s="717">
        <v>97.3</v>
      </c>
      <c r="G218" s="717"/>
      <c r="H218" s="717"/>
      <c r="I218" s="717"/>
      <c r="J218" s="717"/>
      <c r="K218" s="717"/>
      <c r="L218" s="717"/>
      <c r="M218" s="717"/>
      <c r="N218" s="717"/>
      <c r="O218" s="717"/>
      <c r="P218" s="717"/>
      <c r="Q218" s="717">
        <f t="shared" si="25"/>
        <v>97.3</v>
      </c>
      <c r="R218" s="718" t="str">
        <f t="shared" si="24"/>
        <v>NO</v>
      </c>
      <c r="S218" s="276" t="str">
        <f t="shared" si="26"/>
        <v>Inviable Sanitariamente</v>
      </c>
      <c r="T218" s="41"/>
    </row>
    <row r="219" spans="1:20" s="44" customFormat="1" ht="32.1" customHeight="1">
      <c r="A219" s="509" t="s">
        <v>2490</v>
      </c>
      <c r="B219" s="511" t="s">
        <v>2501</v>
      </c>
      <c r="C219" s="511" t="s">
        <v>2502</v>
      </c>
      <c r="D219" s="265">
        <v>43</v>
      </c>
      <c r="E219" s="398"/>
      <c r="F219" s="717"/>
      <c r="G219" s="717"/>
      <c r="H219" s="717"/>
      <c r="I219" s="717">
        <v>97.3</v>
      </c>
      <c r="J219" s="717"/>
      <c r="K219" s="717"/>
      <c r="L219" s="717"/>
      <c r="M219" s="717"/>
      <c r="N219" s="717"/>
      <c r="O219" s="717"/>
      <c r="P219" s="717"/>
      <c r="Q219" s="717">
        <f t="shared" si="25"/>
        <v>97.3</v>
      </c>
      <c r="R219" s="718" t="str">
        <f t="shared" si="24"/>
        <v>NO</v>
      </c>
      <c r="S219" s="276" t="str">
        <f t="shared" si="26"/>
        <v>Inviable Sanitariamente</v>
      </c>
      <c r="T219" s="41"/>
    </row>
    <row r="220" spans="1:20" s="44" customFormat="1" ht="32.1" customHeight="1">
      <c r="A220" s="509" t="s">
        <v>2490</v>
      </c>
      <c r="B220" s="511" t="s">
        <v>2503</v>
      </c>
      <c r="C220" s="511" t="s">
        <v>2504</v>
      </c>
      <c r="D220" s="265">
        <v>80</v>
      </c>
      <c r="E220" s="398"/>
      <c r="F220" s="717"/>
      <c r="G220" s="717"/>
      <c r="H220" s="717"/>
      <c r="I220" s="717"/>
      <c r="J220" s="717"/>
      <c r="K220" s="717"/>
      <c r="L220" s="717"/>
      <c r="M220" s="717"/>
      <c r="N220" s="717"/>
      <c r="O220" s="717"/>
      <c r="P220" s="717"/>
      <c r="Q220" s="717" t="e">
        <f t="shared" si="25"/>
        <v>#DIV/0!</v>
      </c>
      <c r="R220" s="718" t="e">
        <f t="shared" si="24"/>
        <v>#DIV/0!</v>
      </c>
      <c r="S220" s="276" t="e">
        <f t="shared" si="26"/>
        <v>#DIV/0!</v>
      </c>
      <c r="T220" s="41"/>
    </row>
    <row r="221" spans="1:20" s="44" customFormat="1" ht="32.1" customHeight="1">
      <c r="A221" s="509" t="s">
        <v>2490</v>
      </c>
      <c r="B221" s="511" t="s">
        <v>2505</v>
      </c>
      <c r="C221" s="511" t="s">
        <v>2506</v>
      </c>
      <c r="D221" s="265">
        <v>170</v>
      </c>
      <c r="E221" s="398"/>
      <c r="F221" s="717"/>
      <c r="G221" s="717"/>
      <c r="H221" s="717">
        <v>97.3</v>
      </c>
      <c r="I221" s="717"/>
      <c r="J221" s="717"/>
      <c r="K221" s="717"/>
      <c r="L221" s="717"/>
      <c r="M221" s="717"/>
      <c r="N221" s="717"/>
      <c r="O221" s="717"/>
      <c r="P221" s="717"/>
      <c r="Q221" s="717">
        <f t="shared" si="25"/>
        <v>97.3</v>
      </c>
      <c r="R221" s="718" t="str">
        <f t="shared" si="24"/>
        <v>NO</v>
      </c>
      <c r="S221" s="276" t="str">
        <f t="shared" si="26"/>
        <v>Inviable Sanitariamente</v>
      </c>
      <c r="T221" s="41"/>
    </row>
    <row r="222" spans="1:20" s="44" customFormat="1" ht="32.1" customHeight="1">
      <c r="A222" s="509" t="s">
        <v>2490</v>
      </c>
      <c r="B222" s="511" t="s">
        <v>2507</v>
      </c>
      <c r="C222" s="511" t="s">
        <v>2508</v>
      </c>
      <c r="D222" s="265">
        <v>230</v>
      </c>
      <c r="E222" s="398"/>
      <c r="F222" s="717"/>
      <c r="G222" s="717"/>
      <c r="H222" s="717"/>
      <c r="I222" s="717"/>
      <c r="J222" s="717"/>
      <c r="K222" s="717"/>
      <c r="L222" s="717"/>
      <c r="M222" s="717"/>
      <c r="N222" s="717"/>
      <c r="O222" s="717"/>
      <c r="P222" s="717"/>
      <c r="Q222" s="717" t="e">
        <f t="shared" si="25"/>
        <v>#DIV/0!</v>
      </c>
      <c r="R222" s="718" t="e">
        <f t="shared" si="24"/>
        <v>#DIV/0!</v>
      </c>
      <c r="S222" s="276" t="e">
        <f t="shared" si="26"/>
        <v>#DIV/0!</v>
      </c>
      <c r="T222" s="41"/>
    </row>
    <row r="223" spans="1:20" s="44" customFormat="1" ht="32.1" customHeight="1">
      <c r="A223" s="509" t="s">
        <v>2490</v>
      </c>
      <c r="B223" s="511" t="s">
        <v>2509</v>
      </c>
      <c r="C223" s="511" t="s">
        <v>2510</v>
      </c>
      <c r="D223" s="265">
        <v>94</v>
      </c>
      <c r="E223" s="398"/>
      <c r="F223" s="717"/>
      <c r="G223" s="717"/>
      <c r="H223" s="717">
        <v>97.3</v>
      </c>
      <c r="I223" s="717"/>
      <c r="J223" s="717"/>
      <c r="K223" s="717"/>
      <c r="L223" s="717"/>
      <c r="M223" s="717"/>
      <c r="N223" s="717"/>
      <c r="O223" s="717"/>
      <c r="P223" s="717"/>
      <c r="Q223" s="717">
        <f t="shared" si="25"/>
        <v>97.3</v>
      </c>
      <c r="R223" s="718" t="str">
        <f t="shared" si="24"/>
        <v>NO</v>
      </c>
      <c r="S223" s="276" t="str">
        <f t="shared" si="26"/>
        <v>Inviable Sanitariamente</v>
      </c>
      <c r="T223" s="41"/>
    </row>
    <row r="224" spans="1:20" s="44" customFormat="1" ht="32.1" customHeight="1">
      <c r="A224" s="509" t="s">
        <v>2490</v>
      </c>
      <c r="B224" s="511" t="s">
        <v>2511</v>
      </c>
      <c r="C224" s="511" t="s">
        <v>2512</v>
      </c>
      <c r="D224" s="265">
        <v>86</v>
      </c>
      <c r="E224" s="398">
        <v>0</v>
      </c>
      <c r="F224" s="717"/>
      <c r="G224" s="717"/>
      <c r="H224" s="717"/>
      <c r="I224" s="717"/>
      <c r="J224" s="717"/>
      <c r="K224" s="717"/>
      <c r="L224" s="717"/>
      <c r="M224" s="717"/>
      <c r="N224" s="717"/>
      <c r="O224" s="717"/>
      <c r="P224" s="717"/>
      <c r="Q224" s="717">
        <f t="shared" si="25"/>
        <v>0</v>
      </c>
      <c r="R224" s="718" t="str">
        <f t="shared" si="24"/>
        <v>SI</v>
      </c>
      <c r="S224" s="276" t="str">
        <f t="shared" si="26"/>
        <v>Sin Riesgo</v>
      </c>
      <c r="T224" s="41"/>
    </row>
    <row r="225" spans="1:20" s="44" customFormat="1" ht="32.1" customHeight="1">
      <c r="A225" s="509" t="s">
        <v>2490</v>
      </c>
      <c r="B225" s="511" t="s">
        <v>1472</v>
      </c>
      <c r="C225" s="511" t="s">
        <v>2513</v>
      </c>
      <c r="D225" s="265">
        <v>124</v>
      </c>
      <c r="E225" s="398"/>
      <c r="F225" s="717"/>
      <c r="G225" s="717"/>
      <c r="H225" s="717"/>
      <c r="I225" s="717"/>
      <c r="J225" s="717"/>
      <c r="K225" s="717"/>
      <c r="L225" s="717"/>
      <c r="M225" s="717">
        <v>0</v>
      </c>
      <c r="N225" s="717"/>
      <c r="O225" s="717"/>
      <c r="P225" s="717"/>
      <c r="Q225" s="717">
        <f>AVERAGE(E225:O225)</f>
        <v>0</v>
      </c>
      <c r="R225" s="718" t="str">
        <f t="shared" si="24"/>
        <v>SI</v>
      </c>
      <c r="S225" s="276" t="str">
        <f t="shared" si="26"/>
        <v>Sin Riesgo</v>
      </c>
      <c r="T225" s="41"/>
    </row>
    <row r="226" spans="1:20" s="44" customFormat="1" ht="32.1" customHeight="1">
      <c r="A226" s="509" t="s">
        <v>2490</v>
      </c>
      <c r="B226" s="511" t="s">
        <v>2514</v>
      </c>
      <c r="C226" s="511" t="s">
        <v>2515</v>
      </c>
      <c r="D226" s="265"/>
      <c r="E226" s="398"/>
      <c r="F226" s="717"/>
      <c r="G226" s="717"/>
      <c r="H226" s="717"/>
      <c r="I226" s="717"/>
      <c r="J226" s="717"/>
      <c r="K226" s="717"/>
      <c r="L226" s="717"/>
      <c r="M226" s="717"/>
      <c r="N226" s="717"/>
      <c r="O226" s="717"/>
      <c r="P226" s="717"/>
      <c r="Q226" s="717" t="e">
        <f t="shared" si="25"/>
        <v>#DIV/0!</v>
      </c>
      <c r="R226" s="718" t="e">
        <f t="shared" si="24"/>
        <v>#DIV/0!</v>
      </c>
      <c r="S226" s="276" t="e">
        <f t="shared" si="26"/>
        <v>#DIV/0!</v>
      </c>
      <c r="T226" s="41"/>
    </row>
    <row r="227" spans="1:20" s="44" customFormat="1" ht="32.1" customHeight="1">
      <c r="A227" s="509" t="s">
        <v>2490</v>
      </c>
      <c r="B227" s="511" t="s">
        <v>2516</v>
      </c>
      <c r="C227" s="511" t="s">
        <v>2517</v>
      </c>
      <c r="D227" s="265">
        <v>64</v>
      </c>
      <c r="E227" s="398"/>
      <c r="F227" s="717"/>
      <c r="G227" s="717"/>
      <c r="H227" s="717"/>
      <c r="I227" s="717"/>
      <c r="J227" s="717"/>
      <c r="K227" s="717"/>
      <c r="L227" s="717"/>
      <c r="M227" s="717">
        <v>0</v>
      </c>
      <c r="N227" s="717"/>
      <c r="O227" s="717"/>
      <c r="P227" s="717"/>
      <c r="Q227" s="717">
        <f t="shared" si="25"/>
        <v>0</v>
      </c>
      <c r="R227" s="718" t="str">
        <f t="shared" si="24"/>
        <v>SI</v>
      </c>
      <c r="S227" s="276" t="str">
        <f t="shared" si="26"/>
        <v>Sin Riesgo</v>
      </c>
      <c r="T227" s="41"/>
    </row>
    <row r="228" spans="1:20" s="44" customFormat="1" ht="32.1" customHeight="1">
      <c r="A228" s="509" t="s">
        <v>2490</v>
      </c>
      <c r="B228" s="511" t="s">
        <v>2518</v>
      </c>
      <c r="C228" s="511" t="s">
        <v>2519</v>
      </c>
      <c r="D228" s="265">
        <v>51</v>
      </c>
      <c r="E228" s="398"/>
      <c r="F228" s="717"/>
      <c r="G228" s="717"/>
      <c r="H228" s="717"/>
      <c r="I228" s="717"/>
      <c r="J228" s="717"/>
      <c r="K228" s="717"/>
      <c r="L228" s="717"/>
      <c r="M228" s="717">
        <v>0</v>
      </c>
      <c r="N228" s="717"/>
      <c r="O228" s="717"/>
      <c r="P228" s="717"/>
      <c r="Q228" s="717">
        <f t="shared" si="25"/>
        <v>0</v>
      </c>
      <c r="R228" s="718" t="str">
        <f t="shared" si="24"/>
        <v>SI</v>
      </c>
      <c r="S228" s="276" t="str">
        <f t="shared" si="26"/>
        <v>Sin Riesgo</v>
      </c>
      <c r="T228" s="41"/>
    </row>
    <row r="229" spans="1:20" s="44" customFormat="1" ht="32.1" customHeight="1">
      <c r="A229" s="509" t="s">
        <v>2490</v>
      </c>
      <c r="B229" s="511" t="s">
        <v>1352</v>
      </c>
      <c r="C229" s="511" t="s">
        <v>2520</v>
      </c>
      <c r="D229" s="265">
        <v>46</v>
      </c>
      <c r="E229" s="398"/>
      <c r="F229" s="717"/>
      <c r="G229" s="717"/>
      <c r="H229" s="717"/>
      <c r="I229" s="717"/>
      <c r="J229" s="717"/>
      <c r="K229" s="717"/>
      <c r="L229" s="717"/>
      <c r="M229" s="717">
        <v>0</v>
      </c>
      <c r="N229" s="717"/>
      <c r="O229" s="717"/>
      <c r="P229" s="717"/>
      <c r="Q229" s="717">
        <f>AVERAGE(E229:O229)</f>
        <v>0</v>
      </c>
      <c r="R229" s="718" t="str">
        <f t="shared" si="24"/>
        <v>SI</v>
      </c>
      <c r="S229" s="276" t="str">
        <f t="shared" si="26"/>
        <v>Sin Riesgo</v>
      </c>
      <c r="T229" s="41"/>
    </row>
    <row r="230" spans="1:20" s="44" customFormat="1" ht="32.1" customHeight="1">
      <c r="A230" s="509" t="s">
        <v>2490</v>
      </c>
      <c r="B230" s="511" t="s">
        <v>2521</v>
      </c>
      <c r="C230" s="511" t="s">
        <v>2522</v>
      </c>
      <c r="D230" s="265">
        <v>136</v>
      </c>
      <c r="E230" s="398"/>
      <c r="F230" s="717"/>
      <c r="G230" s="717"/>
      <c r="H230" s="717"/>
      <c r="I230" s="717"/>
      <c r="J230" s="717"/>
      <c r="K230" s="717"/>
      <c r="L230" s="717"/>
      <c r="M230" s="717">
        <v>0</v>
      </c>
      <c r="N230" s="717"/>
      <c r="O230" s="717"/>
      <c r="P230" s="717"/>
      <c r="Q230" s="717">
        <f t="shared" si="25"/>
        <v>0</v>
      </c>
      <c r="R230" s="718" t="str">
        <f t="shared" si="24"/>
        <v>SI</v>
      </c>
      <c r="S230" s="276" t="str">
        <f t="shared" si="26"/>
        <v>Sin Riesgo</v>
      </c>
      <c r="T230" s="41"/>
    </row>
    <row r="231" spans="1:20" s="44" customFormat="1" ht="32.1" customHeight="1">
      <c r="A231" s="509" t="s">
        <v>2490</v>
      </c>
      <c r="B231" s="511" t="s">
        <v>2523</v>
      </c>
      <c r="C231" s="511" t="s">
        <v>2524</v>
      </c>
      <c r="D231" s="265">
        <v>60</v>
      </c>
      <c r="E231" s="398"/>
      <c r="F231" s="717"/>
      <c r="G231" s="717"/>
      <c r="H231" s="717"/>
      <c r="I231" s="717"/>
      <c r="J231" s="717"/>
      <c r="K231" s="717"/>
      <c r="L231" s="717"/>
      <c r="M231" s="717">
        <v>0</v>
      </c>
      <c r="N231" s="717"/>
      <c r="O231" s="717"/>
      <c r="P231" s="717"/>
      <c r="Q231" s="717">
        <f t="shared" si="25"/>
        <v>0</v>
      </c>
      <c r="R231" s="718" t="str">
        <f t="shared" si="24"/>
        <v>SI</v>
      </c>
      <c r="S231" s="276" t="str">
        <f t="shared" si="26"/>
        <v>Sin Riesgo</v>
      </c>
      <c r="T231" s="41"/>
    </row>
    <row r="232" spans="1:20" s="44" customFormat="1" ht="32.1" customHeight="1">
      <c r="A232" s="509" t="s">
        <v>2490</v>
      </c>
      <c r="B232" s="511" t="s">
        <v>2525</v>
      </c>
      <c r="C232" s="511" t="s">
        <v>2526</v>
      </c>
      <c r="D232" s="265">
        <v>142</v>
      </c>
      <c r="E232" s="398"/>
      <c r="F232" s="717"/>
      <c r="G232" s="717"/>
      <c r="H232" s="717"/>
      <c r="I232" s="717"/>
      <c r="J232" s="717"/>
      <c r="K232" s="717"/>
      <c r="L232" s="717"/>
      <c r="M232" s="717">
        <v>0</v>
      </c>
      <c r="N232" s="717"/>
      <c r="O232" s="717"/>
      <c r="P232" s="717"/>
      <c r="Q232" s="717">
        <f t="shared" si="25"/>
        <v>0</v>
      </c>
      <c r="R232" s="718" t="str">
        <f t="shared" si="24"/>
        <v>SI</v>
      </c>
      <c r="S232" s="276" t="str">
        <f t="shared" si="26"/>
        <v>Sin Riesgo</v>
      </c>
      <c r="T232" s="41"/>
    </row>
    <row r="233" spans="1:20" s="44" customFormat="1" ht="32.1" customHeight="1">
      <c r="A233" s="509" t="s">
        <v>2490</v>
      </c>
      <c r="B233" s="511" t="s">
        <v>2527</v>
      </c>
      <c r="C233" s="511" t="s">
        <v>2528</v>
      </c>
      <c r="D233" s="265">
        <v>141</v>
      </c>
      <c r="E233" s="398"/>
      <c r="F233" s="717"/>
      <c r="G233" s="717"/>
      <c r="H233" s="717">
        <v>0</v>
      </c>
      <c r="I233" s="717"/>
      <c r="J233" s="717"/>
      <c r="K233" s="717"/>
      <c r="L233" s="717"/>
      <c r="M233" s="717"/>
      <c r="N233" s="717"/>
      <c r="O233" s="717"/>
      <c r="P233" s="717"/>
      <c r="Q233" s="717">
        <f t="shared" si="25"/>
        <v>0</v>
      </c>
      <c r="R233" s="718" t="str">
        <f t="shared" si="24"/>
        <v>SI</v>
      </c>
      <c r="S233" s="276" t="str">
        <f t="shared" si="26"/>
        <v>Sin Riesgo</v>
      </c>
      <c r="T233" s="41"/>
    </row>
    <row r="234" spans="1:20" s="44" customFormat="1" ht="32.1" customHeight="1">
      <c r="A234" s="509" t="s">
        <v>2490</v>
      </c>
      <c r="B234" s="511" t="s">
        <v>2494</v>
      </c>
      <c r="C234" s="511" t="s">
        <v>2529</v>
      </c>
      <c r="D234" s="265">
        <v>38</v>
      </c>
      <c r="E234" s="398"/>
      <c r="F234" s="717"/>
      <c r="G234" s="717"/>
      <c r="H234" s="717"/>
      <c r="I234" s="717"/>
      <c r="J234" s="717"/>
      <c r="K234" s="717"/>
      <c r="L234" s="717"/>
      <c r="M234" s="717"/>
      <c r="N234" s="717"/>
      <c r="O234" s="717"/>
      <c r="P234" s="717"/>
      <c r="Q234" s="717" t="e">
        <f t="shared" si="25"/>
        <v>#DIV/0!</v>
      </c>
      <c r="R234" s="718" t="e">
        <f t="shared" si="24"/>
        <v>#DIV/0!</v>
      </c>
      <c r="S234" s="276" t="e">
        <f t="shared" si="26"/>
        <v>#DIV/0!</v>
      </c>
      <c r="T234" s="41"/>
    </row>
    <row r="235" spans="1:20" s="44" customFormat="1" ht="32.1" customHeight="1">
      <c r="A235" s="509" t="s">
        <v>2490</v>
      </c>
      <c r="B235" s="511" t="s">
        <v>1228</v>
      </c>
      <c r="C235" s="511" t="s">
        <v>2530</v>
      </c>
      <c r="D235" s="265">
        <v>70</v>
      </c>
      <c r="E235" s="398"/>
      <c r="F235" s="717"/>
      <c r="G235" s="717"/>
      <c r="H235" s="717"/>
      <c r="I235" s="717"/>
      <c r="J235" s="717"/>
      <c r="K235" s="717"/>
      <c r="L235" s="717"/>
      <c r="M235" s="717"/>
      <c r="N235" s="717"/>
      <c r="O235" s="717"/>
      <c r="P235" s="717"/>
      <c r="Q235" s="717" t="e">
        <f t="shared" si="25"/>
        <v>#DIV/0!</v>
      </c>
      <c r="R235" s="718" t="e">
        <f t="shared" si="24"/>
        <v>#DIV/0!</v>
      </c>
      <c r="S235" s="276" t="e">
        <f t="shared" si="26"/>
        <v>#DIV/0!</v>
      </c>
      <c r="T235" s="41"/>
    </row>
    <row r="236" spans="1:20" s="44" customFormat="1" ht="32.1" customHeight="1">
      <c r="A236" s="509" t="s">
        <v>2490</v>
      </c>
      <c r="B236" s="511" t="s">
        <v>2531</v>
      </c>
      <c r="C236" s="511" t="s">
        <v>2532</v>
      </c>
      <c r="D236" s="265">
        <v>50</v>
      </c>
      <c r="E236" s="398"/>
      <c r="F236" s="717"/>
      <c r="G236" s="717"/>
      <c r="H236" s="717"/>
      <c r="I236" s="717"/>
      <c r="J236" s="717"/>
      <c r="K236" s="717"/>
      <c r="L236" s="717"/>
      <c r="M236" s="717"/>
      <c r="N236" s="717"/>
      <c r="O236" s="717"/>
      <c r="P236" s="717"/>
      <c r="Q236" s="717" t="e">
        <f t="shared" si="25"/>
        <v>#DIV/0!</v>
      </c>
      <c r="R236" s="718" t="e">
        <f t="shared" si="24"/>
        <v>#DIV/0!</v>
      </c>
      <c r="S236" s="276" t="e">
        <f t="shared" si="26"/>
        <v>#DIV/0!</v>
      </c>
      <c r="T236" s="41"/>
    </row>
    <row r="237" spans="1:20" s="44" customFormat="1" ht="32.1" customHeight="1">
      <c r="A237" s="509" t="s">
        <v>2490</v>
      </c>
      <c r="B237" s="511" t="s">
        <v>2533</v>
      </c>
      <c r="C237" s="511" t="s">
        <v>2534</v>
      </c>
      <c r="D237" s="265">
        <v>26</v>
      </c>
      <c r="E237" s="398"/>
      <c r="F237" s="717"/>
      <c r="G237" s="717"/>
      <c r="H237" s="717"/>
      <c r="I237" s="717"/>
      <c r="J237" s="717"/>
      <c r="K237" s="717"/>
      <c r="L237" s="717"/>
      <c r="M237" s="717"/>
      <c r="N237" s="717"/>
      <c r="O237" s="717"/>
      <c r="P237" s="717"/>
      <c r="Q237" s="717" t="e">
        <f t="shared" si="25"/>
        <v>#DIV/0!</v>
      </c>
      <c r="R237" s="718" t="e">
        <f t="shared" si="24"/>
        <v>#DIV/0!</v>
      </c>
      <c r="S237" s="276" t="e">
        <f t="shared" si="26"/>
        <v>#DIV/0!</v>
      </c>
      <c r="T237" s="41"/>
    </row>
    <row r="238" spans="1:20" s="44" customFormat="1" ht="32.1" customHeight="1">
      <c r="A238" s="509" t="s">
        <v>2490</v>
      </c>
      <c r="B238" s="511" t="s">
        <v>2535</v>
      </c>
      <c r="C238" s="511" t="s">
        <v>2536</v>
      </c>
      <c r="D238" s="265">
        <v>44</v>
      </c>
      <c r="E238" s="398"/>
      <c r="F238" s="717"/>
      <c r="G238" s="717"/>
      <c r="H238" s="717"/>
      <c r="I238" s="717"/>
      <c r="J238" s="717"/>
      <c r="K238" s="717"/>
      <c r="L238" s="717"/>
      <c r="M238" s="717"/>
      <c r="N238" s="717"/>
      <c r="O238" s="717"/>
      <c r="P238" s="717"/>
      <c r="Q238" s="717" t="e">
        <f t="shared" si="25"/>
        <v>#DIV/0!</v>
      </c>
      <c r="R238" s="718" t="e">
        <f t="shared" si="24"/>
        <v>#DIV/0!</v>
      </c>
      <c r="S238" s="276" t="e">
        <f t="shared" si="26"/>
        <v>#DIV/0!</v>
      </c>
      <c r="T238" s="41"/>
    </row>
    <row r="239" spans="1:20" s="44" customFormat="1" ht="32.1" customHeight="1">
      <c r="A239" s="509" t="s">
        <v>2490</v>
      </c>
      <c r="B239" s="511" t="s">
        <v>2537</v>
      </c>
      <c r="C239" s="511" t="s">
        <v>2538</v>
      </c>
      <c r="D239" s="203">
        <v>44</v>
      </c>
      <c r="E239" s="444" t="s">
        <v>38</v>
      </c>
      <c r="F239" s="717"/>
      <c r="G239" s="717" t="s">
        <v>38</v>
      </c>
      <c r="H239" s="717" t="s">
        <v>38</v>
      </c>
      <c r="I239" s="717" t="s">
        <v>38</v>
      </c>
      <c r="J239" s="717" t="s">
        <v>38</v>
      </c>
      <c r="K239" s="717" t="s">
        <v>38</v>
      </c>
      <c r="L239" s="717" t="s">
        <v>38</v>
      </c>
      <c r="M239" s="717" t="s">
        <v>38</v>
      </c>
      <c r="N239" s="717" t="s">
        <v>38</v>
      </c>
      <c r="O239" s="717" t="s">
        <v>38</v>
      </c>
      <c r="P239" s="717" t="s">
        <v>38</v>
      </c>
      <c r="Q239" s="717" t="e">
        <f t="shared" ref="Q239:Q259" si="27">AVERAGE(E239:P239)</f>
        <v>#DIV/0!</v>
      </c>
      <c r="R239" s="718" t="e">
        <f t="shared" si="24"/>
        <v>#DIV/0!</v>
      </c>
      <c r="S239" s="276" t="e">
        <f t="shared" ref="S239:S259" si="28">IF(Q239&lt;5,"Sin Riesgo",IF(Q239 &lt;=14,"Bajo",IF(Q239&lt;=35,"Medio",IF(Q239&lt;=80,"Alto","Inviable Sanitariamente"))))</f>
        <v>#DIV/0!</v>
      </c>
      <c r="T239" s="41"/>
    </row>
    <row r="240" spans="1:20" s="44" customFormat="1" ht="32.1" customHeight="1">
      <c r="A240" s="509" t="s">
        <v>2490</v>
      </c>
      <c r="B240" s="511" t="s">
        <v>2539</v>
      </c>
      <c r="C240" s="511" t="s">
        <v>2540</v>
      </c>
      <c r="D240" s="265">
        <v>75</v>
      </c>
      <c r="E240" s="398"/>
      <c r="F240" s="717"/>
      <c r="G240" s="717"/>
      <c r="H240" s="717"/>
      <c r="I240" s="717"/>
      <c r="J240" s="717">
        <v>0</v>
      </c>
      <c r="K240" s="717"/>
      <c r="L240" s="717"/>
      <c r="M240" s="717"/>
      <c r="N240" s="717"/>
      <c r="O240" s="717"/>
      <c r="P240" s="717"/>
      <c r="Q240" s="717">
        <f t="shared" si="27"/>
        <v>0</v>
      </c>
      <c r="R240" s="718" t="str">
        <f t="shared" si="24"/>
        <v>SI</v>
      </c>
      <c r="S240" s="276" t="str">
        <f t="shared" si="28"/>
        <v>Sin Riesgo</v>
      </c>
      <c r="T240" s="41"/>
    </row>
    <row r="241" spans="1:20" s="44" customFormat="1" ht="32.1" customHeight="1">
      <c r="A241" s="509" t="s">
        <v>2490</v>
      </c>
      <c r="B241" s="511" t="s">
        <v>2541</v>
      </c>
      <c r="C241" s="511" t="s">
        <v>2542</v>
      </c>
      <c r="D241" s="237">
        <v>36</v>
      </c>
      <c r="E241" s="398"/>
      <c r="F241" s="717"/>
      <c r="G241" s="717"/>
      <c r="H241" s="717"/>
      <c r="I241" s="717"/>
      <c r="J241" s="717"/>
      <c r="K241" s="717"/>
      <c r="L241" s="717"/>
      <c r="M241" s="717"/>
      <c r="N241" s="717"/>
      <c r="O241" s="717"/>
      <c r="P241" s="717"/>
      <c r="Q241" s="717" t="e">
        <f t="shared" si="27"/>
        <v>#DIV/0!</v>
      </c>
      <c r="R241" s="718" t="e">
        <f t="shared" si="24"/>
        <v>#DIV/0!</v>
      </c>
      <c r="S241" s="276" t="e">
        <f t="shared" si="28"/>
        <v>#DIV/0!</v>
      </c>
      <c r="T241" s="41"/>
    </row>
    <row r="242" spans="1:20" s="44" customFormat="1" ht="32.1" customHeight="1">
      <c r="A242" s="509" t="s">
        <v>2490</v>
      </c>
      <c r="B242" s="511" t="s">
        <v>2543</v>
      </c>
      <c r="C242" s="511" t="s">
        <v>2544</v>
      </c>
      <c r="D242" s="265">
        <v>45</v>
      </c>
      <c r="E242" s="398"/>
      <c r="F242" s="717"/>
      <c r="G242" s="717"/>
      <c r="H242" s="717"/>
      <c r="I242" s="717"/>
      <c r="J242" s="717"/>
      <c r="K242" s="717"/>
      <c r="L242" s="717"/>
      <c r="M242" s="717"/>
      <c r="N242" s="717"/>
      <c r="O242" s="717"/>
      <c r="P242" s="717"/>
      <c r="Q242" s="717" t="e">
        <f t="shared" si="27"/>
        <v>#DIV/0!</v>
      </c>
      <c r="R242" s="718" t="e">
        <f t="shared" si="24"/>
        <v>#DIV/0!</v>
      </c>
      <c r="S242" s="276" t="e">
        <f t="shared" si="28"/>
        <v>#DIV/0!</v>
      </c>
      <c r="T242" s="41"/>
    </row>
    <row r="243" spans="1:20" s="44" customFormat="1" ht="32.1" customHeight="1">
      <c r="A243" s="509" t="s">
        <v>2490</v>
      </c>
      <c r="B243" s="511" t="s">
        <v>2545</v>
      </c>
      <c r="C243" s="511" t="s">
        <v>2546</v>
      </c>
      <c r="D243" s="265">
        <v>60</v>
      </c>
      <c r="E243" s="398"/>
      <c r="F243" s="717"/>
      <c r="G243" s="717"/>
      <c r="H243" s="717"/>
      <c r="I243" s="717"/>
      <c r="J243" s="717"/>
      <c r="K243" s="717"/>
      <c r="L243" s="717"/>
      <c r="M243" s="717"/>
      <c r="N243" s="717"/>
      <c r="O243" s="717"/>
      <c r="P243" s="717"/>
      <c r="Q243" s="717" t="e">
        <f t="shared" si="27"/>
        <v>#DIV/0!</v>
      </c>
      <c r="R243" s="718" t="e">
        <f t="shared" si="24"/>
        <v>#DIV/0!</v>
      </c>
      <c r="S243" s="276" t="e">
        <f t="shared" si="28"/>
        <v>#DIV/0!</v>
      </c>
      <c r="T243" s="41"/>
    </row>
    <row r="244" spans="1:20" s="44" customFormat="1" ht="32.1" customHeight="1">
      <c r="A244" s="509" t="s">
        <v>2490</v>
      </c>
      <c r="B244" s="511" t="s">
        <v>2547</v>
      </c>
      <c r="C244" s="511" t="s">
        <v>2548</v>
      </c>
      <c r="D244" s="265">
        <v>85</v>
      </c>
      <c r="E244" s="398"/>
      <c r="F244" s="717"/>
      <c r="G244" s="717"/>
      <c r="H244" s="717"/>
      <c r="I244" s="717"/>
      <c r="J244" s="717"/>
      <c r="K244" s="717"/>
      <c r="L244" s="717"/>
      <c r="M244" s="717"/>
      <c r="N244" s="717"/>
      <c r="O244" s="717"/>
      <c r="P244" s="717"/>
      <c r="Q244" s="717" t="e">
        <f t="shared" si="27"/>
        <v>#DIV/0!</v>
      </c>
      <c r="R244" s="718" t="e">
        <f t="shared" si="24"/>
        <v>#DIV/0!</v>
      </c>
      <c r="S244" s="276" t="e">
        <f t="shared" si="28"/>
        <v>#DIV/0!</v>
      </c>
      <c r="T244" s="41"/>
    </row>
    <row r="245" spans="1:20" s="44" customFormat="1" ht="32.1" customHeight="1">
      <c r="A245" s="509" t="s">
        <v>2490</v>
      </c>
      <c r="B245" s="511" t="s">
        <v>2549</v>
      </c>
      <c r="C245" s="511" t="s">
        <v>2550</v>
      </c>
      <c r="D245" s="265">
        <v>110</v>
      </c>
      <c r="E245" s="398"/>
      <c r="F245" s="717"/>
      <c r="G245" s="717"/>
      <c r="H245" s="717"/>
      <c r="I245" s="717"/>
      <c r="J245" s="717"/>
      <c r="K245" s="717"/>
      <c r="L245" s="717"/>
      <c r="M245" s="717"/>
      <c r="N245" s="717"/>
      <c r="O245" s="717"/>
      <c r="P245" s="717">
        <v>97.3</v>
      </c>
      <c r="Q245" s="717">
        <f t="shared" si="27"/>
        <v>97.3</v>
      </c>
      <c r="R245" s="718" t="str">
        <f t="shared" si="24"/>
        <v>NO</v>
      </c>
      <c r="S245" s="276" t="str">
        <f t="shared" si="28"/>
        <v>Inviable Sanitariamente</v>
      </c>
      <c r="T245" s="41"/>
    </row>
    <row r="246" spans="1:20" s="44" customFormat="1" ht="32.1" customHeight="1">
      <c r="A246" s="509" t="s">
        <v>2490</v>
      </c>
      <c r="B246" s="511" t="s">
        <v>2188</v>
      </c>
      <c r="C246" s="511" t="s">
        <v>2551</v>
      </c>
      <c r="D246" s="265">
        <v>38</v>
      </c>
      <c r="E246" s="398"/>
      <c r="F246" s="717"/>
      <c r="G246" s="717"/>
      <c r="H246" s="717"/>
      <c r="I246" s="717"/>
      <c r="J246" s="717"/>
      <c r="K246" s="717"/>
      <c r="L246" s="717"/>
      <c r="M246" s="717"/>
      <c r="N246" s="717"/>
      <c r="O246" s="717"/>
      <c r="P246" s="717"/>
      <c r="Q246" s="717" t="e">
        <f t="shared" si="27"/>
        <v>#DIV/0!</v>
      </c>
      <c r="R246" s="718" t="e">
        <f t="shared" si="24"/>
        <v>#DIV/0!</v>
      </c>
      <c r="S246" s="276" t="e">
        <f t="shared" si="28"/>
        <v>#DIV/0!</v>
      </c>
      <c r="T246" s="41"/>
    </row>
    <row r="247" spans="1:20" s="44" customFormat="1" ht="32.1" customHeight="1">
      <c r="A247" s="509" t="s">
        <v>2490</v>
      </c>
      <c r="B247" s="511" t="s">
        <v>707</v>
      </c>
      <c r="C247" s="511" t="s">
        <v>2552</v>
      </c>
      <c r="D247" s="265">
        <v>121</v>
      </c>
      <c r="E247" s="398"/>
      <c r="F247" s="717"/>
      <c r="G247" s="717"/>
      <c r="H247" s="717"/>
      <c r="I247" s="717"/>
      <c r="J247" s="717"/>
      <c r="K247" s="717"/>
      <c r="L247" s="717"/>
      <c r="M247" s="717">
        <v>0</v>
      </c>
      <c r="N247" s="717"/>
      <c r="O247" s="717"/>
      <c r="P247" s="717"/>
      <c r="Q247" s="717">
        <f t="shared" si="27"/>
        <v>0</v>
      </c>
      <c r="R247" s="718" t="str">
        <f t="shared" si="24"/>
        <v>SI</v>
      </c>
      <c r="S247" s="276" t="str">
        <f t="shared" si="28"/>
        <v>Sin Riesgo</v>
      </c>
      <c r="T247" s="41"/>
    </row>
    <row r="248" spans="1:20" s="44" customFormat="1" ht="32.1" customHeight="1">
      <c r="A248" s="509" t="s">
        <v>2490</v>
      </c>
      <c r="B248" s="511" t="s">
        <v>986</v>
      </c>
      <c r="C248" s="511" t="s">
        <v>2553</v>
      </c>
      <c r="D248" s="265">
        <v>90</v>
      </c>
      <c r="E248" s="398"/>
      <c r="F248" s="717"/>
      <c r="G248" s="717"/>
      <c r="H248" s="717"/>
      <c r="I248" s="717"/>
      <c r="J248" s="717"/>
      <c r="K248" s="717"/>
      <c r="L248" s="717"/>
      <c r="M248" s="717"/>
      <c r="N248" s="717"/>
      <c r="O248" s="717"/>
      <c r="P248" s="717"/>
      <c r="Q248" s="717" t="e">
        <f t="shared" si="27"/>
        <v>#DIV/0!</v>
      </c>
      <c r="R248" s="718" t="e">
        <f t="shared" si="24"/>
        <v>#DIV/0!</v>
      </c>
      <c r="S248" s="276" t="e">
        <f t="shared" si="28"/>
        <v>#DIV/0!</v>
      </c>
      <c r="T248" s="41"/>
    </row>
    <row r="249" spans="1:20" s="44" customFormat="1" ht="32.1" customHeight="1">
      <c r="A249" s="509" t="s">
        <v>2490</v>
      </c>
      <c r="B249" s="536" t="s">
        <v>2554</v>
      </c>
      <c r="C249" s="536" t="s">
        <v>2555</v>
      </c>
      <c r="D249" s="265"/>
      <c r="E249" s="398"/>
      <c r="F249" s="717"/>
      <c r="G249" s="717"/>
      <c r="H249" s="717"/>
      <c r="I249" s="717"/>
      <c r="J249" s="717"/>
      <c r="K249" s="717"/>
      <c r="L249" s="717"/>
      <c r="M249" s="717"/>
      <c r="N249" s="717"/>
      <c r="O249" s="717"/>
      <c r="P249" s="717"/>
      <c r="Q249" s="717" t="e">
        <f t="shared" si="27"/>
        <v>#DIV/0!</v>
      </c>
      <c r="R249" s="718" t="e">
        <f t="shared" si="24"/>
        <v>#DIV/0!</v>
      </c>
      <c r="S249" s="276" t="e">
        <f t="shared" si="28"/>
        <v>#DIV/0!</v>
      </c>
      <c r="T249" s="41"/>
    </row>
    <row r="250" spans="1:20" s="44" customFormat="1" ht="32.1" customHeight="1">
      <c r="A250" s="509" t="s">
        <v>2490</v>
      </c>
      <c r="B250" s="537" t="s">
        <v>2556</v>
      </c>
      <c r="C250" s="538" t="s">
        <v>2557</v>
      </c>
      <c r="D250" s="265"/>
      <c r="E250" s="398">
        <v>0</v>
      </c>
      <c r="F250" s="717">
        <v>0</v>
      </c>
      <c r="G250" s="717">
        <v>0</v>
      </c>
      <c r="H250" s="717">
        <v>0</v>
      </c>
      <c r="I250" s="717">
        <v>0</v>
      </c>
      <c r="J250" s="717">
        <v>0</v>
      </c>
      <c r="K250" s="717">
        <v>0</v>
      </c>
      <c r="L250" s="717">
        <v>0</v>
      </c>
      <c r="M250" s="717">
        <v>0</v>
      </c>
      <c r="N250" s="717">
        <v>0</v>
      </c>
      <c r="O250" s="717">
        <v>0</v>
      </c>
      <c r="P250" s="717">
        <v>0</v>
      </c>
      <c r="Q250" s="717">
        <f t="shared" si="27"/>
        <v>0</v>
      </c>
      <c r="R250" s="718" t="str">
        <f t="shared" si="24"/>
        <v>SI</v>
      </c>
      <c r="S250" s="276" t="str">
        <f t="shared" si="28"/>
        <v>Sin Riesgo</v>
      </c>
      <c r="T250" s="41"/>
    </row>
    <row r="251" spans="1:20" s="44" customFormat="1" ht="32.1" customHeight="1">
      <c r="A251" s="509" t="s">
        <v>2558</v>
      </c>
      <c r="B251" s="511" t="s">
        <v>2387</v>
      </c>
      <c r="C251" s="511" t="s">
        <v>2559</v>
      </c>
      <c r="D251" s="406">
        <v>40</v>
      </c>
      <c r="E251" s="443"/>
      <c r="F251" s="717"/>
      <c r="G251" s="717"/>
      <c r="H251" s="717"/>
      <c r="I251" s="717"/>
      <c r="J251" s="717"/>
      <c r="K251" s="717"/>
      <c r="L251" s="717"/>
      <c r="M251" s="717"/>
      <c r="N251" s="717"/>
      <c r="O251" s="717"/>
      <c r="P251" s="717"/>
      <c r="Q251" s="717" t="e">
        <f t="shared" si="27"/>
        <v>#DIV/0!</v>
      </c>
      <c r="R251" s="718" t="e">
        <f t="shared" si="24"/>
        <v>#DIV/0!</v>
      </c>
      <c r="S251" s="276" t="e">
        <f t="shared" si="28"/>
        <v>#DIV/0!</v>
      </c>
      <c r="T251" s="41"/>
    </row>
    <row r="252" spans="1:20" s="44" customFormat="1" ht="32.1" customHeight="1">
      <c r="A252" s="509" t="s">
        <v>2558</v>
      </c>
      <c r="B252" s="511" t="s">
        <v>2560</v>
      </c>
      <c r="C252" s="511" t="s">
        <v>2561</v>
      </c>
      <c r="D252" s="406">
        <v>37</v>
      </c>
      <c r="E252" s="443"/>
      <c r="F252" s="717"/>
      <c r="G252" s="717"/>
      <c r="H252" s="717"/>
      <c r="I252" s="717"/>
      <c r="J252" s="717"/>
      <c r="K252" s="717"/>
      <c r="L252" s="717"/>
      <c r="M252" s="717">
        <v>88</v>
      </c>
      <c r="N252" s="717"/>
      <c r="O252" s="717"/>
      <c r="P252" s="717"/>
      <c r="Q252" s="717">
        <f t="shared" si="27"/>
        <v>88</v>
      </c>
      <c r="R252" s="718" t="str">
        <f t="shared" si="24"/>
        <v>NO</v>
      </c>
      <c r="S252" s="276" t="str">
        <f t="shared" si="28"/>
        <v>Inviable Sanitariamente</v>
      </c>
      <c r="T252" s="41"/>
    </row>
    <row r="253" spans="1:20" s="44" customFormat="1" ht="32.1" customHeight="1">
      <c r="A253" s="509" t="s">
        <v>2558</v>
      </c>
      <c r="B253" s="511" t="s">
        <v>2562</v>
      </c>
      <c r="C253" s="511" t="s">
        <v>2563</v>
      </c>
      <c r="D253" s="406">
        <v>29</v>
      </c>
      <c r="E253" s="443"/>
      <c r="F253" s="717"/>
      <c r="G253" s="717"/>
      <c r="H253" s="717"/>
      <c r="I253" s="717"/>
      <c r="J253" s="717"/>
      <c r="K253" s="717"/>
      <c r="L253" s="717"/>
      <c r="M253" s="717"/>
      <c r="N253" s="717"/>
      <c r="O253" s="717"/>
      <c r="P253" s="717"/>
      <c r="Q253" s="717" t="e">
        <f t="shared" si="27"/>
        <v>#DIV/0!</v>
      </c>
      <c r="R253" s="718" t="e">
        <f t="shared" si="24"/>
        <v>#DIV/0!</v>
      </c>
      <c r="S253" s="276" t="e">
        <f t="shared" si="28"/>
        <v>#DIV/0!</v>
      </c>
      <c r="T253" s="41"/>
    </row>
    <row r="254" spans="1:20" s="44" customFormat="1" ht="32.1" customHeight="1">
      <c r="A254" s="509" t="s">
        <v>2558</v>
      </c>
      <c r="B254" s="511" t="s">
        <v>2564</v>
      </c>
      <c r="C254" s="511" t="s">
        <v>2565</v>
      </c>
      <c r="D254" s="406">
        <v>34</v>
      </c>
      <c r="E254" s="443"/>
      <c r="F254" s="717"/>
      <c r="G254" s="717"/>
      <c r="H254" s="717"/>
      <c r="I254" s="717"/>
      <c r="J254" s="717"/>
      <c r="K254" s="717"/>
      <c r="L254" s="717"/>
      <c r="M254" s="717"/>
      <c r="N254" s="717"/>
      <c r="O254" s="717"/>
      <c r="P254" s="717"/>
      <c r="Q254" s="717" t="e">
        <f t="shared" si="27"/>
        <v>#DIV/0!</v>
      </c>
      <c r="R254" s="718" t="e">
        <f t="shared" si="24"/>
        <v>#DIV/0!</v>
      </c>
      <c r="S254" s="276" t="e">
        <f t="shared" si="28"/>
        <v>#DIV/0!</v>
      </c>
      <c r="T254" s="41"/>
    </row>
    <row r="255" spans="1:20" s="44" customFormat="1" ht="32.1" customHeight="1">
      <c r="A255" s="509" t="s">
        <v>2558</v>
      </c>
      <c r="B255" s="511" t="s">
        <v>2566</v>
      </c>
      <c r="C255" s="511" t="s">
        <v>2567</v>
      </c>
      <c r="D255" s="406">
        <v>11</v>
      </c>
      <c r="E255" s="443"/>
      <c r="F255" s="717"/>
      <c r="G255" s="717"/>
      <c r="H255" s="717"/>
      <c r="I255" s="717"/>
      <c r="J255" s="717"/>
      <c r="K255" s="717"/>
      <c r="L255" s="717"/>
      <c r="M255" s="717">
        <v>0</v>
      </c>
      <c r="N255" s="717"/>
      <c r="O255" s="717"/>
      <c r="P255" s="717"/>
      <c r="Q255" s="717">
        <f t="shared" si="27"/>
        <v>0</v>
      </c>
      <c r="R255" s="718" t="str">
        <f t="shared" si="24"/>
        <v>SI</v>
      </c>
      <c r="S255" s="276" t="str">
        <f t="shared" si="28"/>
        <v>Sin Riesgo</v>
      </c>
      <c r="T255" s="41"/>
    </row>
    <row r="256" spans="1:20" s="44" customFormat="1" ht="32.1" customHeight="1">
      <c r="A256" s="509" t="s">
        <v>2558</v>
      </c>
      <c r="B256" s="511" t="s">
        <v>2568</v>
      </c>
      <c r="C256" s="511" t="s">
        <v>2569</v>
      </c>
      <c r="D256" s="406">
        <v>58</v>
      </c>
      <c r="E256" s="443"/>
      <c r="F256" s="717"/>
      <c r="G256" s="717"/>
      <c r="H256" s="717"/>
      <c r="I256" s="717"/>
      <c r="J256" s="717"/>
      <c r="K256" s="717"/>
      <c r="L256" s="717"/>
      <c r="M256" s="717">
        <v>9.6</v>
      </c>
      <c r="N256" s="717"/>
      <c r="O256" s="717"/>
      <c r="P256" s="717"/>
      <c r="Q256" s="717">
        <f t="shared" si="27"/>
        <v>9.6</v>
      </c>
      <c r="R256" s="718" t="str">
        <f t="shared" si="24"/>
        <v>NO</v>
      </c>
      <c r="S256" s="276" t="str">
        <f t="shared" si="28"/>
        <v>Bajo</v>
      </c>
      <c r="T256" s="41"/>
    </row>
    <row r="257" spans="1:20" s="44" customFormat="1" ht="32.1" customHeight="1">
      <c r="A257" s="509" t="s">
        <v>2558</v>
      </c>
      <c r="B257" s="511" t="s">
        <v>2570</v>
      </c>
      <c r="C257" s="511" t="s">
        <v>2571</v>
      </c>
      <c r="D257" s="406">
        <v>30</v>
      </c>
      <c r="E257" s="443"/>
      <c r="F257" s="717"/>
      <c r="G257" s="717"/>
      <c r="H257" s="717"/>
      <c r="I257" s="717"/>
      <c r="J257" s="717"/>
      <c r="K257" s="717"/>
      <c r="L257" s="717"/>
      <c r="M257" s="717">
        <v>33.6</v>
      </c>
      <c r="N257" s="717"/>
      <c r="O257" s="717"/>
      <c r="P257" s="717"/>
      <c r="Q257" s="717">
        <f t="shared" si="27"/>
        <v>33.6</v>
      </c>
      <c r="R257" s="718" t="str">
        <f t="shared" si="24"/>
        <v>NO</v>
      </c>
      <c r="S257" s="276" t="str">
        <f t="shared" si="28"/>
        <v>Medio</v>
      </c>
      <c r="T257" s="41"/>
    </row>
    <row r="258" spans="1:20" s="44" customFormat="1" ht="32.1" customHeight="1">
      <c r="A258" s="509" t="s">
        <v>2558</v>
      </c>
      <c r="B258" s="511" t="s">
        <v>2572</v>
      </c>
      <c r="C258" s="511" t="s">
        <v>2573</v>
      </c>
      <c r="D258" s="406">
        <v>32</v>
      </c>
      <c r="E258" s="443"/>
      <c r="F258" s="717"/>
      <c r="G258" s="717"/>
      <c r="H258" s="717"/>
      <c r="I258" s="717"/>
      <c r="J258" s="717"/>
      <c r="K258" s="717"/>
      <c r="L258" s="717"/>
      <c r="M258" s="717">
        <v>24</v>
      </c>
      <c r="N258" s="717"/>
      <c r="O258" s="717"/>
      <c r="P258" s="717"/>
      <c r="Q258" s="717">
        <f t="shared" si="27"/>
        <v>24</v>
      </c>
      <c r="R258" s="718" t="str">
        <f t="shared" si="24"/>
        <v>NO</v>
      </c>
      <c r="S258" s="276" t="str">
        <f t="shared" si="28"/>
        <v>Medio</v>
      </c>
      <c r="T258" s="41"/>
    </row>
    <row r="259" spans="1:20" s="44" customFormat="1" ht="32.1" customHeight="1">
      <c r="A259" s="509" t="s">
        <v>2558</v>
      </c>
      <c r="B259" s="511" t="s">
        <v>2574</v>
      </c>
      <c r="C259" s="511" t="s">
        <v>2575</v>
      </c>
      <c r="D259" s="406">
        <v>56</v>
      </c>
      <c r="E259" s="443"/>
      <c r="F259" s="717"/>
      <c r="G259" s="717"/>
      <c r="H259" s="717"/>
      <c r="I259" s="717"/>
      <c r="J259" s="717"/>
      <c r="K259" s="717"/>
      <c r="L259" s="717"/>
      <c r="M259" s="717">
        <v>0</v>
      </c>
      <c r="N259" s="717"/>
      <c r="O259" s="717"/>
      <c r="P259" s="717"/>
      <c r="Q259" s="717">
        <f t="shared" si="27"/>
        <v>0</v>
      </c>
      <c r="R259" s="718" t="str">
        <f t="shared" si="24"/>
        <v>SI</v>
      </c>
      <c r="S259" s="276" t="str">
        <f t="shared" si="28"/>
        <v>Sin Riesgo</v>
      </c>
      <c r="T259" s="41"/>
    </row>
    <row r="260" spans="1:20" s="44" customFormat="1" ht="32.1" customHeight="1">
      <c r="A260" s="509" t="s">
        <v>2576</v>
      </c>
      <c r="B260" s="511" t="s">
        <v>2577</v>
      </c>
      <c r="C260" s="511" t="s">
        <v>2578</v>
      </c>
      <c r="D260" s="426">
        <v>82</v>
      </c>
      <c r="E260" s="398"/>
      <c r="F260" s="717"/>
      <c r="G260" s="717"/>
      <c r="H260" s="717">
        <v>64</v>
      </c>
      <c r="I260" s="717"/>
      <c r="J260" s="717"/>
      <c r="K260" s="717"/>
      <c r="L260" s="717"/>
      <c r="M260" s="717"/>
      <c r="N260" s="717">
        <v>64</v>
      </c>
      <c r="O260" s="717"/>
      <c r="P260" s="717"/>
      <c r="Q260" s="717">
        <f>AVERAGE(E260:P260)</f>
        <v>64</v>
      </c>
      <c r="R260" s="718" t="str">
        <f t="shared" si="24"/>
        <v>NO</v>
      </c>
      <c r="S260" s="276" t="str">
        <f>IF(Q260&lt;5,"Sin Riesgo",IF(Q260 &lt;=14,"Bajo",IF(Q260&lt;=35,"Medio",IF(Q260&lt;=80,"Alto","Inviable Sanitariamente"))))</f>
        <v>Alto</v>
      </c>
      <c r="T260" s="41"/>
    </row>
    <row r="261" spans="1:20" s="44" customFormat="1" ht="32.1" customHeight="1">
      <c r="A261" s="509" t="s">
        <v>2576</v>
      </c>
      <c r="B261" s="511" t="s">
        <v>2579</v>
      </c>
      <c r="C261" s="511" t="s">
        <v>2580</v>
      </c>
      <c r="D261" s="426">
        <v>167</v>
      </c>
      <c r="E261" s="398"/>
      <c r="F261" s="717"/>
      <c r="G261" s="717"/>
      <c r="H261" s="717">
        <v>0</v>
      </c>
      <c r="I261" s="717"/>
      <c r="J261" s="717"/>
      <c r="K261" s="717"/>
      <c r="L261" s="717"/>
      <c r="M261" s="717"/>
      <c r="N261" s="717">
        <v>0</v>
      </c>
      <c r="O261" s="717"/>
      <c r="P261" s="717"/>
      <c r="Q261" s="717">
        <f t="shared" ref="Q261:Q286" si="29">AVERAGE(E261:P261)</f>
        <v>0</v>
      </c>
      <c r="R261" s="718" t="s">
        <v>2269</v>
      </c>
      <c r="S261" s="276" t="str">
        <f t="shared" ref="S261:S286" si="30">IF(Q261&lt;5,"Sin Riesgo",IF(Q261 &lt;=14,"Bajo",IF(Q261&lt;=35,"Medio",IF(Q261&lt;=80,"Alto","Inviable Sanitariamente"))))</f>
        <v>Sin Riesgo</v>
      </c>
      <c r="T261" s="41"/>
    </row>
    <row r="262" spans="1:20" s="44" customFormat="1" ht="32.1" customHeight="1">
      <c r="A262" s="509" t="s">
        <v>2576</v>
      </c>
      <c r="B262" s="511" t="s">
        <v>1504</v>
      </c>
      <c r="C262" s="511" t="s">
        <v>2581</v>
      </c>
      <c r="D262" s="265">
        <v>24</v>
      </c>
      <c r="E262" s="398"/>
      <c r="F262" s="717"/>
      <c r="G262" s="717"/>
      <c r="H262" s="717"/>
      <c r="I262" s="717">
        <v>0</v>
      </c>
      <c r="J262" s="717"/>
      <c r="K262" s="717"/>
      <c r="L262" s="717"/>
      <c r="M262" s="717"/>
      <c r="N262" s="717"/>
      <c r="O262" s="717">
        <v>24</v>
      </c>
      <c r="P262" s="717"/>
      <c r="Q262" s="717">
        <f t="shared" si="29"/>
        <v>12</v>
      </c>
      <c r="R262" s="718" t="s">
        <v>2269</v>
      </c>
      <c r="S262" s="276" t="str">
        <f t="shared" si="30"/>
        <v>Bajo</v>
      </c>
      <c r="T262" s="41"/>
    </row>
    <row r="263" spans="1:20" s="44" customFormat="1" ht="32.1" customHeight="1">
      <c r="A263" s="509" t="s">
        <v>2576</v>
      </c>
      <c r="B263" s="511" t="s">
        <v>2582</v>
      </c>
      <c r="C263" s="511" t="s">
        <v>2583</v>
      </c>
      <c r="D263" s="434">
        <v>15</v>
      </c>
      <c r="E263" s="398"/>
      <c r="F263" s="717"/>
      <c r="G263" s="717"/>
      <c r="H263" s="717"/>
      <c r="I263" s="717">
        <v>0</v>
      </c>
      <c r="J263" s="717"/>
      <c r="K263" s="717"/>
      <c r="L263" s="717"/>
      <c r="M263" s="717"/>
      <c r="N263" s="717"/>
      <c r="O263" s="717">
        <v>24</v>
      </c>
      <c r="P263" s="717"/>
      <c r="Q263" s="717">
        <f t="shared" si="29"/>
        <v>12</v>
      </c>
      <c r="R263" s="718" t="str">
        <f t="shared" si="24"/>
        <v>NO</v>
      </c>
      <c r="S263" s="276" t="str">
        <f t="shared" si="30"/>
        <v>Bajo</v>
      </c>
      <c r="T263" s="41"/>
    </row>
    <row r="264" spans="1:20" s="44" customFormat="1" ht="32.1" customHeight="1">
      <c r="A264" s="509" t="s">
        <v>2576</v>
      </c>
      <c r="B264" s="511" t="s">
        <v>71</v>
      </c>
      <c r="C264" s="511" t="s">
        <v>2584</v>
      </c>
      <c r="D264" s="434">
        <v>18</v>
      </c>
      <c r="E264" s="398"/>
      <c r="F264" s="717"/>
      <c r="G264" s="717"/>
      <c r="H264" s="717"/>
      <c r="I264" s="717">
        <v>0</v>
      </c>
      <c r="J264" s="717"/>
      <c r="K264" s="717"/>
      <c r="L264" s="717"/>
      <c r="M264" s="717"/>
      <c r="N264" s="717"/>
      <c r="O264" s="717">
        <v>24</v>
      </c>
      <c r="P264" s="717"/>
      <c r="Q264" s="717">
        <f t="shared" si="29"/>
        <v>12</v>
      </c>
      <c r="R264" s="718" t="str">
        <f t="shared" si="24"/>
        <v>NO</v>
      </c>
      <c r="S264" s="276" t="str">
        <f t="shared" si="30"/>
        <v>Bajo</v>
      </c>
      <c r="T264" s="41"/>
    </row>
    <row r="265" spans="1:20" s="44" customFormat="1" ht="32.1" customHeight="1">
      <c r="A265" s="509" t="s">
        <v>2576</v>
      </c>
      <c r="B265" s="511" t="s">
        <v>2585</v>
      </c>
      <c r="C265" s="511" t="s">
        <v>2586</v>
      </c>
      <c r="D265" s="434">
        <v>50</v>
      </c>
      <c r="E265" s="398"/>
      <c r="F265" s="717"/>
      <c r="G265" s="717"/>
      <c r="H265" s="717"/>
      <c r="I265" s="717">
        <v>0</v>
      </c>
      <c r="J265" s="717"/>
      <c r="K265" s="717"/>
      <c r="L265" s="717"/>
      <c r="M265" s="717"/>
      <c r="N265" s="717"/>
      <c r="O265" s="717">
        <v>24</v>
      </c>
      <c r="P265" s="717"/>
      <c r="Q265" s="717">
        <f t="shared" si="29"/>
        <v>12</v>
      </c>
      <c r="R265" s="718" t="str">
        <f t="shared" si="24"/>
        <v>NO</v>
      </c>
      <c r="S265" s="276" t="str">
        <f t="shared" si="30"/>
        <v>Bajo</v>
      </c>
      <c r="T265" s="41"/>
    </row>
    <row r="266" spans="1:20" s="44" customFormat="1" ht="32.1" customHeight="1">
      <c r="A266" s="509" t="s">
        <v>2576</v>
      </c>
      <c r="B266" s="511" t="s">
        <v>2587</v>
      </c>
      <c r="C266" s="511" t="s">
        <v>2588</v>
      </c>
      <c r="D266" s="434">
        <v>60</v>
      </c>
      <c r="E266" s="398"/>
      <c r="F266" s="717"/>
      <c r="G266" s="717"/>
      <c r="H266" s="717">
        <v>88</v>
      </c>
      <c r="I266" s="717"/>
      <c r="J266" s="717"/>
      <c r="K266" s="717"/>
      <c r="L266" s="717"/>
      <c r="M266" s="717"/>
      <c r="N266" s="717">
        <v>88</v>
      </c>
      <c r="O266" s="717"/>
      <c r="P266" s="717"/>
      <c r="Q266" s="717">
        <f t="shared" si="29"/>
        <v>88</v>
      </c>
      <c r="R266" s="718" t="str">
        <f t="shared" si="24"/>
        <v>NO</v>
      </c>
      <c r="S266" s="276" t="str">
        <f t="shared" si="30"/>
        <v>Inviable Sanitariamente</v>
      </c>
      <c r="T266" s="41"/>
    </row>
    <row r="267" spans="1:20" s="44" customFormat="1" ht="32.1" customHeight="1">
      <c r="A267" s="509" t="s">
        <v>2576</v>
      </c>
      <c r="B267" s="511" t="s">
        <v>2585</v>
      </c>
      <c r="C267" s="511" t="s">
        <v>2589</v>
      </c>
      <c r="D267" s="265">
        <v>8</v>
      </c>
      <c r="E267" s="398"/>
      <c r="F267" s="717"/>
      <c r="G267" s="717"/>
      <c r="H267" s="717"/>
      <c r="I267" s="717">
        <v>0</v>
      </c>
      <c r="J267" s="717"/>
      <c r="K267" s="717"/>
      <c r="L267" s="717"/>
      <c r="M267" s="717"/>
      <c r="N267" s="717"/>
      <c r="O267" s="717">
        <v>24</v>
      </c>
      <c r="P267" s="717"/>
      <c r="Q267" s="717">
        <f t="shared" si="29"/>
        <v>12</v>
      </c>
      <c r="R267" s="718" t="str">
        <f t="shared" ref="R267:R302" si="31">IF(Q267&lt;5,"SI","NO")</f>
        <v>NO</v>
      </c>
      <c r="S267" s="276" t="str">
        <f t="shared" si="30"/>
        <v>Bajo</v>
      </c>
      <c r="T267" s="41"/>
    </row>
    <row r="268" spans="1:20" s="44" customFormat="1" ht="32.1" customHeight="1">
      <c r="A268" s="509" t="s">
        <v>2576</v>
      </c>
      <c r="B268" s="511" t="s">
        <v>2590</v>
      </c>
      <c r="C268" s="511" t="s">
        <v>2591</v>
      </c>
      <c r="D268" s="265">
        <v>7</v>
      </c>
      <c r="E268" s="398"/>
      <c r="F268" s="717"/>
      <c r="G268" s="717"/>
      <c r="H268" s="717"/>
      <c r="I268" s="717">
        <v>0</v>
      </c>
      <c r="J268" s="717"/>
      <c r="K268" s="717"/>
      <c r="L268" s="717"/>
      <c r="M268" s="717"/>
      <c r="N268" s="717"/>
      <c r="O268" s="717">
        <v>24</v>
      </c>
      <c r="P268" s="717"/>
      <c r="Q268" s="717">
        <f t="shared" si="29"/>
        <v>12</v>
      </c>
      <c r="R268" s="718" t="s">
        <v>2269</v>
      </c>
      <c r="S268" s="276" t="str">
        <f t="shared" si="30"/>
        <v>Bajo</v>
      </c>
      <c r="T268" s="41"/>
    </row>
    <row r="269" spans="1:20" s="44" customFormat="1" ht="32.1" customHeight="1">
      <c r="A269" s="509" t="s">
        <v>2576</v>
      </c>
      <c r="B269" s="511" t="s">
        <v>2592</v>
      </c>
      <c r="C269" s="511" t="s">
        <v>2593</v>
      </c>
      <c r="D269" s="265">
        <v>108</v>
      </c>
      <c r="E269" s="398"/>
      <c r="F269" s="717"/>
      <c r="G269" s="717"/>
      <c r="H269" s="717"/>
      <c r="I269" s="717"/>
      <c r="J269" s="717">
        <v>0</v>
      </c>
      <c r="K269" s="717"/>
      <c r="L269" s="717">
        <v>0</v>
      </c>
      <c r="M269" s="717"/>
      <c r="N269" s="717"/>
      <c r="O269" s="717"/>
      <c r="P269" s="717"/>
      <c r="Q269" s="717">
        <f t="shared" si="29"/>
        <v>0</v>
      </c>
      <c r="R269" s="718" t="str">
        <f t="shared" si="31"/>
        <v>SI</v>
      </c>
      <c r="S269" s="276" t="str">
        <f t="shared" si="30"/>
        <v>Sin Riesgo</v>
      </c>
      <c r="T269" s="41"/>
    </row>
    <row r="270" spans="1:20" s="44" customFormat="1" ht="32.1" customHeight="1">
      <c r="A270" s="509" t="s">
        <v>2576</v>
      </c>
      <c r="B270" s="511" t="s">
        <v>2594</v>
      </c>
      <c r="C270" s="511" t="s">
        <v>2595</v>
      </c>
      <c r="D270" s="265">
        <v>77</v>
      </c>
      <c r="E270" s="398"/>
      <c r="F270" s="717"/>
      <c r="G270" s="717"/>
      <c r="H270" s="717"/>
      <c r="I270" s="717"/>
      <c r="J270" s="717">
        <v>0</v>
      </c>
      <c r="K270" s="717"/>
      <c r="L270" s="717">
        <v>0</v>
      </c>
      <c r="M270" s="717"/>
      <c r="N270" s="717"/>
      <c r="O270" s="717"/>
      <c r="P270" s="717"/>
      <c r="Q270" s="717">
        <f t="shared" si="29"/>
        <v>0</v>
      </c>
      <c r="R270" s="718" t="str">
        <f t="shared" si="31"/>
        <v>SI</v>
      </c>
      <c r="S270" s="276" t="str">
        <f t="shared" si="30"/>
        <v>Sin Riesgo</v>
      </c>
      <c r="T270" s="41"/>
    </row>
    <row r="271" spans="1:20" s="44" customFormat="1" ht="32.1" customHeight="1">
      <c r="A271" s="509" t="s">
        <v>2576</v>
      </c>
      <c r="B271" s="511" t="s">
        <v>2596</v>
      </c>
      <c r="C271" s="511" t="s">
        <v>2597</v>
      </c>
      <c r="D271" s="265">
        <v>98</v>
      </c>
      <c r="E271" s="398"/>
      <c r="F271" s="717"/>
      <c r="G271" s="717"/>
      <c r="H271" s="717"/>
      <c r="I271" s="717"/>
      <c r="J271" s="717">
        <v>0</v>
      </c>
      <c r="K271" s="717"/>
      <c r="L271" s="717"/>
      <c r="M271" s="717">
        <v>0</v>
      </c>
      <c r="N271" s="717"/>
      <c r="O271" s="717"/>
      <c r="P271" s="717"/>
      <c r="Q271" s="717">
        <f t="shared" si="29"/>
        <v>0</v>
      </c>
      <c r="R271" s="718" t="str">
        <f t="shared" si="31"/>
        <v>SI</v>
      </c>
      <c r="S271" s="276" t="str">
        <f t="shared" si="30"/>
        <v>Sin Riesgo</v>
      </c>
      <c r="T271" s="41"/>
    </row>
    <row r="272" spans="1:20" s="44" customFormat="1" ht="32.1" customHeight="1">
      <c r="A272" s="509" t="s">
        <v>2576</v>
      </c>
      <c r="B272" s="511" t="s">
        <v>2598</v>
      </c>
      <c r="C272" s="511" t="s">
        <v>2599</v>
      </c>
      <c r="D272" s="265">
        <v>218</v>
      </c>
      <c r="E272" s="398"/>
      <c r="F272" s="717"/>
      <c r="G272" s="717"/>
      <c r="H272" s="717"/>
      <c r="I272" s="717"/>
      <c r="J272" s="717">
        <v>0</v>
      </c>
      <c r="K272" s="717"/>
      <c r="L272" s="717"/>
      <c r="M272" s="717">
        <v>0</v>
      </c>
      <c r="N272" s="717"/>
      <c r="O272" s="717"/>
      <c r="P272" s="717"/>
      <c r="Q272" s="717">
        <f t="shared" si="29"/>
        <v>0</v>
      </c>
      <c r="R272" s="718" t="str">
        <f t="shared" si="31"/>
        <v>SI</v>
      </c>
      <c r="S272" s="276" t="str">
        <f t="shared" si="30"/>
        <v>Sin Riesgo</v>
      </c>
      <c r="T272" s="41"/>
    </row>
    <row r="273" spans="1:20" s="44" customFormat="1" ht="32.1" customHeight="1">
      <c r="A273" s="509" t="s">
        <v>2576</v>
      </c>
      <c r="B273" s="511" t="s">
        <v>2600</v>
      </c>
      <c r="C273" s="511" t="s">
        <v>2601</v>
      </c>
      <c r="D273" s="265">
        <v>90</v>
      </c>
      <c r="E273" s="398"/>
      <c r="F273" s="717"/>
      <c r="G273" s="717"/>
      <c r="H273" s="717"/>
      <c r="I273" s="717"/>
      <c r="J273" s="717">
        <v>0</v>
      </c>
      <c r="K273" s="717"/>
      <c r="L273" s="717">
        <v>0</v>
      </c>
      <c r="M273" s="717"/>
      <c r="N273" s="717"/>
      <c r="O273" s="717"/>
      <c r="P273" s="717"/>
      <c r="Q273" s="717">
        <f t="shared" si="29"/>
        <v>0</v>
      </c>
      <c r="R273" s="718" t="str">
        <f t="shared" si="31"/>
        <v>SI</v>
      </c>
      <c r="S273" s="276" t="str">
        <f t="shared" si="30"/>
        <v>Sin Riesgo</v>
      </c>
      <c r="T273" s="41"/>
    </row>
    <row r="274" spans="1:20" s="44" customFormat="1" ht="32.1" customHeight="1">
      <c r="A274" s="509" t="s">
        <v>2576</v>
      </c>
      <c r="B274" s="511" t="s">
        <v>2602</v>
      </c>
      <c r="C274" s="511" t="s">
        <v>2603</v>
      </c>
      <c r="D274" s="265">
        <v>101</v>
      </c>
      <c r="E274" s="398"/>
      <c r="F274" s="717"/>
      <c r="G274" s="717"/>
      <c r="H274" s="717"/>
      <c r="I274" s="717"/>
      <c r="J274" s="717">
        <v>0</v>
      </c>
      <c r="K274" s="717"/>
      <c r="L274" s="717"/>
      <c r="M274" s="717">
        <v>0</v>
      </c>
      <c r="N274" s="717"/>
      <c r="O274" s="717"/>
      <c r="P274" s="717"/>
      <c r="Q274" s="717">
        <f t="shared" si="29"/>
        <v>0</v>
      </c>
      <c r="R274" s="718" t="str">
        <f t="shared" si="31"/>
        <v>SI</v>
      </c>
      <c r="S274" s="276" t="str">
        <f t="shared" si="30"/>
        <v>Sin Riesgo</v>
      </c>
      <c r="T274" s="41"/>
    </row>
    <row r="275" spans="1:20" s="44" customFormat="1" ht="32.1" customHeight="1">
      <c r="A275" s="509" t="s">
        <v>2576</v>
      </c>
      <c r="B275" s="511" t="s">
        <v>2326</v>
      </c>
      <c r="C275" s="511" t="s">
        <v>2604</v>
      </c>
      <c r="D275" s="265">
        <v>95</v>
      </c>
      <c r="E275" s="398"/>
      <c r="F275" s="717"/>
      <c r="G275" s="717"/>
      <c r="H275" s="717"/>
      <c r="I275" s="717"/>
      <c r="J275" s="717">
        <v>0</v>
      </c>
      <c r="K275" s="717"/>
      <c r="L275" s="717">
        <v>0</v>
      </c>
      <c r="M275" s="717"/>
      <c r="N275" s="717"/>
      <c r="O275" s="717"/>
      <c r="P275" s="717"/>
      <c r="Q275" s="717">
        <f t="shared" si="29"/>
        <v>0</v>
      </c>
      <c r="R275" s="718" t="str">
        <f t="shared" si="31"/>
        <v>SI</v>
      </c>
      <c r="S275" s="276" t="str">
        <f t="shared" si="30"/>
        <v>Sin Riesgo</v>
      </c>
      <c r="T275" s="41"/>
    </row>
    <row r="276" spans="1:20" s="44" customFormat="1" ht="32.1" customHeight="1">
      <c r="A276" s="509" t="s">
        <v>2576</v>
      </c>
      <c r="B276" s="511" t="s">
        <v>2605</v>
      </c>
      <c r="C276" s="511" t="s">
        <v>2606</v>
      </c>
      <c r="D276" s="434">
        <v>131</v>
      </c>
      <c r="E276" s="398"/>
      <c r="F276" s="717"/>
      <c r="G276" s="717"/>
      <c r="H276" s="717"/>
      <c r="I276" s="717">
        <v>88</v>
      </c>
      <c r="J276" s="717"/>
      <c r="K276" s="717"/>
      <c r="L276" s="717"/>
      <c r="M276" s="717"/>
      <c r="N276" s="717">
        <v>88</v>
      </c>
      <c r="O276" s="717"/>
      <c r="P276" s="717"/>
      <c r="Q276" s="717">
        <f t="shared" si="29"/>
        <v>88</v>
      </c>
      <c r="R276" s="718" t="str">
        <f t="shared" si="31"/>
        <v>NO</v>
      </c>
      <c r="S276" s="276" t="str">
        <f t="shared" si="30"/>
        <v>Inviable Sanitariamente</v>
      </c>
      <c r="T276" s="41"/>
    </row>
    <row r="277" spans="1:20" s="44" customFormat="1" ht="32.1" customHeight="1">
      <c r="A277" s="509" t="s">
        <v>2576</v>
      </c>
      <c r="B277" s="511" t="s">
        <v>2607</v>
      </c>
      <c r="C277" s="511" t="s">
        <v>2608</v>
      </c>
      <c r="D277" s="434">
        <v>40</v>
      </c>
      <c r="E277" s="398"/>
      <c r="F277" s="717"/>
      <c r="G277" s="717"/>
      <c r="H277" s="717"/>
      <c r="I277" s="717">
        <v>64</v>
      </c>
      <c r="J277" s="717"/>
      <c r="K277" s="717"/>
      <c r="L277" s="717"/>
      <c r="M277" s="717"/>
      <c r="N277" s="717">
        <v>88</v>
      </c>
      <c r="O277" s="717"/>
      <c r="P277" s="717"/>
      <c r="Q277" s="717">
        <f t="shared" si="29"/>
        <v>76</v>
      </c>
      <c r="R277" s="718" t="str">
        <f t="shared" si="31"/>
        <v>NO</v>
      </c>
      <c r="S277" s="276" t="str">
        <f t="shared" si="30"/>
        <v>Alto</v>
      </c>
      <c r="T277" s="41"/>
    </row>
    <row r="278" spans="1:20" s="44" customFormat="1" ht="32.1" customHeight="1">
      <c r="A278" s="509" t="s">
        <v>2576</v>
      </c>
      <c r="B278" s="511" t="s">
        <v>2609</v>
      </c>
      <c r="C278" s="511" t="s">
        <v>2610</v>
      </c>
      <c r="D278" s="434">
        <v>38</v>
      </c>
      <c r="E278" s="398"/>
      <c r="F278" s="717"/>
      <c r="G278" s="717"/>
      <c r="H278" s="717"/>
      <c r="I278" s="717">
        <v>88</v>
      </c>
      <c r="J278" s="717"/>
      <c r="K278" s="717"/>
      <c r="L278" s="717"/>
      <c r="M278" s="717"/>
      <c r="N278" s="717">
        <v>88</v>
      </c>
      <c r="O278" s="717"/>
      <c r="P278" s="717"/>
      <c r="Q278" s="717">
        <f t="shared" si="29"/>
        <v>88</v>
      </c>
      <c r="R278" s="718" t="str">
        <f t="shared" si="31"/>
        <v>NO</v>
      </c>
      <c r="S278" s="276" t="str">
        <f t="shared" si="30"/>
        <v>Inviable Sanitariamente</v>
      </c>
      <c r="T278" s="41"/>
    </row>
    <row r="279" spans="1:20" s="44" customFormat="1" ht="32.1" customHeight="1">
      <c r="A279" s="509" t="s">
        <v>2576</v>
      </c>
      <c r="B279" s="511" t="s">
        <v>119</v>
      </c>
      <c r="C279" s="511" t="s">
        <v>2611</v>
      </c>
      <c r="D279" s="434">
        <v>19</v>
      </c>
      <c r="E279" s="398"/>
      <c r="F279" s="717"/>
      <c r="G279" s="717"/>
      <c r="H279" s="717"/>
      <c r="I279" s="717">
        <v>88</v>
      </c>
      <c r="J279" s="717"/>
      <c r="K279" s="717"/>
      <c r="L279" s="717"/>
      <c r="M279" s="717"/>
      <c r="N279" s="717">
        <v>88</v>
      </c>
      <c r="O279" s="717"/>
      <c r="P279" s="717"/>
      <c r="Q279" s="717">
        <f t="shared" si="29"/>
        <v>88</v>
      </c>
      <c r="R279" s="718" t="str">
        <f t="shared" si="31"/>
        <v>NO</v>
      </c>
      <c r="S279" s="276" t="str">
        <f t="shared" si="30"/>
        <v>Inviable Sanitariamente</v>
      </c>
      <c r="T279" s="41"/>
    </row>
    <row r="280" spans="1:20" s="44" customFormat="1" ht="32.1" customHeight="1">
      <c r="A280" s="509" t="s">
        <v>2576</v>
      </c>
      <c r="B280" s="511" t="s">
        <v>2612</v>
      </c>
      <c r="C280" s="511" t="s">
        <v>2613</v>
      </c>
      <c r="D280" s="265">
        <v>115</v>
      </c>
      <c r="E280" s="398"/>
      <c r="F280" s="717"/>
      <c r="G280" s="717"/>
      <c r="H280" s="717">
        <v>88</v>
      </c>
      <c r="I280" s="717"/>
      <c r="J280" s="717"/>
      <c r="K280" s="717"/>
      <c r="L280" s="717"/>
      <c r="M280" s="717">
        <v>88</v>
      </c>
      <c r="N280" s="717"/>
      <c r="O280" s="717"/>
      <c r="P280" s="717"/>
      <c r="Q280" s="717">
        <f t="shared" si="29"/>
        <v>88</v>
      </c>
      <c r="R280" s="718" t="str">
        <f t="shared" si="31"/>
        <v>NO</v>
      </c>
      <c r="S280" s="276" t="str">
        <f t="shared" si="30"/>
        <v>Inviable Sanitariamente</v>
      </c>
      <c r="T280" s="41"/>
    </row>
    <row r="281" spans="1:20" s="44" customFormat="1" ht="32.1" customHeight="1">
      <c r="A281" s="509" t="s">
        <v>2576</v>
      </c>
      <c r="B281" s="511" t="s">
        <v>2614</v>
      </c>
      <c r="C281" s="511" t="s">
        <v>2615</v>
      </c>
      <c r="D281" s="265">
        <v>42</v>
      </c>
      <c r="E281" s="398"/>
      <c r="F281" s="717"/>
      <c r="G281" s="717"/>
      <c r="H281" s="717">
        <v>88</v>
      </c>
      <c r="I281" s="717"/>
      <c r="J281" s="717"/>
      <c r="K281" s="717"/>
      <c r="L281" s="717"/>
      <c r="M281" s="717">
        <v>88</v>
      </c>
      <c r="N281" s="717"/>
      <c r="O281" s="717"/>
      <c r="P281" s="717"/>
      <c r="Q281" s="717">
        <f t="shared" si="29"/>
        <v>88</v>
      </c>
      <c r="R281" s="718" t="str">
        <f t="shared" si="31"/>
        <v>NO</v>
      </c>
      <c r="S281" s="276" t="str">
        <f t="shared" si="30"/>
        <v>Inviable Sanitariamente</v>
      </c>
      <c r="T281" s="41"/>
    </row>
    <row r="282" spans="1:20" s="44" customFormat="1" ht="32.1" customHeight="1">
      <c r="A282" s="509" t="s">
        <v>2576</v>
      </c>
      <c r="B282" s="511" t="s">
        <v>2616</v>
      </c>
      <c r="C282" s="511" t="s">
        <v>2617</v>
      </c>
      <c r="D282" s="265">
        <v>42</v>
      </c>
      <c r="E282" s="398"/>
      <c r="F282" s="717"/>
      <c r="G282" s="717"/>
      <c r="H282" s="717">
        <v>64</v>
      </c>
      <c r="I282" s="717"/>
      <c r="J282" s="717"/>
      <c r="K282" s="717"/>
      <c r="L282" s="717"/>
      <c r="M282" s="717">
        <v>64</v>
      </c>
      <c r="N282" s="717"/>
      <c r="O282" s="717"/>
      <c r="P282" s="717"/>
      <c r="Q282" s="717">
        <f t="shared" si="29"/>
        <v>64</v>
      </c>
      <c r="R282" s="718" t="str">
        <f t="shared" si="31"/>
        <v>NO</v>
      </c>
      <c r="S282" s="276" t="str">
        <f t="shared" si="30"/>
        <v>Alto</v>
      </c>
      <c r="T282" s="41"/>
    </row>
    <row r="283" spans="1:20" s="44" customFormat="1" ht="32.1" customHeight="1">
      <c r="A283" s="509" t="s">
        <v>2618</v>
      </c>
      <c r="B283" s="511" t="s">
        <v>2619</v>
      </c>
      <c r="C283" s="511" t="s">
        <v>2620</v>
      </c>
      <c r="D283" s="424">
        <v>80</v>
      </c>
      <c r="E283" s="443"/>
      <c r="F283" s="717"/>
      <c r="G283" s="717"/>
      <c r="H283" s="717">
        <v>70.967699999999994</v>
      </c>
      <c r="I283" s="717"/>
      <c r="J283" s="717"/>
      <c r="K283" s="717">
        <v>26.4</v>
      </c>
      <c r="L283" s="717"/>
      <c r="M283" s="717"/>
      <c r="N283" s="717"/>
      <c r="O283" s="717"/>
      <c r="P283" s="717"/>
      <c r="Q283" s="717">
        <f t="shared" si="29"/>
        <v>48.683849999999993</v>
      </c>
      <c r="R283" s="718" t="str">
        <f t="shared" si="31"/>
        <v>NO</v>
      </c>
      <c r="S283" s="276" t="str">
        <f t="shared" si="30"/>
        <v>Alto</v>
      </c>
      <c r="T283" s="41"/>
    </row>
    <row r="284" spans="1:20" s="44" customFormat="1" ht="32.1" customHeight="1">
      <c r="A284" s="509" t="s">
        <v>2618</v>
      </c>
      <c r="B284" s="511" t="s">
        <v>2621</v>
      </c>
      <c r="C284" s="511" t="s">
        <v>2622</v>
      </c>
      <c r="D284" s="424">
        <v>40</v>
      </c>
      <c r="E284" s="443"/>
      <c r="F284" s="717"/>
      <c r="G284" s="717"/>
      <c r="H284" s="717">
        <v>65.8</v>
      </c>
      <c r="I284" s="717"/>
      <c r="J284" s="717"/>
      <c r="K284" s="717">
        <v>24</v>
      </c>
      <c r="L284" s="717"/>
      <c r="M284" s="717"/>
      <c r="N284" s="717"/>
      <c r="O284" s="717"/>
      <c r="P284" s="717"/>
      <c r="Q284" s="717">
        <f t="shared" si="29"/>
        <v>44.9</v>
      </c>
      <c r="R284" s="718" t="str">
        <f t="shared" si="31"/>
        <v>NO</v>
      </c>
      <c r="S284" s="276" t="str">
        <f t="shared" si="30"/>
        <v>Alto</v>
      </c>
      <c r="T284" s="41"/>
    </row>
    <row r="285" spans="1:20" s="44" customFormat="1" ht="32.1" customHeight="1">
      <c r="A285" s="509" t="s">
        <v>2618</v>
      </c>
      <c r="B285" s="511" t="s">
        <v>2623</v>
      </c>
      <c r="C285" s="511" t="s">
        <v>2624</v>
      </c>
      <c r="D285" s="424">
        <v>26</v>
      </c>
      <c r="E285" s="443"/>
      <c r="F285" s="717"/>
      <c r="G285" s="717"/>
      <c r="H285" s="717"/>
      <c r="I285" s="717"/>
      <c r="J285" s="717"/>
      <c r="K285" s="717">
        <v>88</v>
      </c>
      <c r="L285" s="717"/>
      <c r="M285" s="717">
        <v>64</v>
      </c>
      <c r="N285" s="717"/>
      <c r="O285" s="717"/>
      <c r="P285" s="717"/>
      <c r="Q285" s="717">
        <f t="shared" si="29"/>
        <v>76</v>
      </c>
      <c r="R285" s="718" t="str">
        <f t="shared" si="31"/>
        <v>NO</v>
      </c>
      <c r="S285" s="276" t="str">
        <f t="shared" si="30"/>
        <v>Alto</v>
      </c>
      <c r="T285" s="41"/>
    </row>
    <row r="286" spans="1:20" s="44" customFormat="1" ht="32.1" customHeight="1">
      <c r="A286" s="509" t="s">
        <v>2618</v>
      </c>
      <c r="B286" s="511" t="s">
        <v>2312</v>
      </c>
      <c r="C286" s="511" t="s">
        <v>2625</v>
      </c>
      <c r="D286" s="424">
        <v>77</v>
      </c>
      <c r="E286" s="443"/>
      <c r="F286" s="717"/>
      <c r="G286" s="717"/>
      <c r="H286" s="717"/>
      <c r="I286" s="717">
        <v>98.1</v>
      </c>
      <c r="J286" s="717"/>
      <c r="K286" s="717"/>
      <c r="L286" s="717"/>
      <c r="M286" s="717"/>
      <c r="N286" s="717">
        <v>24</v>
      </c>
      <c r="O286" s="717"/>
      <c r="P286" s="717"/>
      <c r="Q286" s="717">
        <f t="shared" si="29"/>
        <v>61.05</v>
      </c>
      <c r="R286" s="718" t="str">
        <f t="shared" si="31"/>
        <v>NO</v>
      </c>
      <c r="S286" s="276" t="str">
        <f t="shared" si="30"/>
        <v>Alto</v>
      </c>
      <c r="T286" s="41"/>
    </row>
    <row r="287" spans="1:20" s="44" customFormat="1" ht="32.1" customHeight="1">
      <c r="A287" s="509" t="s">
        <v>2618</v>
      </c>
      <c r="B287" s="511" t="s">
        <v>2626</v>
      </c>
      <c r="C287" s="511" t="s">
        <v>2627</v>
      </c>
      <c r="D287" s="435">
        <v>85</v>
      </c>
      <c r="E287" s="443"/>
      <c r="F287" s="717"/>
      <c r="G287" s="717"/>
      <c r="H287" s="717"/>
      <c r="I287" s="717">
        <v>78.7</v>
      </c>
      <c r="J287" s="717">
        <v>48</v>
      </c>
      <c r="K287" s="717"/>
      <c r="L287" s="717"/>
      <c r="M287" s="717"/>
      <c r="N287" s="717"/>
      <c r="O287" s="717"/>
      <c r="P287" s="717"/>
      <c r="Q287" s="717">
        <f>AVERAGE(E287:P287)</f>
        <v>63.35</v>
      </c>
      <c r="R287" s="718" t="str">
        <f t="shared" si="31"/>
        <v>NO</v>
      </c>
      <c r="S287" s="276" t="str">
        <f>IF(Q287&lt;5,"Sin Riesgo",IF(Q287 &lt;=14,"Bajo",IF(Q287&lt;=35,"Medio",IF(Q287&lt;=80,"Alto","Inviable Sanitariamente"))))</f>
        <v>Alto</v>
      </c>
      <c r="T287" s="41"/>
    </row>
    <row r="288" spans="1:20" s="44" customFormat="1" ht="32.1" customHeight="1">
      <c r="A288" s="509" t="s">
        <v>2618</v>
      </c>
      <c r="B288" s="511" t="s">
        <v>1658</v>
      </c>
      <c r="C288" s="511" t="s">
        <v>2628</v>
      </c>
      <c r="D288" s="424">
        <v>22</v>
      </c>
      <c r="E288" s="443"/>
      <c r="F288" s="717"/>
      <c r="G288" s="717"/>
      <c r="H288" s="717">
        <v>38.700000000000003</v>
      </c>
      <c r="I288" s="717"/>
      <c r="J288" s="717"/>
      <c r="K288" s="717">
        <v>26.4</v>
      </c>
      <c r="L288" s="717"/>
      <c r="M288" s="717"/>
      <c r="N288" s="717"/>
      <c r="O288" s="717"/>
      <c r="P288" s="717"/>
      <c r="Q288" s="717">
        <f t="shared" ref="Q288:Q302" si="32">AVERAGE(E288:P288)</f>
        <v>32.549999999999997</v>
      </c>
      <c r="R288" s="718" t="str">
        <f t="shared" si="31"/>
        <v>NO</v>
      </c>
      <c r="S288" s="276" t="str">
        <f t="shared" ref="S288" si="33">IF(Q288&lt;5,"Sin Riesgo",IF(Q288 &lt;=14,"Bajo",IF(Q288&lt;=35,"Medio",IF(Q288&lt;=80,"Alto","Inviable Sanitariamente"))))</f>
        <v>Medio</v>
      </c>
      <c r="T288" s="41"/>
    </row>
    <row r="289" spans="1:20" s="44" customFormat="1" ht="32.1" customHeight="1">
      <c r="A289" s="509" t="s">
        <v>2618</v>
      </c>
      <c r="B289" s="511" t="s">
        <v>2629</v>
      </c>
      <c r="C289" s="511" t="s">
        <v>2630</v>
      </c>
      <c r="D289" s="424">
        <v>82</v>
      </c>
      <c r="E289" s="443"/>
      <c r="F289" s="717"/>
      <c r="G289" s="717"/>
      <c r="H289" s="717"/>
      <c r="I289" s="717"/>
      <c r="J289" s="717">
        <v>27.1</v>
      </c>
      <c r="K289" s="717"/>
      <c r="L289" s="717"/>
      <c r="M289" s="717"/>
      <c r="N289" s="717"/>
      <c r="O289" s="717">
        <v>57.6</v>
      </c>
      <c r="P289" s="717"/>
      <c r="Q289" s="717">
        <f t="shared" si="32"/>
        <v>42.35</v>
      </c>
      <c r="R289" s="718" t="str">
        <f t="shared" si="31"/>
        <v>NO</v>
      </c>
      <c r="S289" s="276" t="str">
        <f>IF(Q289&lt;5,"Sin Riesgo",IF(Q289 &lt;=14,"Bajo",IF(Q289&lt;=35,"Medio",IF(Q289&lt;=80,"Alto","Inviable Sanitariamente"))))</f>
        <v>Alto</v>
      </c>
      <c r="T289" s="41"/>
    </row>
    <row r="290" spans="1:20" s="44" customFormat="1" ht="32.1" customHeight="1">
      <c r="A290" s="509" t="s">
        <v>2618</v>
      </c>
      <c r="B290" s="511" t="s">
        <v>2631</v>
      </c>
      <c r="C290" s="511" t="s">
        <v>2632</v>
      </c>
      <c r="D290" s="436">
        <v>83</v>
      </c>
      <c r="E290" s="443"/>
      <c r="F290" s="717"/>
      <c r="G290" s="717"/>
      <c r="H290" s="717"/>
      <c r="I290" s="717">
        <v>72.900000000000006</v>
      </c>
      <c r="J290" s="717"/>
      <c r="K290" s="717"/>
      <c r="L290" s="717">
        <v>26.4</v>
      </c>
      <c r="M290" s="717"/>
      <c r="N290" s="717"/>
      <c r="O290" s="717"/>
      <c r="P290" s="717"/>
      <c r="Q290" s="717">
        <f t="shared" si="32"/>
        <v>49.650000000000006</v>
      </c>
      <c r="R290" s="718" t="str">
        <f t="shared" si="31"/>
        <v>NO</v>
      </c>
      <c r="S290" s="276" t="str">
        <f>IF(Q290&lt;5,"Sin Riesgo",IF(Q290 &lt;=14,"Bajo",IF(Q290&lt;=35,"Medio",IF(Q290&lt;=80,"Alto","Inviable Sanitariamente"))))</f>
        <v>Alto</v>
      </c>
      <c r="T290" s="41"/>
    </row>
    <row r="291" spans="1:20" s="44" customFormat="1" ht="32.1" customHeight="1">
      <c r="A291" s="509" t="s">
        <v>2618</v>
      </c>
      <c r="B291" s="511" t="s">
        <v>1334</v>
      </c>
      <c r="C291" s="511" t="s">
        <v>2633</v>
      </c>
      <c r="D291" s="424">
        <v>31</v>
      </c>
      <c r="E291" s="443"/>
      <c r="F291" s="717"/>
      <c r="G291" s="717"/>
      <c r="H291" s="717">
        <v>40.6</v>
      </c>
      <c r="I291" s="717"/>
      <c r="J291" s="717"/>
      <c r="K291" s="717"/>
      <c r="L291" s="717"/>
      <c r="M291" s="717"/>
      <c r="N291" s="717">
        <v>26.4</v>
      </c>
      <c r="O291" s="717"/>
      <c r="P291" s="717"/>
      <c r="Q291" s="717">
        <f t="shared" si="32"/>
        <v>33.5</v>
      </c>
      <c r="R291" s="718" t="str">
        <f t="shared" si="31"/>
        <v>NO</v>
      </c>
      <c r="S291" s="276" t="str">
        <f t="shared" ref="S291:S302" si="34">IF(Q291&lt;5,"Sin Riesgo",IF(Q291 &lt;=14,"Bajo",IF(Q291&lt;=35,"Medio",IF(Q291&lt;=80,"Alto","Inviable Sanitariamente"))))</f>
        <v>Medio</v>
      </c>
      <c r="T291" s="41"/>
    </row>
    <row r="292" spans="1:20" s="44" customFormat="1" ht="32.1" customHeight="1">
      <c r="A292" s="509" t="s">
        <v>2618</v>
      </c>
      <c r="B292" s="511" t="s">
        <v>2634</v>
      </c>
      <c r="C292" s="511" t="s">
        <v>2635</v>
      </c>
      <c r="D292" s="424">
        <v>53</v>
      </c>
      <c r="E292" s="443"/>
      <c r="F292" s="717"/>
      <c r="G292" s="717"/>
      <c r="H292" s="717"/>
      <c r="I292" s="717">
        <v>38.700000000000003</v>
      </c>
      <c r="J292" s="717"/>
      <c r="K292" s="717"/>
      <c r="L292" s="717">
        <v>24</v>
      </c>
      <c r="M292" s="717"/>
      <c r="N292" s="717"/>
      <c r="O292" s="717"/>
      <c r="P292" s="717"/>
      <c r="Q292" s="717">
        <f t="shared" si="32"/>
        <v>31.35</v>
      </c>
      <c r="R292" s="718" t="str">
        <f t="shared" si="31"/>
        <v>NO</v>
      </c>
      <c r="S292" s="276" t="str">
        <f t="shared" si="34"/>
        <v>Medio</v>
      </c>
      <c r="T292" s="41"/>
    </row>
    <row r="293" spans="1:20" s="44" customFormat="1" ht="32.1" customHeight="1">
      <c r="A293" s="509" t="s">
        <v>2618</v>
      </c>
      <c r="B293" s="511" t="s">
        <v>2636</v>
      </c>
      <c r="C293" s="511" t="s">
        <v>2637</v>
      </c>
      <c r="D293" s="424">
        <v>70</v>
      </c>
      <c r="E293" s="443"/>
      <c r="F293" s="717">
        <v>88</v>
      </c>
      <c r="G293" s="717"/>
      <c r="H293" s="717"/>
      <c r="I293" s="717"/>
      <c r="J293" s="717"/>
      <c r="K293" s="717"/>
      <c r="L293" s="717"/>
      <c r="M293" s="717"/>
      <c r="N293" s="717">
        <v>64</v>
      </c>
      <c r="O293" s="717"/>
      <c r="P293" s="717"/>
      <c r="Q293" s="717">
        <f t="shared" si="32"/>
        <v>76</v>
      </c>
      <c r="R293" s="718" t="str">
        <f t="shared" si="31"/>
        <v>NO</v>
      </c>
      <c r="S293" s="276" t="str">
        <f t="shared" si="34"/>
        <v>Alto</v>
      </c>
      <c r="T293" s="41"/>
    </row>
    <row r="294" spans="1:20" s="44" customFormat="1" ht="32.1" customHeight="1">
      <c r="A294" s="509" t="s">
        <v>2618</v>
      </c>
      <c r="B294" s="511" t="s">
        <v>2621</v>
      </c>
      <c r="C294" s="511" t="s">
        <v>2638</v>
      </c>
      <c r="D294" s="424">
        <v>230</v>
      </c>
      <c r="E294" s="443"/>
      <c r="F294" s="717"/>
      <c r="G294" s="717"/>
      <c r="H294" s="717">
        <v>26.8</v>
      </c>
      <c r="I294" s="717"/>
      <c r="J294" s="717"/>
      <c r="K294" s="717">
        <v>24</v>
      </c>
      <c r="L294" s="717"/>
      <c r="M294" s="717"/>
      <c r="N294" s="717"/>
      <c r="O294" s="717"/>
      <c r="P294" s="717"/>
      <c r="Q294" s="717">
        <f t="shared" si="32"/>
        <v>25.4</v>
      </c>
      <c r="R294" s="718" t="str">
        <f t="shared" si="31"/>
        <v>NO</v>
      </c>
      <c r="S294" s="276" t="str">
        <f t="shared" si="34"/>
        <v>Medio</v>
      </c>
      <c r="T294" s="41"/>
    </row>
    <row r="295" spans="1:20" s="44" customFormat="1" ht="32.1" customHeight="1">
      <c r="A295" s="509" t="s">
        <v>2618</v>
      </c>
      <c r="B295" s="511" t="s">
        <v>129</v>
      </c>
      <c r="C295" s="511" t="s">
        <v>2639</v>
      </c>
      <c r="D295" s="424">
        <v>9</v>
      </c>
      <c r="E295" s="443"/>
      <c r="F295" s="717"/>
      <c r="G295" s="717"/>
      <c r="H295" s="717"/>
      <c r="I295" s="717"/>
      <c r="J295" s="717">
        <v>46.5</v>
      </c>
      <c r="K295" s="717"/>
      <c r="L295" s="717"/>
      <c r="M295" s="717"/>
      <c r="N295" s="717">
        <v>64</v>
      </c>
      <c r="O295" s="717"/>
      <c r="P295" s="717"/>
      <c r="Q295" s="717">
        <f t="shared" si="32"/>
        <v>55.25</v>
      </c>
      <c r="R295" s="718" t="str">
        <f t="shared" si="31"/>
        <v>NO</v>
      </c>
      <c r="S295" s="276" t="str">
        <f t="shared" si="34"/>
        <v>Alto</v>
      </c>
      <c r="T295" s="41"/>
    </row>
    <row r="296" spans="1:20" s="44" customFormat="1" ht="32.1" customHeight="1">
      <c r="A296" s="509" t="s">
        <v>2618</v>
      </c>
      <c r="B296" s="511" t="s">
        <v>1305</v>
      </c>
      <c r="C296" s="511" t="s">
        <v>2640</v>
      </c>
      <c r="D296" s="424">
        <v>28</v>
      </c>
      <c r="E296" s="443"/>
      <c r="F296" s="717"/>
      <c r="G296" s="717"/>
      <c r="H296" s="717"/>
      <c r="I296" s="717">
        <v>40.6</v>
      </c>
      <c r="J296" s="717"/>
      <c r="K296" s="717"/>
      <c r="L296" s="717"/>
      <c r="M296" s="717">
        <v>60</v>
      </c>
      <c r="N296" s="717"/>
      <c r="O296" s="717"/>
      <c r="P296" s="717"/>
      <c r="Q296" s="717">
        <f t="shared" si="32"/>
        <v>50.3</v>
      </c>
      <c r="R296" s="718" t="str">
        <f t="shared" si="31"/>
        <v>NO</v>
      </c>
      <c r="S296" s="276" t="str">
        <f t="shared" si="34"/>
        <v>Alto</v>
      </c>
      <c r="T296" s="41"/>
    </row>
    <row r="297" spans="1:20" s="44" customFormat="1" ht="32.1" customHeight="1">
      <c r="A297" s="509" t="s">
        <v>2618</v>
      </c>
      <c r="B297" s="511" t="s">
        <v>41</v>
      </c>
      <c r="C297" s="511" t="s">
        <v>2641</v>
      </c>
      <c r="D297" s="436">
        <v>217</v>
      </c>
      <c r="E297" s="443"/>
      <c r="F297" s="717"/>
      <c r="G297" s="717"/>
      <c r="H297" s="717"/>
      <c r="I297" s="717"/>
      <c r="J297" s="717"/>
      <c r="K297" s="717">
        <v>48</v>
      </c>
      <c r="L297" s="717"/>
      <c r="M297" s="717"/>
      <c r="N297" s="717">
        <v>26.4</v>
      </c>
      <c r="O297" s="717"/>
      <c r="P297" s="717"/>
      <c r="Q297" s="717">
        <f t="shared" si="32"/>
        <v>37.200000000000003</v>
      </c>
      <c r="R297" s="718" t="str">
        <f t="shared" si="31"/>
        <v>NO</v>
      </c>
      <c r="S297" s="276" t="str">
        <f t="shared" si="34"/>
        <v>Alto</v>
      </c>
      <c r="T297" s="41"/>
    </row>
    <row r="298" spans="1:20" s="44" customFormat="1" ht="32.1" customHeight="1">
      <c r="A298" s="509" t="s">
        <v>2618</v>
      </c>
      <c r="B298" s="511" t="s">
        <v>2642</v>
      </c>
      <c r="C298" s="511" t="s">
        <v>2643</v>
      </c>
      <c r="D298" s="424">
        <v>10</v>
      </c>
      <c r="E298" s="443"/>
      <c r="F298" s="717"/>
      <c r="G298" s="717"/>
      <c r="H298" s="717"/>
      <c r="I298" s="717">
        <v>40.6</v>
      </c>
      <c r="J298" s="717"/>
      <c r="K298" s="717"/>
      <c r="L298" s="717"/>
      <c r="M298" s="717">
        <v>26.4</v>
      </c>
      <c r="N298" s="717"/>
      <c r="O298" s="717"/>
      <c r="P298" s="717"/>
      <c r="Q298" s="717">
        <f t="shared" si="32"/>
        <v>33.5</v>
      </c>
      <c r="R298" s="718" t="str">
        <f t="shared" si="31"/>
        <v>NO</v>
      </c>
      <c r="S298" s="276" t="str">
        <f t="shared" si="34"/>
        <v>Medio</v>
      </c>
      <c r="T298" s="41"/>
    </row>
    <row r="299" spans="1:20" s="44" customFormat="1" ht="32.1" customHeight="1">
      <c r="A299" s="509" t="s">
        <v>2618</v>
      </c>
      <c r="B299" s="511" t="s">
        <v>2644</v>
      </c>
      <c r="C299" s="511" t="s">
        <v>2645</v>
      </c>
      <c r="D299" s="424">
        <v>75</v>
      </c>
      <c r="E299" s="443"/>
      <c r="F299" s="717"/>
      <c r="G299" s="717"/>
      <c r="H299" s="717"/>
      <c r="I299" s="717">
        <v>58.1</v>
      </c>
      <c r="J299" s="717"/>
      <c r="K299" s="717"/>
      <c r="L299" s="717"/>
      <c r="M299" s="717"/>
      <c r="N299" s="717">
        <v>24</v>
      </c>
      <c r="O299" s="717"/>
      <c r="P299" s="717"/>
      <c r="Q299" s="717">
        <f t="shared" si="32"/>
        <v>41.05</v>
      </c>
      <c r="R299" s="718" t="str">
        <f t="shared" si="31"/>
        <v>NO</v>
      </c>
      <c r="S299" s="276" t="str">
        <f t="shared" si="34"/>
        <v>Alto</v>
      </c>
      <c r="T299" s="41"/>
    </row>
    <row r="300" spans="1:20" s="44" customFormat="1" ht="32.1" customHeight="1">
      <c r="A300" s="509" t="s">
        <v>2618</v>
      </c>
      <c r="B300" s="511" t="s">
        <v>2646</v>
      </c>
      <c r="C300" s="511" t="s">
        <v>2647</v>
      </c>
      <c r="D300" s="424">
        <v>134</v>
      </c>
      <c r="E300" s="443"/>
      <c r="F300" s="717"/>
      <c r="G300" s="717"/>
      <c r="H300" s="717">
        <v>0</v>
      </c>
      <c r="I300" s="717"/>
      <c r="J300" s="717">
        <v>0</v>
      </c>
      <c r="K300" s="717"/>
      <c r="L300" s="717"/>
      <c r="M300" s="717"/>
      <c r="N300" s="717"/>
      <c r="O300" s="717"/>
      <c r="P300" s="717"/>
      <c r="Q300" s="717">
        <f t="shared" si="32"/>
        <v>0</v>
      </c>
      <c r="R300" s="718" t="str">
        <f t="shared" si="31"/>
        <v>SI</v>
      </c>
      <c r="S300" s="276" t="str">
        <f t="shared" si="34"/>
        <v>Sin Riesgo</v>
      </c>
      <c r="T300" s="41"/>
    </row>
    <row r="301" spans="1:20" s="44" customFormat="1" ht="32.1" customHeight="1">
      <c r="A301" s="509" t="s">
        <v>2618</v>
      </c>
      <c r="B301" s="511" t="s">
        <v>2367</v>
      </c>
      <c r="C301" s="511" t="s">
        <v>2648</v>
      </c>
      <c r="D301" s="424">
        <v>19</v>
      </c>
      <c r="E301" s="443"/>
      <c r="F301" s="717"/>
      <c r="G301" s="717"/>
      <c r="H301" s="717"/>
      <c r="I301" s="717">
        <v>38.700000000000003</v>
      </c>
      <c r="J301" s="717"/>
      <c r="K301" s="717"/>
      <c r="L301" s="717"/>
      <c r="M301" s="717"/>
      <c r="N301" s="717">
        <v>57.6</v>
      </c>
      <c r="O301" s="717"/>
      <c r="P301" s="717"/>
      <c r="Q301" s="717">
        <f t="shared" si="32"/>
        <v>48.150000000000006</v>
      </c>
      <c r="R301" s="718" t="str">
        <f t="shared" si="31"/>
        <v>NO</v>
      </c>
      <c r="S301" s="276" t="str">
        <f t="shared" si="34"/>
        <v>Alto</v>
      </c>
      <c r="T301" s="41"/>
    </row>
    <row r="302" spans="1:20" s="44" customFormat="1" ht="32.1" customHeight="1">
      <c r="A302" s="509" t="s">
        <v>2618</v>
      </c>
      <c r="B302" s="511" t="s">
        <v>59</v>
      </c>
      <c r="C302" s="511" t="s">
        <v>2649</v>
      </c>
      <c r="D302" s="424">
        <v>56</v>
      </c>
      <c r="E302" s="443"/>
      <c r="F302" s="717"/>
      <c r="G302" s="717"/>
      <c r="H302" s="717">
        <v>46.5</v>
      </c>
      <c r="I302" s="717"/>
      <c r="J302" s="717"/>
      <c r="K302" s="717"/>
      <c r="L302" s="717"/>
      <c r="M302" s="717"/>
      <c r="N302" s="717">
        <v>57.6</v>
      </c>
      <c r="O302" s="717"/>
      <c r="P302" s="717"/>
      <c r="Q302" s="717">
        <f t="shared" si="32"/>
        <v>52.05</v>
      </c>
      <c r="R302" s="718" t="str">
        <f t="shared" si="31"/>
        <v>NO</v>
      </c>
      <c r="S302" s="276" t="str">
        <f t="shared" si="34"/>
        <v>Alto</v>
      </c>
      <c r="T302" s="41"/>
    </row>
    <row r="303" spans="1:20" s="44" customFormat="1" ht="32.1" customHeight="1">
      <c r="A303" s="509" t="s">
        <v>2618</v>
      </c>
      <c r="B303" s="511" t="s">
        <v>2650</v>
      </c>
      <c r="C303" s="511" t="s">
        <v>2651</v>
      </c>
      <c r="D303" s="424">
        <v>60</v>
      </c>
      <c r="E303" s="443"/>
      <c r="F303" s="717"/>
      <c r="G303" s="717"/>
      <c r="H303" s="717">
        <v>46.451599999999999</v>
      </c>
      <c r="I303" s="717"/>
      <c r="J303" s="717"/>
      <c r="K303" s="717"/>
      <c r="L303" s="717"/>
      <c r="M303" s="717"/>
      <c r="N303" s="717"/>
      <c r="O303" s="717">
        <v>57.6</v>
      </c>
      <c r="P303" s="717"/>
      <c r="Q303" s="717">
        <f>AVERAGE(E303:P303)</f>
        <v>52.025800000000004</v>
      </c>
      <c r="R303" s="718" t="str">
        <f>IF(Q303&lt;5,"SI","NO")</f>
        <v>NO</v>
      </c>
      <c r="S303" s="276" t="str">
        <f>IF(Q303&lt;5,"Sin Riesgo",IF(Q303 &lt;=14,"Bajo",IF(Q303&lt;=35,"Medio",IF(Q303&lt;=80,"Alto","Inviable Sanitariamente"))))</f>
        <v>Alto</v>
      </c>
      <c r="T303" s="41"/>
    </row>
    <row r="304" spans="1:20" s="44" customFormat="1" ht="32.1" customHeight="1">
      <c r="A304" s="509" t="s">
        <v>2618</v>
      </c>
      <c r="B304" s="511" t="s">
        <v>2652</v>
      </c>
      <c r="C304" s="511" t="s">
        <v>2653</v>
      </c>
      <c r="D304" s="436">
        <v>45</v>
      </c>
      <c r="E304" s="443"/>
      <c r="F304" s="717"/>
      <c r="G304" s="717"/>
      <c r="H304" s="717"/>
      <c r="I304" s="717"/>
      <c r="J304" s="717">
        <v>24</v>
      </c>
      <c r="K304" s="717"/>
      <c r="L304" s="717"/>
      <c r="M304" s="717"/>
      <c r="N304" s="717">
        <v>24</v>
      </c>
      <c r="O304" s="717"/>
      <c r="P304" s="717"/>
      <c r="Q304" s="717">
        <f t="shared" ref="Q304:Q307" si="35">AVERAGE(E304:P304)</f>
        <v>24</v>
      </c>
      <c r="R304" s="718" t="str">
        <f t="shared" ref="R304:R307" si="36">IF(Q304&lt;5,"SI","NO")</f>
        <v>NO</v>
      </c>
      <c r="S304" s="276" t="str">
        <f t="shared" ref="S304:S307" si="37">IF(Q304&lt;5,"Sin Riesgo",IF(Q304 &lt;=14,"Bajo",IF(Q304&lt;=35,"Medio",IF(Q304&lt;=80,"Alto","Inviable Sanitariamente"))))</f>
        <v>Medio</v>
      </c>
      <c r="T304" s="41"/>
    </row>
    <row r="305" spans="1:20" s="44" customFormat="1" ht="32.1" customHeight="1">
      <c r="A305" s="509" t="s">
        <v>2618</v>
      </c>
      <c r="B305" s="511" t="s">
        <v>2654</v>
      </c>
      <c r="C305" s="511" t="s">
        <v>2655</v>
      </c>
      <c r="D305" s="436">
        <v>27</v>
      </c>
      <c r="E305" s="443"/>
      <c r="F305" s="717"/>
      <c r="G305" s="717"/>
      <c r="H305" s="717"/>
      <c r="I305" s="717"/>
      <c r="J305" s="717"/>
      <c r="K305" s="717">
        <v>57.6</v>
      </c>
      <c r="L305" s="717"/>
      <c r="M305" s="717"/>
      <c r="N305" s="717">
        <v>24</v>
      </c>
      <c r="O305" s="717"/>
      <c r="P305" s="717"/>
      <c r="Q305" s="717">
        <f t="shared" si="35"/>
        <v>40.799999999999997</v>
      </c>
      <c r="R305" s="718" t="str">
        <f t="shared" si="36"/>
        <v>NO</v>
      </c>
      <c r="S305" s="276" t="str">
        <f t="shared" si="37"/>
        <v>Alto</v>
      </c>
      <c r="T305" s="41"/>
    </row>
    <row r="306" spans="1:20" s="44" customFormat="1" ht="32.1" customHeight="1">
      <c r="A306" s="509" t="s">
        <v>2618</v>
      </c>
      <c r="B306" s="511" t="s">
        <v>2656</v>
      </c>
      <c r="C306" s="511" t="s">
        <v>2657</v>
      </c>
      <c r="D306" s="424">
        <v>18</v>
      </c>
      <c r="E306" s="443"/>
      <c r="F306" s="717"/>
      <c r="G306" s="717"/>
      <c r="H306" s="717">
        <v>46.451599999999999</v>
      </c>
      <c r="I306" s="717"/>
      <c r="J306" s="717"/>
      <c r="K306" s="717"/>
      <c r="L306" s="717"/>
      <c r="M306" s="717"/>
      <c r="N306" s="717"/>
      <c r="O306" s="717">
        <v>57.6</v>
      </c>
      <c r="P306" s="717"/>
      <c r="Q306" s="717">
        <f t="shared" si="35"/>
        <v>52.025800000000004</v>
      </c>
      <c r="R306" s="718" t="str">
        <f t="shared" si="36"/>
        <v>NO</v>
      </c>
      <c r="S306" s="276" t="str">
        <f t="shared" si="37"/>
        <v>Alto</v>
      </c>
      <c r="T306" s="41"/>
    </row>
    <row r="307" spans="1:20" s="44" customFormat="1" ht="32.1" customHeight="1">
      <c r="A307" s="509" t="s">
        <v>2618</v>
      </c>
      <c r="B307" s="511" t="s">
        <v>2405</v>
      </c>
      <c r="C307" s="511" t="s">
        <v>2658</v>
      </c>
      <c r="D307" s="424">
        <v>17</v>
      </c>
      <c r="E307" s="443"/>
      <c r="F307" s="717"/>
      <c r="G307" s="717"/>
      <c r="H307" s="717">
        <v>71</v>
      </c>
      <c r="I307" s="717"/>
      <c r="J307" s="717"/>
      <c r="K307" s="717">
        <v>24</v>
      </c>
      <c r="L307" s="717"/>
      <c r="M307" s="717"/>
      <c r="N307" s="717"/>
      <c r="O307" s="717"/>
      <c r="P307" s="717"/>
      <c r="Q307" s="717">
        <f t="shared" si="35"/>
        <v>47.5</v>
      </c>
      <c r="R307" s="718" t="str">
        <f t="shared" si="36"/>
        <v>NO</v>
      </c>
      <c r="S307" s="276" t="str">
        <f t="shared" si="37"/>
        <v>Alto</v>
      </c>
      <c r="T307" s="41"/>
    </row>
    <row r="308" spans="1:20" s="44" customFormat="1" ht="32.1" customHeight="1">
      <c r="A308" s="509" t="s">
        <v>2659</v>
      </c>
      <c r="B308" s="511" t="s">
        <v>2660</v>
      </c>
      <c r="C308" s="511"/>
      <c r="D308" s="203"/>
      <c r="E308" s="444"/>
      <c r="F308" s="717"/>
      <c r="G308" s="717"/>
      <c r="H308" s="717"/>
      <c r="I308" s="717"/>
      <c r="J308" s="717"/>
      <c r="K308" s="717"/>
      <c r="L308" s="717"/>
      <c r="M308" s="717"/>
      <c r="N308" s="717"/>
      <c r="O308" s="717"/>
      <c r="P308" s="717"/>
      <c r="Q308" s="717"/>
      <c r="R308" s="718"/>
      <c r="S308" s="276"/>
      <c r="T308" s="41"/>
    </row>
    <row r="309" spans="1:20" s="44" customFormat="1" ht="32.1" customHeight="1">
      <c r="A309" s="509" t="s">
        <v>2661</v>
      </c>
      <c r="B309" s="511" t="s">
        <v>2662</v>
      </c>
      <c r="C309" s="511" t="s">
        <v>2663</v>
      </c>
      <c r="D309" s="434">
        <v>44</v>
      </c>
      <c r="E309" s="451"/>
      <c r="F309" s="717"/>
      <c r="G309" s="717"/>
      <c r="H309" s="717"/>
      <c r="I309" s="717"/>
      <c r="J309" s="717"/>
      <c r="K309" s="717">
        <v>96.39</v>
      </c>
      <c r="L309" s="717"/>
      <c r="M309" s="717"/>
      <c r="N309" s="717"/>
      <c r="O309" s="717"/>
      <c r="P309" s="717"/>
      <c r="Q309" s="717">
        <f t="shared" ref="Q309:Q322" si="38">AVERAGE(E309:P309)</f>
        <v>96.39</v>
      </c>
      <c r="R309" s="718" t="str">
        <f t="shared" ref="R309:R357" si="39">IF(Q309&lt;5,"SI","NO")</f>
        <v>NO</v>
      </c>
      <c r="S309" s="276" t="str">
        <f t="shared" ref="S309:S322" si="40">IF(Q309&lt;5,"Sin Riesgo",IF(Q309 &lt;=14,"Bajo",IF(Q309&lt;=35,"Medio",IF(Q309&lt;=80,"Alto","Inviable Sanitariamente"))))</f>
        <v>Inviable Sanitariamente</v>
      </c>
      <c r="T309" s="41"/>
    </row>
    <row r="310" spans="1:20" s="44" customFormat="1" ht="32.1" customHeight="1">
      <c r="A310" s="509" t="s">
        <v>2661</v>
      </c>
      <c r="B310" s="511" t="s">
        <v>1489</v>
      </c>
      <c r="C310" s="511" t="s">
        <v>2664</v>
      </c>
      <c r="D310" s="426">
        <v>25</v>
      </c>
      <c r="E310" s="451"/>
      <c r="F310" s="717"/>
      <c r="G310" s="717"/>
      <c r="H310" s="717"/>
      <c r="I310" s="717"/>
      <c r="J310" s="717"/>
      <c r="K310" s="717"/>
      <c r="L310" s="717"/>
      <c r="M310" s="717">
        <v>96.39</v>
      </c>
      <c r="N310" s="717"/>
      <c r="O310" s="717"/>
      <c r="P310" s="717"/>
      <c r="Q310" s="717">
        <f t="shared" si="38"/>
        <v>96.39</v>
      </c>
      <c r="R310" s="718" t="str">
        <f t="shared" si="39"/>
        <v>NO</v>
      </c>
      <c r="S310" s="276" t="str">
        <f t="shared" si="40"/>
        <v>Inviable Sanitariamente</v>
      </c>
      <c r="T310" s="41"/>
    </row>
    <row r="311" spans="1:20" s="44" customFormat="1" ht="32.1" customHeight="1">
      <c r="A311" s="509" t="s">
        <v>2661</v>
      </c>
      <c r="B311" s="511" t="s">
        <v>2665</v>
      </c>
      <c r="C311" s="511" t="s">
        <v>2666</v>
      </c>
      <c r="D311" s="434">
        <v>26</v>
      </c>
      <c r="E311" s="451"/>
      <c r="F311" s="717"/>
      <c r="G311" s="717"/>
      <c r="H311" s="717"/>
      <c r="I311" s="717"/>
      <c r="J311" s="717"/>
      <c r="K311" s="717"/>
      <c r="L311" s="717"/>
      <c r="M311" s="717"/>
      <c r="N311" s="717"/>
      <c r="O311" s="717"/>
      <c r="P311" s="717"/>
      <c r="Q311" s="717" t="e">
        <f t="shared" si="38"/>
        <v>#DIV/0!</v>
      </c>
      <c r="R311" s="718" t="e">
        <f t="shared" si="39"/>
        <v>#DIV/0!</v>
      </c>
      <c r="S311" s="276" t="e">
        <f t="shared" si="40"/>
        <v>#DIV/0!</v>
      </c>
      <c r="T311" s="41"/>
    </row>
    <row r="312" spans="1:20" s="44" customFormat="1" ht="32.1" customHeight="1">
      <c r="A312" s="509" t="s">
        <v>2661</v>
      </c>
      <c r="B312" s="511" t="s">
        <v>2667</v>
      </c>
      <c r="C312" s="511" t="s">
        <v>2668</v>
      </c>
      <c r="D312" s="426">
        <v>43</v>
      </c>
      <c r="E312" s="451"/>
      <c r="F312" s="717"/>
      <c r="G312" s="717"/>
      <c r="H312" s="717"/>
      <c r="I312" s="717"/>
      <c r="J312" s="717"/>
      <c r="K312" s="717"/>
      <c r="L312" s="717"/>
      <c r="M312" s="717">
        <v>97.35</v>
      </c>
      <c r="N312" s="717"/>
      <c r="O312" s="717"/>
      <c r="P312" s="717"/>
      <c r="Q312" s="717">
        <f t="shared" si="38"/>
        <v>97.35</v>
      </c>
      <c r="R312" s="718" t="str">
        <f t="shared" si="39"/>
        <v>NO</v>
      </c>
      <c r="S312" s="276" t="str">
        <f t="shared" si="40"/>
        <v>Inviable Sanitariamente</v>
      </c>
      <c r="T312" s="41"/>
    </row>
    <row r="313" spans="1:20" s="44" customFormat="1" ht="32.1" customHeight="1">
      <c r="A313" s="509" t="s">
        <v>2661</v>
      </c>
      <c r="B313" s="511" t="s">
        <v>103</v>
      </c>
      <c r="C313" s="511" t="s">
        <v>2669</v>
      </c>
      <c r="D313" s="203">
        <v>15</v>
      </c>
      <c r="E313" s="452"/>
      <c r="F313" s="717"/>
      <c r="G313" s="717"/>
      <c r="H313" s="717"/>
      <c r="I313" s="717"/>
      <c r="J313" s="717"/>
      <c r="K313" s="717">
        <v>70.8</v>
      </c>
      <c r="L313" s="717"/>
      <c r="M313" s="717"/>
      <c r="N313" s="717"/>
      <c r="O313" s="717"/>
      <c r="P313" s="717"/>
      <c r="Q313" s="717">
        <f t="shared" si="38"/>
        <v>70.8</v>
      </c>
      <c r="R313" s="718" t="str">
        <f t="shared" si="39"/>
        <v>NO</v>
      </c>
      <c r="S313" s="276" t="str">
        <f t="shared" si="40"/>
        <v>Alto</v>
      </c>
      <c r="T313" s="41"/>
    </row>
    <row r="314" spans="1:20" s="44" customFormat="1" ht="32.1" customHeight="1">
      <c r="A314" s="509" t="s">
        <v>2661</v>
      </c>
      <c r="B314" s="511" t="s">
        <v>2670</v>
      </c>
      <c r="C314" s="511" t="s">
        <v>2671</v>
      </c>
      <c r="D314" s="426">
        <v>8</v>
      </c>
      <c r="E314" s="451"/>
      <c r="F314" s="717"/>
      <c r="G314" s="717"/>
      <c r="H314" s="717"/>
      <c r="I314" s="717"/>
      <c r="J314" s="717"/>
      <c r="K314" s="717"/>
      <c r="L314" s="717"/>
      <c r="M314" s="717">
        <v>70.8</v>
      </c>
      <c r="N314" s="717"/>
      <c r="O314" s="717"/>
      <c r="P314" s="717"/>
      <c r="Q314" s="717">
        <f t="shared" si="38"/>
        <v>70.8</v>
      </c>
      <c r="R314" s="718" t="str">
        <f t="shared" si="39"/>
        <v>NO</v>
      </c>
      <c r="S314" s="276" t="str">
        <f t="shared" si="40"/>
        <v>Alto</v>
      </c>
      <c r="T314" s="41"/>
    </row>
    <row r="315" spans="1:20" s="44" customFormat="1" ht="32.1" customHeight="1">
      <c r="A315" s="509" t="s">
        <v>2661</v>
      </c>
      <c r="B315" s="511" t="s">
        <v>2672</v>
      </c>
      <c r="C315" s="511" t="s">
        <v>2673</v>
      </c>
      <c r="D315" s="203">
        <v>18</v>
      </c>
      <c r="E315" s="451"/>
      <c r="F315" s="717"/>
      <c r="G315" s="717"/>
      <c r="H315" s="717"/>
      <c r="I315" s="717"/>
      <c r="J315" s="717"/>
      <c r="K315" s="717"/>
      <c r="L315" s="717"/>
      <c r="M315" s="717"/>
      <c r="N315" s="717"/>
      <c r="O315" s="717"/>
      <c r="P315" s="717"/>
      <c r="Q315" s="717" t="e">
        <f t="shared" si="38"/>
        <v>#DIV/0!</v>
      </c>
      <c r="R315" s="718" t="e">
        <f t="shared" si="39"/>
        <v>#DIV/0!</v>
      </c>
      <c r="S315" s="276" t="e">
        <f t="shared" si="40"/>
        <v>#DIV/0!</v>
      </c>
      <c r="T315" s="41"/>
    </row>
    <row r="316" spans="1:20" s="44" customFormat="1" ht="32.1" customHeight="1">
      <c r="A316" s="509" t="s">
        <v>2661</v>
      </c>
      <c r="B316" s="511" t="s">
        <v>2674</v>
      </c>
      <c r="C316" s="511" t="s">
        <v>2675</v>
      </c>
      <c r="D316" s="426">
        <v>36</v>
      </c>
      <c r="E316" s="451"/>
      <c r="F316" s="717"/>
      <c r="G316" s="717"/>
      <c r="H316" s="717"/>
      <c r="I316" s="717"/>
      <c r="J316" s="717"/>
      <c r="K316" s="717">
        <v>70.8</v>
      </c>
      <c r="L316" s="717"/>
      <c r="M316" s="717"/>
      <c r="N316" s="717"/>
      <c r="O316" s="717"/>
      <c r="P316" s="717"/>
      <c r="Q316" s="717">
        <f t="shared" si="38"/>
        <v>70.8</v>
      </c>
      <c r="R316" s="718" t="str">
        <f t="shared" si="39"/>
        <v>NO</v>
      </c>
      <c r="S316" s="276" t="str">
        <f t="shared" si="40"/>
        <v>Alto</v>
      </c>
      <c r="T316" s="41"/>
    </row>
    <row r="317" spans="1:20" s="44" customFormat="1" ht="32.1" customHeight="1">
      <c r="A317" s="509" t="s">
        <v>2661</v>
      </c>
      <c r="B317" s="511" t="s">
        <v>2676</v>
      </c>
      <c r="C317" s="511" t="s">
        <v>2677</v>
      </c>
      <c r="D317" s="426">
        <v>118</v>
      </c>
      <c r="E317" s="451"/>
      <c r="F317" s="717"/>
      <c r="G317" s="717"/>
      <c r="H317" s="717"/>
      <c r="I317" s="717">
        <v>70.8</v>
      </c>
      <c r="J317" s="717"/>
      <c r="K317" s="717"/>
      <c r="L317" s="717"/>
      <c r="M317" s="717"/>
      <c r="N317" s="717"/>
      <c r="O317" s="717"/>
      <c r="P317" s="717"/>
      <c r="Q317" s="717">
        <f t="shared" si="38"/>
        <v>70.8</v>
      </c>
      <c r="R317" s="718" t="str">
        <f t="shared" si="39"/>
        <v>NO</v>
      </c>
      <c r="S317" s="276" t="str">
        <f t="shared" si="40"/>
        <v>Alto</v>
      </c>
      <c r="T317" s="41"/>
    </row>
    <row r="318" spans="1:20" s="44" customFormat="1" ht="32.1" customHeight="1">
      <c r="A318" s="509" t="s">
        <v>2661</v>
      </c>
      <c r="B318" s="511" t="s">
        <v>2678</v>
      </c>
      <c r="C318" s="511" t="s">
        <v>2679</v>
      </c>
      <c r="D318" s="426">
        <v>68</v>
      </c>
      <c r="E318" s="451"/>
      <c r="F318" s="717"/>
      <c r="G318" s="717"/>
      <c r="H318" s="717"/>
      <c r="I318" s="717">
        <v>97.35</v>
      </c>
      <c r="J318" s="717"/>
      <c r="K318" s="717"/>
      <c r="L318" s="717"/>
      <c r="M318" s="717"/>
      <c r="N318" s="717"/>
      <c r="O318" s="717"/>
      <c r="P318" s="717"/>
      <c r="Q318" s="717">
        <f t="shared" si="38"/>
        <v>97.35</v>
      </c>
      <c r="R318" s="718" t="str">
        <f t="shared" si="39"/>
        <v>NO</v>
      </c>
      <c r="S318" s="276" t="str">
        <f t="shared" si="40"/>
        <v>Inviable Sanitariamente</v>
      </c>
      <c r="T318" s="41"/>
    </row>
    <row r="319" spans="1:20" s="44" customFormat="1" ht="32.1" customHeight="1">
      <c r="A319" s="509" t="s">
        <v>2661</v>
      </c>
      <c r="B319" s="511" t="s">
        <v>2680</v>
      </c>
      <c r="C319" s="511" t="s">
        <v>2681</v>
      </c>
      <c r="D319" s="426">
        <v>55</v>
      </c>
      <c r="E319" s="451"/>
      <c r="F319" s="717"/>
      <c r="G319" s="717"/>
      <c r="H319" s="717"/>
      <c r="I319" s="717"/>
      <c r="J319" s="717"/>
      <c r="K319" s="717"/>
      <c r="L319" s="717"/>
      <c r="M319" s="717"/>
      <c r="N319" s="717"/>
      <c r="O319" s="717"/>
      <c r="P319" s="717"/>
      <c r="Q319" s="717" t="e">
        <f t="shared" si="38"/>
        <v>#DIV/0!</v>
      </c>
      <c r="R319" s="718" t="e">
        <f t="shared" si="39"/>
        <v>#DIV/0!</v>
      </c>
      <c r="S319" s="276" t="e">
        <f t="shared" si="40"/>
        <v>#DIV/0!</v>
      </c>
      <c r="T319" s="41"/>
    </row>
    <row r="320" spans="1:20" s="44" customFormat="1" ht="32.1" customHeight="1">
      <c r="A320" s="509" t="s">
        <v>2661</v>
      </c>
      <c r="B320" s="511" t="s">
        <v>2682</v>
      </c>
      <c r="C320" s="511" t="s">
        <v>2683</v>
      </c>
      <c r="D320" s="426">
        <v>40</v>
      </c>
      <c r="E320" s="451"/>
      <c r="F320" s="717"/>
      <c r="G320" s="717"/>
      <c r="H320" s="717"/>
      <c r="I320" s="717">
        <v>23.08</v>
      </c>
      <c r="J320" s="717"/>
      <c r="K320" s="717"/>
      <c r="L320" s="717"/>
      <c r="M320" s="717"/>
      <c r="N320" s="717"/>
      <c r="O320" s="717"/>
      <c r="P320" s="717"/>
      <c r="Q320" s="717">
        <f t="shared" si="38"/>
        <v>23.08</v>
      </c>
      <c r="R320" s="718" t="str">
        <f t="shared" si="39"/>
        <v>NO</v>
      </c>
      <c r="S320" s="276" t="str">
        <f t="shared" si="40"/>
        <v>Medio</v>
      </c>
      <c r="T320" s="41"/>
    </row>
    <row r="321" spans="1:20" s="44" customFormat="1" ht="32.1" customHeight="1">
      <c r="A321" s="509" t="s">
        <v>2661</v>
      </c>
      <c r="B321" s="511" t="s">
        <v>2684</v>
      </c>
      <c r="C321" s="511" t="s">
        <v>2685</v>
      </c>
      <c r="D321" s="426">
        <v>59</v>
      </c>
      <c r="E321" s="451"/>
      <c r="F321" s="717"/>
      <c r="G321" s="717"/>
      <c r="H321" s="717"/>
      <c r="I321" s="717">
        <v>20.98</v>
      </c>
      <c r="J321" s="717"/>
      <c r="K321" s="717"/>
      <c r="L321" s="717"/>
      <c r="M321" s="717"/>
      <c r="N321" s="717"/>
      <c r="O321" s="717"/>
      <c r="P321" s="717"/>
      <c r="Q321" s="717">
        <f t="shared" si="38"/>
        <v>20.98</v>
      </c>
      <c r="R321" s="718" t="str">
        <f t="shared" si="39"/>
        <v>NO</v>
      </c>
      <c r="S321" s="276" t="str">
        <f t="shared" si="40"/>
        <v>Medio</v>
      </c>
      <c r="T321" s="41"/>
    </row>
    <row r="322" spans="1:20" s="44" customFormat="1" ht="32.1" customHeight="1">
      <c r="A322" s="509" t="s">
        <v>2661</v>
      </c>
      <c r="B322" s="511" t="s">
        <v>2686</v>
      </c>
      <c r="C322" s="511" t="s">
        <v>2687</v>
      </c>
      <c r="D322" s="426">
        <v>25</v>
      </c>
      <c r="E322" s="451"/>
      <c r="F322" s="717"/>
      <c r="G322" s="717"/>
      <c r="H322" s="717"/>
      <c r="I322" s="717">
        <v>97.35</v>
      </c>
      <c r="J322" s="717"/>
      <c r="K322" s="717"/>
      <c r="L322" s="717"/>
      <c r="M322" s="717"/>
      <c r="N322" s="717"/>
      <c r="O322" s="717"/>
      <c r="P322" s="717"/>
      <c r="Q322" s="717">
        <f t="shared" si="38"/>
        <v>97.35</v>
      </c>
      <c r="R322" s="718" t="str">
        <f t="shared" si="39"/>
        <v>NO</v>
      </c>
      <c r="S322" s="276" t="str">
        <f t="shared" si="40"/>
        <v>Inviable Sanitariamente</v>
      </c>
      <c r="T322" s="41"/>
    </row>
    <row r="323" spans="1:20" s="44" customFormat="1" ht="32.1" customHeight="1">
      <c r="A323" s="509" t="s">
        <v>2688</v>
      </c>
      <c r="B323" s="511" t="s">
        <v>2689</v>
      </c>
      <c r="C323" s="511" t="s">
        <v>2690</v>
      </c>
      <c r="D323" s="437">
        <v>32</v>
      </c>
      <c r="E323" s="453"/>
      <c r="F323" s="717"/>
      <c r="G323" s="717"/>
      <c r="H323" s="717"/>
      <c r="I323" s="717">
        <v>46</v>
      </c>
      <c r="J323" s="717"/>
      <c r="K323" s="717"/>
      <c r="L323" s="717"/>
      <c r="M323" s="717"/>
      <c r="N323" s="717"/>
      <c r="O323" s="717"/>
      <c r="P323" s="717"/>
      <c r="Q323" s="717">
        <f>AVERAGE(E323:P323)</f>
        <v>46</v>
      </c>
      <c r="R323" s="718" t="str">
        <f t="shared" si="39"/>
        <v>NO</v>
      </c>
      <c r="S323" s="276" t="str">
        <f>IF(Q323&lt;5,"Sin Riesgo",IF(Q323&lt;=14,"Bajo",IF(Q323&lt;=35,"Medio",IF(Q323&lt;=80,"Alto","Inviable Sanitariamente"))))</f>
        <v>Alto</v>
      </c>
      <c r="T323" s="41"/>
    </row>
    <row r="324" spans="1:20" s="44" customFormat="1" ht="32.1" customHeight="1">
      <c r="A324" s="509" t="s">
        <v>2688</v>
      </c>
      <c r="B324" s="511" t="s">
        <v>2691</v>
      </c>
      <c r="C324" s="511" t="s">
        <v>2692</v>
      </c>
      <c r="D324" s="437">
        <v>22</v>
      </c>
      <c r="E324" s="453"/>
      <c r="F324" s="717"/>
      <c r="G324" s="717"/>
      <c r="H324" s="717"/>
      <c r="I324" s="717">
        <v>39</v>
      </c>
      <c r="J324" s="717"/>
      <c r="K324" s="717"/>
      <c r="L324" s="717"/>
      <c r="M324" s="717"/>
      <c r="N324" s="717"/>
      <c r="O324" s="717"/>
      <c r="P324" s="717"/>
      <c r="Q324" s="717">
        <f t="shared" ref="Q324:Q357" si="41">AVERAGE(E324:P324)</f>
        <v>39</v>
      </c>
      <c r="R324" s="718" t="str">
        <f t="shared" si="39"/>
        <v>NO</v>
      </c>
      <c r="S324" s="276" t="str">
        <f>IF(Q324&lt;5,"Sin Riesgo",IF(Q324&lt;=14,"Bajo",IF(Q324&lt;=35,"Medio",IF(Q324&lt;=80,"Alto","Inviable Sanitariamente"))))</f>
        <v>Alto</v>
      </c>
      <c r="T324" s="41"/>
    </row>
    <row r="325" spans="1:20" s="44" customFormat="1" ht="32.1" customHeight="1">
      <c r="A325" s="509" t="s">
        <v>2688</v>
      </c>
      <c r="B325" s="511" t="s">
        <v>2693</v>
      </c>
      <c r="C325" s="511" t="s">
        <v>2694</v>
      </c>
      <c r="D325" s="437">
        <v>29</v>
      </c>
      <c r="E325" s="453"/>
      <c r="F325" s="717"/>
      <c r="G325" s="717"/>
      <c r="H325" s="717"/>
      <c r="I325" s="717">
        <v>46</v>
      </c>
      <c r="J325" s="717"/>
      <c r="K325" s="717"/>
      <c r="L325" s="717"/>
      <c r="M325" s="717"/>
      <c r="N325" s="717"/>
      <c r="O325" s="717"/>
      <c r="P325" s="717"/>
      <c r="Q325" s="717">
        <f t="shared" si="41"/>
        <v>46</v>
      </c>
      <c r="R325" s="718" t="str">
        <f t="shared" si="39"/>
        <v>NO</v>
      </c>
      <c r="S325" s="276" t="str">
        <f t="shared" ref="S325:S357" si="42">IF(Q325&lt;5,"Sin Riesgo",IF(Q325&lt;=14,"Bajo",IF(Q325&lt;=35,"Medio",IF(Q325&lt;=80,"Alto","Inviable Sanitariamente"))))</f>
        <v>Alto</v>
      </c>
      <c r="T325" s="41"/>
    </row>
    <row r="326" spans="1:20" s="44" customFormat="1" ht="32.1" customHeight="1">
      <c r="A326" s="509" t="s">
        <v>2688</v>
      </c>
      <c r="B326" s="511" t="s">
        <v>2695</v>
      </c>
      <c r="C326" s="511" t="s">
        <v>2696</v>
      </c>
      <c r="D326" s="437">
        <v>29</v>
      </c>
      <c r="E326" s="453"/>
      <c r="F326" s="717"/>
      <c r="G326" s="717"/>
      <c r="H326" s="717"/>
      <c r="I326" s="717">
        <v>46</v>
      </c>
      <c r="J326" s="717"/>
      <c r="K326" s="717"/>
      <c r="L326" s="717"/>
      <c r="M326" s="717"/>
      <c r="N326" s="717"/>
      <c r="O326" s="717"/>
      <c r="P326" s="717"/>
      <c r="Q326" s="717">
        <f t="shared" si="41"/>
        <v>46</v>
      </c>
      <c r="R326" s="718" t="str">
        <f t="shared" si="39"/>
        <v>NO</v>
      </c>
      <c r="S326" s="276" t="str">
        <f t="shared" si="42"/>
        <v>Alto</v>
      </c>
      <c r="T326" s="41"/>
    </row>
    <row r="327" spans="1:20" s="44" customFormat="1" ht="32.1" customHeight="1">
      <c r="A327" s="509" t="s">
        <v>2688</v>
      </c>
      <c r="B327" s="511" t="s">
        <v>2697</v>
      </c>
      <c r="C327" s="511" t="s">
        <v>2698</v>
      </c>
      <c r="D327" s="437">
        <v>34</v>
      </c>
      <c r="E327" s="453"/>
      <c r="F327" s="717"/>
      <c r="G327" s="717"/>
      <c r="H327" s="717"/>
      <c r="I327" s="717">
        <v>39</v>
      </c>
      <c r="J327" s="717"/>
      <c r="K327" s="717"/>
      <c r="L327" s="717"/>
      <c r="M327" s="717"/>
      <c r="N327" s="717"/>
      <c r="O327" s="717"/>
      <c r="P327" s="717"/>
      <c r="Q327" s="717">
        <f t="shared" si="41"/>
        <v>39</v>
      </c>
      <c r="R327" s="718" t="str">
        <f t="shared" si="39"/>
        <v>NO</v>
      </c>
      <c r="S327" s="276" t="str">
        <f t="shared" si="42"/>
        <v>Alto</v>
      </c>
      <c r="T327" s="41"/>
    </row>
    <row r="328" spans="1:20" s="44" customFormat="1" ht="32.1" customHeight="1">
      <c r="A328" s="509" t="s">
        <v>2688</v>
      </c>
      <c r="B328" s="511" t="s">
        <v>754</v>
      </c>
      <c r="C328" s="511" t="s">
        <v>2699</v>
      </c>
      <c r="D328" s="437">
        <v>75</v>
      </c>
      <c r="E328" s="453"/>
      <c r="F328" s="717"/>
      <c r="G328" s="717"/>
      <c r="H328" s="717"/>
      <c r="I328" s="717">
        <v>46</v>
      </c>
      <c r="J328" s="717"/>
      <c r="K328" s="717"/>
      <c r="L328" s="717"/>
      <c r="M328" s="717"/>
      <c r="N328" s="717"/>
      <c r="O328" s="717"/>
      <c r="P328" s="717"/>
      <c r="Q328" s="717">
        <f t="shared" si="41"/>
        <v>46</v>
      </c>
      <c r="R328" s="718" t="str">
        <f t="shared" si="39"/>
        <v>NO</v>
      </c>
      <c r="S328" s="276" t="str">
        <f t="shared" si="42"/>
        <v>Alto</v>
      </c>
      <c r="T328" s="41"/>
    </row>
    <row r="329" spans="1:20" s="44" customFormat="1" ht="32.1" customHeight="1">
      <c r="A329" s="509" t="s">
        <v>2688</v>
      </c>
      <c r="B329" s="511" t="s">
        <v>2700</v>
      </c>
      <c r="C329" s="511" t="s">
        <v>2701</v>
      </c>
      <c r="D329" s="437">
        <v>42</v>
      </c>
      <c r="E329" s="453"/>
      <c r="F329" s="717"/>
      <c r="G329" s="717"/>
      <c r="H329" s="717"/>
      <c r="I329" s="717"/>
      <c r="J329" s="717"/>
      <c r="K329" s="717">
        <v>19</v>
      </c>
      <c r="L329" s="717"/>
      <c r="M329" s="717"/>
      <c r="N329" s="717"/>
      <c r="O329" s="717"/>
      <c r="P329" s="717"/>
      <c r="Q329" s="717">
        <f t="shared" si="41"/>
        <v>19</v>
      </c>
      <c r="R329" s="718" t="str">
        <f t="shared" si="39"/>
        <v>NO</v>
      </c>
      <c r="S329" s="276" t="str">
        <f t="shared" si="42"/>
        <v>Medio</v>
      </c>
      <c r="T329" s="41"/>
    </row>
    <row r="330" spans="1:20" s="44" customFormat="1" ht="32.1" customHeight="1">
      <c r="A330" s="509" t="s">
        <v>2688</v>
      </c>
      <c r="B330" s="511" t="s">
        <v>2702</v>
      </c>
      <c r="C330" s="511" t="s">
        <v>2701</v>
      </c>
      <c r="D330" s="437">
        <v>32</v>
      </c>
      <c r="E330" s="453"/>
      <c r="F330" s="717"/>
      <c r="G330" s="717"/>
      <c r="H330" s="717"/>
      <c r="I330" s="717"/>
      <c r="J330" s="717"/>
      <c r="K330" s="717">
        <v>19</v>
      </c>
      <c r="L330" s="717"/>
      <c r="M330" s="717"/>
      <c r="N330" s="717"/>
      <c r="O330" s="717"/>
      <c r="P330" s="717"/>
      <c r="Q330" s="717">
        <f t="shared" si="41"/>
        <v>19</v>
      </c>
      <c r="R330" s="718" t="str">
        <f t="shared" si="39"/>
        <v>NO</v>
      </c>
      <c r="S330" s="276" t="str">
        <f t="shared" si="42"/>
        <v>Medio</v>
      </c>
      <c r="T330" s="41"/>
    </row>
    <row r="331" spans="1:20" s="44" customFormat="1" ht="32.1" customHeight="1">
      <c r="A331" s="509" t="s">
        <v>2688</v>
      </c>
      <c r="B331" s="511" t="s">
        <v>2703</v>
      </c>
      <c r="C331" s="511" t="s">
        <v>2701</v>
      </c>
      <c r="D331" s="437">
        <v>35</v>
      </c>
      <c r="E331" s="453"/>
      <c r="F331" s="717"/>
      <c r="G331" s="717"/>
      <c r="H331" s="717"/>
      <c r="I331" s="717"/>
      <c r="J331" s="717"/>
      <c r="K331" s="717">
        <v>19</v>
      </c>
      <c r="L331" s="717"/>
      <c r="M331" s="717"/>
      <c r="N331" s="717"/>
      <c r="O331" s="717"/>
      <c r="P331" s="717"/>
      <c r="Q331" s="717">
        <f t="shared" si="41"/>
        <v>19</v>
      </c>
      <c r="R331" s="718" t="str">
        <f t="shared" si="39"/>
        <v>NO</v>
      </c>
      <c r="S331" s="276" t="str">
        <f t="shared" si="42"/>
        <v>Medio</v>
      </c>
      <c r="T331" s="41"/>
    </row>
    <row r="332" spans="1:20" s="44" customFormat="1" ht="32.1" customHeight="1">
      <c r="A332" s="509" t="s">
        <v>2688</v>
      </c>
      <c r="B332" s="511" t="s">
        <v>2704</v>
      </c>
      <c r="C332" s="511" t="s">
        <v>2705</v>
      </c>
      <c r="D332" s="237">
        <v>25</v>
      </c>
      <c r="E332" s="453"/>
      <c r="F332" s="717"/>
      <c r="G332" s="717"/>
      <c r="H332" s="717"/>
      <c r="I332" s="717"/>
      <c r="J332" s="717"/>
      <c r="K332" s="717">
        <v>19</v>
      </c>
      <c r="L332" s="717"/>
      <c r="M332" s="717"/>
      <c r="N332" s="717"/>
      <c r="O332" s="717"/>
      <c r="P332" s="717"/>
      <c r="Q332" s="717">
        <f t="shared" si="41"/>
        <v>19</v>
      </c>
      <c r="R332" s="718" t="str">
        <f t="shared" si="39"/>
        <v>NO</v>
      </c>
      <c r="S332" s="276" t="str">
        <f t="shared" si="42"/>
        <v>Medio</v>
      </c>
      <c r="T332" s="41"/>
    </row>
    <row r="333" spans="1:20" s="44" customFormat="1" ht="32.1" customHeight="1">
      <c r="A333" s="509" t="s">
        <v>2688</v>
      </c>
      <c r="B333" s="511" t="s">
        <v>2706</v>
      </c>
      <c r="C333" s="511" t="s">
        <v>2707</v>
      </c>
      <c r="D333" s="437">
        <v>18</v>
      </c>
      <c r="E333" s="453"/>
      <c r="F333" s="717"/>
      <c r="G333" s="717"/>
      <c r="H333" s="717"/>
      <c r="I333" s="717">
        <v>46</v>
      </c>
      <c r="J333" s="717"/>
      <c r="K333" s="717"/>
      <c r="L333" s="717"/>
      <c r="M333" s="717"/>
      <c r="N333" s="717"/>
      <c r="O333" s="717"/>
      <c r="P333" s="717"/>
      <c r="Q333" s="717">
        <f t="shared" si="41"/>
        <v>46</v>
      </c>
      <c r="R333" s="718" t="str">
        <f t="shared" si="39"/>
        <v>NO</v>
      </c>
      <c r="S333" s="276" t="str">
        <f t="shared" si="42"/>
        <v>Alto</v>
      </c>
      <c r="T333" s="41"/>
    </row>
    <row r="334" spans="1:20" s="44" customFormat="1" ht="32.1" customHeight="1">
      <c r="A334" s="509" t="s">
        <v>2688</v>
      </c>
      <c r="B334" s="539" t="s">
        <v>2708</v>
      </c>
      <c r="C334" s="540" t="s">
        <v>2709</v>
      </c>
      <c r="D334" s="437">
        <v>22</v>
      </c>
      <c r="E334" s="453"/>
      <c r="F334" s="717"/>
      <c r="G334" s="717"/>
      <c r="H334" s="717"/>
      <c r="I334" s="717"/>
      <c r="J334" s="717"/>
      <c r="K334" s="717">
        <v>19</v>
      </c>
      <c r="L334" s="717"/>
      <c r="M334" s="717"/>
      <c r="N334" s="717"/>
      <c r="O334" s="717"/>
      <c r="P334" s="717"/>
      <c r="Q334" s="717">
        <f t="shared" si="41"/>
        <v>19</v>
      </c>
      <c r="R334" s="718" t="str">
        <f t="shared" si="39"/>
        <v>NO</v>
      </c>
      <c r="S334" s="276" t="str">
        <f t="shared" si="42"/>
        <v>Medio</v>
      </c>
      <c r="T334" s="41"/>
    </row>
    <row r="335" spans="1:20" s="44" customFormat="1" ht="32.1" customHeight="1">
      <c r="A335" s="509" t="s">
        <v>2688</v>
      </c>
      <c r="B335" s="541" t="s">
        <v>2710</v>
      </c>
      <c r="C335" s="542" t="s">
        <v>2711</v>
      </c>
      <c r="D335" s="437">
        <v>56</v>
      </c>
      <c r="E335" s="453"/>
      <c r="F335" s="717"/>
      <c r="G335" s="717"/>
      <c r="H335" s="717"/>
      <c r="I335" s="717"/>
      <c r="J335" s="717"/>
      <c r="K335" s="717">
        <v>19</v>
      </c>
      <c r="L335" s="717"/>
      <c r="M335" s="717"/>
      <c r="N335" s="717"/>
      <c r="O335" s="717"/>
      <c r="P335" s="717"/>
      <c r="Q335" s="717">
        <f t="shared" si="41"/>
        <v>19</v>
      </c>
      <c r="R335" s="718" t="str">
        <f t="shared" si="39"/>
        <v>NO</v>
      </c>
      <c r="S335" s="276" t="str">
        <f t="shared" si="42"/>
        <v>Medio</v>
      </c>
      <c r="T335" s="41"/>
    </row>
    <row r="336" spans="1:20" s="44" customFormat="1" ht="32.1" customHeight="1">
      <c r="A336" s="509" t="s">
        <v>2712</v>
      </c>
      <c r="B336" s="511" t="s">
        <v>2713</v>
      </c>
      <c r="C336" s="511" t="s">
        <v>2714</v>
      </c>
      <c r="D336" s="426">
        <v>51</v>
      </c>
      <c r="E336" s="454"/>
      <c r="F336" s="717"/>
      <c r="G336" s="717"/>
      <c r="H336" s="717"/>
      <c r="I336" s="717"/>
      <c r="J336" s="717"/>
      <c r="K336" s="717"/>
      <c r="L336" s="717"/>
      <c r="M336" s="717"/>
      <c r="N336" s="717"/>
      <c r="O336" s="717"/>
      <c r="P336" s="717"/>
      <c r="Q336" s="717" t="e">
        <f t="shared" si="41"/>
        <v>#DIV/0!</v>
      </c>
      <c r="R336" s="718" t="e">
        <f t="shared" si="39"/>
        <v>#DIV/0!</v>
      </c>
      <c r="S336" s="276" t="e">
        <f t="shared" si="42"/>
        <v>#DIV/0!</v>
      </c>
      <c r="T336" s="41"/>
    </row>
    <row r="337" spans="1:20" s="44" customFormat="1" ht="32.1" customHeight="1">
      <c r="A337" s="509" t="s">
        <v>2712</v>
      </c>
      <c r="B337" s="511" t="s">
        <v>2715</v>
      </c>
      <c r="C337" s="511" t="s">
        <v>2716</v>
      </c>
      <c r="D337" s="426">
        <v>24</v>
      </c>
      <c r="E337" s="454"/>
      <c r="F337" s="717"/>
      <c r="G337" s="717"/>
      <c r="H337" s="717"/>
      <c r="I337" s="717"/>
      <c r="J337" s="717"/>
      <c r="K337" s="717"/>
      <c r="L337" s="717"/>
      <c r="M337" s="717"/>
      <c r="N337" s="717"/>
      <c r="O337" s="717"/>
      <c r="P337" s="717"/>
      <c r="Q337" s="717" t="e">
        <f t="shared" si="41"/>
        <v>#DIV/0!</v>
      </c>
      <c r="R337" s="718" t="e">
        <f t="shared" si="39"/>
        <v>#DIV/0!</v>
      </c>
      <c r="S337" s="276" t="e">
        <f t="shared" si="42"/>
        <v>#DIV/0!</v>
      </c>
      <c r="T337" s="41"/>
    </row>
    <row r="338" spans="1:20" s="272" customFormat="1" ht="32.1" customHeight="1">
      <c r="A338" s="509" t="s">
        <v>2712</v>
      </c>
      <c r="B338" s="511" t="s">
        <v>2717</v>
      </c>
      <c r="C338" s="511" t="s">
        <v>2718</v>
      </c>
      <c r="D338" s="426">
        <v>104</v>
      </c>
      <c r="E338" s="454"/>
      <c r="F338" s="717"/>
      <c r="G338" s="717"/>
      <c r="H338" s="717"/>
      <c r="I338" s="717"/>
      <c r="J338" s="717"/>
      <c r="K338" s="717"/>
      <c r="L338" s="717"/>
      <c r="M338" s="717">
        <v>84.2</v>
      </c>
      <c r="N338" s="717"/>
      <c r="O338" s="717"/>
      <c r="P338" s="717"/>
      <c r="Q338" s="717">
        <f t="shared" si="41"/>
        <v>84.2</v>
      </c>
      <c r="R338" s="718" t="str">
        <f t="shared" si="39"/>
        <v>NO</v>
      </c>
      <c r="S338" s="276" t="str">
        <f t="shared" si="42"/>
        <v>Inviable Sanitariamente</v>
      </c>
      <c r="T338" s="271"/>
    </row>
    <row r="339" spans="1:20" s="44" customFormat="1" ht="32.1" customHeight="1">
      <c r="A339" s="509" t="s">
        <v>2712</v>
      </c>
      <c r="B339" s="511" t="s">
        <v>2719</v>
      </c>
      <c r="C339" s="511" t="s">
        <v>2720</v>
      </c>
      <c r="D339" s="426">
        <v>43</v>
      </c>
      <c r="E339" s="454"/>
      <c r="F339" s="717"/>
      <c r="G339" s="717"/>
      <c r="H339" s="717"/>
      <c r="I339" s="717"/>
      <c r="J339" s="717"/>
      <c r="K339" s="717"/>
      <c r="L339" s="717"/>
      <c r="M339" s="717"/>
      <c r="N339" s="717"/>
      <c r="O339" s="717"/>
      <c r="P339" s="717"/>
      <c r="Q339" s="717" t="e">
        <f t="shared" si="41"/>
        <v>#DIV/0!</v>
      </c>
      <c r="R339" s="718" t="e">
        <f t="shared" si="39"/>
        <v>#DIV/0!</v>
      </c>
      <c r="S339" s="276" t="e">
        <f t="shared" si="42"/>
        <v>#DIV/0!</v>
      </c>
      <c r="T339" s="41"/>
    </row>
    <row r="340" spans="1:20" s="44" customFormat="1" ht="32.1" customHeight="1">
      <c r="A340" s="509" t="s">
        <v>2712</v>
      </c>
      <c r="B340" s="511" t="s">
        <v>2721</v>
      </c>
      <c r="C340" s="511" t="s">
        <v>2722</v>
      </c>
      <c r="D340" s="426">
        <v>63</v>
      </c>
      <c r="E340" s="454"/>
      <c r="F340" s="717"/>
      <c r="G340" s="717"/>
      <c r="H340" s="717"/>
      <c r="I340" s="717"/>
      <c r="J340" s="717"/>
      <c r="K340" s="717"/>
      <c r="L340" s="717"/>
      <c r="M340" s="717"/>
      <c r="N340" s="717"/>
      <c r="O340" s="717"/>
      <c r="P340" s="717"/>
      <c r="Q340" s="717" t="e">
        <f t="shared" si="41"/>
        <v>#DIV/0!</v>
      </c>
      <c r="R340" s="718" t="e">
        <f t="shared" si="39"/>
        <v>#DIV/0!</v>
      </c>
      <c r="S340" s="276" t="e">
        <f t="shared" si="42"/>
        <v>#DIV/0!</v>
      </c>
      <c r="T340" s="41"/>
    </row>
    <row r="341" spans="1:20" s="44" customFormat="1" ht="32.1" customHeight="1">
      <c r="A341" s="509" t="s">
        <v>2712</v>
      </c>
      <c r="B341" s="511" t="s">
        <v>119</v>
      </c>
      <c r="C341" s="511" t="s">
        <v>2723</v>
      </c>
      <c r="D341" s="438">
        <v>24</v>
      </c>
      <c r="E341" s="454"/>
      <c r="F341" s="717"/>
      <c r="G341" s="717"/>
      <c r="H341" s="717"/>
      <c r="I341" s="717"/>
      <c r="J341" s="717"/>
      <c r="K341" s="717"/>
      <c r="L341" s="717"/>
      <c r="M341" s="717"/>
      <c r="N341" s="717"/>
      <c r="O341" s="717"/>
      <c r="P341" s="717"/>
      <c r="Q341" s="717" t="e">
        <f t="shared" si="41"/>
        <v>#DIV/0!</v>
      </c>
      <c r="R341" s="718" t="e">
        <f t="shared" si="39"/>
        <v>#DIV/0!</v>
      </c>
      <c r="S341" s="276" t="e">
        <f t="shared" si="42"/>
        <v>#DIV/0!</v>
      </c>
      <c r="T341" s="41"/>
    </row>
    <row r="342" spans="1:20" s="44" customFormat="1" ht="32.1" customHeight="1">
      <c r="A342" s="509" t="s">
        <v>2712</v>
      </c>
      <c r="B342" s="511" t="s">
        <v>2724</v>
      </c>
      <c r="C342" s="511" t="s">
        <v>2725</v>
      </c>
      <c r="D342" s="256">
        <v>24</v>
      </c>
      <c r="E342" s="454"/>
      <c r="F342" s="717"/>
      <c r="G342" s="717"/>
      <c r="H342" s="717"/>
      <c r="I342" s="717"/>
      <c r="J342" s="717"/>
      <c r="K342" s="717"/>
      <c r="L342" s="717"/>
      <c r="M342" s="717"/>
      <c r="N342" s="717"/>
      <c r="O342" s="717"/>
      <c r="P342" s="717"/>
      <c r="Q342" s="717" t="e">
        <f t="shared" si="41"/>
        <v>#DIV/0!</v>
      </c>
      <c r="R342" s="718" t="e">
        <f t="shared" si="39"/>
        <v>#DIV/0!</v>
      </c>
      <c r="S342" s="276" t="e">
        <f t="shared" si="42"/>
        <v>#DIV/0!</v>
      </c>
      <c r="T342" s="41"/>
    </row>
    <row r="343" spans="1:20" s="44" customFormat="1" ht="32.1" customHeight="1">
      <c r="A343" s="509" t="s">
        <v>2712</v>
      </c>
      <c r="B343" s="511" t="s">
        <v>735</v>
      </c>
      <c r="C343" s="511" t="s">
        <v>2726</v>
      </c>
      <c r="D343" s="256">
        <v>25</v>
      </c>
      <c r="E343" s="454"/>
      <c r="F343" s="717"/>
      <c r="G343" s="717"/>
      <c r="H343" s="717"/>
      <c r="I343" s="717"/>
      <c r="J343" s="717"/>
      <c r="K343" s="717"/>
      <c r="L343" s="717"/>
      <c r="M343" s="717"/>
      <c r="N343" s="717"/>
      <c r="O343" s="717"/>
      <c r="P343" s="717"/>
      <c r="Q343" s="717" t="e">
        <f t="shared" si="41"/>
        <v>#DIV/0!</v>
      </c>
      <c r="R343" s="718" t="e">
        <f t="shared" si="39"/>
        <v>#DIV/0!</v>
      </c>
      <c r="S343" s="276" t="e">
        <f t="shared" si="42"/>
        <v>#DIV/0!</v>
      </c>
      <c r="T343" s="41"/>
    </row>
    <row r="344" spans="1:20" s="272" customFormat="1" ht="32.1" customHeight="1">
      <c r="A344" s="509" t="s">
        <v>2712</v>
      </c>
      <c r="B344" s="511" t="s">
        <v>2727</v>
      </c>
      <c r="C344" s="511" t="s">
        <v>2728</v>
      </c>
      <c r="D344" s="256">
        <v>246</v>
      </c>
      <c r="E344" s="454"/>
      <c r="F344" s="717"/>
      <c r="G344" s="717"/>
      <c r="H344" s="717"/>
      <c r="I344" s="717"/>
      <c r="J344" s="717"/>
      <c r="K344" s="717"/>
      <c r="L344" s="717"/>
      <c r="M344" s="717">
        <v>0</v>
      </c>
      <c r="N344" s="717"/>
      <c r="O344" s="717"/>
      <c r="P344" s="717"/>
      <c r="Q344" s="717">
        <f t="shared" si="41"/>
        <v>0</v>
      </c>
      <c r="R344" s="718" t="str">
        <f t="shared" si="39"/>
        <v>SI</v>
      </c>
      <c r="S344" s="276" t="str">
        <f t="shared" si="42"/>
        <v>Sin Riesgo</v>
      </c>
      <c r="T344" s="271"/>
    </row>
    <row r="345" spans="1:20" s="44" customFormat="1" ht="32.1" customHeight="1">
      <c r="A345" s="509" t="s">
        <v>2712</v>
      </c>
      <c r="B345" s="511" t="s">
        <v>2729</v>
      </c>
      <c r="C345" s="511" t="s">
        <v>2730</v>
      </c>
      <c r="D345" s="256">
        <v>305</v>
      </c>
      <c r="E345" s="454"/>
      <c r="F345" s="717"/>
      <c r="G345" s="717"/>
      <c r="H345" s="717"/>
      <c r="I345" s="717"/>
      <c r="J345" s="717"/>
      <c r="K345" s="717"/>
      <c r="L345" s="717"/>
      <c r="M345" s="717"/>
      <c r="N345" s="717"/>
      <c r="O345" s="717"/>
      <c r="P345" s="717"/>
      <c r="Q345" s="717" t="e">
        <f t="shared" si="41"/>
        <v>#DIV/0!</v>
      </c>
      <c r="R345" s="718" t="e">
        <f t="shared" si="39"/>
        <v>#DIV/0!</v>
      </c>
      <c r="S345" s="276" t="e">
        <f t="shared" si="42"/>
        <v>#DIV/0!</v>
      </c>
      <c r="T345" s="41"/>
    </row>
    <row r="346" spans="1:20" s="272" customFormat="1" ht="32.1" customHeight="1">
      <c r="A346" s="509" t="s">
        <v>2712</v>
      </c>
      <c r="B346" s="511" t="s">
        <v>2731</v>
      </c>
      <c r="C346" s="511" t="s">
        <v>2732</v>
      </c>
      <c r="D346" s="203">
        <v>82</v>
      </c>
      <c r="E346" s="454"/>
      <c r="F346" s="717"/>
      <c r="G346" s="717"/>
      <c r="H346" s="717"/>
      <c r="I346" s="717"/>
      <c r="J346" s="717"/>
      <c r="K346" s="717"/>
      <c r="L346" s="717"/>
      <c r="M346" s="717"/>
      <c r="N346" s="717">
        <v>0</v>
      </c>
      <c r="O346" s="717"/>
      <c r="P346" s="717"/>
      <c r="Q346" s="717">
        <f t="shared" si="41"/>
        <v>0</v>
      </c>
      <c r="R346" s="718" t="str">
        <f t="shared" si="39"/>
        <v>SI</v>
      </c>
      <c r="S346" s="276" t="str">
        <f t="shared" si="42"/>
        <v>Sin Riesgo</v>
      </c>
      <c r="T346" s="271"/>
    </row>
    <row r="347" spans="1:20" s="44" customFormat="1" ht="32.1" customHeight="1">
      <c r="A347" s="509" t="s">
        <v>2712</v>
      </c>
      <c r="B347" s="511" t="s">
        <v>2733</v>
      </c>
      <c r="C347" s="511" t="s">
        <v>2734</v>
      </c>
      <c r="D347" s="256">
        <v>102</v>
      </c>
      <c r="E347" s="454"/>
      <c r="F347" s="717"/>
      <c r="G347" s="717"/>
      <c r="H347" s="717"/>
      <c r="I347" s="717"/>
      <c r="J347" s="717"/>
      <c r="K347" s="717"/>
      <c r="L347" s="717"/>
      <c r="M347" s="717"/>
      <c r="N347" s="717"/>
      <c r="O347" s="717"/>
      <c r="P347" s="717"/>
      <c r="Q347" s="717" t="e">
        <f t="shared" si="41"/>
        <v>#DIV/0!</v>
      </c>
      <c r="R347" s="718" t="e">
        <f t="shared" si="39"/>
        <v>#DIV/0!</v>
      </c>
      <c r="S347" s="276" t="e">
        <f t="shared" si="42"/>
        <v>#DIV/0!</v>
      </c>
      <c r="T347" s="41"/>
    </row>
    <row r="348" spans="1:20" s="44" customFormat="1" ht="32.1" customHeight="1">
      <c r="A348" s="509" t="s">
        <v>2712</v>
      </c>
      <c r="B348" s="511" t="s">
        <v>2735</v>
      </c>
      <c r="C348" s="511" t="s">
        <v>2736</v>
      </c>
      <c r="D348" s="256">
        <v>25</v>
      </c>
      <c r="E348" s="454"/>
      <c r="F348" s="717"/>
      <c r="G348" s="717"/>
      <c r="H348" s="717"/>
      <c r="I348" s="717"/>
      <c r="J348" s="717"/>
      <c r="K348" s="717"/>
      <c r="L348" s="717"/>
      <c r="M348" s="717"/>
      <c r="N348" s="717"/>
      <c r="O348" s="717"/>
      <c r="P348" s="717"/>
      <c r="Q348" s="717" t="e">
        <f t="shared" si="41"/>
        <v>#DIV/0!</v>
      </c>
      <c r="R348" s="718" t="e">
        <f t="shared" si="39"/>
        <v>#DIV/0!</v>
      </c>
      <c r="S348" s="276" t="e">
        <f t="shared" si="42"/>
        <v>#DIV/0!</v>
      </c>
      <c r="T348" s="41"/>
    </row>
    <row r="349" spans="1:20" s="44" customFormat="1" ht="32.1" customHeight="1">
      <c r="A349" s="509" t="s">
        <v>2712</v>
      </c>
      <c r="B349" s="511" t="s">
        <v>2737</v>
      </c>
      <c r="C349" s="511" t="s">
        <v>2738</v>
      </c>
      <c r="D349" s="256">
        <v>45</v>
      </c>
      <c r="E349" s="454"/>
      <c r="F349" s="717"/>
      <c r="G349" s="717"/>
      <c r="H349" s="717"/>
      <c r="I349" s="717"/>
      <c r="J349" s="717"/>
      <c r="K349" s="717"/>
      <c r="L349" s="717"/>
      <c r="M349" s="717"/>
      <c r="N349" s="717"/>
      <c r="O349" s="717"/>
      <c r="P349" s="717"/>
      <c r="Q349" s="717" t="e">
        <f t="shared" si="41"/>
        <v>#DIV/0!</v>
      </c>
      <c r="R349" s="718" t="e">
        <f t="shared" si="39"/>
        <v>#DIV/0!</v>
      </c>
      <c r="S349" s="276" t="e">
        <f t="shared" si="42"/>
        <v>#DIV/0!</v>
      </c>
      <c r="T349" s="41"/>
    </row>
    <row r="350" spans="1:20" s="272" customFormat="1" ht="32.1" customHeight="1">
      <c r="A350" s="509" t="s">
        <v>2712</v>
      </c>
      <c r="B350" s="511" t="s">
        <v>1676</v>
      </c>
      <c r="C350" s="511" t="s">
        <v>2739</v>
      </c>
      <c r="D350" s="256">
        <v>50</v>
      </c>
      <c r="E350" s="454"/>
      <c r="F350" s="717"/>
      <c r="G350" s="717"/>
      <c r="H350" s="717"/>
      <c r="I350" s="717"/>
      <c r="J350" s="717"/>
      <c r="K350" s="717"/>
      <c r="L350" s="717"/>
      <c r="M350" s="717">
        <v>0</v>
      </c>
      <c r="N350" s="717"/>
      <c r="O350" s="717"/>
      <c r="P350" s="717"/>
      <c r="Q350" s="717">
        <f t="shared" si="41"/>
        <v>0</v>
      </c>
      <c r="R350" s="718" t="str">
        <f t="shared" si="39"/>
        <v>SI</v>
      </c>
      <c r="S350" s="276" t="str">
        <f t="shared" si="42"/>
        <v>Sin Riesgo</v>
      </c>
      <c r="T350" s="271"/>
    </row>
    <row r="351" spans="1:20" s="44" customFormat="1" ht="32.1" customHeight="1">
      <c r="A351" s="509" t="s">
        <v>2712</v>
      </c>
      <c r="B351" s="511" t="s">
        <v>2740</v>
      </c>
      <c r="C351" s="511" t="s">
        <v>2741</v>
      </c>
      <c r="D351" s="256">
        <v>32</v>
      </c>
      <c r="E351" s="454"/>
      <c r="F351" s="717"/>
      <c r="G351" s="717"/>
      <c r="H351" s="717"/>
      <c r="I351" s="717"/>
      <c r="J351" s="717"/>
      <c r="K351" s="717"/>
      <c r="L351" s="717"/>
      <c r="M351" s="717"/>
      <c r="N351" s="717"/>
      <c r="O351" s="717"/>
      <c r="P351" s="717"/>
      <c r="Q351" s="717" t="e">
        <f t="shared" si="41"/>
        <v>#DIV/0!</v>
      </c>
      <c r="R351" s="718" t="e">
        <f t="shared" si="39"/>
        <v>#DIV/0!</v>
      </c>
      <c r="S351" s="276" t="e">
        <f t="shared" si="42"/>
        <v>#DIV/0!</v>
      </c>
      <c r="T351" s="41"/>
    </row>
    <row r="352" spans="1:20" s="44" customFormat="1" ht="32.1" customHeight="1">
      <c r="A352" s="509" t="s">
        <v>2712</v>
      </c>
      <c r="B352" s="511" t="s">
        <v>2742</v>
      </c>
      <c r="C352" s="511" t="s">
        <v>2743</v>
      </c>
      <c r="D352" s="439">
        <v>34</v>
      </c>
      <c r="E352" s="454"/>
      <c r="F352" s="717"/>
      <c r="G352" s="717"/>
      <c r="H352" s="717"/>
      <c r="I352" s="717"/>
      <c r="J352" s="717"/>
      <c r="K352" s="717"/>
      <c r="L352" s="717"/>
      <c r="M352" s="717"/>
      <c r="N352" s="717"/>
      <c r="O352" s="717"/>
      <c r="P352" s="717"/>
      <c r="Q352" s="717" t="e">
        <f t="shared" si="41"/>
        <v>#DIV/0!</v>
      </c>
      <c r="R352" s="718" t="e">
        <f t="shared" si="39"/>
        <v>#DIV/0!</v>
      </c>
      <c r="S352" s="276" t="e">
        <f t="shared" si="42"/>
        <v>#DIV/0!</v>
      </c>
      <c r="T352" s="41"/>
    </row>
    <row r="353" spans="1:20" s="44" customFormat="1" ht="32.1" customHeight="1">
      <c r="A353" s="509" t="s">
        <v>2712</v>
      </c>
      <c r="B353" s="511" t="s">
        <v>2744</v>
      </c>
      <c r="C353" s="511" t="s">
        <v>2745</v>
      </c>
      <c r="D353" s="256">
        <v>21</v>
      </c>
      <c r="E353" s="454"/>
      <c r="F353" s="717"/>
      <c r="G353" s="717"/>
      <c r="H353" s="717"/>
      <c r="I353" s="717"/>
      <c r="J353" s="717"/>
      <c r="K353" s="717"/>
      <c r="L353" s="717"/>
      <c r="M353" s="717"/>
      <c r="N353" s="717"/>
      <c r="O353" s="717"/>
      <c r="P353" s="717"/>
      <c r="Q353" s="717" t="e">
        <f t="shared" si="41"/>
        <v>#DIV/0!</v>
      </c>
      <c r="R353" s="718" t="e">
        <f t="shared" si="39"/>
        <v>#DIV/0!</v>
      </c>
      <c r="S353" s="276" t="e">
        <f t="shared" si="42"/>
        <v>#DIV/0!</v>
      </c>
      <c r="T353" s="41"/>
    </row>
    <row r="354" spans="1:20" s="44" customFormat="1" ht="32.1" customHeight="1">
      <c r="A354" s="509" t="s">
        <v>2712</v>
      </c>
      <c r="B354" s="511" t="s">
        <v>2746</v>
      </c>
      <c r="C354" s="511" t="s">
        <v>2747</v>
      </c>
      <c r="D354" s="256">
        <v>22</v>
      </c>
      <c r="E354" s="454"/>
      <c r="F354" s="717"/>
      <c r="G354" s="717"/>
      <c r="H354" s="717"/>
      <c r="I354" s="717"/>
      <c r="J354" s="717"/>
      <c r="K354" s="717"/>
      <c r="L354" s="717"/>
      <c r="M354" s="717"/>
      <c r="N354" s="717"/>
      <c r="O354" s="717"/>
      <c r="P354" s="717"/>
      <c r="Q354" s="717" t="e">
        <f t="shared" si="41"/>
        <v>#DIV/0!</v>
      </c>
      <c r="R354" s="718" t="e">
        <f t="shared" si="39"/>
        <v>#DIV/0!</v>
      </c>
      <c r="S354" s="276" t="e">
        <f t="shared" si="42"/>
        <v>#DIV/0!</v>
      </c>
      <c r="T354" s="41"/>
    </row>
    <row r="355" spans="1:20" s="44" customFormat="1" ht="32.1" customHeight="1">
      <c r="A355" s="509" t="s">
        <v>2712</v>
      </c>
      <c r="B355" s="511" t="s">
        <v>2748</v>
      </c>
      <c r="C355" s="511" t="s">
        <v>2749</v>
      </c>
      <c r="D355" s="256">
        <v>63</v>
      </c>
      <c r="E355" s="454"/>
      <c r="F355" s="717"/>
      <c r="G355" s="717"/>
      <c r="H355" s="717"/>
      <c r="I355" s="717"/>
      <c r="J355" s="717"/>
      <c r="K355" s="717"/>
      <c r="L355" s="717"/>
      <c r="M355" s="717"/>
      <c r="N355" s="717"/>
      <c r="O355" s="717"/>
      <c r="P355" s="717"/>
      <c r="Q355" s="717" t="e">
        <f t="shared" si="41"/>
        <v>#DIV/0!</v>
      </c>
      <c r="R355" s="718" t="e">
        <f t="shared" si="39"/>
        <v>#DIV/0!</v>
      </c>
      <c r="S355" s="276" t="e">
        <f t="shared" si="42"/>
        <v>#DIV/0!</v>
      </c>
      <c r="T355" s="41"/>
    </row>
    <row r="356" spans="1:20" s="44" customFormat="1" ht="32.1" customHeight="1">
      <c r="A356" s="509" t="s">
        <v>2712</v>
      </c>
      <c r="B356" s="511" t="s">
        <v>2750</v>
      </c>
      <c r="C356" s="511" t="s">
        <v>2751</v>
      </c>
      <c r="D356" s="256">
        <v>32</v>
      </c>
      <c r="E356" s="454"/>
      <c r="F356" s="717"/>
      <c r="G356" s="717"/>
      <c r="H356" s="717"/>
      <c r="I356" s="717"/>
      <c r="J356" s="717"/>
      <c r="K356" s="717"/>
      <c r="L356" s="717"/>
      <c r="M356" s="717"/>
      <c r="N356" s="717"/>
      <c r="O356" s="717"/>
      <c r="P356" s="717"/>
      <c r="Q356" s="717" t="e">
        <f t="shared" si="41"/>
        <v>#DIV/0!</v>
      </c>
      <c r="R356" s="718" t="e">
        <f t="shared" si="39"/>
        <v>#DIV/0!</v>
      </c>
      <c r="S356" s="276" t="e">
        <f t="shared" si="42"/>
        <v>#DIV/0!</v>
      </c>
      <c r="T356" s="41"/>
    </row>
    <row r="357" spans="1:20" s="44" customFormat="1" ht="32.1" customHeight="1">
      <c r="A357" s="509" t="s">
        <v>2712</v>
      </c>
      <c r="B357" s="511" t="s">
        <v>2752</v>
      </c>
      <c r="C357" s="511" t="s">
        <v>2753</v>
      </c>
      <c r="D357" s="256">
        <v>63</v>
      </c>
      <c r="E357" s="454"/>
      <c r="F357" s="717"/>
      <c r="G357" s="717"/>
      <c r="H357" s="717"/>
      <c r="I357" s="717"/>
      <c r="J357" s="717"/>
      <c r="K357" s="717"/>
      <c r="L357" s="717"/>
      <c r="M357" s="717"/>
      <c r="N357" s="717"/>
      <c r="O357" s="717"/>
      <c r="P357" s="717"/>
      <c r="Q357" s="717" t="e">
        <f t="shared" si="41"/>
        <v>#DIV/0!</v>
      </c>
      <c r="R357" s="718" t="e">
        <f t="shared" si="39"/>
        <v>#DIV/0!</v>
      </c>
      <c r="S357" s="276" t="e">
        <f t="shared" si="42"/>
        <v>#DIV/0!</v>
      </c>
      <c r="T357" s="41"/>
    </row>
    <row r="358" spans="1:20" s="44" customFormat="1" ht="32.1" customHeight="1">
      <c r="A358" s="509" t="s">
        <v>2754</v>
      </c>
      <c r="B358" s="511" t="s">
        <v>2755</v>
      </c>
      <c r="C358" s="511" t="s">
        <v>2756</v>
      </c>
      <c r="D358" s="203">
        <v>469</v>
      </c>
      <c r="E358" s="444" t="s">
        <v>38</v>
      </c>
      <c r="F358" s="717">
        <v>0</v>
      </c>
      <c r="G358" s="717" t="s">
        <v>38</v>
      </c>
      <c r="H358" s="717" t="s">
        <v>38</v>
      </c>
      <c r="I358" s="717">
        <v>0</v>
      </c>
      <c r="J358" s="717" t="s">
        <v>38</v>
      </c>
      <c r="K358" s="717" t="s">
        <v>38</v>
      </c>
      <c r="L358" s="717" t="s">
        <v>38</v>
      </c>
      <c r="M358" s="717" t="s">
        <v>38</v>
      </c>
      <c r="N358" s="717" t="s">
        <v>38</v>
      </c>
      <c r="O358" s="717" t="s">
        <v>38</v>
      </c>
      <c r="P358" s="717" t="s">
        <v>38</v>
      </c>
      <c r="Q358" s="717">
        <f t="shared" ref="Q358:Q366" si="43">AVERAGE(E358:P358)</f>
        <v>0</v>
      </c>
      <c r="R358" s="718" t="str">
        <f t="shared" ref="R358:R361" si="44">IF(Q358&lt;5,"SI","NO")</f>
        <v>SI</v>
      </c>
      <c r="S358" s="276" t="str">
        <f t="shared" ref="S358:S400" si="45">IF(Q358&lt;5,"Sin Riesgo",IF(Q358 &lt;=14,"Bajo",IF(Q358&lt;=35,"Medio",IF(Q358&lt;=80,"Alto","Inviable Sanitariamente"))))</f>
        <v>Sin Riesgo</v>
      </c>
      <c r="T358" s="41"/>
    </row>
    <row r="359" spans="1:20" s="44" customFormat="1" ht="32.1" customHeight="1">
      <c r="A359" s="509" t="s">
        <v>2754</v>
      </c>
      <c r="B359" s="511" t="s">
        <v>881</v>
      </c>
      <c r="C359" s="511" t="s">
        <v>2757</v>
      </c>
      <c r="D359" s="203">
        <v>45</v>
      </c>
      <c r="E359" s="444" t="s">
        <v>38</v>
      </c>
      <c r="F359" s="717" t="s">
        <v>38</v>
      </c>
      <c r="G359" s="717" t="s">
        <v>38</v>
      </c>
      <c r="H359" s="717" t="s">
        <v>38</v>
      </c>
      <c r="I359" s="717" t="s">
        <v>38</v>
      </c>
      <c r="J359" s="717">
        <v>40.9</v>
      </c>
      <c r="K359" s="717" t="s">
        <v>38</v>
      </c>
      <c r="L359" s="717" t="s">
        <v>38</v>
      </c>
      <c r="M359" s="717" t="s">
        <v>38</v>
      </c>
      <c r="N359" s="717" t="s">
        <v>38</v>
      </c>
      <c r="O359" s="717" t="s">
        <v>38</v>
      </c>
      <c r="P359" s="717" t="s">
        <v>38</v>
      </c>
      <c r="Q359" s="717">
        <f t="shared" si="43"/>
        <v>40.9</v>
      </c>
      <c r="R359" s="718" t="str">
        <f t="shared" si="44"/>
        <v>NO</v>
      </c>
      <c r="S359" s="276" t="str">
        <f t="shared" si="45"/>
        <v>Alto</v>
      </c>
      <c r="T359" s="41"/>
    </row>
    <row r="360" spans="1:20" s="44" customFormat="1" ht="32.1" customHeight="1">
      <c r="A360" s="509" t="s">
        <v>2754</v>
      </c>
      <c r="B360" s="511" t="s">
        <v>2409</v>
      </c>
      <c r="C360" s="511" t="s">
        <v>2758</v>
      </c>
      <c r="D360" s="203">
        <v>90</v>
      </c>
      <c r="E360" s="444" t="s">
        <v>38</v>
      </c>
      <c r="F360" s="717" t="s">
        <v>38</v>
      </c>
      <c r="G360" s="717" t="s">
        <v>38</v>
      </c>
      <c r="H360" s="717" t="s">
        <v>38</v>
      </c>
      <c r="I360" s="717" t="s">
        <v>38</v>
      </c>
      <c r="J360" s="717" t="s">
        <v>38</v>
      </c>
      <c r="K360" s="717" t="s">
        <v>38</v>
      </c>
      <c r="L360" s="717">
        <v>65.599999999999994</v>
      </c>
      <c r="M360" s="717" t="s">
        <v>38</v>
      </c>
      <c r="N360" s="717" t="s">
        <v>38</v>
      </c>
      <c r="O360" s="717" t="s">
        <v>38</v>
      </c>
      <c r="P360" s="717" t="s">
        <v>38</v>
      </c>
      <c r="Q360" s="717">
        <f t="shared" si="43"/>
        <v>65.599999999999994</v>
      </c>
      <c r="R360" s="718" t="str">
        <f t="shared" si="44"/>
        <v>NO</v>
      </c>
      <c r="S360" s="276" t="str">
        <f t="shared" si="45"/>
        <v>Alto</v>
      </c>
      <c r="T360" s="41"/>
    </row>
    <row r="361" spans="1:20" s="44" customFormat="1" ht="32.1" customHeight="1">
      <c r="A361" s="509" t="s">
        <v>2754</v>
      </c>
      <c r="B361" s="511" t="s">
        <v>2759</v>
      </c>
      <c r="C361" s="511" t="s">
        <v>2760</v>
      </c>
      <c r="D361" s="203">
        <v>782</v>
      </c>
      <c r="E361" s="444" t="s">
        <v>38</v>
      </c>
      <c r="F361" s="717" t="s">
        <v>38</v>
      </c>
      <c r="G361" s="717" t="s">
        <v>38</v>
      </c>
      <c r="H361" s="717">
        <v>0</v>
      </c>
      <c r="I361" s="717" t="s">
        <v>38</v>
      </c>
      <c r="J361" s="717" t="s">
        <v>38</v>
      </c>
      <c r="K361" s="717">
        <v>0</v>
      </c>
      <c r="L361" s="717" t="s">
        <v>38</v>
      </c>
      <c r="M361" s="717" t="s">
        <v>38</v>
      </c>
      <c r="N361" s="717" t="s">
        <v>38</v>
      </c>
      <c r="O361" s="717" t="s">
        <v>38</v>
      </c>
      <c r="P361" s="717" t="s">
        <v>38</v>
      </c>
      <c r="Q361" s="717">
        <f t="shared" si="43"/>
        <v>0</v>
      </c>
      <c r="R361" s="718" t="str">
        <f t="shared" si="44"/>
        <v>SI</v>
      </c>
      <c r="S361" s="276" t="str">
        <f t="shared" si="45"/>
        <v>Sin Riesgo</v>
      </c>
      <c r="T361" s="41"/>
    </row>
    <row r="362" spans="1:20" s="44" customFormat="1" ht="32.1" customHeight="1">
      <c r="A362" s="509" t="s">
        <v>2754</v>
      </c>
      <c r="B362" s="511" t="s">
        <v>169</v>
      </c>
      <c r="C362" s="511" t="s">
        <v>2761</v>
      </c>
      <c r="D362" s="203">
        <v>51</v>
      </c>
      <c r="E362" s="444" t="s">
        <v>38</v>
      </c>
      <c r="F362" s="717" t="s">
        <v>38</v>
      </c>
      <c r="G362" s="717" t="s">
        <v>38</v>
      </c>
      <c r="H362" s="717" t="s">
        <v>38</v>
      </c>
      <c r="I362" s="717" t="s">
        <v>38</v>
      </c>
      <c r="J362" s="717" t="s">
        <v>38</v>
      </c>
      <c r="K362" s="717">
        <v>65.599999999999994</v>
      </c>
      <c r="L362" s="717" t="s">
        <v>38</v>
      </c>
      <c r="M362" s="717" t="s">
        <v>38</v>
      </c>
      <c r="N362" s="717" t="s">
        <v>38</v>
      </c>
      <c r="O362" s="717" t="s">
        <v>38</v>
      </c>
      <c r="P362" s="717" t="s">
        <v>38</v>
      </c>
      <c r="Q362" s="717">
        <f t="shared" si="43"/>
        <v>65.599999999999994</v>
      </c>
      <c r="R362" s="718" t="str">
        <f>IF(Q362&lt;5,"SI","NO")</f>
        <v>NO</v>
      </c>
      <c r="S362" s="276" t="str">
        <f t="shared" si="45"/>
        <v>Alto</v>
      </c>
      <c r="T362" s="41"/>
    </row>
    <row r="363" spans="1:20" s="44" customFormat="1" ht="32.1" customHeight="1">
      <c r="A363" s="509" t="s">
        <v>2754</v>
      </c>
      <c r="B363" s="511" t="s">
        <v>2762</v>
      </c>
      <c r="C363" s="511" t="s">
        <v>2763</v>
      </c>
      <c r="D363" s="203">
        <v>29</v>
      </c>
      <c r="E363" s="444" t="s">
        <v>38</v>
      </c>
      <c r="F363" s="717" t="s">
        <v>38</v>
      </c>
      <c r="G363" s="717" t="s">
        <v>38</v>
      </c>
      <c r="H363" s="717" t="s">
        <v>38</v>
      </c>
      <c r="I363" s="717" t="s">
        <v>38</v>
      </c>
      <c r="J363" s="717" t="s">
        <v>38</v>
      </c>
      <c r="K363" s="717">
        <v>65.599999999999994</v>
      </c>
      <c r="L363" s="717" t="s">
        <v>38</v>
      </c>
      <c r="M363" s="717" t="s">
        <v>38</v>
      </c>
      <c r="N363" s="717" t="s">
        <v>38</v>
      </c>
      <c r="O363" s="717" t="s">
        <v>38</v>
      </c>
      <c r="P363" s="717" t="s">
        <v>38</v>
      </c>
      <c r="Q363" s="717">
        <f t="shared" si="43"/>
        <v>65.599999999999994</v>
      </c>
      <c r="R363" s="718" t="str">
        <f>IF(Q363&lt;5,"SI","NO")</f>
        <v>NO</v>
      </c>
      <c r="S363" s="276" t="str">
        <f t="shared" si="45"/>
        <v>Alto</v>
      </c>
      <c r="T363" s="41"/>
    </row>
    <row r="364" spans="1:20" s="44" customFormat="1" ht="32.1" customHeight="1">
      <c r="A364" s="509" t="s">
        <v>2754</v>
      </c>
      <c r="B364" s="511" t="s">
        <v>2764</v>
      </c>
      <c r="C364" s="511" t="s">
        <v>2765</v>
      </c>
      <c r="D364" s="203">
        <v>168</v>
      </c>
      <c r="E364" s="444">
        <v>59.7</v>
      </c>
      <c r="F364" s="717" t="s">
        <v>38</v>
      </c>
      <c r="G364" s="717" t="s">
        <v>38</v>
      </c>
      <c r="H364" s="717" t="s">
        <v>38</v>
      </c>
      <c r="I364" s="717" t="s">
        <v>38</v>
      </c>
      <c r="J364" s="717" t="s">
        <v>38</v>
      </c>
      <c r="K364" s="717" t="s">
        <v>38</v>
      </c>
      <c r="L364" s="717" t="s">
        <v>38</v>
      </c>
      <c r="M364" s="717" t="s">
        <v>38</v>
      </c>
      <c r="N364" s="717" t="s">
        <v>38</v>
      </c>
      <c r="O364" s="717" t="s">
        <v>38</v>
      </c>
      <c r="P364" s="717" t="s">
        <v>38</v>
      </c>
      <c r="Q364" s="717">
        <f t="shared" si="43"/>
        <v>59.7</v>
      </c>
      <c r="R364" s="718" t="str">
        <f>IF(Q364&lt;5,"SI","NO")</f>
        <v>NO</v>
      </c>
      <c r="S364" s="276" t="str">
        <f t="shared" si="45"/>
        <v>Alto</v>
      </c>
      <c r="T364" s="41"/>
    </row>
    <row r="365" spans="1:20" s="44" customFormat="1" ht="32.1" customHeight="1">
      <c r="A365" s="509" t="s">
        <v>2754</v>
      </c>
      <c r="B365" s="511" t="s">
        <v>2766</v>
      </c>
      <c r="C365" s="511" t="s">
        <v>2767</v>
      </c>
      <c r="D365" s="203">
        <v>42</v>
      </c>
      <c r="E365" s="444" t="s">
        <v>38</v>
      </c>
      <c r="F365" s="717" t="s">
        <v>38</v>
      </c>
      <c r="G365" s="717" t="s">
        <v>38</v>
      </c>
      <c r="H365" s="717" t="s">
        <v>38</v>
      </c>
      <c r="I365" s="717">
        <v>59.7</v>
      </c>
      <c r="J365" s="717" t="s">
        <v>38</v>
      </c>
      <c r="K365" s="717" t="s">
        <v>38</v>
      </c>
      <c r="L365" s="717" t="s">
        <v>38</v>
      </c>
      <c r="M365" s="717" t="s">
        <v>38</v>
      </c>
      <c r="N365" s="717" t="s">
        <v>38</v>
      </c>
      <c r="O365" s="717" t="s">
        <v>38</v>
      </c>
      <c r="P365" s="717" t="s">
        <v>38</v>
      </c>
      <c r="Q365" s="717">
        <f t="shared" si="43"/>
        <v>59.7</v>
      </c>
      <c r="R365" s="718" t="str">
        <f>IF(Q365&lt;5,"SI","NO")</f>
        <v>NO</v>
      </c>
      <c r="S365" s="276" t="str">
        <f t="shared" si="45"/>
        <v>Alto</v>
      </c>
      <c r="T365" s="41"/>
    </row>
    <row r="366" spans="1:20" s="44" customFormat="1" ht="32.1" customHeight="1">
      <c r="A366" s="509" t="s">
        <v>2754</v>
      </c>
      <c r="B366" s="511" t="s">
        <v>2768</v>
      </c>
      <c r="C366" s="511" t="s">
        <v>2769</v>
      </c>
      <c r="D366" s="203">
        <v>54</v>
      </c>
      <c r="E366" s="444" t="s">
        <v>38</v>
      </c>
      <c r="F366" s="717" t="s">
        <v>38</v>
      </c>
      <c r="G366" s="717" t="s">
        <v>38</v>
      </c>
      <c r="H366" s="717" t="s">
        <v>38</v>
      </c>
      <c r="I366" s="717" t="s">
        <v>38</v>
      </c>
      <c r="J366" s="717" t="s">
        <v>38</v>
      </c>
      <c r="K366" s="717">
        <v>65.599999999999994</v>
      </c>
      <c r="L366" s="717" t="s">
        <v>38</v>
      </c>
      <c r="M366" s="717" t="s">
        <v>38</v>
      </c>
      <c r="N366" s="717" t="s">
        <v>38</v>
      </c>
      <c r="O366" s="717" t="s">
        <v>38</v>
      </c>
      <c r="P366" s="717" t="s">
        <v>38</v>
      </c>
      <c r="Q366" s="717">
        <f t="shared" si="43"/>
        <v>65.599999999999994</v>
      </c>
      <c r="R366" s="718" t="str">
        <f t="shared" ref="R366:R420" si="46">IF(Q366&lt;5,"SI","NO")</f>
        <v>NO</v>
      </c>
      <c r="S366" s="276" t="str">
        <f t="shared" si="45"/>
        <v>Alto</v>
      </c>
      <c r="T366" s="41"/>
    </row>
    <row r="367" spans="1:20" s="44" customFormat="1" ht="32.1" customHeight="1">
      <c r="A367" s="509" t="s">
        <v>2754</v>
      </c>
      <c r="B367" s="511" t="s">
        <v>2770</v>
      </c>
      <c r="C367" s="511" t="s">
        <v>2771</v>
      </c>
      <c r="D367" s="203">
        <v>128</v>
      </c>
      <c r="E367" s="444">
        <v>59.7</v>
      </c>
      <c r="F367" s="717" t="s">
        <v>38</v>
      </c>
      <c r="G367" s="717" t="s">
        <v>38</v>
      </c>
      <c r="H367" s="717" t="s">
        <v>38</v>
      </c>
      <c r="I367" s="717" t="s">
        <v>38</v>
      </c>
      <c r="J367" s="717" t="s">
        <v>38</v>
      </c>
      <c r="K367" s="717" t="s">
        <v>38</v>
      </c>
      <c r="L367" s="717" t="s">
        <v>38</v>
      </c>
      <c r="M367" s="717" t="s">
        <v>38</v>
      </c>
      <c r="N367" s="717" t="s">
        <v>38</v>
      </c>
      <c r="O367" s="717" t="s">
        <v>38</v>
      </c>
      <c r="P367" s="717" t="s">
        <v>38</v>
      </c>
      <c r="Q367" s="717">
        <f t="shared" ref="Q367:Q420" si="47">AVERAGE(E367:P367)</f>
        <v>59.7</v>
      </c>
      <c r="R367" s="718" t="str">
        <f t="shared" si="46"/>
        <v>NO</v>
      </c>
      <c r="S367" s="276" t="str">
        <f t="shared" si="45"/>
        <v>Alto</v>
      </c>
      <c r="T367" s="41"/>
    </row>
    <row r="368" spans="1:20" s="44" customFormat="1" ht="32.1" customHeight="1">
      <c r="A368" s="509" t="s">
        <v>2754</v>
      </c>
      <c r="B368" s="511" t="s">
        <v>2304</v>
      </c>
      <c r="C368" s="511" t="s">
        <v>2772</v>
      </c>
      <c r="D368" s="203">
        <v>152</v>
      </c>
      <c r="E368" s="444" t="s">
        <v>38</v>
      </c>
      <c r="F368" s="717" t="s">
        <v>38</v>
      </c>
      <c r="G368" s="717" t="s">
        <v>38</v>
      </c>
      <c r="H368" s="717" t="s">
        <v>38</v>
      </c>
      <c r="I368" s="717" t="s">
        <v>38</v>
      </c>
      <c r="J368" s="717">
        <v>90.1</v>
      </c>
      <c r="K368" s="717" t="s">
        <v>38</v>
      </c>
      <c r="L368" s="717" t="s">
        <v>38</v>
      </c>
      <c r="M368" s="717" t="s">
        <v>38</v>
      </c>
      <c r="N368" s="717" t="s">
        <v>38</v>
      </c>
      <c r="O368" s="717" t="s">
        <v>38</v>
      </c>
      <c r="P368" s="717" t="s">
        <v>38</v>
      </c>
      <c r="Q368" s="717">
        <f t="shared" si="47"/>
        <v>90.1</v>
      </c>
      <c r="R368" s="718" t="str">
        <f t="shared" si="46"/>
        <v>NO</v>
      </c>
      <c r="S368" s="276" t="str">
        <f t="shared" si="45"/>
        <v>Inviable Sanitariamente</v>
      </c>
      <c r="T368" s="41"/>
    </row>
    <row r="369" spans="1:20" s="44" customFormat="1" ht="32.1" customHeight="1">
      <c r="A369" s="509" t="s">
        <v>2754</v>
      </c>
      <c r="B369" s="511" t="s">
        <v>1668</v>
      </c>
      <c r="C369" s="511" t="s">
        <v>2773</v>
      </c>
      <c r="D369" s="203">
        <v>100</v>
      </c>
      <c r="E369" s="444" t="s">
        <v>38</v>
      </c>
      <c r="F369" s="717" t="s">
        <v>38</v>
      </c>
      <c r="G369" s="717" t="s">
        <v>38</v>
      </c>
      <c r="H369" s="717" t="s">
        <v>38</v>
      </c>
      <c r="I369" s="717">
        <v>0</v>
      </c>
      <c r="J369" s="717" t="s">
        <v>38</v>
      </c>
      <c r="K369" s="717" t="s">
        <v>38</v>
      </c>
      <c r="L369" s="717" t="s">
        <v>38</v>
      </c>
      <c r="M369" s="717" t="s">
        <v>38</v>
      </c>
      <c r="N369" s="717" t="s">
        <v>38</v>
      </c>
      <c r="O369" s="717" t="s">
        <v>38</v>
      </c>
      <c r="P369" s="717" t="s">
        <v>38</v>
      </c>
      <c r="Q369" s="717">
        <f t="shared" si="47"/>
        <v>0</v>
      </c>
      <c r="R369" s="718" t="str">
        <f t="shared" si="46"/>
        <v>SI</v>
      </c>
      <c r="S369" s="276" t="str">
        <f t="shared" si="45"/>
        <v>Sin Riesgo</v>
      </c>
      <c r="T369" s="41"/>
    </row>
    <row r="370" spans="1:20" s="44" customFormat="1" ht="32.1" customHeight="1">
      <c r="A370" s="509" t="s">
        <v>2754</v>
      </c>
      <c r="B370" s="511" t="s">
        <v>2774</v>
      </c>
      <c r="C370" s="511" t="s">
        <v>2775</v>
      </c>
      <c r="D370" s="203">
        <v>52</v>
      </c>
      <c r="E370" s="444" t="s">
        <v>38</v>
      </c>
      <c r="F370" s="717">
        <v>0</v>
      </c>
      <c r="G370" s="717" t="s">
        <v>38</v>
      </c>
      <c r="H370" s="717" t="s">
        <v>38</v>
      </c>
      <c r="I370" s="717">
        <v>0</v>
      </c>
      <c r="J370" s="717" t="s">
        <v>38</v>
      </c>
      <c r="K370" s="717" t="s">
        <v>38</v>
      </c>
      <c r="L370" s="717" t="s">
        <v>38</v>
      </c>
      <c r="M370" s="717" t="s">
        <v>38</v>
      </c>
      <c r="N370" s="717" t="s">
        <v>38</v>
      </c>
      <c r="O370" s="717" t="s">
        <v>38</v>
      </c>
      <c r="P370" s="717" t="s">
        <v>38</v>
      </c>
      <c r="Q370" s="717">
        <f t="shared" si="47"/>
        <v>0</v>
      </c>
      <c r="R370" s="718" t="str">
        <f t="shared" si="46"/>
        <v>SI</v>
      </c>
      <c r="S370" s="276" t="str">
        <f t="shared" si="45"/>
        <v>Sin Riesgo</v>
      </c>
      <c r="T370" s="41"/>
    </row>
    <row r="371" spans="1:20" s="44" customFormat="1" ht="32.1" customHeight="1">
      <c r="A371" s="509" t="s">
        <v>2754</v>
      </c>
      <c r="B371" s="511" t="s">
        <v>2776</v>
      </c>
      <c r="C371" s="511" t="s">
        <v>2777</v>
      </c>
      <c r="D371" s="203">
        <v>52</v>
      </c>
      <c r="E371" s="444" t="s">
        <v>38</v>
      </c>
      <c r="F371" s="717">
        <v>0</v>
      </c>
      <c r="G371" s="717" t="s">
        <v>38</v>
      </c>
      <c r="H371" s="717" t="s">
        <v>38</v>
      </c>
      <c r="I371" s="717">
        <v>0</v>
      </c>
      <c r="J371" s="717" t="s">
        <v>38</v>
      </c>
      <c r="K371" s="717" t="s">
        <v>38</v>
      </c>
      <c r="L371" s="717" t="s">
        <v>38</v>
      </c>
      <c r="M371" s="717" t="s">
        <v>38</v>
      </c>
      <c r="N371" s="717" t="s">
        <v>38</v>
      </c>
      <c r="O371" s="717" t="s">
        <v>38</v>
      </c>
      <c r="P371" s="717" t="s">
        <v>38</v>
      </c>
      <c r="Q371" s="717">
        <f t="shared" si="47"/>
        <v>0</v>
      </c>
      <c r="R371" s="718" t="str">
        <f t="shared" si="46"/>
        <v>SI</v>
      </c>
      <c r="S371" s="276" t="str">
        <f t="shared" si="45"/>
        <v>Sin Riesgo</v>
      </c>
      <c r="T371" s="41"/>
    </row>
    <row r="372" spans="1:20" s="44" customFormat="1" ht="32.1" customHeight="1">
      <c r="A372" s="509" t="s">
        <v>2754</v>
      </c>
      <c r="B372" s="511" t="s">
        <v>2778</v>
      </c>
      <c r="C372" s="511" t="s">
        <v>2779</v>
      </c>
      <c r="D372" s="203">
        <v>42</v>
      </c>
      <c r="E372" s="444" t="s">
        <v>38</v>
      </c>
      <c r="F372" s="717">
        <v>0</v>
      </c>
      <c r="G372" s="717" t="s">
        <v>38</v>
      </c>
      <c r="H372" s="717" t="s">
        <v>38</v>
      </c>
      <c r="I372" s="717" t="s">
        <v>38</v>
      </c>
      <c r="J372" s="717" t="s">
        <v>38</v>
      </c>
      <c r="K372" s="717" t="s">
        <v>38</v>
      </c>
      <c r="L372" s="717" t="s">
        <v>38</v>
      </c>
      <c r="M372" s="717">
        <v>0</v>
      </c>
      <c r="N372" s="717" t="s">
        <v>38</v>
      </c>
      <c r="O372" s="717" t="s">
        <v>38</v>
      </c>
      <c r="P372" s="717" t="s">
        <v>38</v>
      </c>
      <c r="Q372" s="717">
        <f t="shared" si="47"/>
        <v>0</v>
      </c>
      <c r="R372" s="718" t="str">
        <f t="shared" si="46"/>
        <v>SI</v>
      </c>
      <c r="S372" s="276" t="str">
        <f t="shared" si="45"/>
        <v>Sin Riesgo</v>
      </c>
      <c r="T372" s="41"/>
    </row>
    <row r="373" spans="1:20" s="44" customFormat="1" ht="45">
      <c r="A373" s="509" t="s">
        <v>2754</v>
      </c>
      <c r="B373" s="511" t="s">
        <v>2780</v>
      </c>
      <c r="C373" s="511" t="s">
        <v>2781</v>
      </c>
      <c r="D373" s="203">
        <v>301</v>
      </c>
      <c r="E373" s="444" t="s">
        <v>38</v>
      </c>
      <c r="F373" s="717" t="s">
        <v>38</v>
      </c>
      <c r="G373" s="717" t="s">
        <v>38</v>
      </c>
      <c r="H373" s="717" t="s">
        <v>38</v>
      </c>
      <c r="I373" s="717">
        <v>65.599999999999994</v>
      </c>
      <c r="J373" s="717" t="s">
        <v>38</v>
      </c>
      <c r="K373" s="717" t="s">
        <v>38</v>
      </c>
      <c r="L373" s="717" t="s">
        <v>38</v>
      </c>
      <c r="M373" s="717" t="s">
        <v>38</v>
      </c>
      <c r="N373" s="717" t="s">
        <v>38</v>
      </c>
      <c r="O373" s="717" t="s">
        <v>38</v>
      </c>
      <c r="P373" s="717" t="s">
        <v>38</v>
      </c>
      <c r="Q373" s="717">
        <f t="shared" si="47"/>
        <v>65.599999999999994</v>
      </c>
      <c r="R373" s="718" t="str">
        <f t="shared" si="46"/>
        <v>NO</v>
      </c>
      <c r="S373" s="276" t="str">
        <f t="shared" si="45"/>
        <v>Alto</v>
      </c>
      <c r="T373" s="41"/>
    </row>
    <row r="374" spans="1:20" s="44" customFormat="1" ht="32.1" customHeight="1">
      <c r="A374" s="509" t="s">
        <v>2754</v>
      </c>
      <c r="B374" s="511" t="s">
        <v>2782</v>
      </c>
      <c r="C374" s="511" t="s">
        <v>2783</v>
      </c>
      <c r="D374" s="203">
        <v>24</v>
      </c>
      <c r="E374" s="444" t="s">
        <v>38</v>
      </c>
      <c r="F374" s="717" t="s">
        <v>38</v>
      </c>
      <c r="G374" s="717" t="s">
        <v>38</v>
      </c>
      <c r="H374" s="717" t="s">
        <v>38</v>
      </c>
      <c r="I374" s="717" t="s">
        <v>38</v>
      </c>
      <c r="J374" s="717" t="s">
        <v>38</v>
      </c>
      <c r="K374" s="717">
        <v>65.599999999999994</v>
      </c>
      <c r="L374" s="717" t="s">
        <v>38</v>
      </c>
      <c r="M374" s="717" t="s">
        <v>38</v>
      </c>
      <c r="N374" s="717" t="s">
        <v>38</v>
      </c>
      <c r="O374" s="717" t="s">
        <v>38</v>
      </c>
      <c r="P374" s="717" t="s">
        <v>38</v>
      </c>
      <c r="Q374" s="717">
        <f t="shared" si="47"/>
        <v>65.599999999999994</v>
      </c>
      <c r="R374" s="718" t="str">
        <f t="shared" si="46"/>
        <v>NO</v>
      </c>
      <c r="S374" s="276" t="str">
        <f t="shared" si="45"/>
        <v>Alto</v>
      </c>
      <c r="T374" s="41"/>
    </row>
    <row r="375" spans="1:20" s="44" customFormat="1" ht="32.1" customHeight="1">
      <c r="A375" s="509" t="s">
        <v>2754</v>
      </c>
      <c r="B375" s="511" t="s">
        <v>2784</v>
      </c>
      <c r="C375" s="511" t="s">
        <v>2785</v>
      </c>
      <c r="D375" s="203">
        <v>31</v>
      </c>
      <c r="E375" s="444" t="s">
        <v>38</v>
      </c>
      <c r="F375" s="717" t="s">
        <v>38</v>
      </c>
      <c r="G375" s="717" t="s">
        <v>38</v>
      </c>
      <c r="H375" s="717">
        <v>82.1</v>
      </c>
      <c r="I375" s="717" t="s">
        <v>38</v>
      </c>
      <c r="J375" s="717" t="s">
        <v>38</v>
      </c>
      <c r="K375" s="717" t="s">
        <v>38</v>
      </c>
      <c r="L375" s="717" t="s">
        <v>38</v>
      </c>
      <c r="M375" s="717" t="s">
        <v>38</v>
      </c>
      <c r="N375" s="717" t="s">
        <v>38</v>
      </c>
      <c r="O375" s="717" t="s">
        <v>38</v>
      </c>
      <c r="P375" s="717" t="s">
        <v>38</v>
      </c>
      <c r="Q375" s="717">
        <f t="shared" si="47"/>
        <v>82.1</v>
      </c>
      <c r="R375" s="718" t="str">
        <f t="shared" si="46"/>
        <v>NO</v>
      </c>
      <c r="S375" s="276" t="str">
        <f t="shared" si="45"/>
        <v>Inviable Sanitariamente</v>
      </c>
      <c r="T375" s="41"/>
    </row>
    <row r="376" spans="1:20" s="44" customFormat="1" ht="32.1" customHeight="1">
      <c r="A376" s="509" t="s">
        <v>2754</v>
      </c>
      <c r="B376" s="511" t="s">
        <v>2786</v>
      </c>
      <c r="C376" s="511" t="s">
        <v>2787</v>
      </c>
      <c r="D376" s="203">
        <v>62</v>
      </c>
      <c r="E376" s="444" t="s">
        <v>38</v>
      </c>
      <c r="F376" s="717" t="s">
        <v>38</v>
      </c>
      <c r="G376" s="717" t="s">
        <v>38</v>
      </c>
      <c r="H376" s="717" t="s">
        <v>38</v>
      </c>
      <c r="I376" s="717">
        <v>90.2</v>
      </c>
      <c r="J376" s="717" t="s">
        <v>38</v>
      </c>
      <c r="K376" s="717" t="s">
        <v>38</v>
      </c>
      <c r="L376" s="717" t="s">
        <v>38</v>
      </c>
      <c r="M376" s="717" t="s">
        <v>38</v>
      </c>
      <c r="N376" s="717" t="s">
        <v>38</v>
      </c>
      <c r="O376" s="717" t="s">
        <v>38</v>
      </c>
      <c r="P376" s="717" t="s">
        <v>38</v>
      </c>
      <c r="Q376" s="717">
        <f t="shared" si="47"/>
        <v>90.2</v>
      </c>
      <c r="R376" s="718" t="str">
        <f t="shared" si="46"/>
        <v>NO</v>
      </c>
      <c r="S376" s="276" t="str">
        <f t="shared" si="45"/>
        <v>Inviable Sanitariamente</v>
      </c>
      <c r="T376" s="41"/>
    </row>
    <row r="377" spans="1:20" s="44" customFormat="1" ht="32.1" customHeight="1">
      <c r="A377" s="509" t="s">
        <v>2754</v>
      </c>
      <c r="B377" s="511" t="s">
        <v>1426</v>
      </c>
      <c r="C377" s="511" t="s">
        <v>2788</v>
      </c>
      <c r="D377" s="203">
        <v>37</v>
      </c>
      <c r="E377" s="444" t="s">
        <v>38</v>
      </c>
      <c r="F377" s="717" t="s">
        <v>38</v>
      </c>
      <c r="G377" s="717" t="s">
        <v>38</v>
      </c>
      <c r="H377" s="717" t="s">
        <v>38</v>
      </c>
      <c r="I377" s="717">
        <v>59.7</v>
      </c>
      <c r="J377" s="717" t="s">
        <v>38</v>
      </c>
      <c r="K377" s="717" t="s">
        <v>38</v>
      </c>
      <c r="L377" s="717" t="s">
        <v>38</v>
      </c>
      <c r="M377" s="717" t="s">
        <v>38</v>
      </c>
      <c r="N377" s="717" t="s">
        <v>38</v>
      </c>
      <c r="O377" s="717" t="s">
        <v>38</v>
      </c>
      <c r="P377" s="717" t="s">
        <v>38</v>
      </c>
      <c r="Q377" s="717">
        <f t="shared" si="47"/>
        <v>59.7</v>
      </c>
      <c r="R377" s="718" t="str">
        <f t="shared" si="46"/>
        <v>NO</v>
      </c>
      <c r="S377" s="276" t="str">
        <f t="shared" si="45"/>
        <v>Alto</v>
      </c>
      <c r="T377" s="41"/>
    </row>
    <row r="378" spans="1:20" s="44" customFormat="1" ht="32.1" customHeight="1">
      <c r="A378" s="509" t="s">
        <v>2754</v>
      </c>
      <c r="B378" s="511" t="s">
        <v>206</v>
      </c>
      <c r="C378" s="511" t="s">
        <v>2789</v>
      </c>
      <c r="D378" s="203">
        <v>70</v>
      </c>
      <c r="E378" s="444">
        <v>59.7</v>
      </c>
      <c r="F378" s="717" t="s">
        <v>38</v>
      </c>
      <c r="G378" s="717" t="s">
        <v>38</v>
      </c>
      <c r="H378" s="717" t="s">
        <v>38</v>
      </c>
      <c r="I378" s="717" t="s">
        <v>38</v>
      </c>
      <c r="J378" s="717" t="s">
        <v>38</v>
      </c>
      <c r="K378" s="717" t="s">
        <v>38</v>
      </c>
      <c r="L378" s="717" t="s">
        <v>38</v>
      </c>
      <c r="M378" s="717" t="s">
        <v>38</v>
      </c>
      <c r="N378" s="717" t="s">
        <v>38</v>
      </c>
      <c r="O378" s="717" t="s">
        <v>38</v>
      </c>
      <c r="P378" s="717" t="s">
        <v>38</v>
      </c>
      <c r="Q378" s="717">
        <f t="shared" si="47"/>
        <v>59.7</v>
      </c>
      <c r="R378" s="718" t="str">
        <f t="shared" si="46"/>
        <v>NO</v>
      </c>
      <c r="S378" s="276" t="str">
        <f t="shared" si="45"/>
        <v>Alto</v>
      </c>
      <c r="T378" s="41"/>
    </row>
    <row r="379" spans="1:20" s="44" customFormat="1" ht="32.1" customHeight="1">
      <c r="A379" s="509" t="s">
        <v>2754</v>
      </c>
      <c r="B379" s="511" t="s">
        <v>2790</v>
      </c>
      <c r="C379" s="511" t="s">
        <v>2791</v>
      </c>
      <c r="D379" s="203">
        <v>17</v>
      </c>
      <c r="E379" s="444" t="s">
        <v>38</v>
      </c>
      <c r="F379" s="717" t="s">
        <v>38</v>
      </c>
      <c r="G379" s="717" t="s">
        <v>38</v>
      </c>
      <c r="H379" s="717" t="s">
        <v>38</v>
      </c>
      <c r="I379" s="717" t="s">
        <v>38</v>
      </c>
      <c r="J379" s="717" t="s">
        <v>38</v>
      </c>
      <c r="K379" s="717" t="s">
        <v>38</v>
      </c>
      <c r="L379" s="717">
        <v>65.599999999999994</v>
      </c>
      <c r="M379" s="717" t="s">
        <v>38</v>
      </c>
      <c r="N379" s="717" t="s">
        <v>38</v>
      </c>
      <c r="O379" s="717" t="s">
        <v>38</v>
      </c>
      <c r="P379" s="717" t="s">
        <v>38</v>
      </c>
      <c r="Q379" s="717">
        <f t="shared" si="47"/>
        <v>65.599999999999994</v>
      </c>
      <c r="R379" s="718" t="str">
        <f t="shared" si="46"/>
        <v>NO</v>
      </c>
      <c r="S379" s="276" t="str">
        <f t="shared" si="45"/>
        <v>Alto</v>
      </c>
      <c r="T379" s="41"/>
    </row>
    <row r="380" spans="1:20" s="44" customFormat="1" ht="32.1" customHeight="1">
      <c r="A380" s="509" t="s">
        <v>2754</v>
      </c>
      <c r="B380" s="511" t="s">
        <v>2792</v>
      </c>
      <c r="C380" s="511" t="s">
        <v>2793</v>
      </c>
      <c r="D380" s="203">
        <v>60</v>
      </c>
      <c r="E380" s="444" t="s">
        <v>38</v>
      </c>
      <c r="F380" s="717" t="s">
        <v>38</v>
      </c>
      <c r="G380" s="717" t="s">
        <v>38</v>
      </c>
      <c r="H380" s="717" t="s">
        <v>38</v>
      </c>
      <c r="I380" s="717" t="s">
        <v>38</v>
      </c>
      <c r="J380" s="717" t="s">
        <v>38</v>
      </c>
      <c r="K380" s="717" t="s">
        <v>38</v>
      </c>
      <c r="L380" s="717">
        <v>65.599999999999994</v>
      </c>
      <c r="M380" s="717" t="s">
        <v>38</v>
      </c>
      <c r="N380" s="717" t="s">
        <v>38</v>
      </c>
      <c r="O380" s="717" t="s">
        <v>38</v>
      </c>
      <c r="P380" s="717" t="s">
        <v>38</v>
      </c>
      <c r="Q380" s="717">
        <f t="shared" si="47"/>
        <v>65.599999999999994</v>
      </c>
      <c r="R380" s="718" t="str">
        <f t="shared" si="46"/>
        <v>NO</v>
      </c>
      <c r="S380" s="276" t="str">
        <f t="shared" si="45"/>
        <v>Alto</v>
      </c>
      <c r="T380" s="41"/>
    </row>
    <row r="381" spans="1:20" s="44" customFormat="1" ht="32.1" customHeight="1">
      <c r="A381" s="509" t="s">
        <v>2754</v>
      </c>
      <c r="B381" s="511" t="s">
        <v>2794</v>
      </c>
      <c r="C381" s="511" t="s">
        <v>2795</v>
      </c>
      <c r="D381" s="203">
        <v>30</v>
      </c>
      <c r="E381" s="444" t="s">
        <v>38</v>
      </c>
      <c r="F381" s="717" t="s">
        <v>38</v>
      </c>
      <c r="G381" s="717" t="s">
        <v>38</v>
      </c>
      <c r="H381" s="717" t="s">
        <v>38</v>
      </c>
      <c r="I381" s="717">
        <v>65.599999999999994</v>
      </c>
      <c r="J381" s="717" t="s">
        <v>38</v>
      </c>
      <c r="K381" s="717" t="s">
        <v>38</v>
      </c>
      <c r="L381" s="717" t="s">
        <v>38</v>
      </c>
      <c r="M381" s="717" t="s">
        <v>38</v>
      </c>
      <c r="N381" s="717" t="s">
        <v>38</v>
      </c>
      <c r="O381" s="717" t="s">
        <v>38</v>
      </c>
      <c r="P381" s="717" t="s">
        <v>38</v>
      </c>
      <c r="Q381" s="717">
        <f t="shared" si="47"/>
        <v>65.599999999999994</v>
      </c>
      <c r="R381" s="718" t="str">
        <f t="shared" si="46"/>
        <v>NO</v>
      </c>
      <c r="S381" s="276" t="str">
        <f t="shared" si="45"/>
        <v>Alto</v>
      </c>
      <c r="T381" s="41"/>
    </row>
    <row r="382" spans="1:20" s="44" customFormat="1" ht="32.1" customHeight="1">
      <c r="A382" s="509" t="s">
        <v>2754</v>
      </c>
      <c r="B382" s="511" t="s">
        <v>2796</v>
      </c>
      <c r="C382" s="511" t="s">
        <v>2797</v>
      </c>
      <c r="D382" s="203">
        <v>80</v>
      </c>
      <c r="E382" s="444" t="s">
        <v>38</v>
      </c>
      <c r="F382" s="717" t="s">
        <v>38</v>
      </c>
      <c r="G382" s="717" t="s">
        <v>38</v>
      </c>
      <c r="H382" s="717" t="s">
        <v>38</v>
      </c>
      <c r="I382" s="717" t="s">
        <v>38</v>
      </c>
      <c r="J382" s="717">
        <v>90.1</v>
      </c>
      <c r="K382" s="717" t="s">
        <v>38</v>
      </c>
      <c r="L382" s="717" t="s">
        <v>38</v>
      </c>
      <c r="M382" s="717" t="s">
        <v>38</v>
      </c>
      <c r="N382" s="717" t="s">
        <v>38</v>
      </c>
      <c r="O382" s="717" t="s">
        <v>38</v>
      </c>
      <c r="P382" s="717" t="s">
        <v>38</v>
      </c>
      <c r="Q382" s="717">
        <f t="shared" si="47"/>
        <v>90.1</v>
      </c>
      <c r="R382" s="718" t="str">
        <f t="shared" si="46"/>
        <v>NO</v>
      </c>
      <c r="S382" s="276" t="str">
        <f t="shared" si="45"/>
        <v>Inviable Sanitariamente</v>
      </c>
      <c r="T382" s="41"/>
    </row>
    <row r="383" spans="1:20" s="44" customFormat="1" ht="32.1" customHeight="1">
      <c r="A383" s="509" t="s">
        <v>2754</v>
      </c>
      <c r="B383" s="511" t="s">
        <v>2798</v>
      </c>
      <c r="C383" s="511" t="s">
        <v>2799</v>
      </c>
      <c r="D383" s="203">
        <v>75</v>
      </c>
      <c r="E383" s="444" t="s">
        <v>38</v>
      </c>
      <c r="F383" s="717" t="s">
        <v>38</v>
      </c>
      <c r="G383" s="717" t="s">
        <v>38</v>
      </c>
      <c r="H383" s="717">
        <v>59.7</v>
      </c>
      <c r="I383" s="717" t="s">
        <v>38</v>
      </c>
      <c r="J383" s="717" t="s">
        <v>38</v>
      </c>
      <c r="K383" s="717" t="s">
        <v>38</v>
      </c>
      <c r="L383" s="717" t="s">
        <v>38</v>
      </c>
      <c r="M383" s="717" t="s">
        <v>38</v>
      </c>
      <c r="N383" s="717" t="s">
        <v>38</v>
      </c>
      <c r="O383" s="717" t="s">
        <v>38</v>
      </c>
      <c r="P383" s="717" t="s">
        <v>38</v>
      </c>
      <c r="Q383" s="717">
        <f t="shared" si="47"/>
        <v>59.7</v>
      </c>
      <c r="R383" s="718" t="str">
        <f t="shared" si="46"/>
        <v>NO</v>
      </c>
      <c r="S383" s="276" t="str">
        <f t="shared" si="45"/>
        <v>Alto</v>
      </c>
      <c r="T383" s="41"/>
    </row>
    <row r="384" spans="1:20" s="44" customFormat="1" ht="32.1" customHeight="1">
      <c r="A384" s="509" t="s">
        <v>2754</v>
      </c>
      <c r="B384" s="511" t="s">
        <v>2800</v>
      </c>
      <c r="C384" s="511" t="s">
        <v>2801</v>
      </c>
      <c r="D384" s="203">
        <v>42</v>
      </c>
      <c r="E384" s="444" t="s">
        <v>38</v>
      </c>
      <c r="F384" s="717" t="s">
        <v>38</v>
      </c>
      <c r="G384" s="717" t="s">
        <v>38</v>
      </c>
      <c r="H384" s="717" t="s">
        <v>38</v>
      </c>
      <c r="I384" s="717">
        <v>82.1</v>
      </c>
      <c r="J384" s="717" t="s">
        <v>38</v>
      </c>
      <c r="K384" s="717" t="s">
        <v>38</v>
      </c>
      <c r="L384" s="717" t="s">
        <v>38</v>
      </c>
      <c r="M384" s="717" t="s">
        <v>38</v>
      </c>
      <c r="N384" s="717" t="s">
        <v>38</v>
      </c>
      <c r="O384" s="717" t="s">
        <v>38</v>
      </c>
      <c r="P384" s="717" t="s">
        <v>38</v>
      </c>
      <c r="Q384" s="717">
        <f t="shared" si="47"/>
        <v>82.1</v>
      </c>
      <c r="R384" s="718" t="str">
        <f t="shared" si="46"/>
        <v>NO</v>
      </c>
      <c r="S384" s="276" t="str">
        <f t="shared" si="45"/>
        <v>Inviable Sanitariamente</v>
      </c>
      <c r="T384" s="41"/>
    </row>
    <row r="385" spans="1:20" s="44" customFormat="1" ht="32.1" customHeight="1">
      <c r="A385" s="509" t="s">
        <v>2754</v>
      </c>
      <c r="B385" s="511" t="s">
        <v>2802</v>
      </c>
      <c r="C385" s="511" t="s">
        <v>2803</v>
      </c>
      <c r="D385" s="203">
        <v>149</v>
      </c>
      <c r="E385" s="444" t="s">
        <v>38</v>
      </c>
      <c r="F385" s="717" t="s">
        <v>38</v>
      </c>
      <c r="G385" s="717">
        <v>0</v>
      </c>
      <c r="H385" s="717" t="s">
        <v>38</v>
      </c>
      <c r="I385" s="717" t="s">
        <v>38</v>
      </c>
      <c r="J385" s="717" t="s">
        <v>38</v>
      </c>
      <c r="K385" s="717" t="s">
        <v>38</v>
      </c>
      <c r="L385" s="717" t="s">
        <v>38</v>
      </c>
      <c r="M385" s="717">
        <v>0</v>
      </c>
      <c r="N385" s="717" t="s">
        <v>38</v>
      </c>
      <c r="O385" s="717" t="s">
        <v>38</v>
      </c>
      <c r="P385" s="717" t="s">
        <v>38</v>
      </c>
      <c r="Q385" s="717">
        <f t="shared" si="47"/>
        <v>0</v>
      </c>
      <c r="R385" s="718" t="str">
        <f t="shared" si="46"/>
        <v>SI</v>
      </c>
      <c r="S385" s="276" t="str">
        <f t="shared" si="45"/>
        <v>Sin Riesgo</v>
      </c>
      <c r="T385" s="41"/>
    </row>
    <row r="386" spans="1:20" s="44" customFormat="1" ht="32.1" customHeight="1">
      <c r="A386" s="509" t="s">
        <v>2754</v>
      </c>
      <c r="B386" s="511" t="s">
        <v>2804</v>
      </c>
      <c r="C386" s="511" t="s">
        <v>2805</v>
      </c>
      <c r="D386" s="203">
        <v>155</v>
      </c>
      <c r="E386" s="444" t="s">
        <v>38</v>
      </c>
      <c r="F386" s="717" t="s">
        <v>38</v>
      </c>
      <c r="G386" s="717">
        <v>0</v>
      </c>
      <c r="H386" s="717" t="s">
        <v>38</v>
      </c>
      <c r="I386" s="717" t="s">
        <v>38</v>
      </c>
      <c r="J386" s="717" t="s">
        <v>38</v>
      </c>
      <c r="K386" s="717" t="s">
        <v>38</v>
      </c>
      <c r="L386" s="717" t="s">
        <v>38</v>
      </c>
      <c r="M386" s="717">
        <v>0</v>
      </c>
      <c r="N386" s="717" t="s">
        <v>38</v>
      </c>
      <c r="O386" s="717" t="s">
        <v>38</v>
      </c>
      <c r="P386" s="717" t="s">
        <v>38</v>
      </c>
      <c r="Q386" s="717">
        <f t="shared" si="47"/>
        <v>0</v>
      </c>
      <c r="R386" s="718" t="str">
        <f t="shared" si="46"/>
        <v>SI</v>
      </c>
      <c r="S386" s="276" t="str">
        <f t="shared" si="45"/>
        <v>Sin Riesgo</v>
      </c>
      <c r="T386" s="41"/>
    </row>
    <row r="387" spans="1:20" s="44" customFormat="1" ht="32.1" customHeight="1">
      <c r="A387" s="509" t="s">
        <v>2754</v>
      </c>
      <c r="B387" s="511" t="s">
        <v>2806</v>
      </c>
      <c r="C387" s="511" t="s">
        <v>2807</v>
      </c>
      <c r="D387" s="203">
        <v>105</v>
      </c>
      <c r="E387" s="444" t="s">
        <v>38</v>
      </c>
      <c r="F387" s="717" t="s">
        <v>38</v>
      </c>
      <c r="G387" s="717">
        <v>0</v>
      </c>
      <c r="H387" s="717" t="s">
        <v>38</v>
      </c>
      <c r="I387" s="717" t="s">
        <v>38</v>
      </c>
      <c r="J387" s="717" t="s">
        <v>38</v>
      </c>
      <c r="K387" s="717" t="s">
        <v>38</v>
      </c>
      <c r="L387" s="717" t="s">
        <v>38</v>
      </c>
      <c r="M387" s="717">
        <v>0</v>
      </c>
      <c r="N387" s="717" t="s">
        <v>38</v>
      </c>
      <c r="O387" s="717" t="s">
        <v>38</v>
      </c>
      <c r="P387" s="717" t="s">
        <v>38</v>
      </c>
      <c r="Q387" s="717">
        <f t="shared" si="47"/>
        <v>0</v>
      </c>
      <c r="R387" s="718" t="str">
        <f t="shared" si="46"/>
        <v>SI</v>
      </c>
      <c r="S387" s="276" t="str">
        <f t="shared" si="45"/>
        <v>Sin Riesgo</v>
      </c>
      <c r="T387" s="41"/>
    </row>
    <row r="388" spans="1:20" s="44" customFormat="1" ht="32.1" customHeight="1">
      <c r="A388" s="509" t="s">
        <v>2754</v>
      </c>
      <c r="B388" s="511" t="s">
        <v>109</v>
      </c>
      <c r="C388" s="511" t="s">
        <v>2808</v>
      </c>
      <c r="D388" s="203">
        <v>312</v>
      </c>
      <c r="E388" s="444">
        <v>0</v>
      </c>
      <c r="F388" s="717" t="s">
        <v>38</v>
      </c>
      <c r="G388" s="717" t="s">
        <v>38</v>
      </c>
      <c r="H388" s="717" t="s">
        <v>38</v>
      </c>
      <c r="I388" s="717" t="s">
        <v>38</v>
      </c>
      <c r="J388" s="717" t="s">
        <v>38</v>
      </c>
      <c r="K388" s="717" t="s">
        <v>38</v>
      </c>
      <c r="L388" s="717" t="s">
        <v>38</v>
      </c>
      <c r="M388" s="717" t="s">
        <v>38</v>
      </c>
      <c r="N388" s="717" t="s">
        <v>38</v>
      </c>
      <c r="O388" s="717" t="s">
        <v>38</v>
      </c>
      <c r="P388" s="717" t="s">
        <v>38</v>
      </c>
      <c r="Q388" s="717">
        <f t="shared" si="47"/>
        <v>0</v>
      </c>
      <c r="R388" s="718" t="str">
        <f t="shared" si="46"/>
        <v>SI</v>
      </c>
      <c r="S388" s="276" t="str">
        <f t="shared" si="45"/>
        <v>Sin Riesgo</v>
      </c>
      <c r="T388" s="41"/>
    </row>
    <row r="389" spans="1:20" s="44" customFormat="1" ht="32.1" customHeight="1">
      <c r="A389" s="509" t="s">
        <v>2754</v>
      </c>
      <c r="B389" s="511" t="s">
        <v>2809</v>
      </c>
      <c r="C389" s="511" t="s">
        <v>2810</v>
      </c>
      <c r="D389" s="203">
        <v>74</v>
      </c>
      <c r="E389" s="444" t="s">
        <v>38</v>
      </c>
      <c r="F389" s="717" t="s">
        <v>38</v>
      </c>
      <c r="G389" s="717">
        <v>0</v>
      </c>
      <c r="H389" s="717" t="s">
        <v>38</v>
      </c>
      <c r="I389" s="717" t="s">
        <v>38</v>
      </c>
      <c r="J389" s="717" t="s">
        <v>38</v>
      </c>
      <c r="K389" s="717" t="s">
        <v>38</v>
      </c>
      <c r="L389" s="717" t="s">
        <v>38</v>
      </c>
      <c r="M389" s="717">
        <v>0</v>
      </c>
      <c r="N389" s="717" t="s">
        <v>38</v>
      </c>
      <c r="O389" s="717" t="s">
        <v>38</v>
      </c>
      <c r="P389" s="717" t="s">
        <v>38</v>
      </c>
      <c r="Q389" s="717">
        <f t="shared" si="47"/>
        <v>0</v>
      </c>
      <c r="R389" s="718" t="str">
        <f t="shared" si="46"/>
        <v>SI</v>
      </c>
      <c r="S389" s="276" t="str">
        <f t="shared" si="45"/>
        <v>Sin Riesgo</v>
      </c>
      <c r="T389" s="41"/>
    </row>
    <row r="390" spans="1:20" s="44" customFormat="1" ht="32.1" customHeight="1">
      <c r="A390" s="509" t="s">
        <v>2754</v>
      </c>
      <c r="B390" s="511" t="s">
        <v>1028</v>
      </c>
      <c r="C390" s="511" t="s">
        <v>2811</v>
      </c>
      <c r="D390" s="203">
        <v>239</v>
      </c>
      <c r="E390" s="444" t="s">
        <v>38</v>
      </c>
      <c r="F390" s="717" t="s">
        <v>38</v>
      </c>
      <c r="G390" s="717">
        <v>0</v>
      </c>
      <c r="H390" s="717" t="s">
        <v>38</v>
      </c>
      <c r="I390" s="717" t="s">
        <v>38</v>
      </c>
      <c r="J390" s="717" t="s">
        <v>38</v>
      </c>
      <c r="K390" s="717" t="s">
        <v>38</v>
      </c>
      <c r="L390" s="717" t="s">
        <v>38</v>
      </c>
      <c r="M390" s="717">
        <v>0</v>
      </c>
      <c r="N390" s="717" t="s">
        <v>38</v>
      </c>
      <c r="O390" s="717" t="s">
        <v>38</v>
      </c>
      <c r="P390" s="717" t="s">
        <v>38</v>
      </c>
      <c r="Q390" s="717">
        <f t="shared" si="47"/>
        <v>0</v>
      </c>
      <c r="R390" s="718" t="str">
        <f t="shared" si="46"/>
        <v>SI</v>
      </c>
      <c r="S390" s="276" t="str">
        <f t="shared" si="45"/>
        <v>Sin Riesgo</v>
      </c>
      <c r="T390" s="41"/>
    </row>
    <row r="391" spans="1:20" s="44" customFormat="1" ht="32.1" customHeight="1">
      <c r="A391" s="509" t="s">
        <v>2754</v>
      </c>
      <c r="B391" s="511" t="s">
        <v>2812</v>
      </c>
      <c r="C391" s="511" t="s">
        <v>2813</v>
      </c>
      <c r="D391" s="203">
        <v>140</v>
      </c>
      <c r="E391" s="444">
        <v>0</v>
      </c>
      <c r="F391" s="717" t="s">
        <v>38</v>
      </c>
      <c r="G391" s="717" t="s">
        <v>38</v>
      </c>
      <c r="H391" s="717" t="s">
        <v>38</v>
      </c>
      <c r="I391" s="717" t="s">
        <v>38</v>
      </c>
      <c r="J391" s="717" t="s">
        <v>38</v>
      </c>
      <c r="K391" s="717" t="s">
        <v>38</v>
      </c>
      <c r="L391" s="717" t="s">
        <v>38</v>
      </c>
      <c r="M391" s="717" t="s">
        <v>38</v>
      </c>
      <c r="N391" s="717" t="s">
        <v>38</v>
      </c>
      <c r="O391" s="717" t="s">
        <v>38</v>
      </c>
      <c r="P391" s="717" t="s">
        <v>38</v>
      </c>
      <c r="Q391" s="717">
        <f t="shared" si="47"/>
        <v>0</v>
      </c>
      <c r="R391" s="718" t="str">
        <f t="shared" si="46"/>
        <v>SI</v>
      </c>
      <c r="S391" s="276" t="str">
        <f t="shared" si="45"/>
        <v>Sin Riesgo</v>
      </c>
      <c r="T391" s="41"/>
    </row>
    <row r="392" spans="1:20" s="44" customFormat="1" ht="32.1" customHeight="1">
      <c r="A392" s="509" t="s">
        <v>2754</v>
      </c>
      <c r="B392" s="511" t="s">
        <v>2814</v>
      </c>
      <c r="C392" s="511" t="s">
        <v>2815</v>
      </c>
      <c r="D392" s="203">
        <v>20</v>
      </c>
      <c r="E392" s="444" t="s">
        <v>38</v>
      </c>
      <c r="F392" s="717" t="s">
        <v>38</v>
      </c>
      <c r="G392" s="717">
        <v>0</v>
      </c>
      <c r="H392" s="717" t="s">
        <v>38</v>
      </c>
      <c r="I392" s="717" t="s">
        <v>38</v>
      </c>
      <c r="J392" s="717" t="s">
        <v>38</v>
      </c>
      <c r="K392" s="717" t="s">
        <v>38</v>
      </c>
      <c r="L392" s="717" t="s">
        <v>38</v>
      </c>
      <c r="M392" s="717">
        <v>0</v>
      </c>
      <c r="N392" s="717">
        <v>0</v>
      </c>
      <c r="O392" s="717" t="s">
        <v>38</v>
      </c>
      <c r="P392" s="717" t="s">
        <v>38</v>
      </c>
      <c r="Q392" s="717">
        <f t="shared" si="47"/>
        <v>0</v>
      </c>
      <c r="R392" s="718" t="str">
        <f t="shared" si="46"/>
        <v>SI</v>
      </c>
      <c r="S392" s="276" t="str">
        <f t="shared" si="45"/>
        <v>Sin Riesgo</v>
      </c>
      <c r="T392" s="41"/>
    </row>
    <row r="393" spans="1:20" s="44" customFormat="1" ht="32.1" customHeight="1">
      <c r="A393" s="509" t="s">
        <v>2754</v>
      </c>
      <c r="B393" s="511" t="s">
        <v>2816</v>
      </c>
      <c r="C393" s="511" t="s">
        <v>2817</v>
      </c>
      <c r="D393" s="203">
        <v>49</v>
      </c>
      <c r="E393" s="444" t="s">
        <v>38</v>
      </c>
      <c r="F393" s="717" t="s">
        <v>38</v>
      </c>
      <c r="G393" s="717">
        <v>0</v>
      </c>
      <c r="H393" s="717" t="s">
        <v>38</v>
      </c>
      <c r="I393" s="717" t="s">
        <v>38</v>
      </c>
      <c r="J393" s="717" t="s">
        <v>38</v>
      </c>
      <c r="K393" s="717" t="s">
        <v>38</v>
      </c>
      <c r="L393" s="717" t="s">
        <v>38</v>
      </c>
      <c r="M393" s="717">
        <v>0</v>
      </c>
      <c r="N393" s="717" t="s">
        <v>38</v>
      </c>
      <c r="O393" s="717" t="s">
        <v>38</v>
      </c>
      <c r="P393" s="717" t="s">
        <v>38</v>
      </c>
      <c r="Q393" s="717">
        <f t="shared" si="47"/>
        <v>0</v>
      </c>
      <c r="R393" s="718" t="str">
        <f t="shared" si="46"/>
        <v>SI</v>
      </c>
      <c r="S393" s="276" t="str">
        <f t="shared" si="45"/>
        <v>Sin Riesgo</v>
      </c>
      <c r="T393" s="41"/>
    </row>
    <row r="394" spans="1:20" s="44" customFormat="1" ht="32.1" customHeight="1">
      <c r="A394" s="509" t="s">
        <v>2754</v>
      </c>
      <c r="B394" s="511" t="s">
        <v>2818</v>
      </c>
      <c r="C394" s="511" t="s">
        <v>2819</v>
      </c>
      <c r="D394" s="203">
        <v>62</v>
      </c>
      <c r="E394" s="444" t="s">
        <v>38</v>
      </c>
      <c r="F394" s="717" t="s">
        <v>38</v>
      </c>
      <c r="G394" s="717" t="s">
        <v>38</v>
      </c>
      <c r="H394" s="717" t="s">
        <v>38</v>
      </c>
      <c r="I394" s="717" t="s">
        <v>38</v>
      </c>
      <c r="J394" s="717" t="s">
        <v>38</v>
      </c>
      <c r="K394" s="717" t="s">
        <v>38</v>
      </c>
      <c r="L394" s="717">
        <v>65.599999999999994</v>
      </c>
      <c r="M394" s="717" t="s">
        <v>38</v>
      </c>
      <c r="N394" s="717" t="s">
        <v>38</v>
      </c>
      <c r="O394" s="717" t="s">
        <v>38</v>
      </c>
      <c r="P394" s="717" t="s">
        <v>38</v>
      </c>
      <c r="Q394" s="717">
        <f t="shared" si="47"/>
        <v>65.599999999999994</v>
      </c>
      <c r="R394" s="718" t="str">
        <f t="shared" si="46"/>
        <v>NO</v>
      </c>
      <c r="S394" s="276" t="str">
        <f t="shared" si="45"/>
        <v>Alto</v>
      </c>
      <c r="T394" s="41"/>
    </row>
    <row r="395" spans="1:20" s="44" customFormat="1" ht="32.1" customHeight="1">
      <c r="A395" s="509" t="s">
        <v>2754</v>
      </c>
      <c r="B395" s="511" t="s">
        <v>2820</v>
      </c>
      <c r="C395" s="511" t="s">
        <v>2821</v>
      </c>
      <c r="D395" s="203">
        <v>133</v>
      </c>
      <c r="E395" s="444" t="s">
        <v>38</v>
      </c>
      <c r="F395" s="717" t="s">
        <v>38</v>
      </c>
      <c r="G395" s="717">
        <v>0</v>
      </c>
      <c r="H395" s="717" t="s">
        <v>38</v>
      </c>
      <c r="I395" s="717" t="s">
        <v>38</v>
      </c>
      <c r="J395" s="717" t="s">
        <v>38</v>
      </c>
      <c r="K395" s="717" t="s">
        <v>38</v>
      </c>
      <c r="L395" s="717" t="s">
        <v>38</v>
      </c>
      <c r="M395" s="717">
        <v>0</v>
      </c>
      <c r="N395" s="717" t="s">
        <v>38</v>
      </c>
      <c r="O395" s="717" t="s">
        <v>38</v>
      </c>
      <c r="P395" s="717" t="s">
        <v>38</v>
      </c>
      <c r="Q395" s="717">
        <f t="shared" si="47"/>
        <v>0</v>
      </c>
      <c r="R395" s="718" t="str">
        <f t="shared" si="46"/>
        <v>SI</v>
      </c>
      <c r="S395" s="276" t="str">
        <f t="shared" si="45"/>
        <v>Sin Riesgo</v>
      </c>
      <c r="T395" s="41"/>
    </row>
    <row r="396" spans="1:20" s="44" customFormat="1" ht="32.1" customHeight="1">
      <c r="A396" s="509" t="s">
        <v>2754</v>
      </c>
      <c r="B396" s="511" t="s">
        <v>2822</v>
      </c>
      <c r="C396" s="511" t="s">
        <v>2823</v>
      </c>
      <c r="D396" s="203">
        <v>76</v>
      </c>
      <c r="E396" s="444" t="s">
        <v>38</v>
      </c>
      <c r="F396" s="717" t="s">
        <v>38</v>
      </c>
      <c r="G396" s="717">
        <v>0</v>
      </c>
      <c r="H396" s="717" t="s">
        <v>38</v>
      </c>
      <c r="I396" s="717" t="s">
        <v>38</v>
      </c>
      <c r="J396" s="717" t="s">
        <v>38</v>
      </c>
      <c r="K396" s="717" t="s">
        <v>38</v>
      </c>
      <c r="L396" s="717" t="s">
        <v>38</v>
      </c>
      <c r="M396" s="717">
        <v>0</v>
      </c>
      <c r="N396" s="717" t="s">
        <v>38</v>
      </c>
      <c r="O396" s="717" t="s">
        <v>38</v>
      </c>
      <c r="P396" s="717" t="s">
        <v>38</v>
      </c>
      <c r="Q396" s="717">
        <f t="shared" si="47"/>
        <v>0</v>
      </c>
      <c r="R396" s="718" t="str">
        <f t="shared" si="46"/>
        <v>SI</v>
      </c>
      <c r="S396" s="276" t="str">
        <f t="shared" si="45"/>
        <v>Sin Riesgo</v>
      </c>
      <c r="T396" s="41"/>
    </row>
    <row r="397" spans="1:20" s="44" customFormat="1" ht="32.1" customHeight="1">
      <c r="A397" s="509" t="s">
        <v>2754</v>
      </c>
      <c r="B397" s="511" t="s">
        <v>2824</v>
      </c>
      <c r="C397" s="511" t="s">
        <v>2825</v>
      </c>
      <c r="D397" s="203">
        <v>98</v>
      </c>
      <c r="E397" s="444" t="s">
        <v>38</v>
      </c>
      <c r="F397" s="717" t="s">
        <v>38</v>
      </c>
      <c r="G397" s="717" t="s">
        <v>38</v>
      </c>
      <c r="H397" s="717" t="s">
        <v>38</v>
      </c>
      <c r="I397" s="717" t="s">
        <v>38</v>
      </c>
      <c r="J397" s="717">
        <v>90.1</v>
      </c>
      <c r="K397" s="717" t="s">
        <v>38</v>
      </c>
      <c r="L397" s="717" t="s">
        <v>38</v>
      </c>
      <c r="M397" s="717" t="s">
        <v>38</v>
      </c>
      <c r="N397" s="717" t="s">
        <v>38</v>
      </c>
      <c r="O397" s="717" t="s">
        <v>38</v>
      </c>
      <c r="P397" s="717" t="s">
        <v>38</v>
      </c>
      <c r="Q397" s="717">
        <f t="shared" si="47"/>
        <v>90.1</v>
      </c>
      <c r="R397" s="718" t="str">
        <f t="shared" si="46"/>
        <v>NO</v>
      </c>
      <c r="S397" s="276" t="str">
        <f t="shared" si="45"/>
        <v>Inviable Sanitariamente</v>
      </c>
      <c r="T397" s="41"/>
    </row>
    <row r="398" spans="1:20" s="44" customFormat="1" ht="32.1" customHeight="1">
      <c r="A398" s="509" t="s">
        <v>2754</v>
      </c>
      <c r="B398" s="511" t="s">
        <v>2826</v>
      </c>
      <c r="C398" s="511" t="s">
        <v>2827</v>
      </c>
      <c r="D398" s="203">
        <v>139</v>
      </c>
      <c r="E398" s="444">
        <v>59.7</v>
      </c>
      <c r="F398" s="717" t="s">
        <v>38</v>
      </c>
      <c r="G398" s="717" t="s">
        <v>38</v>
      </c>
      <c r="H398" s="717" t="s">
        <v>38</v>
      </c>
      <c r="I398" s="717" t="s">
        <v>38</v>
      </c>
      <c r="J398" s="717" t="s">
        <v>38</v>
      </c>
      <c r="K398" s="717" t="s">
        <v>38</v>
      </c>
      <c r="L398" s="717" t="s">
        <v>38</v>
      </c>
      <c r="M398" s="717" t="s">
        <v>38</v>
      </c>
      <c r="N398" s="717" t="s">
        <v>38</v>
      </c>
      <c r="O398" s="717" t="s">
        <v>38</v>
      </c>
      <c r="P398" s="717" t="s">
        <v>38</v>
      </c>
      <c r="Q398" s="717">
        <f t="shared" si="47"/>
        <v>59.7</v>
      </c>
      <c r="R398" s="718" t="str">
        <f t="shared" si="46"/>
        <v>NO</v>
      </c>
      <c r="S398" s="276" t="str">
        <f t="shared" si="45"/>
        <v>Alto</v>
      </c>
      <c r="T398" s="41"/>
    </row>
    <row r="399" spans="1:20" s="44" customFormat="1" ht="32.1" customHeight="1">
      <c r="A399" s="509" t="s">
        <v>2754</v>
      </c>
      <c r="B399" s="511" t="s">
        <v>2828</v>
      </c>
      <c r="C399" s="511" t="s">
        <v>2829</v>
      </c>
      <c r="D399" s="203">
        <v>57</v>
      </c>
      <c r="E399" s="444" t="s">
        <v>38</v>
      </c>
      <c r="F399" s="717" t="s">
        <v>38</v>
      </c>
      <c r="G399" s="717" t="s">
        <v>38</v>
      </c>
      <c r="H399" s="717" t="s">
        <v>38</v>
      </c>
      <c r="I399" s="717" t="s">
        <v>38</v>
      </c>
      <c r="J399" s="717" t="s">
        <v>38</v>
      </c>
      <c r="K399" s="717" t="s">
        <v>38</v>
      </c>
      <c r="L399" s="717" t="s">
        <v>38</v>
      </c>
      <c r="M399" s="717">
        <v>0</v>
      </c>
      <c r="N399" s="717" t="s">
        <v>38</v>
      </c>
      <c r="O399" s="717" t="s">
        <v>38</v>
      </c>
      <c r="P399" s="717" t="s">
        <v>38</v>
      </c>
      <c r="Q399" s="717">
        <f t="shared" si="47"/>
        <v>0</v>
      </c>
      <c r="R399" s="718" t="str">
        <f t="shared" si="46"/>
        <v>SI</v>
      </c>
      <c r="S399" s="276" t="str">
        <f t="shared" si="45"/>
        <v>Sin Riesgo</v>
      </c>
      <c r="T399" s="41"/>
    </row>
    <row r="400" spans="1:20" s="44" customFormat="1" ht="32.1" customHeight="1">
      <c r="A400" s="509" t="s">
        <v>2830</v>
      </c>
      <c r="B400" s="511" t="s">
        <v>2831</v>
      </c>
      <c r="C400" s="511" t="s">
        <v>2832</v>
      </c>
      <c r="D400" s="203">
        <v>50</v>
      </c>
      <c r="E400" s="444" t="s">
        <v>38</v>
      </c>
      <c r="F400" s="717" t="s">
        <v>38</v>
      </c>
      <c r="G400" s="717" t="s">
        <v>38</v>
      </c>
      <c r="H400" s="717">
        <v>70.8</v>
      </c>
      <c r="I400" s="717" t="s">
        <v>38</v>
      </c>
      <c r="J400" s="717" t="s">
        <v>38</v>
      </c>
      <c r="K400" s="717" t="s">
        <v>38</v>
      </c>
      <c r="L400" s="717" t="s">
        <v>38</v>
      </c>
      <c r="M400" s="717">
        <v>64</v>
      </c>
      <c r="N400" s="717" t="s">
        <v>38</v>
      </c>
      <c r="O400" s="717" t="s">
        <v>38</v>
      </c>
      <c r="P400" s="717" t="s">
        <v>38</v>
      </c>
      <c r="Q400" s="717">
        <f t="shared" si="47"/>
        <v>67.400000000000006</v>
      </c>
      <c r="R400" s="718" t="str">
        <f t="shared" si="46"/>
        <v>NO</v>
      </c>
      <c r="S400" s="276" t="str">
        <f t="shared" si="45"/>
        <v>Alto</v>
      </c>
      <c r="T400" s="41"/>
    </row>
    <row r="401" spans="1:20" s="44" customFormat="1" ht="32.1" customHeight="1">
      <c r="A401" s="509" t="s">
        <v>2830</v>
      </c>
      <c r="B401" s="511" t="s">
        <v>2833</v>
      </c>
      <c r="C401" s="511" t="s">
        <v>2834</v>
      </c>
      <c r="D401" s="203">
        <v>250</v>
      </c>
      <c r="E401" s="444" t="s">
        <v>38</v>
      </c>
      <c r="F401" s="717">
        <v>0</v>
      </c>
      <c r="G401" s="717" t="s">
        <v>38</v>
      </c>
      <c r="H401" s="717" t="s">
        <v>38</v>
      </c>
      <c r="I401" s="717">
        <v>0</v>
      </c>
      <c r="J401" s="717" t="s">
        <v>38</v>
      </c>
      <c r="K401" s="717" t="s">
        <v>38</v>
      </c>
      <c r="L401" s="717">
        <v>0</v>
      </c>
      <c r="M401" s="717" t="s">
        <v>38</v>
      </c>
      <c r="N401" s="717">
        <v>0</v>
      </c>
      <c r="O401" s="717" t="s">
        <v>38</v>
      </c>
      <c r="P401" s="717">
        <v>0</v>
      </c>
      <c r="Q401" s="717">
        <f t="shared" si="47"/>
        <v>0</v>
      </c>
      <c r="R401" s="718" t="str">
        <f t="shared" si="46"/>
        <v>SI</v>
      </c>
      <c r="S401" s="276" t="str">
        <f t="shared" ref="S401:S420" si="48">IF(Q401&lt;5,"Sin Riesgo",IF(Q401 &lt;=14,"Bajo",IF(Q401&lt;=35,"Medio",IF(Q401&lt;=80,"Alto","Inviable Sanitariamente"))))</f>
        <v>Sin Riesgo</v>
      </c>
      <c r="T401" s="41"/>
    </row>
    <row r="402" spans="1:20" s="44" customFormat="1" ht="32.1" customHeight="1">
      <c r="A402" s="509" t="s">
        <v>2830</v>
      </c>
      <c r="B402" s="511" t="s">
        <v>2786</v>
      </c>
      <c r="C402" s="511" t="s">
        <v>2835</v>
      </c>
      <c r="D402" s="203">
        <v>108</v>
      </c>
      <c r="E402" s="444" t="s">
        <v>38</v>
      </c>
      <c r="F402" s="717" t="s">
        <v>38</v>
      </c>
      <c r="G402" s="717" t="s">
        <v>38</v>
      </c>
      <c r="H402" s="717" t="s">
        <v>38</v>
      </c>
      <c r="I402" s="717">
        <v>64</v>
      </c>
      <c r="J402" s="717" t="s">
        <v>38</v>
      </c>
      <c r="K402" s="717" t="s">
        <v>38</v>
      </c>
      <c r="L402" s="717" t="s">
        <v>38</v>
      </c>
      <c r="M402" s="717" t="s">
        <v>38</v>
      </c>
      <c r="N402" s="717">
        <v>88</v>
      </c>
      <c r="O402" s="717" t="s">
        <v>38</v>
      </c>
      <c r="P402" s="717" t="s">
        <v>38</v>
      </c>
      <c r="Q402" s="717">
        <f t="shared" si="47"/>
        <v>76</v>
      </c>
      <c r="R402" s="718" t="str">
        <f t="shared" si="46"/>
        <v>NO</v>
      </c>
      <c r="S402" s="276" t="str">
        <f t="shared" si="48"/>
        <v>Alto</v>
      </c>
      <c r="T402" s="41"/>
    </row>
    <row r="403" spans="1:20" s="44" customFormat="1" ht="32.1" customHeight="1">
      <c r="A403" s="509" t="s">
        <v>2830</v>
      </c>
      <c r="B403" s="511" t="s">
        <v>2836</v>
      </c>
      <c r="C403" s="511" t="s">
        <v>2837</v>
      </c>
      <c r="D403" s="203">
        <v>288</v>
      </c>
      <c r="E403" s="444" t="s">
        <v>38</v>
      </c>
      <c r="F403" s="717">
        <v>70.8</v>
      </c>
      <c r="G403" s="717" t="s">
        <v>38</v>
      </c>
      <c r="H403" s="717" t="s">
        <v>38</v>
      </c>
      <c r="I403" s="717" t="s">
        <v>38</v>
      </c>
      <c r="J403" s="717" t="s">
        <v>38</v>
      </c>
      <c r="K403" s="717">
        <v>70.8</v>
      </c>
      <c r="L403" s="717" t="s">
        <v>38</v>
      </c>
      <c r="M403" s="717">
        <v>64</v>
      </c>
      <c r="N403" s="717" t="s">
        <v>38</v>
      </c>
      <c r="O403" s="717">
        <v>65.900000000000006</v>
      </c>
      <c r="P403" s="717" t="s">
        <v>38</v>
      </c>
      <c r="Q403" s="717">
        <f t="shared" si="47"/>
        <v>67.875</v>
      </c>
      <c r="R403" s="718" t="str">
        <f t="shared" si="46"/>
        <v>NO</v>
      </c>
      <c r="S403" s="276" t="str">
        <f t="shared" si="48"/>
        <v>Alto</v>
      </c>
      <c r="T403" s="41"/>
    </row>
    <row r="404" spans="1:20" s="44" customFormat="1" ht="32.1" customHeight="1">
      <c r="A404" s="509" t="s">
        <v>2830</v>
      </c>
      <c r="B404" s="511" t="s">
        <v>2838</v>
      </c>
      <c r="C404" s="511" t="s">
        <v>2839</v>
      </c>
      <c r="D404" s="203">
        <v>72</v>
      </c>
      <c r="E404" s="444" t="s">
        <v>38</v>
      </c>
      <c r="F404" s="717">
        <v>64</v>
      </c>
      <c r="G404" s="717" t="s">
        <v>38</v>
      </c>
      <c r="H404" s="717" t="s">
        <v>38</v>
      </c>
      <c r="I404" s="717" t="s">
        <v>38</v>
      </c>
      <c r="J404" s="717" t="s">
        <v>38</v>
      </c>
      <c r="K404" s="717" t="s">
        <v>38</v>
      </c>
      <c r="L404" s="717">
        <v>64</v>
      </c>
      <c r="M404" s="717" t="s">
        <v>38</v>
      </c>
      <c r="N404" s="717" t="s">
        <v>38</v>
      </c>
      <c r="O404" s="717" t="s">
        <v>38</v>
      </c>
      <c r="P404" s="717" t="s">
        <v>38</v>
      </c>
      <c r="Q404" s="717">
        <f t="shared" si="47"/>
        <v>64</v>
      </c>
      <c r="R404" s="718" t="str">
        <f t="shared" si="46"/>
        <v>NO</v>
      </c>
      <c r="S404" s="276" t="str">
        <f t="shared" si="48"/>
        <v>Alto</v>
      </c>
      <c r="T404" s="41"/>
    </row>
    <row r="405" spans="1:20" s="44" customFormat="1" ht="32.1" customHeight="1">
      <c r="A405" s="509" t="s">
        <v>2830</v>
      </c>
      <c r="B405" s="511" t="s">
        <v>707</v>
      </c>
      <c r="C405" s="511" t="s">
        <v>2840</v>
      </c>
      <c r="D405" s="203">
        <v>34</v>
      </c>
      <c r="E405" s="444" t="s">
        <v>38</v>
      </c>
      <c r="F405" s="717" t="s">
        <v>38</v>
      </c>
      <c r="G405" s="717" t="s">
        <v>38</v>
      </c>
      <c r="H405" s="717" t="s">
        <v>38</v>
      </c>
      <c r="I405" s="717" t="s">
        <v>38</v>
      </c>
      <c r="J405" s="717" t="s">
        <v>38</v>
      </c>
      <c r="K405" s="717">
        <v>64</v>
      </c>
      <c r="L405" s="717" t="s">
        <v>38</v>
      </c>
      <c r="M405" s="717" t="s">
        <v>38</v>
      </c>
      <c r="N405" s="717" t="s">
        <v>38</v>
      </c>
      <c r="O405" s="717" t="s">
        <v>38</v>
      </c>
      <c r="P405" s="717">
        <v>64</v>
      </c>
      <c r="Q405" s="717">
        <f t="shared" si="47"/>
        <v>64</v>
      </c>
      <c r="R405" s="718" t="str">
        <f t="shared" si="46"/>
        <v>NO</v>
      </c>
      <c r="S405" s="276" t="str">
        <f t="shared" si="48"/>
        <v>Alto</v>
      </c>
      <c r="T405" s="41"/>
    </row>
    <row r="406" spans="1:20" s="44" customFormat="1" ht="32.1" customHeight="1">
      <c r="A406" s="509" t="s">
        <v>2830</v>
      </c>
      <c r="B406" s="511" t="s">
        <v>2841</v>
      </c>
      <c r="C406" s="511" t="s">
        <v>2842</v>
      </c>
      <c r="D406" s="265">
        <v>21</v>
      </c>
      <c r="E406" s="398"/>
      <c r="F406" s="717"/>
      <c r="G406" s="717"/>
      <c r="H406" s="717"/>
      <c r="I406" s="717"/>
      <c r="J406" s="717">
        <v>64</v>
      </c>
      <c r="K406" s="717"/>
      <c r="L406" s="717"/>
      <c r="M406" s="717"/>
      <c r="N406" s="717"/>
      <c r="O406" s="717"/>
      <c r="P406" s="717">
        <v>64</v>
      </c>
      <c r="Q406" s="717">
        <f t="shared" si="47"/>
        <v>64</v>
      </c>
      <c r="R406" s="718" t="str">
        <f t="shared" si="46"/>
        <v>NO</v>
      </c>
      <c r="S406" s="276" t="str">
        <f t="shared" si="48"/>
        <v>Alto</v>
      </c>
      <c r="T406" s="41"/>
    </row>
    <row r="407" spans="1:20" s="44" customFormat="1" ht="32.1" customHeight="1">
      <c r="A407" s="509" t="s">
        <v>2830</v>
      </c>
      <c r="B407" s="543" t="s">
        <v>2843</v>
      </c>
      <c r="C407" s="543" t="s">
        <v>2844</v>
      </c>
      <c r="D407" s="265">
        <v>65</v>
      </c>
      <c r="E407" s="398"/>
      <c r="F407" s="717"/>
      <c r="G407" s="717"/>
      <c r="H407" s="717"/>
      <c r="I407" s="717"/>
      <c r="J407" s="717">
        <v>64</v>
      </c>
      <c r="K407" s="717"/>
      <c r="L407" s="717"/>
      <c r="M407" s="717"/>
      <c r="N407" s="717"/>
      <c r="O407" s="717"/>
      <c r="P407" s="717"/>
      <c r="Q407" s="717">
        <f t="shared" si="47"/>
        <v>64</v>
      </c>
      <c r="R407" s="718" t="str">
        <f t="shared" si="46"/>
        <v>NO</v>
      </c>
      <c r="S407" s="276" t="str">
        <f t="shared" si="48"/>
        <v>Alto</v>
      </c>
      <c r="T407" s="41"/>
    </row>
    <row r="408" spans="1:20" s="44" customFormat="1" ht="32.1" customHeight="1">
      <c r="A408" s="509" t="s">
        <v>2830</v>
      </c>
      <c r="B408" s="511" t="s">
        <v>2845</v>
      </c>
      <c r="C408" s="511" t="s">
        <v>2846</v>
      </c>
      <c r="D408" s="265">
        <v>182</v>
      </c>
      <c r="E408" s="398"/>
      <c r="F408" s="717"/>
      <c r="G408" s="717"/>
      <c r="H408" s="717">
        <v>0</v>
      </c>
      <c r="I408" s="717"/>
      <c r="J408" s="717"/>
      <c r="K408" s="717"/>
      <c r="L408" s="717">
        <v>0</v>
      </c>
      <c r="M408" s="717"/>
      <c r="N408" s="717"/>
      <c r="O408" s="717"/>
      <c r="P408" s="717"/>
      <c r="Q408" s="717">
        <f t="shared" si="47"/>
        <v>0</v>
      </c>
      <c r="R408" s="718" t="str">
        <f t="shared" si="46"/>
        <v>SI</v>
      </c>
      <c r="S408" s="276" t="str">
        <f t="shared" si="48"/>
        <v>Sin Riesgo</v>
      </c>
      <c r="T408" s="41"/>
    </row>
    <row r="409" spans="1:20" s="44" customFormat="1" ht="32.1" customHeight="1">
      <c r="A409" s="509" t="s">
        <v>2830</v>
      </c>
      <c r="B409" s="511" t="s">
        <v>2847</v>
      </c>
      <c r="C409" s="511" t="s">
        <v>2848</v>
      </c>
      <c r="D409" s="265">
        <v>182</v>
      </c>
      <c r="E409" s="398">
        <v>0</v>
      </c>
      <c r="F409" s="717"/>
      <c r="G409" s="717"/>
      <c r="H409" s="717"/>
      <c r="I409" s="717"/>
      <c r="J409" s="717"/>
      <c r="K409" s="717"/>
      <c r="L409" s="717">
        <v>0</v>
      </c>
      <c r="M409" s="717"/>
      <c r="N409" s="717"/>
      <c r="O409" s="717"/>
      <c r="P409" s="717"/>
      <c r="Q409" s="717">
        <f t="shared" si="47"/>
        <v>0</v>
      </c>
      <c r="R409" s="718" t="str">
        <f t="shared" si="46"/>
        <v>SI</v>
      </c>
      <c r="S409" s="276" t="str">
        <f t="shared" si="48"/>
        <v>Sin Riesgo</v>
      </c>
      <c r="T409" s="41"/>
    </row>
    <row r="410" spans="1:20" s="44" customFormat="1" ht="32.1" customHeight="1">
      <c r="A410" s="509" t="s">
        <v>2830</v>
      </c>
      <c r="B410" s="511" t="s">
        <v>2849</v>
      </c>
      <c r="C410" s="511" t="s">
        <v>2850</v>
      </c>
      <c r="D410" s="265">
        <v>182</v>
      </c>
      <c r="E410" s="398"/>
      <c r="F410" s="717">
        <v>0</v>
      </c>
      <c r="G410" s="717"/>
      <c r="H410" s="717"/>
      <c r="I410" s="717"/>
      <c r="J410" s="717"/>
      <c r="K410" s="717"/>
      <c r="L410" s="717">
        <v>0</v>
      </c>
      <c r="M410" s="717"/>
      <c r="N410" s="717"/>
      <c r="O410" s="717"/>
      <c r="P410" s="717"/>
      <c r="Q410" s="717">
        <f t="shared" si="47"/>
        <v>0</v>
      </c>
      <c r="R410" s="718" t="str">
        <f t="shared" si="46"/>
        <v>SI</v>
      </c>
      <c r="S410" s="276" t="str">
        <f t="shared" si="48"/>
        <v>Sin Riesgo</v>
      </c>
      <c r="T410" s="41"/>
    </row>
    <row r="411" spans="1:20" s="44" customFormat="1" ht="32.1" customHeight="1">
      <c r="A411" s="509" t="s">
        <v>2830</v>
      </c>
      <c r="B411" s="511" t="s">
        <v>1226</v>
      </c>
      <c r="C411" s="511" t="s">
        <v>2851</v>
      </c>
      <c r="D411" s="265">
        <v>356</v>
      </c>
      <c r="E411" s="398"/>
      <c r="F411" s="717"/>
      <c r="G411" s="717"/>
      <c r="H411" s="717">
        <v>40</v>
      </c>
      <c r="I411" s="717"/>
      <c r="J411" s="717"/>
      <c r="K411" s="717">
        <v>0</v>
      </c>
      <c r="L411" s="717"/>
      <c r="M411" s="717">
        <v>0</v>
      </c>
      <c r="N411" s="717"/>
      <c r="O411" s="717"/>
      <c r="P411" s="717"/>
      <c r="Q411" s="717">
        <f t="shared" si="47"/>
        <v>13.333333333333334</v>
      </c>
      <c r="R411" s="718" t="str">
        <f t="shared" si="46"/>
        <v>NO</v>
      </c>
      <c r="S411" s="276" t="str">
        <f t="shared" si="48"/>
        <v>Bajo</v>
      </c>
      <c r="T411" s="41"/>
    </row>
    <row r="412" spans="1:20" s="44" customFormat="1" ht="32.1" customHeight="1">
      <c r="A412" s="509" t="s">
        <v>2830</v>
      </c>
      <c r="B412" s="511" t="s">
        <v>2852</v>
      </c>
      <c r="C412" s="511" t="s">
        <v>2852</v>
      </c>
      <c r="D412" s="265">
        <v>356</v>
      </c>
      <c r="E412" s="398"/>
      <c r="F412" s="717"/>
      <c r="G412" s="717"/>
      <c r="H412" s="717">
        <v>48</v>
      </c>
      <c r="I412" s="717"/>
      <c r="J412" s="717"/>
      <c r="K412" s="717"/>
      <c r="L412" s="717"/>
      <c r="M412" s="717">
        <v>48</v>
      </c>
      <c r="N412" s="717"/>
      <c r="O412" s="717"/>
      <c r="P412" s="717"/>
      <c r="Q412" s="717">
        <f t="shared" si="47"/>
        <v>48</v>
      </c>
      <c r="R412" s="718" t="str">
        <f t="shared" si="46"/>
        <v>NO</v>
      </c>
      <c r="S412" s="276" t="str">
        <f t="shared" si="48"/>
        <v>Alto</v>
      </c>
      <c r="T412" s="41"/>
    </row>
    <row r="413" spans="1:20" s="44" customFormat="1" ht="32.1" customHeight="1">
      <c r="A413" s="509" t="s">
        <v>2830</v>
      </c>
      <c r="B413" s="511" t="s">
        <v>2853</v>
      </c>
      <c r="C413" s="511" t="s">
        <v>2854</v>
      </c>
      <c r="D413" s="265">
        <v>48</v>
      </c>
      <c r="E413" s="398"/>
      <c r="F413" s="717"/>
      <c r="G413" s="717"/>
      <c r="H413" s="717">
        <v>0</v>
      </c>
      <c r="I413" s="717"/>
      <c r="J413" s="717"/>
      <c r="K413" s="717"/>
      <c r="L413" s="717"/>
      <c r="M413" s="717"/>
      <c r="N413" s="717">
        <v>24</v>
      </c>
      <c r="O413" s="717"/>
      <c r="P413" s="717"/>
      <c r="Q413" s="717">
        <f t="shared" si="47"/>
        <v>12</v>
      </c>
      <c r="R413" s="718" t="str">
        <f t="shared" si="46"/>
        <v>NO</v>
      </c>
      <c r="S413" s="276" t="str">
        <f t="shared" si="48"/>
        <v>Bajo</v>
      </c>
      <c r="T413" s="14"/>
    </row>
    <row r="414" spans="1:20" s="44" customFormat="1" ht="32.1" customHeight="1">
      <c r="A414" s="509" t="s">
        <v>2830</v>
      </c>
      <c r="B414" s="511" t="s">
        <v>2290</v>
      </c>
      <c r="C414" s="511" t="s">
        <v>2855</v>
      </c>
      <c r="D414" s="265">
        <v>180</v>
      </c>
      <c r="E414" s="398"/>
      <c r="F414" s="717">
        <v>64</v>
      </c>
      <c r="G414" s="717"/>
      <c r="H414" s="717"/>
      <c r="I414" s="717"/>
      <c r="J414" s="717"/>
      <c r="K414" s="717"/>
      <c r="L414" s="717"/>
      <c r="M414" s="717">
        <v>64</v>
      </c>
      <c r="N414" s="717"/>
      <c r="O414" s="717"/>
      <c r="P414" s="717"/>
      <c r="Q414" s="717">
        <f t="shared" si="47"/>
        <v>64</v>
      </c>
      <c r="R414" s="718" t="str">
        <f t="shared" si="46"/>
        <v>NO</v>
      </c>
      <c r="S414" s="276" t="str">
        <f t="shared" si="48"/>
        <v>Alto</v>
      </c>
      <c r="T414" s="14"/>
    </row>
    <row r="415" spans="1:20" s="44" customFormat="1" ht="32.1" customHeight="1">
      <c r="A415" s="509" t="s">
        <v>2830</v>
      </c>
      <c r="B415" s="511" t="s">
        <v>1554</v>
      </c>
      <c r="C415" s="511" t="s">
        <v>2856</v>
      </c>
      <c r="D415" s="265">
        <v>356</v>
      </c>
      <c r="E415" s="455"/>
      <c r="F415" s="717"/>
      <c r="G415" s="717"/>
      <c r="H415" s="717">
        <v>24</v>
      </c>
      <c r="I415" s="717"/>
      <c r="J415" s="717"/>
      <c r="K415" s="717"/>
      <c r="L415" s="717"/>
      <c r="M415" s="717"/>
      <c r="N415" s="717">
        <v>48</v>
      </c>
      <c r="O415" s="717"/>
      <c r="P415" s="717"/>
      <c r="Q415" s="717">
        <f>AVERAGE(E415:P415)</f>
        <v>36</v>
      </c>
      <c r="R415" s="718" t="str">
        <f>IF(Q415&lt;5,"SI","NO")</f>
        <v>NO</v>
      </c>
      <c r="S415" s="276" t="str">
        <f>IF(Q415&lt;5,"Sin Riesgo",IF(Q415 &lt;=14,"Bajo",IF(Q415&lt;=35,"Medio",IF(Q415&lt;=80,"Alto","Inviable Sanitariamente"))))</f>
        <v>Alto</v>
      </c>
      <c r="T415" s="14"/>
    </row>
    <row r="416" spans="1:20" s="44" customFormat="1" ht="32.1" customHeight="1">
      <c r="A416" s="509" t="s">
        <v>2830</v>
      </c>
      <c r="B416" s="511" t="s">
        <v>1196</v>
      </c>
      <c r="C416" s="511" t="s">
        <v>2857</v>
      </c>
      <c r="D416" s="265">
        <v>74</v>
      </c>
      <c r="E416" s="456"/>
      <c r="F416" s="717"/>
      <c r="G416" s="717"/>
      <c r="H416" s="717"/>
      <c r="I416" s="717">
        <v>64</v>
      </c>
      <c r="J416" s="717"/>
      <c r="K416" s="717"/>
      <c r="L416" s="717"/>
      <c r="M416" s="717"/>
      <c r="N416" s="717"/>
      <c r="O416" s="717"/>
      <c r="P416" s="717"/>
      <c r="Q416" s="717">
        <f>AVERAGE(E416:P416)</f>
        <v>64</v>
      </c>
      <c r="R416" s="718" t="str">
        <f>IF(Q416&lt;5,"SI","NO")</f>
        <v>NO</v>
      </c>
      <c r="S416" s="276" t="str">
        <f>IF(Q416&lt;5,"Sin Riesgo",IF(Q416 &lt;=14,"Bajo",IF(Q416&lt;=35,"Medio",IF(Q416&lt;=80,"Alto","Inviable Sanitariamente"))))</f>
        <v>Alto</v>
      </c>
      <c r="T416" s="14"/>
    </row>
    <row r="417" spans="1:20" s="44" customFormat="1" ht="32.1" customHeight="1">
      <c r="A417" s="509" t="s">
        <v>2830</v>
      </c>
      <c r="B417" s="511" t="s">
        <v>2261</v>
      </c>
      <c r="C417" s="511" t="s">
        <v>2858</v>
      </c>
      <c r="D417" s="265">
        <v>114</v>
      </c>
      <c r="E417" s="398"/>
      <c r="F417" s="717"/>
      <c r="G417" s="717"/>
      <c r="H417" s="717"/>
      <c r="I417" s="717">
        <v>64</v>
      </c>
      <c r="J417" s="717"/>
      <c r="K417" s="717">
        <v>64</v>
      </c>
      <c r="L417" s="717"/>
      <c r="M417" s="717"/>
      <c r="N417" s="717"/>
      <c r="O417" s="717"/>
      <c r="P417" s="717"/>
      <c r="Q417" s="717">
        <f t="shared" si="47"/>
        <v>64</v>
      </c>
      <c r="R417" s="718" t="str">
        <f t="shared" si="46"/>
        <v>NO</v>
      </c>
      <c r="S417" s="276" t="str">
        <f t="shared" si="48"/>
        <v>Alto</v>
      </c>
      <c r="T417" s="14"/>
    </row>
    <row r="418" spans="1:20" s="44" customFormat="1" ht="32.1" customHeight="1">
      <c r="A418" s="509" t="s">
        <v>2830</v>
      </c>
      <c r="B418" s="511" t="s">
        <v>2859</v>
      </c>
      <c r="C418" s="511" t="s">
        <v>2860</v>
      </c>
      <c r="D418" s="265">
        <v>114</v>
      </c>
      <c r="E418" s="398"/>
      <c r="F418" s="717"/>
      <c r="G418" s="717"/>
      <c r="H418" s="717"/>
      <c r="I418" s="717">
        <v>64</v>
      </c>
      <c r="J418" s="717"/>
      <c r="K418" s="717"/>
      <c r="L418" s="717"/>
      <c r="M418" s="717"/>
      <c r="N418" s="717"/>
      <c r="O418" s="717"/>
      <c r="P418" s="717">
        <v>64</v>
      </c>
      <c r="Q418" s="717">
        <f t="shared" si="47"/>
        <v>64</v>
      </c>
      <c r="R418" s="718" t="str">
        <f t="shared" si="46"/>
        <v>NO</v>
      </c>
      <c r="S418" s="276" t="str">
        <f t="shared" si="48"/>
        <v>Alto</v>
      </c>
      <c r="T418" s="41"/>
    </row>
    <row r="419" spans="1:20" s="44" customFormat="1" ht="32.1" customHeight="1">
      <c r="A419" s="509" t="s">
        <v>2830</v>
      </c>
      <c r="B419" s="511" t="s">
        <v>1489</v>
      </c>
      <c r="C419" s="511" t="s">
        <v>2861</v>
      </c>
      <c r="D419" s="265">
        <v>114</v>
      </c>
      <c r="E419" s="398"/>
      <c r="F419" s="717"/>
      <c r="G419" s="717"/>
      <c r="H419" s="717"/>
      <c r="I419" s="717">
        <v>64</v>
      </c>
      <c r="J419" s="717"/>
      <c r="K419" s="717"/>
      <c r="L419" s="717"/>
      <c r="M419" s="717"/>
      <c r="N419" s="717"/>
      <c r="O419" s="717"/>
      <c r="P419" s="717">
        <v>64</v>
      </c>
      <c r="Q419" s="717">
        <f t="shared" si="47"/>
        <v>64</v>
      </c>
      <c r="R419" s="718" t="str">
        <f t="shared" si="46"/>
        <v>NO</v>
      </c>
      <c r="S419" s="276" t="str">
        <f t="shared" si="48"/>
        <v>Alto</v>
      </c>
      <c r="T419" s="41"/>
    </row>
    <row r="420" spans="1:20" s="44" customFormat="1" ht="32.1" customHeight="1">
      <c r="A420" s="509" t="s">
        <v>2830</v>
      </c>
      <c r="B420" s="511" t="s">
        <v>2862</v>
      </c>
      <c r="C420" s="511" t="s">
        <v>2863</v>
      </c>
      <c r="D420" s="265">
        <v>26</v>
      </c>
      <c r="E420" s="398"/>
      <c r="F420" s="717"/>
      <c r="G420" s="717"/>
      <c r="H420" s="717"/>
      <c r="I420" s="717"/>
      <c r="J420" s="717">
        <v>70.796400000000006</v>
      </c>
      <c r="K420" s="717"/>
      <c r="L420" s="717"/>
      <c r="M420" s="717"/>
      <c r="N420" s="717"/>
      <c r="O420" s="717"/>
      <c r="P420" s="717"/>
      <c r="Q420" s="717">
        <f t="shared" si="47"/>
        <v>70.796400000000006</v>
      </c>
      <c r="R420" s="718" t="str">
        <f t="shared" si="46"/>
        <v>NO</v>
      </c>
      <c r="S420" s="276" t="str">
        <f t="shared" si="48"/>
        <v>Alto</v>
      </c>
      <c r="T420" s="41"/>
    </row>
    <row r="421" spans="1:20" s="44" customFormat="1" ht="32.1" customHeight="1">
      <c r="A421" s="509" t="s">
        <v>2830</v>
      </c>
      <c r="B421" s="543" t="s">
        <v>905</v>
      </c>
      <c r="C421" s="543" t="s">
        <v>2864</v>
      </c>
      <c r="D421" s="265">
        <v>37</v>
      </c>
      <c r="E421" s="398"/>
      <c r="F421" s="717"/>
      <c r="G421" s="717"/>
      <c r="H421" s="717"/>
      <c r="I421" s="717"/>
      <c r="J421" s="717"/>
      <c r="K421" s="717">
        <v>64</v>
      </c>
      <c r="L421" s="717"/>
      <c r="M421" s="717"/>
      <c r="N421" s="717"/>
      <c r="O421" s="717"/>
      <c r="P421" s="717"/>
      <c r="Q421" s="717">
        <f>AVERAGE(E421:P421)</f>
        <v>64</v>
      </c>
      <c r="R421" s="718" t="str">
        <f>IF(Q421&lt;5,"SI","NO")</f>
        <v>NO</v>
      </c>
      <c r="S421" s="276" t="str">
        <f>IF(Q421&lt;5,"Sin Riesgo",IF(Q421 &lt;=14,"Bajo",IF(Q421&lt;=35,"Medio",IF(Q421&lt;=80,"Alto","Inviable Sanitariamente"))))</f>
        <v>Alto</v>
      </c>
      <c r="T421" s="41"/>
    </row>
    <row r="422" spans="1:20" s="44" customFormat="1" ht="32.1" customHeight="1">
      <c r="A422" s="509" t="s">
        <v>2830</v>
      </c>
      <c r="B422" s="511" t="s">
        <v>1074</v>
      </c>
      <c r="C422" s="511" t="s">
        <v>2865</v>
      </c>
      <c r="D422" s="265">
        <v>69</v>
      </c>
      <c r="E422" s="398"/>
      <c r="F422" s="717"/>
      <c r="G422" s="717"/>
      <c r="H422" s="717">
        <v>64</v>
      </c>
      <c r="I422" s="717"/>
      <c r="J422" s="717"/>
      <c r="K422" s="717"/>
      <c r="L422" s="717"/>
      <c r="M422" s="717"/>
      <c r="N422" s="717"/>
      <c r="O422" s="717"/>
      <c r="P422" s="717"/>
      <c r="Q422" s="717">
        <f t="shared" ref="Q422:Q428" si="49">AVERAGE(E422:P422)</f>
        <v>64</v>
      </c>
      <c r="R422" s="718" t="str">
        <f t="shared" ref="R422:R428" si="50">IF(Q422&lt;5,"SI","NO")</f>
        <v>NO</v>
      </c>
      <c r="S422" s="276" t="str">
        <f t="shared" ref="S422:S428" si="51">IF(Q422&lt;5,"Sin Riesgo",IF(Q422 &lt;=14,"Bajo",IF(Q422&lt;=35,"Medio",IF(Q422&lt;=80,"Alto","Inviable Sanitariamente"))))</f>
        <v>Alto</v>
      </c>
      <c r="T422" s="41"/>
    </row>
    <row r="423" spans="1:20" s="44" customFormat="1" ht="32.1" customHeight="1">
      <c r="A423" s="509" t="s">
        <v>2830</v>
      </c>
      <c r="B423" s="511" t="s">
        <v>2866</v>
      </c>
      <c r="C423" s="511" t="s">
        <v>2867</v>
      </c>
      <c r="D423" s="265">
        <v>19</v>
      </c>
      <c r="E423" s="398"/>
      <c r="F423" s="717"/>
      <c r="G423" s="717"/>
      <c r="H423" s="717"/>
      <c r="I423" s="717"/>
      <c r="J423" s="717">
        <v>64</v>
      </c>
      <c r="K423" s="717"/>
      <c r="L423" s="717"/>
      <c r="M423" s="717"/>
      <c r="N423" s="717"/>
      <c r="O423" s="717"/>
      <c r="P423" s="717"/>
      <c r="Q423" s="717">
        <f t="shared" si="49"/>
        <v>64</v>
      </c>
      <c r="R423" s="718" t="str">
        <f t="shared" si="50"/>
        <v>NO</v>
      </c>
      <c r="S423" s="276" t="str">
        <f t="shared" si="51"/>
        <v>Alto</v>
      </c>
      <c r="T423" s="41"/>
    </row>
    <row r="424" spans="1:20" s="44" customFormat="1" ht="32.1" customHeight="1">
      <c r="A424" s="509" t="s">
        <v>2830</v>
      </c>
      <c r="B424" s="511" t="s">
        <v>2868</v>
      </c>
      <c r="C424" s="511" t="s">
        <v>2869</v>
      </c>
      <c r="D424" s="265">
        <v>42</v>
      </c>
      <c r="E424" s="398"/>
      <c r="F424" s="717"/>
      <c r="G424" s="717"/>
      <c r="H424" s="717"/>
      <c r="I424" s="717"/>
      <c r="J424" s="717">
        <v>64</v>
      </c>
      <c r="K424" s="717"/>
      <c r="L424" s="717"/>
      <c r="M424" s="717"/>
      <c r="N424" s="717"/>
      <c r="O424" s="717"/>
      <c r="P424" s="717"/>
      <c r="Q424" s="717">
        <f t="shared" si="49"/>
        <v>64</v>
      </c>
      <c r="R424" s="718" t="str">
        <f t="shared" si="50"/>
        <v>NO</v>
      </c>
      <c r="S424" s="276" t="str">
        <f t="shared" si="51"/>
        <v>Alto</v>
      </c>
      <c r="T424" s="41"/>
    </row>
    <row r="425" spans="1:20" s="44" customFormat="1" ht="32.1" customHeight="1">
      <c r="A425" s="509" t="s">
        <v>2830</v>
      </c>
      <c r="B425" s="511" t="s">
        <v>2870</v>
      </c>
      <c r="C425" s="511" t="s">
        <v>2871</v>
      </c>
      <c r="D425" s="265">
        <v>50</v>
      </c>
      <c r="E425" s="398"/>
      <c r="F425" s="717"/>
      <c r="G425" s="717"/>
      <c r="H425" s="717"/>
      <c r="I425" s="717"/>
      <c r="J425" s="717">
        <v>64</v>
      </c>
      <c r="K425" s="717"/>
      <c r="L425" s="717"/>
      <c r="M425" s="717"/>
      <c r="N425" s="717"/>
      <c r="O425" s="717"/>
      <c r="P425" s="717"/>
      <c r="Q425" s="717">
        <f t="shared" si="49"/>
        <v>64</v>
      </c>
      <c r="R425" s="718" t="str">
        <f t="shared" si="50"/>
        <v>NO</v>
      </c>
      <c r="S425" s="276" t="str">
        <f t="shared" si="51"/>
        <v>Alto</v>
      </c>
      <c r="T425" s="41"/>
    </row>
    <row r="426" spans="1:20" s="44" customFormat="1" ht="32.1" customHeight="1">
      <c r="A426" s="509" t="s">
        <v>2830</v>
      </c>
      <c r="B426" s="511" t="s">
        <v>2872</v>
      </c>
      <c r="C426" s="511" t="s">
        <v>2873</v>
      </c>
      <c r="D426" s="265">
        <v>40</v>
      </c>
      <c r="E426" s="398"/>
      <c r="F426" s="717"/>
      <c r="G426" s="717"/>
      <c r="H426" s="717"/>
      <c r="I426" s="717">
        <v>64</v>
      </c>
      <c r="J426" s="717"/>
      <c r="K426" s="717"/>
      <c r="L426" s="717"/>
      <c r="M426" s="717"/>
      <c r="N426" s="717"/>
      <c r="O426" s="717"/>
      <c r="P426" s="717"/>
      <c r="Q426" s="717">
        <f t="shared" si="49"/>
        <v>64</v>
      </c>
      <c r="R426" s="718" t="str">
        <f t="shared" si="50"/>
        <v>NO</v>
      </c>
      <c r="S426" s="276" t="str">
        <f t="shared" si="51"/>
        <v>Alto</v>
      </c>
      <c r="T426" s="41"/>
    </row>
    <row r="427" spans="1:20" s="44" customFormat="1" ht="32.1" customHeight="1">
      <c r="A427" s="509" t="s">
        <v>2830</v>
      </c>
      <c r="B427" s="511" t="s">
        <v>2874</v>
      </c>
      <c r="C427" s="511" t="s">
        <v>2875</v>
      </c>
      <c r="D427" s="265">
        <v>54</v>
      </c>
      <c r="E427" s="398"/>
      <c r="F427" s="717"/>
      <c r="G427" s="717"/>
      <c r="H427" s="717">
        <v>64</v>
      </c>
      <c r="I427" s="717"/>
      <c r="J427" s="717"/>
      <c r="K427" s="717"/>
      <c r="L427" s="717"/>
      <c r="M427" s="717"/>
      <c r="N427" s="717">
        <v>88</v>
      </c>
      <c r="O427" s="717"/>
      <c r="P427" s="717"/>
      <c r="Q427" s="717">
        <f t="shared" si="49"/>
        <v>76</v>
      </c>
      <c r="R427" s="718" t="str">
        <f t="shared" si="50"/>
        <v>NO</v>
      </c>
      <c r="S427" s="276" t="str">
        <f t="shared" si="51"/>
        <v>Alto</v>
      </c>
      <c r="T427" s="41"/>
    </row>
    <row r="428" spans="1:20" s="44" customFormat="1" ht="32.1" customHeight="1">
      <c r="A428" s="509" t="s">
        <v>2830</v>
      </c>
      <c r="B428" s="511" t="s">
        <v>2876</v>
      </c>
      <c r="C428" s="511" t="s">
        <v>2877</v>
      </c>
      <c r="D428" s="265">
        <v>72</v>
      </c>
      <c r="E428" s="398"/>
      <c r="F428" s="717"/>
      <c r="G428" s="717"/>
      <c r="H428" s="717"/>
      <c r="I428" s="717"/>
      <c r="J428" s="717">
        <v>88</v>
      </c>
      <c r="K428" s="717"/>
      <c r="L428" s="717">
        <v>64</v>
      </c>
      <c r="M428" s="717"/>
      <c r="N428" s="717"/>
      <c r="O428" s="717"/>
      <c r="P428" s="717"/>
      <c r="Q428" s="717">
        <f t="shared" si="49"/>
        <v>76</v>
      </c>
      <c r="R428" s="718" t="str">
        <f t="shared" si="50"/>
        <v>NO</v>
      </c>
      <c r="S428" s="276" t="str">
        <f t="shared" si="51"/>
        <v>Alto</v>
      </c>
      <c r="T428" s="41"/>
    </row>
    <row r="429" spans="1:20" s="44" customFormat="1" ht="32.1" customHeight="1">
      <c r="A429" s="509" t="s">
        <v>2830</v>
      </c>
      <c r="B429" s="543" t="s">
        <v>2872</v>
      </c>
      <c r="C429" s="543" t="s">
        <v>2878</v>
      </c>
      <c r="D429" s="265">
        <v>40</v>
      </c>
      <c r="E429" s="398"/>
      <c r="F429" s="717"/>
      <c r="G429" s="717"/>
      <c r="H429" s="717"/>
      <c r="I429" s="717"/>
      <c r="J429" s="717"/>
      <c r="K429" s="717">
        <v>64</v>
      </c>
      <c r="L429" s="717"/>
      <c r="M429" s="717"/>
      <c r="N429" s="717"/>
      <c r="O429" s="717"/>
      <c r="P429" s="717"/>
      <c r="Q429" s="717">
        <v>64</v>
      </c>
      <c r="R429" s="718"/>
      <c r="S429" s="276"/>
      <c r="T429" s="41"/>
    </row>
    <row r="430" spans="1:20" s="44" customFormat="1" ht="32.1" customHeight="1">
      <c r="A430" s="509" t="s">
        <v>2830</v>
      </c>
      <c r="B430" s="511" t="s">
        <v>2879</v>
      </c>
      <c r="C430" s="511" t="s">
        <v>2880</v>
      </c>
      <c r="D430" s="265">
        <v>66</v>
      </c>
      <c r="E430" s="398"/>
      <c r="F430" s="717">
        <v>24</v>
      </c>
      <c r="G430" s="717"/>
      <c r="H430" s="717"/>
      <c r="I430" s="717"/>
      <c r="J430" s="717"/>
      <c r="K430" s="717"/>
      <c r="L430" s="717">
        <v>64</v>
      </c>
      <c r="M430" s="717"/>
      <c r="N430" s="717"/>
      <c r="O430" s="717"/>
      <c r="P430" s="717"/>
      <c r="Q430" s="717">
        <f t="shared" ref="Q430:Q435" si="52">AVERAGE(E430:P430)</f>
        <v>44</v>
      </c>
      <c r="R430" s="718" t="str">
        <f t="shared" ref="R430:R435" si="53">IF(Q430&lt;5,"SI","NO")</f>
        <v>NO</v>
      </c>
      <c r="S430" s="276" t="str">
        <f t="shared" ref="S430:S435" si="54">IF(Q430&lt;5,"Sin Riesgo",IF(Q430 &lt;=14,"Bajo",IF(Q430&lt;=35,"Medio",IF(Q430&lt;=80,"Alto","Inviable Sanitariamente"))))</f>
        <v>Alto</v>
      </c>
      <c r="T430" s="41"/>
    </row>
    <row r="431" spans="1:20" s="44" customFormat="1" ht="32.1" customHeight="1">
      <c r="A431" s="509" t="s">
        <v>2830</v>
      </c>
      <c r="B431" s="511" t="s">
        <v>2874</v>
      </c>
      <c r="C431" s="511" t="s">
        <v>2881</v>
      </c>
      <c r="D431" s="265">
        <v>60</v>
      </c>
      <c r="E431" s="398"/>
      <c r="F431" s="717">
        <v>64</v>
      </c>
      <c r="G431" s="717"/>
      <c r="H431" s="717"/>
      <c r="I431" s="717"/>
      <c r="J431" s="717"/>
      <c r="K431" s="717"/>
      <c r="L431" s="717">
        <v>64</v>
      </c>
      <c r="M431" s="717"/>
      <c r="N431" s="717"/>
      <c r="O431" s="717"/>
      <c r="P431" s="717"/>
      <c r="Q431" s="717">
        <f t="shared" si="52"/>
        <v>64</v>
      </c>
      <c r="R431" s="718" t="str">
        <f t="shared" si="53"/>
        <v>NO</v>
      </c>
      <c r="S431" s="276" t="str">
        <f t="shared" si="54"/>
        <v>Alto</v>
      </c>
      <c r="T431" s="41"/>
    </row>
    <row r="432" spans="1:20" s="44" customFormat="1" ht="32.1" customHeight="1">
      <c r="A432" s="509" t="s">
        <v>2830</v>
      </c>
      <c r="B432" s="511" t="s">
        <v>2882</v>
      </c>
      <c r="C432" s="511" t="s">
        <v>2883</v>
      </c>
      <c r="D432" s="265">
        <v>60</v>
      </c>
      <c r="E432" s="398"/>
      <c r="F432" s="717"/>
      <c r="G432" s="717"/>
      <c r="H432" s="717"/>
      <c r="I432" s="717">
        <v>64</v>
      </c>
      <c r="J432" s="717"/>
      <c r="K432" s="717"/>
      <c r="L432" s="717"/>
      <c r="M432" s="717">
        <v>64</v>
      </c>
      <c r="N432" s="717"/>
      <c r="O432" s="717"/>
      <c r="P432" s="717"/>
      <c r="Q432" s="717">
        <f t="shared" si="52"/>
        <v>64</v>
      </c>
      <c r="R432" s="718" t="str">
        <f t="shared" si="53"/>
        <v>NO</v>
      </c>
      <c r="S432" s="276" t="str">
        <f t="shared" si="54"/>
        <v>Alto</v>
      </c>
      <c r="T432" s="41"/>
    </row>
    <row r="433" spans="1:20" s="44" customFormat="1" ht="32.1" customHeight="1">
      <c r="A433" s="509" t="s">
        <v>2830</v>
      </c>
      <c r="B433" s="511" t="s">
        <v>2290</v>
      </c>
      <c r="C433" s="511" t="s">
        <v>2884</v>
      </c>
      <c r="D433" s="440">
        <v>180</v>
      </c>
      <c r="E433" s="398"/>
      <c r="F433" s="717"/>
      <c r="G433" s="717"/>
      <c r="H433" s="717"/>
      <c r="I433" s="717"/>
      <c r="J433" s="717">
        <v>88</v>
      </c>
      <c r="K433" s="717"/>
      <c r="L433" s="717"/>
      <c r="M433" s="717">
        <v>64</v>
      </c>
      <c r="N433" s="717"/>
      <c r="O433" s="717"/>
      <c r="P433" s="717"/>
      <c r="Q433" s="717">
        <f t="shared" si="52"/>
        <v>76</v>
      </c>
      <c r="R433" s="718" t="str">
        <f t="shared" si="53"/>
        <v>NO</v>
      </c>
      <c r="S433" s="276" t="str">
        <f t="shared" si="54"/>
        <v>Alto</v>
      </c>
      <c r="T433" s="41"/>
    </row>
    <row r="434" spans="1:20" s="44" customFormat="1" ht="32.1" customHeight="1">
      <c r="A434" s="509" t="s">
        <v>2830</v>
      </c>
      <c r="B434" s="511" t="s">
        <v>2290</v>
      </c>
      <c r="C434" s="511" t="s">
        <v>2885</v>
      </c>
      <c r="D434" s="440">
        <v>180</v>
      </c>
      <c r="E434" s="398"/>
      <c r="F434" s="717"/>
      <c r="G434" s="717"/>
      <c r="H434" s="717">
        <v>64</v>
      </c>
      <c r="I434" s="717"/>
      <c r="J434" s="717"/>
      <c r="K434" s="717"/>
      <c r="L434" s="717"/>
      <c r="M434" s="717">
        <v>64</v>
      </c>
      <c r="N434" s="717"/>
      <c r="O434" s="717"/>
      <c r="P434" s="717"/>
      <c r="Q434" s="717">
        <f t="shared" si="52"/>
        <v>64</v>
      </c>
      <c r="R434" s="718" t="str">
        <f t="shared" si="53"/>
        <v>NO</v>
      </c>
      <c r="S434" s="276" t="str">
        <f t="shared" si="54"/>
        <v>Alto</v>
      </c>
      <c r="T434" s="41"/>
    </row>
    <row r="435" spans="1:20" s="491" customFormat="1" ht="32.1" customHeight="1">
      <c r="A435" s="509" t="s">
        <v>2830</v>
      </c>
      <c r="B435" s="511" t="s">
        <v>2290</v>
      </c>
      <c r="C435" s="543" t="s">
        <v>2886</v>
      </c>
      <c r="D435" s="403">
        <v>180</v>
      </c>
      <c r="E435" s="489"/>
      <c r="F435" s="717"/>
      <c r="G435" s="717"/>
      <c r="H435" s="717">
        <v>64</v>
      </c>
      <c r="I435" s="717"/>
      <c r="J435" s="717"/>
      <c r="K435" s="717"/>
      <c r="L435" s="717"/>
      <c r="M435" s="717">
        <v>64</v>
      </c>
      <c r="N435" s="717"/>
      <c r="O435" s="717"/>
      <c r="P435" s="717"/>
      <c r="Q435" s="717">
        <f t="shared" si="52"/>
        <v>64</v>
      </c>
      <c r="R435" s="718" t="str">
        <f t="shared" si="53"/>
        <v>NO</v>
      </c>
      <c r="S435" s="276" t="str">
        <f t="shared" si="54"/>
        <v>Alto</v>
      </c>
      <c r="T435" s="490"/>
    </row>
    <row r="436" spans="1:20" s="44" customFormat="1" ht="32.1" customHeight="1">
      <c r="A436" s="509" t="s">
        <v>2887</v>
      </c>
      <c r="B436" s="511" t="s">
        <v>2888</v>
      </c>
      <c r="C436" s="511" t="s">
        <v>2889</v>
      </c>
      <c r="D436" s="265">
        <v>17</v>
      </c>
      <c r="E436" s="398"/>
      <c r="F436" s="717"/>
      <c r="G436" s="717"/>
      <c r="H436" s="717">
        <v>0</v>
      </c>
      <c r="I436" s="717"/>
      <c r="J436" s="717">
        <v>0</v>
      </c>
      <c r="K436" s="717"/>
      <c r="L436" s="717"/>
      <c r="M436" s="717"/>
      <c r="N436" s="717"/>
      <c r="O436" s="717"/>
      <c r="P436" s="717"/>
      <c r="Q436" s="717">
        <f>AVERAGE(E436:P436)</f>
        <v>0</v>
      </c>
      <c r="R436" s="718" t="str">
        <f t="shared" ref="R436:R494" si="55">IF(Q436&lt;5,"SI","NO")</f>
        <v>SI</v>
      </c>
      <c r="S436" s="276" t="str">
        <f>IF(Q436&lt;5,"Sin Riesgo",IF(Q436 &lt;=14,"Bajo",IF(Q436&lt;=35,"Medio",IF(Q436&lt;=80,"Alto","Inviable Sanitariamente"))))</f>
        <v>Sin Riesgo</v>
      </c>
      <c r="T436" s="41"/>
    </row>
    <row r="437" spans="1:20" s="44" customFormat="1" ht="32.1" customHeight="1">
      <c r="A437" s="509" t="s">
        <v>2887</v>
      </c>
      <c r="B437" s="511" t="s">
        <v>2890</v>
      </c>
      <c r="C437" s="511" t="s">
        <v>2891</v>
      </c>
      <c r="D437" s="265">
        <v>35</v>
      </c>
      <c r="E437" s="398"/>
      <c r="F437" s="717"/>
      <c r="G437" s="717"/>
      <c r="H437" s="717"/>
      <c r="I437" s="717"/>
      <c r="J437" s="717">
        <v>70.8</v>
      </c>
      <c r="K437" s="717"/>
      <c r="L437" s="717"/>
      <c r="M437" s="717"/>
      <c r="N437" s="717"/>
      <c r="O437" s="717"/>
      <c r="P437" s="717"/>
      <c r="Q437" s="717">
        <f t="shared" ref="Q437:Q444" si="56">AVERAGE(E437:P437)</f>
        <v>70.8</v>
      </c>
      <c r="R437" s="718" t="str">
        <f t="shared" si="55"/>
        <v>NO</v>
      </c>
      <c r="S437" s="276" t="str">
        <f>IF(Q437&lt;5,"Sin Riesgo",IF(Q437 &lt;=14,"Bajo",IF(Q437&lt;=35,"Medio",IF(Q437&lt;=80,"Alto","Inviable Sanitariamente"))))</f>
        <v>Alto</v>
      </c>
      <c r="T437" s="41"/>
    </row>
    <row r="438" spans="1:20" s="44" customFormat="1" ht="32.1" customHeight="1">
      <c r="A438" s="509" t="s">
        <v>2887</v>
      </c>
      <c r="B438" s="511" t="s">
        <v>2892</v>
      </c>
      <c r="C438" s="511" t="s">
        <v>2893</v>
      </c>
      <c r="D438" s="265">
        <v>70</v>
      </c>
      <c r="E438" s="398"/>
      <c r="F438" s="717"/>
      <c r="G438" s="717"/>
      <c r="H438" s="717"/>
      <c r="I438" s="717">
        <v>88</v>
      </c>
      <c r="J438" s="717"/>
      <c r="K438" s="717"/>
      <c r="L438" s="717"/>
      <c r="M438" s="717"/>
      <c r="N438" s="717"/>
      <c r="O438" s="717"/>
      <c r="P438" s="717"/>
      <c r="Q438" s="717">
        <f t="shared" si="56"/>
        <v>88</v>
      </c>
      <c r="R438" s="718" t="str">
        <f t="shared" si="55"/>
        <v>NO</v>
      </c>
      <c r="S438" s="276" t="str">
        <f t="shared" ref="S438:S444" si="57">IF(Q438&lt;5,"Sin Riesgo",IF(Q438 &lt;=14,"Bajo",IF(Q438&lt;=35,"Medio",IF(Q438&lt;=80,"Alto","Inviable Sanitariamente"))))</f>
        <v>Inviable Sanitariamente</v>
      </c>
      <c r="T438" s="41"/>
    </row>
    <row r="439" spans="1:20" s="44" customFormat="1" ht="32.1" customHeight="1">
      <c r="A439" s="509" t="s">
        <v>2887</v>
      </c>
      <c r="B439" s="511" t="s">
        <v>2438</v>
      </c>
      <c r="C439" s="511" t="s">
        <v>2894</v>
      </c>
      <c r="D439" s="265">
        <v>75</v>
      </c>
      <c r="E439" s="398"/>
      <c r="F439" s="717"/>
      <c r="G439" s="717"/>
      <c r="H439" s="717">
        <v>88</v>
      </c>
      <c r="I439" s="717"/>
      <c r="J439" s="717"/>
      <c r="K439" s="717"/>
      <c r="L439" s="717"/>
      <c r="M439" s="717"/>
      <c r="N439" s="717"/>
      <c r="O439" s="717"/>
      <c r="P439" s="717"/>
      <c r="Q439" s="717">
        <f t="shared" si="56"/>
        <v>88</v>
      </c>
      <c r="R439" s="718" t="str">
        <f t="shared" si="55"/>
        <v>NO</v>
      </c>
      <c r="S439" s="276" t="str">
        <f t="shared" si="57"/>
        <v>Inviable Sanitariamente</v>
      </c>
      <c r="T439" s="41"/>
    </row>
    <row r="440" spans="1:20" s="44" customFormat="1" ht="32.1" customHeight="1">
      <c r="A440" s="509" t="s">
        <v>2887</v>
      </c>
      <c r="B440" s="511" t="s">
        <v>2895</v>
      </c>
      <c r="C440" s="511" t="s">
        <v>2896</v>
      </c>
      <c r="D440" s="265">
        <v>112</v>
      </c>
      <c r="E440" s="398"/>
      <c r="F440" s="717">
        <v>0</v>
      </c>
      <c r="G440" s="717"/>
      <c r="H440" s="717"/>
      <c r="I440" s="717"/>
      <c r="J440" s="717"/>
      <c r="K440" s="717"/>
      <c r="L440" s="717"/>
      <c r="M440" s="717"/>
      <c r="N440" s="717">
        <v>0</v>
      </c>
      <c r="O440" s="717"/>
      <c r="P440" s="717"/>
      <c r="Q440" s="717">
        <f t="shared" si="56"/>
        <v>0</v>
      </c>
      <c r="R440" s="718" t="str">
        <f t="shared" si="55"/>
        <v>SI</v>
      </c>
      <c r="S440" s="276" t="str">
        <f t="shared" si="57"/>
        <v>Sin Riesgo</v>
      </c>
      <c r="T440" s="41"/>
    </row>
    <row r="441" spans="1:20" s="44" customFormat="1" ht="32.1" customHeight="1">
      <c r="A441" s="509" t="s">
        <v>2887</v>
      </c>
      <c r="B441" s="511" t="s">
        <v>2897</v>
      </c>
      <c r="C441" s="511" t="s">
        <v>2898</v>
      </c>
      <c r="D441" s="265">
        <v>125</v>
      </c>
      <c r="E441" s="398"/>
      <c r="F441" s="717">
        <v>0</v>
      </c>
      <c r="G441" s="717"/>
      <c r="H441" s="717"/>
      <c r="I441" s="717"/>
      <c r="J441" s="717"/>
      <c r="K441" s="717"/>
      <c r="L441" s="717"/>
      <c r="M441" s="717"/>
      <c r="N441" s="717">
        <v>0</v>
      </c>
      <c r="O441" s="717"/>
      <c r="P441" s="717"/>
      <c r="Q441" s="717">
        <f t="shared" si="56"/>
        <v>0</v>
      </c>
      <c r="R441" s="718" t="str">
        <f t="shared" si="55"/>
        <v>SI</v>
      </c>
      <c r="S441" s="276" t="str">
        <f t="shared" si="57"/>
        <v>Sin Riesgo</v>
      </c>
      <c r="T441" s="41"/>
    </row>
    <row r="442" spans="1:20" s="44" customFormat="1" ht="32.1" customHeight="1">
      <c r="A442" s="509" t="s">
        <v>2887</v>
      </c>
      <c r="B442" s="511" t="s">
        <v>2890</v>
      </c>
      <c r="C442" s="511" t="s">
        <v>2899</v>
      </c>
      <c r="D442" s="265">
        <v>33</v>
      </c>
      <c r="E442" s="398"/>
      <c r="F442" s="717">
        <v>0</v>
      </c>
      <c r="G442" s="717"/>
      <c r="H442" s="717"/>
      <c r="I442" s="717"/>
      <c r="J442" s="717"/>
      <c r="K442" s="717"/>
      <c r="L442" s="717"/>
      <c r="M442" s="717"/>
      <c r="N442" s="717">
        <v>0</v>
      </c>
      <c r="O442" s="717"/>
      <c r="P442" s="717"/>
      <c r="Q442" s="717">
        <f t="shared" si="56"/>
        <v>0</v>
      </c>
      <c r="R442" s="718" t="str">
        <f t="shared" si="55"/>
        <v>SI</v>
      </c>
      <c r="S442" s="276" t="str">
        <f t="shared" si="57"/>
        <v>Sin Riesgo</v>
      </c>
      <c r="T442" s="41"/>
    </row>
    <row r="443" spans="1:20" s="44" customFormat="1" ht="32.1" customHeight="1">
      <c r="A443" s="509" t="s">
        <v>2887</v>
      </c>
      <c r="B443" s="511" t="s">
        <v>2605</v>
      </c>
      <c r="C443" s="511" t="s">
        <v>2900</v>
      </c>
      <c r="D443" s="265">
        <v>62</v>
      </c>
      <c r="E443" s="398"/>
      <c r="F443" s="717">
        <v>0</v>
      </c>
      <c r="G443" s="717"/>
      <c r="H443" s="717"/>
      <c r="I443" s="717"/>
      <c r="J443" s="717"/>
      <c r="K443" s="717"/>
      <c r="L443" s="717"/>
      <c r="M443" s="717"/>
      <c r="N443" s="717">
        <v>0</v>
      </c>
      <c r="O443" s="717"/>
      <c r="P443" s="717"/>
      <c r="Q443" s="717">
        <f t="shared" si="56"/>
        <v>0</v>
      </c>
      <c r="R443" s="718" t="str">
        <f t="shared" si="55"/>
        <v>SI</v>
      </c>
      <c r="S443" s="276" t="str">
        <f t="shared" si="57"/>
        <v>Sin Riesgo</v>
      </c>
      <c r="T443" s="41"/>
    </row>
    <row r="444" spans="1:20" s="44" customFormat="1" ht="32.1" customHeight="1">
      <c r="A444" s="509" t="s">
        <v>2887</v>
      </c>
      <c r="B444" s="511" t="s">
        <v>2901</v>
      </c>
      <c r="C444" s="511" t="s">
        <v>2900</v>
      </c>
      <c r="D444" s="265">
        <v>17</v>
      </c>
      <c r="E444" s="398"/>
      <c r="F444" s="717">
        <v>0</v>
      </c>
      <c r="G444" s="717"/>
      <c r="H444" s="717"/>
      <c r="I444" s="717"/>
      <c r="J444" s="717"/>
      <c r="K444" s="717"/>
      <c r="L444" s="717"/>
      <c r="M444" s="717"/>
      <c r="N444" s="717">
        <v>0</v>
      </c>
      <c r="O444" s="717"/>
      <c r="P444" s="717"/>
      <c r="Q444" s="717">
        <f t="shared" si="56"/>
        <v>0</v>
      </c>
      <c r="R444" s="718" t="str">
        <f t="shared" si="55"/>
        <v>SI</v>
      </c>
      <c r="S444" s="276" t="str">
        <f t="shared" si="57"/>
        <v>Sin Riesgo</v>
      </c>
      <c r="T444" s="41"/>
    </row>
    <row r="445" spans="1:20" s="44" customFormat="1" ht="32.1" customHeight="1">
      <c r="A445" s="509" t="s">
        <v>2902</v>
      </c>
      <c r="B445" s="511" t="s">
        <v>2903</v>
      </c>
      <c r="C445" s="511" t="s">
        <v>2904</v>
      </c>
      <c r="D445" s="265">
        <v>20</v>
      </c>
      <c r="E445" s="398"/>
      <c r="F445" s="717"/>
      <c r="G445" s="717"/>
      <c r="H445" s="717">
        <v>26.5</v>
      </c>
      <c r="I445" s="717"/>
      <c r="J445" s="717"/>
      <c r="K445" s="717">
        <v>0</v>
      </c>
      <c r="L445" s="717"/>
      <c r="M445" s="717"/>
      <c r="N445" s="717"/>
      <c r="O445" s="717"/>
      <c r="P445" s="717"/>
      <c r="Q445" s="717">
        <f>AVERAGE(E445:P445)</f>
        <v>13.25</v>
      </c>
      <c r="R445" s="718" t="str">
        <f t="shared" si="55"/>
        <v>NO</v>
      </c>
      <c r="S445" s="276" t="str">
        <f>IF(Q445&lt;5,"Sin Riesgo",IF(Q445 &lt;=14,"Bajo",IF(Q445&lt;=35,"Medio",IF(Q445&lt;=80,"Alto","Inviable Sanitariamente"))))</f>
        <v>Bajo</v>
      </c>
      <c r="T445" s="41"/>
    </row>
    <row r="446" spans="1:20" s="44" customFormat="1" ht="32.1" customHeight="1">
      <c r="A446" s="509" t="s">
        <v>2902</v>
      </c>
      <c r="B446" s="511" t="s">
        <v>2905</v>
      </c>
      <c r="C446" s="511" t="s">
        <v>2906</v>
      </c>
      <c r="D446" s="265">
        <v>104</v>
      </c>
      <c r="E446" s="398"/>
      <c r="F446" s="717"/>
      <c r="G446" s="717"/>
      <c r="H446" s="717">
        <v>0</v>
      </c>
      <c r="I446" s="717"/>
      <c r="J446" s="717"/>
      <c r="K446" s="717">
        <v>0</v>
      </c>
      <c r="L446" s="717"/>
      <c r="M446" s="717"/>
      <c r="N446" s="717"/>
      <c r="O446" s="717"/>
      <c r="P446" s="717"/>
      <c r="Q446" s="717">
        <f t="shared" ref="Q446:Q467" si="58">AVERAGE(E446:P446)</f>
        <v>0</v>
      </c>
      <c r="R446" s="718" t="str">
        <f t="shared" si="55"/>
        <v>SI</v>
      </c>
      <c r="S446" s="276" t="str">
        <f>IF(Q446&lt;5,"Sin Riesgo",IF(Q446 &lt;=14,"Bajo",IF(Q446&lt;=35,"Medio",IF(Q446&lt;=80,"Alto","Inviable Sanitariamente"))))</f>
        <v>Sin Riesgo</v>
      </c>
      <c r="T446" s="41"/>
    </row>
    <row r="447" spans="1:20" s="44" customFormat="1" ht="32.1" customHeight="1">
      <c r="A447" s="509" t="s">
        <v>2902</v>
      </c>
      <c r="B447" s="511" t="s">
        <v>2907</v>
      </c>
      <c r="C447" s="511" t="s">
        <v>2908</v>
      </c>
      <c r="D447" s="265">
        <v>187</v>
      </c>
      <c r="E447" s="398"/>
      <c r="F447" s="717"/>
      <c r="G447" s="717"/>
      <c r="H447" s="717">
        <v>97.3</v>
      </c>
      <c r="I447" s="717"/>
      <c r="J447" s="717"/>
      <c r="K447" s="717">
        <v>97.3</v>
      </c>
      <c r="L447" s="717"/>
      <c r="M447" s="717"/>
      <c r="N447" s="717">
        <v>97.3</v>
      </c>
      <c r="O447" s="717"/>
      <c r="P447" s="717">
        <v>97.3</v>
      </c>
      <c r="Q447" s="717">
        <f t="shared" si="58"/>
        <v>97.3</v>
      </c>
      <c r="R447" s="718" t="str">
        <f t="shared" si="55"/>
        <v>NO</v>
      </c>
      <c r="S447" s="276" t="str">
        <f t="shared" ref="S447:S467" si="59">IF(Q447&lt;5,"Sin Riesgo",IF(Q447 &lt;=14,"Bajo",IF(Q447&lt;=35,"Medio",IF(Q447&lt;=80,"Alto","Inviable Sanitariamente"))))</f>
        <v>Inviable Sanitariamente</v>
      </c>
      <c r="T447" s="41"/>
    </row>
    <row r="448" spans="1:20" s="44" customFormat="1" ht="32.1" customHeight="1">
      <c r="A448" s="509" t="s">
        <v>2902</v>
      </c>
      <c r="B448" s="511" t="s">
        <v>2909</v>
      </c>
      <c r="C448" s="511" t="s">
        <v>2910</v>
      </c>
      <c r="D448" s="265">
        <v>148</v>
      </c>
      <c r="E448" s="398"/>
      <c r="F448" s="717"/>
      <c r="G448" s="717"/>
      <c r="H448" s="717">
        <v>97.3</v>
      </c>
      <c r="I448" s="717"/>
      <c r="J448" s="717"/>
      <c r="K448" s="717">
        <v>97.3</v>
      </c>
      <c r="L448" s="717"/>
      <c r="M448" s="717"/>
      <c r="N448" s="717">
        <v>97.3</v>
      </c>
      <c r="O448" s="717"/>
      <c r="P448" s="717">
        <v>97.3</v>
      </c>
      <c r="Q448" s="717">
        <f t="shared" si="58"/>
        <v>97.3</v>
      </c>
      <c r="R448" s="718" t="str">
        <f t="shared" si="55"/>
        <v>NO</v>
      </c>
      <c r="S448" s="276" t="str">
        <f t="shared" si="59"/>
        <v>Inviable Sanitariamente</v>
      </c>
      <c r="T448" s="41"/>
    </row>
    <row r="449" spans="1:20" s="44" customFormat="1" ht="32.1" customHeight="1">
      <c r="A449" s="509" t="s">
        <v>2902</v>
      </c>
      <c r="B449" s="511" t="s">
        <v>2911</v>
      </c>
      <c r="C449" s="511" t="s">
        <v>2912</v>
      </c>
      <c r="D449" s="265">
        <v>36</v>
      </c>
      <c r="E449" s="398"/>
      <c r="F449" s="717"/>
      <c r="G449" s="717"/>
      <c r="H449" s="717"/>
      <c r="I449" s="717">
        <v>97.3</v>
      </c>
      <c r="J449" s="717"/>
      <c r="K449" s="717">
        <v>97.3</v>
      </c>
      <c r="L449" s="717"/>
      <c r="M449" s="717"/>
      <c r="N449" s="717"/>
      <c r="O449" s="717"/>
      <c r="P449" s="717"/>
      <c r="Q449" s="717">
        <f t="shared" si="58"/>
        <v>97.3</v>
      </c>
      <c r="R449" s="718" t="str">
        <f t="shared" si="55"/>
        <v>NO</v>
      </c>
      <c r="S449" s="276" t="str">
        <f t="shared" si="59"/>
        <v>Inviable Sanitariamente</v>
      </c>
      <c r="T449" s="41"/>
    </row>
    <row r="450" spans="1:20" s="44" customFormat="1" ht="32.1" customHeight="1">
      <c r="A450" s="509" t="s">
        <v>2902</v>
      </c>
      <c r="B450" s="511" t="s">
        <v>856</v>
      </c>
      <c r="C450" s="511" t="s">
        <v>2913</v>
      </c>
      <c r="D450" s="265">
        <v>32</v>
      </c>
      <c r="E450" s="398"/>
      <c r="F450" s="717"/>
      <c r="G450" s="717"/>
      <c r="H450" s="717"/>
      <c r="I450" s="717">
        <v>97.3</v>
      </c>
      <c r="J450" s="717"/>
      <c r="K450" s="717">
        <v>97.3</v>
      </c>
      <c r="L450" s="717"/>
      <c r="M450" s="717"/>
      <c r="N450" s="717"/>
      <c r="O450" s="717"/>
      <c r="P450" s="717"/>
      <c r="Q450" s="717">
        <f t="shared" si="58"/>
        <v>97.3</v>
      </c>
      <c r="R450" s="718" t="str">
        <f t="shared" si="55"/>
        <v>NO</v>
      </c>
      <c r="S450" s="276" t="str">
        <f t="shared" si="59"/>
        <v>Inviable Sanitariamente</v>
      </c>
      <c r="T450" s="41"/>
    </row>
    <row r="451" spans="1:20" s="44" customFormat="1" ht="32.1" customHeight="1">
      <c r="A451" s="509" t="s">
        <v>2902</v>
      </c>
      <c r="B451" s="511" t="s">
        <v>797</v>
      </c>
      <c r="C451" s="511" t="s">
        <v>2914</v>
      </c>
      <c r="D451" s="265">
        <v>138</v>
      </c>
      <c r="E451" s="398"/>
      <c r="F451" s="717"/>
      <c r="G451" s="717"/>
      <c r="H451" s="717">
        <v>97.3</v>
      </c>
      <c r="I451" s="717"/>
      <c r="J451" s="717"/>
      <c r="K451" s="717">
        <v>97.3</v>
      </c>
      <c r="L451" s="717"/>
      <c r="M451" s="717"/>
      <c r="N451" s="717"/>
      <c r="O451" s="717"/>
      <c r="P451" s="717"/>
      <c r="Q451" s="717">
        <f t="shared" si="58"/>
        <v>97.3</v>
      </c>
      <c r="R451" s="718" t="str">
        <f t="shared" si="55"/>
        <v>NO</v>
      </c>
      <c r="S451" s="276" t="str">
        <f t="shared" si="59"/>
        <v>Inviable Sanitariamente</v>
      </c>
      <c r="T451" s="41"/>
    </row>
    <row r="452" spans="1:20" s="44" customFormat="1" ht="32.1" customHeight="1">
      <c r="A452" s="509" t="s">
        <v>2902</v>
      </c>
      <c r="B452" s="511" t="s">
        <v>1489</v>
      </c>
      <c r="C452" s="511" t="s">
        <v>2915</v>
      </c>
      <c r="D452" s="265">
        <v>56</v>
      </c>
      <c r="E452" s="398"/>
      <c r="F452" s="717"/>
      <c r="G452" s="717"/>
      <c r="H452" s="717"/>
      <c r="I452" s="717"/>
      <c r="J452" s="717">
        <v>0</v>
      </c>
      <c r="K452" s="717"/>
      <c r="L452" s="717"/>
      <c r="M452" s="717">
        <v>0</v>
      </c>
      <c r="N452" s="717"/>
      <c r="O452" s="717"/>
      <c r="P452" s="717"/>
      <c r="Q452" s="717">
        <f t="shared" si="58"/>
        <v>0</v>
      </c>
      <c r="R452" s="718" t="str">
        <f t="shared" si="55"/>
        <v>SI</v>
      </c>
      <c r="S452" s="276" t="str">
        <f t="shared" si="59"/>
        <v>Sin Riesgo</v>
      </c>
      <c r="T452" s="41"/>
    </row>
    <row r="453" spans="1:20" s="44" customFormat="1" ht="32.1" customHeight="1">
      <c r="A453" s="509" t="s">
        <v>2902</v>
      </c>
      <c r="B453" s="511" t="s">
        <v>2916</v>
      </c>
      <c r="C453" s="511" t="s">
        <v>2917</v>
      </c>
      <c r="D453" s="265">
        <v>150</v>
      </c>
      <c r="E453" s="398"/>
      <c r="F453" s="717"/>
      <c r="G453" s="717"/>
      <c r="H453" s="717">
        <v>97.3</v>
      </c>
      <c r="I453" s="717"/>
      <c r="J453" s="717"/>
      <c r="K453" s="717">
        <v>97.3</v>
      </c>
      <c r="L453" s="717"/>
      <c r="M453" s="717"/>
      <c r="N453" s="717">
        <v>97.3</v>
      </c>
      <c r="O453" s="717"/>
      <c r="P453" s="717">
        <v>97.3</v>
      </c>
      <c r="Q453" s="717">
        <f t="shared" si="58"/>
        <v>97.3</v>
      </c>
      <c r="R453" s="718" t="str">
        <f t="shared" si="55"/>
        <v>NO</v>
      </c>
      <c r="S453" s="276" t="str">
        <f t="shared" si="59"/>
        <v>Inviable Sanitariamente</v>
      </c>
      <c r="T453" s="41"/>
    </row>
    <row r="454" spans="1:20" s="44" customFormat="1" ht="32.1" customHeight="1">
      <c r="A454" s="509" t="s">
        <v>2902</v>
      </c>
      <c r="B454" s="511" t="s">
        <v>2918</v>
      </c>
      <c r="C454" s="511" t="s">
        <v>2919</v>
      </c>
      <c r="D454" s="265">
        <v>87</v>
      </c>
      <c r="E454" s="398"/>
      <c r="F454" s="717"/>
      <c r="G454" s="717"/>
      <c r="H454" s="717"/>
      <c r="I454" s="717">
        <v>97.3</v>
      </c>
      <c r="J454" s="717"/>
      <c r="K454" s="717"/>
      <c r="L454" s="717"/>
      <c r="M454" s="717">
        <v>97.3</v>
      </c>
      <c r="N454" s="717"/>
      <c r="O454" s="717"/>
      <c r="P454" s="717"/>
      <c r="Q454" s="717">
        <f t="shared" si="58"/>
        <v>97.3</v>
      </c>
      <c r="R454" s="718" t="str">
        <f t="shared" si="55"/>
        <v>NO</v>
      </c>
      <c r="S454" s="276" t="str">
        <f t="shared" si="59"/>
        <v>Inviable Sanitariamente</v>
      </c>
      <c r="T454" s="41"/>
    </row>
    <row r="455" spans="1:20" s="44" customFormat="1" ht="32.1" customHeight="1">
      <c r="A455" s="509" t="s">
        <v>2902</v>
      </c>
      <c r="B455" s="511" t="s">
        <v>2920</v>
      </c>
      <c r="C455" s="511" t="s">
        <v>2921</v>
      </c>
      <c r="D455" s="265">
        <v>52</v>
      </c>
      <c r="E455" s="398"/>
      <c r="F455" s="717"/>
      <c r="G455" s="717"/>
      <c r="H455" s="717"/>
      <c r="I455" s="717"/>
      <c r="J455" s="717">
        <v>97.3</v>
      </c>
      <c r="K455" s="717"/>
      <c r="L455" s="717">
        <v>97.3</v>
      </c>
      <c r="M455" s="717"/>
      <c r="N455" s="717"/>
      <c r="O455" s="717"/>
      <c r="P455" s="717"/>
      <c r="Q455" s="717">
        <f t="shared" si="58"/>
        <v>97.3</v>
      </c>
      <c r="R455" s="718" t="str">
        <f t="shared" si="55"/>
        <v>NO</v>
      </c>
      <c r="S455" s="276" t="str">
        <f t="shared" si="59"/>
        <v>Inviable Sanitariamente</v>
      </c>
      <c r="T455" s="41"/>
    </row>
    <row r="456" spans="1:20" s="44" customFormat="1" ht="32.1" customHeight="1">
      <c r="A456" s="509" t="s">
        <v>2902</v>
      </c>
      <c r="B456" s="511" t="s">
        <v>2922</v>
      </c>
      <c r="C456" s="511" t="s">
        <v>2923</v>
      </c>
      <c r="D456" s="265">
        <v>68</v>
      </c>
      <c r="E456" s="398"/>
      <c r="F456" s="717"/>
      <c r="G456" s="717"/>
      <c r="H456" s="717">
        <v>97.3</v>
      </c>
      <c r="I456" s="717"/>
      <c r="J456" s="717"/>
      <c r="K456" s="717">
        <v>97.3</v>
      </c>
      <c r="L456" s="717"/>
      <c r="M456" s="717"/>
      <c r="N456" s="717"/>
      <c r="O456" s="717"/>
      <c r="P456" s="717"/>
      <c r="Q456" s="717">
        <f t="shared" si="58"/>
        <v>97.3</v>
      </c>
      <c r="R456" s="718" t="str">
        <f t="shared" si="55"/>
        <v>NO</v>
      </c>
      <c r="S456" s="276" t="str">
        <f t="shared" si="59"/>
        <v>Inviable Sanitariamente</v>
      </c>
      <c r="T456" s="41"/>
    </row>
    <row r="457" spans="1:20" s="44" customFormat="1" ht="32.1" customHeight="1">
      <c r="A457" s="509" t="s">
        <v>2902</v>
      </c>
      <c r="B457" s="511" t="s">
        <v>2924</v>
      </c>
      <c r="C457" s="511" t="s">
        <v>2925</v>
      </c>
      <c r="D457" s="265">
        <v>94</v>
      </c>
      <c r="E457" s="398"/>
      <c r="F457" s="717"/>
      <c r="G457" s="717"/>
      <c r="H457" s="717"/>
      <c r="I457" s="717"/>
      <c r="J457" s="717">
        <v>97.3</v>
      </c>
      <c r="K457" s="717"/>
      <c r="L457" s="717">
        <v>97.3</v>
      </c>
      <c r="M457" s="717"/>
      <c r="N457" s="717"/>
      <c r="O457" s="717"/>
      <c r="P457" s="717"/>
      <c r="Q457" s="717">
        <f t="shared" si="58"/>
        <v>97.3</v>
      </c>
      <c r="R457" s="718" t="str">
        <f t="shared" si="55"/>
        <v>NO</v>
      </c>
      <c r="S457" s="276" t="str">
        <f t="shared" si="59"/>
        <v>Inviable Sanitariamente</v>
      </c>
      <c r="T457" s="41"/>
    </row>
    <row r="458" spans="1:20" s="44" customFormat="1" ht="32.1" customHeight="1">
      <c r="A458" s="509" t="s">
        <v>2902</v>
      </c>
      <c r="B458" s="511" t="s">
        <v>2926</v>
      </c>
      <c r="C458" s="511" t="s">
        <v>2927</v>
      </c>
      <c r="D458" s="265">
        <v>61</v>
      </c>
      <c r="E458" s="398"/>
      <c r="F458" s="717"/>
      <c r="G458" s="717"/>
      <c r="H458" s="717"/>
      <c r="I458" s="717"/>
      <c r="J458" s="717">
        <v>97.3</v>
      </c>
      <c r="K458" s="717"/>
      <c r="L458" s="717">
        <v>97.3</v>
      </c>
      <c r="M458" s="717"/>
      <c r="N458" s="717"/>
      <c r="O458" s="717"/>
      <c r="P458" s="717"/>
      <c r="Q458" s="717">
        <f t="shared" si="58"/>
        <v>97.3</v>
      </c>
      <c r="R458" s="718" t="str">
        <f t="shared" si="55"/>
        <v>NO</v>
      </c>
      <c r="S458" s="276" t="str">
        <f t="shared" si="59"/>
        <v>Inviable Sanitariamente</v>
      </c>
      <c r="T458" s="41"/>
    </row>
    <row r="459" spans="1:20" s="44" customFormat="1" ht="32.1" customHeight="1">
      <c r="A459" s="509" t="s">
        <v>2902</v>
      </c>
      <c r="B459" s="511" t="s">
        <v>2928</v>
      </c>
      <c r="C459" s="511" t="s">
        <v>2929</v>
      </c>
      <c r="D459" s="265">
        <v>37</v>
      </c>
      <c r="E459" s="398"/>
      <c r="F459" s="717"/>
      <c r="G459" s="717"/>
      <c r="H459" s="717"/>
      <c r="I459" s="717"/>
      <c r="J459" s="717">
        <v>97.3</v>
      </c>
      <c r="K459" s="717"/>
      <c r="L459" s="717"/>
      <c r="M459" s="717">
        <v>97.3</v>
      </c>
      <c r="N459" s="717"/>
      <c r="O459" s="717"/>
      <c r="P459" s="717"/>
      <c r="Q459" s="717">
        <f t="shared" si="58"/>
        <v>97.3</v>
      </c>
      <c r="R459" s="718" t="str">
        <f t="shared" si="55"/>
        <v>NO</v>
      </c>
      <c r="S459" s="276" t="str">
        <f t="shared" si="59"/>
        <v>Inviable Sanitariamente</v>
      </c>
      <c r="T459" s="41"/>
    </row>
    <row r="460" spans="1:20" s="44" customFormat="1" ht="32.1" customHeight="1">
      <c r="A460" s="509" t="s">
        <v>2902</v>
      </c>
      <c r="B460" s="511" t="s">
        <v>2930</v>
      </c>
      <c r="C460" s="511" t="s">
        <v>2931</v>
      </c>
      <c r="D460" s="265">
        <v>70</v>
      </c>
      <c r="E460" s="398"/>
      <c r="F460" s="717"/>
      <c r="G460" s="717"/>
      <c r="H460" s="717"/>
      <c r="I460" s="717"/>
      <c r="J460" s="717">
        <v>97.3</v>
      </c>
      <c r="K460" s="717"/>
      <c r="L460" s="717">
        <v>97.3</v>
      </c>
      <c r="M460" s="717"/>
      <c r="N460" s="717"/>
      <c r="O460" s="717"/>
      <c r="P460" s="717"/>
      <c r="Q460" s="717">
        <f t="shared" si="58"/>
        <v>97.3</v>
      </c>
      <c r="R460" s="718" t="str">
        <f t="shared" si="55"/>
        <v>NO</v>
      </c>
      <c r="S460" s="276" t="str">
        <f t="shared" si="59"/>
        <v>Inviable Sanitariamente</v>
      </c>
      <c r="T460" s="41"/>
    </row>
    <row r="461" spans="1:20" s="44" customFormat="1" ht="32.1" customHeight="1">
      <c r="A461" s="509" t="s">
        <v>2902</v>
      </c>
      <c r="B461" s="511" t="s">
        <v>2932</v>
      </c>
      <c r="C461" s="511" t="s">
        <v>2933</v>
      </c>
      <c r="D461" s="265">
        <v>63</v>
      </c>
      <c r="E461" s="398"/>
      <c r="F461" s="717"/>
      <c r="G461" s="717"/>
      <c r="H461" s="717"/>
      <c r="I461" s="717">
        <v>97.3</v>
      </c>
      <c r="J461" s="717"/>
      <c r="K461" s="717"/>
      <c r="L461" s="717">
        <v>97.3</v>
      </c>
      <c r="M461" s="717"/>
      <c r="N461" s="717"/>
      <c r="O461" s="717"/>
      <c r="P461" s="717"/>
      <c r="Q461" s="717">
        <f t="shared" si="58"/>
        <v>97.3</v>
      </c>
      <c r="R461" s="718" t="str">
        <f t="shared" si="55"/>
        <v>NO</v>
      </c>
      <c r="S461" s="276" t="str">
        <f t="shared" si="59"/>
        <v>Inviable Sanitariamente</v>
      </c>
      <c r="T461" s="41"/>
    </row>
    <row r="462" spans="1:20" s="44" customFormat="1" ht="32.1" customHeight="1">
      <c r="A462" s="509" t="s">
        <v>2902</v>
      </c>
      <c r="B462" s="511" t="s">
        <v>2934</v>
      </c>
      <c r="C462" s="511" t="s">
        <v>2935</v>
      </c>
      <c r="D462" s="265">
        <v>43</v>
      </c>
      <c r="E462" s="398"/>
      <c r="F462" s="717"/>
      <c r="G462" s="717"/>
      <c r="H462" s="717"/>
      <c r="I462" s="717">
        <v>97.3</v>
      </c>
      <c r="J462" s="717"/>
      <c r="K462" s="717">
        <v>97.3</v>
      </c>
      <c r="L462" s="717"/>
      <c r="M462" s="717"/>
      <c r="N462" s="717"/>
      <c r="O462" s="717"/>
      <c r="P462" s="717"/>
      <c r="Q462" s="717">
        <f t="shared" si="58"/>
        <v>97.3</v>
      </c>
      <c r="R462" s="718" t="str">
        <f t="shared" si="55"/>
        <v>NO</v>
      </c>
      <c r="S462" s="276" t="str">
        <f t="shared" si="59"/>
        <v>Inviable Sanitariamente</v>
      </c>
      <c r="T462" s="41"/>
    </row>
    <row r="463" spans="1:20" s="44" customFormat="1" ht="32.1" customHeight="1">
      <c r="A463" s="509" t="s">
        <v>2902</v>
      </c>
      <c r="B463" s="511" t="s">
        <v>2936</v>
      </c>
      <c r="C463" s="511" t="s">
        <v>2937</v>
      </c>
      <c r="D463" s="265">
        <v>16</v>
      </c>
      <c r="E463" s="398"/>
      <c r="F463" s="717"/>
      <c r="G463" s="717"/>
      <c r="H463" s="717"/>
      <c r="I463" s="717">
        <v>97.3</v>
      </c>
      <c r="J463" s="717"/>
      <c r="K463" s="717"/>
      <c r="L463" s="717">
        <v>97.3</v>
      </c>
      <c r="M463" s="717"/>
      <c r="N463" s="717"/>
      <c r="O463" s="717"/>
      <c r="P463" s="717"/>
      <c r="Q463" s="717">
        <f t="shared" si="58"/>
        <v>97.3</v>
      </c>
      <c r="R463" s="718" t="str">
        <f t="shared" si="55"/>
        <v>NO</v>
      </c>
      <c r="S463" s="276" t="str">
        <f t="shared" si="59"/>
        <v>Inviable Sanitariamente</v>
      </c>
      <c r="T463" s="41"/>
    </row>
    <row r="464" spans="1:20" s="44" customFormat="1" ht="32.1" customHeight="1">
      <c r="A464" s="509" t="s">
        <v>2902</v>
      </c>
      <c r="B464" s="511" t="s">
        <v>2938</v>
      </c>
      <c r="C464" s="511" t="s">
        <v>2939</v>
      </c>
      <c r="D464" s="265">
        <v>20</v>
      </c>
      <c r="E464" s="398"/>
      <c r="F464" s="717"/>
      <c r="G464" s="717"/>
      <c r="H464" s="717"/>
      <c r="I464" s="717"/>
      <c r="J464" s="717">
        <v>97.3</v>
      </c>
      <c r="K464" s="717"/>
      <c r="L464" s="717"/>
      <c r="M464" s="717">
        <v>97.3</v>
      </c>
      <c r="N464" s="717"/>
      <c r="O464" s="717"/>
      <c r="P464" s="717"/>
      <c r="Q464" s="717">
        <f t="shared" si="58"/>
        <v>97.3</v>
      </c>
      <c r="R464" s="718" t="str">
        <f t="shared" si="55"/>
        <v>NO</v>
      </c>
      <c r="S464" s="276" t="str">
        <f t="shared" si="59"/>
        <v>Inviable Sanitariamente</v>
      </c>
      <c r="T464" s="41"/>
    </row>
    <row r="465" spans="1:16384" s="44" customFormat="1" ht="32.1" customHeight="1">
      <c r="A465" s="509" t="s">
        <v>2902</v>
      </c>
      <c r="B465" s="511" t="s">
        <v>2940</v>
      </c>
      <c r="C465" s="511" t="s">
        <v>2941</v>
      </c>
      <c r="D465" s="265">
        <v>36</v>
      </c>
      <c r="E465" s="398"/>
      <c r="F465" s="717"/>
      <c r="G465" s="717"/>
      <c r="H465" s="717"/>
      <c r="I465" s="717">
        <v>97.3</v>
      </c>
      <c r="J465" s="717"/>
      <c r="K465" s="717">
        <v>97.3</v>
      </c>
      <c r="L465" s="717"/>
      <c r="M465" s="717"/>
      <c r="N465" s="717"/>
      <c r="O465" s="717"/>
      <c r="P465" s="717"/>
      <c r="Q465" s="717">
        <f t="shared" si="58"/>
        <v>97.3</v>
      </c>
      <c r="R465" s="718" t="str">
        <f t="shared" si="55"/>
        <v>NO</v>
      </c>
      <c r="S465" s="276" t="str">
        <f t="shared" si="59"/>
        <v>Inviable Sanitariamente</v>
      </c>
      <c r="T465" s="41"/>
    </row>
    <row r="466" spans="1:16384" s="44" customFormat="1" ht="32.1" customHeight="1">
      <c r="A466" s="509" t="s">
        <v>2902</v>
      </c>
      <c r="B466" s="511" t="s">
        <v>2942</v>
      </c>
      <c r="C466" s="511" t="s">
        <v>2943</v>
      </c>
      <c r="D466" s="265">
        <v>99</v>
      </c>
      <c r="E466" s="398"/>
      <c r="F466" s="717"/>
      <c r="G466" s="717"/>
      <c r="H466" s="717">
        <v>97.3</v>
      </c>
      <c r="I466" s="717"/>
      <c r="J466" s="717"/>
      <c r="K466" s="717">
        <v>97.3</v>
      </c>
      <c r="L466" s="717"/>
      <c r="M466" s="717"/>
      <c r="N466" s="717"/>
      <c r="O466" s="717"/>
      <c r="P466" s="717"/>
      <c r="Q466" s="717">
        <f t="shared" si="58"/>
        <v>97.3</v>
      </c>
      <c r="R466" s="718" t="str">
        <f t="shared" si="55"/>
        <v>NO</v>
      </c>
      <c r="S466" s="276" t="str">
        <f t="shared" si="59"/>
        <v>Inviable Sanitariamente</v>
      </c>
      <c r="T466" s="41"/>
    </row>
    <row r="467" spans="1:16384" s="44" customFormat="1" ht="32.1" customHeight="1">
      <c r="A467" s="509" t="s">
        <v>2902</v>
      </c>
      <c r="B467" s="511" t="s">
        <v>2922</v>
      </c>
      <c r="C467" s="511" t="s">
        <v>2944</v>
      </c>
      <c r="D467" s="265">
        <v>27</v>
      </c>
      <c r="E467" s="398"/>
      <c r="F467" s="717"/>
      <c r="G467" s="717"/>
      <c r="H467" s="717"/>
      <c r="I467" s="717">
        <v>97.3</v>
      </c>
      <c r="J467" s="717"/>
      <c r="K467" s="717"/>
      <c r="L467" s="717"/>
      <c r="M467" s="717">
        <v>97.3</v>
      </c>
      <c r="N467" s="717"/>
      <c r="O467" s="717"/>
      <c r="P467" s="717"/>
      <c r="Q467" s="717">
        <f t="shared" si="58"/>
        <v>97.3</v>
      </c>
      <c r="R467" s="718" t="str">
        <f t="shared" si="55"/>
        <v>NO</v>
      </c>
      <c r="S467" s="276" t="str">
        <f t="shared" si="59"/>
        <v>Inviable Sanitariamente</v>
      </c>
      <c r="T467" s="41"/>
    </row>
    <row r="468" spans="1:16384" s="44" customFormat="1" ht="32.1" customHeight="1">
      <c r="A468" s="509" t="s">
        <v>2945</v>
      </c>
      <c r="B468" s="511" t="s">
        <v>2946</v>
      </c>
      <c r="C468" s="511" t="s">
        <v>2947</v>
      </c>
      <c r="D468" s="432">
        <v>175</v>
      </c>
      <c r="E468" s="147"/>
      <c r="F468" s="717"/>
      <c r="G468" s="717"/>
      <c r="H468" s="717"/>
      <c r="I468" s="717"/>
      <c r="J468" s="717">
        <v>96.3</v>
      </c>
      <c r="K468" s="717"/>
      <c r="L468" s="717"/>
      <c r="M468" s="717"/>
      <c r="N468" s="717"/>
      <c r="O468" s="717">
        <v>97.3</v>
      </c>
      <c r="P468" s="717"/>
      <c r="Q468" s="717">
        <f>AVERAGE(E468:P468)</f>
        <v>96.8</v>
      </c>
      <c r="R468" s="718" t="str">
        <f t="shared" si="55"/>
        <v>NO</v>
      </c>
      <c r="S468" s="276" t="str">
        <f>IF(Q468&lt;5,"Sin Riesgo",IF(Q468 &lt;=14,"Bajo",IF(Q468&lt;=35,"Medio",IF(Q468&lt;=80,"Alto","Inviable Sanitariamente"))))</f>
        <v>Inviable Sanitariamente</v>
      </c>
      <c r="T468" s="41"/>
    </row>
    <row r="469" spans="1:16384" s="44" customFormat="1" ht="32.1" customHeight="1">
      <c r="A469" s="509" t="s">
        <v>2945</v>
      </c>
      <c r="B469" s="511" t="s">
        <v>2948</v>
      </c>
      <c r="C469" s="511" t="s">
        <v>2949</v>
      </c>
      <c r="D469" s="432">
        <v>50</v>
      </c>
      <c r="E469" s="147"/>
      <c r="F469" s="717"/>
      <c r="G469" s="717"/>
      <c r="H469" s="717"/>
      <c r="I469" s="717"/>
      <c r="J469" s="717">
        <v>96.3</v>
      </c>
      <c r="K469" s="717"/>
      <c r="L469" s="717"/>
      <c r="M469" s="717"/>
      <c r="N469" s="717"/>
      <c r="O469" s="717">
        <v>97.3</v>
      </c>
      <c r="P469" s="717"/>
      <c r="Q469" s="717">
        <f t="shared" ref="Q469:Q496" si="60">AVERAGE(E469:P469)</f>
        <v>96.8</v>
      </c>
      <c r="R469" s="718" t="str">
        <f t="shared" si="55"/>
        <v>NO</v>
      </c>
      <c r="S469" s="276" t="str">
        <f t="shared" ref="S469:S496" si="61">IF(Q469&lt;5,"Sin Riesgo",IF(Q469 &lt;=14,"Bajo",IF(Q469&lt;=35,"Medio",IF(Q469&lt;=80,"Alto","Inviable Sanitariamente"))))</f>
        <v>Inviable Sanitariamente</v>
      </c>
      <c r="T469" s="41"/>
    </row>
    <row r="470" spans="1:16384" s="44" customFormat="1" ht="32.1" customHeight="1">
      <c r="A470" s="509" t="s">
        <v>2945</v>
      </c>
      <c r="B470" s="511" t="s">
        <v>2950</v>
      </c>
      <c r="C470" s="511" t="s">
        <v>2951</v>
      </c>
      <c r="D470" s="432">
        <v>65</v>
      </c>
      <c r="E470" s="147"/>
      <c r="F470" s="717"/>
      <c r="G470" s="717"/>
      <c r="H470" s="717"/>
      <c r="I470" s="717">
        <v>96.3</v>
      </c>
      <c r="J470" s="717"/>
      <c r="K470" s="717"/>
      <c r="L470" s="717"/>
      <c r="M470" s="717"/>
      <c r="N470" s="717"/>
      <c r="O470" s="717"/>
      <c r="P470" s="717"/>
      <c r="Q470" s="717">
        <f t="shared" si="60"/>
        <v>96.3</v>
      </c>
      <c r="R470" s="718" t="str">
        <f t="shared" si="55"/>
        <v>NO</v>
      </c>
      <c r="S470" s="276" t="str">
        <f t="shared" si="61"/>
        <v>Inviable Sanitariamente</v>
      </c>
      <c r="T470" s="41"/>
    </row>
    <row r="471" spans="1:16384" s="44" customFormat="1" ht="32.1" customHeight="1">
      <c r="A471" s="509" t="s">
        <v>2945</v>
      </c>
      <c r="B471" s="511" t="s">
        <v>2831</v>
      </c>
      <c r="C471" s="511" t="s">
        <v>2952</v>
      </c>
      <c r="D471" s="432">
        <v>32</v>
      </c>
      <c r="E471" s="147"/>
      <c r="F471" s="717"/>
      <c r="G471" s="717"/>
      <c r="H471" s="717">
        <v>96.3</v>
      </c>
      <c r="I471" s="717"/>
      <c r="J471" s="717"/>
      <c r="K471" s="717"/>
      <c r="L471" s="717"/>
      <c r="M471" s="717"/>
      <c r="N471" s="717"/>
      <c r="O471" s="717">
        <v>97.3</v>
      </c>
      <c r="P471" s="717"/>
      <c r="Q471" s="717">
        <f t="shared" si="60"/>
        <v>96.8</v>
      </c>
      <c r="R471" s="718" t="str">
        <f t="shared" si="55"/>
        <v>NO</v>
      </c>
      <c r="S471" s="276" t="str">
        <f t="shared" si="61"/>
        <v>Inviable Sanitariamente</v>
      </c>
      <c r="T471" s="41"/>
    </row>
    <row r="472" spans="1:16384" s="44" customFormat="1" ht="32.1" customHeight="1">
      <c r="A472" s="509" t="s">
        <v>2945</v>
      </c>
      <c r="B472" s="511" t="s">
        <v>1920</v>
      </c>
      <c r="C472" s="511" t="s">
        <v>2953</v>
      </c>
      <c r="D472" s="425">
        <v>32</v>
      </c>
      <c r="E472" s="147"/>
      <c r="F472" s="717"/>
      <c r="G472" s="717"/>
      <c r="H472" s="717"/>
      <c r="I472" s="717"/>
      <c r="J472" s="717">
        <v>96.3</v>
      </c>
      <c r="K472" s="717"/>
      <c r="L472" s="717"/>
      <c r="M472" s="717"/>
      <c r="N472" s="717"/>
      <c r="O472" s="717">
        <v>97.3</v>
      </c>
      <c r="P472" s="717"/>
      <c r="Q472" s="717">
        <f t="shared" si="60"/>
        <v>96.8</v>
      </c>
      <c r="R472" s="718" t="str">
        <f t="shared" si="55"/>
        <v>NO</v>
      </c>
      <c r="S472" s="276" t="str">
        <f t="shared" si="61"/>
        <v>Inviable Sanitariamente</v>
      </c>
      <c r="T472" s="41"/>
    </row>
    <row r="473" spans="1:16384" s="44" customFormat="1" ht="32.1" customHeight="1">
      <c r="A473" s="509" t="s">
        <v>2945</v>
      </c>
      <c r="B473" s="511" t="s">
        <v>2954</v>
      </c>
      <c r="C473" s="511" t="s">
        <v>2955</v>
      </c>
      <c r="D473" s="432">
        <v>127</v>
      </c>
      <c r="E473" s="147"/>
      <c r="F473" s="717"/>
      <c r="G473" s="717"/>
      <c r="H473" s="717"/>
      <c r="I473" s="717"/>
      <c r="J473" s="717">
        <v>96.3</v>
      </c>
      <c r="K473" s="717"/>
      <c r="L473" s="717"/>
      <c r="M473" s="717"/>
      <c r="N473" s="717"/>
      <c r="O473" s="717"/>
      <c r="P473" s="717"/>
      <c r="Q473" s="717">
        <f t="shared" si="60"/>
        <v>96.3</v>
      </c>
      <c r="R473" s="718" t="str">
        <f t="shared" si="55"/>
        <v>NO</v>
      </c>
      <c r="S473" s="276" t="str">
        <f t="shared" si="61"/>
        <v>Inviable Sanitariamente</v>
      </c>
      <c r="T473" s="41"/>
    </row>
    <row r="474" spans="1:16384" s="44" customFormat="1" ht="32.1" customHeight="1">
      <c r="A474" s="509" t="s">
        <v>2945</v>
      </c>
      <c r="B474" s="511" t="s">
        <v>2956</v>
      </c>
      <c r="C474" s="511" t="s">
        <v>2957</v>
      </c>
      <c r="D474" s="432">
        <v>24</v>
      </c>
      <c r="E474" s="147"/>
      <c r="F474" s="717"/>
      <c r="G474" s="717"/>
      <c r="H474" s="717"/>
      <c r="I474" s="717"/>
      <c r="J474" s="717">
        <v>96.3</v>
      </c>
      <c r="K474" s="717"/>
      <c r="L474" s="717"/>
      <c r="M474" s="717"/>
      <c r="N474" s="717"/>
      <c r="O474" s="717"/>
      <c r="P474" s="717"/>
      <c r="Q474" s="717">
        <f t="shared" si="60"/>
        <v>96.3</v>
      </c>
      <c r="R474" s="718" t="str">
        <f t="shared" si="55"/>
        <v>NO</v>
      </c>
      <c r="S474" s="276" t="str">
        <f t="shared" si="61"/>
        <v>Inviable Sanitariamente</v>
      </c>
      <c r="T474" s="41" t="str">
        <f t="shared" ref="T474:AC476" si="62">IF(R474&lt;5,"Sin Riesgo",IF(R474 &lt;=14,"Bajo",IF(R474&lt;=35,"Medio",IF(R474&lt;=80,"Alto","Inviable Sanitariamente"))))</f>
        <v>Inviable Sanitariamente</v>
      </c>
      <c r="U474" s="44" t="str">
        <f t="shared" si="62"/>
        <v>Inviable Sanitariamente</v>
      </c>
      <c r="V474" s="44" t="str">
        <f t="shared" si="62"/>
        <v>Inviable Sanitariamente</v>
      </c>
      <c r="W474" s="44" t="str">
        <f t="shared" si="62"/>
        <v>Inviable Sanitariamente</v>
      </c>
      <c r="X474" s="44" t="str">
        <f t="shared" si="62"/>
        <v>Inviable Sanitariamente</v>
      </c>
      <c r="Y474" s="44" t="str">
        <f t="shared" si="62"/>
        <v>Inviable Sanitariamente</v>
      </c>
      <c r="Z474" s="44" t="str">
        <f t="shared" si="62"/>
        <v>Inviable Sanitariamente</v>
      </c>
      <c r="AA474" s="44" t="str">
        <f t="shared" si="62"/>
        <v>Inviable Sanitariamente</v>
      </c>
      <c r="AB474" s="44" t="str">
        <f t="shared" si="62"/>
        <v>Inviable Sanitariamente</v>
      </c>
      <c r="AC474" s="44" t="str">
        <f t="shared" si="62"/>
        <v>Inviable Sanitariamente</v>
      </c>
      <c r="AD474" s="44" t="str">
        <f t="shared" ref="AD474:AM476" si="63">IF(AB474&lt;5,"Sin Riesgo",IF(AB474 &lt;=14,"Bajo",IF(AB474&lt;=35,"Medio",IF(AB474&lt;=80,"Alto","Inviable Sanitariamente"))))</f>
        <v>Inviable Sanitariamente</v>
      </c>
      <c r="AE474" s="44" t="str">
        <f t="shared" si="63"/>
        <v>Inviable Sanitariamente</v>
      </c>
      <c r="AF474" s="44" t="str">
        <f t="shared" si="63"/>
        <v>Inviable Sanitariamente</v>
      </c>
      <c r="AG474" s="44" t="str">
        <f t="shared" si="63"/>
        <v>Inviable Sanitariamente</v>
      </c>
      <c r="AH474" s="44" t="str">
        <f t="shared" si="63"/>
        <v>Inviable Sanitariamente</v>
      </c>
      <c r="AI474" s="44" t="str">
        <f t="shared" si="63"/>
        <v>Inviable Sanitariamente</v>
      </c>
      <c r="AJ474" s="44" t="str">
        <f t="shared" si="63"/>
        <v>Inviable Sanitariamente</v>
      </c>
      <c r="AK474" s="44" t="str">
        <f t="shared" si="63"/>
        <v>Inviable Sanitariamente</v>
      </c>
      <c r="AL474" s="44" t="str">
        <f t="shared" si="63"/>
        <v>Inviable Sanitariamente</v>
      </c>
      <c r="AM474" s="44" t="str">
        <f t="shared" si="63"/>
        <v>Inviable Sanitariamente</v>
      </c>
      <c r="AN474" s="44" t="str">
        <f t="shared" ref="AN474:AW476" si="64">IF(AL474&lt;5,"Sin Riesgo",IF(AL474 &lt;=14,"Bajo",IF(AL474&lt;=35,"Medio",IF(AL474&lt;=80,"Alto","Inviable Sanitariamente"))))</f>
        <v>Inviable Sanitariamente</v>
      </c>
      <c r="AO474" s="44" t="str">
        <f t="shared" si="64"/>
        <v>Inviable Sanitariamente</v>
      </c>
      <c r="AP474" s="44" t="str">
        <f t="shared" si="64"/>
        <v>Inviable Sanitariamente</v>
      </c>
      <c r="AQ474" s="44" t="str">
        <f t="shared" si="64"/>
        <v>Inviable Sanitariamente</v>
      </c>
      <c r="AR474" s="44" t="str">
        <f t="shared" si="64"/>
        <v>Inviable Sanitariamente</v>
      </c>
      <c r="AS474" s="44" t="str">
        <f t="shared" si="64"/>
        <v>Inviable Sanitariamente</v>
      </c>
      <c r="AT474" s="44" t="str">
        <f t="shared" si="64"/>
        <v>Inviable Sanitariamente</v>
      </c>
      <c r="AU474" s="44" t="str">
        <f t="shared" si="64"/>
        <v>Inviable Sanitariamente</v>
      </c>
      <c r="AV474" s="44" t="str">
        <f t="shared" si="64"/>
        <v>Inviable Sanitariamente</v>
      </c>
      <c r="AW474" s="44" t="str">
        <f t="shared" si="64"/>
        <v>Inviable Sanitariamente</v>
      </c>
      <c r="AX474" s="44" t="str">
        <f t="shared" ref="AX474:BG476" si="65">IF(AV474&lt;5,"Sin Riesgo",IF(AV474 &lt;=14,"Bajo",IF(AV474&lt;=35,"Medio",IF(AV474&lt;=80,"Alto","Inviable Sanitariamente"))))</f>
        <v>Inviable Sanitariamente</v>
      </c>
      <c r="AY474" s="44" t="str">
        <f t="shared" si="65"/>
        <v>Inviable Sanitariamente</v>
      </c>
      <c r="AZ474" s="44" t="str">
        <f t="shared" si="65"/>
        <v>Inviable Sanitariamente</v>
      </c>
      <c r="BA474" s="44" t="str">
        <f t="shared" si="65"/>
        <v>Inviable Sanitariamente</v>
      </c>
      <c r="BB474" s="44" t="str">
        <f t="shared" si="65"/>
        <v>Inviable Sanitariamente</v>
      </c>
      <c r="BC474" s="44" t="str">
        <f t="shared" si="65"/>
        <v>Inviable Sanitariamente</v>
      </c>
      <c r="BD474" s="44" t="str">
        <f t="shared" si="65"/>
        <v>Inviable Sanitariamente</v>
      </c>
      <c r="BE474" s="44" t="str">
        <f t="shared" si="65"/>
        <v>Inviable Sanitariamente</v>
      </c>
      <c r="BF474" s="44" t="str">
        <f t="shared" si="65"/>
        <v>Inviable Sanitariamente</v>
      </c>
      <c r="BG474" s="44" t="str">
        <f t="shared" si="65"/>
        <v>Inviable Sanitariamente</v>
      </c>
      <c r="BH474" s="44" t="str">
        <f t="shared" ref="BH474:BQ476" si="66">IF(BF474&lt;5,"Sin Riesgo",IF(BF474 &lt;=14,"Bajo",IF(BF474&lt;=35,"Medio",IF(BF474&lt;=80,"Alto","Inviable Sanitariamente"))))</f>
        <v>Inviable Sanitariamente</v>
      </c>
      <c r="BI474" s="44" t="str">
        <f t="shared" si="66"/>
        <v>Inviable Sanitariamente</v>
      </c>
      <c r="BJ474" s="44" t="str">
        <f t="shared" si="66"/>
        <v>Inviable Sanitariamente</v>
      </c>
      <c r="BK474" s="44" t="str">
        <f t="shared" si="66"/>
        <v>Inviable Sanitariamente</v>
      </c>
      <c r="BL474" s="44" t="str">
        <f t="shared" si="66"/>
        <v>Inviable Sanitariamente</v>
      </c>
      <c r="BM474" s="44" t="str">
        <f t="shared" si="66"/>
        <v>Inviable Sanitariamente</v>
      </c>
      <c r="BN474" s="44" t="str">
        <f t="shared" si="66"/>
        <v>Inviable Sanitariamente</v>
      </c>
      <c r="BO474" s="44" t="str">
        <f t="shared" si="66"/>
        <v>Inviable Sanitariamente</v>
      </c>
      <c r="BP474" s="44" t="str">
        <f t="shared" si="66"/>
        <v>Inviable Sanitariamente</v>
      </c>
      <c r="BQ474" s="44" t="str">
        <f t="shared" si="66"/>
        <v>Inviable Sanitariamente</v>
      </c>
      <c r="BR474" s="44" t="str">
        <f t="shared" ref="BR474:CA476" si="67">IF(BP474&lt;5,"Sin Riesgo",IF(BP474 &lt;=14,"Bajo",IF(BP474&lt;=35,"Medio",IF(BP474&lt;=80,"Alto","Inviable Sanitariamente"))))</f>
        <v>Inviable Sanitariamente</v>
      </c>
      <c r="BS474" s="44" t="str">
        <f t="shared" si="67"/>
        <v>Inviable Sanitariamente</v>
      </c>
      <c r="BT474" s="44" t="str">
        <f t="shared" si="67"/>
        <v>Inviable Sanitariamente</v>
      </c>
      <c r="BU474" s="44" t="str">
        <f t="shared" si="67"/>
        <v>Inviable Sanitariamente</v>
      </c>
      <c r="BV474" s="44" t="str">
        <f t="shared" si="67"/>
        <v>Inviable Sanitariamente</v>
      </c>
      <c r="BW474" s="44" t="str">
        <f t="shared" si="67"/>
        <v>Inviable Sanitariamente</v>
      </c>
      <c r="BX474" s="44" t="str">
        <f t="shared" si="67"/>
        <v>Inviable Sanitariamente</v>
      </c>
      <c r="BY474" s="44" t="str">
        <f t="shared" si="67"/>
        <v>Inviable Sanitariamente</v>
      </c>
      <c r="BZ474" s="44" t="str">
        <f t="shared" si="67"/>
        <v>Inviable Sanitariamente</v>
      </c>
      <c r="CA474" s="44" t="str">
        <f t="shared" si="67"/>
        <v>Inviable Sanitariamente</v>
      </c>
      <c r="CB474" s="44" t="str">
        <f t="shared" ref="CB474:CK476" si="68">IF(BZ474&lt;5,"Sin Riesgo",IF(BZ474 &lt;=14,"Bajo",IF(BZ474&lt;=35,"Medio",IF(BZ474&lt;=80,"Alto","Inviable Sanitariamente"))))</f>
        <v>Inviable Sanitariamente</v>
      </c>
      <c r="CC474" s="44" t="str">
        <f t="shared" si="68"/>
        <v>Inviable Sanitariamente</v>
      </c>
      <c r="CD474" s="44" t="str">
        <f t="shared" si="68"/>
        <v>Inviable Sanitariamente</v>
      </c>
      <c r="CE474" s="44" t="str">
        <f t="shared" si="68"/>
        <v>Inviable Sanitariamente</v>
      </c>
      <c r="CF474" s="44" t="str">
        <f t="shared" si="68"/>
        <v>Inviable Sanitariamente</v>
      </c>
      <c r="CG474" s="44" t="str">
        <f t="shared" si="68"/>
        <v>Inviable Sanitariamente</v>
      </c>
      <c r="CH474" s="44" t="str">
        <f t="shared" si="68"/>
        <v>Inviable Sanitariamente</v>
      </c>
      <c r="CI474" s="44" t="str">
        <f t="shared" si="68"/>
        <v>Inviable Sanitariamente</v>
      </c>
      <c r="CJ474" s="44" t="str">
        <f t="shared" si="68"/>
        <v>Inviable Sanitariamente</v>
      </c>
      <c r="CK474" s="44" t="str">
        <f t="shared" si="68"/>
        <v>Inviable Sanitariamente</v>
      </c>
      <c r="CL474" s="44" t="str">
        <f t="shared" ref="CL474:CU476" si="69">IF(CJ474&lt;5,"Sin Riesgo",IF(CJ474 &lt;=14,"Bajo",IF(CJ474&lt;=35,"Medio",IF(CJ474&lt;=80,"Alto","Inviable Sanitariamente"))))</f>
        <v>Inviable Sanitariamente</v>
      </c>
      <c r="CM474" s="44" t="str">
        <f t="shared" si="69"/>
        <v>Inviable Sanitariamente</v>
      </c>
      <c r="CN474" s="44" t="str">
        <f t="shared" si="69"/>
        <v>Inviable Sanitariamente</v>
      </c>
      <c r="CO474" s="44" t="str">
        <f t="shared" si="69"/>
        <v>Inviable Sanitariamente</v>
      </c>
      <c r="CP474" s="44" t="str">
        <f t="shared" si="69"/>
        <v>Inviable Sanitariamente</v>
      </c>
      <c r="CQ474" s="44" t="str">
        <f t="shared" si="69"/>
        <v>Inviable Sanitariamente</v>
      </c>
      <c r="CR474" s="44" t="str">
        <f t="shared" si="69"/>
        <v>Inviable Sanitariamente</v>
      </c>
      <c r="CS474" s="44" t="str">
        <f t="shared" si="69"/>
        <v>Inviable Sanitariamente</v>
      </c>
      <c r="CT474" s="44" t="str">
        <f t="shared" si="69"/>
        <v>Inviable Sanitariamente</v>
      </c>
      <c r="CU474" s="44" t="str">
        <f t="shared" si="69"/>
        <v>Inviable Sanitariamente</v>
      </c>
      <c r="CV474" s="44" t="str">
        <f t="shared" ref="CV474:DE476" si="70">IF(CT474&lt;5,"Sin Riesgo",IF(CT474 &lt;=14,"Bajo",IF(CT474&lt;=35,"Medio",IF(CT474&lt;=80,"Alto","Inviable Sanitariamente"))))</f>
        <v>Inviable Sanitariamente</v>
      </c>
      <c r="CW474" s="44" t="str">
        <f t="shared" si="70"/>
        <v>Inviable Sanitariamente</v>
      </c>
      <c r="CX474" s="44" t="str">
        <f t="shared" si="70"/>
        <v>Inviable Sanitariamente</v>
      </c>
      <c r="CY474" s="44" t="str">
        <f t="shared" si="70"/>
        <v>Inviable Sanitariamente</v>
      </c>
      <c r="CZ474" s="44" t="str">
        <f t="shared" si="70"/>
        <v>Inviable Sanitariamente</v>
      </c>
      <c r="DA474" s="44" t="str">
        <f t="shared" si="70"/>
        <v>Inviable Sanitariamente</v>
      </c>
      <c r="DB474" s="44" t="str">
        <f t="shared" si="70"/>
        <v>Inviable Sanitariamente</v>
      </c>
      <c r="DC474" s="44" t="str">
        <f t="shared" si="70"/>
        <v>Inviable Sanitariamente</v>
      </c>
      <c r="DD474" s="44" t="str">
        <f t="shared" si="70"/>
        <v>Inviable Sanitariamente</v>
      </c>
      <c r="DE474" s="44" t="str">
        <f t="shared" si="70"/>
        <v>Inviable Sanitariamente</v>
      </c>
      <c r="DF474" s="44" t="str">
        <f t="shared" ref="DF474:DO476" si="71">IF(DD474&lt;5,"Sin Riesgo",IF(DD474 &lt;=14,"Bajo",IF(DD474&lt;=35,"Medio",IF(DD474&lt;=80,"Alto","Inviable Sanitariamente"))))</f>
        <v>Inviable Sanitariamente</v>
      </c>
      <c r="DG474" s="44" t="str">
        <f t="shared" si="71"/>
        <v>Inviable Sanitariamente</v>
      </c>
      <c r="DH474" s="44" t="str">
        <f t="shared" si="71"/>
        <v>Inviable Sanitariamente</v>
      </c>
      <c r="DI474" s="44" t="str">
        <f t="shared" si="71"/>
        <v>Inviable Sanitariamente</v>
      </c>
      <c r="DJ474" s="44" t="str">
        <f t="shared" si="71"/>
        <v>Inviable Sanitariamente</v>
      </c>
      <c r="DK474" s="44" t="str">
        <f t="shared" si="71"/>
        <v>Inviable Sanitariamente</v>
      </c>
      <c r="DL474" s="44" t="str">
        <f t="shared" si="71"/>
        <v>Inviable Sanitariamente</v>
      </c>
      <c r="DM474" s="44" t="str">
        <f t="shared" si="71"/>
        <v>Inviable Sanitariamente</v>
      </c>
      <c r="DN474" s="44" t="str">
        <f t="shared" si="71"/>
        <v>Inviable Sanitariamente</v>
      </c>
      <c r="DO474" s="44" t="str">
        <f t="shared" si="71"/>
        <v>Inviable Sanitariamente</v>
      </c>
      <c r="DP474" s="44" t="str">
        <f t="shared" ref="DP474:DY476" si="72">IF(DN474&lt;5,"Sin Riesgo",IF(DN474 &lt;=14,"Bajo",IF(DN474&lt;=35,"Medio",IF(DN474&lt;=80,"Alto","Inviable Sanitariamente"))))</f>
        <v>Inviable Sanitariamente</v>
      </c>
      <c r="DQ474" s="44" t="str">
        <f t="shared" si="72"/>
        <v>Inviable Sanitariamente</v>
      </c>
      <c r="DR474" s="44" t="str">
        <f t="shared" si="72"/>
        <v>Inviable Sanitariamente</v>
      </c>
      <c r="DS474" s="44" t="str">
        <f t="shared" si="72"/>
        <v>Inviable Sanitariamente</v>
      </c>
      <c r="DT474" s="44" t="str">
        <f t="shared" si="72"/>
        <v>Inviable Sanitariamente</v>
      </c>
      <c r="DU474" s="44" t="str">
        <f t="shared" si="72"/>
        <v>Inviable Sanitariamente</v>
      </c>
      <c r="DV474" s="44" t="str">
        <f t="shared" si="72"/>
        <v>Inviable Sanitariamente</v>
      </c>
      <c r="DW474" s="44" t="str">
        <f t="shared" si="72"/>
        <v>Inviable Sanitariamente</v>
      </c>
      <c r="DX474" s="44" t="str">
        <f t="shared" si="72"/>
        <v>Inviable Sanitariamente</v>
      </c>
      <c r="DY474" s="44" t="str">
        <f t="shared" si="72"/>
        <v>Inviable Sanitariamente</v>
      </c>
      <c r="DZ474" s="44" t="str">
        <f t="shared" ref="DZ474:EI476" si="73">IF(DX474&lt;5,"Sin Riesgo",IF(DX474 &lt;=14,"Bajo",IF(DX474&lt;=35,"Medio",IF(DX474&lt;=80,"Alto","Inviable Sanitariamente"))))</f>
        <v>Inviable Sanitariamente</v>
      </c>
      <c r="EA474" s="44" t="str">
        <f t="shared" si="73"/>
        <v>Inviable Sanitariamente</v>
      </c>
      <c r="EB474" s="44" t="str">
        <f t="shared" si="73"/>
        <v>Inviable Sanitariamente</v>
      </c>
      <c r="EC474" s="44" t="str">
        <f t="shared" si="73"/>
        <v>Inviable Sanitariamente</v>
      </c>
      <c r="ED474" s="44" t="str">
        <f t="shared" si="73"/>
        <v>Inviable Sanitariamente</v>
      </c>
      <c r="EE474" s="44" t="str">
        <f t="shared" si="73"/>
        <v>Inviable Sanitariamente</v>
      </c>
      <c r="EF474" s="44" t="str">
        <f t="shared" si="73"/>
        <v>Inviable Sanitariamente</v>
      </c>
      <c r="EG474" s="44" t="str">
        <f t="shared" si="73"/>
        <v>Inviable Sanitariamente</v>
      </c>
      <c r="EH474" s="44" t="str">
        <f t="shared" si="73"/>
        <v>Inviable Sanitariamente</v>
      </c>
      <c r="EI474" s="44" t="str">
        <f t="shared" si="73"/>
        <v>Inviable Sanitariamente</v>
      </c>
      <c r="EJ474" s="44" t="str">
        <f t="shared" ref="EJ474:ES476" si="74">IF(EH474&lt;5,"Sin Riesgo",IF(EH474 &lt;=14,"Bajo",IF(EH474&lt;=35,"Medio",IF(EH474&lt;=80,"Alto","Inviable Sanitariamente"))))</f>
        <v>Inviable Sanitariamente</v>
      </c>
      <c r="EK474" s="44" t="str">
        <f t="shared" si="74"/>
        <v>Inviable Sanitariamente</v>
      </c>
      <c r="EL474" s="44" t="str">
        <f t="shared" si="74"/>
        <v>Inviable Sanitariamente</v>
      </c>
      <c r="EM474" s="44" t="str">
        <f t="shared" si="74"/>
        <v>Inviable Sanitariamente</v>
      </c>
      <c r="EN474" s="44" t="str">
        <f t="shared" si="74"/>
        <v>Inviable Sanitariamente</v>
      </c>
      <c r="EO474" s="44" t="str">
        <f t="shared" si="74"/>
        <v>Inviable Sanitariamente</v>
      </c>
      <c r="EP474" s="44" t="str">
        <f t="shared" si="74"/>
        <v>Inviable Sanitariamente</v>
      </c>
      <c r="EQ474" s="44" t="str">
        <f t="shared" si="74"/>
        <v>Inviable Sanitariamente</v>
      </c>
      <c r="ER474" s="44" t="str">
        <f t="shared" si="74"/>
        <v>Inviable Sanitariamente</v>
      </c>
      <c r="ES474" s="44" t="str">
        <f t="shared" si="74"/>
        <v>Inviable Sanitariamente</v>
      </c>
      <c r="ET474" s="44" t="str">
        <f t="shared" ref="ET474:FC476" si="75">IF(ER474&lt;5,"Sin Riesgo",IF(ER474 &lt;=14,"Bajo",IF(ER474&lt;=35,"Medio",IF(ER474&lt;=80,"Alto","Inviable Sanitariamente"))))</f>
        <v>Inviable Sanitariamente</v>
      </c>
      <c r="EU474" s="44" t="str">
        <f t="shared" si="75"/>
        <v>Inviable Sanitariamente</v>
      </c>
      <c r="EV474" s="44" t="str">
        <f t="shared" si="75"/>
        <v>Inviable Sanitariamente</v>
      </c>
      <c r="EW474" s="44" t="str">
        <f t="shared" si="75"/>
        <v>Inviable Sanitariamente</v>
      </c>
      <c r="EX474" s="44" t="str">
        <f t="shared" si="75"/>
        <v>Inviable Sanitariamente</v>
      </c>
      <c r="EY474" s="44" t="str">
        <f t="shared" si="75"/>
        <v>Inviable Sanitariamente</v>
      </c>
      <c r="EZ474" s="44" t="str">
        <f t="shared" si="75"/>
        <v>Inviable Sanitariamente</v>
      </c>
      <c r="FA474" s="44" t="str">
        <f t="shared" si="75"/>
        <v>Inviable Sanitariamente</v>
      </c>
      <c r="FB474" s="44" t="str">
        <f t="shared" si="75"/>
        <v>Inviable Sanitariamente</v>
      </c>
      <c r="FC474" s="44" t="str">
        <f t="shared" si="75"/>
        <v>Inviable Sanitariamente</v>
      </c>
      <c r="FD474" s="44" t="str">
        <f t="shared" ref="FD474:FM476" si="76">IF(FB474&lt;5,"Sin Riesgo",IF(FB474 &lt;=14,"Bajo",IF(FB474&lt;=35,"Medio",IF(FB474&lt;=80,"Alto","Inviable Sanitariamente"))))</f>
        <v>Inviable Sanitariamente</v>
      </c>
      <c r="FE474" s="44" t="str">
        <f t="shared" si="76"/>
        <v>Inviable Sanitariamente</v>
      </c>
      <c r="FF474" s="44" t="str">
        <f t="shared" si="76"/>
        <v>Inviable Sanitariamente</v>
      </c>
      <c r="FG474" s="44" t="str">
        <f t="shared" si="76"/>
        <v>Inviable Sanitariamente</v>
      </c>
      <c r="FH474" s="44" t="str">
        <f t="shared" si="76"/>
        <v>Inviable Sanitariamente</v>
      </c>
      <c r="FI474" s="44" t="str">
        <f t="shared" si="76"/>
        <v>Inviable Sanitariamente</v>
      </c>
      <c r="FJ474" s="44" t="str">
        <f t="shared" si="76"/>
        <v>Inviable Sanitariamente</v>
      </c>
      <c r="FK474" s="44" t="str">
        <f t="shared" si="76"/>
        <v>Inviable Sanitariamente</v>
      </c>
      <c r="FL474" s="44" t="str">
        <f t="shared" si="76"/>
        <v>Inviable Sanitariamente</v>
      </c>
      <c r="FM474" s="44" t="str">
        <f t="shared" si="76"/>
        <v>Inviable Sanitariamente</v>
      </c>
      <c r="FN474" s="44" t="str">
        <f t="shared" ref="FN474:FW476" si="77">IF(FL474&lt;5,"Sin Riesgo",IF(FL474 &lt;=14,"Bajo",IF(FL474&lt;=35,"Medio",IF(FL474&lt;=80,"Alto","Inviable Sanitariamente"))))</f>
        <v>Inviable Sanitariamente</v>
      </c>
      <c r="FO474" s="44" t="str">
        <f t="shared" si="77"/>
        <v>Inviable Sanitariamente</v>
      </c>
      <c r="FP474" s="44" t="str">
        <f t="shared" si="77"/>
        <v>Inviable Sanitariamente</v>
      </c>
      <c r="FQ474" s="44" t="str">
        <f t="shared" si="77"/>
        <v>Inviable Sanitariamente</v>
      </c>
      <c r="FR474" s="44" t="str">
        <f t="shared" si="77"/>
        <v>Inviable Sanitariamente</v>
      </c>
      <c r="FS474" s="44" t="str">
        <f t="shared" si="77"/>
        <v>Inviable Sanitariamente</v>
      </c>
      <c r="FT474" s="44" t="str">
        <f t="shared" si="77"/>
        <v>Inviable Sanitariamente</v>
      </c>
      <c r="FU474" s="44" t="str">
        <f t="shared" si="77"/>
        <v>Inviable Sanitariamente</v>
      </c>
      <c r="FV474" s="44" t="str">
        <f t="shared" si="77"/>
        <v>Inviable Sanitariamente</v>
      </c>
      <c r="FW474" s="44" t="str">
        <f t="shared" si="77"/>
        <v>Inviable Sanitariamente</v>
      </c>
      <c r="FX474" s="44" t="str">
        <f t="shared" ref="FX474:GG476" si="78">IF(FV474&lt;5,"Sin Riesgo",IF(FV474 &lt;=14,"Bajo",IF(FV474&lt;=35,"Medio",IF(FV474&lt;=80,"Alto","Inviable Sanitariamente"))))</f>
        <v>Inviable Sanitariamente</v>
      </c>
      <c r="FY474" s="44" t="str">
        <f t="shared" si="78"/>
        <v>Inviable Sanitariamente</v>
      </c>
      <c r="FZ474" s="44" t="str">
        <f t="shared" si="78"/>
        <v>Inviable Sanitariamente</v>
      </c>
      <c r="GA474" s="44" t="str">
        <f t="shared" si="78"/>
        <v>Inviable Sanitariamente</v>
      </c>
      <c r="GB474" s="44" t="str">
        <f t="shared" si="78"/>
        <v>Inviable Sanitariamente</v>
      </c>
      <c r="GC474" s="44" t="str">
        <f t="shared" si="78"/>
        <v>Inviable Sanitariamente</v>
      </c>
      <c r="GD474" s="44" t="str">
        <f t="shared" si="78"/>
        <v>Inviable Sanitariamente</v>
      </c>
      <c r="GE474" s="44" t="str">
        <f t="shared" si="78"/>
        <v>Inviable Sanitariamente</v>
      </c>
      <c r="GF474" s="44" t="str">
        <f t="shared" si="78"/>
        <v>Inviable Sanitariamente</v>
      </c>
      <c r="GG474" s="44" t="str">
        <f t="shared" si="78"/>
        <v>Inviable Sanitariamente</v>
      </c>
      <c r="GH474" s="44" t="str">
        <f t="shared" ref="GH474:GQ476" si="79">IF(GF474&lt;5,"Sin Riesgo",IF(GF474 &lt;=14,"Bajo",IF(GF474&lt;=35,"Medio",IF(GF474&lt;=80,"Alto","Inviable Sanitariamente"))))</f>
        <v>Inviable Sanitariamente</v>
      </c>
      <c r="GI474" s="44" t="str">
        <f t="shared" si="79"/>
        <v>Inviable Sanitariamente</v>
      </c>
      <c r="GJ474" s="44" t="str">
        <f t="shared" si="79"/>
        <v>Inviable Sanitariamente</v>
      </c>
      <c r="GK474" s="44" t="str">
        <f t="shared" si="79"/>
        <v>Inviable Sanitariamente</v>
      </c>
      <c r="GL474" s="44" t="str">
        <f t="shared" si="79"/>
        <v>Inviable Sanitariamente</v>
      </c>
      <c r="GM474" s="44" t="str">
        <f t="shared" si="79"/>
        <v>Inviable Sanitariamente</v>
      </c>
      <c r="GN474" s="44" t="str">
        <f t="shared" si="79"/>
        <v>Inviable Sanitariamente</v>
      </c>
      <c r="GO474" s="44" t="str">
        <f t="shared" si="79"/>
        <v>Inviable Sanitariamente</v>
      </c>
      <c r="GP474" s="44" t="str">
        <f t="shared" si="79"/>
        <v>Inviable Sanitariamente</v>
      </c>
      <c r="GQ474" s="44" t="str">
        <f t="shared" si="79"/>
        <v>Inviable Sanitariamente</v>
      </c>
      <c r="GR474" s="44" t="str">
        <f t="shared" ref="GR474:HA476" si="80">IF(GP474&lt;5,"Sin Riesgo",IF(GP474 &lt;=14,"Bajo",IF(GP474&lt;=35,"Medio",IF(GP474&lt;=80,"Alto","Inviable Sanitariamente"))))</f>
        <v>Inviable Sanitariamente</v>
      </c>
      <c r="GS474" s="44" t="str">
        <f t="shared" si="80"/>
        <v>Inviable Sanitariamente</v>
      </c>
      <c r="GT474" s="44" t="str">
        <f t="shared" si="80"/>
        <v>Inviable Sanitariamente</v>
      </c>
      <c r="GU474" s="44" t="str">
        <f t="shared" si="80"/>
        <v>Inviable Sanitariamente</v>
      </c>
      <c r="GV474" s="44" t="str">
        <f t="shared" si="80"/>
        <v>Inviable Sanitariamente</v>
      </c>
      <c r="GW474" s="44" t="str">
        <f t="shared" si="80"/>
        <v>Inviable Sanitariamente</v>
      </c>
      <c r="GX474" s="44" t="str">
        <f t="shared" si="80"/>
        <v>Inviable Sanitariamente</v>
      </c>
      <c r="GY474" s="44" t="str">
        <f t="shared" si="80"/>
        <v>Inviable Sanitariamente</v>
      </c>
      <c r="GZ474" s="44" t="str">
        <f t="shared" si="80"/>
        <v>Inviable Sanitariamente</v>
      </c>
      <c r="HA474" s="44" t="str">
        <f t="shared" si="80"/>
        <v>Inviable Sanitariamente</v>
      </c>
      <c r="HB474" s="44" t="str">
        <f t="shared" ref="HB474:HK476" si="81">IF(GZ474&lt;5,"Sin Riesgo",IF(GZ474 &lt;=14,"Bajo",IF(GZ474&lt;=35,"Medio",IF(GZ474&lt;=80,"Alto","Inviable Sanitariamente"))))</f>
        <v>Inviable Sanitariamente</v>
      </c>
      <c r="HC474" s="44" t="str">
        <f t="shared" si="81"/>
        <v>Inviable Sanitariamente</v>
      </c>
      <c r="HD474" s="44" t="str">
        <f t="shared" si="81"/>
        <v>Inviable Sanitariamente</v>
      </c>
      <c r="HE474" s="44" t="str">
        <f t="shared" si="81"/>
        <v>Inviable Sanitariamente</v>
      </c>
      <c r="HF474" s="44" t="str">
        <f t="shared" si="81"/>
        <v>Inviable Sanitariamente</v>
      </c>
      <c r="HG474" s="44" t="str">
        <f t="shared" si="81"/>
        <v>Inviable Sanitariamente</v>
      </c>
      <c r="HH474" s="44" t="str">
        <f t="shared" si="81"/>
        <v>Inviable Sanitariamente</v>
      </c>
      <c r="HI474" s="44" t="str">
        <f t="shared" si="81"/>
        <v>Inviable Sanitariamente</v>
      </c>
      <c r="HJ474" s="44" t="str">
        <f t="shared" si="81"/>
        <v>Inviable Sanitariamente</v>
      </c>
      <c r="HK474" s="44" t="str">
        <f t="shared" si="81"/>
        <v>Inviable Sanitariamente</v>
      </c>
      <c r="HL474" s="44" t="str">
        <f t="shared" ref="HL474:HU476" si="82">IF(HJ474&lt;5,"Sin Riesgo",IF(HJ474 &lt;=14,"Bajo",IF(HJ474&lt;=35,"Medio",IF(HJ474&lt;=80,"Alto","Inviable Sanitariamente"))))</f>
        <v>Inviable Sanitariamente</v>
      </c>
      <c r="HM474" s="44" t="str">
        <f t="shared" si="82"/>
        <v>Inviable Sanitariamente</v>
      </c>
      <c r="HN474" s="44" t="str">
        <f t="shared" si="82"/>
        <v>Inviable Sanitariamente</v>
      </c>
      <c r="HO474" s="44" t="str">
        <f t="shared" si="82"/>
        <v>Inviable Sanitariamente</v>
      </c>
      <c r="HP474" s="44" t="str">
        <f t="shared" si="82"/>
        <v>Inviable Sanitariamente</v>
      </c>
      <c r="HQ474" s="44" t="str">
        <f t="shared" si="82"/>
        <v>Inviable Sanitariamente</v>
      </c>
      <c r="HR474" s="44" t="str">
        <f t="shared" si="82"/>
        <v>Inviable Sanitariamente</v>
      </c>
      <c r="HS474" s="44" t="str">
        <f t="shared" si="82"/>
        <v>Inviable Sanitariamente</v>
      </c>
      <c r="HT474" s="44" t="str">
        <f t="shared" si="82"/>
        <v>Inviable Sanitariamente</v>
      </c>
      <c r="HU474" s="44" t="str">
        <f t="shared" si="82"/>
        <v>Inviable Sanitariamente</v>
      </c>
      <c r="HV474" s="44" t="str">
        <f t="shared" ref="HV474:IE476" si="83">IF(HT474&lt;5,"Sin Riesgo",IF(HT474 &lt;=14,"Bajo",IF(HT474&lt;=35,"Medio",IF(HT474&lt;=80,"Alto","Inviable Sanitariamente"))))</f>
        <v>Inviable Sanitariamente</v>
      </c>
      <c r="HW474" s="44" t="str">
        <f t="shared" si="83"/>
        <v>Inviable Sanitariamente</v>
      </c>
      <c r="HX474" s="44" t="str">
        <f t="shared" si="83"/>
        <v>Inviable Sanitariamente</v>
      </c>
      <c r="HY474" s="44" t="str">
        <f t="shared" si="83"/>
        <v>Inviable Sanitariamente</v>
      </c>
      <c r="HZ474" s="44" t="str">
        <f t="shared" si="83"/>
        <v>Inviable Sanitariamente</v>
      </c>
      <c r="IA474" s="44" t="str">
        <f t="shared" si="83"/>
        <v>Inviable Sanitariamente</v>
      </c>
      <c r="IB474" s="44" t="str">
        <f t="shared" si="83"/>
        <v>Inviable Sanitariamente</v>
      </c>
      <c r="IC474" s="44" t="str">
        <f t="shared" si="83"/>
        <v>Inviable Sanitariamente</v>
      </c>
      <c r="ID474" s="44" t="str">
        <f t="shared" si="83"/>
        <v>Inviable Sanitariamente</v>
      </c>
      <c r="IE474" s="44" t="str">
        <f t="shared" si="83"/>
        <v>Inviable Sanitariamente</v>
      </c>
      <c r="IF474" s="44" t="str">
        <f t="shared" ref="IF474:IO476" si="84">IF(ID474&lt;5,"Sin Riesgo",IF(ID474 &lt;=14,"Bajo",IF(ID474&lt;=35,"Medio",IF(ID474&lt;=80,"Alto","Inviable Sanitariamente"))))</f>
        <v>Inviable Sanitariamente</v>
      </c>
      <c r="IG474" s="44" t="str">
        <f t="shared" si="84"/>
        <v>Inviable Sanitariamente</v>
      </c>
      <c r="IH474" s="44" t="str">
        <f t="shared" si="84"/>
        <v>Inviable Sanitariamente</v>
      </c>
      <c r="II474" s="44" t="str">
        <f t="shared" si="84"/>
        <v>Inviable Sanitariamente</v>
      </c>
      <c r="IJ474" s="44" t="str">
        <f t="shared" si="84"/>
        <v>Inviable Sanitariamente</v>
      </c>
      <c r="IK474" s="44" t="str">
        <f t="shared" si="84"/>
        <v>Inviable Sanitariamente</v>
      </c>
      <c r="IL474" s="44" t="str">
        <f t="shared" si="84"/>
        <v>Inviable Sanitariamente</v>
      </c>
      <c r="IM474" s="44" t="str">
        <f t="shared" si="84"/>
        <v>Inviable Sanitariamente</v>
      </c>
      <c r="IN474" s="44" t="str">
        <f t="shared" si="84"/>
        <v>Inviable Sanitariamente</v>
      </c>
      <c r="IO474" s="44" t="str">
        <f t="shared" si="84"/>
        <v>Inviable Sanitariamente</v>
      </c>
      <c r="IP474" s="44" t="str">
        <f t="shared" ref="IP474:IY476" si="85">IF(IN474&lt;5,"Sin Riesgo",IF(IN474 &lt;=14,"Bajo",IF(IN474&lt;=35,"Medio",IF(IN474&lt;=80,"Alto","Inviable Sanitariamente"))))</f>
        <v>Inviable Sanitariamente</v>
      </c>
      <c r="IQ474" s="44" t="str">
        <f t="shared" si="85"/>
        <v>Inviable Sanitariamente</v>
      </c>
      <c r="IR474" s="44" t="str">
        <f t="shared" si="85"/>
        <v>Inviable Sanitariamente</v>
      </c>
      <c r="IS474" s="44" t="str">
        <f t="shared" si="85"/>
        <v>Inviable Sanitariamente</v>
      </c>
      <c r="IT474" s="44" t="str">
        <f t="shared" si="85"/>
        <v>Inviable Sanitariamente</v>
      </c>
      <c r="IU474" s="44" t="str">
        <f t="shared" si="85"/>
        <v>Inviable Sanitariamente</v>
      </c>
      <c r="IV474" s="44" t="str">
        <f t="shared" si="85"/>
        <v>Inviable Sanitariamente</v>
      </c>
      <c r="IW474" s="44" t="str">
        <f t="shared" si="85"/>
        <v>Inviable Sanitariamente</v>
      </c>
      <c r="IX474" s="44" t="str">
        <f t="shared" si="85"/>
        <v>Inviable Sanitariamente</v>
      </c>
      <c r="IY474" s="44" t="str">
        <f t="shared" si="85"/>
        <v>Inviable Sanitariamente</v>
      </c>
      <c r="IZ474" s="44" t="str">
        <f t="shared" ref="IZ474:JI476" si="86">IF(IX474&lt;5,"Sin Riesgo",IF(IX474 &lt;=14,"Bajo",IF(IX474&lt;=35,"Medio",IF(IX474&lt;=80,"Alto","Inviable Sanitariamente"))))</f>
        <v>Inviable Sanitariamente</v>
      </c>
      <c r="JA474" s="44" t="str">
        <f t="shared" si="86"/>
        <v>Inviable Sanitariamente</v>
      </c>
      <c r="JB474" s="44" t="str">
        <f t="shared" si="86"/>
        <v>Inviable Sanitariamente</v>
      </c>
      <c r="JC474" s="44" t="str">
        <f t="shared" si="86"/>
        <v>Inviable Sanitariamente</v>
      </c>
      <c r="JD474" s="44" t="str">
        <f t="shared" si="86"/>
        <v>Inviable Sanitariamente</v>
      </c>
      <c r="JE474" s="44" t="str">
        <f t="shared" si="86"/>
        <v>Inviable Sanitariamente</v>
      </c>
      <c r="JF474" s="44" t="str">
        <f t="shared" si="86"/>
        <v>Inviable Sanitariamente</v>
      </c>
      <c r="JG474" s="44" t="str">
        <f t="shared" si="86"/>
        <v>Inviable Sanitariamente</v>
      </c>
      <c r="JH474" s="44" t="str">
        <f t="shared" si="86"/>
        <v>Inviable Sanitariamente</v>
      </c>
      <c r="JI474" s="44" t="str">
        <f t="shared" si="86"/>
        <v>Inviable Sanitariamente</v>
      </c>
      <c r="JJ474" s="44" t="str">
        <f t="shared" ref="JJ474:JS476" si="87">IF(JH474&lt;5,"Sin Riesgo",IF(JH474 &lt;=14,"Bajo",IF(JH474&lt;=35,"Medio",IF(JH474&lt;=80,"Alto","Inviable Sanitariamente"))))</f>
        <v>Inviable Sanitariamente</v>
      </c>
      <c r="JK474" s="44" t="str">
        <f t="shared" si="87"/>
        <v>Inviable Sanitariamente</v>
      </c>
      <c r="JL474" s="44" t="str">
        <f t="shared" si="87"/>
        <v>Inviable Sanitariamente</v>
      </c>
      <c r="JM474" s="44" t="str">
        <f t="shared" si="87"/>
        <v>Inviable Sanitariamente</v>
      </c>
      <c r="JN474" s="44" t="str">
        <f t="shared" si="87"/>
        <v>Inviable Sanitariamente</v>
      </c>
      <c r="JO474" s="44" t="str">
        <f t="shared" si="87"/>
        <v>Inviable Sanitariamente</v>
      </c>
      <c r="JP474" s="44" t="str">
        <f t="shared" si="87"/>
        <v>Inviable Sanitariamente</v>
      </c>
      <c r="JQ474" s="44" t="str">
        <f t="shared" si="87"/>
        <v>Inviable Sanitariamente</v>
      </c>
      <c r="JR474" s="44" t="str">
        <f t="shared" si="87"/>
        <v>Inviable Sanitariamente</v>
      </c>
      <c r="JS474" s="44" t="str">
        <f t="shared" si="87"/>
        <v>Inviable Sanitariamente</v>
      </c>
      <c r="JT474" s="44" t="str">
        <f t="shared" ref="JT474:KC476" si="88">IF(JR474&lt;5,"Sin Riesgo",IF(JR474 &lt;=14,"Bajo",IF(JR474&lt;=35,"Medio",IF(JR474&lt;=80,"Alto","Inviable Sanitariamente"))))</f>
        <v>Inviable Sanitariamente</v>
      </c>
      <c r="JU474" s="44" t="str">
        <f t="shared" si="88"/>
        <v>Inviable Sanitariamente</v>
      </c>
      <c r="JV474" s="44" t="str">
        <f t="shared" si="88"/>
        <v>Inviable Sanitariamente</v>
      </c>
      <c r="JW474" s="44" t="str">
        <f t="shared" si="88"/>
        <v>Inviable Sanitariamente</v>
      </c>
      <c r="JX474" s="44" t="str">
        <f t="shared" si="88"/>
        <v>Inviable Sanitariamente</v>
      </c>
      <c r="JY474" s="44" t="str">
        <f t="shared" si="88"/>
        <v>Inviable Sanitariamente</v>
      </c>
      <c r="JZ474" s="44" t="str">
        <f t="shared" si="88"/>
        <v>Inviable Sanitariamente</v>
      </c>
      <c r="KA474" s="44" t="str">
        <f t="shared" si="88"/>
        <v>Inviable Sanitariamente</v>
      </c>
      <c r="KB474" s="44" t="str">
        <f t="shared" si="88"/>
        <v>Inviable Sanitariamente</v>
      </c>
      <c r="KC474" s="44" t="str">
        <f t="shared" si="88"/>
        <v>Inviable Sanitariamente</v>
      </c>
      <c r="KD474" s="44" t="str">
        <f t="shared" ref="KD474:KM476" si="89">IF(KB474&lt;5,"Sin Riesgo",IF(KB474 &lt;=14,"Bajo",IF(KB474&lt;=35,"Medio",IF(KB474&lt;=80,"Alto","Inviable Sanitariamente"))))</f>
        <v>Inviable Sanitariamente</v>
      </c>
      <c r="KE474" s="44" t="str">
        <f t="shared" si="89"/>
        <v>Inviable Sanitariamente</v>
      </c>
      <c r="KF474" s="44" t="str">
        <f t="shared" si="89"/>
        <v>Inviable Sanitariamente</v>
      </c>
      <c r="KG474" s="44" t="str">
        <f t="shared" si="89"/>
        <v>Inviable Sanitariamente</v>
      </c>
      <c r="KH474" s="44" t="str">
        <f t="shared" si="89"/>
        <v>Inviable Sanitariamente</v>
      </c>
      <c r="KI474" s="44" t="str">
        <f t="shared" si="89"/>
        <v>Inviable Sanitariamente</v>
      </c>
      <c r="KJ474" s="44" t="str">
        <f t="shared" si="89"/>
        <v>Inviable Sanitariamente</v>
      </c>
      <c r="KK474" s="44" t="str">
        <f t="shared" si="89"/>
        <v>Inviable Sanitariamente</v>
      </c>
      <c r="KL474" s="44" t="str">
        <f t="shared" si="89"/>
        <v>Inviable Sanitariamente</v>
      </c>
      <c r="KM474" s="44" t="str">
        <f t="shared" si="89"/>
        <v>Inviable Sanitariamente</v>
      </c>
      <c r="KN474" s="44" t="str">
        <f t="shared" ref="KN474:KW476" si="90">IF(KL474&lt;5,"Sin Riesgo",IF(KL474 &lt;=14,"Bajo",IF(KL474&lt;=35,"Medio",IF(KL474&lt;=80,"Alto","Inviable Sanitariamente"))))</f>
        <v>Inviable Sanitariamente</v>
      </c>
      <c r="KO474" s="44" t="str">
        <f t="shared" si="90"/>
        <v>Inviable Sanitariamente</v>
      </c>
      <c r="KP474" s="44" t="str">
        <f t="shared" si="90"/>
        <v>Inviable Sanitariamente</v>
      </c>
      <c r="KQ474" s="44" t="str">
        <f t="shared" si="90"/>
        <v>Inviable Sanitariamente</v>
      </c>
      <c r="KR474" s="44" t="str">
        <f t="shared" si="90"/>
        <v>Inviable Sanitariamente</v>
      </c>
      <c r="KS474" s="44" t="str">
        <f t="shared" si="90"/>
        <v>Inviable Sanitariamente</v>
      </c>
      <c r="KT474" s="44" t="str">
        <f t="shared" si="90"/>
        <v>Inviable Sanitariamente</v>
      </c>
      <c r="KU474" s="44" t="str">
        <f t="shared" si="90"/>
        <v>Inviable Sanitariamente</v>
      </c>
      <c r="KV474" s="44" t="str">
        <f t="shared" si="90"/>
        <v>Inviable Sanitariamente</v>
      </c>
      <c r="KW474" s="44" t="str">
        <f t="shared" si="90"/>
        <v>Inviable Sanitariamente</v>
      </c>
      <c r="KX474" s="44" t="str">
        <f t="shared" ref="KX474:LG476" si="91">IF(KV474&lt;5,"Sin Riesgo",IF(KV474 &lt;=14,"Bajo",IF(KV474&lt;=35,"Medio",IF(KV474&lt;=80,"Alto","Inviable Sanitariamente"))))</f>
        <v>Inviable Sanitariamente</v>
      </c>
      <c r="KY474" s="44" t="str">
        <f t="shared" si="91"/>
        <v>Inviable Sanitariamente</v>
      </c>
      <c r="KZ474" s="44" t="str">
        <f t="shared" si="91"/>
        <v>Inviable Sanitariamente</v>
      </c>
      <c r="LA474" s="44" t="str">
        <f t="shared" si="91"/>
        <v>Inviable Sanitariamente</v>
      </c>
      <c r="LB474" s="44" t="str">
        <f t="shared" si="91"/>
        <v>Inviable Sanitariamente</v>
      </c>
      <c r="LC474" s="44" t="str">
        <f t="shared" si="91"/>
        <v>Inviable Sanitariamente</v>
      </c>
      <c r="LD474" s="44" t="str">
        <f t="shared" si="91"/>
        <v>Inviable Sanitariamente</v>
      </c>
      <c r="LE474" s="44" t="str">
        <f t="shared" si="91"/>
        <v>Inviable Sanitariamente</v>
      </c>
      <c r="LF474" s="44" t="str">
        <f t="shared" si="91"/>
        <v>Inviable Sanitariamente</v>
      </c>
      <c r="LG474" s="44" t="str">
        <f t="shared" si="91"/>
        <v>Inviable Sanitariamente</v>
      </c>
      <c r="LH474" s="44" t="str">
        <f t="shared" ref="LH474:LQ476" si="92">IF(LF474&lt;5,"Sin Riesgo",IF(LF474 &lt;=14,"Bajo",IF(LF474&lt;=35,"Medio",IF(LF474&lt;=80,"Alto","Inviable Sanitariamente"))))</f>
        <v>Inviable Sanitariamente</v>
      </c>
      <c r="LI474" s="44" t="str">
        <f t="shared" si="92"/>
        <v>Inviable Sanitariamente</v>
      </c>
      <c r="LJ474" s="44" t="str">
        <f t="shared" si="92"/>
        <v>Inviable Sanitariamente</v>
      </c>
      <c r="LK474" s="44" t="str">
        <f t="shared" si="92"/>
        <v>Inviable Sanitariamente</v>
      </c>
      <c r="LL474" s="44" t="str">
        <f t="shared" si="92"/>
        <v>Inviable Sanitariamente</v>
      </c>
      <c r="LM474" s="44" t="str">
        <f t="shared" si="92"/>
        <v>Inviable Sanitariamente</v>
      </c>
      <c r="LN474" s="44" t="str">
        <f t="shared" si="92"/>
        <v>Inviable Sanitariamente</v>
      </c>
      <c r="LO474" s="44" t="str">
        <f t="shared" si="92"/>
        <v>Inviable Sanitariamente</v>
      </c>
      <c r="LP474" s="44" t="str">
        <f t="shared" si="92"/>
        <v>Inviable Sanitariamente</v>
      </c>
      <c r="LQ474" s="44" t="str">
        <f t="shared" si="92"/>
        <v>Inviable Sanitariamente</v>
      </c>
      <c r="LR474" s="44" t="str">
        <f t="shared" ref="LR474:MA476" si="93">IF(LP474&lt;5,"Sin Riesgo",IF(LP474 &lt;=14,"Bajo",IF(LP474&lt;=35,"Medio",IF(LP474&lt;=80,"Alto","Inviable Sanitariamente"))))</f>
        <v>Inviable Sanitariamente</v>
      </c>
      <c r="LS474" s="44" t="str">
        <f t="shared" si="93"/>
        <v>Inviable Sanitariamente</v>
      </c>
      <c r="LT474" s="44" t="str">
        <f t="shared" si="93"/>
        <v>Inviable Sanitariamente</v>
      </c>
      <c r="LU474" s="44" t="str">
        <f t="shared" si="93"/>
        <v>Inviable Sanitariamente</v>
      </c>
      <c r="LV474" s="44" t="str">
        <f t="shared" si="93"/>
        <v>Inviable Sanitariamente</v>
      </c>
      <c r="LW474" s="44" t="str">
        <f t="shared" si="93"/>
        <v>Inviable Sanitariamente</v>
      </c>
      <c r="LX474" s="44" t="str">
        <f t="shared" si="93"/>
        <v>Inviable Sanitariamente</v>
      </c>
      <c r="LY474" s="44" t="str">
        <f t="shared" si="93"/>
        <v>Inviable Sanitariamente</v>
      </c>
      <c r="LZ474" s="44" t="str">
        <f t="shared" si="93"/>
        <v>Inviable Sanitariamente</v>
      </c>
      <c r="MA474" s="44" t="str">
        <f t="shared" si="93"/>
        <v>Inviable Sanitariamente</v>
      </c>
      <c r="MB474" s="44" t="str">
        <f t="shared" ref="MB474:MK476" si="94">IF(LZ474&lt;5,"Sin Riesgo",IF(LZ474 &lt;=14,"Bajo",IF(LZ474&lt;=35,"Medio",IF(LZ474&lt;=80,"Alto","Inviable Sanitariamente"))))</f>
        <v>Inviable Sanitariamente</v>
      </c>
      <c r="MC474" s="44" t="str">
        <f t="shared" si="94"/>
        <v>Inviable Sanitariamente</v>
      </c>
      <c r="MD474" s="44" t="str">
        <f t="shared" si="94"/>
        <v>Inviable Sanitariamente</v>
      </c>
      <c r="ME474" s="44" t="str">
        <f t="shared" si="94"/>
        <v>Inviable Sanitariamente</v>
      </c>
      <c r="MF474" s="44" t="str">
        <f t="shared" si="94"/>
        <v>Inviable Sanitariamente</v>
      </c>
      <c r="MG474" s="44" t="str">
        <f t="shared" si="94"/>
        <v>Inviable Sanitariamente</v>
      </c>
      <c r="MH474" s="44" t="str">
        <f t="shared" si="94"/>
        <v>Inviable Sanitariamente</v>
      </c>
      <c r="MI474" s="44" t="str">
        <f t="shared" si="94"/>
        <v>Inviable Sanitariamente</v>
      </c>
      <c r="MJ474" s="44" t="str">
        <f t="shared" si="94"/>
        <v>Inviable Sanitariamente</v>
      </c>
      <c r="MK474" s="44" t="str">
        <f t="shared" si="94"/>
        <v>Inviable Sanitariamente</v>
      </c>
      <c r="ML474" s="44" t="str">
        <f t="shared" ref="ML474:MU476" si="95">IF(MJ474&lt;5,"Sin Riesgo",IF(MJ474 &lt;=14,"Bajo",IF(MJ474&lt;=35,"Medio",IF(MJ474&lt;=80,"Alto","Inviable Sanitariamente"))))</f>
        <v>Inviable Sanitariamente</v>
      </c>
      <c r="MM474" s="44" t="str">
        <f t="shared" si="95"/>
        <v>Inviable Sanitariamente</v>
      </c>
      <c r="MN474" s="44" t="str">
        <f t="shared" si="95"/>
        <v>Inviable Sanitariamente</v>
      </c>
      <c r="MO474" s="44" t="str">
        <f t="shared" si="95"/>
        <v>Inviable Sanitariamente</v>
      </c>
      <c r="MP474" s="44" t="str">
        <f t="shared" si="95"/>
        <v>Inviable Sanitariamente</v>
      </c>
      <c r="MQ474" s="44" t="str">
        <f t="shared" si="95"/>
        <v>Inviable Sanitariamente</v>
      </c>
      <c r="MR474" s="44" t="str">
        <f t="shared" si="95"/>
        <v>Inviable Sanitariamente</v>
      </c>
      <c r="MS474" s="44" t="str">
        <f t="shared" si="95"/>
        <v>Inviable Sanitariamente</v>
      </c>
      <c r="MT474" s="44" t="str">
        <f t="shared" si="95"/>
        <v>Inviable Sanitariamente</v>
      </c>
      <c r="MU474" s="44" t="str">
        <f t="shared" si="95"/>
        <v>Inviable Sanitariamente</v>
      </c>
      <c r="MV474" s="44" t="str">
        <f t="shared" ref="MV474:NE476" si="96">IF(MT474&lt;5,"Sin Riesgo",IF(MT474 &lt;=14,"Bajo",IF(MT474&lt;=35,"Medio",IF(MT474&lt;=80,"Alto","Inviable Sanitariamente"))))</f>
        <v>Inviable Sanitariamente</v>
      </c>
      <c r="MW474" s="44" t="str">
        <f t="shared" si="96"/>
        <v>Inviable Sanitariamente</v>
      </c>
      <c r="MX474" s="44" t="str">
        <f t="shared" si="96"/>
        <v>Inviable Sanitariamente</v>
      </c>
      <c r="MY474" s="44" t="str">
        <f t="shared" si="96"/>
        <v>Inviable Sanitariamente</v>
      </c>
      <c r="MZ474" s="44" t="str">
        <f t="shared" si="96"/>
        <v>Inviable Sanitariamente</v>
      </c>
      <c r="NA474" s="44" t="str">
        <f t="shared" si="96"/>
        <v>Inviable Sanitariamente</v>
      </c>
      <c r="NB474" s="44" t="str">
        <f t="shared" si="96"/>
        <v>Inviable Sanitariamente</v>
      </c>
      <c r="NC474" s="44" t="str">
        <f t="shared" si="96"/>
        <v>Inviable Sanitariamente</v>
      </c>
      <c r="ND474" s="44" t="str">
        <f t="shared" si="96"/>
        <v>Inviable Sanitariamente</v>
      </c>
      <c r="NE474" s="44" t="str">
        <f t="shared" si="96"/>
        <v>Inviable Sanitariamente</v>
      </c>
      <c r="NF474" s="44" t="str">
        <f t="shared" ref="NF474:NO476" si="97">IF(ND474&lt;5,"Sin Riesgo",IF(ND474 &lt;=14,"Bajo",IF(ND474&lt;=35,"Medio",IF(ND474&lt;=80,"Alto","Inviable Sanitariamente"))))</f>
        <v>Inviable Sanitariamente</v>
      </c>
      <c r="NG474" s="44" t="str">
        <f t="shared" si="97"/>
        <v>Inviable Sanitariamente</v>
      </c>
      <c r="NH474" s="44" t="str">
        <f t="shared" si="97"/>
        <v>Inviable Sanitariamente</v>
      </c>
      <c r="NI474" s="44" t="str">
        <f t="shared" si="97"/>
        <v>Inviable Sanitariamente</v>
      </c>
      <c r="NJ474" s="44" t="str">
        <f t="shared" si="97"/>
        <v>Inviable Sanitariamente</v>
      </c>
      <c r="NK474" s="44" t="str">
        <f t="shared" si="97"/>
        <v>Inviable Sanitariamente</v>
      </c>
      <c r="NL474" s="44" t="str">
        <f t="shared" si="97"/>
        <v>Inviable Sanitariamente</v>
      </c>
      <c r="NM474" s="44" t="str">
        <f t="shared" si="97"/>
        <v>Inviable Sanitariamente</v>
      </c>
      <c r="NN474" s="44" t="str">
        <f t="shared" si="97"/>
        <v>Inviable Sanitariamente</v>
      </c>
      <c r="NO474" s="44" t="str">
        <f t="shared" si="97"/>
        <v>Inviable Sanitariamente</v>
      </c>
      <c r="NP474" s="44" t="str">
        <f t="shared" ref="NP474:NY476" si="98">IF(NN474&lt;5,"Sin Riesgo",IF(NN474 &lt;=14,"Bajo",IF(NN474&lt;=35,"Medio",IF(NN474&lt;=80,"Alto","Inviable Sanitariamente"))))</f>
        <v>Inviable Sanitariamente</v>
      </c>
      <c r="NQ474" s="44" t="str">
        <f t="shared" si="98"/>
        <v>Inviable Sanitariamente</v>
      </c>
      <c r="NR474" s="44" t="str">
        <f t="shared" si="98"/>
        <v>Inviable Sanitariamente</v>
      </c>
      <c r="NS474" s="44" t="str">
        <f t="shared" si="98"/>
        <v>Inviable Sanitariamente</v>
      </c>
      <c r="NT474" s="44" t="str">
        <f t="shared" si="98"/>
        <v>Inviable Sanitariamente</v>
      </c>
      <c r="NU474" s="44" t="str">
        <f t="shared" si="98"/>
        <v>Inviable Sanitariamente</v>
      </c>
      <c r="NV474" s="44" t="str">
        <f t="shared" si="98"/>
        <v>Inviable Sanitariamente</v>
      </c>
      <c r="NW474" s="44" t="str">
        <f t="shared" si="98"/>
        <v>Inviable Sanitariamente</v>
      </c>
      <c r="NX474" s="44" t="str">
        <f t="shared" si="98"/>
        <v>Inviable Sanitariamente</v>
      </c>
      <c r="NY474" s="44" t="str">
        <f t="shared" si="98"/>
        <v>Inviable Sanitariamente</v>
      </c>
      <c r="NZ474" s="44" t="str">
        <f t="shared" ref="NZ474:OI476" si="99">IF(NX474&lt;5,"Sin Riesgo",IF(NX474 &lt;=14,"Bajo",IF(NX474&lt;=35,"Medio",IF(NX474&lt;=80,"Alto","Inviable Sanitariamente"))))</f>
        <v>Inviable Sanitariamente</v>
      </c>
      <c r="OA474" s="44" t="str">
        <f t="shared" si="99"/>
        <v>Inviable Sanitariamente</v>
      </c>
      <c r="OB474" s="44" t="str">
        <f t="shared" si="99"/>
        <v>Inviable Sanitariamente</v>
      </c>
      <c r="OC474" s="44" t="str">
        <f t="shared" si="99"/>
        <v>Inviable Sanitariamente</v>
      </c>
      <c r="OD474" s="44" t="str">
        <f t="shared" si="99"/>
        <v>Inviable Sanitariamente</v>
      </c>
      <c r="OE474" s="44" t="str">
        <f t="shared" si="99"/>
        <v>Inviable Sanitariamente</v>
      </c>
      <c r="OF474" s="44" t="str">
        <f t="shared" si="99"/>
        <v>Inviable Sanitariamente</v>
      </c>
      <c r="OG474" s="44" t="str">
        <f t="shared" si="99"/>
        <v>Inviable Sanitariamente</v>
      </c>
      <c r="OH474" s="44" t="str">
        <f t="shared" si="99"/>
        <v>Inviable Sanitariamente</v>
      </c>
      <c r="OI474" s="44" t="str">
        <f t="shared" si="99"/>
        <v>Inviable Sanitariamente</v>
      </c>
      <c r="OJ474" s="44" t="str">
        <f t="shared" ref="OJ474:OS476" si="100">IF(OH474&lt;5,"Sin Riesgo",IF(OH474 &lt;=14,"Bajo",IF(OH474&lt;=35,"Medio",IF(OH474&lt;=80,"Alto","Inviable Sanitariamente"))))</f>
        <v>Inviable Sanitariamente</v>
      </c>
      <c r="OK474" s="44" t="str">
        <f t="shared" si="100"/>
        <v>Inviable Sanitariamente</v>
      </c>
      <c r="OL474" s="44" t="str">
        <f t="shared" si="100"/>
        <v>Inviable Sanitariamente</v>
      </c>
      <c r="OM474" s="44" t="str">
        <f t="shared" si="100"/>
        <v>Inviable Sanitariamente</v>
      </c>
      <c r="ON474" s="44" t="str">
        <f t="shared" si="100"/>
        <v>Inviable Sanitariamente</v>
      </c>
      <c r="OO474" s="44" t="str">
        <f t="shared" si="100"/>
        <v>Inviable Sanitariamente</v>
      </c>
      <c r="OP474" s="44" t="str">
        <f t="shared" si="100"/>
        <v>Inviable Sanitariamente</v>
      </c>
      <c r="OQ474" s="44" t="str">
        <f t="shared" si="100"/>
        <v>Inviable Sanitariamente</v>
      </c>
      <c r="OR474" s="44" t="str">
        <f t="shared" si="100"/>
        <v>Inviable Sanitariamente</v>
      </c>
      <c r="OS474" s="44" t="str">
        <f t="shared" si="100"/>
        <v>Inviable Sanitariamente</v>
      </c>
      <c r="OT474" s="44" t="str">
        <f t="shared" ref="OT474:PC476" si="101">IF(OR474&lt;5,"Sin Riesgo",IF(OR474 &lt;=14,"Bajo",IF(OR474&lt;=35,"Medio",IF(OR474&lt;=80,"Alto","Inviable Sanitariamente"))))</f>
        <v>Inviable Sanitariamente</v>
      </c>
      <c r="OU474" s="44" t="str">
        <f t="shared" si="101"/>
        <v>Inviable Sanitariamente</v>
      </c>
      <c r="OV474" s="44" t="str">
        <f t="shared" si="101"/>
        <v>Inviable Sanitariamente</v>
      </c>
      <c r="OW474" s="44" t="str">
        <f t="shared" si="101"/>
        <v>Inviable Sanitariamente</v>
      </c>
      <c r="OX474" s="44" t="str">
        <f t="shared" si="101"/>
        <v>Inviable Sanitariamente</v>
      </c>
      <c r="OY474" s="44" t="str">
        <f t="shared" si="101"/>
        <v>Inviable Sanitariamente</v>
      </c>
      <c r="OZ474" s="44" t="str">
        <f t="shared" si="101"/>
        <v>Inviable Sanitariamente</v>
      </c>
      <c r="PA474" s="44" t="str">
        <f t="shared" si="101"/>
        <v>Inviable Sanitariamente</v>
      </c>
      <c r="PB474" s="44" t="str">
        <f t="shared" si="101"/>
        <v>Inviable Sanitariamente</v>
      </c>
      <c r="PC474" s="44" t="str">
        <f t="shared" si="101"/>
        <v>Inviable Sanitariamente</v>
      </c>
      <c r="PD474" s="44" t="str">
        <f t="shared" ref="PD474:PM476" si="102">IF(PB474&lt;5,"Sin Riesgo",IF(PB474 &lt;=14,"Bajo",IF(PB474&lt;=35,"Medio",IF(PB474&lt;=80,"Alto","Inviable Sanitariamente"))))</f>
        <v>Inviable Sanitariamente</v>
      </c>
      <c r="PE474" s="44" t="str">
        <f t="shared" si="102"/>
        <v>Inviable Sanitariamente</v>
      </c>
      <c r="PF474" s="44" t="str">
        <f t="shared" si="102"/>
        <v>Inviable Sanitariamente</v>
      </c>
      <c r="PG474" s="44" t="str">
        <f t="shared" si="102"/>
        <v>Inviable Sanitariamente</v>
      </c>
      <c r="PH474" s="44" t="str">
        <f t="shared" si="102"/>
        <v>Inviable Sanitariamente</v>
      </c>
      <c r="PI474" s="44" t="str">
        <f t="shared" si="102"/>
        <v>Inviable Sanitariamente</v>
      </c>
      <c r="PJ474" s="44" t="str">
        <f t="shared" si="102"/>
        <v>Inviable Sanitariamente</v>
      </c>
      <c r="PK474" s="44" t="str">
        <f t="shared" si="102"/>
        <v>Inviable Sanitariamente</v>
      </c>
      <c r="PL474" s="44" t="str">
        <f t="shared" si="102"/>
        <v>Inviable Sanitariamente</v>
      </c>
      <c r="PM474" s="44" t="str">
        <f t="shared" si="102"/>
        <v>Inviable Sanitariamente</v>
      </c>
      <c r="PN474" s="44" t="str">
        <f t="shared" ref="PN474:PW476" si="103">IF(PL474&lt;5,"Sin Riesgo",IF(PL474 &lt;=14,"Bajo",IF(PL474&lt;=35,"Medio",IF(PL474&lt;=80,"Alto","Inviable Sanitariamente"))))</f>
        <v>Inviable Sanitariamente</v>
      </c>
      <c r="PO474" s="44" t="str">
        <f t="shared" si="103"/>
        <v>Inviable Sanitariamente</v>
      </c>
      <c r="PP474" s="44" t="str">
        <f t="shared" si="103"/>
        <v>Inviable Sanitariamente</v>
      </c>
      <c r="PQ474" s="44" t="str">
        <f t="shared" si="103"/>
        <v>Inviable Sanitariamente</v>
      </c>
      <c r="PR474" s="44" t="str">
        <f t="shared" si="103"/>
        <v>Inviable Sanitariamente</v>
      </c>
      <c r="PS474" s="44" t="str">
        <f t="shared" si="103"/>
        <v>Inviable Sanitariamente</v>
      </c>
      <c r="PT474" s="44" t="str">
        <f t="shared" si="103"/>
        <v>Inviable Sanitariamente</v>
      </c>
      <c r="PU474" s="44" t="str">
        <f t="shared" si="103"/>
        <v>Inviable Sanitariamente</v>
      </c>
      <c r="PV474" s="44" t="str">
        <f t="shared" si="103"/>
        <v>Inviable Sanitariamente</v>
      </c>
      <c r="PW474" s="44" t="str">
        <f t="shared" si="103"/>
        <v>Inviable Sanitariamente</v>
      </c>
      <c r="PX474" s="44" t="str">
        <f t="shared" ref="PX474:QG476" si="104">IF(PV474&lt;5,"Sin Riesgo",IF(PV474 &lt;=14,"Bajo",IF(PV474&lt;=35,"Medio",IF(PV474&lt;=80,"Alto","Inviable Sanitariamente"))))</f>
        <v>Inviable Sanitariamente</v>
      </c>
      <c r="PY474" s="44" t="str">
        <f t="shared" si="104"/>
        <v>Inviable Sanitariamente</v>
      </c>
      <c r="PZ474" s="44" t="str">
        <f t="shared" si="104"/>
        <v>Inviable Sanitariamente</v>
      </c>
      <c r="QA474" s="44" t="str">
        <f t="shared" si="104"/>
        <v>Inviable Sanitariamente</v>
      </c>
      <c r="QB474" s="44" t="str">
        <f t="shared" si="104"/>
        <v>Inviable Sanitariamente</v>
      </c>
      <c r="QC474" s="44" t="str">
        <f t="shared" si="104"/>
        <v>Inviable Sanitariamente</v>
      </c>
      <c r="QD474" s="44" t="str">
        <f t="shared" si="104"/>
        <v>Inviable Sanitariamente</v>
      </c>
      <c r="QE474" s="44" t="str">
        <f t="shared" si="104"/>
        <v>Inviable Sanitariamente</v>
      </c>
      <c r="QF474" s="44" t="str">
        <f t="shared" si="104"/>
        <v>Inviable Sanitariamente</v>
      </c>
      <c r="QG474" s="44" t="str">
        <f t="shared" si="104"/>
        <v>Inviable Sanitariamente</v>
      </c>
      <c r="QH474" s="44" t="str">
        <f t="shared" ref="QH474:QQ476" si="105">IF(QF474&lt;5,"Sin Riesgo",IF(QF474 &lt;=14,"Bajo",IF(QF474&lt;=35,"Medio",IF(QF474&lt;=80,"Alto","Inviable Sanitariamente"))))</f>
        <v>Inviable Sanitariamente</v>
      </c>
      <c r="QI474" s="44" t="str">
        <f t="shared" si="105"/>
        <v>Inviable Sanitariamente</v>
      </c>
      <c r="QJ474" s="44" t="str">
        <f t="shared" si="105"/>
        <v>Inviable Sanitariamente</v>
      </c>
      <c r="QK474" s="44" t="str">
        <f t="shared" si="105"/>
        <v>Inviable Sanitariamente</v>
      </c>
      <c r="QL474" s="44" t="str">
        <f t="shared" si="105"/>
        <v>Inviable Sanitariamente</v>
      </c>
      <c r="QM474" s="44" t="str">
        <f t="shared" si="105"/>
        <v>Inviable Sanitariamente</v>
      </c>
      <c r="QN474" s="44" t="str">
        <f t="shared" si="105"/>
        <v>Inviable Sanitariamente</v>
      </c>
      <c r="QO474" s="44" t="str">
        <f t="shared" si="105"/>
        <v>Inviable Sanitariamente</v>
      </c>
      <c r="QP474" s="44" t="str">
        <f t="shared" si="105"/>
        <v>Inviable Sanitariamente</v>
      </c>
      <c r="QQ474" s="44" t="str">
        <f t="shared" si="105"/>
        <v>Inviable Sanitariamente</v>
      </c>
      <c r="QR474" s="44" t="str">
        <f t="shared" ref="QR474:RA476" si="106">IF(QP474&lt;5,"Sin Riesgo",IF(QP474 &lt;=14,"Bajo",IF(QP474&lt;=35,"Medio",IF(QP474&lt;=80,"Alto","Inviable Sanitariamente"))))</f>
        <v>Inviable Sanitariamente</v>
      </c>
      <c r="QS474" s="44" t="str">
        <f t="shared" si="106"/>
        <v>Inviable Sanitariamente</v>
      </c>
      <c r="QT474" s="44" t="str">
        <f t="shared" si="106"/>
        <v>Inviable Sanitariamente</v>
      </c>
      <c r="QU474" s="44" t="str">
        <f t="shared" si="106"/>
        <v>Inviable Sanitariamente</v>
      </c>
      <c r="QV474" s="44" t="str">
        <f t="shared" si="106"/>
        <v>Inviable Sanitariamente</v>
      </c>
      <c r="QW474" s="44" t="str">
        <f t="shared" si="106"/>
        <v>Inviable Sanitariamente</v>
      </c>
      <c r="QX474" s="44" t="str">
        <f t="shared" si="106"/>
        <v>Inviable Sanitariamente</v>
      </c>
      <c r="QY474" s="44" t="str">
        <f t="shared" si="106"/>
        <v>Inviable Sanitariamente</v>
      </c>
      <c r="QZ474" s="44" t="str">
        <f t="shared" si="106"/>
        <v>Inviable Sanitariamente</v>
      </c>
      <c r="RA474" s="44" t="str">
        <f t="shared" si="106"/>
        <v>Inviable Sanitariamente</v>
      </c>
      <c r="RB474" s="44" t="str">
        <f t="shared" ref="RB474:RK476" si="107">IF(QZ474&lt;5,"Sin Riesgo",IF(QZ474 &lt;=14,"Bajo",IF(QZ474&lt;=35,"Medio",IF(QZ474&lt;=80,"Alto","Inviable Sanitariamente"))))</f>
        <v>Inviable Sanitariamente</v>
      </c>
      <c r="RC474" s="44" t="str">
        <f t="shared" si="107"/>
        <v>Inviable Sanitariamente</v>
      </c>
      <c r="RD474" s="44" t="str">
        <f t="shared" si="107"/>
        <v>Inviable Sanitariamente</v>
      </c>
      <c r="RE474" s="44" t="str">
        <f t="shared" si="107"/>
        <v>Inviable Sanitariamente</v>
      </c>
      <c r="RF474" s="44" t="str">
        <f t="shared" si="107"/>
        <v>Inviable Sanitariamente</v>
      </c>
      <c r="RG474" s="44" t="str">
        <f t="shared" si="107"/>
        <v>Inviable Sanitariamente</v>
      </c>
      <c r="RH474" s="44" t="str">
        <f t="shared" si="107"/>
        <v>Inviable Sanitariamente</v>
      </c>
      <c r="RI474" s="44" t="str">
        <f t="shared" si="107"/>
        <v>Inviable Sanitariamente</v>
      </c>
      <c r="RJ474" s="44" t="str">
        <f t="shared" si="107"/>
        <v>Inviable Sanitariamente</v>
      </c>
      <c r="RK474" s="44" t="str">
        <f t="shared" si="107"/>
        <v>Inviable Sanitariamente</v>
      </c>
      <c r="RL474" s="44" t="str">
        <f t="shared" ref="RL474:RU476" si="108">IF(RJ474&lt;5,"Sin Riesgo",IF(RJ474 &lt;=14,"Bajo",IF(RJ474&lt;=35,"Medio",IF(RJ474&lt;=80,"Alto","Inviable Sanitariamente"))))</f>
        <v>Inviable Sanitariamente</v>
      </c>
      <c r="RM474" s="44" t="str">
        <f t="shared" si="108"/>
        <v>Inviable Sanitariamente</v>
      </c>
      <c r="RN474" s="44" t="str">
        <f t="shared" si="108"/>
        <v>Inviable Sanitariamente</v>
      </c>
      <c r="RO474" s="44" t="str">
        <f t="shared" si="108"/>
        <v>Inviable Sanitariamente</v>
      </c>
      <c r="RP474" s="44" t="str">
        <f t="shared" si="108"/>
        <v>Inviable Sanitariamente</v>
      </c>
      <c r="RQ474" s="44" t="str">
        <f t="shared" si="108"/>
        <v>Inviable Sanitariamente</v>
      </c>
      <c r="RR474" s="44" t="str">
        <f t="shared" si="108"/>
        <v>Inviable Sanitariamente</v>
      </c>
      <c r="RS474" s="44" t="str">
        <f t="shared" si="108"/>
        <v>Inviable Sanitariamente</v>
      </c>
      <c r="RT474" s="44" t="str">
        <f t="shared" si="108"/>
        <v>Inviable Sanitariamente</v>
      </c>
      <c r="RU474" s="44" t="str">
        <f t="shared" si="108"/>
        <v>Inviable Sanitariamente</v>
      </c>
      <c r="RV474" s="44" t="str">
        <f t="shared" ref="RV474:SE476" si="109">IF(RT474&lt;5,"Sin Riesgo",IF(RT474 &lt;=14,"Bajo",IF(RT474&lt;=35,"Medio",IF(RT474&lt;=80,"Alto","Inviable Sanitariamente"))))</f>
        <v>Inviable Sanitariamente</v>
      </c>
      <c r="RW474" s="44" t="str">
        <f t="shared" si="109"/>
        <v>Inviable Sanitariamente</v>
      </c>
      <c r="RX474" s="44" t="str">
        <f t="shared" si="109"/>
        <v>Inviable Sanitariamente</v>
      </c>
      <c r="RY474" s="44" t="str">
        <f t="shared" si="109"/>
        <v>Inviable Sanitariamente</v>
      </c>
      <c r="RZ474" s="44" t="str">
        <f t="shared" si="109"/>
        <v>Inviable Sanitariamente</v>
      </c>
      <c r="SA474" s="44" t="str">
        <f t="shared" si="109"/>
        <v>Inviable Sanitariamente</v>
      </c>
      <c r="SB474" s="44" t="str">
        <f t="shared" si="109"/>
        <v>Inviable Sanitariamente</v>
      </c>
      <c r="SC474" s="44" t="str">
        <f t="shared" si="109"/>
        <v>Inviable Sanitariamente</v>
      </c>
      <c r="SD474" s="44" t="str">
        <f t="shared" si="109"/>
        <v>Inviable Sanitariamente</v>
      </c>
      <c r="SE474" s="44" t="str">
        <f t="shared" si="109"/>
        <v>Inviable Sanitariamente</v>
      </c>
      <c r="SF474" s="44" t="str">
        <f t="shared" ref="SF474:SO476" si="110">IF(SD474&lt;5,"Sin Riesgo",IF(SD474 &lt;=14,"Bajo",IF(SD474&lt;=35,"Medio",IF(SD474&lt;=80,"Alto","Inviable Sanitariamente"))))</f>
        <v>Inviable Sanitariamente</v>
      </c>
      <c r="SG474" s="44" t="str">
        <f t="shared" si="110"/>
        <v>Inviable Sanitariamente</v>
      </c>
      <c r="SH474" s="44" t="str">
        <f t="shared" si="110"/>
        <v>Inviable Sanitariamente</v>
      </c>
      <c r="SI474" s="44" t="str">
        <f t="shared" si="110"/>
        <v>Inviable Sanitariamente</v>
      </c>
      <c r="SJ474" s="44" t="str">
        <f t="shared" si="110"/>
        <v>Inviable Sanitariamente</v>
      </c>
      <c r="SK474" s="44" t="str">
        <f t="shared" si="110"/>
        <v>Inviable Sanitariamente</v>
      </c>
      <c r="SL474" s="44" t="str">
        <f t="shared" si="110"/>
        <v>Inviable Sanitariamente</v>
      </c>
      <c r="SM474" s="44" t="str">
        <f t="shared" si="110"/>
        <v>Inviable Sanitariamente</v>
      </c>
      <c r="SN474" s="44" t="str">
        <f t="shared" si="110"/>
        <v>Inviable Sanitariamente</v>
      </c>
      <c r="SO474" s="44" t="str">
        <f t="shared" si="110"/>
        <v>Inviable Sanitariamente</v>
      </c>
      <c r="SP474" s="44" t="str">
        <f t="shared" ref="SP474:SY476" si="111">IF(SN474&lt;5,"Sin Riesgo",IF(SN474 &lt;=14,"Bajo",IF(SN474&lt;=35,"Medio",IF(SN474&lt;=80,"Alto","Inviable Sanitariamente"))))</f>
        <v>Inviable Sanitariamente</v>
      </c>
      <c r="SQ474" s="44" t="str">
        <f t="shared" si="111"/>
        <v>Inviable Sanitariamente</v>
      </c>
      <c r="SR474" s="44" t="str">
        <f t="shared" si="111"/>
        <v>Inviable Sanitariamente</v>
      </c>
      <c r="SS474" s="44" t="str">
        <f t="shared" si="111"/>
        <v>Inviable Sanitariamente</v>
      </c>
      <c r="ST474" s="44" t="str">
        <f t="shared" si="111"/>
        <v>Inviable Sanitariamente</v>
      </c>
      <c r="SU474" s="44" t="str">
        <f t="shared" si="111"/>
        <v>Inviable Sanitariamente</v>
      </c>
      <c r="SV474" s="44" t="str">
        <f t="shared" si="111"/>
        <v>Inviable Sanitariamente</v>
      </c>
      <c r="SW474" s="44" t="str">
        <f t="shared" si="111"/>
        <v>Inviable Sanitariamente</v>
      </c>
      <c r="SX474" s="44" t="str">
        <f t="shared" si="111"/>
        <v>Inviable Sanitariamente</v>
      </c>
      <c r="SY474" s="44" t="str">
        <f t="shared" si="111"/>
        <v>Inviable Sanitariamente</v>
      </c>
      <c r="SZ474" s="44" t="str">
        <f t="shared" ref="SZ474:TI476" si="112">IF(SX474&lt;5,"Sin Riesgo",IF(SX474 &lt;=14,"Bajo",IF(SX474&lt;=35,"Medio",IF(SX474&lt;=80,"Alto","Inviable Sanitariamente"))))</f>
        <v>Inviable Sanitariamente</v>
      </c>
      <c r="TA474" s="44" t="str">
        <f t="shared" si="112"/>
        <v>Inviable Sanitariamente</v>
      </c>
      <c r="TB474" s="44" t="str">
        <f t="shared" si="112"/>
        <v>Inviable Sanitariamente</v>
      </c>
      <c r="TC474" s="44" t="str">
        <f t="shared" si="112"/>
        <v>Inviable Sanitariamente</v>
      </c>
      <c r="TD474" s="44" t="str">
        <f t="shared" si="112"/>
        <v>Inviable Sanitariamente</v>
      </c>
      <c r="TE474" s="44" t="str">
        <f t="shared" si="112"/>
        <v>Inviable Sanitariamente</v>
      </c>
      <c r="TF474" s="44" t="str">
        <f t="shared" si="112"/>
        <v>Inviable Sanitariamente</v>
      </c>
      <c r="TG474" s="44" t="str">
        <f t="shared" si="112"/>
        <v>Inviable Sanitariamente</v>
      </c>
      <c r="TH474" s="44" t="str">
        <f t="shared" si="112"/>
        <v>Inviable Sanitariamente</v>
      </c>
      <c r="TI474" s="44" t="str">
        <f t="shared" si="112"/>
        <v>Inviable Sanitariamente</v>
      </c>
      <c r="TJ474" s="44" t="str">
        <f t="shared" ref="TJ474:TS476" si="113">IF(TH474&lt;5,"Sin Riesgo",IF(TH474 &lt;=14,"Bajo",IF(TH474&lt;=35,"Medio",IF(TH474&lt;=80,"Alto","Inviable Sanitariamente"))))</f>
        <v>Inviable Sanitariamente</v>
      </c>
      <c r="TK474" s="44" t="str">
        <f t="shared" si="113"/>
        <v>Inviable Sanitariamente</v>
      </c>
      <c r="TL474" s="44" t="str">
        <f t="shared" si="113"/>
        <v>Inviable Sanitariamente</v>
      </c>
      <c r="TM474" s="44" t="str">
        <f t="shared" si="113"/>
        <v>Inviable Sanitariamente</v>
      </c>
      <c r="TN474" s="44" t="str">
        <f t="shared" si="113"/>
        <v>Inviable Sanitariamente</v>
      </c>
      <c r="TO474" s="44" t="str">
        <f t="shared" si="113"/>
        <v>Inviable Sanitariamente</v>
      </c>
      <c r="TP474" s="44" t="str">
        <f t="shared" si="113"/>
        <v>Inviable Sanitariamente</v>
      </c>
      <c r="TQ474" s="44" t="str">
        <f t="shared" si="113"/>
        <v>Inviable Sanitariamente</v>
      </c>
      <c r="TR474" s="44" t="str">
        <f t="shared" si="113"/>
        <v>Inviable Sanitariamente</v>
      </c>
      <c r="TS474" s="44" t="str">
        <f t="shared" si="113"/>
        <v>Inviable Sanitariamente</v>
      </c>
      <c r="TT474" s="44" t="str">
        <f t="shared" ref="TT474:UC476" si="114">IF(TR474&lt;5,"Sin Riesgo",IF(TR474 &lt;=14,"Bajo",IF(TR474&lt;=35,"Medio",IF(TR474&lt;=80,"Alto","Inviable Sanitariamente"))))</f>
        <v>Inviable Sanitariamente</v>
      </c>
      <c r="TU474" s="44" t="str">
        <f t="shared" si="114"/>
        <v>Inviable Sanitariamente</v>
      </c>
      <c r="TV474" s="44" t="str">
        <f t="shared" si="114"/>
        <v>Inviable Sanitariamente</v>
      </c>
      <c r="TW474" s="44" t="str">
        <f t="shared" si="114"/>
        <v>Inviable Sanitariamente</v>
      </c>
      <c r="TX474" s="44" t="str">
        <f t="shared" si="114"/>
        <v>Inviable Sanitariamente</v>
      </c>
      <c r="TY474" s="44" t="str">
        <f t="shared" si="114"/>
        <v>Inviable Sanitariamente</v>
      </c>
      <c r="TZ474" s="44" t="str">
        <f t="shared" si="114"/>
        <v>Inviable Sanitariamente</v>
      </c>
      <c r="UA474" s="44" t="str">
        <f t="shared" si="114"/>
        <v>Inviable Sanitariamente</v>
      </c>
      <c r="UB474" s="44" t="str">
        <f t="shared" si="114"/>
        <v>Inviable Sanitariamente</v>
      </c>
      <c r="UC474" s="44" t="str">
        <f t="shared" si="114"/>
        <v>Inviable Sanitariamente</v>
      </c>
      <c r="UD474" s="44" t="str">
        <f t="shared" ref="UD474:UM476" si="115">IF(UB474&lt;5,"Sin Riesgo",IF(UB474 &lt;=14,"Bajo",IF(UB474&lt;=35,"Medio",IF(UB474&lt;=80,"Alto","Inviable Sanitariamente"))))</f>
        <v>Inviable Sanitariamente</v>
      </c>
      <c r="UE474" s="44" t="str">
        <f t="shared" si="115"/>
        <v>Inviable Sanitariamente</v>
      </c>
      <c r="UF474" s="44" t="str">
        <f t="shared" si="115"/>
        <v>Inviable Sanitariamente</v>
      </c>
      <c r="UG474" s="44" t="str">
        <f t="shared" si="115"/>
        <v>Inviable Sanitariamente</v>
      </c>
      <c r="UH474" s="44" t="str">
        <f t="shared" si="115"/>
        <v>Inviable Sanitariamente</v>
      </c>
      <c r="UI474" s="44" t="str">
        <f t="shared" si="115"/>
        <v>Inviable Sanitariamente</v>
      </c>
      <c r="UJ474" s="44" t="str">
        <f t="shared" si="115"/>
        <v>Inviable Sanitariamente</v>
      </c>
      <c r="UK474" s="44" t="str">
        <f t="shared" si="115"/>
        <v>Inviable Sanitariamente</v>
      </c>
      <c r="UL474" s="44" t="str">
        <f t="shared" si="115"/>
        <v>Inviable Sanitariamente</v>
      </c>
      <c r="UM474" s="44" t="str">
        <f t="shared" si="115"/>
        <v>Inviable Sanitariamente</v>
      </c>
      <c r="UN474" s="44" t="str">
        <f t="shared" ref="UN474:UW476" si="116">IF(UL474&lt;5,"Sin Riesgo",IF(UL474 &lt;=14,"Bajo",IF(UL474&lt;=35,"Medio",IF(UL474&lt;=80,"Alto","Inviable Sanitariamente"))))</f>
        <v>Inviable Sanitariamente</v>
      </c>
      <c r="UO474" s="44" t="str">
        <f t="shared" si="116"/>
        <v>Inviable Sanitariamente</v>
      </c>
      <c r="UP474" s="44" t="str">
        <f t="shared" si="116"/>
        <v>Inviable Sanitariamente</v>
      </c>
      <c r="UQ474" s="44" t="str">
        <f t="shared" si="116"/>
        <v>Inviable Sanitariamente</v>
      </c>
      <c r="UR474" s="44" t="str">
        <f t="shared" si="116"/>
        <v>Inviable Sanitariamente</v>
      </c>
      <c r="US474" s="44" t="str">
        <f t="shared" si="116"/>
        <v>Inviable Sanitariamente</v>
      </c>
      <c r="UT474" s="44" t="str">
        <f t="shared" si="116"/>
        <v>Inviable Sanitariamente</v>
      </c>
      <c r="UU474" s="44" t="str">
        <f t="shared" si="116"/>
        <v>Inviable Sanitariamente</v>
      </c>
      <c r="UV474" s="44" t="str">
        <f t="shared" si="116"/>
        <v>Inviable Sanitariamente</v>
      </c>
      <c r="UW474" s="44" t="str">
        <f t="shared" si="116"/>
        <v>Inviable Sanitariamente</v>
      </c>
      <c r="UX474" s="44" t="str">
        <f t="shared" ref="UX474:VG476" si="117">IF(UV474&lt;5,"Sin Riesgo",IF(UV474 &lt;=14,"Bajo",IF(UV474&lt;=35,"Medio",IF(UV474&lt;=80,"Alto","Inviable Sanitariamente"))))</f>
        <v>Inviable Sanitariamente</v>
      </c>
      <c r="UY474" s="44" t="str">
        <f t="shared" si="117"/>
        <v>Inviable Sanitariamente</v>
      </c>
      <c r="UZ474" s="44" t="str">
        <f t="shared" si="117"/>
        <v>Inviable Sanitariamente</v>
      </c>
      <c r="VA474" s="44" t="str">
        <f t="shared" si="117"/>
        <v>Inviable Sanitariamente</v>
      </c>
      <c r="VB474" s="44" t="str">
        <f t="shared" si="117"/>
        <v>Inviable Sanitariamente</v>
      </c>
      <c r="VC474" s="44" t="str">
        <f t="shared" si="117"/>
        <v>Inviable Sanitariamente</v>
      </c>
      <c r="VD474" s="44" t="str">
        <f t="shared" si="117"/>
        <v>Inviable Sanitariamente</v>
      </c>
      <c r="VE474" s="44" t="str">
        <f t="shared" si="117"/>
        <v>Inviable Sanitariamente</v>
      </c>
      <c r="VF474" s="44" t="str">
        <f t="shared" si="117"/>
        <v>Inviable Sanitariamente</v>
      </c>
      <c r="VG474" s="44" t="str">
        <f t="shared" si="117"/>
        <v>Inviable Sanitariamente</v>
      </c>
      <c r="VH474" s="44" t="str">
        <f t="shared" ref="VH474:VQ476" si="118">IF(VF474&lt;5,"Sin Riesgo",IF(VF474 &lt;=14,"Bajo",IF(VF474&lt;=35,"Medio",IF(VF474&lt;=80,"Alto","Inviable Sanitariamente"))))</f>
        <v>Inviable Sanitariamente</v>
      </c>
      <c r="VI474" s="44" t="str">
        <f t="shared" si="118"/>
        <v>Inviable Sanitariamente</v>
      </c>
      <c r="VJ474" s="44" t="str">
        <f t="shared" si="118"/>
        <v>Inviable Sanitariamente</v>
      </c>
      <c r="VK474" s="44" t="str">
        <f t="shared" si="118"/>
        <v>Inviable Sanitariamente</v>
      </c>
      <c r="VL474" s="44" t="str">
        <f t="shared" si="118"/>
        <v>Inviable Sanitariamente</v>
      </c>
      <c r="VM474" s="44" t="str">
        <f t="shared" si="118"/>
        <v>Inviable Sanitariamente</v>
      </c>
      <c r="VN474" s="44" t="str">
        <f t="shared" si="118"/>
        <v>Inviable Sanitariamente</v>
      </c>
      <c r="VO474" s="44" t="str">
        <f t="shared" si="118"/>
        <v>Inviable Sanitariamente</v>
      </c>
      <c r="VP474" s="44" t="str">
        <f t="shared" si="118"/>
        <v>Inviable Sanitariamente</v>
      </c>
      <c r="VQ474" s="44" t="str">
        <f t="shared" si="118"/>
        <v>Inviable Sanitariamente</v>
      </c>
      <c r="VR474" s="44" t="str">
        <f t="shared" ref="VR474:WA476" si="119">IF(VP474&lt;5,"Sin Riesgo",IF(VP474 &lt;=14,"Bajo",IF(VP474&lt;=35,"Medio",IF(VP474&lt;=80,"Alto","Inviable Sanitariamente"))))</f>
        <v>Inviable Sanitariamente</v>
      </c>
      <c r="VS474" s="44" t="str">
        <f t="shared" si="119"/>
        <v>Inviable Sanitariamente</v>
      </c>
      <c r="VT474" s="44" t="str">
        <f t="shared" si="119"/>
        <v>Inviable Sanitariamente</v>
      </c>
      <c r="VU474" s="44" t="str">
        <f t="shared" si="119"/>
        <v>Inviable Sanitariamente</v>
      </c>
      <c r="VV474" s="44" t="str">
        <f t="shared" si="119"/>
        <v>Inviable Sanitariamente</v>
      </c>
      <c r="VW474" s="44" t="str">
        <f t="shared" si="119"/>
        <v>Inviable Sanitariamente</v>
      </c>
      <c r="VX474" s="44" t="str">
        <f t="shared" si="119"/>
        <v>Inviable Sanitariamente</v>
      </c>
      <c r="VY474" s="44" t="str">
        <f t="shared" si="119"/>
        <v>Inviable Sanitariamente</v>
      </c>
      <c r="VZ474" s="44" t="str">
        <f t="shared" si="119"/>
        <v>Inviable Sanitariamente</v>
      </c>
      <c r="WA474" s="44" t="str">
        <f t="shared" si="119"/>
        <v>Inviable Sanitariamente</v>
      </c>
      <c r="WB474" s="44" t="str">
        <f t="shared" ref="WB474:WK476" si="120">IF(VZ474&lt;5,"Sin Riesgo",IF(VZ474 &lt;=14,"Bajo",IF(VZ474&lt;=35,"Medio",IF(VZ474&lt;=80,"Alto","Inviable Sanitariamente"))))</f>
        <v>Inviable Sanitariamente</v>
      </c>
      <c r="WC474" s="44" t="str">
        <f t="shared" si="120"/>
        <v>Inviable Sanitariamente</v>
      </c>
      <c r="WD474" s="44" t="str">
        <f t="shared" si="120"/>
        <v>Inviable Sanitariamente</v>
      </c>
      <c r="WE474" s="44" t="str">
        <f t="shared" si="120"/>
        <v>Inviable Sanitariamente</v>
      </c>
      <c r="WF474" s="44" t="str">
        <f t="shared" si="120"/>
        <v>Inviable Sanitariamente</v>
      </c>
      <c r="WG474" s="44" t="str">
        <f t="shared" si="120"/>
        <v>Inviable Sanitariamente</v>
      </c>
      <c r="WH474" s="44" t="str">
        <f t="shared" si="120"/>
        <v>Inviable Sanitariamente</v>
      </c>
      <c r="WI474" s="44" t="str">
        <f t="shared" si="120"/>
        <v>Inviable Sanitariamente</v>
      </c>
      <c r="WJ474" s="44" t="str">
        <f t="shared" si="120"/>
        <v>Inviable Sanitariamente</v>
      </c>
      <c r="WK474" s="44" t="str">
        <f t="shared" si="120"/>
        <v>Inviable Sanitariamente</v>
      </c>
      <c r="WL474" s="44" t="str">
        <f t="shared" ref="WL474:WU476" si="121">IF(WJ474&lt;5,"Sin Riesgo",IF(WJ474 &lt;=14,"Bajo",IF(WJ474&lt;=35,"Medio",IF(WJ474&lt;=80,"Alto","Inviable Sanitariamente"))))</f>
        <v>Inviable Sanitariamente</v>
      </c>
      <c r="WM474" s="44" t="str">
        <f t="shared" si="121"/>
        <v>Inviable Sanitariamente</v>
      </c>
      <c r="WN474" s="44" t="str">
        <f t="shared" si="121"/>
        <v>Inviable Sanitariamente</v>
      </c>
      <c r="WO474" s="44" t="str">
        <f t="shared" si="121"/>
        <v>Inviable Sanitariamente</v>
      </c>
      <c r="WP474" s="44" t="str">
        <f t="shared" si="121"/>
        <v>Inviable Sanitariamente</v>
      </c>
      <c r="WQ474" s="44" t="str">
        <f t="shared" si="121"/>
        <v>Inviable Sanitariamente</v>
      </c>
      <c r="WR474" s="44" t="str">
        <f t="shared" si="121"/>
        <v>Inviable Sanitariamente</v>
      </c>
      <c r="WS474" s="44" t="str">
        <f t="shared" si="121"/>
        <v>Inviable Sanitariamente</v>
      </c>
      <c r="WT474" s="44" t="str">
        <f t="shared" si="121"/>
        <v>Inviable Sanitariamente</v>
      </c>
      <c r="WU474" s="44" t="str">
        <f t="shared" si="121"/>
        <v>Inviable Sanitariamente</v>
      </c>
      <c r="WV474" s="44" t="str">
        <f t="shared" ref="WV474:XE476" si="122">IF(WT474&lt;5,"Sin Riesgo",IF(WT474 &lt;=14,"Bajo",IF(WT474&lt;=35,"Medio",IF(WT474&lt;=80,"Alto","Inviable Sanitariamente"))))</f>
        <v>Inviable Sanitariamente</v>
      </c>
      <c r="WW474" s="44" t="str">
        <f t="shared" si="122"/>
        <v>Inviable Sanitariamente</v>
      </c>
      <c r="WX474" s="44" t="str">
        <f t="shared" si="122"/>
        <v>Inviable Sanitariamente</v>
      </c>
      <c r="WY474" s="44" t="str">
        <f t="shared" si="122"/>
        <v>Inviable Sanitariamente</v>
      </c>
      <c r="WZ474" s="44" t="str">
        <f t="shared" si="122"/>
        <v>Inviable Sanitariamente</v>
      </c>
      <c r="XA474" s="44" t="str">
        <f t="shared" si="122"/>
        <v>Inviable Sanitariamente</v>
      </c>
      <c r="XB474" s="44" t="str">
        <f t="shared" si="122"/>
        <v>Inviable Sanitariamente</v>
      </c>
      <c r="XC474" s="44" t="str">
        <f t="shared" si="122"/>
        <v>Inviable Sanitariamente</v>
      </c>
      <c r="XD474" s="44" t="str">
        <f t="shared" si="122"/>
        <v>Inviable Sanitariamente</v>
      </c>
      <c r="XE474" s="44" t="str">
        <f t="shared" si="122"/>
        <v>Inviable Sanitariamente</v>
      </c>
      <c r="XF474" s="44" t="str">
        <f t="shared" ref="XF474:XO476" si="123">IF(XD474&lt;5,"Sin Riesgo",IF(XD474 &lt;=14,"Bajo",IF(XD474&lt;=35,"Medio",IF(XD474&lt;=80,"Alto","Inviable Sanitariamente"))))</f>
        <v>Inviable Sanitariamente</v>
      </c>
      <c r="XG474" s="44" t="str">
        <f t="shared" si="123"/>
        <v>Inviable Sanitariamente</v>
      </c>
      <c r="XH474" s="44" t="str">
        <f t="shared" si="123"/>
        <v>Inviable Sanitariamente</v>
      </c>
      <c r="XI474" s="44" t="str">
        <f t="shared" si="123"/>
        <v>Inviable Sanitariamente</v>
      </c>
      <c r="XJ474" s="44" t="str">
        <f t="shared" si="123"/>
        <v>Inviable Sanitariamente</v>
      </c>
      <c r="XK474" s="44" t="str">
        <f t="shared" si="123"/>
        <v>Inviable Sanitariamente</v>
      </c>
      <c r="XL474" s="44" t="str">
        <f t="shared" si="123"/>
        <v>Inviable Sanitariamente</v>
      </c>
      <c r="XM474" s="44" t="str">
        <f t="shared" si="123"/>
        <v>Inviable Sanitariamente</v>
      </c>
      <c r="XN474" s="44" t="str">
        <f t="shared" si="123"/>
        <v>Inviable Sanitariamente</v>
      </c>
      <c r="XO474" s="44" t="str">
        <f t="shared" si="123"/>
        <v>Inviable Sanitariamente</v>
      </c>
      <c r="XP474" s="44" t="str">
        <f t="shared" ref="XP474:XY476" si="124">IF(XN474&lt;5,"Sin Riesgo",IF(XN474 &lt;=14,"Bajo",IF(XN474&lt;=35,"Medio",IF(XN474&lt;=80,"Alto","Inviable Sanitariamente"))))</f>
        <v>Inviable Sanitariamente</v>
      </c>
      <c r="XQ474" s="44" t="str">
        <f t="shared" si="124"/>
        <v>Inviable Sanitariamente</v>
      </c>
      <c r="XR474" s="44" t="str">
        <f t="shared" si="124"/>
        <v>Inviable Sanitariamente</v>
      </c>
      <c r="XS474" s="44" t="str">
        <f t="shared" si="124"/>
        <v>Inviable Sanitariamente</v>
      </c>
      <c r="XT474" s="44" t="str">
        <f t="shared" si="124"/>
        <v>Inviable Sanitariamente</v>
      </c>
      <c r="XU474" s="44" t="str">
        <f t="shared" si="124"/>
        <v>Inviable Sanitariamente</v>
      </c>
      <c r="XV474" s="44" t="str">
        <f t="shared" si="124"/>
        <v>Inviable Sanitariamente</v>
      </c>
      <c r="XW474" s="44" t="str">
        <f t="shared" si="124"/>
        <v>Inviable Sanitariamente</v>
      </c>
      <c r="XX474" s="44" t="str">
        <f t="shared" si="124"/>
        <v>Inviable Sanitariamente</v>
      </c>
      <c r="XY474" s="44" t="str">
        <f t="shared" si="124"/>
        <v>Inviable Sanitariamente</v>
      </c>
      <c r="XZ474" s="44" t="str">
        <f t="shared" ref="XZ474:YI476" si="125">IF(XX474&lt;5,"Sin Riesgo",IF(XX474 &lt;=14,"Bajo",IF(XX474&lt;=35,"Medio",IF(XX474&lt;=80,"Alto","Inviable Sanitariamente"))))</f>
        <v>Inviable Sanitariamente</v>
      </c>
      <c r="YA474" s="44" t="str">
        <f t="shared" si="125"/>
        <v>Inviable Sanitariamente</v>
      </c>
      <c r="YB474" s="44" t="str">
        <f t="shared" si="125"/>
        <v>Inviable Sanitariamente</v>
      </c>
      <c r="YC474" s="44" t="str">
        <f t="shared" si="125"/>
        <v>Inviable Sanitariamente</v>
      </c>
      <c r="YD474" s="44" t="str">
        <f t="shared" si="125"/>
        <v>Inviable Sanitariamente</v>
      </c>
      <c r="YE474" s="44" t="str">
        <f t="shared" si="125"/>
        <v>Inviable Sanitariamente</v>
      </c>
      <c r="YF474" s="44" t="str">
        <f t="shared" si="125"/>
        <v>Inviable Sanitariamente</v>
      </c>
      <c r="YG474" s="44" t="str">
        <f t="shared" si="125"/>
        <v>Inviable Sanitariamente</v>
      </c>
      <c r="YH474" s="44" t="str">
        <f t="shared" si="125"/>
        <v>Inviable Sanitariamente</v>
      </c>
      <c r="YI474" s="44" t="str">
        <f t="shared" si="125"/>
        <v>Inviable Sanitariamente</v>
      </c>
      <c r="YJ474" s="44" t="str">
        <f t="shared" ref="YJ474:YS476" si="126">IF(YH474&lt;5,"Sin Riesgo",IF(YH474 &lt;=14,"Bajo",IF(YH474&lt;=35,"Medio",IF(YH474&lt;=80,"Alto","Inviable Sanitariamente"))))</f>
        <v>Inviable Sanitariamente</v>
      </c>
      <c r="YK474" s="44" t="str">
        <f t="shared" si="126"/>
        <v>Inviable Sanitariamente</v>
      </c>
      <c r="YL474" s="44" t="str">
        <f t="shared" si="126"/>
        <v>Inviable Sanitariamente</v>
      </c>
      <c r="YM474" s="44" t="str">
        <f t="shared" si="126"/>
        <v>Inviable Sanitariamente</v>
      </c>
      <c r="YN474" s="44" t="str">
        <f t="shared" si="126"/>
        <v>Inviable Sanitariamente</v>
      </c>
      <c r="YO474" s="44" t="str">
        <f t="shared" si="126"/>
        <v>Inviable Sanitariamente</v>
      </c>
      <c r="YP474" s="44" t="str">
        <f t="shared" si="126"/>
        <v>Inviable Sanitariamente</v>
      </c>
      <c r="YQ474" s="44" t="str">
        <f t="shared" si="126"/>
        <v>Inviable Sanitariamente</v>
      </c>
      <c r="YR474" s="44" t="str">
        <f t="shared" si="126"/>
        <v>Inviable Sanitariamente</v>
      </c>
      <c r="YS474" s="44" t="str">
        <f t="shared" si="126"/>
        <v>Inviable Sanitariamente</v>
      </c>
      <c r="YT474" s="44" t="str">
        <f t="shared" ref="YT474:ZC476" si="127">IF(YR474&lt;5,"Sin Riesgo",IF(YR474 &lt;=14,"Bajo",IF(YR474&lt;=35,"Medio",IF(YR474&lt;=80,"Alto","Inviable Sanitariamente"))))</f>
        <v>Inviable Sanitariamente</v>
      </c>
      <c r="YU474" s="44" t="str">
        <f t="shared" si="127"/>
        <v>Inviable Sanitariamente</v>
      </c>
      <c r="YV474" s="44" t="str">
        <f t="shared" si="127"/>
        <v>Inviable Sanitariamente</v>
      </c>
      <c r="YW474" s="44" t="str">
        <f t="shared" si="127"/>
        <v>Inviable Sanitariamente</v>
      </c>
      <c r="YX474" s="44" t="str">
        <f t="shared" si="127"/>
        <v>Inviable Sanitariamente</v>
      </c>
      <c r="YY474" s="44" t="str">
        <f t="shared" si="127"/>
        <v>Inviable Sanitariamente</v>
      </c>
      <c r="YZ474" s="44" t="str">
        <f t="shared" si="127"/>
        <v>Inviable Sanitariamente</v>
      </c>
      <c r="ZA474" s="44" t="str">
        <f t="shared" si="127"/>
        <v>Inviable Sanitariamente</v>
      </c>
      <c r="ZB474" s="44" t="str">
        <f t="shared" si="127"/>
        <v>Inviable Sanitariamente</v>
      </c>
      <c r="ZC474" s="44" t="str">
        <f t="shared" si="127"/>
        <v>Inviable Sanitariamente</v>
      </c>
      <c r="ZD474" s="44" t="str">
        <f t="shared" ref="ZD474:ZM476" si="128">IF(ZB474&lt;5,"Sin Riesgo",IF(ZB474 &lt;=14,"Bajo",IF(ZB474&lt;=35,"Medio",IF(ZB474&lt;=80,"Alto","Inviable Sanitariamente"))))</f>
        <v>Inviable Sanitariamente</v>
      </c>
      <c r="ZE474" s="44" t="str">
        <f t="shared" si="128"/>
        <v>Inviable Sanitariamente</v>
      </c>
      <c r="ZF474" s="44" t="str">
        <f t="shared" si="128"/>
        <v>Inviable Sanitariamente</v>
      </c>
      <c r="ZG474" s="44" t="str">
        <f t="shared" si="128"/>
        <v>Inviable Sanitariamente</v>
      </c>
      <c r="ZH474" s="44" t="str">
        <f t="shared" si="128"/>
        <v>Inviable Sanitariamente</v>
      </c>
      <c r="ZI474" s="44" t="str">
        <f t="shared" si="128"/>
        <v>Inviable Sanitariamente</v>
      </c>
      <c r="ZJ474" s="44" t="str">
        <f t="shared" si="128"/>
        <v>Inviable Sanitariamente</v>
      </c>
      <c r="ZK474" s="44" t="str">
        <f t="shared" si="128"/>
        <v>Inviable Sanitariamente</v>
      </c>
      <c r="ZL474" s="44" t="str">
        <f t="shared" si="128"/>
        <v>Inviable Sanitariamente</v>
      </c>
      <c r="ZM474" s="44" t="str">
        <f t="shared" si="128"/>
        <v>Inviable Sanitariamente</v>
      </c>
      <c r="ZN474" s="44" t="str">
        <f t="shared" ref="ZN474:ZW476" si="129">IF(ZL474&lt;5,"Sin Riesgo",IF(ZL474 &lt;=14,"Bajo",IF(ZL474&lt;=35,"Medio",IF(ZL474&lt;=80,"Alto","Inviable Sanitariamente"))))</f>
        <v>Inviable Sanitariamente</v>
      </c>
      <c r="ZO474" s="44" t="str">
        <f t="shared" si="129"/>
        <v>Inviable Sanitariamente</v>
      </c>
      <c r="ZP474" s="44" t="str">
        <f t="shared" si="129"/>
        <v>Inviable Sanitariamente</v>
      </c>
      <c r="ZQ474" s="44" t="str">
        <f t="shared" si="129"/>
        <v>Inviable Sanitariamente</v>
      </c>
      <c r="ZR474" s="44" t="str">
        <f t="shared" si="129"/>
        <v>Inviable Sanitariamente</v>
      </c>
      <c r="ZS474" s="44" t="str">
        <f t="shared" si="129"/>
        <v>Inviable Sanitariamente</v>
      </c>
      <c r="ZT474" s="44" t="str">
        <f t="shared" si="129"/>
        <v>Inviable Sanitariamente</v>
      </c>
      <c r="ZU474" s="44" t="str">
        <f t="shared" si="129"/>
        <v>Inviable Sanitariamente</v>
      </c>
      <c r="ZV474" s="44" t="str">
        <f t="shared" si="129"/>
        <v>Inviable Sanitariamente</v>
      </c>
      <c r="ZW474" s="44" t="str">
        <f t="shared" si="129"/>
        <v>Inviable Sanitariamente</v>
      </c>
      <c r="ZX474" s="44" t="str">
        <f t="shared" ref="ZX474:AAG476" si="130">IF(ZV474&lt;5,"Sin Riesgo",IF(ZV474 &lt;=14,"Bajo",IF(ZV474&lt;=35,"Medio",IF(ZV474&lt;=80,"Alto","Inviable Sanitariamente"))))</f>
        <v>Inviable Sanitariamente</v>
      </c>
      <c r="ZY474" s="44" t="str">
        <f t="shared" si="130"/>
        <v>Inviable Sanitariamente</v>
      </c>
      <c r="ZZ474" s="44" t="str">
        <f t="shared" si="130"/>
        <v>Inviable Sanitariamente</v>
      </c>
      <c r="AAA474" s="44" t="str">
        <f t="shared" si="130"/>
        <v>Inviable Sanitariamente</v>
      </c>
      <c r="AAB474" s="44" t="str">
        <f t="shared" si="130"/>
        <v>Inviable Sanitariamente</v>
      </c>
      <c r="AAC474" s="44" t="str">
        <f t="shared" si="130"/>
        <v>Inviable Sanitariamente</v>
      </c>
      <c r="AAD474" s="44" t="str">
        <f t="shared" si="130"/>
        <v>Inviable Sanitariamente</v>
      </c>
      <c r="AAE474" s="44" t="str">
        <f t="shared" si="130"/>
        <v>Inviable Sanitariamente</v>
      </c>
      <c r="AAF474" s="44" t="str">
        <f t="shared" si="130"/>
        <v>Inviable Sanitariamente</v>
      </c>
      <c r="AAG474" s="44" t="str">
        <f t="shared" si="130"/>
        <v>Inviable Sanitariamente</v>
      </c>
      <c r="AAH474" s="44" t="str">
        <f t="shared" ref="AAH474:AAQ476" si="131">IF(AAF474&lt;5,"Sin Riesgo",IF(AAF474 &lt;=14,"Bajo",IF(AAF474&lt;=35,"Medio",IF(AAF474&lt;=80,"Alto","Inviable Sanitariamente"))))</f>
        <v>Inviable Sanitariamente</v>
      </c>
      <c r="AAI474" s="44" t="str">
        <f t="shared" si="131"/>
        <v>Inviable Sanitariamente</v>
      </c>
      <c r="AAJ474" s="44" t="str">
        <f t="shared" si="131"/>
        <v>Inviable Sanitariamente</v>
      </c>
      <c r="AAK474" s="44" t="str">
        <f t="shared" si="131"/>
        <v>Inviable Sanitariamente</v>
      </c>
      <c r="AAL474" s="44" t="str">
        <f t="shared" si="131"/>
        <v>Inviable Sanitariamente</v>
      </c>
      <c r="AAM474" s="44" t="str">
        <f t="shared" si="131"/>
        <v>Inviable Sanitariamente</v>
      </c>
      <c r="AAN474" s="44" t="str">
        <f t="shared" si="131"/>
        <v>Inviable Sanitariamente</v>
      </c>
      <c r="AAO474" s="44" t="str">
        <f t="shared" si="131"/>
        <v>Inviable Sanitariamente</v>
      </c>
      <c r="AAP474" s="44" t="str">
        <f t="shared" si="131"/>
        <v>Inviable Sanitariamente</v>
      </c>
      <c r="AAQ474" s="44" t="str">
        <f t="shared" si="131"/>
        <v>Inviable Sanitariamente</v>
      </c>
      <c r="AAR474" s="44" t="str">
        <f t="shared" ref="AAR474:ABA476" si="132">IF(AAP474&lt;5,"Sin Riesgo",IF(AAP474 &lt;=14,"Bajo",IF(AAP474&lt;=35,"Medio",IF(AAP474&lt;=80,"Alto","Inviable Sanitariamente"))))</f>
        <v>Inviable Sanitariamente</v>
      </c>
      <c r="AAS474" s="44" t="str">
        <f t="shared" si="132"/>
        <v>Inviable Sanitariamente</v>
      </c>
      <c r="AAT474" s="44" t="str">
        <f t="shared" si="132"/>
        <v>Inviable Sanitariamente</v>
      </c>
      <c r="AAU474" s="44" t="str">
        <f t="shared" si="132"/>
        <v>Inviable Sanitariamente</v>
      </c>
      <c r="AAV474" s="44" t="str">
        <f t="shared" si="132"/>
        <v>Inviable Sanitariamente</v>
      </c>
      <c r="AAW474" s="44" t="str">
        <f t="shared" si="132"/>
        <v>Inviable Sanitariamente</v>
      </c>
      <c r="AAX474" s="44" t="str">
        <f t="shared" si="132"/>
        <v>Inviable Sanitariamente</v>
      </c>
      <c r="AAY474" s="44" t="str">
        <f t="shared" si="132"/>
        <v>Inviable Sanitariamente</v>
      </c>
      <c r="AAZ474" s="44" t="str">
        <f t="shared" si="132"/>
        <v>Inviable Sanitariamente</v>
      </c>
      <c r="ABA474" s="44" t="str">
        <f t="shared" si="132"/>
        <v>Inviable Sanitariamente</v>
      </c>
      <c r="ABB474" s="44" t="str">
        <f t="shared" ref="ABB474:ABK476" si="133">IF(AAZ474&lt;5,"Sin Riesgo",IF(AAZ474 &lt;=14,"Bajo",IF(AAZ474&lt;=35,"Medio",IF(AAZ474&lt;=80,"Alto","Inviable Sanitariamente"))))</f>
        <v>Inviable Sanitariamente</v>
      </c>
      <c r="ABC474" s="44" t="str">
        <f t="shared" si="133"/>
        <v>Inviable Sanitariamente</v>
      </c>
      <c r="ABD474" s="44" t="str">
        <f t="shared" si="133"/>
        <v>Inviable Sanitariamente</v>
      </c>
      <c r="ABE474" s="44" t="str">
        <f t="shared" si="133"/>
        <v>Inviable Sanitariamente</v>
      </c>
      <c r="ABF474" s="44" t="str">
        <f t="shared" si="133"/>
        <v>Inviable Sanitariamente</v>
      </c>
      <c r="ABG474" s="44" t="str">
        <f t="shared" si="133"/>
        <v>Inviable Sanitariamente</v>
      </c>
      <c r="ABH474" s="44" t="str">
        <f t="shared" si="133"/>
        <v>Inviable Sanitariamente</v>
      </c>
      <c r="ABI474" s="44" t="str">
        <f t="shared" si="133"/>
        <v>Inviable Sanitariamente</v>
      </c>
      <c r="ABJ474" s="44" t="str">
        <f t="shared" si="133"/>
        <v>Inviable Sanitariamente</v>
      </c>
      <c r="ABK474" s="44" t="str">
        <f t="shared" si="133"/>
        <v>Inviable Sanitariamente</v>
      </c>
      <c r="ABL474" s="44" t="str">
        <f t="shared" ref="ABL474:ABU476" si="134">IF(ABJ474&lt;5,"Sin Riesgo",IF(ABJ474 &lt;=14,"Bajo",IF(ABJ474&lt;=35,"Medio",IF(ABJ474&lt;=80,"Alto","Inviable Sanitariamente"))))</f>
        <v>Inviable Sanitariamente</v>
      </c>
      <c r="ABM474" s="44" t="str">
        <f t="shared" si="134"/>
        <v>Inviable Sanitariamente</v>
      </c>
      <c r="ABN474" s="44" t="str">
        <f t="shared" si="134"/>
        <v>Inviable Sanitariamente</v>
      </c>
      <c r="ABO474" s="44" t="str">
        <f t="shared" si="134"/>
        <v>Inviable Sanitariamente</v>
      </c>
      <c r="ABP474" s="44" t="str">
        <f t="shared" si="134"/>
        <v>Inviable Sanitariamente</v>
      </c>
      <c r="ABQ474" s="44" t="str">
        <f t="shared" si="134"/>
        <v>Inviable Sanitariamente</v>
      </c>
      <c r="ABR474" s="44" t="str">
        <f t="shared" si="134"/>
        <v>Inviable Sanitariamente</v>
      </c>
      <c r="ABS474" s="44" t="str">
        <f t="shared" si="134"/>
        <v>Inviable Sanitariamente</v>
      </c>
      <c r="ABT474" s="44" t="str">
        <f t="shared" si="134"/>
        <v>Inviable Sanitariamente</v>
      </c>
      <c r="ABU474" s="44" t="str">
        <f t="shared" si="134"/>
        <v>Inviable Sanitariamente</v>
      </c>
      <c r="ABV474" s="44" t="str">
        <f t="shared" ref="ABV474:ACE476" si="135">IF(ABT474&lt;5,"Sin Riesgo",IF(ABT474 &lt;=14,"Bajo",IF(ABT474&lt;=35,"Medio",IF(ABT474&lt;=80,"Alto","Inviable Sanitariamente"))))</f>
        <v>Inviable Sanitariamente</v>
      </c>
      <c r="ABW474" s="44" t="str">
        <f t="shared" si="135"/>
        <v>Inviable Sanitariamente</v>
      </c>
      <c r="ABX474" s="44" t="str">
        <f t="shared" si="135"/>
        <v>Inviable Sanitariamente</v>
      </c>
      <c r="ABY474" s="44" t="str">
        <f t="shared" si="135"/>
        <v>Inviable Sanitariamente</v>
      </c>
      <c r="ABZ474" s="44" t="str">
        <f t="shared" si="135"/>
        <v>Inviable Sanitariamente</v>
      </c>
      <c r="ACA474" s="44" t="str">
        <f t="shared" si="135"/>
        <v>Inviable Sanitariamente</v>
      </c>
      <c r="ACB474" s="44" t="str">
        <f t="shared" si="135"/>
        <v>Inviable Sanitariamente</v>
      </c>
      <c r="ACC474" s="44" t="str">
        <f t="shared" si="135"/>
        <v>Inviable Sanitariamente</v>
      </c>
      <c r="ACD474" s="44" t="str">
        <f t="shared" si="135"/>
        <v>Inviable Sanitariamente</v>
      </c>
      <c r="ACE474" s="44" t="str">
        <f t="shared" si="135"/>
        <v>Inviable Sanitariamente</v>
      </c>
      <c r="ACF474" s="44" t="str">
        <f t="shared" ref="ACF474:ACO476" si="136">IF(ACD474&lt;5,"Sin Riesgo",IF(ACD474 &lt;=14,"Bajo",IF(ACD474&lt;=35,"Medio",IF(ACD474&lt;=80,"Alto","Inviable Sanitariamente"))))</f>
        <v>Inviable Sanitariamente</v>
      </c>
      <c r="ACG474" s="44" t="str">
        <f t="shared" si="136"/>
        <v>Inviable Sanitariamente</v>
      </c>
      <c r="ACH474" s="44" t="str">
        <f t="shared" si="136"/>
        <v>Inviable Sanitariamente</v>
      </c>
      <c r="ACI474" s="44" t="str">
        <f t="shared" si="136"/>
        <v>Inviable Sanitariamente</v>
      </c>
      <c r="ACJ474" s="44" t="str">
        <f t="shared" si="136"/>
        <v>Inviable Sanitariamente</v>
      </c>
      <c r="ACK474" s="44" t="str">
        <f t="shared" si="136"/>
        <v>Inviable Sanitariamente</v>
      </c>
      <c r="ACL474" s="44" t="str">
        <f t="shared" si="136"/>
        <v>Inviable Sanitariamente</v>
      </c>
      <c r="ACM474" s="44" t="str">
        <f t="shared" si="136"/>
        <v>Inviable Sanitariamente</v>
      </c>
      <c r="ACN474" s="44" t="str">
        <f t="shared" si="136"/>
        <v>Inviable Sanitariamente</v>
      </c>
      <c r="ACO474" s="44" t="str">
        <f t="shared" si="136"/>
        <v>Inviable Sanitariamente</v>
      </c>
      <c r="ACP474" s="44" t="str">
        <f t="shared" ref="ACP474:ACY476" si="137">IF(ACN474&lt;5,"Sin Riesgo",IF(ACN474 &lt;=14,"Bajo",IF(ACN474&lt;=35,"Medio",IF(ACN474&lt;=80,"Alto","Inviable Sanitariamente"))))</f>
        <v>Inviable Sanitariamente</v>
      </c>
      <c r="ACQ474" s="44" t="str">
        <f t="shared" si="137"/>
        <v>Inviable Sanitariamente</v>
      </c>
      <c r="ACR474" s="44" t="str">
        <f t="shared" si="137"/>
        <v>Inviable Sanitariamente</v>
      </c>
      <c r="ACS474" s="44" t="str">
        <f t="shared" si="137"/>
        <v>Inviable Sanitariamente</v>
      </c>
      <c r="ACT474" s="44" t="str">
        <f t="shared" si="137"/>
        <v>Inviable Sanitariamente</v>
      </c>
      <c r="ACU474" s="44" t="str">
        <f t="shared" si="137"/>
        <v>Inviable Sanitariamente</v>
      </c>
      <c r="ACV474" s="44" t="str">
        <f t="shared" si="137"/>
        <v>Inviable Sanitariamente</v>
      </c>
      <c r="ACW474" s="44" t="str">
        <f t="shared" si="137"/>
        <v>Inviable Sanitariamente</v>
      </c>
      <c r="ACX474" s="44" t="str">
        <f t="shared" si="137"/>
        <v>Inviable Sanitariamente</v>
      </c>
      <c r="ACY474" s="44" t="str">
        <f t="shared" si="137"/>
        <v>Inviable Sanitariamente</v>
      </c>
      <c r="ACZ474" s="44" t="str">
        <f t="shared" ref="ACZ474:ADI476" si="138">IF(ACX474&lt;5,"Sin Riesgo",IF(ACX474 &lt;=14,"Bajo",IF(ACX474&lt;=35,"Medio",IF(ACX474&lt;=80,"Alto","Inviable Sanitariamente"))))</f>
        <v>Inviable Sanitariamente</v>
      </c>
      <c r="ADA474" s="44" t="str">
        <f t="shared" si="138"/>
        <v>Inviable Sanitariamente</v>
      </c>
      <c r="ADB474" s="44" t="str">
        <f t="shared" si="138"/>
        <v>Inviable Sanitariamente</v>
      </c>
      <c r="ADC474" s="44" t="str">
        <f t="shared" si="138"/>
        <v>Inviable Sanitariamente</v>
      </c>
      <c r="ADD474" s="44" t="str">
        <f t="shared" si="138"/>
        <v>Inviable Sanitariamente</v>
      </c>
      <c r="ADE474" s="44" t="str">
        <f t="shared" si="138"/>
        <v>Inviable Sanitariamente</v>
      </c>
      <c r="ADF474" s="44" t="str">
        <f t="shared" si="138"/>
        <v>Inviable Sanitariamente</v>
      </c>
      <c r="ADG474" s="44" t="str">
        <f t="shared" si="138"/>
        <v>Inviable Sanitariamente</v>
      </c>
      <c r="ADH474" s="44" t="str">
        <f t="shared" si="138"/>
        <v>Inviable Sanitariamente</v>
      </c>
      <c r="ADI474" s="44" t="str">
        <f t="shared" si="138"/>
        <v>Inviable Sanitariamente</v>
      </c>
      <c r="ADJ474" s="44" t="str">
        <f t="shared" ref="ADJ474:ADS476" si="139">IF(ADH474&lt;5,"Sin Riesgo",IF(ADH474 &lt;=14,"Bajo",IF(ADH474&lt;=35,"Medio",IF(ADH474&lt;=80,"Alto","Inviable Sanitariamente"))))</f>
        <v>Inviable Sanitariamente</v>
      </c>
      <c r="ADK474" s="44" t="str">
        <f t="shared" si="139"/>
        <v>Inviable Sanitariamente</v>
      </c>
      <c r="ADL474" s="44" t="str">
        <f t="shared" si="139"/>
        <v>Inviable Sanitariamente</v>
      </c>
      <c r="ADM474" s="44" t="str">
        <f t="shared" si="139"/>
        <v>Inviable Sanitariamente</v>
      </c>
      <c r="ADN474" s="44" t="str">
        <f t="shared" si="139"/>
        <v>Inviable Sanitariamente</v>
      </c>
      <c r="ADO474" s="44" t="str">
        <f t="shared" si="139"/>
        <v>Inviable Sanitariamente</v>
      </c>
      <c r="ADP474" s="44" t="str">
        <f t="shared" si="139"/>
        <v>Inviable Sanitariamente</v>
      </c>
      <c r="ADQ474" s="44" t="str">
        <f t="shared" si="139"/>
        <v>Inviable Sanitariamente</v>
      </c>
      <c r="ADR474" s="44" t="str">
        <f t="shared" si="139"/>
        <v>Inviable Sanitariamente</v>
      </c>
      <c r="ADS474" s="44" t="str">
        <f t="shared" si="139"/>
        <v>Inviable Sanitariamente</v>
      </c>
      <c r="ADT474" s="44" t="str">
        <f t="shared" ref="ADT474:AEC476" si="140">IF(ADR474&lt;5,"Sin Riesgo",IF(ADR474 &lt;=14,"Bajo",IF(ADR474&lt;=35,"Medio",IF(ADR474&lt;=80,"Alto","Inviable Sanitariamente"))))</f>
        <v>Inviable Sanitariamente</v>
      </c>
      <c r="ADU474" s="44" t="str">
        <f t="shared" si="140"/>
        <v>Inviable Sanitariamente</v>
      </c>
      <c r="ADV474" s="44" t="str">
        <f t="shared" si="140"/>
        <v>Inviable Sanitariamente</v>
      </c>
      <c r="ADW474" s="44" t="str">
        <f t="shared" si="140"/>
        <v>Inviable Sanitariamente</v>
      </c>
      <c r="ADX474" s="44" t="str">
        <f t="shared" si="140"/>
        <v>Inviable Sanitariamente</v>
      </c>
      <c r="ADY474" s="44" t="str">
        <f t="shared" si="140"/>
        <v>Inviable Sanitariamente</v>
      </c>
      <c r="ADZ474" s="44" t="str">
        <f t="shared" si="140"/>
        <v>Inviable Sanitariamente</v>
      </c>
      <c r="AEA474" s="44" t="str">
        <f t="shared" si="140"/>
        <v>Inviable Sanitariamente</v>
      </c>
      <c r="AEB474" s="44" t="str">
        <f t="shared" si="140"/>
        <v>Inviable Sanitariamente</v>
      </c>
      <c r="AEC474" s="44" t="str">
        <f t="shared" si="140"/>
        <v>Inviable Sanitariamente</v>
      </c>
      <c r="AED474" s="44" t="str">
        <f t="shared" ref="AED474:AEM476" si="141">IF(AEB474&lt;5,"Sin Riesgo",IF(AEB474 &lt;=14,"Bajo",IF(AEB474&lt;=35,"Medio",IF(AEB474&lt;=80,"Alto","Inviable Sanitariamente"))))</f>
        <v>Inviable Sanitariamente</v>
      </c>
      <c r="AEE474" s="44" t="str">
        <f t="shared" si="141"/>
        <v>Inviable Sanitariamente</v>
      </c>
      <c r="AEF474" s="44" t="str">
        <f t="shared" si="141"/>
        <v>Inviable Sanitariamente</v>
      </c>
      <c r="AEG474" s="44" t="str">
        <f t="shared" si="141"/>
        <v>Inviable Sanitariamente</v>
      </c>
      <c r="AEH474" s="44" t="str">
        <f t="shared" si="141"/>
        <v>Inviable Sanitariamente</v>
      </c>
      <c r="AEI474" s="44" t="str">
        <f t="shared" si="141"/>
        <v>Inviable Sanitariamente</v>
      </c>
      <c r="AEJ474" s="44" t="str">
        <f t="shared" si="141"/>
        <v>Inviable Sanitariamente</v>
      </c>
      <c r="AEK474" s="44" t="str">
        <f t="shared" si="141"/>
        <v>Inviable Sanitariamente</v>
      </c>
      <c r="AEL474" s="44" t="str">
        <f t="shared" si="141"/>
        <v>Inviable Sanitariamente</v>
      </c>
      <c r="AEM474" s="44" t="str">
        <f t="shared" si="141"/>
        <v>Inviable Sanitariamente</v>
      </c>
      <c r="AEN474" s="44" t="str">
        <f t="shared" ref="AEN474:AEW476" si="142">IF(AEL474&lt;5,"Sin Riesgo",IF(AEL474 &lt;=14,"Bajo",IF(AEL474&lt;=35,"Medio",IF(AEL474&lt;=80,"Alto","Inviable Sanitariamente"))))</f>
        <v>Inviable Sanitariamente</v>
      </c>
      <c r="AEO474" s="44" t="str">
        <f t="shared" si="142"/>
        <v>Inviable Sanitariamente</v>
      </c>
      <c r="AEP474" s="44" t="str">
        <f t="shared" si="142"/>
        <v>Inviable Sanitariamente</v>
      </c>
      <c r="AEQ474" s="44" t="str">
        <f t="shared" si="142"/>
        <v>Inviable Sanitariamente</v>
      </c>
      <c r="AER474" s="44" t="str">
        <f t="shared" si="142"/>
        <v>Inviable Sanitariamente</v>
      </c>
      <c r="AES474" s="44" t="str">
        <f t="shared" si="142"/>
        <v>Inviable Sanitariamente</v>
      </c>
      <c r="AET474" s="44" t="str">
        <f t="shared" si="142"/>
        <v>Inviable Sanitariamente</v>
      </c>
      <c r="AEU474" s="44" t="str">
        <f t="shared" si="142"/>
        <v>Inviable Sanitariamente</v>
      </c>
      <c r="AEV474" s="44" t="str">
        <f t="shared" si="142"/>
        <v>Inviable Sanitariamente</v>
      </c>
      <c r="AEW474" s="44" t="str">
        <f t="shared" si="142"/>
        <v>Inviable Sanitariamente</v>
      </c>
      <c r="AEX474" s="44" t="str">
        <f t="shared" ref="AEX474:AFG476" si="143">IF(AEV474&lt;5,"Sin Riesgo",IF(AEV474 &lt;=14,"Bajo",IF(AEV474&lt;=35,"Medio",IF(AEV474&lt;=80,"Alto","Inviable Sanitariamente"))))</f>
        <v>Inviable Sanitariamente</v>
      </c>
      <c r="AEY474" s="44" t="str">
        <f t="shared" si="143"/>
        <v>Inviable Sanitariamente</v>
      </c>
      <c r="AEZ474" s="44" t="str">
        <f t="shared" si="143"/>
        <v>Inviable Sanitariamente</v>
      </c>
      <c r="AFA474" s="44" t="str">
        <f t="shared" si="143"/>
        <v>Inviable Sanitariamente</v>
      </c>
      <c r="AFB474" s="44" t="str">
        <f t="shared" si="143"/>
        <v>Inviable Sanitariamente</v>
      </c>
      <c r="AFC474" s="44" t="str">
        <f t="shared" si="143"/>
        <v>Inviable Sanitariamente</v>
      </c>
      <c r="AFD474" s="44" t="str">
        <f t="shared" si="143"/>
        <v>Inviable Sanitariamente</v>
      </c>
      <c r="AFE474" s="44" t="str">
        <f t="shared" si="143"/>
        <v>Inviable Sanitariamente</v>
      </c>
      <c r="AFF474" s="44" t="str">
        <f t="shared" si="143"/>
        <v>Inviable Sanitariamente</v>
      </c>
      <c r="AFG474" s="44" t="str">
        <f t="shared" si="143"/>
        <v>Inviable Sanitariamente</v>
      </c>
      <c r="AFH474" s="44" t="str">
        <f t="shared" ref="AFH474:AFQ476" si="144">IF(AFF474&lt;5,"Sin Riesgo",IF(AFF474 &lt;=14,"Bajo",IF(AFF474&lt;=35,"Medio",IF(AFF474&lt;=80,"Alto","Inviable Sanitariamente"))))</f>
        <v>Inviable Sanitariamente</v>
      </c>
      <c r="AFI474" s="44" t="str">
        <f t="shared" si="144"/>
        <v>Inviable Sanitariamente</v>
      </c>
      <c r="AFJ474" s="44" t="str">
        <f t="shared" si="144"/>
        <v>Inviable Sanitariamente</v>
      </c>
      <c r="AFK474" s="44" t="str">
        <f t="shared" si="144"/>
        <v>Inviable Sanitariamente</v>
      </c>
      <c r="AFL474" s="44" t="str">
        <f t="shared" si="144"/>
        <v>Inviable Sanitariamente</v>
      </c>
      <c r="AFM474" s="44" t="str">
        <f t="shared" si="144"/>
        <v>Inviable Sanitariamente</v>
      </c>
      <c r="AFN474" s="44" t="str">
        <f t="shared" si="144"/>
        <v>Inviable Sanitariamente</v>
      </c>
      <c r="AFO474" s="44" t="str">
        <f t="shared" si="144"/>
        <v>Inviable Sanitariamente</v>
      </c>
      <c r="AFP474" s="44" t="str">
        <f t="shared" si="144"/>
        <v>Inviable Sanitariamente</v>
      </c>
      <c r="AFQ474" s="44" t="str">
        <f t="shared" si="144"/>
        <v>Inviable Sanitariamente</v>
      </c>
      <c r="AFR474" s="44" t="str">
        <f t="shared" ref="AFR474:AGA476" si="145">IF(AFP474&lt;5,"Sin Riesgo",IF(AFP474 &lt;=14,"Bajo",IF(AFP474&lt;=35,"Medio",IF(AFP474&lt;=80,"Alto","Inviable Sanitariamente"))))</f>
        <v>Inviable Sanitariamente</v>
      </c>
      <c r="AFS474" s="44" t="str">
        <f t="shared" si="145"/>
        <v>Inviable Sanitariamente</v>
      </c>
      <c r="AFT474" s="44" t="str">
        <f t="shared" si="145"/>
        <v>Inviable Sanitariamente</v>
      </c>
      <c r="AFU474" s="44" t="str">
        <f t="shared" si="145"/>
        <v>Inviable Sanitariamente</v>
      </c>
      <c r="AFV474" s="44" t="str">
        <f t="shared" si="145"/>
        <v>Inviable Sanitariamente</v>
      </c>
      <c r="AFW474" s="44" t="str">
        <f t="shared" si="145"/>
        <v>Inviable Sanitariamente</v>
      </c>
      <c r="AFX474" s="44" t="str">
        <f t="shared" si="145"/>
        <v>Inviable Sanitariamente</v>
      </c>
      <c r="AFY474" s="44" t="str">
        <f t="shared" si="145"/>
        <v>Inviable Sanitariamente</v>
      </c>
      <c r="AFZ474" s="44" t="str">
        <f t="shared" si="145"/>
        <v>Inviable Sanitariamente</v>
      </c>
      <c r="AGA474" s="44" t="str">
        <f t="shared" si="145"/>
        <v>Inviable Sanitariamente</v>
      </c>
      <c r="AGB474" s="44" t="str">
        <f t="shared" ref="AGB474:AGK476" si="146">IF(AFZ474&lt;5,"Sin Riesgo",IF(AFZ474 &lt;=14,"Bajo",IF(AFZ474&lt;=35,"Medio",IF(AFZ474&lt;=80,"Alto","Inviable Sanitariamente"))))</f>
        <v>Inviable Sanitariamente</v>
      </c>
      <c r="AGC474" s="44" t="str">
        <f t="shared" si="146"/>
        <v>Inviable Sanitariamente</v>
      </c>
      <c r="AGD474" s="44" t="str">
        <f t="shared" si="146"/>
        <v>Inviable Sanitariamente</v>
      </c>
      <c r="AGE474" s="44" t="str">
        <f t="shared" si="146"/>
        <v>Inviable Sanitariamente</v>
      </c>
      <c r="AGF474" s="44" t="str">
        <f t="shared" si="146"/>
        <v>Inviable Sanitariamente</v>
      </c>
      <c r="AGG474" s="44" t="str">
        <f t="shared" si="146"/>
        <v>Inviable Sanitariamente</v>
      </c>
      <c r="AGH474" s="44" t="str">
        <f t="shared" si="146"/>
        <v>Inviable Sanitariamente</v>
      </c>
      <c r="AGI474" s="44" t="str">
        <f t="shared" si="146"/>
        <v>Inviable Sanitariamente</v>
      </c>
      <c r="AGJ474" s="44" t="str">
        <f t="shared" si="146"/>
        <v>Inviable Sanitariamente</v>
      </c>
      <c r="AGK474" s="44" t="str">
        <f t="shared" si="146"/>
        <v>Inviable Sanitariamente</v>
      </c>
      <c r="AGL474" s="44" t="str">
        <f t="shared" ref="AGL474:AGU476" si="147">IF(AGJ474&lt;5,"Sin Riesgo",IF(AGJ474 &lt;=14,"Bajo",IF(AGJ474&lt;=35,"Medio",IF(AGJ474&lt;=80,"Alto","Inviable Sanitariamente"))))</f>
        <v>Inviable Sanitariamente</v>
      </c>
      <c r="AGM474" s="44" t="str">
        <f t="shared" si="147"/>
        <v>Inviable Sanitariamente</v>
      </c>
      <c r="AGN474" s="44" t="str">
        <f t="shared" si="147"/>
        <v>Inviable Sanitariamente</v>
      </c>
      <c r="AGO474" s="44" t="str">
        <f t="shared" si="147"/>
        <v>Inviable Sanitariamente</v>
      </c>
      <c r="AGP474" s="44" t="str">
        <f t="shared" si="147"/>
        <v>Inviable Sanitariamente</v>
      </c>
      <c r="AGQ474" s="44" t="str">
        <f t="shared" si="147"/>
        <v>Inviable Sanitariamente</v>
      </c>
      <c r="AGR474" s="44" t="str">
        <f t="shared" si="147"/>
        <v>Inviable Sanitariamente</v>
      </c>
      <c r="AGS474" s="44" t="str">
        <f t="shared" si="147"/>
        <v>Inviable Sanitariamente</v>
      </c>
      <c r="AGT474" s="44" t="str">
        <f t="shared" si="147"/>
        <v>Inviable Sanitariamente</v>
      </c>
      <c r="AGU474" s="44" t="str">
        <f t="shared" si="147"/>
        <v>Inviable Sanitariamente</v>
      </c>
      <c r="AGV474" s="44" t="str">
        <f t="shared" ref="AGV474:AHE476" si="148">IF(AGT474&lt;5,"Sin Riesgo",IF(AGT474 &lt;=14,"Bajo",IF(AGT474&lt;=35,"Medio",IF(AGT474&lt;=80,"Alto","Inviable Sanitariamente"))))</f>
        <v>Inviable Sanitariamente</v>
      </c>
      <c r="AGW474" s="44" t="str">
        <f t="shared" si="148"/>
        <v>Inviable Sanitariamente</v>
      </c>
      <c r="AGX474" s="44" t="str">
        <f t="shared" si="148"/>
        <v>Inviable Sanitariamente</v>
      </c>
      <c r="AGY474" s="44" t="str">
        <f t="shared" si="148"/>
        <v>Inviable Sanitariamente</v>
      </c>
      <c r="AGZ474" s="44" t="str">
        <f t="shared" si="148"/>
        <v>Inviable Sanitariamente</v>
      </c>
      <c r="AHA474" s="44" t="str">
        <f t="shared" si="148"/>
        <v>Inviable Sanitariamente</v>
      </c>
      <c r="AHB474" s="44" t="str">
        <f t="shared" si="148"/>
        <v>Inviable Sanitariamente</v>
      </c>
      <c r="AHC474" s="44" t="str">
        <f t="shared" si="148"/>
        <v>Inviable Sanitariamente</v>
      </c>
      <c r="AHD474" s="44" t="str">
        <f t="shared" si="148"/>
        <v>Inviable Sanitariamente</v>
      </c>
      <c r="AHE474" s="44" t="str">
        <f t="shared" si="148"/>
        <v>Inviable Sanitariamente</v>
      </c>
      <c r="AHF474" s="44" t="str">
        <f t="shared" ref="AHF474:AHO476" si="149">IF(AHD474&lt;5,"Sin Riesgo",IF(AHD474 &lt;=14,"Bajo",IF(AHD474&lt;=35,"Medio",IF(AHD474&lt;=80,"Alto","Inviable Sanitariamente"))))</f>
        <v>Inviable Sanitariamente</v>
      </c>
      <c r="AHG474" s="44" t="str">
        <f t="shared" si="149"/>
        <v>Inviable Sanitariamente</v>
      </c>
      <c r="AHH474" s="44" t="str">
        <f t="shared" si="149"/>
        <v>Inviable Sanitariamente</v>
      </c>
      <c r="AHI474" s="44" t="str">
        <f t="shared" si="149"/>
        <v>Inviable Sanitariamente</v>
      </c>
      <c r="AHJ474" s="44" t="str">
        <f t="shared" si="149"/>
        <v>Inviable Sanitariamente</v>
      </c>
      <c r="AHK474" s="44" t="str">
        <f t="shared" si="149"/>
        <v>Inviable Sanitariamente</v>
      </c>
      <c r="AHL474" s="44" t="str">
        <f t="shared" si="149"/>
        <v>Inviable Sanitariamente</v>
      </c>
      <c r="AHM474" s="44" t="str">
        <f t="shared" si="149"/>
        <v>Inviable Sanitariamente</v>
      </c>
      <c r="AHN474" s="44" t="str">
        <f t="shared" si="149"/>
        <v>Inviable Sanitariamente</v>
      </c>
      <c r="AHO474" s="44" t="str">
        <f t="shared" si="149"/>
        <v>Inviable Sanitariamente</v>
      </c>
      <c r="AHP474" s="44" t="str">
        <f t="shared" ref="AHP474:AHY476" si="150">IF(AHN474&lt;5,"Sin Riesgo",IF(AHN474 &lt;=14,"Bajo",IF(AHN474&lt;=35,"Medio",IF(AHN474&lt;=80,"Alto","Inviable Sanitariamente"))))</f>
        <v>Inviable Sanitariamente</v>
      </c>
      <c r="AHQ474" s="44" t="str">
        <f t="shared" si="150"/>
        <v>Inviable Sanitariamente</v>
      </c>
      <c r="AHR474" s="44" t="str">
        <f t="shared" si="150"/>
        <v>Inviable Sanitariamente</v>
      </c>
      <c r="AHS474" s="44" t="str">
        <f t="shared" si="150"/>
        <v>Inviable Sanitariamente</v>
      </c>
      <c r="AHT474" s="44" t="str">
        <f t="shared" si="150"/>
        <v>Inviable Sanitariamente</v>
      </c>
      <c r="AHU474" s="44" t="str">
        <f t="shared" si="150"/>
        <v>Inviable Sanitariamente</v>
      </c>
      <c r="AHV474" s="44" t="str">
        <f t="shared" si="150"/>
        <v>Inviable Sanitariamente</v>
      </c>
      <c r="AHW474" s="44" t="str">
        <f t="shared" si="150"/>
        <v>Inviable Sanitariamente</v>
      </c>
      <c r="AHX474" s="44" t="str">
        <f t="shared" si="150"/>
        <v>Inviable Sanitariamente</v>
      </c>
      <c r="AHY474" s="44" t="str">
        <f t="shared" si="150"/>
        <v>Inviable Sanitariamente</v>
      </c>
      <c r="AHZ474" s="44" t="str">
        <f t="shared" ref="AHZ474:AII476" si="151">IF(AHX474&lt;5,"Sin Riesgo",IF(AHX474 &lt;=14,"Bajo",IF(AHX474&lt;=35,"Medio",IF(AHX474&lt;=80,"Alto","Inviable Sanitariamente"))))</f>
        <v>Inviable Sanitariamente</v>
      </c>
      <c r="AIA474" s="44" t="str">
        <f t="shared" si="151"/>
        <v>Inviable Sanitariamente</v>
      </c>
      <c r="AIB474" s="44" t="str">
        <f t="shared" si="151"/>
        <v>Inviable Sanitariamente</v>
      </c>
      <c r="AIC474" s="44" t="str">
        <f t="shared" si="151"/>
        <v>Inviable Sanitariamente</v>
      </c>
      <c r="AID474" s="44" t="str">
        <f t="shared" si="151"/>
        <v>Inviable Sanitariamente</v>
      </c>
      <c r="AIE474" s="44" t="str">
        <f t="shared" si="151"/>
        <v>Inviable Sanitariamente</v>
      </c>
      <c r="AIF474" s="44" t="str">
        <f t="shared" si="151"/>
        <v>Inviable Sanitariamente</v>
      </c>
      <c r="AIG474" s="44" t="str">
        <f t="shared" si="151"/>
        <v>Inviable Sanitariamente</v>
      </c>
      <c r="AIH474" s="44" t="str">
        <f t="shared" si="151"/>
        <v>Inviable Sanitariamente</v>
      </c>
      <c r="AII474" s="44" t="str">
        <f t="shared" si="151"/>
        <v>Inviable Sanitariamente</v>
      </c>
      <c r="AIJ474" s="44" t="str">
        <f t="shared" ref="AIJ474:AIS476" si="152">IF(AIH474&lt;5,"Sin Riesgo",IF(AIH474 &lt;=14,"Bajo",IF(AIH474&lt;=35,"Medio",IF(AIH474&lt;=80,"Alto","Inviable Sanitariamente"))))</f>
        <v>Inviable Sanitariamente</v>
      </c>
      <c r="AIK474" s="44" t="str">
        <f t="shared" si="152"/>
        <v>Inviable Sanitariamente</v>
      </c>
      <c r="AIL474" s="44" t="str">
        <f t="shared" si="152"/>
        <v>Inviable Sanitariamente</v>
      </c>
      <c r="AIM474" s="44" t="str">
        <f t="shared" si="152"/>
        <v>Inviable Sanitariamente</v>
      </c>
      <c r="AIN474" s="44" t="str">
        <f t="shared" si="152"/>
        <v>Inviable Sanitariamente</v>
      </c>
      <c r="AIO474" s="44" t="str">
        <f t="shared" si="152"/>
        <v>Inviable Sanitariamente</v>
      </c>
      <c r="AIP474" s="44" t="str">
        <f t="shared" si="152"/>
        <v>Inviable Sanitariamente</v>
      </c>
      <c r="AIQ474" s="44" t="str">
        <f t="shared" si="152"/>
        <v>Inviable Sanitariamente</v>
      </c>
      <c r="AIR474" s="44" t="str">
        <f t="shared" si="152"/>
        <v>Inviable Sanitariamente</v>
      </c>
      <c r="AIS474" s="44" t="str">
        <f t="shared" si="152"/>
        <v>Inviable Sanitariamente</v>
      </c>
      <c r="AIT474" s="44" t="str">
        <f t="shared" ref="AIT474:AJC476" si="153">IF(AIR474&lt;5,"Sin Riesgo",IF(AIR474 &lt;=14,"Bajo",IF(AIR474&lt;=35,"Medio",IF(AIR474&lt;=80,"Alto","Inviable Sanitariamente"))))</f>
        <v>Inviable Sanitariamente</v>
      </c>
      <c r="AIU474" s="44" t="str">
        <f t="shared" si="153"/>
        <v>Inviable Sanitariamente</v>
      </c>
      <c r="AIV474" s="44" t="str">
        <f t="shared" si="153"/>
        <v>Inviable Sanitariamente</v>
      </c>
      <c r="AIW474" s="44" t="str">
        <f t="shared" si="153"/>
        <v>Inviable Sanitariamente</v>
      </c>
      <c r="AIX474" s="44" t="str">
        <f t="shared" si="153"/>
        <v>Inviable Sanitariamente</v>
      </c>
      <c r="AIY474" s="44" t="str">
        <f t="shared" si="153"/>
        <v>Inviable Sanitariamente</v>
      </c>
      <c r="AIZ474" s="44" t="str">
        <f t="shared" si="153"/>
        <v>Inviable Sanitariamente</v>
      </c>
      <c r="AJA474" s="44" t="str">
        <f t="shared" si="153"/>
        <v>Inviable Sanitariamente</v>
      </c>
      <c r="AJB474" s="44" t="str">
        <f t="shared" si="153"/>
        <v>Inviable Sanitariamente</v>
      </c>
      <c r="AJC474" s="44" t="str">
        <f t="shared" si="153"/>
        <v>Inviable Sanitariamente</v>
      </c>
      <c r="AJD474" s="44" t="str">
        <f t="shared" ref="AJD474:AJM476" si="154">IF(AJB474&lt;5,"Sin Riesgo",IF(AJB474 &lt;=14,"Bajo",IF(AJB474&lt;=35,"Medio",IF(AJB474&lt;=80,"Alto","Inviable Sanitariamente"))))</f>
        <v>Inviable Sanitariamente</v>
      </c>
      <c r="AJE474" s="44" t="str">
        <f t="shared" si="154"/>
        <v>Inviable Sanitariamente</v>
      </c>
      <c r="AJF474" s="44" t="str">
        <f t="shared" si="154"/>
        <v>Inviable Sanitariamente</v>
      </c>
      <c r="AJG474" s="44" t="str">
        <f t="shared" si="154"/>
        <v>Inviable Sanitariamente</v>
      </c>
      <c r="AJH474" s="44" t="str">
        <f t="shared" si="154"/>
        <v>Inviable Sanitariamente</v>
      </c>
      <c r="AJI474" s="44" t="str">
        <f t="shared" si="154"/>
        <v>Inviable Sanitariamente</v>
      </c>
      <c r="AJJ474" s="44" t="str">
        <f t="shared" si="154"/>
        <v>Inviable Sanitariamente</v>
      </c>
      <c r="AJK474" s="44" t="str">
        <f t="shared" si="154"/>
        <v>Inviable Sanitariamente</v>
      </c>
      <c r="AJL474" s="44" t="str">
        <f t="shared" si="154"/>
        <v>Inviable Sanitariamente</v>
      </c>
      <c r="AJM474" s="44" t="str">
        <f t="shared" si="154"/>
        <v>Inviable Sanitariamente</v>
      </c>
      <c r="AJN474" s="44" t="str">
        <f t="shared" ref="AJN474:AJW476" si="155">IF(AJL474&lt;5,"Sin Riesgo",IF(AJL474 &lt;=14,"Bajo",IF(AJL474&lt;=35,"Medio",IF(AJL474&lt;=80,"Alto","Inviable Sanitariamente"))))</f>
        <v>Inviable Sanitariamente</v>
      </c>
      <c r="AJO474" s="44" t="str">
        <f t="shared" si="155"/>
        <v>Inviable Sanitariamente</v>
      </c>
      <c r="AJP474" s="44" t="str">
        <f t="shared" si="155"/>
        <v>Inviable Sanitariamente</v>
      </c>
      <c r="AJQ474" s="44" t="str">
        <f t="shared" si="155"/>
        <v>Inviable Sanitariamente</v>
      </c>
      <c r="AJR474" s="44" t="str">
        <f t="shared" si="155"/>
        <v>Inviable Sanitariamente</v>
      </c>
      <c r="AJS474" s="44" t="str">
        <f t="shared" si="155"/>
        <v>Inviable Sanitariamente</v>
      </c>
      <c r="AJT474" s="44" t="str">
        <f t="shared" si="155"/>
        <v>Inviable Sanitariamente</v>
      </c>
      <c r="AJU474" s="44" t="str">
        <f t="shared" si="155"/>
        <v>Inviable Sanitariamente</v>
      </c>
      <c r="AJV474" s="44" t="str">
        <f t="shared" si="155"/>
        <v>Inviable Sanitariamente</v>
      </c>
      <c r="AJW474" s="44" t="str">
        <f t="shared" si="155"/>
        <v>Inviable Sanitariamente</v>
      </c>
      <c r="AJX474" s="44" t="str">
        <f t="shared" ref="AJX474:AKG476" si="156">IF(AJV474&lt;5,"Sin Riesgo",IF(AJV474 &lt;=14,"Bajo",IF(AJV474&lt;=35,"Medio",IF(AJV474&lt;=80,"Alto","Inviable Sanitariamente"))))</f>
        <v>Inviable Sanitariamente</v>
      </c>
      <c r="AJY474" s="44" t="str">
        <f t="shared" si="156"/>
        <v>Inviable Sanitariamente</v>
      </c>
      <c r="AJZ474" s="44" t="str">
        <f t="shared" si="156"/>
        <v>Inviable Sanitariamente</v>
      </c>
      <c r="AKA474" s="44" t="str">
        <f t="shared" si="156"/>
        <v>Inviable Sanitariamente</v>
      </c>
      <c r="AKB474" s="44" t="str">
        <f t="shared" si="156"/>
        <v>Inviable Sanitariamente</v>
      </c>
      <c r="AKC474" s="44" t="str">
        <f t="shared" si="156"/>
        <v>Inviable Sanitariamente</v>
      </c>
      <c r="AKD474" s="44" t="str">
        <f t="shared" si="156"/>
        <v>Inviable Sanitariamente</v>
      </c>
      <c r="AKE474" s="44" t="str">
        <f t="shared" si="156"/>
        <v>Inviable Sanitariamente</v>
      </c>
      <c r="AKF474" s="44" t="str">
        <f t="shared" si="156"/>
        <v>Inviable Sanitariamente</v>
      </c>
      <c r="AKG474" s="44" t="str">
        <f t="shared" si="156"/>
        <v>Inviable Sanitariamente</v>
      </c>
      <c r="AKH474" s="44" t="str">
        <f t="shared" ref="AKH474:AKQ476" si="157">IF(AKF474&lt;5,"Sin Riesgo",IF(AKF474 &lt;=14,"Bajo",IF(AKF474&lt;=35,"Medio",IF(AKF474&lt;=80,"Alto","Inviable Sanitariamente"))))</f>
        <v>Inviable Sanitariamente</v>
      </c>
      <c r="AKI474" s="44" t="str">
        <f t="shared" si="157"/>
        <v>Inviable Sanitariamente</v>
      </c>
      <c r="AKJ474" s="44" t="str">
        <f t="shared" si="157"/>
        <v>Inviable Sanitariamente</v>
      </c>
      <c r="AKK474" s="44" t="str">
        <f t="shared" si="157"/>
        <v>Inviable Sanitariamente</v>
      </c>
      <c r="AKL474" s="44" t="str">
        <f t="shared" si="157"/>
        <v>Inviable Sanitariamente</v>
      </c>
      <c r="AKM474" s="44" t="str">
        <f t="shared" si="157"/>
        <v>Inviable Sanitariamente</v>
      </c>
      <c r="AKN474" s="44" t="str">
        <f t="shared" si="157"/>
        <v>Inviable Sanitariamente</v>
      </c>
      <c r="AKO474" s="44" t="str">
        <f t="shared" si="157"/>
        <v>Inviable Sanitariamente</v>
      </c>
      <c r="AKP474" s="44" t="str">
        <f t="shared" si="157"/>
        <v>Inviable Sanitariamente</v>
      </c>
      <c r="AKQ474" s="44" t="str">
        <f t="shared" si="157"/>
        <v>Inviable Sanitariamente</v>
      </c>
      <c r="AKR474" s="44" t="str">
        <f t="shared" ref="AKR474:ALA476" si="158">IF(AKP474&lt;5,"Sin Riesgo",IF(AKP474 &lt;=14,"Bajo",IF(AKP474&lt;=35,"Medio",IF(AKP474&lt;=80,"Alto","Inviable Sanitariamente"))))</f>
        <v>Inviable Sanitariamente</v>
      </c>
      <c r="AKS474" s="44" t="str">
        <f t="shared" si="158"/>
        <v>Inviable Sanitariamente</v>
      </c>
      <c r="AKT474" s="44" t="str">
        <f t="shared" si="158"/>
        <v>Inviable Sanitariamente</v>
      </c>
      <c r="AKU474" s="44" t="str">
        <f t="shared" si="158"/>
        <v>Inviable Sanitariamente</v>
      </c>
      <c r="AKV474" s="44" t="str">
        <f t="shared" si="158"/>
        <v>Inviable Sanitariamente</v>
      </c>
      <c r="AKW474" s="44" t="str">
        <f t="shared" si="158"/>
        <v>Inviable Sanitariamente</v>
      </c>
      <c r="AKX474" s="44" t="str">
        <f t="shared" si="158"/>
        <v>Inviable Sanitariamente</v>
      </c>
      <c r="AKY474" s="44" t="str">
        <f t="shared" si="158"/>
        <v>Inviable Sanitariamente</v>
      </c>
      <c r="AKZ474" s="44" t="str">
        <f t="shared" si="158"/>
        <v>Inviable Sanitariamente</v>
      </c>
      <c r="ALA474" s="44" t="str">
        <f t="shared" si="158"/>
        <v>Inviable Sanitariamente</v>
      </c>
      <c r="ALB474" s="44" t="str">
        <f t="shared" ref="ALB474:ALK476" si="159">IF(AKZ474&lt;5,"Sin Riesgo",IF(AKZ474 &lt;=14,"Bajo",IF(AKZ474&lt;=35,"Medio",IF(AKZ474&lt;=80,"Alto","Inviable Sanitariamente"))))</f>
        <v>Inviable Sanitariamente</v>
      </c>
      <c r="ALC474" s="44" t="str">
        <f t="shared" si="159"/>
        <v>Inviable Sanitariamente</v>
      </c>
      <c r="ALD474" s="44" t="str">
        <f t="shared" si="159"/>
        <v>Inviable Sanitariamente</v>
      </c>
      <c r="ALE474" s="44" t="str">
        <f t="shared" si="159"/>
        <v>Inviable Sanitariamente</v>
      </c>
      <c r="ALF474" s="44" t="str">
        <f t="shared" si="159"/>
        <v>Inviable Sanitariamente</v>
      </c>
      <c r="ALG474" s="44" t="str">
        <f t="shared" si="159"/>
        <v>Inviable Sanitariamente</v>
      </c>
      <c r="ALH474" s="44" t="str">
        <f t="shared" si="159"/>
        <v>Inviable Sanitariamente</v>
      </c>
      <c r="ALI474" s="44" t="str">
        <f t="shared" si="159"/>
        <v>Inviable Sanitariamente</v>
      </c>
      <c r="ALJ474" s="44" t="str">
        <f t="shared" si="159"/>
        <v>Inviable Sanitariamente</v>
      </c>
      <c r="ALK474" s="44" t="str">
        <f t="shared" si="159"/>
        <v>Inviable Sanitariamente</v>
      </c>
      <c r="ALL474" s="44" t="str">
        <f t="shared" ref="ALL474:ALU476" si="160">IF(ALJ474&lt;5,"Sin Riesgo",IF(ALJ474 &lt;=14,"Bajo",IF(ALJ474&lt;=35,"Medio",IF(ALJ474&lt;=80,"Alto","Inviable Sanitariamente"))))</f>
        <v>Inviable Sanitariamente</v>
      </c>
      <c r="ALM474" s="44" t="str">
        <f t="shared" si="160"/>
        <v>Inviable Sanitariamente</v>
      </c>
      <c r="ALN474" s="44" t="str">
        <f t="shared" si="160"/>
        <v>Inviable Sanitariamente</v>
      </c>
      <c r="ALO474" s="44" t="str">
        <f t="shared" si="160"/>
        <v>Inviable Sanitariamente</v>
      </c>
      <c r="ALP474" s="44" t="str">
        <f t="shared" si="160"/>
        <v>Inviable Sanitariamente</v>
      </c>
      <c r="ALQ474" s="44" t="str">
        <f t="shared" si="160"/>
        <v>Inviable Sanitariamente</v>
      </c>
      <c r="ALR474" s="44" t="str">
        <f t="shared" si="160"/>
        <v>Inviable Sanitariamente</v>
      </c>
      <c r="ALS474" s="44" t="str">
        <f t="shared" si="160"/>
        <v>Inviable Sanitariamente</v>
      </c>
      <c r="ALT474" s="44" t="str">
        <f t="shared" si="160"/>
        <v>Inviable Sanitariamente</v>
      </c>
      <c r="ALU474" s="44" t="str">
        <f t="shared" si="160"/>
        <v>Inviable Sanitariamente</v>
      </c>
      <c r="ALV474" s="44" t="str">
        <f t="shared" ref="ALV474:AME476" si="161">IF(ALT474&lt;5,"Sin Riesgo",IF(ALT474 &lt;=14,"Bajo",IF(ALT474&lt;=35,"Medio",IF(ALT474&lt;=80,"Alto","Inviable Sanitariamente"))))</f>
        <v>Inviable Sanitariamente</v>
      </c>
      <c r="ALW474" s="44" t="str">
        <f t="shared" si="161"/>
        <v>Inviable Sanitariamente</v>
      </c>
      <c r="ALX474" s="44" t="str">
        <f t="shared" si="161"/>
        <v>Inviable Sanitariamente</v>
      </c>
      <c r="ALY474" s="44" t="str">
        <f t="shared" si="161"/>
        <v>Inviable Sanitariamente</v>
      </c>
      <c r="ALZ474" s="44" t="str">
        <f t="shared" si="161"/>
        <v>Inviable Sanitariamente</v>
      </c>
      <c r="AMA474" s="44" t="str">
        <f t="shared" si="161"/>
        <v>Inviable Sanitariamente</v>
      </c>
      <c r="AMB474" s="44" t="str">
        <f t="shared" si="161"/>
        <v>Inviable Sanitariamente</v>
      </c>
      <c r="AMC474" s="44" t="str">
        <f t="shared" si="161"/>
        <v>Inviable Sanitariamente</v>
      </c>
      <c r="AMD474" s="44" t="str">
        <f t="shared" si="161"/>
        <v>Inviable Sanitariamente</v>
      </c>
      <c r="AME474" s="44" t="str">
        <f t="shared" si="161"/>
        <v>Inviable Sanitariamente</v>
      </c>
      <c r="AMF474" s="44" t="str">
        <f t="shared" ref="AMF474:AMO476" si="162">IF(AMD474&lt;5,"Sin Riesgo",IF(AMD474 &lt;=14,"Bajo",IF(AMD474&lt;=35,"Medio",IF(AMD474&lt;=80,"Alto","Inviable Sanitariamente"))))</f>
        <v>Inviable Sanitariamente</v>
      </c>
      <c r="AMG474" s="44" t="str">
        <f t="shared" si="162"/>
        <v>Inviable Sanitariamente</v>
      </c>
      <c r="AMH474" s="44" t="str">
        <f t="shared" si="162"/>
        <v>Inviable Sanitariamente</v>
      </c>
      <c r="AMI474" s="44" t="str">
        <f t="shared" si="162"/>
        <v>Inviable Sanitariamente</v>
      </c>
      <c r="AMJ474" s="44" t="str">
        <f t="shared" si="162"/>
        <v>Inviable Sanitariamente</v>
      </c>
      <c r="AMK474" s="44" t="str">
        <f t="shared" si="162"/>
        <v>Inviable Sanitariamente</v>
      </c>
      <c r="AML474" s="44" t="str">
        <f t="shared" si="162"/>
        <v>Inviable Sanitariamente</v>
      </c>
      <c r="AMM474" s="44" t="str">
        <f t="shared" si="162"/>
        <v>Inviable Sanitariamente</v>
      </c>
      <c r="AMN474" s="44" t="str">
        <f t="shared" si="162"/>
        <v>Inviable Sanitariamente</v>
      </c>
      <c r="AMO474" s="44" t="str">
        <f t="shared" si="162"/>
        <v>Inviable Sanitariamente</v>
      </c>
      <c r="AMP474" s="44" t="str">
        <f t="shared" ref="AMP474:AMY476" si="163">IF(AMN474&lt;5,"Sin Riesgo",IF(AMN474 &lt;=14,"Bajo",IF(AMN474&lt;=35,"Medio",IF(AMN474&lt;=80,"Alto","Inviable Sanitariamente"))))</f>
        <v>Inviable Sanitariamente</v>
      </c>
      <c r="AMQ474" s="44" t="str">
        <f t="shared" si="163"/>
        <v>Inviable Sanitariamente</v>
      </c>
      <c r="AMR474" s="44" t="str">
        <f t="shared" si="163"/>
        <v>Inviable Sanitariamente</v>
      </c>
      <c r="AMS474" s="44" t="str">
        <f t="shared" si="163"/>
        <v>Inviable Sanitariamente</v>
      </c>
      <c r="AMT474" s="44" t="str">
        <f t="shared" si="163"/>
        <v>Inviable Sanitariamente</v>
      </c>
      <c r="AMU474" s="44" t="str">
        <f t="shared" si="163"/>
        <v>Inviable Sanitariamente</v>
      </c>
      <c r="AMV474" s="44" t="str">
        <f t="shared" si="163"/>
        <v>Inviable Sanitariamente</v>
      </c>
      <c r="AMW474" s="44" t="str">
        <f t="shared" si="163"/>
        <v>Inviable Sanitariamente</v>
      </c>
      <c r="AMX474" s="44" t="str">
        <f t="shared" si="163"/>
        <v>Inviable Sanitariamente</v>
      </c>
      <c r="AMY474" s="44" t="str">
        <f t="shared" si="163"/>
        <v>Inviable Sanitariamente</v>
      </c>
      <c r="AMZ474" s="44" t="str">
        <f t="shared" ref="AMZ474:ANI476" si="164">IF(AMX474&lt;5,"Sin Riesgo",IF(AMX474 &lt;=14,"Bajo",IF(AMX474&lt;=35,"Medio",IF(AMX474&lt;=80,"Alto","Inviable Sanitariamente"))))</f>
        <v>Inviable Sanitariamente</v>
      </c>
      <c r="ANA474" s="44" t="str">
        <f t="shared" si="164"/>
        <v>Inviable Sanitariamente</v>
      </c>
      <c r="ANB474" s="44" t="str">
        <f t="shared" si="164"/>
        <v>Inviable Sanitariamente</v>
      </c>
      <c r="ANC474" s="44" t="str">
        <f t="shared" si="164"/>
        <v>Inviable Sanitariamente</v>
      </c>
      <c r="AND474" s="44" t="str">
        <f t="shared" si="164"/>
        <v>Inviable Sanitariamente</v>
      </c>
      <c r="ANE474" s="44" t="str">
        <f t="shared" si="164"/>
        <v>Inviable Sanitariamente</v>
      </c>
      <c r="ANF474" s="44" t="str">
        <f t="shared" si="164"/>
        <v>Inviable Sanitariamente</v>
      </c>
      <c r="ANG474" s="44" t="str">
        <f t="shared" si="164"/>
        <v>Inviable Sanitariamente</v>
      </c>
      <c r="ANH474" s="44" t="str">
        <f t="shared" si="164"/>
        <v>Inviable Sanitariamente</v>
      </c>
      <c r="ANI474" s="44" t="str">
        <f t="shared" si="164"/>
        <v>Inviable Sanitariamente</v>
      </c>
      <c r="ANJ474" s="44" t="str">
        <f t="shared" ref="ANJ474:ANS476" si="165">IF(ANH474&lt;5,"Sin Riesgo",IF(ANH474 &lt;=14,"Bajo",IF(ANH474&lt;=35,"Medio",IF(ANH474&lt;=80,"Alto","Inviable Sanitariamente"))))</f>
        <v>Inviable Sanitariamente</v>
      </c>
      <c r="ANK474" s="44" t="str">
        <f t="shared" si="165"/>
        <v>Inviable Sanitariamente</v>
      </c>
      <c r="ANL474" s="44" t="str">
        <f t="shared" si="165"/>
        <v>Inviable Sanitariamente</v>
      </c>
      <c r="ANM474" s="44" t="str">
        <f t="shared" si="165"/>
        <v>Inviable Sanitariamente</v>
      </c>
      <c r="ANN474" s="44" t="str">
        <f t="shared" si="165"/>
        <v>Inviable Sanitariamente</v>
      </c>
      <c r="ANO474" s="44" t="str">
        <f t="shared" si="165"/>
        <v>Inviable Sanitariamente</v>
      </c>
      <c r="ANP474" s="44" t="str">
        <f t="shared" si="165"/>
        <v>Inviable Sanitariamente</v>
      </c>
      <c r="ANQ474" s="44" t="str">
        <f t="shared" si="165"/>
        <v>Inviable Sanitariamente</v>
      </c>
      <c r="ANR474" s="44" t="str">
        <f t="shared" si="165"/>
        <v>Inviable Sanitariamente</v>
      </c>
      <c r="ANS474" s="44" t="str">
        <f t="shared" si="165"/>
        <v>Inviable Sanitariamente</v>
      </c>
      <c r="ANT474" s="44" t="str">
        <f t="shared" ref="ANT474:AOC476" si="166">IF(ANR474&lt;5,"Sin Riesgo",IF(ANR474 &lt;=14,"Bajo",IF(ANR474&lt;=35,"Medio",IF(ANR474&lt;=80,"Alto","Inviable Sanitariamente"))))</f>
        <v>Inviable Sanitariamente</v>
      </c>
      <c r="ANU474" s="44" t="str">
        <f t="shared" si="166"/>
        <v>Inviable Sanitariamente</v>
      </c>
      <c r="ANV474" s="44" t="str">
        <f t="shared" si="166"/>
        <v>Inviable Sanitariamente</v>
      </c>
      <c r="ANW474" s="44" t="str">
        <f t="shared" si="166"/>
        <v>Inviable Sanitariamente</v>
      </c>
      <c r="ANX474" s="44" t="str">
        <f t="shared" si="166"/>
        <v>Inviable Sanitariamente</v>
      </c>
      <c r="ANY474" s="44" t="str">
        <f t="shared" si="166"/>
        <v>Inviable Sanitariamente</v>
      </c>
      <c r="ANZ474" s="44" t="str">
        <f t="shared" si="166"/>
        <v>Inviable Sanitariamente</v>
      </c>
      <c r="AOA474" s="44" t="str">
        <f t="shared" si="166"/>
        <v>Inviable Sanitariamente</v>
      </c>
      <c r="AOB474" s="44" t="str">
        <f t="shared" si="166"/>
        <v>Inviable Sanitariamente</v>
      </c>
      <c r="AOC474" s="44" t="str">
        <f t="shared" si="166"/>
        <v>Inviable Sanitariamente</v>
      </c>
      <c r="AOD474" s="44" t="str">
        <f t="shared" ref="AOD474:AOM476" si="167">IF(AOB474&lt;5,"Sin Riesgo",IF(AOB474 &lt;=14,"Bajo",IF(AOB474&lt;=35,"Medio",IF(AOB474&lt;=80,"Alto","Inviable Sanitariamente"))))</f>
        <v>Inviable Sanitariamente</v>
      </c>
      <c r="AOE474" s="44" t="str">
        <f t="shared" si="167"/>
        <v>Inviable Sanitariamente</v>
      </c>
      <c r="AOF474" s="44" t="str">
        <f t="shared" si="167"/>
        <v>Inviable Sanitariamente</v>
      </c>
      <c r="AOG474" s="44" t="str">
        <f t="shared" si="167"/>
        <v>Inviable Sanitariamente</v>
      </c>
      <c r="AOH474" s="44" t="str">
        <f t="shared" si="167"/>
        <v>Inviable Sanitariamente</v>
      </c>
      <c r="AOI474" s="44" t="str">
        <f t="shared" si="167"/>
        <v>Inviable Sanitariamente</v>
      </c>
      <c r="AOJ474" s="44" t="str">
        <f t="shared" si="167"/>
        <v>Inviable Sanitariamente</v>
      </c>
      <c r="AOK474" s="44" t="str">
        <f t="shared" si="167"/>
        <v>Inviable Sanitariamente</v>
      </c>
      <c r="AOL474" s="44" t="str">
        <f t="shared" si="167"/>
        <v>Inviable Sanitariamente</v>
      </c>
      <c r="AOM474" s="44" t="str">
        <f t="shared" si="167"/>
        <v>Inviable Sanitariamente</v>
      </c>
      <c r="AON474" s="44" t="str">
        <f t="shared" ref="AON474:AOW476" si="168">IF(AOL474&lt;5,"Sin Riesgo",IF(AOL474 &lt;=14,"Bajo",IF(AOL474&lt;=35,"Medio",IF(AOL474&lt;=80,"Alto","Inviable Sanitariamente"))))</f>
        <v>Inviable Sanitariamente</v>
      </c>
      <c r="AOO474" s="44" t="str">
        <f t="shared" si="168"/>
        <v>Inviable Sanitariamente</v>
      </c>
      <c r="AOP474" s="44" t="str">
        <f t="shared" si="168"/>
        <v>Inviable Sanitariamente</v>
      </c>
      <c r="AOQ474" s="44" t="str">
        <f t="shared" si="168"/>
        <v>Inviable Sanitariamente</v>
      </c>
      <c r="AOR474" s="44" t="str">
        <f t="shared" si="168"/>
        <v>Inviable Sanitariamente</v>
      </c>
      <c r="AOS474" s="44" t="str">
        <f t="shared" si="168"/>
        <v>Inviable Sanitariamente</v>
      </c>
      <c r="AOT474" s="44" t="str">
        <f t="shared" si="168"/>
        <v>Inviable Sanitariamente</v>
      </c>
      <c r="AOU474" s="44" t="str">
        <f t="shared" si="168"/>
        <v>Inviable Sanitariamente</v>
      </c>
      <c r="AOV474" s="44" t="str">
        <f t="shared" si="168"/>
        <v>Inviable Sanitariamente</v>
      </c>
      <c r="AOW474" s="44" t="str">
        <f t="shared" si="168"/>
        <v>Inviable Sanitariamente</v>
      </c>
      <c r="AOX474" s="44" t="str">
        <f t="shared" ref="AOX474:APG476" si="169">IF(AOV474&lt;5,"Sin Riesgo",IF(AOV474 &lt;=14,"Bajo",IF(AOV474&lt;=35,"Medio",IF(AOV474&lt;=80,"Alto","Inviable Sanitariamente"))))</f>
        <v>Inviable Sanitariamente</v>
      </c>
      <c r="AOY474" s="44" t="str">
        <f t="shared" si="169"/>
        <v>Inviable Sanitariamente</v>
      </c>
      <c r="AOZ474" s="44" t="str">
        <f t="shared" si="169"/>
        <v>Inviable Sanitariamente</v>
      </c>
      <c r="APA474" s="44" t="str">
        <f t="shared" si="169"/>
        <v>Inviable Sanitariamente</v>
      </c>
      <c r="APB474" s="44" t="str">
        <f t="shared" si="169"/>
        <v>Inviable Sanitariamente</v>
      </c>
      <c r="APC474" s="44" t="str">
        <f t="shared" si="169"/>
        <v>Inviable Sanitariamente</v>
      </c>
      <c r="APD474" s="44" t="str">
        <f t="shared" si="169"/>
        <v>Inviable Sanitariamente</v>
      </c>
      <c r="APE474" s="44" t="str">
        <f t="shared" si="169"/>
        <v>Inviable Sanitariamente</v>
      </c>
      <c r="APF474" s="44" t="str">
        <f t="shared" si="169"/>
        <v>Inviable Sanitariamente</v>
      </c>
      <c r="APG474" s="44" t="str">
        <f t="shared" si="169"/>
        <v>Inviable Sanitariamente</v>
      </c>
      <c r="APH474" s="44" t="str">
        <f t="shared" ref="APH474:APQ476" si="170">IF(APF474&lt;5,"Sin Riesgo",IF(APF474 &lt;=14,"Bajo",IF(APF474&lt;=35,"Medio",IF(APF474&lt;=80,"Alto","Inviable Sanitariamente"))))</f>
        <v>Inviable Sanitariamente</v>
      </c>
      <c r="API474" s="44" t="str">
        <f t="shared" si="170"/>
        <v>Inviable Sanitariamente</v>
      </c>
      <c r="APJ474" s="44" t="str">
        <f t="shared" si="170"/>
        <v>Inviable Sanitariamente</v>
      </c>
      <c r="APK474" s="44" t="str">
        <f t="shared" si="170"/>
        <v>Inviable Sanitariamente</v>
      </c>
      <c r="APL474" s="44" t="str">
        <f t="shared" si="170"/>
        <v>Inviable Sanitariamente</v>
      </c>
      <c r="APM474" s="44" t="str">
        <f t="shared" si="170"/>
        <v>Inviable Sanitariamente</v>
      </c>
      <c r="APN474" s="44" t="str">
        <f t="shared" si="170"/>
        <v>Inviable Sanitariamente</v>
      </c>
      <c r="APO474" s="44" t="str">
        <f t="shared" si="170"/>
        <v>Inviable Sanitariamente</v>
      </c>
      <c r="APP474" s="44" t="str">
        <f t="shared" si="170"/>
        <v>Inviable Sanitariamente</v>
      </c>
      <c r="APQ474" s="44" t="str">
        <f t="shared" si="170"/>
        <v>Inviable Sanitariamente</v>
      </c>
      <c r="APR474" s="44" t="str">
        <f t="shared" ref="APR474:AQA476" si="171">IF(APP474&lt;5,"Sin Riesgo",IF(APP474 &lt;=14,"Bajo",IF(APP474&lt;=35,"Medio",IF(APP474&lt;=80,"Alto","Inviable Sanitariamente"))))</f>
        <v>Inviable Sanitariamente</v>
      </c>
      <c r="APS474" s="44" t="str">
        <f t="shared" si="171"/>
        <v>Inviable Sanitariamente</v>
      </c>
      <c r="APT474" s="44" t="str">
        <f t="shared" si="171"/>
        <v>Inviable Sanitariamente</v>
      </c>
      <c r="APU474" s="44" t="str">
        <f t="shared" si="171"/>
        <v>Inviable Sanitariamente</v>
      </c>
      <c r="APV474" s="44" t="str">
        <f t="shared" si="171"/>
        <v>Inviable Sanitariamente</v>
      </c>
      <c r="APW474" s="44" t="str">
        <f t="shared" si="171"/>
        <v>Inviable Sanitariamente</v>
      </c>
      <c r="APX474" s="44" t="str">
        <f t="shared" si="171"/>
        <v>Inviable Sanitariamente</v>
      </c>
      <c r="APY474" s="44" t="str">
        <f t="shared" si="171"/>
        <v>Inviable Sanitariamente</v>
      </c>
      <c r="APZ474" s="44" t="str">
        <f t="shared" si="171"/>
        <v>Inviable Sanitariamente</v>
      </c>
      <c r="AQA474" s="44" t="str">
        <f t="shared" si="171"/>
        <v>Inviable Sanitariamente</v>
      </c>
      <c r="AQB474" s="44" t="str">
        <f t="shared" ref="AQB474:AQK476" si="172">IF(APZ474&lt;5,"Sin Riesgo",IF(APZ474 &lt;=14,"Bajo",IF(APZ474&lt;=35,"Medio",IF(APZ474&lt;=80,"Alto","Inviable Sanitariamente"))))</f>
        <v>Inviable Sanitariamente</v>
      </c>
      <c r="AQC474" s="44" t="str">
        <f t="shared" si="172"/>
        <v>Inviable Sanitariamente</v>
      </c>
      <c r="AQD474" s="44" t="str">
        <f t="shared" si="172"/>
        <v>Inviable Sanitariamente</v>
      </c>
      <c r="AQE474" s="44" t="str">
        <f t="shared" si="172"/>
        <v>Inviable Sanitariamente</v>
      </c>
      <c r="AQF474" s="44" t="str">
        <f t="shared" si="172"/>
        <v>Inviable Sanitariamente</v>
      </c>
      <c r="AQG474" s="44" t="str">
        <f t="shared" si="172"/>
        <v>Inviable Sanitariamente</v>
      </c>
      <c r="AQH474" s="44" t="str">
        <f t="shared" si="172"/>
        <v>Inviable Sanitariamente</v>
      </c>
      <c r="AQI474" s="44" t="str">
        <f t="shared" si="172"/>
        <v>Inviable Sanitariamente</v>
      </c>
      <c r="AQJ474" s="44" t="str">
        <f t="shared" si="172"/>
        <v>Inviable Sanitariamente</v>
      </c>
      <c r="AQK474" s="44" t="str">
        <f t="shared" si="172"/>
        <v>Inviable Sanitariamente</v>
      </c>
      <c r="AQL474" s="44" t="str">
        <f t="shared" ref="AQL474:AQU476" si="173">IF(AQJ474&lt;5,"Sin Riesgo",IF(AQJ474 &lt;=14,"Bajo",IF(AQJ474&lt;=35,"Medio",IF(AQJ474&lt;=80,"Alto","Inviable Sanitariamente"))))</f>
        <v>Inviable Sanitariamente</v>
      </c>
      <c r="AQM474" s="44" t="str">
        <f t="shared" si="173"/>
        <v>Inviable Sanitariamente</v>
      </c>
      <c r="AQN474" s="44" t="str">
        <f t="shared" si="173"/>
        <v>Inviable Sanitariamente</v>
      </c>
      <c r="AQO474" s="44" t="str">
        <f t="shared" si="173"/>
        <v>Inviable Sanitariamente</v>
      </c>
      <c r="AQP474" s="44" t="str">
        <f t="shared" si="173"/>
        <v>Inviable Sanitariamente</v>
      </c>
      <c r="AQQ474" s="44" t="str">
        <f t="shared" si="173"/>
        <v>Inviable Sanitariamente</v>
      </c>
      <c r="AQR474" s="44" t="str">
        <f t="shared" si="173"/>
        <v>Inviable Sanitariamente</v>
      </c>
      <c r="AQS474" s="44" t="str">
        <f t="shared" si="173"/>
        <v>Inviable Sanitariamente</v>
      </c>
      <c r="AQT474" s="44" t="str">
        <f t="shared" si="173"/>
        <v>Inviable Sanitariamente</v>
      </c>
      <c r="AQU474" s="44" t="str">
        <f t="shared" si="173"/>
        <v>Inviable Sanitariamente</v>
      </c>
      <c r="AQV474" s="44" t="str">
        <f t="shared" ref="AQV474:ARE476" si="174">IF(AQT474&lt;5,"Sin Riesgo",IF(AQT474 &lt;=14,"Bajo",IF(AQT474&lt;=35,"Medio",IF(AQT474&lt;=80,"Alto","Inviable Sanitariamente"))))</f>
        <v>Inviable Sanitariamente</v>
      </c>
      <c r="AQW474" s="44" t="str">
        <f t="shared" si="174"/>
        <v>Inviable Sanitariamente</v>
      </c>
      <c r="AQX474" s="44" t="str">
        <f t="shared" si="174"/>
        <v>Inviable Sanitariamente</v>
      </c>
      <c r="AQY474" s="44" t="str">
        <f t="shared" si="174"/>
        <v>Inviable Sanitariamente</v>
      </c>
      <c r="AQZ474" s="44" t="str">
        <f t="shared" si="174"/>
        <v>Inviable Sanitariamente</v>
      </c>
      <c r="ARA474" s="44" t="str">
        <f t="shared" si="174"/>
        <v>Inviable Sanitariamente</v>
      </c>
      <c r="ARB474" s="44" t="str">
        <f t="shared" si="174"/>
        <v>Inviable Sanitariamente</v>
      </c>
      <c r="ARC474" s="44" t="str">
        <f t="shared" si="174"/>
        <v>Inviable Sanitariamente</v>
      </c>
      <c r="ARD474" s="44" t="str">
        <f t="shared" si="174"/>
        <v>Inviable Sanitariamente</v>
      </c>
      <c r="ARE474" s="44" t="str">
        <f t="shared" si="174"/>
        <v>Inviable Sanitariamente</v>
      </c>
      <c r="ARF474" s="44" t="str">
        <f t="shared" ref="ARF474:ARO476" si="175">IF(ARD474&lt;5,"Sin Riesgo",IF(ARD474 &lt;=14,"Bajo",IF(ARD474&lt;=35,"Medio",IF(ARD474&lt;=80,"Alto","Inviable Sanitariamente"))))</f>
        <v>Inviable Sanitariamente</v>
      </c>
      <c r="ARG474" s="44" t="str">
        <f t="shared" si="175"/>
        <v>Inviable Sanitariamente</v>
      </c>
      <c r="ARH474" s="44" t="str">
        <f t="shared" si="175"/>
        <v>Inviable Sanitariamente</v>
      </c>
      <c r="ARI474" s="44" t="str">
        <f t="shared" si="175"/>
        <v>Inviable Sanitariamente</v>
      </c>
      <c r="ARJ474" s="44" t="str">
        <f t="shared" si="175"/>
        <v>Inviable Sanitariamente</v>
      </c>
      <c r="ARK474" s="44" t="str">
        <f t="shared" si="175"/>
        <v>Inviable Sanitariamente</v>
      </c>
      <c r="ARL474" s="44" t="str">
        <f t="shared" si="175"/>
        <v>Inviable Sanitariamente</v>
      </c>
      <c r="ARM474" s="44" t="str">
        <f t="shared" si="175"/>
        <v>Inviable Sanitariamente</v>
      </c>
      <c r="ARN474" s="44" t="str">
        <f t="shared" si="175"/>
        <v>Inviable Sanitariamente</v>
      </c>
      <c r="ARO474" s="44" t="str">
        <f t="shared" si="175"/>
        <v>Inviable Sanitariamente</v>
      </c>
      <c r="ARP474" s="44" t="str">
        <f t="shared" ref="ARP474:ARY476" si="176">IF(ARN474&lt;5,"Sin Riesgo",IF(ARN474 &lt;=14,"Bajo",IF(ARN474&lt;=35,"Medio",IF(ARN474&lt;=80,"Alto","Inviable Sanitariamente"))))</f>
        <v>Inviable Sanitariamente</v>
      </c>
      <c r="ARQ474" s="44" t="str">
        <f t="shared" si="176"/>
        <v>Inviable Sanitariamente</v>
      </c>
      <c r="ARR474" s="44" t="str">
        <f t="shared" si="176"/>
        <v>Inviable Sanitariamente</v>
      </c>
      <c r="ARS474" s="44" t="str">
        <f t="shared" si="176"/>
        <v>Inviable Sanitariamente</v>
      </c>
      <c r="ART474" s="44" t="str">
        <f t="shared" si="176"/>
        <v>Inviable Sanitariamente</v>
      </c>
      <c r="ARU474" s="44" t="str">
        <f t="shared" si="176"/>
        <v>Inviable Sanitariamente</v>
      </c>
      <c r="ARV474" s="44" t="str">
        <f t="shared" si="176"/>
        <v>Inviable Sanitariamente</v>
      </c>
      <c r="ARW474" s="44" t="str">
        <f t="shared" si="176"/>
        <v>Inviable Sanitariamente</v>
      </c>
      <c r="ARX474" s="44" t="str">
        <f t="shared" si="176"/>
        <v>Inviable Sanitariamente</v>
      </c>
      <c r="ARY474" s="44" t="str">
        <f t="shared" si="176"/>
        <v>Inviable Sanitariamente</v>
      </c>
      <c r="ARZ474" s="44" t="str">
        <f t="shared" ref="ARZ474:ASI476" si="177">IF(ARX474&lt;5,"Sin Riesgo",IF(ARX474 &lt;=14,"Bajo",IF(ARX474&lt;=35,"Medio",IF(ARX474&lt;=80,"Alto","Inviable Sanitariamente"))))</f>
        <v>Inviable Sanitariamente</v>
      </c>
      <c r="ASA474" s="44" t="str">
        <f t="shared" si="177"/>
        <v>Inviable Sanitariamente</v>
      </c>
      <c r="ASB474" s="44" t="str">
        <f t="shared" si="177"/>
        <v>Inviable Sanitariamente</v>
      </c>
      <c r="ASC474" s="44" t="str">
        <f t="shared" si="177"/>
        <v>Inviable Sanitariamente</v>
      </c>
      <c r="ASD474" s="44" t="str">
        <f t="shared" si="177"/>
        <v>Inviable Sanitariamente</v>
      </c>
      <c r="ASE474" s="44" t="str">
        <f t="shared" si="177"/>
        <v>Inviable Sanitariamente</v>
      </c>
      <c r="ASF474" s="44" t="str">
        <f t="shared" si="177"/>
        <v>Inviable Sanitariamente</v>
      </c>
      <c r="ASG474" s="44" t="str">
        <f t="shared" si="177"/>
        <v>Inviable Sanitariamente</v>
      </c>
      <c r="ASH474" s="44" t="str">
        <f t="shared" si="177"/>
        <v>Inviable Sanitariamente</v>
      </c>
      <c r="ASI474" s="44" t="str">
        <f t="shared" si="177"/>
        <v>Inviable Sanitariamente</v>
      </c>
      <c r="ASJ474" s="44" t="str">
        <f t="shared" ref="ASJ474:ASS476" si="178">IF(ASH474&lt;5,"Sin Riesgo",IF(ASH474 &lt;=14,"Bajo",IF(ASH474&lt;=35,"Medio",IF(ASH474&lt;=80,"Alto","Inviable Sanitariamente"))))</f>
        <v>Inviable Sanitariamente</v>
      </c>
      <c r="ASK474" s="44" t="str">
        <f t="shared" si="178"/>
        <v>Inviable Sanitariamente</v>
      </c>
      <c r="ASL474" s="44" t="str">
        <f t="shared" si="178"/>
        <v>Inviable Sanitariamente</v>
      </c>
      <c r="ASM474" s="44" t="str">
        <f t="shared" si="178"/>
        <v>Inviable Sanitariamente</v>
      </c>
      <c r="ASN474" s="44" t="str">
        <f t="shared" si="178"/>
        <v>Inviable Sanitariamente</v>
      </c>
      <c r="ASO474" s="44" t="str">
        <f t="shared" si="178"/>
        <v>Inviable Sanitariamente</v>
      </c>
      <c r="ASP474" s="44" t="str">
        <f t="shared" si="178"/>
        <v>Inviable Sanitariamente</v>
      </c>
      <c r="ASQ474" s="44" t="str">
        <f t="shared" si="178"/>
        <v>Inviable Sanitariamente</v>
      </c>
      <c r="ASR474" s="44" t="str">
        <f t="shared" si="178"/>
        <v>Inviable Sanitariamente</v>
      </c>
      <c r="ASS474" s="44" t="str">
        <f t="shared" si="178"/>
        <v>Inviable Sanitariamente</v>
      </c>
      <c r="AST474" s="44" t="str">
        <f t="shared" ref="AST474:ATC476" si="179">IF(ASR474&lt;5,"Sin Riesgo",IF(ASR474 &lt;=14,"Bajo",IF(ASR474&lt;=35,"Medio",IF(ASR474&lt;=80,"Alto","Inviable Sanitariamente"))))</f>
        <v>Inviable Sanitariamente</v>
      </c>
      <c r="ASU474" s="44" t="str">
        <f t="shared" si="179"/>
        <v>Inviable Sanitariamente</v>
      </c>
      <c r="ASV474" s="44" t="str">
        <f t="shared" si="179"/>
        <v>Inviable Sanitariamente</v>
      </c>
      <c r="ASW474" s="44" t="str">
        <f t="shared" si="179"/>
        <v>Inviable Sanitariamente</v>
      </c>
      <c r="ASX474" s="44" t="str">
        <f t="shared" si="179"/>
        <v>Inviable Sanitariamente</v>
      </c>
      <c r="ASY474" s="44" t="str">
        <f t="shared" si="179"/>
        <v>Inviable Sanitariamente</v>
      </c>
      <c r="ASZ474" s="44" t="str">
        <f t="shared" si="179"/>
        <v>Inviable Sanitariamente</v>
      </c>
      <c r="ATA474" s="44" t="str">
        <f t="shared" si="179"/>
        <v>Inviable Sanitariamente</v>
      </c>
      <c r="ATB474" s="44" t="str">
        <f t="shared" si="179"/>
        <v>Inviable Sanitariamente</v>
      </c>
      <c r="ATC474" s="44" t="str">
        <f t="shared" si="179"/>
        <v>Inviable Sanitariamente</v>
      </c>
      <c r="ATD474" s="44" t="str">
        <f t="shared" ref="ATD474:ATM476" si="180">IF(ATB474&lt;5,"Sin Riesgo",IF(ATB474 &lt;=14,"Bajo",IF(ATB474&lt;=35,"Medio",IF(ATB474&lt;=80,"Alto","Inviable Sanitariamente"))))</f>
        <v>Inviable Sanitariamente</v>
      </c>
      <c r="ATE474" s="44" t="str">
        <f t="shared" si="180"/>
        <v>Inviable Sanitariamente</v>
      </c>
      <c r="ATF474" s="44" t="str">
        <f t="shared" si="180"/>
        <v>Inviable Sanitariamente</v>
      </c>
      <c r="ATG474" s="44" t="str">
        <f t="shared" si="180"/>
        <v>Inviable Sanitariamente</v>
      </c>
      <c r="ATH474" s="44" t="str">
        <f t="shared" si="180"/>
        <v>Inviable Sanitariamente</v>
      </c>
      <c r="ATI474" s="44" t="str">
        <f t="shared" si="180"/>
        <v>Inviable Sanitariamente</v>
      </c>
      <c r="ATJ474" s="44" t="str">
        <f t="shared" si="180"/>
        <v>Inviable Sanitariamente</v>
      </c>
      <c r="ATK474" s="44" t="str">
        <f t="shared" si="180"/>
        <v>Inviable Sanitariamente</v>
      </c>
      <c r="ATL474" s="44" t="str">
        <f t="shared" si="180"/>
        <v>Inviable Sanitariamente</v>
      </c>
      <c r="ATM474" s="44" t="str">
        <f t="shared" si="180"/>
        <v>Inviable Sanitariamente</v>
      </c>
      <c r="ATN474" s="44" t="str">
        <f t="shared" ref="ATN474:ATW476" si="181">IF(ATL474&lt;5,"Sin Riesgo",IF(ATL474 &lt;=14,"Bajo",IF(ATL474&lt;=35,"Medio",IF(ATL474&lt;=80,"Alto","Inviable Sanitariamente"))))</f>
        <v>Inviable Sanitariamente</v>
      </c>
      <c r="ATO474" s="44" t="str">
        <f t="shared" si="181"/>
        <v>Inviable Sanitariamente</v>
      </c>
      <c r="ATP474" s="44" t="str">
        <f t="shared" si="181"/>
        <v>Inviable Sanitariamente</v>
      </c>
      <c r="ATQ474" s="44" t="str">
        <f t="shared" si="181"/>
        <v>Inviable Sanitariamente</v>
      </c>
      <c r="ATR474" s="44" t="str">
        <f t="shared" si="181"/>
        <v>Inviable Sanitariamente</v>
      </c>
      <c r="ATS474" s="44" t="str">
        <f t="shared" si="181"/>
        <v>Inviable Sanitariamente</v>
      </c>
      <c r="ATT474" s="44" t="str">
        <f t="shared" si="181"/>
        <v>Inviable Sanitariamente</v>
      </c>
      <c r="ATU474" s="44" t="str">
        <f t="shared" si="181"/>
        <v>Inviable Sanitariamente</v>
      </c>
      <c r="ATV474" s="44" t="str">
        <f t="shared" si="181"/>
        <v>Inviable Sanitariamente</v>
      </c>
      <c r="ATW474" s="44" t="str">
        <f t="shared" si="181"/>
        <v>Inviable Sanitariamente</v>
      </c>
      <c r="ATX474" s="44" t="str">
        <f t="shared" ref="ATX474:AUG476" si="182">IF(ATV474&lt;5,"Sin Riesgo",IF(ATV474 &lt;=14,"Bajo",IF(ATV474&lt;=35,"Medio",IF(ATV474&lt;=80,"Alto","Inviable Sanitariamente"))))</f>
        <v>Inviable Sanitariamente</v>
      </c>
      <c r="ATY474" s="44" t="str">
        <f t="shared" si="182"/>
        <v>Inviable Sanitariamente</v>
      </c>
      <c r="ATZ474" s="44" t="str">
        <f t="shared" si="182"/>
        <v>Inviable Sanitariamente</v>
      </c>
      <c r="AUA474" s="44" t="str">
        <f t="shared" si="182"/>
        <v>Inviable Sanitariamente</v>
      </c>
      <c r="AUB474" s="44" t="str">
        <f t="shared" si="182"/>
        <v>Inviable Sanitariamente</v>
      </c>
      <c r="AUC474" s="44" t="str">
        <f t="shared" si="182"/>
        <v>Inviable Sanitariamente</v>
      </c>
      <c r="AUD474" s="44" t="str">
        <f t="shared" si="182"/>
        <v>Inviable Sanitariamente</v>
      </c>
      <c r="AUE474" s="44" t="str">
        <f t="shared" si="182"/>
        <v>Inviable Sanitariamente</v>
      </c>
      <c r="AUF474" s="44" t="str">
        <f t="shared" si="182"/>
        <v>Inviable Sanitariamente</v>
      </c>
      <c r="AUG474" s="44" t="str">
        <f t="shared" si="182"/>
        <v>Inviable Sanitariamente</v>
      </c>
      <c r="AUH474" s="44" t="str">
        <f t="shared" ref="AUH474:AUQ476" si="183">IF(AUF474&lt;5,"Sin Riesgo",IF(AUF474 &lt;=14,"Bajo",IF(AUF474&lt;=35,"Medio",IF(AUF474&lt;=80,"Alto","Inviable Sanitariamente"))))</f>
        <v>Inviable Sanitariamente</v>
      </c>
      <c r="AUI474" s="44" t="str">
        <f t="shared" si="183"/>
        <v>Inviable Sanitariamente</v>
      </c>
      <c r="AUJ474" s="44" t="str">
        <f t="shared" si="183"/>
        <v>Inviable Sanitariamente</v>
      </c>
      <c r="AUK474" s="44" t="str">
        <f t="shared" si="183"/>
        <v>Inviable Sanitariamente</v>
      </c>
      <c r="AUL474" s="44" t="str">
        <f t="shared" si="183"/>
        <v>Inviable Sanitariamente</v>
      </c>
      <c r="AUM474" s="44" t="str">
        <f t="shared" si="183"/>
        <v>Inviable Sanitariamente</v>
      </c>
      <c r="AUN474" s="44" t="str">
        <f t="shared" si="183"/>
        <v>Inviable Sanitariamente</v>
      </c>
      <c r="AUO474" s="44" t="str">
        <f t="shared" si="183"/>
        <v>Inviable Sanitariamente</v>
      </c>
      <c r="AUP474" s="44" t="str">
        <f t="shared" si="183"/>
        <v>Inviable Sanitariamente</v>
      </c>
      <c r="AUQ474" s="44" t="str">
        <f t="shared" si="183"/>
        <v>Inviable Sanitariamente</v>
      </c>
      <c r="AUR474" s="44" t="str">
        <f t="shared" ref="AUR474:AVA476" si="184">IF(AUP474&lt;5,"Sin Riesgo",IF(AUP474 &lt;=14,"Bajo",IF(AUP474&lt;=35,"Medio",IF(AUP474&lt;=80,"Alto","Inviable Sanitariamente"))))</f>
        <v>Inviable Sanitariamente</v>
      </c>
      <c r="AUS474" s="44" t="str">
        <f t="shared" si="184"/>
        <v>Inviable Sanitariamente</v>
      </c>
      <c r="AUT474" s="44" t="str">
        <f t="shared" si="184"/>
        <v>Inviable Sanitariamente</v>
      </c>
      <c r="AUU474" s="44" t="str">
        <f t="shared" si="184"/>
        <v>Inviable Sanitariamente</v>
      </c>
      <c r="AUV474" s="44" t="str">
        <f t="shared" si="184"/>
        <v>Inviable Sanitariamente</v>
      </c>
      <c r="AUW474" s="44" t="str">
        <f t="shared" si="184"/>
        <v>Inviable Sanitariamente</v>
      </c>
      <c r="AUX474" s="44" t="str">
        <f t="shared" si="184"/>
        <v>Inviable Sanitariamente</v>
      </c>
      <c r="AUY474" s="44" t="str">
        <f t="shared" si="184"/>
        <v>Inviable Sanitariamente</v>
      </c>
      <c r="AUZ474" s="44" t="str">
        <f t="shared" si="184"/>
        <v>Inviable Sanitariamente</v>
      </c>
      <c r="AVA474" s="44" t="str">
        <f t="shared" si="184"/>
        <v>Inviable Sanitariamente</v>
      </c>
      <c r="AVB474" s="44" t="str">
        <f t="shared" ref="AVB474:AVK476" si="185">IF(AUZ474&lt;5,"Sin Riesgo",IF(AUZ474 &lt;=14,"Bajo",IF(AUZ474&lt;=35,"Medio",IF(AUZ474&lt;=80,"Alto","Inviable Sanitariamente"))))</f>
        <v>Inviable Sanitariamente</v>
      </c>
      <c r="AVC474" s="44" t="str">
        <f t="shared" si="185"/>
        <v>Inviable Sanitariamente</v>
      </c>
      <c r="AVD474" s="44" t="str">
        <f t="shared" si="185"/>
        <v>Inviable Sanitariamente</v>
      </c>
      <c r="AVE474" s="44" t="str">
        <f t="shared" si="185"/>
        <v>Inviable Sanitariamente</v>
      </c>
      <c r="AVF474" s="44" t="str">
        <f t="shared" si="185"/>
        <v>Inviable Sanitariamente</v>
      </c>
      <c r="AVG474" s="44" t="str">
        <f t="shared" si="185"/>
        <v>Inviable Sanitariamente</v>
      </c>
      <c r="AVH474" s="44" t="str">
        <f t="shared" si="185"/>
        <v>Inviable Sanitariamente</v>
      </c>
      <c r="AVI474" s="44" t="str">
        <f t="shared" si="185"/>
        <v>Inviable Sanitariamente</v>
      </c>
      <c r="AVJ474" s="44" t="str">
        <f t="shared" si="185"/>
        <v>Inviable Sanitariamente</v>
      </c>
      <c r="AVK474" s="44" t="str">
        <f t="shared" si="185"/>
        <v>Inviable Sanitariamente</v>
      </c>
      <c r="AVL474" s="44" t="str">
        <f t="shared" ref="AVL474:AVU476" si="186">IF(AVJ474&lt;5,"Sin Riesgo",IF(AVJ474 &lt;=14,"Bajo",IF(AVJ474&lt;=35,"Medio",IF(AVJ474&lt;=80,"Alto","Inviable Sanitariamente"))))</f>
        <v>Inviable Sanitariamente</v>
      </c>
      <c r="AVM474" s="44" t="str">
        <f t="shared" si="186"/>
        <v>Inviable Sanitariamente</v>
      </c>
      <c r="AVN474" s="44" t="str">
        <f t="shared" si="186"/>
        <v>Inviable Sanitariamente</v>
      </c>
      <c r="AVO474" s="44" t="str">
        <f t="shared" si="186"/>
        <v>Inviable Sanitariamente</v>
      </c>
      <c r="AVP474" s="44" t="str">
        <f t="shared" si="186"/>
        <v>Inviable Sanitariamente</v>
      </c>
      <c r="AVQ474" s="44" t="str">
        <f t="shared" si="186"/>
        <v>Inviable Sanitariamente</v>
      </c>
      <c r="AVR474" s="44" t="str">
        <f t="shared" si="186"/>
        <v>Inviable Sanitariamente</v>
      </c>
      <c r="AVS474" s="44" t="str">
        <f t="shared" si="186"/>
        <v>Inviable Sanitariamente</v>
      </c>
      <c r="AVT474" s="44" t="str">
        <f t="shared" si="186"/>
        <v>Inviable Sanitariamente</v>
      </c>
      <c r="AVU474" s="44" t="str">
        <f t="shared" si="186"/>
        <v>Inviable Sanitariamente</v>
      </c>
      <c r="AVV474" s="44" t="str">
        <f t="shared" ref="AVV474:AWE476" si="187">IF(AVT474&lt;5,"Sin Riesgo",IF(AVT474 &lt;=14,"Bajo",IF(AVT474&lt;=35,"Medio",IF(AVT474&lt;=80,"Alto","Inviable Sanitariamente"))))</f>
        <v>Inviable Sanitariamente</v>
      </c>
      <c r="AVW474" s="44" t="str">
        <f t="shared" si="187"/>
        <v>Inviable Sanitariamente</v>
      </c>
      <c r="AVX474" s="44" t="str">
        <f t="shared" si="187"/>
        <v>Inviable Sanitariamente</v>
      </c>
      <c r="AVY474" s="44" t="str">
        <f t="shared" si="187"/>
        <v>Inviable Sanitariamente</v>
      </c>
      <c r="AVZ474" s="44" t="str">
        <f t="shared" si="187"/>
        <v>Inviable Sanitariamente</v>
      </c>
      <c r="AWA474" s="44" t="str">
        <f t="shared" si="187"/>
        <v>Inviable Sanitariamente</v>
      </c>
      <c r="AWB474" s="44" t="str">
        <f t="shared" si="187"/>
        <v>Inviable Sanitariamente</v>
      </c>
      <c r="AWC474" s="44" t="str">
        <f t="shared" si="187"/>
        <v>Inviable Sanitariamente</v>
      </c>
      <c r="AWD474" s="44" t="str">
        <f t="shared" si="187"/>
        <v>Inviable Sanitariamente</v>
      </c>
      <c r="AWE474" s="44" t="str">
        <f t="shared" si="187"/>
        <v>Inviable Sanitariamente</v>
      </c>
      <c r="AWF474" s="44" t="str">
        <f t="shared" ref="AWF474:AWO476" si="188">IF(AWD474&lt;5,"Sin Riesgo",IF(AWD474 &lt;=14,"Bajo",IF(AWD474&lt;=35,"Medio",IF(AWD474&lt;=80,"Alto","Inviable Sanitariamente"))))</f>
        <v>Inviable Sanitariamente</v>
      </c>
      <c r="AWG474" s="44" t="str">
        <f t="shared" si="188"/>
        <v>Inviable Sanitariamente</v>
      </c>
      <c r="AWH474" s="44" t="str">
        <f t="shared" si="188"/>
        <v>Inviable Sanitariamente</v>
      </c>
      <c r="AWI474" s="44" t="str">
        <f t="shared" si="188"/>
        <v>Inviable Sanitariamente</v>
      </c>
      <c r="AWJ474" s="44" t="str">
        <f t="shared" si="188"/>
        <v>Inviable Sanitariamente</v>
      </c>
      <c r="AWK474" s="44" t="str">
        <f t="shared" si="188"/>
        <v>Inviable Sanitariamente</v>
      </c>
      <c r="AWL474" s="44" t="str">
        <f t="shared" si="188"/>
        <v>Inviable Sanitariamente</v>
      </c>
      <c r="AWM474" s="44" t="str">
        <f t="shared" si="188"/>
        <v>Inviable Sanitariamente</v>
      </c>
      <c r="AWN474" s="44" t="str">
        <f t="shared" si="188"/>
        <v>Inviable Sanitariamente</v>
      </c>
      <c r="AWO474" s="44" t="str">
        <f t="shared" si="188"/>
        <v>Inviable Sanitariamente</v>
      </c>
      <c r="AWP474" s="44" t="str">
        <f t="shared" ref="AWP474:AWY476" si="189">IF(AWN474&lt;5,"Sin Riesgo",IF(AWN474 &lt;=14,"Bajo",IF(AWN474&lt;=35,"Medio",IF(AWN474&lt;=80,"Alto","Inviable Sanitariamente"))))</f>
        <v>Inviable Sanitariamente</v>
      </c>
      <c r="AWQ474" s="44" t="str">
        <f t="shared" si="189"/>
        <v>Inviable Sanitariamente</v>
      </c>
      <c r="AWR474" s="44" t="str">
        <f t="shared" si="189"/>
        <v>Inviable Sanitariamente</v>
      </c>
      <c r="AWS474" s="44" t="str">
        <f t="shared" si="189"/>
        <v>Inviable Sanitariamente</v>
      </c>
      <c r="AWT474" s="44" t="str">
        <f t="shared" si="189"/>
        <v>Inviable Sanitariamente</v>
      </c>
      <c r="AWU474" s="44" t="str">
        <f t="shared" si="189"/>
        <v>Inviable Sanitariamente</v>
      </c>
      <c r="AWV474" s="44" t="str">
        <f t="shared" si="189"/>
        <v>Inviable Sanitariamente</v>
      </c>
      <c r="AWW474" s="44" t="str">
        <f t="shared" si="189"/>
        <v>Inviable Sanitariamente</v>
      </c>
      <c r="AWX474" s="44" t="str">
        <f t="shared" si="189"/>
        <v>Inviable Sanitariamente</v>
      </c>
      <c r="AWY474" s="44" t="str">
        <f t="shared" si="189"/>
        <v>Inviable Sanitariamente</v>
      </c>
      <c r="AWZ474" s="44" t="str">
        <f t="shared" ref="AWZ474:AXI476" si="190">IF(AWX474&lt;5,"Sin Riesgo",IF(AWX474 &lt;=14,"Bajo",IF(AWX474&lt;=35,"Medio",IF(AWX474&lt;=80,"Alto","Inviable Sanitariamente"))))</f>
        <v>Inviable Sanitariamente</v>
      </c>
      <c r="AXA474" s="44" t="str">
        <f t="shared" si="190"/>
        <v>Inviable Sanitariamente</v>
      </c>
      <c r="AXB474" s="44" t="str">
        <f t="shared" si="190"/>
        <v>Inviable Sanitariamente</v>
      </c>
      <c r="AXC474" s="44" t="str">
        <f t="shared" si="190"/>
        <v>Inviable Sanitariamente</v>
      </c>
      <c r="AXD474" s="44" t="str">
        <f t="shared" si="190"/>
        <v>Inviable Sanitariamente</v>
      </c>
      <c r="AXE474" s="44" t="str">
        <f t="shared" si="190"/>
        <v>Inviable Sanitariamente</v>
      </c>
      <c r="AXF474" s="44" t="str">
        <f t="shared" si="190"/>
        <v>Inviable Sanitariamente</v>
      </c>
      <c r="AXG474" s="44" t="str">
        <f t="shared" si="190"/>
        <v>Inviable Sanitariamente</v>
      </c>
      <c r="AXH474" s="44" t="str">
        <f t="shared" si="190"/>
        <v>Inviable Sanitariamente</v>
      </c>
      <c r="AXI474" s="44" t="str">
        <f t="shared" si="190"/>
        <v>Inviable Sanitariamente</v>
      </c>
      <c r="AXJ474" s="44" t="str">
        <f t="shared" ref="AXJ474:AXS476" si="191">IF(AXH474&lt;5,"Sin Riesgo",IF(AXH474 &lt;=14,"Bajo",IF(AXH474&lt;=35,"Medio",IF(AXH474&lt;=80,"Alto","Inviable Sanitariamente"))))</f>
        <v>Inviable Sanitariamente</v>
      </c>
      <c r="AXK474" s="44" t="str">
        <f t="shared" si="191"/>
        <v>Inviable Sanitariamente</v>
      </c>
      <c r="AXL474" s="44" t="str">
        <f t="shared" si="191"/>
        <v>Inviable Sanitariamente</v>
      </c>
      <c r="AXM474" s="44" t="str">
        <f t="shared" si="191"/>
        <v>Inviable Sanitariamente</v>
      </c>
      <c r="AXN474" s="44" t="str">
        <f t="shared" si="191"/>
        <v>Inviable Sanitariamente</v>
      </c>
      <c r="AXO474" s="44" t="str">
        <f t="shared" si="191"/>
        <v>Inviable Sanitariamente</v>
      </c>
      <c r="AXP474" s="44" t="str">
        <f t="shared" si="191"/>
        <v>Inviable Sanitariamente</v>
      </c>
      <c r="AXQ474" s="44" t="str">
        <f t="shared" si="191"/>
        <v>Inviable Sanitariamente</v>
      </c>
      <c r="AXR474" s="44" t="str">
        <f t="shared" si="191"/>
        <v>Inviable Sanitariamente</v>
      </c>
      <c r="AXS474" s="44" t="str">
        <f t="shared" si="191"/>
        <v>Inviable Sanitariamente</v>
      </c>
      <c r="AXT474" s="44" t="str">
        <f t="shared" ref="AXT474:AYC476" si="192">IF(AXR474&lt;5,"Sin Riesgo",IF(AXR474 &lt;=14,"Bajo",IF(AXR474&lt;=35,"Medio",IF(AXR474&lt;=80,"Alto","Inviable Sanitariamente"))))</f>
        <v>Inviable Sanitariamente</v>
      </c>
      <c r="AXU474" s="44" t="str">
        <f t="shared" si="192"/>
        <v>Inviable Sanitariamente</v>
      </c>
      <c r="AXV474" s="44" t="str">
        <f t="shared" si="192"/>
        <v>Inviable Sanitariamente</v>
      </c>
      <c r="AXW474" s="44" t="str">
        <f t="shared" si="192"/>
        <v>Inviable Sanitariamente</v>
      </c>
      <c r="AXX474" s="44" t="str">
        <f t="shared" si="192"/>
        <v>Inviable Sanitariamente</v>
      </c>
      <c r="AXY474" s="44" t="str">
        <f t="shared" si="192"/>
        <v>Inviable Sanitariamente</v>
      </c>
      <c r="AXZ474" s="44" t="str">
        <f t="shared" si="192"/>
        <v>Inviable Sanitariamente</v>
      </c>
      <c r="AYA474" s="44" t="str">
        <f t="shared" si="192"/>
        <v>Inviable Sanitariamente</v>
      </c>
      <c r="AYB474" s="44" t="str">
        <f t="shared" si="192"/>
        <v>Inviable Sanitariamente</v>
      </c>
      <c r="AYC474" s="44" t="str">
        <f t="shared" si="192"/>
        <v>Inviable Sanitariamente</v>
      </c>
      <c r="AYD474" s="44" t="str">
        <f t="shared" ref="AYD474:AYM476" si="193">IF(AYB474&lt;5,"Sin Riesgo",IF(AYB474 &lt;=14,"Bajo",IF(AYB474&lt;=35,"Medio",IF(AYB474&lt;=80,"Alto","Inviable Sanitariamente"))))</f>
        <v>Inviable Sanitariamente</v>
      </c>
      <c r="AYE474" s="44" t="str">
        <f t="shared" si="193"/>
        <v>Inviable Sanitariamente</v>
      </c>
      <c r="AYF474" s="44" t="str">
        <f t="shared" si="193"/>
        <v>Inviable Sanitariamente</v>
      </c>
      <c r="AYG474" s="44" t="str">
        <f t="shared" si="193"/>
        <v>Inviable Sanitariamente</v>
      </c>
      <c r="AYH474" s="44" t="str">
        <f t="shared" si="193"/>
        <v>Inviable Sanitariamente</v>
      </c>
      <c r="AYI474" s="44" t="str">
        <f t="shared" si="193"/>
        <v>Inviable Sanitariamente</v>
      </c>
      <c r="AYJ474" s="44" t="str">
        <f t="shared" si="193"/>
        <v>Inviable Sanitariamente</v>
      </c>
      <c r="AYK474" s="44" t="str">
        <f t="shared" si="193"/>
        <v>Inviable Sanitariamente</v>
      </c>
      <c r="AYL474" s="44" t="str">
        <f t="shared" si="193"/>
        <v>Inviable Sanitariamente</v>
      </c>
      <c r="AYM474" s="44" t="str">
        <f t="shared" si="193"/>
        <v>Inviable Sanitariamente</v>
      </c>
      <c r="AYN474" s="44" t="str">
        <f t="shared" ref="AYN474:AYW476" si="194">IF(AYL474&lt;5,"Sin Riesgo",IF(AYL474 &lt;=14,"Bajo",IF(AYL474&lt;=35,"Medio",IF(AYL474&lt;=80,"Alto","Inviable Sanitariamente"))))</f>
        <v>Inviable Sanitariamente</v>
      </c>
      <c r="AYO474" s="44" t="str">
        <f t="shared" si="194"/>
        <v>Inviable Sanitariamente</v>
      </c>
      <c r="AYP474" s="44" t="str">
        <f t="shared" si="194"/>
        <v>Inviable Sanitariamente</v>
      </c>
      <c r="AYQ474" s="44" t="str">
        <f t="shared" si="194"/>
        <v>Inviable Sanitariamente</v>
      </c>
      <c r="AYR474" s="44" t="str">
        <f t="shared" si="194"/>
        <v>Inviable Sanitariamente</v>
      </c>
      <c r="AYS474" s="44" t="str">
        <f t="shared" si="194"/>
        <v>Inviable Sanitariamente</v>
      </c>
      <c r="AYT474" s="44" t="str">
        <f t="shared" si="194"/>
        <v>Inviable Sanitariamente</v>
      </c>
      <c r="AYU474" s="44" t="str">
        <f t="shared" si="194"/>
        <v>Inviable Sanitariamente</v>
      </c>
      <c r="AYV474" s="44" t="str">
        <f t="shared" si="194"/>
        <v>Inviable Sanitariamente</v>
      </c>
      <c r="AYW474" s="44" t="str">
        <f t="shared" si="194"/>
        <v>Inviable Sanitariamente</v>
      </c>
      <c r="AYX474" s="44" t="str">
        <f t="shared" ref="AYX474:AZG476" si="195">IF(AYV474&lt;5,"Sin Riesgo",IF(AYV474 &lt;=14,"Bajo",IF(AYV474&lt;=35,"Medio",IF(AYV474&lt;=80,"Alto","Inviable Sanitariamente"))))</f>
        <v>Inviable Sanitariamente</v>
      </c>
      <c r="AYY474" s="44" t="str">
        <f t="shared" si="195"/>
        <v>Inviable Sanitariamente</v>
      </c>
      <c r="AYZ474" s="44" t="str">
        <f t="shared" si="195"/>
        <v>Inviable Sanitariamente</v>
      </c>
      <c r="AZA474" s="44" t="str">
        <f t="shared" si="195"/>
        <v>Inviable Sanitariamente</v>
      </c>
      <c r="AZB474" s="44" t="str">
        <f t="shared" si="195"/>
        <v>Inviable Sanitariamente</v>
      </c>
      <c r="AZC474" s="44" t="str">
        <f t="shared" si="195"/>
        <v>Inviable Sanitariamente</v>
      </c>
      <c r="AZD474" s="44" t="str">
        <f t="shared" si="195"/>
        <v>Inviable Sanitariamente</v>
      </c>
      <c r="AZE474" s="44" t="str">
        <f t="shared" si="195"/>
        <v>Inviable Sanitariamente</v>
      </c>
      <c r="AZF474" s="44" t="str">
        <f t="shared" si="195"/>
        <v>Inviable Sanitariamente</v>
      </c>
      <c r="AZG474" s="44" t="str">
        <f t="shared" si="195"/>
        <v>Inviable Sanitariamente</v>
      </c>
      <c r="AZH474" s="44" t="str">
        <f t="shared" ref="AZH474:AZQ476" si="196">IF(AZF474&lt;5,"Sin Riesgo",IF(AZF474 &lt;=14,"Bajo",IF(AZF474&lt;=35,"Medio",IF(AZF474&lt;=80,"Alto","Inviable Sanitariamente"))))</f>
        <v>Inviable Sanitariamente</v>
      </c>
      <c r="AZI474" s="44" t="str">
        <f t="shared" si="196"/>
        <v>Inviable Sanitariamente</v>
      </c>
      <c r="AZJ474" s="44" t="str">
        <f t="shared" si="196"/>
        <v>Inviable Sanitariamente</v>
      </c>
      <c r="AZK474" s="44" t="str">
        <f t="shared" si="196"/>
        <v>Inviable Sanitariamente</v>
      </c>
      <c r="AZL474" s="44" t="str">
        <f t="shared" si="196"/>
        <v>Inviable Sanitariamente</v>
      </c>
      <c r="AZM474" s="44" t="str">
        <f t="shared" si="196"/>
        <v>Inviable Sanitariamente</v>
      </c>
      <c r="AZN474" s="44" t="str">
        <f t="shared" si="196"/>
        <v>Inviable Sanitariamente</v>
      </c>
      <c r="AZO474" s="44" t="str">
        <f t="shared" si="196"/>
        <v>Inviable Sanitariamente</v>
      </c>
      <c r="AZP474" s="44" t="str">
        <f t="shared" si="196"/>
        <v>Inviable Sanitariamente</v>
      </c>
      <c r="AZQ474" s="44" t="str">
        <f t="shared" si="196"/>
        <v>Inviable Sanitariamente</v>
      </c>
      <c r="AZR474" s="44" t="str">
        <f t="shared" ref="AZR474:BAA476" si="197">IF(AZP474&lt;5,"Sin Riesgo",IF(AZP474 &lt;=14,"Bajo",IF(AZP474&lt;=35,"Medio",IF(AZP474&lt;=80,"Alto","Inviable Sanitariamente"))))</f>
        <v>Inviable Sanitariamente</v>
      </c>
      <c r="AZS474" s="44" t="str">
        <f t="shared" si="197"/>
        <v>Inviable Sanitariamente</v>
      </c>
      <c r="AZT474" s="44" t="str">
        <f t="shared" si="197"/>
        <v>Inviable Sanitariamente</v>
      </c>
      <c r="AZU474" s="44" t="str">
        <f t="shared" si="197"/>
        <v>Inviable Sanitariamente</v>
      </c>
      <c r="AZV474" s="44" t="str">
        <f t="shared" si="197"/>
        <v>Inviable Sanitariamente</v>
      </c>
      <c r="AZW474" s="44" t="str">
        <f t="shared" si="197"/>
        <v>Inviable Sanitariamente</v>
      </c>
      <c r="AZX474" s="44" t="str">
        <f t="shared" si="197"/>
        <v>Inviable Sanitariamente</v>
      </c>
      <c r="AZY474" s="44" t="str">
        <f t="shared" si="197"/>
        <v>Inviable Sanitariamente</v>
      </c>
      <c r="AZZ474" s="44" t="str">
        <f t="shared" si="197"/>
        <v>Inviable Sanitariamente</v>
      </c>
      <c r="BAA474" s="44" t="str">
        <f t="shared" si="197"/>
        <v>Inviable Sanitariamente</v>
      </c>
      <c r="BAB474" s="44" t="str">
        <f t="shared" ref="BAB474:BAK476" si="198">IF(AZZ474&lt;5,"Sin Riesgo",IF(AZZ474 &lt;=14,"Bajo",IF(AZZ474&lt;=35,"Medio",IF(AZZ474&lt;=80,"Alto","Inviable Sanitariamente"))))</f>
        <v>Inviable Sanitariamente</v>
      </c>
      <c r="BAC474" s="44" t="str">
        <f t="shared" si="198"/>
        <v>Inviable Sanitariamente</v>
      </c>
      <c r="BAD474" s="44" t="str">
        <f t="shared" si="198"/>
        <v>Inviable Sanitariamente</v>
      </c>
      <c r="BAE474" s="44" t="str">
        <f t="shared" si="198"/>
        <v>Inviable Sanitariamente</v>
      </c>
      <c r="BAF474" s="44" t="str">
        <f t="shared" si="198"/>
        <v>Inviable Sanitariamente</v>
      </c>
      <c r="BAG474" s="44" t="str">
        <f t="shared" si="198"/>
        <v>Inviable Sanitariamente</v>
      </c>
      <c r="BAH474" s="44" t="str">
        <f t="shared" si="198"/>
        <v>Inviable Sanitariamente</v>
      </c>
      <c r="BAI474" s="44" t="str">
        <f t="shared" si="198"/>
        <v>Inviable Sanitariamente</v>
      </c>
      <c r="BAJ474" s="44" t="str">
        <f t="shared" si="198"/>
        <v>Inviable Sanitariamente</v>
      </c>
      <c r="BAK474" s="44" t="str">
        <f t="shared" si="198"/>
        <v>Inviable Sanitariamente</v>
      </c>
      <c r="BAL474" s="44" t="str">
        <f t="shared" ref="BAL474:BAU476" si="199">IF(BAJ474&lt;5,"Sin Riesgo",IF(BAJ474 &lt;=14,"Bajo",IF(BAJ474&lt;=35,"Medio",IF(BAJ474&lt;=80,"Alto","Inviable Sanitariamente"))))</f>
        <v>Inviable Sanitariamente</v>
      </c>
      <c r="BAM474" s="44" t="str">
        <f t="shared" si="199"/>
        <v>Inviable Sanitariamente</v>
      </c>
      <c r="BAN474" s="44" t="str">
        <f t="shared" si="199"/>
        <v>Inviable Sanitariamente</v>
      </c>
      <c r="BAO474" s="44" t="str">
        <f t="shared" si="199"/>
        <v>Inviable Sanitariamente</v>
      </c>
      <c r="BAP474" s="44" t="str">
        <f t="shared" si="199"/>
        <v>Inviable Sanitariamente</v>
      </c>
      <c r="BAQ474" s="44" t="str">
        <f t="shared" si="199"/>
        <v>Inviable Sanitariamente</v>
      </c>
      <c r="BAR474" s="44" t="str">
        <f t="shared" si="199"/>
        <v>Inviable Sanitariamente</v>
      </c>
      <c r="BAS474" s="44" t="str">
        <f t="shared" si="199"/>
        <v>Inviable Sanitariamente</v>
      </c>
      <c r="BAT474" s="44" t="str">
        <f t="shared" si="199"/>
        <v>Inviable Sanitariamente</v>
      </c>
      <c r="BAU474" s="44" t="str">
        <f t="shared" si="199"/>
        <v>Inviable Sanitariamente</v>
      </c>
      <c r="BAV474" s="44" t="str">
        <f t="shared" ref="BAV474:BBE476" si="200">IF(BAT474&lt;5,"Sin Riesgo",IF(BAT474 &lt;=14,"Bajo",IF(BAT474&lt;=35,"Medio",IF(BAT474&lt;=80,"Alto","Inviable Sanitariamente"))))</f>
        <v>Inviable Sanitariamente</v>
      </c>
      <c r="BAW474" s="44" t="str">
        <f t="shared" si="200"/>
        <v>Inviable Sanitariamente</v>
      </c>
      <c r="BAX474" s="44" t="str">
        <f t="shared" si="200"/>
        <v>Inviable Sanitariamente</v>
      </c>
      <c r="BAY474" s="44" t="str">
        <f t="shared" si="200"/>
        <v>Inviable Sanitariamente</v>
      </c>
      <c r="BAZ474" s="44" t="str">
        <f t="shared" si="200"/>
        <v>Inviable Sanitariamente</v>
      </c>
      <c r="BBA474" s="44" t="str">
        <f t="shared" si="200"/>
        <v>Inviable Sanitariamente</v>
      </c>
      <c r="BBB474" s="44" t="str">
        <f t="shared" si="200"/>
        <v>Inviable Sanitariamente</v>
      </c>
      <c r="BBC474" s="44" t="str">
        <f t="shared" si="200"/>
        <v>Inviable Sanitariamente</v>
      </c>
      <c r="BBD474" s="44" t="str">
        <f t="shared" si="200"/>
        <v>Inviable Sanitariamente</v>
      </c>
      <c r="BBE474" s="44" t="str">
        <f t="shared" si="200"/>
        <v>Inviable Sanitariamente</v>
      </c>
      <c r="BBF474" s="44" t="str">
        <f t="shared" ref="BBF474:BBO476" si="201">IF(BBD474&lt;5,"Sin Riesgo",IF(BBD474 &lt;=14,"Bajo",IF(BBD474&lt;=35,"Medio",IF(BBD474&lt;=80,"Alto","Inviable Sanitariamente"))))</f>
        <v>Inviable Sanitariamente</v>
      </c>
      <c r="BBG474" s="44" t="str">
        <f t="shared" si="201"/>
        <v>Inviable Sanitariamente</v>
      </c>
      <c r="BBH474" s="44" t="str">
        <f t="shared" si="201"/>
        <v>Inviable Sanitariamente</v>
      </c>
      <c r="BBI474" s="44" t="str">
        <f t="shared" si="201"/>
        <v>Inviable Sanitariamente</v>
      </c>
      <c r="BBJ474" s="44" t="str">
        <f t="shared" si="201"/>
        <v>Inviable Sanitariamente</v>
      </c>
      <c r="BBK474" s="44" t="str">
        <f t="shared" si="201"/>
        <v>Inviable Sanitariamente</v>
      </c>
      <c r="BBL474" s="44" t="str">
        <f t="shared" si="201"/>
        <v>Inviable Sanitariamente</v>
      </c>
      <c r="BBM474" s="44" t="str">
        <f t="shared" si="201"/>
        <v>Inviable Sanitariamente</v>
      </c>
      <c r="BBN474" s="44" t="str">
        <f t="shared" si="201"/>
        <v>Inviable Sanitariamente</v>
      </c>
      <c r="BBO474" s="44" t="str">
        <f t="shared" si="201"/>
        <v>Inviable Sanitariamente</v>
      </c>
      <c r="BBP474" s="44" t="str">
        <f t="shared" ref="BBP474:BBY476" si="202">IF(BBN474&lt;5,"Sin Riesgo",IF(BBN474 &lt;=14,"Bajo",IF(BBN474&lt;=35,"Medio",IF(BBN474&lt;=80,"Alto","Inviable Sanitariamente"))))</f>
        <v>Inviable Sanitariamente</v>
      </c>
      <c r="BBQ474" s="44" t="str">
        <f t="shared" si="202"/>
        <v>Inviable Sanitariamente</v>
      </c>
      <c r="BBR474" s="44" t="str">
        <f t="shared" si="202"/>
        <v>Inviable Sanitariamente</v>
      </c>
      <c r="BBS474" s="44" t="str">
        <f t="shared" si="202"/>
        <v>Inviable Sanitariamente</v>
      </c>
      <c r="BBT474" s="44" t="str">
        <f t="shared" si="202"/>
        <v>Inviable Sanitariamente</v>
      </c>
      <c r="BBU474" s="44" t="str">
        <f t="shared" si="202"/>
        <v>Inviable Sanitariamente</v>
      </c>
      <c r="BBV474" s="44" t="str">
        <f t="shared" si="202"/>
        <v>Inviable Sanitariamente</v>
      </c>
      <c r="BBW474" s="44" t="str">
        <f t="shared" si="202"/>
        <v>Inviable Sanitariamente</v>
      </c>
      <c r="BBX474" s="44" t="str">
        <f t="shared" si="202"/>
        <v>Inviable Sanitariamente</v>
      </c>
      <c r="BBY474" s="44" t="str">
        <f t="shared" si="202"/>
        <v>Inviable Sanitariamente</v>
      </c>
      <c r="BBZ474" s="44" t="str">
        <f t="shared" ref="BBZ474:BCI476" si="203">IF(BBX474&lt;5,"Sin Riesgo",IF(BBX474 &lt;=14,"Bajo",IF(BBX474&lt;=35,"Medio",IF(BBX474&lt;=80,"Alto","Inviable Sanitariamente"))))</f>
        <v>Inviable Sanitariamente</v>
      </c>
      <c r="BCA474" s="44" t="str">
        <f t="shared" si="203"/>
        <v>Inviable Sanitariamente</v>
      </c>
      <c r="BCB474" s="44" t="str">
        <f t="shared" si="203"/>
        <v>Inviable Sanitariamente</v>
      </c>
      <c r="BCC474" s="44" t="str">
        <f t="shared" si="203"/>
        <v>Inviable Sanitariamente</v>
      </c>
      <c r="BCD474" s="44" t="str">
        <f t="shared" si="203"/>
        <v>Inviable Sanitariamente</v>
      </c>
      <c r="BCE474" s="44" t="str">
        <f t="shared" si="203"/>
        <v>Inviable Sanitariamente</v>
      </c>
      <c r="BCF474" s="44" t="str">
        <f t="shared" si="203"/>
        <v>Inviable Sanitariamente</v>
      </c>
      <c r="BCG474" s="44" t="str">
        <f t="shared" si="203"/>
        <v>Inviable Sanitariamente</v>
      </c>
      <c r="BCH474" s="44" t="str">
        <f t="shared" si="203"/>
        <v>Inviable Sanitariamente</v>
      </c>
      <c r="BCI474" s="44" t="str">
        <f t="shared" si="203"/>
        <v>Inviable Sanitariamente</v>
      </c>
      <c r="BCJ474" s="44" t="str">
        <f t="shared" ref="BCJ474:BCS476" si="204">IF(BCH474&lt;5,"Sin Riesgo",IF(BCH474 &lt;=14,"Bajo",IF(BCH474&lt;=35,"Medio",IF(BCH474&lt;=80,"Alto","Inviable Sanitariamente"))))</f>
        <v>Inviable Sanitariamente</v>
      </c>
      <c r="BCK474" s="44" t="str">
        <f t="shared" si="204"/>
        <v>Inviable Sanitariamente</v>
      </c>
      <c r="BCL474" s="44" t="str">
        <f t="shared" si="204"/>
        <v>Inviable Sanitariamente</v>
      </c>
      <c r="BCM474" s="44" t="str">
        <f t="shared" si="204"/>
        <v>Inviable Sanitariamente</v>
      </c>
      <c r="BCN474" s="44" t="str">
        <f t="shared" si="204"/>
        <v>Inviable Sanitariamente</v>
      </c>
      <c r="BCO474" s="44" t="str">
        <f t="shared" si="204"/>
        <v>Inviable Sanitariamente</v>
      </c>
      <c r="BCP474" s="44" t="str">
        <f t="shared" si="204"/>
        <v>Inviable Sanitariamente</v>
      </c>
      <c r="BCQ474" s="44" t="str">
        <f t="shared" si="204"/>
        <v>Inviable Sanitariamente</v>
      </c>
      <c r="BCR474" s="44" t="str">
        <f t="shared" si="204"/>
        <v>Inviable Sanitariamente</v>
      </c>
      <c r="BCS474" s="44" t="str">
        <f t="shared" si="204"/>
        <v>Inviable Sanitariamente</v>
      </c>
      <c r="BCT474" s="44" t="str">
        <f t="shared" ref="BCT474:BDC476" si="205">IF(BCR474&lt;5,"Sin Riesgo",IF(BCR474 &lt;=14,"Bajo",IF(BCR474&lt;=35,"Medio",IF(BCR474&lt;=80,"Alto","Inviable Sanitariamente"))))</f>
        <v>Inviable Sanitariamente</v>
      </c>
      <c r="BCU474" s="44" t="str">
        <f t="shared" si="205"/>
        <v>Inviable Sanitariamente</v>
      </c>
      <c r="BCV474" s="44" t="str">
        <f t="shared" si="205"/>
        <v>Inviable Sanitariamente</v>
      </c>
      <c r="BCW474" s="44" t="str">
        <f t="shared" si="205"/>
        <v>Inviable Sanitariamente</v>
      </c>
      <c r="BCX474" s="44" t="str">
        <f t="shared" si="205"/>
        <v>Inviable Sanitariamente</v>
      </c>
      <c r="BCY474" s="44" t="str">
        <f t="shared" si="205"/>
        <v>Inviable Sanitariamente</v>
      </c>
      <c r="BCZ474" s="44" t="str">
        <f t="shared" si="205"/>
        <v>Inviable Sanitariamente</v>
      </c>
      <c r="BDA474" s="44" t="str">
        <f t="shared" si="205"/>
        <v>Inviable Sanitariamente</v>
      </c>
      <c r="BDB474" s="44" t="str">
        <f t="shared" si="205"/>
        <v>Inviable Sanitariamente</v>
      </c>
      <c r="BDC474" s="44" t="str">
        <f t="shared" si="205"/>
        <v>Inviable Sanitariamente</v>
      </c>
      <c r="BDD474" s="44" t="str">
        <f t="shared" ref="BDD474:BDM476" si="206">IF(BDB474&lt;5,"Sin Riesgo",IF(BDB474 &lt;=14,"Bajo",IF(BDB474&lt;=35,"Medio",IF(BDB474&lt;=80,"Alto","Inviable Sanitariamente"))))</f>
        <v>Inviable Sanitariamente</v>
      </c>
      <c r="BDE474" s="44" t="str">
        <f t="shared" si="206"/>
        <v>Inviable Sanitariamente</v>
      </c>
      <c r="BDF474" s="44" t="str">
        <f t="shared" si="206"/>
        <v>Inviable Sanitariamente</v>
      </c>
      <c r="BDG474" s="44" t="str">
        <f t="shared" si="206"/>
        <v>Inviable Sanitariamente</v>
      </c>
      <c r="BDH474" s="44" t="str">
        <f t="shared" si="206"/>
        <v>Inviable Sanitariamente</v>
      </c>
      <c r="BDI474" s="44" t="str">
        <f t="shared" si="206"/>
        <v>Inviable Sanitariamente</v>
      </c>
      <c r="BDJ474" s="44" t="str">
        <f t="shared" si="206"/>
        <v>Inviable Sanitariamente</v>
      </c>
      <c r="BDK474" s="44" t="str">
        <f t="shared" si="206"/>
        <v>Inviable Sanitariamente</v>
      </c>
      <c r="BDL474" s="44" t="str">
        <f t="shared" si="206"/>
        <v>Inviable Sanitariamente</v>
      </c>
      <c r="BDM474" s="44" t="str">
        <f t="shared" si="206"/>
        <v>Inviable Sanitariamente</v>
      </c>
      <c r="BDN474" s="44" t="str">
        <f t="shared" ref="BDN474:BDW476" si="207">IF(BDL474&lt;5,"Sin Riesgo",IF(BDL474 &lt;=14,"Bajo",IF(BDL474&lt;=35,"Medio",IF(BDL474&lt;=80,"Alto","Inviable Sanitariamente"))))</f>
        <v>Inviable Sanitariamente</v>
      </c>
      <c r="BDO474" s="44" t="str">
        <f t="shared" si="207"/>
        <v>Inviable Sanitariamente</v>
      </c>
      <c r="BDP474" s="44" t="str">
        <f t="shared" si="207"/>
        <v>Inviable Sanitariamente</v>
      </c>
      <c r="BDQ474" s="44" t="str">
        <f t="shared" si="207"/>
        <v>Inviable Sanitariamente</v>
      </c>
      <c r="BDR474" s="44" t="str">
        <f t="shared" si="207"/>
        <v>Inviable Sanitariamente</v>
      </c>
      <c r="BDS474" s="44" t="str">
        <f t="shared" si="207"/>
        <v>Inviable Sanitariamente</v>
      </c>
      <c r="BDT474" s="44" t="str">
        <f t="shared" si="207"/>
        <v>Inviable Sanitariamente</v>
      </c>
      <c r="BDU474" s="44" t="str">
        <f t="shared" si="207"/>
        <v>Inviable Sanitariamente</v>
      </c>
      <c r="BDV474" s="44" t="str">
        <f t="shared" si="207"/>
        <v>Inviable Sanitariamente</v>
      </c>
      <c r="BDW474" s="44" t="str">
        <f t="shared" si="207"/>
        <v>Inviable Sanitariamente</v>
      </c>
      <c r="BDX474" s="44" t="str">
        <f t="shared" ref="BDX474:BEG476" si="208">IF(BDV474&lt;5,"Sin Riesgo",IF(BDV474 &lt;=14,"Bajo",IF(BDV474&lt;=35,"Medio",IF(BDV474&lt;=80,"Alto","Inviable Sanitariamente"))))</f>
        <v>Inviable Sanitariamente</v>
      </c>
      <c r="BDY474" s="44" t="str">
        <f t="shared" si="208"/>
        <v>Inviable Sanitariamente</v>
      </c>
      <c r="BDZ474" s="44" t="str">
        <f t="shared" si="208"/>
        <v>Inviable Sanitariamente</v>
      </c>
      <c r="BEA474" s="44" t="str">
        <f t="shared" si="208"/>
        <v>Inviable Sanitariamente</v>
      </c>
      <c r="BEB474" s="44" t="str">
        <f t="shared" si="208"/>
        <v>Inviable Sanitariamente</v>
      </c>
      <c r="BEC474" s="44" t="str">
        <f t="shared" si="208"/>
        <v>Inviable Sanitariamente</v>
      </c>
      <c r="BED474" s="44" t="str">
        <f t="shared" si="208"/>
        <v>Inviable Sanitariamente</v>
      </c>
      <c r="BEE474" s="44" t="str">
        <f t="shared" si="208"/>
        <v>Inviable Sanitariamente</v>
      </c>
      <c r="BEF474" s="44" t="str">
        <f t="shared" si="208"/>
        <v>Inviable Sanitariamente</v>
      </c>
      <c r="BEG474" s="44" t="str">
        <f t="shared" si="208"/>
        <v>Inviable Sanitariamente</v>
      </c>
      <c r="BEH474" s="44" t="str">
        <f t="shared" ref="BEH474:BEQ476" si="209">IF(BEF474&lt;5,"Sin Riesgo",IF(BEF474 &lt;=14,"Bajo",IF(BEF474&lt;=35,"Medio",IF(BEF474&lt;=80,"Alto","Inviable Sanitariamente"))))</f>
        <v>Inviable Sanitariamente</v>
      </c>
      <c r="BEI474" s="44" t="str">
        <f t="shared" si="209"/>
        <v>Inviable Sanitariamente</v>
      </c>
      <c r="BEJ474" s="44" t="str">
        <f t="shared" si="209"/>
        <v>Inviable Sanitariamente</v>
      </c>
      <c r="BEK474" s="44" t="str">
        <f t="shared" si="209"/>
        <v>Inviable Sanitariamente</v>
      </c>
      <c r="BEL474" s="44" t="str">
        <f t="shared" si="209"/>
        <v>Inviable Sanitariamente</v>
      </c>
      <c r="BEM474" s="44" t="str">
        <f t="shared" si="209"/>
        <v>Inviable Sanitariamente</v>
      </c>
      <c r="BEN474" s="44" t="str">
        <f t="shared" si="209"/>
        <v>Inviable Sanitariamente</v>
      </c>
      <c r="BEO474" s="44" t="str">
        <f t="shared" si="209"/>
        <v>Inviable Sanitariamente</v>
      </c>
      <c r="BEP474" s="44" t="str">
        <f t="shared" si="209"/>
        <v>Inviable Sanitariamente</v>
      </c>
      <c r="BEQ474" s="44" t="str">
        <f t="shared" si="209"/>
        <v>Inviable Sanitariamente</v>
      </c>
      <c r="BER474" s="44" t="str">
        <f t="shared" ref="BER474:BFA476" si="210">IF(BEP474&lt;5,"Sin Riesgo",IF(BEP474 &lt;=14,"Bajo",IF(BEP474&lt;=35,"Medio",IF(BEP474&lt;=80,"Alto","Inviable Sanitariamente"))))</f>
        <v>Inviable Sanitariamente</v>
      </c>
      <c r="BES474" s="44" t="str">
        <f t="shared" si="210"/>
        <v>Inviable Sanitariamente</v>
      </c>
      <c r="BET474" s="44" t="str">
        <f t="shared" si="210"/>
        <v>Inviable Sanitariamente</v>
      </c>
      <c r="BEU474" s="44" t="str">
        <f t="shared" si="210"/>
        <v>Inviable Sanitariamente</v>
      </c>
      <c r="BEV474" s="44" t="str">
        <f t="shared" si="210"/>
        <v>Inviable Sanitariamente</v>
      </c>
      <c r="BEW474" s="44" t="str">
        <f t="shared" si="210"/>
        <v>Inviable Sanitariamente</v>
      </c>
      <c r="BEX474" s="44" t="str">
        <f t="shared" si="210"/>
        <v>Inviable Sanitariamente</v>
      </c>
      <c r="BEY474" s="44" t="str">
        <f t="shared" si="210"/>
        <v>Inviable Sanitariamente</v>
      </c>
      <c r="BEZ474" s="44" t="str">
        <f t="shared" si="210"/>
        <v>Inviable Sanitariamente</v>
      </c>
      <c r="BFA474" s="44" t="str">
        <f t="shared" si="210"/>
        <v>Inviable Sanitariamente</v>
      </c>
      <c r="BFB474" s="44" t="str">
        <f t="shared" ref="BFB474:BFK476" si="211">IF(BEZ474&lt;5,"Sin Riesgo",IF(BEZ474 &lt;=14,"Bajo",IF(BEZ474&lt;=35,"Medio",IF(BEZ474&lt;=80,"Alto","Inviable Sanitariamente"))))</f>
        <v>Inviable Sanitariamente</v>
      </c>
      <c r="BFC474" s="44" t="str">
        <f t="shared" si="211"/>
        <v>Inviable Sanitariamente</v>
      </c>
      <c r="BFD474" s="44" t="str">
        <f t="shared" si="211"/>
        <v>Inviable Sanitariamente</v>
      </c>
      <c r="BFE474" s="44" t="str">
        <f t="shared" si="211"/>
        <v>Inviable Sanitariamente</v>
      </c>
      <c r="BFF474" s="44" t="str">
        <f t="shared" si="211"/>
        <v>Inviable Sanitariamente</v>
      </c>
      <c r="BFG474" s="44" t="str">
        <f t="shared" si="211"/>
        <v>Inviable Sanitariamente</v>
      </c>
      <c r="BFH474" s="44" t="str">
        <f t="shared" si="211"/>
        <v>Inviable Sanitariamente</v>
      </c>
      <c r="BFI474" s="44" t="str">
        <f t="shared" si="211"/>
        <v>Inviable Sanitariamente</v>
      </c>
      <c r="BFJ474" s="44" t="str">
        <f t="shared" si="211"/>
        <v>Inviable Sanitariamente</v>
      </c>
      <c r="BFK474" s="44" t="str">
        <f t="shared" si="211"/>
        <v>Inviable Sanitariamente</v>
      </c>
      <c r="BFL474" s="44" t="str">
        <f t="shared" ref="BFL474:BFU476" si="212">IF(BFJ474&lt;5,"Sin Riesgo",IF(BFJ474 &lt;=14,"Bajo",IF(BFJ474&lt;=35,"Medio",IF(BFJ474&lt;=80,"Alto","Inviable Sanitariamente"))))</f>
        <v>Inviable Sanitariamente</v>
      </c>
      <c r="BFM474" s="44" t="str">
        <f t="shared" si="212"/>
        <v>Inviable Sanitariamente</v>
      </c>
      <c r="BFN474" s="44" t="str">
        <f t="shared" si="212"/>
        <v>Inviable Sanitariamente</v>
      </c>
      <c r="BFO474" s="44" t="str">
        <f t="shared" si="212"/>
        <v>Inviable Sanitariamente</v>
      </c>
      <c r="BFP474" s="44" t="str">
        <f t="shared" si="212"/>
        <v>Inviable Sanitariamente</v>
      </c>
      <c r="BFQ474" s="44" t="str">
        <f t="shared" si="212"/>
        <v>Inviable Sanitariamente</v>
      </c>
      <c r="BFR474" s="44" t="str">
        <f t="shared" si="212"/>
        <v>Inviable Sanitariamente</v>
      </c>
      <c r="BFS474" s="44" t="str">
        <f t="shared" si="212"/>
        <v>Inviable Sanitariamente</v>
      </c>
      <c r="BFT474" s="44" t="str">
        <f t="shared" si="212"/>
        <v>Inviable Sanitariamente</v>
      </c>
      <c r="BFU474" s="44" t="str">
        <f t="shared" si="212"/>
        <v>Inviable Sanitariamente</v>
      </c>
      <c r="BFV474" s="44" t="str">
        <f t="shared" ref="BFV474:BGE476" si="213">IF(BFT474&lt;5,"Sin Riesgo",IF(BFT474 &lt;=14,"Bajo",IF(BFT474&lt;=35,"Medio",IF(BFT474&lt;=80,"Alto","Inviable Sanitariamente"))))</f>
        <v>Inviable Sanitariamente</v>
      </c>
      <c r="BFW474" s="44" t="str">
        <f t="shared" si="213"/>
        <v>Inviable Sanitariamente</v>
      </c>
      <c r="BFX474" s="44" t="str">
        <f t="shared" si="213"/>
        <v>Inviable Sanitariamente</v>
      </c>
      <c r="BFY474" s="44" t="str">
        <f t="shared" si="213"/>
        <v>Inviable Sanitariamente</v>
      </c>
      <c r="BFZ474" s="44" t="str">
        <f t="shared" si="213"/>
        <v>Inviable Sanitariamente</v>
      </c>
      <c r="BGA474" s="44" t="str">
        <f t="shared" si="213"/>
        <v>Inviable Sanitariamente</v>
      </c>
      <c r="BGB474" s="44" t="str">
        <f t="shared" si="213"/>
        <v>Inviable Sanitariamente</v>
      </c>
      <c r="BGC474" s="44" t="str">
        <f t="shared" si="213"/>
        <v>Inviable Sanitariamente</v>
      </c>
      <c r="BGD474" s="44" t="str">
        <f t="shared" si="213"/>
        <v>Inviable Sanitariamente</v>
      </c>
      <c r="BGE474" s="44" t="str">
        <f t="shared" si="213"/>
        <v>Inviable Sanitariamente</v>
      </c>
      <c r="BGF474" s="44" t="str">
        <f t="shared" ref="BGF474:BGO476" si="214">IF(BGD474&lt;5,"Sin Riesgo",IF(BGD474 &lt;=14,"Bajo",IF(BGD474&lt;=35,"Medio",IF(BGD474&lt;=80,"Alto","Inviable Sanitariamente"))))</f>
        <v>Inviable Sanitariamente</v>
      </c>
      <c r="BGG474" s="44" t="str">
        <f t="shared" si="214"/>
        <v>Inviable Sanitariamente</v>
      </c>
      <c r="BGH474" s="44" t="str">
        <f t="shared" si="214"/>
        <v>Inviable Sanitariamente</v>
      </c>
      <c r="BGI474" s="44" t="str">
        <f t="shared" si="214"/>
        <v>Inviable Sanitariamente</v>
      </c>
      <c r="BGJ474" s="44" t="str">
        <f t="shared" si="214"/>
        <v>Inviable Sanitariamente</v>
      </c>
      <c r="BGK474" s="44" t="str">
        <f t="shared" si="214"/>
        <v>Inviable Sanitariamente</v>
      </c>
      <c r="BGL474" s="44" t="str">
        <f t="shared" si="214"/>
        <v>Inviable Sanitariamente</v>
      </c>
      <c r="BGM474" s="44" t="str">
        <f t="shared" si="214"/>
        <v>Inviable Sanitariamente</v>
      </c>
      <c r="BGN474" s="44" t="str">
        <f t="shared" si="214"/>
        <v>Inviable Sanitariamente</v>
      </c>
      <c r="BGO474" s="44" t="str">
        <f t="shared" si="214"/>
        <v>Inviable Sanitariamente</v>
      </c>
      <c r="BGP474" s="44" t="str">
        <f t="shared" ref="BGP474:BGY476" si="215">IF(BGN474&lt;5,"Sin Riesgo",IF(BGN474 &lt;=14,"Bajo",IF(BGN474&lt;=35,"Medio",IF(BGN474&lt;=80,"Alto","Inviable Sanitariamente"))))</f>
        <v>Inviable Sanitariamente</v>
      </c>
      <c r="BGQ474" s="44" t="str">
        <f t="shared" si="215"/>
        <v>Inviable Sanitariamente</v>
      </c>
      <c r="BGR474" s="44" t="str">
        <f t="shared" si="215"/>
        <v>Inviable Sanitariamente</v>
      </c>
      <c r="BGS474" s="44" t="str">
        <f t="shared" si="215"/>
        <v>Inviable Sanitariamente</v>
      </c>
      <c r="BGT474" s="44" t="str">
        <f t="shared" si="215"/>
        <v>Inviable Sanitariamente</v>
      </c>
      <c r="BGU474" s="44" t="str">
        <f t="shared" si="215"/>
        <v>Inviable Sanitariamente</v>
      </c>
      <c r="BGV474" s="44" t="str">
        <f t="shared" si="215"/>
        <v>Inviable Sanitariamente</v>
      </c>
      <c r="BGW474" s="44" t="str">
        <f t="shared" si="215"/>
        <v>Inviable Sanitariamente</v>
      </c>
      <c r="BGX474" s="44" t="str">
        <f t="shared" si="215"/>
        <v>Inviable Sanitariamente</v>
      </c>
      <c r="BGY474" s="44" t="str">
        <f t="shared" si="215"/>
        <v>Inviable Sanitariamente</v>
      </c>
      <c r="BGZ474" s="44" t="str">
        <f t="shared" ref="BGZ474:BHI476" si="216">IF(BGX474&lt;5,"Sin Riesgo",IF(BGX474 &lt;=14,"Bajo",IF(BGX474&lt;=35,"Medio",IF(BGX474&lt;=80,"Alto","Inviable Sanitariamente"))))</f>
        <v>Inviable Sanitariamente</v>
      </c>
      <c r="BHA474" s="44" t="str">
        <f t="shared" si="216"/>
        <v>Inviable Sanitariamente</v>
      </c>
      <c r="BHB474" s="44" t="str">
        <f t="shared" si="216"/>
        <v>Inviable Sanitariamente</v>
      </c>
      <c r="BHC474" s="44" t="str">
        <f t="shared" si="216"/>
        <v>Inviable Sanitariamente</v>
      </c>
      <c r="BHD474" s="44" t="str">
        <f t="shared" si="216"/>
        <v>Inviable Sanitariamente</v>
      </c>
      <c r="BHE474" s="44" t="str">
        <f t="shared" si="216"/>
        <v>Inviable Sanitariamente</v>
      </c>
      <c r="BHF474" s="44" t="str">
        <f t="shared" si="216"/>
        <v>Inviable Sanitariamente</v>
      </c>
      <c r="BHG474" s="44" t="str">
        <f t="shared" si="216"/>
        <v>Inviable Sanitariamente</v>
      </c>
      <c r="BHH474" s="44" t="str">
        <f t="shared" si="216"/>
        <v>Inviable Sanitariamente</v>
      </c>
      <c r="BHI474" s="44" t="str">
        <f t="shared" si="216"/>
        <v>Inviable Sanitariamente</v>
      </c>
      <c r="BHJ474" s="44" t="str">
        <f t="shared" ref="BHJ474:BHS476" si="217">IF(BHH474&lt;5,"Sin Riesgo",IF(BHH474 &lt;=14,"Bajo",IF(BHH474&lt;=35,"Medio",IF(BHH474&lt;=80,"Alto","Inviable Sanitariamente"))))</f>
        <v>Inviable Sanitariamente</v>
      </c>
      <c r="BHK474" s="44" t="str">
        <f t="shared" si="217"/>
        <v>Inviable Sanitariamente</v>
      </c>
      <c r="BHL474" s="44" t="str">
        <f t="shared" si="217"/>
        <v>Inviable Sanitariamente</v>
      </c>
      <c r="BHM474" s="44" t="str">
        <f t="shared" si="217"/>
        <v>Inviable Sanitariamente</v>
      </c>
      <c r="BHN474" s="44" t="str">
        <f t="shared" si="217"/>
        <v>Inviable Sanitariamente</v>
      </c>
      <c r="BHO474" s="44" t="str">
        <f t="shared" si="217"/>
        <v>Inviable Sanitariamente</v>
      </c>
      <c r="BHP474" s="44" t="str">
        <f t="shared" si="217"/>
        <v>Inviable Sanitariamente</v>
      </c>
      <c r="BHQ474" s="44" t="str">
        <f t="shared" si="217"/>
        <v>Inviable Sanitariamente</v>
      </c>
      <c r="BHR474" s="44" t="str">
        <f t="shared" si="217"/>
        <v>Inviable Sanitariamente</v>
      </c>
      <c r="BHS474" s="44" t="str">
        <f t="shared" si="217"/>
        <v>Inviable Sanitariamente</v>
      </c>
      <c r="BHT474" s="44" t="str">
        <f t="shared" ref="BHT474:BIC476" si="218">IF(BHR474&lt;5,"Sin Riesgo",IF(BHR474 &lt;=14,"Bajo",IF(BHR474&lt;=35,"Medio",IF(BHR474&lt;=80,"Alto","Inviable Sanitariamente"))))</f>
        <v>Inviable Sanitariamente</v>
      </c>
      <c r="BHU474" s="44" t="str">
        <f t="shared" si="218"/>
        <v>Inviable Sanitariamente</v>
      </c>
      <c r="BHV474" s="44" t="str">
        <f t="shared" si="218"/>
        <v>Inviable Sanitariamente</v>
      </c>
      <c r="BHW474" s="44" t="str">
        <f t="shared" si="218"/>
        <v>Inviable Sanitariamente</v>
      </c>
      <c r="BHX474" s="44" t="str">
        <f t="shared" si="218"/>
        <v>Inviable Sanitariamente</v>
      </c>
      <c r="BHY474" s="44" t="str">
        <f t="shared" si="218"/>
        <v>Inviable Sanitariamente</v>
      </c>
      <c r="BHZ474" s="44" t="str">
        <f t="shared" si="218"/>
        <v>Inviable Sanitariamente</v>
      </c>
      <c r="BIA474" s="44" t="str">
        <f t="shared" si="218"/>
        <v>Inviable Sanitariamente</v>
      </c>
      <c r="BIB474" s="44" t="str">
        <f t="shared" si="218"/>
        <v>Inviable Sanitariamente</v>
      </c>
      <c r="BIC474" s="44" t="str">
        <f t="shared" si="218"/>
        <v>Inviable Sanitariamente</v>
      </c>
      <c r="BID474" s="44" t="str">
        <f t="shared" ref="BID474:BIM476" si="219">IF(BIB474&lt;5,"Sin Riesgo",IF(BIB474 &lt;=14,"Bajo",IF(BIB474&lt;=35,"Medio",IF(BIB474&lt;=80,"Alto","Inviable Sanitariamente"))))</f>
        <v>Inviable Sanitariamente</v>
      </c>
      <c r="BIE474" s="44" t="str">
        <f t="shared" si="219"/>
        <v>Inviable Sanitariamente</v>
      </c>
      <c r="BIF474" s="44" t="str">
        <f t="shared" si="219"/>
        <v>Inviable Sanitariamente</v>
      </c>
      <c r="BIG474" s="44" t="str">
        <f t="shared" si="219"/>
        <v>Inviable Sanitariamente</v>
      </c>
      <c r="BIH474" s="44" t="str">
        <f t="shared" si="219"/>
        <v>Inviable Sanitariamente</v>
      </c>
      <c r="BII474" s="44" t="str">
        <f t="shared" si="219"/>
        <v>Inviable Sanitariamente</v>
      </c>
      <c r="BIJ474" s="44" t="str">
        <f t="shared" si="219"/>
        <v>Inviable Sanitariamente</v>
      </c>
      <c r="BIK474" s="44" t="str">
        <f t="shared" si="219"/>
        <v>Inviable Sanitariamente</v>
      </c>
      <c r="BIL474" s="44" t="str">
        <f t="shared" si="219"/>
        <v>Inviable Sanitariamente</v>
      </c>
      <c r="BIM474" s="44" t="str">
        <f t="shared" si="219"/>
        <v>Inviable Sanitariamente</v>
      </c>
      <c r="BIN474" s="44" t="str">
        <f t="shared" ref="BIN474:BIW476" si="220">IF(BIL474&lt;5,"Sin Riesgo",IF(BIL474 &lt;=14,"Bajo",IF(BIL474&lt;=35,"Medio",IF(BIL474&lt;=80,"Alto","Inviable Sanitariamente"))))</f>
        <v>Inviable Sanitariamente</v>
      </c>
      <c r="BIO474" s="44" t="str">
        <f t="shared" si="220"/>
        <v>Inviable Sanitariamente</v>
      </c>
      <c r="BIP474" s="44" t="str">
        <f t="shared" si="220"/>
        <v>Inviable Sanitariamente</v>
      </c>
      <c r="BIQ474" s="44" t="str">
        <f t="shared" si="220"/>
        <v>Inviable Sanitariamente</v>
      </c>
      <c r="BIR474" s="44" t="str">
        <f t="shared" si="220"/>
        <v>Inviable Sanitariamente</v>
      </c>
      <c r="BIS474" s="44" t="str">
        <f t="shared" si="220"/>
        <v>Inviable Sanitariamente</v>
      </c>
      <c r="BIT474" s="44" t="str">
        <f t="shared" si="220"/>
        <v>Inviable Sanitariamente</v>
      </c>
      <c r="BIU474" s="44" t="str">
        <f t="shared" si="220"/>
        <v>Inviable Sanitariamente</v>
      </c>
      <c r="BIV474" s="44" t="str">
        <f t="shared" si="220"/>
        <v>Inviable Sanitariamente</v>
      </c>
      <c r="BIW474" s="44" t="str">
        <f t="shared" si="220"/>
        <v>Inviable Sanitariamente</v>
      </c>
      <c r="BIX474" s="44" t="str">
        <f t="shared" ref="BIX474:BJG476" si="221">IF(BIV474&lt;5,"Sin Riesgo",IF(BIV474 &lt;=14,"Bajo",IF(BIV474&lt;=35,"Medio",IF(BIV474&lt;=80,"Alto","Inviable Sanitariamente"))))</f>
        <v>Inviable Sanitariamente</v>
      </c>
      <c r="BIY474" s="44" t="str">
        <f t="shared" si="221"/>
        <v>Inviable Sanitariamente</v>
      </c>
      <c r="BIZ474" s="44" t="str">
        <f t="shared" si="221"/>
        <v>Inviable Sanitariamente</v>
      </c>
      <c r="BJA474" s="44" t="str">
        <f t="shared" si="221"/>
        <v>Inviable Sanitariamente</v>
      </c>
      <c r="BJB474" s="44" t="str">
        <f t="shared" si="221"/>
        <v>Inviable Sanitariamente</v>
      </c>
      <c r="BJC474" s="44" t="str">
        <f t="shared" si="221"/>
        <v>Inviable Sanitariamente</v>
      </c>
      <c r="BJD474" s="44" t="str">
        <f t="shared" si="221"/>
        <v>Inviable Sanitariamente</v>
      </c>
      <c r="BJE474" s="44" t="str">
        <f t="shared" si="221"/>
        <v>Inviable Sanitariamente</v>
      </c>
      <c r="BJF474" s="44" t="str">
        <f t="shared" si="221"/>
        <v>Inviable Sanitariamente</v>
      </c>
      <c r="BJG474" s="44" t="str">
        <f t="shared" si="221"/>
        <v>Inviable Sanitariamente</v>
      </c>
      <c r="BJH474" s="44" t="str">
        <f t="shared" ref="BJH474:BJQ476" si="222">IF(BJF474&lt;5,"Sin Riesgo",IF(BJF474 &lt;=14,"Bajo",IF(BJF474&lt;=35,"Medio",IF(BJF474&lt;=80,"Alto","Inviable Sanitariamente"))))</f>
        <v>Inviable Sanitariamente</v>
      </c>
      <c r="BJI474" s="44" t="str">
        <f t="shared" si="222"/>
        <v>Inviable Sanitariamente</v>
      </c>
      <c r="BJJ474" s="44" t="str">
        <f t="shared" si="222"/>
        <v>Inviable Sanitariamente</v>
      </c>
      <c r="BJK474" s="44" t="str">
        <f t="shared" si="222"/>
        <v>Inviable Sanitariamente</v>
      </c>
      <c r="BJL474" s="44" t="str">
        <f t="shared" si="222"/>
        <v>Inviable Sanitariamente</v>
      </c>
      <c r="BJM474" s="44" t="str">
        <f t="shared" si="222"/>
        <v>Inviable Sanitariamente</v>
      </c>
      <c r="BJN474" s="44" t="str">
        <f t="shared" si="222"/>
        <v>Inviable Sanitariamente</v>
      </c>
      <c r="BJO474" s="44" t="str">
        <f t="shared" si="222"/>
        <v>Inviable Sanitariamente</v>
      </c>
      <c r="BJP474" s="44" t="str">
        <f t="shared" si="222"/>
        <v>Inviable Sanitariamente</v>
      </c>
      <c r="BJQ474" s="44" t="str">
        <f t="shared" si="222"/>
        <v>Inviable Sanitariamente</v>
      </c>
      <c r="BJR474" s="44" t="str">
        <f t="shared" ref="BJR474:BKA476" si="223">IF(BJP474&lt;5,"Sin Riesgo",IF(BJP474 &lt;=14,"Bajo",IF(BJP474&lt;=35,"Medio",IF(BJP474&lt;=80,"Alto","Inviable Sanitariamente"))))</f>
        <v>Inviable Sanitariamente</v>
      </c>
      <c r="BJS474" s="44" t="str">
        <f t="shared" si="223"/>
        <v>Inviable Sanitariamente</v>
      </c>
      <c r="BJT474" s="44" t="str">
        <f t="shared" si="223"/>
        <v>Inviable Sanitariamente</v>
      </c>
      <c r="BJU474" s="44" t="str">
        <f t="shared" si="223"/>
        <v>Inviable Sanitariamente</v>
      </c>
      <c r="BJV474" s="44" t="str">
        <f t="shared" si="223"/>
        <v>Inviable Sanitariamente</v>
      </c>
      <c r="BJW474" s="44" t="str">
        <f t="shared" si="223"/>
        <v>Inviable Sanitariamente</v>
      </c>
      <c r="BJX474" s="44" t="str">
        <f t="shared" si="223"/>
        <v>Inviable Sanitariamente</v>
      </c>
      <c r="BJY474" s="44" t="str">
        <f t="shared" si="223"/>
        <v>Inviable Sanitariamente</v>
      </c>
      <c r="BJZ474" s="44" t="str">
        <f t="shared" si="223"/>
        <v>Inviable Sanitariamente</v>
      </c>
      <c r="BKA474" s="44" t="str">
        <f t="shared" si="223"/>
        <v>Inviable Sanitariamente</v>
      </c>
      <c r="BKB474" s="44" t="str">
        <f t="shared" ref="BKB474:BKK476" si="224">IF(BJZ474&lt;5,"Sin Riesgo",IF(BJZ474 &lt;=14,"Bajo",IF(BJZ474&lt;=35,"Medio",IF(BJZ474&lt;=80,"Alto","Inviable Sanitariamente"))))</f>
        <v>Inviable Sanitariamente</v>
      </c>
      <c r="BKC474" s="44" t="str">
        <f t="shared" si="224"/>
        <v>Inviable Sanitariamente</v>
      </c>
      <c r="BKD474" s="44" t="str">
        <f t="shared" si="224"/>
        <v>Inviable Sanitariamente</v>
      </c>
      <c r="BKE474" s="44" t="str">
        <f t="shared" si="224"/>
        <v>Inviable Sanitariamente</v>
      </c>
      <c r="BKF474" s="44" t="str">
        <f t="shared" si="224"/>
        <v>Inviable Sanitariamente</v>
      </c>
      <c r="BKG474" s="44" t="str">
        <f t="shared" si="224"/>
        <v>Inviable Sanitariamente</v>
      </c>
      <c r="BKH474" s="44" t="str">
        <f t="shared" si="224"/>
        <v>Inviable Sanitariamente</v>
      </c>
      <c r="BKI474" s="44" t="str">
        <f t="shared" si="224"/>
        <v>Inviable Sanitariamente</v>
      </c>
      <c r="BKJ474" s="44" t="str">
        <f t="shared" si="224"/>
        <v>Inviable Sanitariamente</v>
      </c>
      <c r="BKK474" s="44" t="str">
        <f t="shared" si="224"/>
        <v>Inviable Sanitariamente</v>
      </c>
      <c r="BKL474" s="44" t="str">
        <f t="shared" ref="BKL474:BKU476" si="225">IF(BKJ474&lt;5,"Sin Riesgo",IF(BKJ474 &lt;=14,"Bajo",IF(BKJ474&lt;=35,"Medio",IF(BKJ474&lt;=80,"Alto","Inviable Sanitariamente"))))</f>
        <v>Inviable Sanitariamente</v>
      </c>
      <c r="BKM474" s="44" t="str">
        <f t="shared" si="225"/>
        <v>Inviable Sanitariamente</v>
      </c>
      <c r="BKN474" s="44" t="str">
        <f t="shared" si="225"/>
        <v>Inviable Sanitariamente</v>
      </c>
      <c r="BKO474" s="44" t="str">
        <f t="shared" si="225"/>
        <v>Inviable Sanitariamente</v>
      </c>
      <c r="BKP474" s="44" t="str">
        <f t="shared" si="225"/>
        <v>Inviable Sanitariamente</v>
      </c>
      <c r="BKQ474" s="44" t="str">
        <f t="shared" si="225"/>
        <v>Inviable Sanitariamente</v>
      </c>
      <c r="BKR474" s="44" t="str">
        <f t="shared" si="225"/>
        <v>Inviable Sanitariamente</v>
      </c>
      <c r="BKS474" s="44" t="str">
        <f t="shared" si="225"/>
        <v>Inviable Sanitariamente</v>
      </c>
      <c r="BKT474" s="44" t="str">
        <f t="shared" si="225"/>
        <v>Inviable Sanitariamente</v>
      </c>
      <c r="BKU474" s="44" t="str">
        <f t="shared" si="225"/>
        <v>Inviable Sanitariamente</v>
      </c>
      <c r="BKV474" s="44" t="str">
        <f t="shared" ref="BKV474:BLE476" si="226">IF(BKT474&lt;5,"Sin Riesgo",IF(BKT474 &lt;=14,"Bajo",IF(BKT474&lt;=35,"Medio",IF(BKT474&lt;=80,"Alto","Inviable Sanitariamente"))))</f>
        <v>Inviable Sanitariamente</v>
      </c>
      <c r="BKW474" s="44" t="str">
        <f t="shared" si="226"/>
        <v>Inviable Sanitariamente</v>
      </c>
      <c r="BKX474" s="44" t="str">
        <f t="shared" si="226"/>
        <v>Inviable Sanitariamente</v>
      </c>
      <c r="BKY474" s="44" t="str">
        <f t="shared" si="226"/>
        <v>Inviable Sanitariamente</v>
      </c>
      <c r="BKZ474" s="44" t="str">
        <f t="shared" si="226"/>
        <v>Inviable Sanitariamente</v>
      </c>
      <c r="BLA474" s="44" t="str">
        <f t="shared" si="226"/>
        <v>Inviable Sanitariamente</v>
      </c>
      <c r="BLB474" s="44" t="str">
        <f t="shared" si="226"/>
        <v>Inviable Sanitariamente</v>
      </c>
      <c r="BLC474" s="44" t="str">
        <f t="shared" si="226"/>
        <v>Inviable Sanitariamente</v>
      </c>
      <c r="BLD474" s="44" t="str">
        <f t="shared" si="226"/>
        <v>Inviable Sanitariamente</v>
      </c>
      <c r="BLE474" s="44" t="str">
        <f t="shared" si="226"/>
        <v>Inviable Sanitariamente</v>
      </c>
      <c r="BLF474" s="44" t="str">
        <f t="shared" ref="BLF474:BLO476" si="227">IF(BLD474&lt;5,"Sin Riesgo",IF(BLD474 &lt;=14,"Bajo",IF(BLD474&lt;=35,"Medio",IF(BLD474&lt;=80,"Alto","Inviable Sanitariamente"))))</f>
        <v>Inviable Sanitariamente</v>
      </c>
      <c r="BLG474" s="44" t="str">
        <f t="shared" si="227"/>
        <v>Inviable Sanitariamente</v>
      </c>
      <c r="BLH474" s="44" t="str">
        <f t="shared" si="227"/>
        <v>Inviable Sanitariamente</v>
      </c>
      <c r="BLI474" s="44" t="str">
        <f t="shared" si="227"/>
        <v>Inviable Sanitariamente</v>
      </c>
      <c r="BLJ474" s="44" t="str">
        <f t="shared" si="227"/>
        <v>Inviable Sanitariamente</v>
      </c>
      <c r="BLK474" s="44" t="str">
        <f t="shared" si="227"/>
        <v>Inviable Sanitariamente</v>
      </c>
      <c r="BLL474" s="44" t="str">
        <f t="shared" si="227"/>
        <v>Inviable Sanitariamente</v>
      </c>
      <c r="BLM474" s="44" t="str">
        <f t="shared" si="227"/>
        <v>Inviable Sanitariamente</v>
      </c>
      <c r="BLN474" s="44" t="str">
        <f t="shared" si="227"/>
        <v>Inviable Sanitariamente</v>
      </c>
      <c r="BLO474" s="44" t="str">
        <f t="shared" si="227"/>
        <v>Inviable Sanitariamente</v>
      </c>
      <c r="BLP474" s="44" t="str">
        <f t="shared" ref="BLP474:BLY476" si="228">IF(BLN474&lt;5,"Sin Riesgo",IF(BLN474 &lt;=14,"Bajo",IF(BLN474&lt;=35,"Medio",IF(BLN474&lt;=80,"Alto","Inviable Sanitariamente"))))</f>
        <v>Inviable Sanitariamente</v>
      </c>
      <c r="BLQ474" s="44" t="str">
        <f t="shared" si="228"/>
        <v>Inviable Sanitariamente</v>
      </c>
      <c r="BLR474" s="44" t="str">
        <f t="shared" si="228"/>
        <v>Inviable Sanitariamente</v>
      </c>
      <c r="BLS474" s="44" t="str">
        <f t="shared" si="228"/>
        <v>Inviable Sanitariamente</v>
      </c>
      <c r="BLT474" s="44" t="str">
        <f t="shared" si="228"/>
        <v>Inviable Sanitariamente</v>
      </c>
      <c r="BLU474" s="44" t="str">
        <f t="shared" si="228"/>
        <v>Inviable Sanitariamente</v>
      </c>
      <c r="BLV474" s="44" t="str">
        <f t="shared" si="228"/>
        <v>Inviable Sanitariamente</v>
      </c>
      <c r="BLW474" s="44" t="str">
        <f t="shared" si="228"/>
        <v>Inviable Sanitariamente</v>
      </c>
      <c r="BLX474" s="44" t="str">
        <f t="shared" si="228"/>
        <v>Inviable Sanitariamente</v>
      </c>
      <c r="BLY474" s="44" t="str">
        <f t="shared" si="228"/>
        <v>Inviable Sanitariamente</v>
      </c>
      <c r="BLZ474" s="44" t="str">
        <f t="shared" ref="BLZ474:BMI476" si="229">IF(BLX474&lt;5,"Sin Riesgo",IF(BLX474 &lt;=14,"Bajo",IF(BLX474&lt;=35,"Medio",IF(BLX474&lt;=80,"Alto","Inviable Sanitariamente"))))</f>
        <v>Inviable Sanitariamente</v>
      </c>
      <c r="BMA474" s="44" t="str">
        <f t="shared" si="229"/>
        <v>Inviable Sanitariamente</v>
      </c>
      <c r="BMB474" s="44" t="str">
        <f t="shared" si="229"/>
        <v>Inviable Sanitariamente</v>
      </c>
      <c r="BMC474" s="44" t="str">
        <f t="shared" si="229"/>
        <v>Inviable Sanitariamente</v>
      </c>
      <c r="BMD474" s="44" t="str">
        <f t="shared" si="229"/>
        <v>Inviable Sanitariamente</v>
      </c>
      <c r="BME474" s="44" t="str">
        <f t="shared" si="229"/>
        <v>Inviable Sanitariamente</v>
      </c>
      <c r="BMF474" s="44" t="str">
        <f t="shared" si="229"/>
        <v>Inviable Sanitariamente</v>
      </c>
      <c r="BMG474" s="44" t="str">
        <f t="shared" si="229"/>
        <v>Inviable Sanitariamente</v>
      </c>
      <c r="BMH474" s="44" t="str">
        <f t="shared" si="229"/>
        <v>Inviable Sanitariamente</v>
      </c>
      <c r="BMI474" s="44" t="str">
        <f t="shared" si="229"/>
        <v>Inviable Sanitariamente</v>
      </c>
      <c r="BMJ474" s="44" t="str">
        <f t="shared" ref="BMJ474:BMS476" si="230">IF(BMH474&lt;5,"Sin Riesgo",IF(BMH474 &lt;=14,"Bajo",IF(BMH474&lt;=35,"Medio",IF(BMH474&lt;=80,"Alto","Inviable Sanitariamente"))))</f>
        <v>Inviable Sanitariamente</v>
      </c>
      <c r="BMK474" s="44" t="str">
        <f t="shared" si="230"/>
        <v>Inviable Sanitariamente</v>
      </c>
      <c r="BML474" s="44" t="str">
        <f t="shared" si="230"/>
        <v>Inviable Sanitariamente</v>
      </c>
      <c r="BMM474" s="44" t="str">
        <f t="shared" si="230"/>
        <v>Inviable Sanitariamente</v>
      </c>
      <c r="BMN474" s="44" t="str">
        <f t="shared" si="230"/>
        <v>Inviable Sanitariamente</v>
      </c>
      <c r="BMO474" s="44" t="str">
        <f t="shared" si="230"/>
        <v>Inviable Sanitariamente</v>
      </c>
      <c r="BMP474" s="44" t="str">
        <f t="shared" si="230"/>
        <v>Inviable Sanitariamente</v>
      </c>
      <c r="BMQ474" s="44" t="str">
        <f t="shared" si="230"/>
        <v>Inviable Sanitariamente</v>
      </c>
      <c r="BMR474" s="44" t="str">
        <f t="shared" si="230"/>
        <v>Inviable Sanitariamente</v>
      </c>
      <c r="BMS474" s="44" t="str">
        <f t="shared" si="230"/>
        <v>Inviable Sanitariamente</v>
      </c>
      <c r="BMT474" s="44" t="str">
        <f t="shared" ref="BMT474:BNC476" si="231">IF(BMR474&lt;5,"Sin Riesgo",IF(BMR474 &lt;=14,"Bajo",IF(BMR474&lt;=35,"Medio",IF(BMR474&lt;=80,"Alto","Inviable Sanitariamente"))))</f>
        <v>Inviable Sanitariamente</v>
      </c>
      <c r="BMU474" s="44" t="str">
        <f t="shared" si="231"/>
        <v>Inviable Sanitariamente</v>
      </c>
      <c r="BMV474" s="44" t="str">
        <f t="shared" si="231"/>
        <v>Inviable Sanitariamente</v>
      </c>
      <c r="BMW474" s="44" t="str">
        <f t="shared" si="231"/>
        <v>Inviable Sanitariamente</v>
      </c>
      <c r="BMX474" s="44" t="str">
        <f t="shared" si="231"/>
        <v>Inviable Sanitariamente</v>
      </c>
      <c r="BMY474" s="44" t="str">
        <f t="shared" si="231"/>
        <v>Inviable Sanitariamente</v>
      </c>
      <c r="BMZ474" s="44" t="str">
        <f t="shared" si="231"/>
        <v>Inviable Sanitariamente</v>
      </c>
      <c r="BNA474" s="44" t="str">
        <f t="shared" si="231"/>
        <v>Inviable Sanitariamente</v>
      </c>
      <c r="BNB474" s="44" t="str">
        <f t="shared" si="231"/>
        <v>Inviable Sanitariamente</v>
      </c>
      <c r="BNC474" s="44" t="str">
        <f t="shared" si="231"/>
        <v>Inviable Sanitariamente</v>
      </c>
      <c r="BND474" s="44" t="str">
        <f t="shared" ref="BND474:BNM476" si="232">IF(BNB474&lt;5,"Sin Riesgo",IF(BNB474 &lt;=14,"Bajo",IF(BNB474&lt;=35,"Medio",IF(BNB474&lt;=80,"Alto","Inviable Sanitariamente"))))</f>
        <v>Inviable Sanitariamente</v>
      </c>
      <c r="BNE474" s="44" t="str">
        <f t="shared" si="232"/>
        <v>Inviable Sanitariamente</v>
      </c>
      <c r="BNF474" s="44" t="str">
        <f t="shared" si="232"/>
        <v>Inviable Sanitariamente</v>
      </c>
      <c r="BNG474" s="44" t="str">
        <f t="shared" si="232"/>
        <v>Inviable Sanitariamente</v>
      </c>
      <c r="BNH474" s="44" t="str">
        <f t="shared" si="232"/>
        <v>Inviable Sanitariamente</v>
      </c>
      <c r="BNI474" s="44" t="str">
        <f t="shared" si="232"/>
        <v>Inviable Sanitariamente</v>
      </c>
      <c r="BNJ474" s="44" t="str">
        <f t="shared" si="232"/>
        <v>Inviable Sanitariamente</v>
      </c>
      <c r="BNK474" s="44" t="str">
        <f t="shared" si="232"/>
        <v>Inviable Sanitariamente</v>
      </c>
      <c r="BNL474" s="44" t="str">
        <f t="shared" si="232"/>
        <v>Inviable Sanitariamente</v>
      </c>
      <c r="BNM474" s="44" t="str">
        <f t="shared" si="232"/>
        <v>Inviable Sanitariamente</v>
      </c>
      <c r="BNN474" s="44" t="str">
        <f t="shared" ref="BNN474:BNW476" si="233">IF(BNL474&lt;5,"Sin Riesgo",IF(BNL474 &lt;=14,"Bajo",IF(BNL474&lt;=35,"Medio",IF(BNL474&lt;=80,"Alto","Inviable Sanitariamente"))))</f>
        <v>Inviable Sanitariamente</v>
      </c>
      <c r="BNO474" s="44" t="str">
        <f t="shared" si="233"/>
        <v>Inviable Sanitariamente</v>
      </c>
      <c r="BNP474" s="44" t="str">
        <f t="shared" si="233"/>
        <v>Inviable Sanitariamente</v>
      </c>
      <c r="BNQ474" s="44" t="str">
        <f t="shared" si="233"/>
        <v>Inviable Sanitariamente</v>
      </c>
      <c r="BNR474" s="44" t="str">
        <f t="shared" si="233"/>
        <v>Inviable Sanitariamente</v>
      </c>
      <c r="BNS474" s="44" t="str">
        <f t="shared" si="233"/>
        <v>Inviable Sanitariamente</v>
      </c>
      <c r="BNT474" s="44" t="str">
        <f t="shared" si="233"/>
        <v>Inviable Sanitariamente</v>
      </c>
      <c r="BNU474" s="44" t="str">
        <f t="shared" si="233"/>
        <v>Inviable Sanitariamente</v>
      </c>
      <c r="BNV474" s="44" t="str">
        <f t="shared" si="233"/>
        <v>Inviable Sanitariamente</v>
      </c>
      <c r="BNW474" s="44" t="str">
        <f t="shared" si="233"/>
        <v>Inviable Sanitariamente</v>
      </c>
      <c r="BNX474" s="44" t="str">
        <f t="shared" ref="BNX474:BOG476" si="234">IF(BNV474&lt;5,"Sin Riesgo",IF(BNV474 &lt;=14,"Bajo",IF(BNV474&lt;=35,"Medio",IF(BNV474&lt;=80,"Alto","Inviable Sanitariamente"))))</f>
        <v>Inviable Sanitariamente</v>
      </c>
      <c r="BNY474" s="44" t="str">
        <f t="shared" si="234"/>
        <v>Inviable Sanitariamente</v>
      </c>
      <c r="BNZ474" s="44" t="str">
        <f t="shared" si="234"/>
        <v>Inviable Sanitariamente</v>
      </c>
      <c r="BOA474" s="44" t="str">
        <f t="shared" si="234"/>
        <v>Inviable Sanitariamente</v>
      </c>
      <c r="BOB474" s="44" t="str">
        <f t="shared" si="234"/>
        <v>Inviable Sanitariamente</v>
      </c>
      <c r="BOC474" s="44" t="str">
        <f t="shared" si="234"/>
        <v>Inviable Sanitariamente</v>
      </c>
      <c r="BOD474" s="44" t="str">
        <f t="shared" si="234"/>
        <v>Inviable Sanitariamente</v>
      </c>
      <c r="BOE474" s="44" t="str">
        <f t="shared" si="234"/>
        <v>Inviable Sanitariamente</v>
      </c>
      <c r="BOF474" s="44" t="str">
        <f t="shared" si="234"/>
        <v>Inviable Sanitariamente</v>
      </c>
      <c r="BOG474" s="44" t="str">
        <f t="shared" si="234"/>
        <v>Inviable Sanitariamente</v>
      </c>
      <c r="BOH474" s="44" t="str">
        <f t="shared" ref="BOH474:BOQ476" si="235">IF(BOF474&lt;5,"Sin Riesgo",IF(BOF474 &lt;=14,"Bajo",IF(BOF474&lt;=35,"Medio",IF(BOF474&lt;=80,"Alto","Inviable Sanitariamente"))))</f>
        <v>Inviable Sanitariamente</v>
      </c>
      <c r="BOI474" s="44" t="str">
        <f t="shared" si="235"/>
        <v>Inviable Sanitariamente</v>
      </c>
      <c r="BOJ474" s="44" t="str">
        <f t="shared" si="235"/>
        <v>Inviable Sanitariamente</v>
      </c>
      <c r="BOK474" s="44" t="str">
        <f t="shared" si="235"/>
        <v>Inviable Sanitariamente</v>
      </c>
      <c r="BOL474" s="44" t="str">
        <f t="shared" si="235"/>
        <v>Inviable Sanitariamente</v>
      </c>
      <c r="BOM474" s="44" t="str">
        <f t="shared" si="235"/>
        <v>Inviable Sanitariamente</v>
      </c>
      <c r="BON474" s="44" t="str">
        <f t="shared" si="235"/>
        <v>Inviable Sanitariamente</v>
      </c>
      <c r="BOO474" s="44" t="str">
        <f t="shared" si="235"/>
        <v>Inviable Sanitariamente</v>
      </c>
      <c r="BOP474" s="44" t="str">
        <f t="shared" si="235"/>
        <v>Inviable Sanitariamente</v>
      </c>
      <c r="BOQ474" s="44" t="str">
        <f t="shared" si="235"/>
        <v>Inviable Sanitariamente</v>
      </c>
      <c r="BOR474" s="44" t="str">
        <f t="shared" ref="BOR474:BPA476" si="236">IF(BOP474&lt;5,"Sin Riesgo",IF(BOP474 &lt;=14,"Bajo",IF(BOP474&lt;=35,"Medio",IF(BOP474&lt;=80,"Alto","Inviable Sanitariamente"))))</f>
        <v>Inviable Sanitariamente</v>
      </c>
      <c r="BOS474" s="44" t="str">
        <f t="shared" si="236"/>
        <v>Inviable Sanitariamente</v>
      </c>
      <c r="BOT474" s="44" t="str">
        <f t="shared" si="236"/>
        <v>Inviable Sanitariamente</v>
      </c>
      <c r="BOU474" s="44" t="str">
        <f t="shared" si="236"/>
        <v>Inviable Sanitariamente</v>
      </c>
      <c r="BOV474" s="44" t="str">
        <f t="shared" si="236"/>
        <v>Inviable Sanitariamente</v>
      </c>
      <c r="BOW474" s="44" t="str">
        <f t="shared" si="236"/>
        <v>Inviable Sanitariamente</v>
      </c>
      <c r="BOX474" s="44" t="str">
        <f t="shared" si="236"/>
        <v>Inviable Sanitariamente</v>
      </c>
      <c r="BOY474" s="44" t="str">
        <f t="shared" si="236"/>
        <v>Inviable Sanitariamente</v>
      </c>
      <c r="BOZ474" s="44" t="str">
        <f t="shared" si="236"/>
        <v>Inviable Sanitariamente</v>
      </c>
      <c r="BPA474" s="44" t="str">
        <f t="shared" si="236"/>
        <v>Inviable Sanitariamente</v>
      </c>
      <c r="BPB474" s="44" t="str">
        <f t="shared" ref="BPB474:BPK476" si="237">IF(BOZ474&lt;5,"Sin Riesgo",IF(BOZ474 &lt;=14,"Bajo",IF(BOZ474&lt;=35,"Medio",IF(BOZ474&lt;=80,"Alto","Inviable Sanitariamente"))))</f>
        <v>Inviable Sanitariamente</v>
      </c>
      <c r="BPC474" s="44" t="str">
        <f t="shared" si="237"/>
        <v>Inviable Sanitariamente</v>
      </c>
      <c r="BPD474" s="44" t="str">
        <f t="shared" si="237"/>
        <v>Inviable Sanitariamente</v>
      </c>
      <c r="BPE474" s="44" t="str">
        <f t="shared" si="237"/>
        <v>Inviable Sanitariamente</v>
      </c>
      <c r="BPF474" s="44" t="str">
        <f t="shared" si="237"/>
        <v>Inviable Sanitariamente</v>
      </c>
      <c r="BPG474" s="44" t="str">
        <f t="shared" si="237"/>
        <v>Inviable Sanitariamente</v>
      </c>
      <c r="BPH474" s="44" t="str">
        <f t="shared" si="237"/>
        <v>Inviable Sanitariamente</v>
      </c>
      <c r="BPI474" s="44" t="str">
        <f t="shared" si="237"/>
        <v>Inviable Sanitariamente</v>
      </c>
      <c r="BPJ474" s="44" t="str">
        <f t="shared" si="237"/>
        <v>Inviable Sanitariamente</v>
      </c>
      <c r="BPK474" s="44" t="str">
        <f t="shared" si="237"/>
        <v>Inviable Sanitariamente</v>
      </c>
      <c r="BPL474" s="44" t="str">
        <f t="shared" ref="BPL474:BPU476" si="238">IF(BPJ474&lt;5,"Sin Riesgo",IF(BPJ474 &lt;=14,"Bajo",IF(BPJ474&lt;=35,"Medio",IF(BPJ474&lt;=80,"Alto","Inviable Sanitariamente"))))</f>
        <v>Inviable Sanitariamente</v>
      </c>
      <c r="BPM474" s="44" t="str">
        <f t="shared" si="238"/>
        <v>Inviable Sanitariamente</v>
      </c>
      <c r="BPN474" s="44" t="str">
        <f t="shared" si="238"/>
        <v>Inviable Sanitariamente</v>
      </c>
      <c r="BPO474" s="44" t="str">
        <f t="shared" si="238"/>
        <v>Inviable Sanitariamente</v>
      </c>
      <c r="BPP474" s="44" t="str">
        <f t="shared" si="238"/>
        <v>Inviable Sanitariamente</v>
      </c>
      <c r="BPQ474" s="44" t="str">
        <f t="shared" si="238"/>
        <v>Inviable Sanitariamente</v>
      </c>
      <c r="BPR474" s="44" t="str">
        <f t="shared" si="238"/>
        <v>Inviable Sanitariamente</v>
      </c>
      <c r="BPS474" s="44" t="str">
        <f t="shared" si="238"/>
        <v>Inviable Sanitariamente</v>
      </c>
      <c r="BPT474" s="44" t="str">
        <f t="shared" si="238"/>
        <v>Inviable Sanitariamente</v>
      </c>
      <c r="BPU474" s="44" t="str">
        <f t="shared" si="238"/>
        <v>Inviable Sanitariamente</v>
      </c>
      <c r="BPV474" s="44" t="str">
        <f t="shared" ref="BPV474:BQE476" si="239">IF(BPT474&lt;5,"Sin Riesgo",IF(BPT474 &lt;=14,"Bajo",IF(BPT474&lt;=35,"Medio",IF(BPT474&lt;=80,"Alto","Inviable Sanitariamente"))))</f>
        <v>Inviable Sanitariamente</v>
      </c>
      <c r="BPW474" s="44" t="str">
        <f t="shared" si="239"/>
        <v>Inviable Sanitariamente</v>
      </c>
      <c r="BPX474" s="44" t="str">
        <f t="shared" si="239"/>
        <v>Inviable Sanitariamente</v>
      </c>
      <c r="BPY474" s="44" t="str">
        <f t="shared" si="239"/>
        <v>Inviable Sanitariamente</v>
      </c>
      <c r="BPZ474" s="44" t="str">
        <f t="shared" si="239"/>
        <v>Inviable Sanitariamente</v>
      </c>
      <c r="BQA474" s="44" t="str">
        <f t="shared" si="239"/>
        <v>Inviable Sanitariamente</v>
      </c>
      <c r="BQB474" s="44" t="str">
        <f t="shared" si="239"/>
        <v>Inviable Sanitariamente</v>
      </c>
      <c r="BQC474" s="44" t="str">
        <f t="shared" si="239"/>
        <v>Inviable Sanitariamente</v>
      </c>
      <c r="BQD474" s="44" t="str">
        <f t="shared" si="239"/>
        <v>Inviable Sanitariamente</v>
      </c>
      <c r="BQE474" s="44" t="str">
        <f t="shared" si="239"/>
        <v>Inviable Sanitariamente</v>
      </c>
      <c r="BQF474" s="44" t="str">
        <f t="shared" ref="BQF474:BQO476" si="240">IF(BQD474&lt;5,"Sin Riesgo",IF(BQD474 &lt;=14,"Bajo",IF(BQD474&lt;=35,"Medio",IF(BQD474&lt;=80,"Alto","Inviable Sanitariamente"))))</f>
        <v>Inviable Sanitariamente</v>
      </c>
      <c r="BQG474" s="44" t="str">
        <f t="shared" si="240"/>
        <v>Inviable Sanitariamente</v>
      </c>
      <c r="BQH474" s="44" t="str">
        <f t="shared" si="240"/>
        <v>Inviable Sanitariamente</v>
      </c>
      <c r="BQI474" s="44" t="str">
        <f t="shared" si="240"/>
        <v>Inviable Sanitariamente</v>
      </c>
      <c r="BQJ474" s="44" t="str">
        <f t="shared" si="240"/>
        <v>Inviable Sanitariamente</v>
      </c>
      <c r="BQK474" s="44" t="str">
        <f t="shared" si="240"/>
        <v>Inviable Sanitariamente</v>
      </c>
      <c r="BQL474" s="44" t="str">
        <f t="shared" si="240"/>
        <v>Inviable Sanitariamente</v>
      </c>
      <c r="BQM474" s="44" t="str">
        <f t="shared" si="240"/>
        <v>Inviable Sanitariamente</v>
      </c>
      <c r="BQN474" s="44" t="str">
        <f t="shared" si="240"/>
        <v>Inviable Sanitariamente</v>
      </c>
      <c r="BQO474" s="44" t="str">
        <f t="shared" si="240"/>
        <v>Inviable Sanitariamente</v>
      </c>
      <c r="BQP474" s="44" t="str">
        <f t="shared" ref="BQP474:BQY476" si="241">IF(BQN474&lt;5,"Sin Riesgo",IF(BQN474 &lt;=14,"Bajo",IF(BQN474&lt;=35,"Medio",IF(BQN474&lt;=80,"Alto","Inviable Sanitariamente"))))</f>
        <v>Inviable Sanitariamente</v>
      </c>
      <c r="BQQ474" s="44" t="str">
        <f t="shared" si="241"/>
        <v>Inviable Sanitariamente</v>
      </c>
      <c r="BQR474" s="44" t="str">
        <f t="shared" si="241"/>
        <v>Inviable Sanitariamente</v>
      </c>
      <c r="BQS474" s="44" t="str">
        <f t="shared" si="241"/>
        <v>Inviable Sanitariamente</v>
      </c>
      <c r="BQT474" s="44" t="str">
        <f t="shared" si="241"/>
        <v>Inviable Sanitariamente</v>
      </c>
      <c r="BQU474" s="44" t="str">
        <f t="shared" si="241"/>
        <v>Inviable Sanitariamente</v>
      </c>
      <c r="BQV474" s="44" t="str">
        <f t="shared" si="241"/>
        <v>Inviable Sanitariamente</v>
      </c>
      <c r="BQW474" s="44" t="str">
        <f t="shared" si="241"/>
        <v>Inviable Sanitariamente</v>
      </c>
      <c r="BQX474" s="44" t="str">
        <f t="shared" si="241"/>
        <v>Inviable Sanitariamente</v>
      </c>
      <c r="BQY474" s="44" t="str">
        <f t="shared" si="241"/>
        <v>Inviable Sanitariamente</v>
      </c>
      <c r="BQZ474" s="44" t="str">
        <f t="shared" ref="BQZ474:BRI476" si="242">IF(BQX474&lt;5,"Sin Riesgo",IF(BQX474 &lt;=14,"Bajo",IF(BQX474&lt;=35,"Medio",IF(BQX474&lt;=80,"Alto","Inviable Sanitariamente"))))</f>
        <v>Inviable Sanitariamente</v>
      </c>
      <c r="BRA474" s="44" t="str">
        <f t="shared" si="242"/>
        <v>Inviable Sanitariamente</v>
      </c>
      <c r="BRB474" s="44" t="str">
        <f t="shared" si="242"/>
        <v>Inviable Sanitariamente</v>
      </c>
      <c r="BRC474" s="44" t="str">
        <f t="shared" si="242"/>
        <v>Inviable Sanitariamente</v>
      </c>
      <c r="BRD474" s="44" t="str">
        <f t="shared" si="242"/>
        <v>Inviable Sanitariamente</v>
      </c>
      <c r="BRE474" s="44" t="str">
        <f t="shared" si="242"/>
        <v>Inviable Sanitariamente</v>
      </c>
      <c r="BRF474" s="44" t="str">
        <f t="shared" si="242"/>
        <v>Inviable Sanitariamente</v>
      </c>
      <c r="BRG474" s="44" t="str">
        <f t="shared" si="242"/>
        <v>Inviable Sanitariamente</v>
      </c>
      <c r="BRH474" s="44" t="str">
        <f t="shared" si="242"/>
        <v>Inviable Sanitariamente</v>
      </c>
      <c r="BRI474" s="44" t="str">
        <f t="shared" si="242"/>
        <v>Inviable Sanitariamente</v>
      </c>
      <c r="BRJ474" s="44" t="str">
        <f t="shared" ref="BRJ474:BRS476" si="243">IF(BRH474&lt;5,"Sin Riesgo",IF(BRH474 &lt;=14,"Bajo",IF(BRH474&lt;=35,"Medio",IF(BRH474&lt;=80,"Alto","Inviable Sanitariamente"))))</f>
        <v>Inviable Sanitariamente</v>
      </c>
      <c r="BRK474" s="44" t="str">
        <f t="shared" si="243"/>
        <v>Inviable Sanitariamente</v>
      </c>
      <c r="BRL474" s="44" t="str">
        <f t="shared" si="243"/>
        <v>Inviable Sanitariamente</v>
      </c>
      <c r="BRM474" s="44" t="str">
        <f t="shared" si="243"/>
        <v>Inviable Sanitariamente</v>
      </c>
      <c r="BRN474" s="44" t="str">
        <f t="shared" si="243"/>
        <v>Inviable Sanitariamente</v>
      </c>
      <c r="BRO474" s="44" t="str">
        <f t="shared" si="243"/>
        <v>Inviable Sanitariamente</v>
      </c>
      <c r="BRP474" s="44" t="str">
        <f t="shared" si="243"/>
        <v>Inviable Sanitariamente</v>
      </c>
      <c r="BRQ474" s="44" t="str">
        <f t="shared" si="243"/>
        <v>Inviable Sanitariamente</v>
      </c>
      <c r="BRR474" s="44" t="str">
        <f t="shared" si="243"/>
        <v>Inviable Sanitariamente</v>
      </c>
      <c r="BRS474" s="44" t="str">
        <f t="shared" si="243"/>
        <v>Inviable Sanitariamente</v>
      </c>
      <c r="BRT474" s="44" t="str">
        <f t="shared" ref="BRT474:BSC476" si="244">IF(BRR474&lt;5,"Sin Riesgo",IF(BRR474 &lt;=14,"Bajo",IF(BRR474&lt;=35,"Medio",IF(BRR474&lt;=80,"Alto","Inviable Sanitariamente"))))</f>
        <v>Inviable Sanitariamente</v>
      </c>
      <c r="BRU474" s="44" t="str">
        <f t="shared" si="244"/>
        <v>Inviable Sanitariamente</v>
      </c>
      <c r="BRV474" s="44" t="str">
        <f t="shared" si="244"/>
        <v>Inviable Sanitariamente</v>
      </c>
      <c r="BRW474" s="44" t="str">
        <f t="shared" si="244"/>
        <v>Inviable Sanitariamente</v>
      </c>
      <c r="BRX474" s="44" t="str">
        <f t="shared" si="244"/>
        <v>Inviable Sanitariamente</v>
      </c>
      <c r="BRY474" s="44" t="str">
        <f t="shared" si="244"/>
        <v>Inviable Sanitariamente</v>
      </c>
      <c r="BRZ474" s="44" t="str">
        <f t="shared" si="244"/>
        <v>Inviable Sanitariamente</v>
      </c>
      <c r="BSA474" s="44" t="str">
        <f t="shared" si="244"/>
        <v>Inviable Sanitariamente</v>
      </c>
      <c r="BSB474" s="44" t="str">
        <f t="shared" si="244"/>
        <v>Inviable Sanitariamente</v>
      </c>
      <c r="BSC474" s="44" t="str">
        <f t="shared" si="244"/>
        <v>Inviable Sanitariamente</v>
      </c>
      <c r="BSD474" s="44" t="str">
        <f t="shared" ref="BSD474:BSM476" si="245">IF(BSB474&lt;5,"Sin Riesgo",IF(BSB474 &lt;=14,"Bajo",IF(BSB474&lt;=35,"Medio",IF(BSB474&lt;=80,"Alto","Inviable Sanitariamente"))))</f>
        <v>Inviable Sanitariamente</v>
      </c>
      <c r="BSE474" s="44" t="str">
        <f t="shared" si="245"/>
        <v>Inviable Sanitariamente</v>
      </c>
      <c r="BSF474" s="44" t="str">
        <f t="shared" si="245"/>
        <v>Inviable Sanitariamente</v>
      </c>
      <c r="BSG474" s="44" t="str">
        <f t="shared" si="245"/>
        <v>Inviable Sanitariamente</v>
      </c>
      <c r="BSH474" s="44" t="str">
        <f t="shared" si="245"/>
        <v>Inviable Sanitariamente</v>
      </c>
      <c r="BSI474" s="44" t="str">
        <f t="shared" si="245"/>
        <v>Inviable Sanitariamente</v>
      </c>
      <c r="BSJ474" s="44" t="str">
        <f t="shared" si="245"/>
        <v>Inviable Sanitariamente</v>
      </c>
      <c r="BSK474" s="44" t="str">
        <f t="shared" si="245"/>
        <v>Inviable Sanitariamente</v>
      </c>
      <c r="BSL474" s="44" t="str">
        <f t="shared" si="245"/>
        <v>Inviable Sanitariamente</v>
      </c>
      <c r="BSM474" s="44" t="str">
        <f t="shared" si="245"/>
        <v>Inviable Sanitariamente</v>
      </c>
      <c r="BSN474" s="44" t="str">
        <f t="shared" ref="BSN474:BSW476" si="246">IF(BSL474&lt;5,"Sin Riesgo",IF(BSL474 &lt;=14,"Bajo",IF(BSL474&lt;=35,"Medio",IF(BSL474&lt;=80,"Alto","Inviable Sanitariamente"))))</f>
        <v>Inviable Sanitariamente</v>
      </c>
      <c r="BSO474" s="44" t="str">
        <f t="shared" si="246"/>
        <v>Inviable Sanitariamente</v>
      </c>
      <c r="BSP474" s="44" t="str">
        <f t="shared" si="246"/>
        <v>Inviable Sanitariamente</v>
      </c>
      <c r="BSQ474" s="44" t="str">
        <f t="shared" si="246"/>
        <v>Inviable Sanitariamente</v>
      </c>
      <c r="BSR474" s="44" t="str">
        <f t="shared" si="246"/>
        <v>Inviable Sanitariamente</v>
      </c>
      <c r="BSS474" s="44" t="str">
        <f t="shared" si="246"/>
        <v>Inviable Sanitariamente</v>
      </c>
      <c r="BST474" s="44" t="str">
        <f t="shared" si="246"/>
        <v>Inviable Sanitariamente</v>
      </c>
      <c r="BSU474" s="44" t="str">
        <f t="shared" si="246"/>
        <v>Inviable Sanitariamente</v>
      </c>
      <c r="BSV474" s="44" t="str">
        <f t="shared" si="246"/>
        <v>Inviable Sanitariamente</v>
      </c>
      <c r="BSW474" s="44" t="str">
        <f t="shared" si="246"/>
        <v>Inviable Sanitariamente</v>
      </c>
      <c r="BSX474" s="44" t="str">
        <f t="shared" ref="BSX474:BTG476" si="247">IF(BSV474&lt;5,"Sin Riesgo",IF(BSV474 &lt;=14,"Bajo",IF(BSV474&lt;=35,"Medio",IF(BSV474&lt;=80,"Alto","Inviable Sanitariamente"))))</f>
        <v>Inviable Sanitariamente</v>
      </c>
      <c r="BSY474" s="44" t="str">
        <f t="shared" si="247"/>
        <v>Inviable Sanitariamente</v>
      </c>
      <c r="BSZ474" s="44" t="str">
        <f t="shared" si="247"/>
        <v>Inviable Sanitariamente</v>
      </c>
      <c r="BTA474" s="44" t="str">
        <f t="shared" si="247"/>
        <v>Inviable Sanitariamente</v>
      </c>
      <c r="BTB474" s="44" t="str">
        <f t="shared" si="247"/>
        <v>Inviable Sanitariamente</v>
      </c>
      <c r="BTC474" s="44" t="str">
        <f t="shared" si="247"/>
        <v>Inviable Sanitariamente</v>
      </c>
      <c r="BTD474" s="44" t="str">
        <f t="shared" si="247"/>
        <v>Inviable Sanitariamente</v>
      </c>
      <c r="BTE474" s="44" t="str">
        <f t="shared" si="247"/>
        <v>Inviable Sanitariamente</v>
      </c>
      <c r="BTF474" s="44" t="str">
        <f t="shared" si="247"/>
        <v>Inviable Sanitariamente</v>
      </c>
      <c r="BTG474" s="44" t="str">
        <f t="shared" si="247"/>
        <v>Inviable Sanitariamente</v>
      </c>
      <c r="BTH474" s="44" t="str">
        <f t="shared" ref="BTH474:BTQ476" si="248">IF(BTF474&lt;5,"Sin Riesgo",IF(BTF474 &lt;=14,"Bajo",IF(BTF474&lt;=35,"Medio",IF(BTF474&lt;=80,"Alto","Inviable Sanitariamente"))))</f>
        <v>Inviable Sanitariamente</v>
      </c>
      <c r="BTI474" s="44" t="str">
        <f t="shared" si="248"/>
        <v>Inviable Sanitariamente</v>
      </c>
      <c r="BTJ474" s="44" t="str">
        <f t="shared" si="248"/>
        <v>Inviable Sanitariamente</v>
      </c>
      <c r="BTK474" s="44" t="str">
        <f t="shared" si="248"/>
        <v>Inviable Sanitariamente</v>
      </c>
      <c r="BTL474" s="44" t="str">
        <f t="shared" si="248"/>
        <v>Inviable Sanitariamente</v>
      </c>
      <c r="BTM474" s="44" t="str">
        <f t="shared" si="248"/>
        <v>Inviable Sanitariamente</v>
      </c>
      <c r="BTN474" s="44" t="str">
        <f t="shared" si="248"/>
        <v>Inviable Sanitariamente</v>
      </c>
      <c r="BTO474" s="44" t="str">
        <f t="shared" si="248"/>
        <v>Inviable Sanitariamente</v>
      </c>
      <c r="BTP474" s="44" t="str">
        <f t="shared" si="248"/>
        <v>Inviable Sanitariamente</v>
      </c>
      <c r="BTQ474" s="44" t="str">
        <f t="shared" si="248"/>
        <v>Inviable Sanitariamente</v>
      </c>
      <c r="BTR474" s="44" t="str">
        <f t="shared" ref="BTR474:BUA476" si="249">IF(BTP474&lt;5,"Sin Riesgo",IF(BTP474 &lt;=14,"Bajo",IF(BTP474&lt;=35,"Medio",IF(BTP474&lt;=80,"Alto","Inviable Sanitariamente"))))</f>
        <v>Inviable Sanitariamente</v>
      </c>
      <c r="BTS474" s="44" t="str">
        <f t="shared" si="249"/>
        <v>Inviable Sanitariamente</v>
      </c>
      <c r="BTT474" s="44" t="str">
        <f t="shared" si="249"/>
        <v>Inviable Sanitariamente</v>
      </c>
      <c r="BTU474" s="44" t="str">
        <f t="shared" si="249"/>
        <v>Inviable Sanitariamente</v>
      </c>
      <c r="BTV474" s="44" t="str">
        <f t="shared" si="249"/>
        <v>Inviable Sanitariamente</v>
      </c>
      <c r="BTW474" s="44" t="str">
        <f t="shared" si="249"/>
        <v>Inviable Sanitariamente</v>
      </c>
      <c r="BTX474" s="44" t="str">
        <f t="shared" si="249"/>
        <v>Inviable Sanitariamente</v>
      </c>
      <c r="BTY474" s="44" t="str">
        <f t="shared" si="249"/>
        <v>Inviable Sanitariamente</v>
      </c>
      <c r="BTZ474" s="44" t="str">
        <f t="shared" si="249"/>
        <v>Inviable Sanitariamente</v>
      </c>
      <c r="BUA474" s="44" t="str">
        <f t="shared" si="249"/>
        <v>Inviable Sanitariamente</v>
      </c>
      <c r="BUB474" s="44" t="str">
        <f t="shared" ref="BUB474:BUK476" si="250">IF(BTZ474&lt;5,"Sin Riesgo",IF(BTZ474 &lt;=14,"Bajo",IF(BTZ474&lt;=35,"Medio",IF(BTZ474&lt;=80,"Alto","Inviable Sanitariamente"))))</f>
        <v>Inviable Sanitariamente</v>
      </c>
      <c r="BUC474" s="44" t="str">
        <f t="shared" si="250"/>
        <v>Inviable Sanitariamente</v>
      </c>
      <c r="BUD474" s="44" t="str">
        <f t="shared" si="250"/>
        <v>Inviable Sanitariamente</v>
      </c>
      <c r="BUE474" s="44" t="str">
        <f t="shared" si="250"/>
        <v>Inviable Sanitariamente</v>
      </c>
      <c r="BUF474" s="44" t="str">
        <f t="shared" si="250"/>
        <v>Inviable Sanitariamente</v>
      </c>
      <c r="BUG474" s="44" t="str">
        <f t="shared" si="250"/>
        <v>Inviable Sanitariamente</v>
      </c>
      <c r="BUH474" s="44" t="str">
        <f t="shared" si="250"/>
        <v>Inviable Sanitariamente</v>
      </c>
      <c r="BUI474" s="44" t="str">
        <f t="shared" si="250"/>
        <v>Inviable Sanitariamente</v>
      </c>
      <c r="BUJ474" s="44" t="str">
        <f t="shared" si="250"/>
        <v>Inviable Sanitariamente</v>
      </c>
      <c r="BUK474" s="44" t="str">
        <f t="shared" si="250"/>
        <v>Inviable Sanitariamente</v>
      </c>
      <c r="BUL474" s="44" t="str">
        <f t="shared" ref="BUL474:BUU476" si="251">IF(BUJ474&lt;5,"Sin Riesgo",IF(BUJ474 &lt;=14,"Bajo",IF(BUJ474&lt;=35,"Medio",IF(BUJ474&lt;=80,"Alto","Inviable Sanitariamente"))))</f>
        <v>Inviable Sanitariamente</v>
      </c>
      <c r="BUM474" s="44" t="str">
        <f t="shared" si="251"/>
        <v>Inviable Sanitariamente</v>
      </c>
      <c r="BUN474" s="44" t="str">
        <f t="shared" si="251"/>
        <v>Inviable Sanitariamente</v>
      </c>
      <c r="BUO474" s="44" t="str">
        <f t="shared" si="251"/>
        <v>Inviable Sanitariamente</v>
      </c>
      <c r="BUP474" s="44" t="str">
        <f t="shared" si="251"/>
        <v>Inviable Sanitariamente</v>
      </c>
      <c r="BUQ474" s="44" t="str">
        <f t="shared" si="251"/>
        <v>Inviable Sanitariamente</v>
      </c>
      <c r="BUR474" s="44" t="str">
        <f t="shared" si="251"/>
        <v>Inviable Sanitariamente</v>
      </c>
      <c r="BUS474" s="44" t="str">
        <f t="shared" si="251"/>
        <v>Inviable Sanitariamente</v>
      </c>
      <c r="BUT474" s="44" t="str">
        <f t="shared" si="251"/>
        <v>Inviable Sanitariamente</v>
      </c>
      <c r="BUU474" s="44" t="str">
        <f t="shared" si="251"/>
        <v>Inviable Sanitariamente</v>
      </c>
      <c r="BUV474" s="44" t="str">
        <f t="shared" ref="BUV474:BVE476" si="252">IF(BUT474&lt;5,"Sin Riesgo",IF(BUT474 &lt;=14,"Bajo",IF(BUT474&lt;=35,"Medio",IF(BUT474&lt;=80,"Alto","Inviable Sanitariamente"))))</f>
        <v>Inviable Sanitariamente</v>
      </c>
      <c r="BUW474" s="44" t="str">
        <f t="shared" si="252"/>
        <v>Inviable Sanitariamente</v>
      </c>
      <c r="BUX474" s="44" t="str">
        <f t="shared" si="252"/>
        <v>Inviable Sanitariamente</v>
      </c>
      <c r="BUY474" s="44" t="str">
        <f t="shared" si="252"/>
        <v>Inviable Sanitariamente</v>
      </c>
      <c r="BUZ474" s="44" t="str">
        <f t="shared" si="252"/>
        <v>Inviable Sanitariamente</v>
      </c>
      <c r="BVA474" s="44" t="str">
        <f t="shared" si="252"/>
        <v>Inviable Sanitariamente</v>
      </c>
      <c r="BVB474" s="44" t="str">
        <f t="shared" si="252"/>
        <v>Inviable Sanitariamente</v>
      </c>
      <c r="BVC474" s="44" t="str">
        <f t="shared" si="252"/>
        <v>Inviable Sanitariamente</v>
      </c>
      <c r="BVD474" s="44" t="str">
        <f t="shared" si="252"/>
        <v>Inviable Sanitariamente</v>
      </c>
      <c r="BVE474" s="44" t="str">
        <f t="shared" si="252"/>
        <v>Inviable Sanitariamente</v>
      </c>
      <c r="BVF474" s="44" t="str">
        <f t="shared" ref="BVF474:BVO476" si="253">IF(BVD474&lt;5,"Sin Riesgo",IF(BVD474 &lt;=14,"Bajo",IF(BVD474&lt;=35,"Medio",IF(BVD474&lt;=80,"Alto","Inviable Sanitariamente"))))</f>
        <v>Inviable Sanitariamente</v>
      </c>
      <c r="BVG474" s="44" t="str">
        <f t="shared" si="253"/>
        <v>Inviable Sanitariamente</v>
      </c>
      <c r="BVH474" s="44" t="str">
        <f t="shared" si="253"/>
        <v>Inviable Sanitariamente</v>
      </c>
      <c r="BVI474" s="44" t="str">
        <f t="shared" si="253"/>
        <v>Inviable Sanitariamente</v>
      </c>
      <c r="BVJ474" s="44" t="str">
        <f t="shared" si="253"/>
        <v>Inviable Sanitariamente</v>
      </c>
      <c r="BVK474" s="44" t="str">
        <f t="shared" si="253"/>
        <v>Inviable Sanitariamente</v>
      </c>
      <c r="BVL474" s="44" t="str">
        <f t="shared" si="253"/>
        <v>Inviable Sanitariamente</v>
      </c>
      <c r="BVM474" s="44" t="str">
        <f t="shared" si="253"/>
        <v>Inviable Sanitariamente</v>
      </c>
      <c r="BVN474" s="44" t="str">
        <f t="shared" si="253"/>
        <v>Inviable Sanitariamente</v>
      </c>
      <c r="BVO474" s="44" t="str">
        <f t="shared" si="253"/>
        <v>Inviable Sanitariamente</v>
      </c>
      <c r="BVP474" s="44" t="str">
        <f t="shared" ref="BVP474:BVY476" si="254">IF(BVN474&lt;5,"Sin Riesgo",IF(BVN474 &lt;=14,"Bajo",IF(BVN474&lt;=35,"Medio",IF(BVN474&lt;=80,"Alto","Inviable Sanitariamente"))))</f>
        <v>Inviable Sanitariamente</v>
      </c>
      <c r="BVQ474" s="44" t="str">
        <f t="shared" si="254"/>
        <v>Inviable Sanitariamente</v>
      </c>
      <c r="BVR474" s="44" t="str">
        <f t="shared" si="254"/>
        <v>Inviable Sanitariamente</v>
      </c>
      <c r="BVS474" s="44" t="str">
        <f t="shared" si="254"/>
        <v>Inviable Sanitariamente</v>
      </c>
      <c r="BVT474" s="44" t="str">
        <f t="shared" si="254"/>
        <v>Inviable Sanitariamente</v>
      </c>
      <c r="BVU474" s="44" t="str">
        <f t="shared" si="254"/>
        <v>Inviable Sanitariamente</v>
      </c>
      <c r="BVV474" s="44" t="str">
        <f t="shared" si="254"/>
        <v>Inviable Sanitariamente</v>
      </c>
      <c r="BVW474" s="44" t="str">
        <f t="shared" si="254"/>
        <v>Inviable Sanitariamente</v>
      </c>
      <c r="BVX474" s="44" t="str">
        <f t="shared" si="254"/>
        <v>Inviable Sanitariamente</v>
      </c>
      <c r="BVY474" s="44" t="str">
        <f t="shared" si="254"/>
        <v>Inviable Sanitariamente</v>
      </c>
      <c r="BVZ474" s="44" t="str">
        <f t="shared" ref="BVZ474:BWI476" si="255">IF(BVX474&lt;5,"Sin Riesgo",IF(BVX474 &lt;=14,"Bajo",IF(BVX474&lt;=35,"Medio",IF(BVX474&lt;=80,"Alto","Inviable Sanitariamente"))))</f>
        <v>Inviable Sanitariamente</v>
      </c>
      <c r="BWA474" s="44" t="str">
        <f t="shared" si="255"/>
        <v>Inviable Sanitariamente</v>
      </c>
      <c r="BWB474" s="44" t="str">
        <f t="shared" si="255"/>
        <v>Inviable Sanitariamente</v>
      </c>
      <c r="BWC474" s="44" t="str">
        <f t="shared" si="255"/>
        <v>Inviable Sanitariamente</v>
      </c>
      <c r="BWD474" s="44" t="str">
        <f t="shared" si="255"/>
        <v>Inviable Sanitariamente</v>
      </c>
      <c r="BWE474" s="44" t="str">
        <f t="shared" si="255"/>
        <v>Inviable Sanitariamente</v>
      </c>
      <c r="BWF474" s="44" t="str">
        <f t="shared" si="255"/>
        <v>Inviable Sanitariamente</v>
      </c>
      <c r="BWG474" s="44" t="str">
        <f t="shared" si="255"/>
        <v>Inviable Sanitariamente</v>
      </c>
      <c r="BWH474" s="44" t="str">
        <f t="shared" si="255"/>
        <v>Inviable Sanitariamente</v>
      </c>
      <c r="BWI474" s="44" t="str">
        <f t="shared" si="255"/>
        <v>Inviable Sanitariamente</v>
      </c>
      <c r="BWJ474" s="44" t="str">
        <f t="shared" ref="BWJ474:BWS476" si="256">IF(BWH474&lt;5,"Sin Riesgo",IF(BWH474 &lt;=14,"Bajo",IF(BWH474&lt;=35,"Medio",IF(BWH474&lt;=80,"Alto","Inviable Sanitariamente"))))</f>
        <v>Inviable Sanitariamente</v>
      </c>
      <c r="BWK474" s="44" t="str">
        <f t="shared" si="256"/>
        <v>Inviable Sanitariamente</v>
      </c>
      <c r="BWL474" s="44" t="str">
        <f t="shared" si="256"/>
        <v>Inviable Sanitariamente</v>
      </c>
      <c r="BWM474" s="44" t="str">
        <f t="shared" si="256"/>
        <v>Inviable Sanitariamente</v>
      </c>
      <c r="BWN474" s="44" t="str">
        <f t="shared" si="256"/>
        <v>Inviable Sanitariamente</v>
      </c>
      <c r="BWO474" s="44" t="str">
        <f t="shared" si="256"/>
        <v>Inviable Sanitariamente</v>
      </c>
      <c r="BWP474" s="44" t="str">
        <f t="shared" si="256"/>
        <v>Inviable Sanitariamente</v>
      </c>
      <c r="BWQ474" s="44" t="str">
        <f t="shared" si="256"/>
        <v>Inviable Sanitariamente</v>
      </c>
      <c r="BWR474" s="44" t="str">
        <f t="shared" si="256"/>
        <v>Inviable Sanitariamente</v>
      </c>
      <c r="BWS474" s="44" t="str">
        <f t="shared" si="256"/>
        <v>Inviable Sanitariamente</v>
      </c>
      <c r="BWT474" s="44" t="str">
        <f t="shared" ref="BWT474:BXC476" si="257">IF(BWR474&lt;5,"Sin Riesgo",IF(BWR474 &lt;=14,"Bajo",IF(BWR474&lt;=35,"Medio",IF(BWR474&lt;=80,"Alto","Inviable Sanitariamente"))))</f>
        <v>Inviable Sanitariamente</v>
      </c>
      <c r="BWU474" s="44" t="str">
        <f t="shared" si="257"/>
        <v>Inviable Sanitariamente</v>
      </c>
      <c r="BWV474" s="44" t="str">
        <f t="shared" si="257"/>
        <v>Inviable Sanitariamente</v>
      </c>
      <c r="BWW474" s="44" t="str">
        <f t="shared" si="257"/>
        <v>Inviable Sanitariamente</v>
      </c>
      <c r="BWX474" s="44" t="str">
        <f t="shared" si="257"/>
        <v>Inviable Sanitariamente</v>
      </c>
      <c r="BWY474" s="44" t="str">
        <f t="shared" si="257"/>
        <v>Inviable Sanitariamente</v>
      </c>
      <c r="BWZ474" s="44" t="str">
        <f t="shared" si="257"/>
        <v>Inviable Sanitariamente</v>
      </c>
      <c r="BXA474" s="44" t="str">
        <f t="shared" si="257"/>
        <v>Inviable Sanitariamente</v>
      </c>
      <c r="BXB474" s="44" t="str">
        <f t="shared" si="257"/>
        <v>Inviable Sanitariamente</v>
      </c>
      <c r="BXC474" s="44" t="str">
        <f t="shared" si="257"/>
        <v>Inviable Sanitariamente</v>
      </c>
      <c r="BXD474" s="44" t="str">
        <f t="shared" ref="BXD474:BXM476" si="258">IF(BXB474&lt;5,"Sin Riesgo",IF(BXB474 &lt;=14,"Bajo",IF(BXB474&lt;=35,"Medio",IF(BXB474&lt;=80,"Alto","Inviable Sanitariamente"))))</f>
        <v>Inviable Sanitariamente</v>
      </c>
      <c r="BXE474" s="44" t="str">
        <f t="shared" si="258"/>
        <v>Inviable Sanitariamente</v>
      </c>
      <c r="BXF474" s="44" t="str">
        <f t="shared" si="258"/>
        <v>Inviable Sanitariamente</v>
      </c>
      <c r="BXG474" s="44" t="str">
        <f t="shared" si="258"/>
        <v>Inviable Sanitariamente</v>
      </c>
      <c r="BXH474" s="44" t="str">
        <f t="shared" si="258"/>
        <v>Inviable Sanitariamente</v>
      </c>
      <c r="BXI474" s="44" t="str">
        <f t="shared" si="258"/>
        <v>Inviable Sanitariamente</v>
      </c>
      <c r="BXJ474" s="44" t="str">
        <f t="shared" si="258"/>
        <v>Inviable Sanitariamente</v>
      </c>
      <c r="BXK474" s="44" t="str">
        <f t="shared" si="258"/>
        <v>Inviable Sanitariamente</v>
      </c>
      <c r="BXL474" s="44" t="str">
        <f t="shared" si="258"/>
        <v>Inviable Sanitariamente</v>
      </c>
      <c r="BXM474" s="44" t="str">
        <f t="shared" si="258"/>
        <v>Inviable Sanitariamente</v>
      </c>
      <c r="BXN474" s="44" t="str">
        <f t="shared" ref="BXN474:BXW476" si="259">IF(BXL474&lt;5,"Sin Riesgo",IF(BXL474 &lt;=14,"Bajo",IF(BXL474&lt;=35,"Medio",IF(BXL474&lt;=80,"Alto","Inviable Sanitariamente"))))</f>
        <v>Inviable Sanitariamente</v>
      </c>
      <c r="BXO474" s="44" t="str">
        <f t="shared" si="259"/>
        <v>Inviable Sanitariamente</v>
      </c>
      <c r="BXP474" s="44" t="str">
        <f t="shared" si="259"/>
        <v>Inviable Sanitariamente</v>
      </c>
      <c r="BXQ474" s="44" t="str">
        <f t="shared" si="259"/>
        <v>Inviable Sanitariamente</v>
      </c>
      <c r="BXR474" s="44" t="str">
        <f t="shared" si="259"/>
        <v>Inviable Sanitariamente</v>
      </c>
      <c r="BXS474" s="44" t="str">
        <f t="shared" si="259"/>
        <v>Inviable Sanitariamente</v>
      </c>
      <c r="BXT474" s="44" t="str">
        <f t="shared" si="259"/>
        <v>Inviable Sanitariamente</v>
      </c>
      <c r="BXU474" s="44" t="str">
        <f t="shared" si="259"/>
        <v>Inviable Sanitariamente</v>
      </c>
      <c r="BXV474" s="44" t="str">
        <f t="shared" si="259"/>
        <v>Inviable Sanitariamente</v>
      </c>
      <c r="BXW474" s="44" t="str">
        <f t="shared" si="259"/>
        <v>Inviable Sanitariamente</v>
      </c>
      <c r="BXX474" s="44" t="str">
        <f t="shared" ref="BXX474:BYG476" si="260">IF(BXV474&lt;5,"Sin Riesgo",IF(BXV474 &lt;=14,"Bajo",IF(BXV474&lt;=35,"Medio",IF(BXV474&lt;=80,"Alto","Inviable Sanitariamente"))))</f>
        <v>Inviable Sanitariamente</v>
      </c>
      <c r="BXY474" s="44" t="str">
        <f t="shared" si="260"/>
        <v>Inviable Sanitariamente</v>
      </c>
      <c r="BXZ474" s="44" t="str">
        <f t="shared" si="260"/>
        <v>Inviable Sanitariamente</v>
      </c>
      <c r="BYA474" s="44" t="str">
        <f t="shared" si="260"/>
        <v>Inviable Sanitariamente</v>
      </c>
      <c r="BYB474" s="44" t="str">
        <f t="shared" si="260"/>
        <v>Inviable Sanitariamente</v>
      </c>
      <c r="BYC474" s="44" t="str">
        <f t="shared" si="260"/>
        <v>Inviable Sanitariamente</v>
      </c>
      <c r="BYD474" s="44" t="str">
        <f t="shared" si="260"/>
        <v>Inviable Sanitariamente</v>
      </c>
      <c r="BYE474" s="44" t="str">
        <f t="shared" si="260"/>
        <v>Inviable Sanitariamente</v>
      </c>
      <c r="BYF474" s="44" t="str">
        <f t="shared" si="260"/>
        <v>Inviable Sanitariamente</v>
      </c>
      <c r="BYG474" s="44" t="str">
        <f t="shared" si="260"/>
        <v>Inviable Sanitariamente</v>
      </c>
      <c r="BYH474" s="44" t="str">
        <f t="shared" ref="BYH474:BYQ476" si="261">IF(BYF474&lt;5,"Sin Riesgo",IF(BYF474 &lt;=14,"Bajo",IF(BYF474&lt;=35,"Medio",IF(BYF474&lt;=80,"Alto","Inviable Sanitariamente"))))</f>
        <v>Inviable Sanitariamente</v>
      </c>
      <c r="BYI474" s="44" t="str">
        <f t="shared" si="261"/>
        <v>Inviable Sanitariamente</v>
      </c>
      <c r="BYJ474" s="44" t="str">
        <f t="shared" si="261"/>
        <v>Inviable Sanitariamente</v>
      </c>
      <c r="BYK474" s="44" t="str">
        <f t="shared" si="261"/>
        <v>Inviable Sanitariamente</v>
      </c>
      <c r="BYL474" s="44" t="str">
        <f t="shared" si="261"/>
        <v>Inviable Sanitariamente</v>
      </c>
      <c r="BYM474" s="44" t="str">
        <f t="shared" si="261"/>
        <v>Inviable Sanitariamente</v>
      </c>
      <c r="BYN474" s="44" t="str">
        <f t="shared" si="261"/>
        <v>Inviable Sanitariamente</v>
      </c>
      <c r="BYO474" s="44" t="str">
        <f t="shared" si="261"/>
        <v>Inviable Sanitariamente</v>
      </c>
      <c r="BYP474" s="44" t="str">
        <f t="shared" si="261"/>
        <v>Inviable Sanitariamente</v>
      </c>
      <c r="BYQ474" s="44" t="str">
        <f t="shared" si="261"/>
        <v>Inviable Sanitariamente</v>
      </c>
      <c r="BYR474" s="44" t="str">
        <f t="shared" ref="BYR474:BZA476" si="262">IF(BYP474&lt;5,"Sin Riesgo",IF(BYP474 &lt;=14,"Bajo",IF(BYP474&lt;=35,"Medio",IF(BYP474&lt;=80,"Alto","Inviable Sanitariamente"))))</f>
        <v>Inviable Sanitariamente</v>
      </c>
      <c r="BYS474" s="44" t="str">
        <f t="shared" si="262"/>
        <v>Inviable Sanitariamente</v>
      </c>
      <c r="BYT474" s="44" t="str">
        <f t="shared" si="262"/>
        <v>Inviable Sanitariamente</v>
      </c>
      <c r="BYU474" s="44" t="str">
        <f t="shared" si="262"/>
        <v>Inviable Sanitariamente</v>
      </c>
      <c r="BYV474" s="44" t="str">
        <f t="shared" si="262"/>
        <v>Inviable Sanitariamente</v>
      </c>
      <c r="BYW474" s="44" t="str">
        <f t="shared" si="262"/>
        <v>Inviable Sanitariamente</v>
      </c>
      <c r="BYX474" s="44" t="str">
        <f t="shared" si="262"/>
        <v>Inviable Sanitariamente</v>
      </c>
      <c r="BYY474" s="44" t="str">
        <f t="shared" si="262"/>
        <v>Inviable Sanitariamente</v>
      </c>
      <c r="BYZ474" s="44" t="str">
        <f t="shared" si="262"/>
        <v>Inviable Sanitariamente</v>
      </c>
      <c r="BZA474" s="44" t="str">
        <f t="shared" si="262"/>
        <v>Inviable Sanitariamente</v>
      </c>
      <c r="BZB474" s="44" t="str">
        <f t="shared" ref="BZB474:BZK476" si="263">IF(BYZ474&lt;5,"Sin Riesgo",IF(BYZ474 &lt;=14,"Bajo",IF(BYZ474&lt;=35,"Medio",IF(BYZ474&lt;=80,"Alto","Inviable Sanitariamente"))))</f>
        <v>Inviable Sanitariamente</v>
      </c>
      <c r="BZC474" s="44" t="str">
        <f t="shared" si="263"/>
        <v>Inviable Sanitariamente</v>
      </c>
      <c r="BZD474" s="44" t="str">
        <f t="shared" si="263"/>
        <v>Inviable Sanitariamente</v>
      </c>
      <c r="BZE474" s="44" t="str">
        <f t="shared" si="263"/>
        <v>Inviable Sanitariamente</v>
      </c>
      <c r="BZF474" s="44" t="str">
        <f t="shared" si="263"/>
        <v>Inviable Sanitariamente</v>
      </c>
      <c r="BZG474" s="44" t="str">
        <f t="shared" si="263"/>
        <v>Inviable Sanitariamente</v>
      </c>
      <c r="BZH474" s="44" t="str">
        <f t="shared" si="263"/>
        <v>Inviable Sanitariamente</v>
      </c>
      <c r="BZI474" s="44" t="str">
        <f t="shared" si="263"/>
        <v>Inviable Sanitariamente</v>
      </c>
      <c r="BZJ474" s="44" t="str">
        <f t="shared" si="263"/>
        <v>Inviable Sanitariamente</v>
      </c>
      <c r="BZK474" s="44" t="str">
        <f t="shared" si="263"/>
        <v>Inviable Sanitariamente</v>
      </c>
      <c r="BZL474" s="44" t="str">
        <f t="shared" ref="BZL474:BZU476" si="264">IF(BZJ474&lt;5,"Sin Riesgo",IF(BZJ474 &lt;=14,"Bajo",IF(BZJ474&lt;=35,"Medio",IF(BZJ474&lt;=80,"Alto","Inviable Sanitariamente"))))</f>
        <v>Inviable Sanitariamente</v>
      </c>
      <c r="BZM474" s="44" t="str">
        <f t="shared" si="264"/>
        <v>Inviable Sanitariamente</v>
      </c>
      <c r="BZN474" s="44" t="str">
        <f t="shared" si="264"/>
        <v>Inviable Sanitariamente</v>
      </c>
      <c r="BZO474" s="44" t="str">
        <f t="shared" si="264"/>
        <v>Inviable Sanitariamente</v>
      </c>
      <c r="BZP474" s="44" t="str">
        <f t="shared" si="264"/>
        <v>Inviable Sanitariamente</v>
      </c>
      <c r="BZQ474" s="44" t="str">
        <f t="shared" si="264"/>
        <v>Inviable Sanitariamente</v>
      </c>
      <c r="BZR474" s="44" t="str">
        <f t="shared" si="264"/>
        <v>Inviable Sanitariamente</v>
      </c>
      <c r="BZS474" s="44" t="str">
        <f t="shared" si="264"/>
        <v>Inviable Sanitariamente</v>
      </c>
      <c r="BZT474" s="44" t="str">
        <f t="shared" si="264"/>
        <v>Inviable Sanitariamente</v>
      </c>
      <c r="BZU474" s="44" t="str">
        <f t="shared" si="264"/>
        <v>Inviable Sanitariamente</v>
      </c>
      <c r="BZV474" s="44" t="str">
        <f t="shared" ref="BZV474:CAE476" si="265">IF(BZT474&lt;5,"Sin Riesgo",IF(BZT474 &lt;=14,"Bajo",IF(BZT474&lt;=35,"Medio",IF(BZT474&lt;=80,"Alto","Inviable Sanitariamente"))))</f>
        <v>Inviable Sanitariamente</v>
      </c>
      <c r="BZW474" s="44" t="str">
        <f t="shared" si="265"/>
        <v>Inviable Sanitariamente</v>
      </c>
      <c r="BZX474" s="44" t="str">
        <f t="shared" si="265"/>
        <v>Inviable Sanitariamente</v>
      </c>
      <c r="BZY474" s="44" t="str">
        <f t="shared" si="265"/>
        <v>Inviable Sanitariamente</v>
      </c>
      <c r="BZZ474" s="44" t="str">
        <f t="shared" si="265"/>
        <v>Inviable Sanitariamente</v>
      </c>
      <c r="CAA474" s="44" t="str">
        <f t="shared" si="265"/>
        <v>Inviable Sanitariamente</v>
      </c>
      <c r="CAB474" s="44" t="str">
        <f t="shared" si="265"/>
        <v>Inviable Sanitariamente</v>
      </c>
      <c r="CAC474" s="44" t="str">
        <f t="shared" si="265"/>
        <v>Inviable Sanitariamente</v>
      </c>
      <c r="CAD474" s="44" t="str">
        <f t="shared" si="265"/>
        <v>Inviable Sanitariamente</v>
      </c>
      <c r="CAE474" s="44" t="str">
        <f t="shared" si="265"/>
        <v>Inviable Sanitariamente</v>
      </c>
      <c r="CAF474" s="44" t="str">
        <f t="shared" ref="CAF474:CAO476" si="266">IF(CAD474&lt;5,"Sin Riesgo",IF(CAD474 &lt;=14,"Bajo",IF(CAD474&lt;=35,"Medio",IF(CAD474&lt;=80,"Alto","Inviable Sanitariamente"))))</f>
        <v>Inviable Sanitariamente</v>
      </c>
      <c r="CAG474" s="44" t="str">
        <f t="shared" si="266"/>
        <v>Inviable Sanitariamente</v>
      </c>
      <c r="CAH474" s="44" t="str">
        <f t="shared" si="266"/>
        <v>Inviable Sanitariamente</v>
      </c>
      <c r="CAI474" s="44" t="str">
        <f t="shared" si="266"/>
        <v>Inviable Sanitariamente</v>
      </c>
      <c r="CAJ474" s="44" t="str">
        <f t="shared" si="266"/>
        <v>Inviable Sanitariamente</v>
      </c>
      <c r="CAK474" s="44" t="str">
        <f t="shared" si="266"/>
        <v>Inviable Sanitariamente</v>
      </c>
      <c r="CAL474" s="44" t="str">
        <f t="shared" si="266"/>
        <v>Inviable Sanitariamente</v>
      </c>
      <c r="CAM474" s="44" t="str">
        <f t="shared" si="266"/>
        <v>Inviable Sanitariamente</v>
      </c>
      <c r="CAN474" s="44" t="str">
        <f t="shared" si="266"/>
        <v>Inviable Sanitariamente</v>
      </c>
      <c r="CAO474" s="44" t="str">
        <f t="shared" si="266"/>
        <v>Inviable Sanitariamente</v>
      </c>
      <c r="CAP474" s="44" t="str">
        <f t="shared" ref="CAP474:CAY476" si="267">IF(CAN474&lt;5,"Sin Riesgo",IF(CAN474 &lt;=14,"Bajo",IF(CAN474&lt;=35,"Medio",IF(CAN474&lt;=80,"Alto","Inviable Sanitariamente"))))</f>
        <v>Inviable Sanitariamente</v>
      </c>
      <c r="CAQ474" s="44" t="str">
        <f t="shared" si="267"/>
        <v>Inviable Sanitariamente</v>
      </c>
      <c r="CAR474" s="44" t="str">
        <f t="shared" si="267"/>
        <v>Inviable Sanitariamente</v>
      </c>
      <c r="CAS474" s="44" t="str">
        <f t="shared" si="267"/>
        <v>Inviable Sanitariamente</v>
      </c>
      <c r="CAT474" s="44" t="str">
        <f t="shared" si="267"/>
        <v>Inviable Sanitariamente</v>
      </c>
      <c r="CAU474" s="44" t="str">
        <f t="shared" si="267"/>
        <v>Inviable Sanitariamente</v>
      </c>
      <c r="CAV474" s="44" t="str">
        <f t="shared" si="267"/>
        <v>Inviable Sanitariamente</v>
      </c>
      <c r="CAW474" s="44" t="str">
        <f t="shared" si="267"/>
        <v>Inviable Sanitariamente</v>
      </c>
      <c r="CAX474" s="44" t="str">
        <f t="shared" si="267"/>
        <v>Inviable Sanitariamente</v>
      </c>
      <c r="CAY474" s="44" t="str">
        <f t="shared" si="267"/>
        <v>Inviable Sanitariamente</v>
      </c>
      <c r="CAZ474" s="44" t="str">
        <f t="shared" ref="CAZ474:CBI476" si="268">IF(CAX474&lt;5,"Sin Riesgo",IF(CAX474 &lt;=14,"Bajo",IF(CAX474&lt;=35,"Medio",IF(CAX474&lt;=80,"Alto","Inviable Sanitariamente"))))</f>
        <v>Inviable Sanitariamente</v>
      </c>
      <c r="CBA474" s="44" t="str">
        <f t="shared" si="268"/>
        <v>Inviable Sanitariamente</v>
      </c>
      <c r="CBB474" s="44" t="str">
        <f t="shared" si="268"/>
        <v>Inviable Sanitariamente</v>
      </c>
      <c r="CBC474" s="44" t="str">
        <f t="shared" si="268"/>
        <v>Inviable Sanitariamente</v>
      </c>
      <c r="CBD474" s="44" t="str">
        <f t="shared" si="268"/>
        <v>Inviable Sanitariamente</v>
      </c>
      <c r="CBE474" s="44" t="str">
        <f t="shared" si="268"/>
        <v>Inviable Sanitariamente</v>
      </c>
      <c r="CBF474" s="44" t="str">
        <f t="shared" si="268"/>
        <v>Inviable Sanitariamente</v>
      </c>
      <c r="CBG474" s="44" t="str">
        <f t="shared" si="268"/>
        <v>Inviable Sanitariamente</v>
      </c>
      <c r="CBH474" s="44" t="str">
        <f t="shared" si="268"/>
        <v>Inviable Sanitariamente</v>
      </c>
      <c r="CBI474" s="44" t="str">
        <f t="shared" si="268"/>
        <v>Inviable Sanitariamente</v>
      </c>
      <c r="CBJ474" s="44" t="str">
        <f t="shared" ref="CBJ474:CBS476" si="269">IF(CBH474&lt;5,"Sin Riesgo",IF(CBH474 &lt;=14,"Bajo",IF(CBH474&lt;=35,"Medio",IF(CBH474&lt;=80,"Alto","Inviable Sanitariamente"))))</f>
        <v>Inviable Sanitariamente</v>
      </c>
      <c r="CBK474" s="44" t="str">
        <f t="shared" si="269"/>
        <v>Inviable Sanitariamente</v>
      </c>
      <c r="CBL474" s="44" t="str">
        <f t="shared" si="269"/>
        <v>Inviable Sanitariamente</v>
      </c>
      <c r="CBM474" s="44" t="str">
        <f t="shared" si="269"/>
        <v>Inviable Sanitariamente</v>
      </c>
      <c r="CBN474" s="44" t="str">
        <f t="shared" si="269"/>
        <v>Inviable Sanitariamente</v>
      </c>
      <c r="CBO474" s="44" t="str">
        <f t="shared" si="269"/>
        <v>Inviable Sanitariamente</v>
      </c>
      <c r="CBP474" s="44" t="str">
        <f t="shared" si="269"/>
        <v>Inviable Sanitariamente</v>
      </c>
      <c r="CBQ474" s="44" t="str">
        <f t="shared" si="269"/>
        <v>Inviable Sanitariamente</v>
      </c>
      <c r="CBR474" s="44" t="str">
        <f t="shared" si="269"/>
        <v>Inviable Sanitariamente</v>
      </c>
      <c r="CBS474" s="44" t="str">
        <f t="shared" si="269"/>
        <v>Inviable Sanitariamente</v>
      </c>
      <c r="CBT474" s="44" t="str">
        <f t="shared" ref="CBT474:CCC476" si="270">IF(CBR474&lt;5,"Sin Riesgo",IF(CBR474 &lt;=14,"Bajo",IF(CBR474&lt;=35,"Medio",IF(CBR474&lt;=80,"Alto","Inviable Sanitariamente"))))</f>
        <v>Inviable Sanitariamente</v>
      </c>
      <c r="CBU474" s="44" t="str">
        <f t="shared" si="270"/>
        <v>Inviable Sanitariamente</v>
      </c>
      <c r="CBV474" s="44" t="str">
        <f t="shared" si="270"/>
        <v>Inviable Sanitariamente</v>
      </c>
      <c r="CBW474" s="44" t="str">
        <f t="shared" si="270"/>
        <v>Inviable Sanitariamente</v>
      </c>
      <c r="CBX474" s="44" t="str">
        <f t="shared" si="270"/>
        <v>Inviable Sanitariamente</v>
      </c>
      <c r="CBY474" s="44" t="str">
        <f t="shared" si="270"/>
        <v>Inviable Sanitariamente</v>
      </c>
      <c r="CBZ474" s="44" t="str">
        <f t="shared" si="270"/>
        <v>Inviable Sanitariamente</v>
      </c>
      <c r="CCA474" s="44" t="str">
        <f t="shared" si="270"/>
        <v>Inviable Sanitariamente</v>
      </c>
      <c r="CCB474" s="44" t="str">
        <f t="shared" si="270"/>
        <v>Inviable Sanitariamente</v>
      </c>
      <c r="CCC474" s="44" t="str">
        <f t="shared" si="270"/>
        <v>Inviable Sanitariamente</v>
      </c>
      <c r="CCD474" s="44" t="str">
        <f t="shared" ref="CCD474:CCM476" si="271">IF(CCB474&lt;5,"Sin Riesgo",IF(CCB474 &lt;=14,"Bajo",IF(CCB474&lt;=35,"Medio",IF(CCB474&lt;=80,"Alto","Inviable Sanitariamente"))))</f>
        <v>Inviable Sanitariamente</v>
      </c>
      <c r="CCE474" s="44" t="str">
        <f t="shared" si="271"/>
        <v>Inviable Sanitariamente</v>
      </c>
      <c r="CCF474" s="44" t="str">
        <f t="shared" si="271"/>
        <v>Inviable Sanitariamente</v>
      </c>
      <c r="CCG474" s="44" t="str">
        <f t="shared" si="271"/>
        <v>Inviable Sanitariamente</v>
      </c>
      <c r="CCH474" s="44" t="str">
        <f t="shared" si="271"/>
        <v>Inviable Sanitariamente</v>
      </c>
      <c r="CCI474" s="44" t="str">
        <f t="shared" si="271"/>
        <v>Inviable Sanitariamente</v>
      </c>
      <c r="CCJ474" s="44" t="str">
        <f t="shared" si="271"/>
        <v>Inviable Sanitariamente</v>
      </c>
      <c r="CCK474" s="44" t="str">
        <f t="shared" si="271"/>
        <v>Inviable Sanitariamente</v>
      </c>
      <c r="CCL474" s="44" t="str">
        <f t="shared" si="271"/>
        <v>Inviable Sanitariamente</v>
      </c>
      <c r="CCM474" s="44" t="str">
        <f t="shared" si="271"/>
        <v>Inviable Sanitariamente</v>
      </c>
      <c r="CCN474" s="44" t="str">
        <f t="shared" ref="CCN474:CCW476" si="272">IF(CCL474&lt;5,"Sin Riesgo",IF(CCL474 &lt;=14,"Bajo",IF(CCL474&lt;=35,"Medio",IF(CCL474&lt;=80,"Alto","Inviable Sanitariamente"))))</f>
        <v>Inviable Sanitariamente</v>
      </c>
      <c r="CCO474" s="44" t="str">
        <f t="shared" si="272"/>
        <v>Inviable Sanitariamente</v>
      </c>
      <c r="CCP474" s="44" t="str">
        <f t="shared" si="272"/>
        <v>Inviable Sanitariamente</v>
      </c>
      <c r="CCQ474" s="44" t="str">
        <f t="shared" si="272"/>
        <v>Inviable Sanitariamente</v>
      </c>
      <c r="CCR474" s="44" t="str">
        <f t="shared" si="272"/>
        <v>Inviable Sanitariamente</v>
      </c>
      <c r="CCS474" s="44" t="str">
        <f t="shared" si="272"/>
        <v>Inviable Sanitariamente</v>
      </c>
      <c r="CCT474" s="44" t="str">
        <f t="shared" si="272"/>
        <v>Inviable Sanitariamente</v>
      </c>
      <c r="CCU474" s="44" t="str">
        <f t="shared" si="272"/>
        <v>Inviable Sanitariamente</v>
      </c>
      <c r="CCV474" s="44" t="str">
        <f t="shared" si="272"/>
        <v>Inviable Sanitariamente</v>
      </c>
      <c r="CCW474" s="44" t="str">
        <f t="shared" si="272"/>
        <v>Inviable Sanitariamente</v>
      </c>
      <c r="CCX474" s="44" t="str">
        <f t="shared" ref="CCX474:CDG476" si="273">IF(CCV474&lt;5,"Sin Riesgo",IF(CCV474 &lt;=14,"Bajo",IF(CCV474&lt;=35,"Medio",IF(CCV474&lt;=80,"Alto","Inviable Sanitariamente"))))</f>
        <v>Inviable Sanitariamente</v>
      </c>
      <c r="CCY474" s="44" t="str">
        <f t="shared" si="273"/>
        <v>Inviable Sanitariamente</v>
      </c>
      <c r="CCZ474" s="44" t="str">
        <f t="shared" si="273"/>
        <v>Inviable Sanitariamente</v>
      </c>
      <c r="CDA474" s="44" t="str">
        <f t="shared" si="273"/>
        <v>Inviable Sanitariamente</v>
      </c>
      <c r="CDB474" s="44" t="str">
        <f t="shared" si="273"/>
        <v>Inviable Sanitariamente</v>
      </c>
      <c r="CDC474" s="44" t="str">
        <f t="shared" si="273"/>
        <v>Inviable Sanitariamente</v>
      </c>
      <c r="CDD474" s="44" t="str">
        <f t="shared" si="273"/>
        <v>Inviable Sanitariamente</v>
      </c>
      <c r="CDE474" s="44" t="str">
        <f t="shared" si="273"/>
        <v>Inviable Sanitariamente</v>
      </c>
      <c r="CDF474" s="44" t="str">
        <f t="shared" si="273"/>
        <v>Inviable Sanitariamente</v>
      </c>
      <c r="CDG474" s="44" t="str">
        <f t="shared" si="273"/>
        <v>Inviable Sanitariamente</v>
      </c>
      <c r="CDH474" s="44" t="str">
        <f t="shared" ref="CDH474:CDQ476" si="274">IF(CDF474&lt;5,"Sin Riesgo",IF(CDF474 &lt;=14,"Bajo",IF(CDF474&lt;=35,"Medio",IF(CDF474&lt;=80,"Alto","Inviable Sanitariamente"))))</f>
        <v>Inviable Sanitariamente</v>
      </c>
      <c r="CDI474" s="44" t="str">
        <f t="shared" si="274"/>
        <v>Inviable Sanitariamente</v>
      </c>
      <c r="CDJ474" s="44" t="str">
        <f t="shared" si="274"/>
        <v>Inviable Sanitariamente</v>
      </c>
      <c r="CDK474" s="44" t="str">
        <f t="shared" si="274"/>
        <v>Inviable Sanitariamente</v>
      </c>
      <c r="CDL474" s="44" t="str">
        <f t="shared" si="274"/>
        <v>Inviable Sanitariamente</v>
      </c>
      <c r="CDM474" s="44" t="str">
        <f t="shared" si="274"/>
        <v>Inviable Sanitariamente</v>
      </c>
      <c r="CDN474" s="44" t="str">
        <f t="shared" si="274"/>
        <v>Inviable Sanitariamente</v>
      </c>
      <c r="CDO474" s="44" t="str">
        <f t="shared" si="274"/>
        <v>Inviable Sanitariamente</v>
      </c>
      <c r="CDP474" s="44" t="str">
        <f t="shared" si="274"/>
        <v>Inviable Sanitariamente</v>
      </c>
      <c r="CDQ474" s="44" t="str">
        <f t="shared" si="274"/>
        <v>Inviable Sanitariamente</v>
      </c>
      <c r="CDR474" s="44" t="str">
        <f t="shared" ref="CDR474:CEA476" si="275">IF(CDP474&lt;5,"Sin Riesgo",IF(CDP474 &lt;=14,"Bajo",IF(CDP474&lt;=35,"Medio",IF(CDP474&lt;=80,"Alto","Inviable Sanitariamente"))))</f>
        <v>Inviable Sanitariamente</v>
      </c>
      <c r="CDS474" s="44" t="str">
        <f t="shared" si="275"/>
        <v>Inviable Sanitariamente</v>
      </c>
      <c r="CDT474" s="44" t="str">
        <f t="shared" si="275"/>
        <v>Inviable Sanitariamente</v>
      </c>
      <c r="CDU474" s="44" t="str">
        <f t="shared" si="275"/>
        <v>Inviable Sanitariamente</v>
      </c>
      <c r="CDV474" s="44" t="str">
        <f t="shared" si="275"/>
        <v>Inviable Sanitariamente</v>
      </c>
      <c r="CDW474" s="44" t="str">
        <f t="shared" si="275"/>
        <v>Inviable Sanitariamente</v>
      </c>
      <c r="CDX474" s="44" t="str">
        <f t="shared" si="275"/>
        <v>Inviable Sanitariamente</v>
      </c>
      <c r="CDY474" s="44" t="str">
        <f t="shared" si="275"/>
        <v>Inviable Sanitariamente</v>
      </c>
      <c r="CDZ474" s="44" t="str">
        <f t="shared" si="275"/>
        <v>Inviable Sanitariamente</v>
      </c>
      <c r="CEA474" s="44" t="str">
        <f t="shared" si="275"/>
        <v>Inviable Sanitariamente</v>
      </c>
      <c r="CEB474" s="44" t="str">
        <f t="shared" ref="CEB474:CEK476" si="276">IF(CDZ474&lt;5,"Sin Riesgo",IF(CDZ474 &lt;=14,"Bajo",IF(CDZ474&lt;=35,"Medio",IF(CDZ474&lt;=80,"Alto","Inviable Sanitariamente"))))</f>
        <v>Inviable Sanitariamente</v>
      </c>
      <c r="CEC474" s="44" t="str">
        <f t="shared" si="276"/>
        <v>Inviable Sanitariamente</v>
      </c>
      <c r="CED474" s="44" t="str">
        <f t="shared" si="276"/>
        <v>Inviable Sanitariamente</v>
      </c>
      <c r="CEE474" s="44" t="str">
        <f t="shared" si="276"/>
        <v>Inviable Sanitariamente</v>
      </c>
      <c r="CEF474" s="44" t="str">
        <f t="shared" si="276"/>
        <v>Inviable Sanitariamente</v>
      </c>
      <c r="CEG474" s="44" t="str">
        <f t="shared" si="276"/>
        <v>Inviable Sanitariamente</v>
      </c>
      <c r="CEH474" s="44" t="str">
        <f t="shared" si="276"/>
        <v>Inviable Sanitariamente</v>
      </c>
      <c r="CEI474" s="44" t="str">
        <f t="shared" si="276"/>
        <v>Inviable Sanitariamente</v>
      </c>
      <c r="CEJ474" s="44" t="str">
        <f t="shared" si="276"/>
        <v>Inviable Sanitariamente</v>
      </c>
      <c r="CEK474" s="44" t="str">
        <f t="shared" si="276"/>
        <v>Inviable Sanitariamente</v>
      </c>
      <c r="CEL474" s="44" t="str">
        <f t="shared" ref="CEL474:CEU476" si="277">IF(CEJ474&lt;5,"Sin Riesgo",IF(CEJ474 &lt;=14,"Bajo",IF(CEJ474&lt;=35,"Medio",IF(CEJ474&lt;=80,"Alto","Inviable Sanitariamente"))))</f>
        <v>Inviable Sanitariamente</v>
      </c>
      <c r="CEM474" s="44" t="str">
        <f t="shared" si="277"/>
        <v>Inviable Sanitariamente</v>
      </c>
      <c r="CEN474" s="44" t="str">
        <f t="shared" si="277"/>
        <v>Inviable Sanitariamente</v>
      </c>
      <c r="CEO474" s="44" t="str">
        <f t="shared" si="277"/>
        <v>Inviable Sanitariamente</v>
      </c>
      <c r="CEP474" s="44" t="str">
        <f t="shared" si="277"/>
        <v>Inviable Sanitariamente</v>
      </c>
      <c r="CEQ474" s="44" t="str">
        <f t="shared" si="277"/>
        <v>Inviable Sanitariamente</v>
      </c>
      <c r="CER474" s="44" t="str">
        <f t="shared" si="277"/>
        <v>Inviable Sanitariamente</v>
      </c>
      <c r="CES474" s="44" t="str">
        <f t="shared" si="277"/>
        <v>Inviable Sanitariamente</v>
      </c>
      <c r="CET474" s="44" t="str">
        <f t="shared" si="277"/>
        <v>Inviable Sanitariamente</v>
      </c>
      <c r="CEU474" s="44" t="str">
        <f t="shared" si="277"/>
        <v>Inviable Sanitariamente</v>
      </c>
      <c r="CEV474" s="44" t="str">
        <f t="shared" ref="CEV474:CFE476" si="278">IF(CET474&lt;5,"Sin Riesgo",IF(CET474 &lt;=14,"Bajo",IF(CET474&lt;=35,"Medio",IF(CET474&lt;=80,"Alto","Inviable Sanitariamente"))))</f>
        <v>Inviable Sanitariamente</v>
      </c>
      <c r="CEW474" s="44" t="str">
        <f t="shared" si="278"/>
        <v>Inviable Sanitariamente</v>
      </c>
      <c r="CEX474" s="44" t="str">
        <f t="shared" si="278"/>
        <v>Inviable Sanitariamente</v>
      </c>
      <c r="CEY474" s="44" t="str">
        <f t="shared" si="278"/>
        <v>Inviable Sanitariamente</v>
      </c>
      <c r="CEZ474" s="44" t="str">
        <f t="shared" si="278"/>
        <v>Inviable Sanitariamente</v>
      </c>
      <c r="CFA474" s="44" t="str">
        <f t="shared" si="278"/>
        <v>Inviable Sanitariamente</v>
      </c>
      <c r="CFB474" s="44" t="str">
        <f t="shared" si="278"/>
        <v>Inviable Sanitariamente</v>
      </c>
      <c r="CFC474" s="44" t="str">
        <f t="shared" si="278"/>
        <v>Inviable Sanitariamente</v>
      </c>
      <c r="CFD474" s="44" t="str">
        <f t="shared" si="278"/>
        <v>Inviable Sanitariamente</v>
      </c>
      <c r="CFE474" s="44" t="str">
        <f t="shared" si="278"/>
        <v>Inviable Sanitariamente</v>
      </c>
      <c r="CFF474" s="44" t="str">
        <f t="shared" ref="CFF474:CFO476" si="279">IF(CFD474&lt;5,"Sin Riesgo",IF(CFD474 &lt;=14,"Bajo",IF(CFD474&lt;=35,"Medio",IF(CFD474&lt;=80,"Alto","Inviable Sanitariamente"))))</f>
        <v>Inviable Sanitariamente</v>
      </c>
      <c r="CFG474" s="44" t="str">
        <f t="shared" si="279"/>
        <v>Inviable Sanitariamente</v>
      </c>
      <c r="CFH474" s="44" t="str">
        <f t="shared" si="279"/>
        <v>Inviable Sanitariamente</v>
      </c>
      <c r="CFI474" s="44" t="str">
        <f t="shared" si="279"/>
        <v>Inviable Sanitariamente</v>
      </c>
      <c r="CFJ474" s="44" t="str">
        <f t="shared" si="279"/>
        <v>Inviable Sanitariamente</v>
      </c>
      <c r="CFK474" s="44" t="str">
        <f t="shared" si="279"/>
        <v>Inviable Sanitariamente</v>
      </c>
      <c r="CFL474" s="44" t="str">
        <f t="shared" si="279"/>
        <v>Inviable Sanitariamente</v>
      </c>
      <c r="CFM474" s="44" t="str">
        <f t="shared" si="279"/>
        <v>Inviable Sanitariamente</v>
      </c>
      <c r="CFN474" s="44" t="str">
        <f t="shared" si="279"/>
        <v>Inviable Sanitariamente</v>
      </c>
      <c r="CFO474" s="44" t="str">
        <f t="shared" si="279"/>
        <v>Inviable Sanitariamente</v>
      </c>
      <c r="CFP474" s="44" t="str">
        <f t="shared" ref="CFP474:CFY476" si="280">IF(CFN474&lt;5,"Sin Riesgo",IF(CFN474 &lt;=14,"Bajo",IF(CFN474&lt;=35,"Medio",IF(CFN474&lt;=80,"Alto","Inviable Sanitariamente"))))</f>
        <v>Inviable Sanitariamente</v>
      </c>
      <c r="CFQ474" s="44" t="str">
        <f t="shared" si="280"/>
        <v>Inviable Sanitariamente</v>
      </c>
      <c r="CFR474" s="44" t="str">
        <f t="shared" si="280"/>
        <v>Inviable Sanitariamente</v>
      </c>
      <c r="CFS474" s="44" t="str">
        <f t="shared" si="280"/>
        <v>Inviable Sanitariamente</v>
      </c>
      <c r="CFT474" s="44" t="str">
        <f t="shared" si="280"/>
        <v>Inviable Sanitariamente</v>
      </c>
      <c r="CFU474" s="44" t="str">
        <f t="shared" si="280"/>
        <v>Inviable Sanitariamente</v>
      </c>
      <c r="CFV474" s="44" t="str">
        <f t="shared" si="280"/>
        <v>Inviable Sanitariamente</v>
      </c>
      <c r="CFW474" s="44" t="str">
        <f t="shared" si="280"/>
        <v>Inviable Sanitariamente</v>
      </c>
      <c r="CFX474" s="44" t="str">
        <f t="shared" si="280"/>
        <v>Inviable Sanitariamente</v>
      </c>
      <c r="CFY474" s="44" t="str">
        <f t="shared" si="280"/>
        <v>Inviable Sanitariamente</v>
      </c>
      <c r="CFZ474" s="44" t="str">
        <f t="shared" ref="CFZ474:CGI476" si="281">IF(CFX474&lt;5,"Sin Riesgo",IF(CFX474 &lt;=14,"Bajo",IF(CFX474&lt;=35,"Medio",IF(CFX474&lt;=80,"Alto","Inviable Sanitariamente"))))</f>
        <v>Inviable Sanitariamente</v>
      </c>
      <c r="CGA474" s="44" t="str">
        <f t="shared" si="281"/>
        <v>Inviable Sanitariamente</v>
      </c>
      <c r="CGB474" s="44" t="str">
        <f t="shared" si="281"/>
        <v>Inviable Sanitariamente</v>
      </c>
      <c r="CGC474" s="44" t="str">
        <f t="shared" si="281"/>
        <v>Inviable Sanitariamente</v>
      </c>
      <c r="CGD474" s="44" t="str">
        <f t="shared" si="281"/>
        <v>Inviable Sanitariamente</v>
      </c>
      <c r="CGE474" s="44" t="str">
        <f t="shared" si="281"/>
        <v>Inviable Sanitariamente</v>
      </c>
      <c r="CGF474" s="44" t="str">
        <f t="shared" si="281"/>
        <v>Inviable Sanitariamente</v>
      </c>
      <c r="CGG474" s="44" t="str">
        <f t="shared" si="281"/>
        <v>Inviable Sanitariamente</v>
      </c>
      <c r="CGH474" s="44" t="str">
        <f t="shared" si="281"/>
        <v>Inviable Sanitariamente</v>
      </c>
      <c r="CGI474" s="44" t="str">
        <f t="shared" si="281"/>
        <v>Inviable Sanitariamente</v>
      </c>
      <c r="CGJ474" s="44" t="str">
        <f t="shared" ref="CGJ474:CGS476" si="282">IF(CGH474&lt;5,"Sin Riesgo",IF(CGH474 &lt;=14,"Bajo",IF(CGH474&lt;=35,"Medio",IF(CGH474&lt;=80,"Alto","Inviable Sanitariamente"))))</f>
        <v>Inviable Sanitariamente</v>
      </c>
      <c r="CGK474" s="44" t="str">
        <f t="shared" si="282"/>
        <v>Inviable Sanitariamente</v>
      </c>
      <c r="CGL474" s="44" t="str">
        <f t="shared" si="282"/>
        <v>Inviable Sanitariamente</v>
      </c>
      <c r="CGM474" s="44" t="str">
        <f t="shared" si="282"/>
        <v>Inviable Sanitariamente</v>
      </c>
      <c r="CGN474" s="44" t="str">
        <f t="shared" si="282"/>
        <v>Inviable Sanitariamente</v>
      </c>
      <c r="CGO474" s="44" t="str">
        <f t="shared" si="282"/>
        <v>Inviable Sanitariamente</v>
      </c>
      <c r="CGP474" s="44" t="str">
        <f t="shared" si="282"/>
        <v>Inviable Sanitariamente</v>
      </c>
      <c r="CGQ474" s="44" t="str">
        <f t="shared" si="282"/>
        <v>Inviable Sanitariamente</v>
      </c>
      <c r="CGR474" s="44" t="str">
        <f t="shared" si="282"/>
        <v>Inviable Sanitariamente</v>
      </c>
      <c r="CGS474" s="44" t="str">
        <f t="shared" si="282"/>
        <v>Inviable Sanitariamente</v>
      </c>
      <c r="CGT474" s="44" t="str">
        <f t="shared" ref="CGT474:CHC476" si="283">IF(CGR474&lt;5,"Sin Riesgo",IF(CGR474 &lt;=14,"Bajo",IF(CGR474&lt;=35,"Medio",IF(CGR474&lt;=80,"Alto","Inviable Sanitariamente"))))</f>
        <v>Inviable Sanitariamente</v>
      </c>
      <c r="CGU474" s="44" t="str">
        <f t="shared" si="283"/>
        <v>Inviable Sanitariamente</v>
      </c>
      <c r="CGV474" s="44" t="str">
        <f t="shared" si="283"/>
        <v>Inviable Sanitariamente</v>
      </c>
      <c r="CGW474" s="44" t="str">
        <f t="shared" si="283"/>
        <v>Inviable Sanitariamente</v>
      </c>
      <c r="CGX474" s="44" t="str">
        <f t="shared" si="283"/>
        <v>Inviable Sanitariamente</v>
      </c>
      <c r="CGY474" s="44" t="str">
        <f t="shared" si="283"/>
        <v>Inviable Sanitariamente</v>
      </c>
      <c r="CGZ474" s="44" t="str">
        <f t="shared" si="283"/>
        <v>Inviable Sanitariamente</v>
      </c>
      <c r="CHA474" s="44" t="str">
        <f t="shared" si="283"/>
        <v>Inviable Sanitariamente</v>
      </c>
      <c r="CHB474" s="44" t="str">
        <f t="shared" si="283"/>
        <v>Inviable Sanitariamente</v>
      </c>
      <c r="CHC474" s="44" t="str">
        <f t="shared" si="283"/>
        <v>Inviable Sanitariamente</v>
      </c>
      <c r="CHD474" s="44" t="str">
        <f t="shared" ref="CHD474:CHM476" si="284">IF(CHB474&lt;5,"Sin Riesgo",IF(CHB474 &lt;=14,"Bajo",IF(CHB474&lt;=35,"Medio",IF(CHB474&lt;=80,"Alto","Inviable Sanitariamente"))))</f>
        <v>Inviable Sanitariamente</v>
      </c>
      <c r="CHE474" s="44" t="str">
        <f t="shared" si="284"/>
        <v>Inviable Sanitariamente</v>
      </c>
      <c r="CHF474" s="44" t="str">
        <f t="shared" si="284"/>
        <v>Inviable Sanitariamente</v>
      </c>
      <c r="CHG474" s="44" t="str">
        <f t="shared" si="284"/>
        <v>Inviable Sanitariamente</v>
      </c>
      <c r="CHH474" s="44" t="str">
        <f t="shared" si="284"/>
        <v>Inviable Sanitariamente</v>
      </c>
      <c r="CHI474" s="44" t="str">
        <f t="shared" si="284"/>
        <v>Inviable Sanitariamente</v>
      </c>
      <c r="CHJ474" s="44" t="str">
        <f t="shared" si="284"/>
        <v>Inviable Sanitariamente</v>
      </c>
      <c r="CHK474" s="44" t="str">
        <f t="shared" si="284"/>
        <v>Inviable Sanitariamente</v>
      </c>
      <c r="CHL474" s="44" t="str">
        <f t="shared" si="284"/>
        <v>Inviable Sanitariamente</v>
      </c>
      <c r="CHM474" s="44" t="str">
        <f t="shared" si="284"/>
        <v>Inviable Sanitariamente</v>
      </c>
      <c r="CHN474" s="44" t="str">
        <f t="shared" ref="CHN474:CHW476" si="285">IF(CHL474&lt;5,"Sin Riesgo",IF(CHL474 &lt;=14,"Bajo",IF(CHL474&lt;=35,"Medio",IF(CHL474&lt;=80,"Alto","Inviable Sanitariamente"))))</f>
        <v>Inviable Sanitariamente</v>
      </c>
      <c r="CHO474" s="44" t="str">
        <f t="shared" si="285"/>
        <v>Inviable Sanitariamente</v>
      </c>
      <c r="CHP474" s="44" t="str">
        <f t="shared" si="285"/>
        <v>Inviable Sanitariamente</v>
      </c>
      <c r="CHQ474" s="44" t="str">
        <f t="shared" si="285"/>
        <v>Inviable Sanitariamente</v>
      </c>
      <c r="CHR474" s="44" t="str">
        <f t="shared" si="285"/>
        <v>Inviable Sanitariamente</v>
      </c>
      <c r="CHS474" s="44" t="str">
        <f t="shared" si="285"/>
        <v>Inviable Sanitariamente</v>
      </c>
      <c r="CHT474" s="44" t="str">
        <f t="shared" si="285"/>
        <v>Inviable Sanitariamente</v>
      </c>
      <c r="CHU474" s="44" t="str">
        <f t="shared" si="285"/>
        <v>Inviable Sanitariamente</v>
      </c>
      <c r="CHV474" s="44" t="str">
        <f t="shared" si="285"/>
        <v>Inviable Sanitariamente</v>
      </c>
      <c r="CHW474" s="44" t="str">
        <f t="shared" si="285"/>
        <v>Inviable Sanitariamente</v>
      </c>
      <c r="CHX474" s="44" t="str">
        <f t="shared" ref="CHX474:CIG476" si="286">IF(CHV474&lt;5,"Sin Riesgo",IF(CHV474 &lt;=14,"Bajo",IF(CHV474&lt;=35,"Medio",IF(CHV474&lt;=80,"Alto","Inviable Sanitariamente"))))</f>
        <v>Inviable Sanitariamente</v>
      </c>
      <c r="CHY474" s="44" t="str">
        <f t="shared" si="286"/>
        <v>Inviable Sanitariamente</v>
      </c>
      <c r="CHZ474" s="44" t="str">
        <f t="shared" si="286"/>
        <v>Inviable Sanitariamente</v>
      </c>
      <c r="CIA474" s="44" t="str">
        <f t="shared" si="286"/>
        <v>Inviable Sanitariamente</v>
      </c>
      <c r="CIB474" s="44" t="str">
        <f t="shared" si="286"/>
        <v>Inviable Sanitariamente</v>
      </c>
      <c r="CIC474" s="44" t="str">
        <f t="shared" si="286"/>
        <v>Inviable Sanitariamente</v>
      </c>
      <c r="CID474" s="44" t="str">
        <f t="shared" si="286"/>
        <v>Inviable Sanitariamente</v>
      </c>
      <c r="CIE474" s="44" t="str">
        <f t="shared" si="286"/>
        <v>Inviable Sanitariamente</v>
      </c>
      <c r="CIF474" s="44" t="str">
        <f t="shared" si="286"/>
        <v>Inviable Sanitariamente</v>
      </c>
      <c r="CIG474" s="44" t="str">
        <f t="shared" si="286"/>
        <v>Inviable Sanitariamente</v>
      </c>
      <c r="CIH474" s="44" t="str">
        <f t="shared" ref="CIH474:CIQ476" si="287">IF(CIF474&lt;5,"Sin Riesgo",IF(CIF474 &lt;=14,"Bajo",IF(CIF474&lt;=35,"Medio",IF(CIF474&lt;=80,"Alto","Inviable Sanitariamente"))))</f>
        <v>Inviable Sanitariamente</v>
      </c>
      <c r="CII474" s="44" t="str">
        <f t="shared" si="287"/>
        <v>Inviable Sanitariamente</v>
      </c>
      <c r="CIJ474" s="44" t="str">
        <f t="shared" si="287"/>
        <v>Inviable Sanitariamente</v>
      </c>
      <c r="CIK474" s="44" t="str">
        <f t="shared" si="287"/>
        <v>Inviable Sanitariamente</v>
      </c>
      <c r="CIL474" s="44" t="str">
        <f t="shared" si="287"/>
        <v>Inviable Sanitariamente</v>
      </c>
      <c r="CIM474" s="44" t="str">
        <f t="shared" si="287"/>
        <v>Inviable Sanitariamente</v>
      </c>
      <c r="CIN474" s="44" t="str">
        <f t="shared" si="287"/>
        <v>Inviable Sanitariamente</v>
      </c>
      <c r="CIO474" s="44" t="str">
        <f t="shared" si="287"/>
        <v>Inviable Sanitariamente</v>
      </c>
      <c r="CIP474" s="44" t="str">
        <f t="shared" si="287"/>
        <v>Inviable Sanitariamente</v>
      </c>
      <c r="CIQ474" s="44" t="str">
        <f t="shared" si="287"/>
        <v>Inviable Sanitariamente</v>
      </c>
      <c r="CIR474" s="44" t="str">
        <f t="shared" ref="CIR474:CJA476" si="288">IF(CIP474&lt;5,"Sin Riesgo",IF(CIP474 &lt;=14,"Bajo",IF(CIP474&lt;=35,"Medio",IF(CIP474&lt;=80,"Alto","Inviable Sanitariamente"))))</f>
        <v>Inviable Sanitariamente</v>
      </c>
      <c r="CIS474" s="44" t="str">
        <f t="shared" si="288"/>
        <v>Inviable Sanitariamente</v>
      </c>
      <c r="CIT474" s="44" t="str">
        <f t="shared" si="288"/>
        <v>Inviable Sanitariamente</v>
      </c>
      <c r="CIU474" s="44" t="str">
        <f t="shared" si="288"/>
        <v>Inviable Sanitariamente</v>
      </c>
      <c r="CIV474" s="44" t="str">
        <f t="shared" si="288"/>
        <v>Inviable Sanitariamente</v>
      </c>
      <c r="CIW474" s="44" t="str">
        <f t="shared" si="288"/>
        <v>Inviable Sanitariamente</v>
      </c>
      <c r="CIX474" s="44" t="str">
        <f t="shared" si="288"/>
        <v>Inviable Sanitariamente</v>
      </c>
      <c r="CIY474" s="44" t="str">
        <f t="shared" si="288"/>
        <v>Inviable Sanitariamente</v>
      </c>
      <c r="CIZ474" s="44" t="str">
        <f t="shared" si="288"/>
        <v>Inviable Sanitariamente</v>
      </c>
      <c r="CJA474" s="44" t="str">
        <f t="shared" si="288"/>
        <v>Inviable Sanitariamente</v>
      </c>
      <c r="CJB474" s="44" t="str">
        <f t="shared" ref="CJB474:CJK476" si="289">IF(CIZ474&lt;5,"Sin Riesgo",IF(CIZ474 &lt;=14,"Bajo",IF(CIZ474&lt;=35,"Medio",IF(CIZ474&lt;=80,"Alto","Inviable Sanitariamente"))))</f>
        <v>Inviable Sanitariamente</v>
      </c>
      <c r="CJC474" s="44" t="str">
        <f t="shared" si="289"/>
        <v>Inviable Sanitariamente</v>
      </c>
      <c r="CJD474" s="44" t="str">
        <f t="shared" si="289"/>
        <v>Inviable Sanitariamente</v>
      </c>
      <c r="CJE474" s="44" t="str">
        <f t="shared" si="289"/>
        <v>Inviable Sanitariamente</v>
      </c>
      <c r="CJF474" s="44" t="str">
        <f t="shared" si="289"/>
        <v>Inviable Sanitariamente</v>
      </c>
      <c r="CJG474" s="44" t="str">
        <f t="shared" si="289"/>
        <v>Inviable Sanitariamente</v>
      </c>
      <c r="CJH474" s="44" t="str">
        <f t="shared" si="289"/>
        <v>Inviable Sanitariamente</v>
      </c>
      <c r="CJI474" s="44" t="str">
        <f t="shared" si="289"/>
        <v>Inviable Sanitariamente</v>
      </c>
      <c r="CJJ474" s="44" t="str">
        <f t="shared" si="289"/>
        <v>Inviable Sanitariamente</v>
      </c>
      <c r="CJK474" s="44" t="str">
        <f t="shared" si="289"/>
        <v>Inviable Sanitariamente</v>
      </c>
      <c r="CJL474" s="44" t="str">
        <f t="shared" ref="CJL474:CJU476" si="290">IF(CJJ474&lt;5,"Sin Riesgo",IF(CJJ474 &lt;=14,"Bajo",IF(CJJ474&lt;=35,"Medio",IF(CJJ474&lt;=80,"Alto","Inviable Sanitariamente"))))</f>
        <v>Inviable Sanitariamente</v>
      </c>
      <c r="CJM474" s="44" t="str">
        <f t="shared" si="290"/>
        <v>Inviable Sanitariamente</v>
      </c>
      <c r="CJN474" s="44" t="str">
        <f t="shared" si="290"/>
        <v>Inviable Sanitariamente</v>
      </c>
      <c r="CJO474" s="44" t="str">
        <f t="shared" si="290"/>
        <v>Inviable Sanitariamente</v>
      </c>
      <c r="CJP474" s="44" t="str">
        <f t="shared" si="290"/>
        <v>Inviable Sanitariamente</v>
      </c>
      <c r="CJQ474" s="44" t="str">
        <f t="shared" si="290"/>
        <v>Inviable Sanitariamente</v>
      </c>
      <c r="CJR474" s="44" t="str">
        <f t="shared" si="290"/>
        <v>Inviable Sanitariamente</v>
      </c>
      <c r="CJS474" s="44" t="str">
        <f t="shared" si="290"/>
        <v>Inviable Sanitariamente</v>
      </c>
      <c r="CJT474" s="44" t="str">
        <f t="shared" si="290"/>
        <v>Inviable Sanitariamente</v>
      </c>
      <c r="CJU474" s="44" t="str">
        <f t="shared" si="290"/>
        <v>Inviable Sanitariamente</v>
      </c>
      <c r="CJV474" s="44" t="str">
        <f t="shared" ref="CJV474:CKE476" si="291">IF(CJT474&lt;5,"Sin Riesgo",IF(CJT474 &lt;=14,"Bajo",IF(CJT474&lt;=35,"Medio",IF(CJT474&lt;=80,"Alto","Inviable Sanitariamente"))))</f>
        <v>Inviable Sanitariamente</v>
      </c>
      <c r="CJW474" s="44" t="str">
        <f t="shared" si="291"/>
        <v>Inviable Sanitariamente</v>
      </c>
      <c r="CJX474" s="44" t="str">
        <f t="shared" si="291"/>
        <v>Inviable Sanitariamente</v>
      </c>
      <c r="CJY474" s="44" t="str">
        <f t="shared" si="291"/>
        <v>Inviable Sanitariamente</v>
      </c>
      <c r="CJZ474" s="44" t="str">
        <f t="shared" si="291"/>
        <v>Inviable Sanitariamente</v>
      </c>
      <c r="CKA474" s="44" t="str">
        <f t="shared" si="291"/>
        <v>Inviable Sanitariamente</v>
      </c>
      <c r="CKB474" s="44" t="str">
        <f t="shared" si="291"/>
        <v>Inviable Sanitariamente</v>
      </c>
      <c r="CKC474" s="44" t="str">
        <f t="shared" si="291"/>
        <v>Inviable Sanitariamente</v>
      </c>
      <c r="CKD474" s="44" t="str">
        <f t="shared" si="291"/>
        <v>Inviable Sanitariamente</v>
      </c>
      <c r="CKE474" s="44" t="str">
        <f t="shared" si="291"/>
        <v>Inviable Sanitariamente</v>
      </c>
      <c r="CKF474" s="44" t="str">
        <f t="shared" ref="CKF474:CKO476" si="292">IF(CKD474&lt;5,"Sin Riesgo",IF(CKD474 &lt;=14,"Bajo",IF(CKD474&lt;=35,"Medio",IF(CKD474&lt;=80,"Alto","Inviable Sanitariamente"))))</f>
        <v>Inviable Sanitariamente</v>
      </c>
      <c r="CKG474" s="44" t="str">
        <f t="shared" si="292"/>
        <v>Inviable Sanitariamente</v>
      </c>
      <c r="CKH474" s="44" t="str">
        <f t="shared" si="292"/>
        <v>Inviable Sanitariamente</v>
      </c>
      <c r="CKI474" s="44" t="str">
        <f t="shared" si="292"/>
        <v>Inviable Sanitariamente</v>
      </c>
      <c r="CKJ474" s="44" t="str">
        <f t="shared" si="292"/>
        <v>Inviable Sanitariamente</v>
      </c>
      <c r="CKK474" s="44" t="str">
        <f t="shared" si="292"/>
        <v>Inviable Sanitariamente</v>
      </c>
      <c r="CKL474" s="44" t="str">
        <f t="shared" si="292"/>
        <v>Inviable Sanitariamente</v>
      </c>
      <c r="CKM474" s="44" t="str">
        <f t="shared" si="292"/>
        <v>Inviable Sanitariamente</v>
      </c>
      <c r="CKN474" s="44" t="str">
        <f t="shared" si="292"/>
        <v>Inviable Sanitariamente</v>
      </c>
      <c r="CKO474" s="44" t="str">
        <f t="shared" si="292"/>
        <v>Inviable Sanitariamente</v>
      </c>
      <c r="CKP474" s="44" t="str">
        <f t="shared" ref="CKP474:CKY476" si="293">IF(CKN474&lt;5,"Sin Riesgo",IF(CKN474 &lt;=14,"Bajo",IF(CKN474&lt;=35,"Medio",IF(CKN474&lt;=80,"Alto","Inviable Sanitariamente"))))</f>
        <v>Inviable Sanitariamente</v>
      </c>
      <c r="CKQ474" s="44" t="str">
        <f t="shared" si="293"/>
        <v>Inviable Sanitariamente</v>
      </c>
      <c r="CKR474" s="44" t="str">
        <f t="shared" si="293"/>
        <v>Inviable Sanitariamente</v>
      </c>
      <c r="CKS474" s="44" t="str">
        <f t="shared" si="293"/>
        <v>Inviable Sanitariamente</v>
      </c>
      <c r="CKT474" s="44" t="str">
        <f t="shared" si="293"/>
        <v>Inviable Sanitariamente</v>
      </c>
      <c r="CKU474" s="44" t="str">
        <f t="shared" si="293"/>
        <v>Inviable Sanitariamente</v>
      </c>
      <c r="CKV474" s="44" t="str">
        <f t="shared" si="293"/>
        <v>Inviable Sanitariamente</v>
      </c>
      <c r="CKW474" s="44" t="str">
        <f t="shared" si="293"/>
        <v>Inviable Sanitariamente</v>
      </c>
      <c r="CKX474" s="44" t="str">
        <f t="shared" si="293"/>
        <v>Inviable Sanitariamente</v>
      </c>
      <c r="CKY474" s="44" t="str">
        <f t="shared" si="293"/>
        <v>Inviable Sanitariamente</v>
      </c>
      <c r="CKZ474" s="44" t="str">
        <f t="shared" ref="CKZ474:CLI476" si="294">IF(CKX474&lt;5,"Sin Riesgo",IF(CKX474 &lt;=14,"Bajo",IF(CKX474&lt;=35,"Medio",IF(CKX474&lt;=80,"Alto","Inviable Sanitariamente"))))</f>
        <v>Inviable Sanitariamente</v>
      </c>
      <c r="CLA474" s="44" t="str">
        <f t="shared" si="294"/>
        <v>Inviable Sanitariamente</v>
      </c>
      <c r="CLB474" s="44" t="str">
        <f t="shared" si="294"/>
        <v>Inviable Sanitariamente</v>
      </c>
      <c r="CLC474" s="44" t="str">
        <f t="shared" si="294"/>
        <v>Inviable Sanitariamente</v>
      </c>
      <c r="CLD474" s="44" t="str">
        <f t="shared" si="294"/>
        <v>Inviable Sanitariamente</v>
      </c>
      <c r="CLE474" s="44" t="str">
        <f t="shared" si="294"/>
        <v>Inviable Sanitariamente</v>
      </c>
      <c r="CLF474" s="44" t="str">
        <f t="shared" si="294"/>
        <v>Inviable Sanitariamente</v>
      </c>
      <c r="CLG474" s="44" t="str">
        <f t="shared" si="294"/>
        <v>Inviable Sanitariamente</v>
      </c>
      <c r="CLH474" s="44" t="str">
        <f t="shared" si="294"/>
        <v>Inviable Sanitariamente</v>
      </c>
      <c r="CLI474" s="44" t="str">
        <f t="shared" si="294"/>
        <v>Inviable Sanitariamente</v>
      </c>
      <c r="CLJ474" s="44" t="str">
        <f t="shared" ref="CLJ474:CLS476" si="295">IF(CLH474&lt;5,"Sin Riesgo",IF(CLH474 &lt;=14,"Bajo",IF(CLH474&lt;=35,"Medio",IF(CLH474&lt;=80,"Alto","Inviable Sanitariamente"))))</f>
        <v>Inviable Sanitariamente</v>
      </c>
      <c r="CLK474" s="44" t="str">
        <f t="shared" si="295"/>
        <v>Inviable Sanitariamente</v>
      </c>
      <c r="CLL474" s="44" t="str">
        <f t="shared" si="295"/>
        <v>Inviable Sanitariamente</v>
      </c>
      <c r="CLM474" s="44" t="str">
        <f t="shared" si="295"/>
        <v>Inviable Sanitariamente</v>
      </c>
      <c r="CLN474" s="44" t="str">
        <f t="shared" si="295"/>
        <v>Inviable Sanitariamente</v>
      </c>
      <c r="CLO474" s="44" t="str">
        <f t="shared" si="295"/>
        <v>Inviable Sanitariamente</v>
      </c>
      <c r="CLP474" s="44" t="str">
        <f t="shared" si="295"/>
        <v>Inviable Sanitariamente</v>
      </c>
      <c r="CLQ474" s="44" t="str">
        <f t="shared" si="295"/>
        <v>Inviable Sanitariamente</v>
      </c>
      <c r="CLR474" s="44" t="str">
        <f t="shared" si="295"/>
        <v>Inviable Sanitariamente</v>
      </c>
      <c r="CLS474" s="44" t="str">
        <f t="shared" si="295"/>
        <v>Inviable Sanitariamente</v>
      </c>
      <c r="CLT474" s="44" t="str">
        <f t="shared" ref="CLT474:CMC476" si="296">IF(CLR474&lt;5,"Sin Riesgo",IF(CLR474 &lt;=14,"Bajo",IF(CLR474&lt;=35,"Medio",IF(CLR474&lt;=80,"Alto","Inviable Sanitariamente"))))</f>
        <v>Inviable Sanitariamente</v>
      </c>
      <c r="CLU474" s="44" t="str">
        <f t="shared" si="296"/>
        <v>Inviable Sanitariamente</v>
      </c>
      <c r="CLV474" s="44" t="str">
        <f t="shared" si="296"/>
        <v>Inviable Sanitariamente</v>
      </c>
      <c r="CLW474" s="44" t="str">
        <f t="shared" si="296"/>
        <v>Inviable Sanitariamente</v>
      </c>
      <c r="CLX474" s="44" t="str">
        <f t="shared" si="296"/>
        <v>Inviable Sanitariamente</v>
      </c>
      <c r="CLY474" s="44" t="str">
        <f t="shared" si="296"/>
        <v>Inviable Sanitariamente</v>
      </c>
      <c r="CLZ474" s="44" t="str">
        <f t="shared" si="296"/>
        <v>Inviable Sanitariamente</v>
      </c>
      <c r="CMA474" s="44" t="str">
        <f t="shared" si="296"/>
        <v>Inviable Sanitariamente</v>
      </c>
      <c r="CMB474" s="44" t="str">
        <f t="shared" si="296"/>
        <v>Inviable Sanitariamente</v>
      </c>
      <c r="CMC474" s="44" t="str">
        <f t="shared" si="296"/>
        <v>Inviable Sanitariamente</v>
      </c>
      <c r="CMD474" s="44" t="str">
        <f t="shared" ref="CMD474:CMM476" si="297">IF(CMB474&lt;5,"Sin Riesgo",IF(CMB474 &lt;=14,"Bajo",IF(CMB474&lt;=35,"Medio",IF(CMB474&lt;=80,"Alto","Inviable Sanitariamente"))))</f>
        <v>Inviable Sanitariamente</v>
      </c>
      <c r="CME474" s="44" t="str">
        <f t="shared" si="297"/>
        <v>Inviable Sanitariamente</v>
      </c>
      <c r="CMF474" s="44" t="str">
        <f t="shared" si="297"/>
        <v>Inviable Sanitariamente</v>
      </c>
      <c r="CMG474" s="44" t="str">
        <f t="shared" si="297"/>
        <v>Inviable Sanitariamente</v>
      </c>
      <c r="CMH474" s="44" t="str">
        <f t="shared" si="297"/>
        <v>Inviable Sanitariamente</v>
      </c>
      <c r="CMI474" s="44" t="str">
        <f t="shared" si="297"/>
        <v>Inviable Sanitariamente</v>
      </c>
      <c r="CMJ474" s="44" t="str">
        <f t="shared" si="297"/>
        <v>Inviable Sanitariamente</v>
      </c>
      <c r="CMK474" s="44" t="str">
        <f t="shared" si="297"/>
        <v>Inviable Sanitariamente</v>
      </c>
      <c r="CML474" s="44" t="str">
        <f t="shared" si="297"/>
        <v>Inviable Sanitariamente</v>
      </c>
      <c r="CMM474" s="44" t="str">
        <f t="shared" si="297"/>
        <v>Inviable Sanitariamente</v>
      </c>
      <c r="CMN474" s="44" t="str">
        <f t="shared" ref="CMN474:CMW476" si="298">IF(CML474&lt;5,"Sin Riesgo",IF(CML474 &lt;=14,"Bajo",IF(CML474&lt;=35,"Medio",IF(CML474&lt;=80,"Alto","Inviable Sanitariamente"))))</f>
        <v>Inviable Sanitariamente</v>
      </c>
      <c r="CMO474" s="44" t="str">
        <f t="shared" si="298"/>
        <v>Inviable Sanitariamente</v>
      </c>
      <c r="CMP474" s="44" t="str">
        <f t="shared" si="298"/>
        <v>Inviable Sanitariamente</v>
      </c>
      <c r="CMQ474" s="44" t="str">
        <f t="shared" si="298"/>
        <v>Inviable Sanitariamente</v>
      </c>
      <c r="CMR474" s="44" t="str">
        <f t="shared" si="298"/>
        <v>Inviable Sanitariamente</v>
      </c>
      <c r="CMS474" s="44" t="str">
        <f t="shared" si="298"/>
        <v>Inviable Sanitariamente</v>
      </c>
      <c r="CMT474" s="44" t="str">
        <f t="shared" si="298"/>
        <v>Inviable Sanitariamente</v>
      </c>
      <c r="CMU474" s="44" t="str">
        <f t="shared" si="298"/>
        <v>Inviable Sanitariamente</v>
      </c>
      <c r="CMV474" s="44" t="str">
        <f t="shared" si="298"/>
        <v>Inviable Sanitariamente</v>
      </c>
      <c r="CMW474" s="44" t="str">
        <f t="shared" si="298"/>
        <v>Inviable Sanitariamente</v>
      </c>
      <c r="CMX474" s="44" t="str">
        <f t="shared" ref="CMX474:CNG476" si="299">IF(CMV474&lt;5,"Sin Riesgo",IF(CMV474 &lt;=14,"Bajo",IF(CMV474&lt;=35,"Medio",IF(CMV474&lt;=80,"Alto","Inviable Sanitariamente"))))</f>
        <v>Inviable Sanitariamente</v>
      </c>
      <c r="CMY474" s="44" t="str">
        <f t="shared" si="299"/>
        <v>Inviable Sanitariamente</v>
      </c>
      <c r="CMZ474" s="44" t="str">
        <f t="shared" si="299"/>
        <v>Inviable Sanitariamente</v>
      </c>
      <c r="CNA474" s="44" t="str">
        <f t="shared" si="299"/>
        <v>Inviable Sanitariamente</v>
      </c>
      <c r="CNB474" s="44" t="str">
        <f t="shared" si="299"/>
        <v>Inviable Sanitariamente</v>
      </c>
      <c r="CNC474" s="44" t="str">
        <f t="shared" si="299"/>
        <v>Inviable Sanitariamente</v>
      </c>
      <c r="CND474" s="44" t="str">
        <f t="shared" si="299"/>
        <v>Inviable Sanitariamente</v>
      </c>
      <c r="CNE474" s="44" t="str">
        <f t="shared" si="299"/>
        <v>Inviable Sanitariamente</v>
      </c>
      <c r="CNF474" s="44" t="str">
        <f t="shared" si="299"/>
        <v>Inviable Sanitariamente</v>
      </c>
      <c r="CNG474" s="44" t="str">
        <f t="shared" si="299"/>
        <v>Inviable Sanitariamente</v>
      </c>
      <c r="CNH474" s="44" t="str">
        <f t="shared" ref="CNH474:CNQ476" si="300">IF(CNF474&lt;5,"Sin Riesgo",IF(CNF474 &lt;=14,"Bajo",IF(CNF474&lt;=35,"Medio",IF(CNF474&lt;=80,"Alto","Inviable Sanitariamente"))))</f>
        <v>Inviable Sanitariamente</v>
      </c>
      <c r="CNI474" s="44" t="str">
        <f t="shared" si="300"/>
        <v>Inviable Sanitariamente</v>
      </c>
      <c r="CNJ474" s="44" t="str">
        <f t="shared" si="300"/>
        <v>Inviable Sanitariamente</v>
      </c>
      <c r="CNK474" s="44" t="str">
        <f t="shared" si="300"/>
        <v>Inviable Sanitariamente</v>
      </c>
      <c r="CNL474" s="44" t="str">
        <f t="shared" si="300"/>
        <v>Inviable Sanitariamente</v>
      </c>
      <c r="CNM474" s="44" t="str">
        <f t="shared" si="300"/>
        <v>Inviable Sanitariamente</v>
      </c>
      <c r="CNN474" s="44" t="str">
        <f t="shared" si="300"/>
        <v>Inviable Sanitariamente</v>
      </c>
      <c r="CNO474" s="44" t="str">
        <f t="shared" si="300"/>
        <v>Inviable Sanitariamente</v>
      </c>
      <c r="CNP474" s="44" t="str">
        <f t="shared" si="300"/>
        <v>Inviable Sanitariamente</v>
      </c>
      <c r="CNQ474" s="44" t="str">
        <f t="shared" si="300"/>
        <v>Inviable Sanitariamente</v>
      </c>
      <c r="CNR474" s="44" t="str">
        <f t="shared" ref="CNR474:COA476" si="301">IF(CNP474&lt;5,"Sin Riesgo",IF(CNP474 &lt;=14,"Bajo",IF(CNP474&lt;=35,"Medio",IF(CNP474&lt;=80,"Alto","Inviable Sanitariamente"))))</f>
        <v>Inviable Sanitariamente</v>
      </c>
      <c r="CNS474" s="44" t="str">
        <f t="shared" si="301"/>
        <v>Inviable Sanitariamente</v>
      </c>
      <c r="CNT474" s="44" t="str">
        <f t="shared" si="301"/>
        <v>Inviable Sanitariamente</v>
      </c>
      <c r="CNU474" s="44" t="str">
        <f t="shared" si="301"/>
        <v>Inviable Sanitariamente</v>
      </c>
      <c r="CNV474" s="44" t="str">
        <f t="shared" si="301"/>
        <v>Inviable Sanitariamente</v>
      </c>
      <c r="CNW474" s="44" t="str">
        <f t="shared" si="301"/>
        <v>Inviable Sanitariamente</v>
      </c>
      <c r="CNX474" s="44" t="str">
        <f t="shared" si="301"/>
        <v>Inviable Sanitariamente</v>
      </c>
      <c r="CNY474" s="44" t="str">
        <f t="shared" si="301"/>
        <v>Inviable Sanitariamente</v>
      </c>
      <c r="CNZ474" s="44" t="str">
        <f t="shared" si="301"/>
        <v>Inviable Sanitariamente</v>
      </c>
      <c r="COA474" s="44" t="str">
        <f t="shared" si="301"/>
        <v>Inviable Sanitariamente</v>
      </c>
      <c r="COB474" s="44" t="str">
        <f t="shared" ref="COB474:COK476" si="302">IF(CNZ474&lt;5,"Sin Riesgo",IF(CNZ474 &lt;=14,"Bajo",IF(CNZ474&lt;=35,"Medio",IF(CNZ474&lt;=80,"Alto","Inviable Sanitariamente"))))</f>
        <v>Inviable Sanitariamente</v>
      </c>
      <c r="COC474" s="44" t="str">
        <f t="shared" si="302"/>
        <v>Inviable Sanitariamente</v>
      </c>
      <c r="COD474" s="44" t="str">
        <f t="shared" si="302"/>
        <v>Inviable Sanitariamente</v>
      </c>
      <c r="COE474" s="44" t="str">
        <f t="shared" si="302"/>
        <v>Inviable Sanitariamente</v>
      </c>
      <c r="COF474" s="44" t="str">
        <f t="shared" si="302"/>
        <v>Inviable Sanitariamente</v>
      </c>
      <c r="COG474" s="44" t="str">
        <f t="shared" si="302"/>
        <v>Inviable Sanitariamente</v>
      </c>
      <c r="COH474" s="44" t="str">
        <f t="shared" si="302"/>
        <v>Inviable Sanitariamente</v>
      </c>
      <c r="COI474" s="44" t="str">
        <f t="shared" si="302"/>
        <v>Inviable Sanitariamente</v>
      </c>
      <c r="COJ474" s="44" t="str">
        <f t="shared" si="302"/>
        <v>Inviable Sanitariamente</v>
      </c>
      <c r="COK474" s="44" t="str">
        <f t="shared" si="302"/>
        <v>Inviable Sanitariamente</v>
      </c>
      <c r="COL474" s="44" t="str">
        <f t="shared" ref="COL474:COU476" si="303">IF(COJ474&lt;5,"Sin Riesgo",IF(COJ474 &lt;=14,"Bajo",IF(COJ474&lt;=35,"Medio",IF(COJ474&lt;=80,"Alto","Inviable Sanitariamente"))))</f>
        <v>Inviable Sanitariamente</v>
      </c>
      <c r="COM474" s="44" t="str">
        <f t="shared" si="303"/>
        <v>Inviable Sanitariamente</v>
      </c>
      <c r="CON474" s="44" t="str">
        <f t="shared" si="303"/>
        <v>Inviable Sanitariamente</v>
      </c>
      <c r="COO474" s="44" t="str">
        <f t="shared" si="303"/>
        <v>Inviable Sanitariamente</v>
      </c>
      <c r="COP474" s="44" t="str">
        <f t="shared" si="303"/>
        <v>Inviable Sanitariamente</v>
      </c>
      <c r="COQ474" s="44" t="str">
        <f t="shared" si="303"/>
        <v>Inviable Sanitariamente</v>
      </c>
      <c r="COR474" s="44" t="str">
        <f t="shared" si="303"/>
        <v>Inviable Sanitariamente</v>
      </c>
      <c r="COS474" s="44" t="str">
        <f t="shared" si="303"/>
        <v>Inviable Sanitariamente</v>
      </c>
      <c r="COT474" s="44" t="str">
        <f t="shared" si="303"/>
        <v>Inviable Sanitariamente</v>
      </c>
      <c r="COU474" s="44" t="str">
        <f t="shared" si="303"/>
        <v>Inviable Sanitariamente</v>
      </c>
      <c r="COV474" s="44" t="str">
        <f t="shared" ref="COV474:CPE476" si="304">IF(COT474&lt;5,"Sin Riesgo",IF(COT474 &lt;=14,"Bajo",IF(COT474&lt;=35,"Medio",IF(COT474&lt;=80,"Alto","Inviable Sanitariamente"))))</f>
        <v>Inviable Sanitariamente</v>
      </c>
      <c r="COW474" s="44" t="str">
        <f t="shared" si="304"/>
        <v>Inviable Sanitariamente</v>
      </c>
      <c r="COX474" s="44" t="str">
        <f t="shared" si="304"/>
        <v>Inviable Sanitariamente</v>
      </c>
      <c r="COY474" s="44" t="str">
        <f t="shared" si="304"/>
        <v>Inviable Sanitariamente</v>
      </c>
      <c r="COZ474" s="44" t="str">
        <f t="shared" si="304"/>
        <v>Inviable Sanitariamente</v>
      </c>
      <c r="CPA474" s="44" t="str">
        <f t="shared" si="304"/>
        <v>Inviable Sanitariamente</v>
      </c>
      <c r="CPB474" s="44" t="str">
        <f t="shared" si="304"/>
        <v>Inviable Sanitariamente</v>
      </c>
      <c r="CPC474" s="44" t="str">
        <f t="shared" si="304"/>
        <v>Inviable Sanitariamente</v>
      </c>
      <c r="CPD474" s="44" t="str">
        <f t="shared" si="304"/>
        <v>Inviable Sanitariamente</v>
      </c>
      <c r="CPE474" s="44" t="str">
        <f t="shared" si="304"/>
        <v>Inviable Sanitariamente</v>
      </c>
      <c r="CPF474" s="44" t="str">
        <f t="shared" ref="CPF474:CPO476" si="305">IF(CPD474&lt;5,"Sin Riesgo",IF(CPD474 &lt;=14,"Bajo",IF(CPD474&lt;=35,"Medio",IF(CPD474&lt;=80,"Alto","Inviable Sanitariamente"))))</f>
        <v>Inviable Sanitariamente</v>
      </c>
      <c r="CPG474" s="44" t="str">
        <f t="shared" si="305"/>
        <v>Inviable Sanitariamente</v>
      </c>
      <c r="CPH474" s="44" t="str">
        <f t="shared" si="305"/>
        <v>Inviable Sanitariamente</v>
      </c>
      <c r="CPI474" s="44" t="str">
        <f t="shared" si="305"/>
        <v>Inviable Sanitariamente</v>
      </c>
      <c r="CPJ474" s="44" t="str">
        <f t="shared" si="305"/>
        <v>Inviable Sanitariamente</v>
      </c>
      <c r="CPK474" s="44" t="str">
        <f t="shared" si="305"/>
        <v>Inviable Sanitariamente</v>
      </c>
      <c r="CPL474" s="44" t="str">
        <f t="shared" si="305"/>
        <v>Inviable Sanitariamente</v>
      </c>
      <c r="CPM474" s="44" t="str">
        <f t="shared" si="305"/>
        <v>Inviable Sanitariamente</v>
      </c>
      <c r="CPN474" s="44" t="str">
        <f t="shared" si="305"/>
        <v>Inviable Sanitariamente</v>
      </c>
      <c r="CPO474" s="44" t="str">
        <f t="shared" si="305"/>
        <v>Inviable Sanitariamente</v>
      </c>
      <c r="CPP474" s="44" t="str">
        <f t="shared" ref="CPP474:CPY476" si="306">IF(CPN474&lt;5,"Sin Riesgo",IF(CPN474 &lt;=14,"Bajo",IF(CPN474&lt;=35,"Medio",IF(CPN474&lt;=80,"Alto","Inviable Sanitariamente"))))</f>
        <v>Inviable Sanitariamente</v>
      </c>
      <c r="CPQ474" s="44" t="str">
        <f t="shared" si="306"/>
        <v>Inviable Sanitariamente</v>
      </c>
      <c r="CPR474" s="44" t="str">
        <f t="shared" si="306"/>
        <v>Inviable Sanitariamente</v>
      </c>
      <c r="CPS474" s="44" t="str">
        <f t="shared" si="306"/>
        <v>Inviable Sanitariamente</v>
      </c>
      <c r="CPT474" s="44" t="str">
        <f t="shared" si="306"/>
        <v>Inviable Sanitariamente</v>
      </c>
      <c r="CPU474" s="44" t="str">
        <f t="shared" si="306"/>
        <v>Inviable Sanitariamente</v>
      </c>
      <c r="CPV474" s="44" t="str">
        <f t="shared" si="306"/>
        <v>Inviable Sanitariamente</v>
      </c>
      <c r="CPW474" s="44" t="str">
        <f t="shared" si="306"/>
        <v>Inviable Sanitariamente</v>
      </c>
      <c r="CPX474" s="44" t="str">
        <f t="shared" si="306"/>
        <v>Inviable Sanitariamente</v>
      </c>
      <c r="CPY474" s="44" t="str">
        <f t="shared" si="306"/>
        <v>Inviable Sanitariamente</v>
      </c>
      <c r="CPZ474" s="44" t="str">
        <f t="shared" ref="CPZ474:CQI476" si="307">IF(CPX474&lt;5,"Sin Riesgo",IF(CPX474 &lt;=14,"Bajo",IF(CPX474&lt;=35,"Medio",IF(CPX474&lt;=80,"Alto","Inviable Sanitariamente"))))</f>
        <v>Inviable Sanitariamente</v>
      </c>
      <c r="CQA474" s="44" t="str">
        <f t="shared" si="307"/>
        <v>Inviable Sanitariamente</v>
      </c>
      <c r="CQB474" s="44" t="str">
        <f t="shared" si="307"/>
        <v>Inviable Sanitariamente</v>
      </c>
      <c r="CQC474" s="44" t="str">
        <f t="shared" si="307"/>
        <v>Inviable Sanitariamente</v>
      </c>
      <c r="CQD474" s="44" t="str">
        <f t="shared" si="307"/>
        <v>Inviable Sanitariamente</v>
      </c>
      <c r="CQE474" s="44" t="str">
        <f t="shared" si="307"/>
        <v>Inviable Sanitariamente</v>
      </c>
      <c r="CQF474" s="44" t="str">
        <f t="shared" si="307"/>
        <v>Inviable Sanitariamente</v>
      </c>
      <c r="CQG474" s="44" t="str">
        <f t="shared" si="307"/>
        <v>Inviable Sanitariamente</v>
      </c>
      <c r="CQH474" s="44" t="str">
        <f t="shared" si="307"/>
        <v>Inviable Sanitariamente</v>
      </c>
      <c r="CQI474" s="44" t="str">
        <f t="shared" si="307"/>
        <v>Inviable Sanitariamente</v>
      </c>
      <c r="CQJ474" s="44" t="str">
        <f t="shared" ref="CQJ474:CQS476" si="308">IF(CQH474&lt;5,"Sin Riesgo",IF(CQH474 &lt;=14,"Bajo",IF(CQH474&lt;=35,"Medio",IF(CQH474&lt;=80,"Alto","Inviable Sanitariamente"))))</f>
        <v>Inviable Sanitariamente</v>
      </c>
      <c r="CQK474" s="44" t="str">
        <f t="shared" si="308"/>
        <v>Inviable Sanitariamente</v>
      </c>
      <c r="CQL474" s="44" t="str">
        <f t="shared" si="308"/>
        <v>Inviable Sanitariamente</v>
      </c>
      <c r="CQM474" s="44" t="str">
        <f t="shared" si="308"/>
        <v>Inviable Sanitariamente</v>
      </c>
      <c r="CQN474" s="44" t="str">
        <f t="shared" si="308"/>
        <v>Inviable Sanitariamente</v>
      </c>
      <c r="CQO474" s="44" t="str">
        <f t="shared" si="308"/>
        <v>Inviable Sanitariamente</v>
      </c>
      <c r="CQP474" s="44" t="str">
        <f t="shared" si="308"/>
        <v>Inviable Sanitariamente</v>
      </c>
      <c r="CQQ474" s="44" t="str">
        <f t="shared" si="308"/>
        <v>Inviable Sanitariamente</v>
      </c>
      <c r="CQR474" s="44" t="str">
        <f t="shared" si="308"/>
        <v>Inviable Sanitariamente</v>
      </c>
      <c r="CQS474" s="44" t="str">
        <f t="shared" si="308"/>
        <v>Inviable Sanitariamente</v>
      </c>
      <c r="CQT474" s="44" t="str">
        <f t="shared" ref="CQT474:CRC476" si="309">IF(CQR474&lt;5,"Sin Riesgo",IF(CQR474 &lt;=14,"Bajo",IF(CQR474&lt;=35,"Medio",IF(CQR474&lt;=80,"Alto","Inviable Sanitariamente"))))</f>
        <v>Inviable Sanitariamente</v>
      </c>
      <c r="CQU474" s="44" t="str">
        <f t="shared" si="309"/>
        <v>Inviable Sanitariamente</v>
      </c>
      <c r="CQV474" s="44" t="str">
        <f t="shared" si="309"/>
        <v>Inviable Sanitariamente</v>
      </c>
      <c r="CQW474" s="44" t="str">
        <f t="shared" si="309"/>
        <v>Inviable Sanitariamente</v>
      </c>
      <c r="CQX474" s="44" t="str">
        <f t="shared" si="309"/>
        <v>Inviable Sanitariamente</v>
      </c>
      <c r="CQY474" s="44" t="str">
        <f t="shared" si="309"/>
        <v>Inviable Sanitariamente</v>
      </c>
      <c r="CQZ474" s="44" t="str">
        <f t="shared" si="309"/>
        <v>Inviable Sanitariamente</v>
      </c>
      <c r="CRA474" s="44" t="str">
        <f t="shared" si="309"/>
        <v>Inviable Sanitariamente</v>
      </c>
      <c r="CRB474" s="44" t="str">
        <f t="shared" si="309"/>
        <v>Inviable Sanitariamente</v>
      </c>
      <c r="CRC474" s="44" t="str">
        <f t="shared" si="309"/>
        <v>Inviable Sanitariamente</v>
      </c>
      <c r="CRD474" s="44" t="str">
        <f t="shared" ref="CRD474:CRM476" si="310">IF(CRB474&lt;5,"Sin Riesgo",IF(CRB474 &lt;=14,"Bajo",IF(CRB474&lt;=35,"Medio",IF(CRB474&lt;=80,"Alto","Inviable Sanitariamente"))))</f>
        <v>Inviable Sanitariamente</v>
      </c>
      <c r="CRE474" s="44" t="str">
        <f t="shared" si="310"/>
        <v>Inviable Sanitariamente</v>
      </c>
      <c r="CRF474" s="44" t="str">
        <f t="shared" si="310"/>
        <v>Inviable Sanitariamente</v>
      </c>
      <c r="CRG474" s="44" t="str">
        <f t="shared" si="310"/>
        <v>Inviable Sanitariamente</v>
      </c>
      <c r="CRH474" s="44" t="str">
        <f t="shared" si="310"/>
        <v>Inviable Sanitariamente</v>
      </c>
      <c r="CRI474" s="44" t="str">
        <f t="shared" si="310"/>
        <v>Inviable Sanitariamente</v>
      </c>
      <c r="CRJ474" s="44" t="str">
        <f t="shared" si="310"/>
        <v>Inviable Sanitariamente</v>
      </c>
      <c r="CRK474" s="44" t="str">
        <f t="shared" si="310"/>
        <v>Inviable Sanitariamente</v>
      </c>
      <c r="CRL474" s="44" t="str">
        <f t="shared" si="310"/>
        <v>Inviable Sanitariamente</v>
      </c>
      <c r="CRM474" s="44" t="str">
        <f t="shared" si="310"/>
        <v>Inviable Sanitariamente</v>
      </c>
      <c r="CRN474" s="44" t="str">
        <f t="shared" ref="CRN474:CRW476" si="311">IF(CRL474&lt;5,"Sin Riesgo",IF(CRL474 &lt;=14,"Bajo",IF(CRL474&lt;=35,"Medio",IF(CRL474&lt;=80,"Alto","Inviable Sanitariamente"))))</f>
        <v>Inviable Sanitariamente</v>
      </c>
      <c r="CRO474" s="44" t="str">
        <f t="shared" si="311"/>
        <v>Inviable Sanitariamente</v>
      </c>
      <c r="CRP474" s="44" t="str">
        <f t="shared" si="311"/>
        <v>Inviable Sanitariamente</v>
      </c>
      <c r="CRQ474" s="44" t="str">
        <f t="shared" si="311"/>
        <v>Inviable Sanitariamente</v>
      </c>
      <c r="CRR474" s="44" t="str">
        <f t="shared" si="311"/>
        <v>Inviable Sanitariamente</v>
      </c>
      <c r="CRS474" s="44" t="str">
        <f t="shared" si="311"/>
        <v>Inviable Sanitariamente</v>
      </c>
      <c r="CRT474" s="44" t="str">
        <f t="shared" si="311"/>
        <v>Inviable Sanitariamente</v>
      </c>
      <c r="CRU474" s="44" t="str">
        <f t="shared" si="311"/>
        <v>Inviable Sanitariamente</v>
      </c>
      <c r="CRV474" s="44" t="str">
        <f t="shared" si="311"/>
        <v>Inviable Sanitariamente</v>
      </c>
      <c r="CRW474" s="44" t="str">
        <f t="shared" si="311"/>
        <v>Inviable Sanitariamente</v>
      </c>
      <c r="CRX474" s="44" t="str">
        <f t="shared" ref="CRX474:CSG476" si="312">IF(CRV474&lt;5,"Sin Riesgo",IF(CRV474 &lt;=14,"Bajo",IF(CRV474&lt;=35,"Medio",IF(CRV474&lt;=80,"Alto","Inviable Sanitariamente"))))</f>
        <v>Inviable Sanitariamente</v>
      </c>
      <c r="CRY474" s="44" t="str">
        <f t="shared" si="312"/>
        <v>Inviable Sanitariamente</v>
      </c>
      <c r="CRZ474" s="44" t="str">
        <f t="shared" si="312"/>
        <v>Inviable Sanitariamente</v>
      </c>
      <c r="CSA474" s="44" t="str">
        <f t="shared" si="312"/>
        <v>Inviable Sanitariamente</v>
      </c>
      <c r="CSB474" s="44" t="str">
        <f t="shared" si="312"/>
        <v>Inviable Sanitariamente</v>
      </c>
      <c r="CSC474" s="44" t="str">
        <f t="shared" si="312"/>
        <v>Inviable Sanitariamente</v>
      </c>
      <c r="CSD474" s="44" t="str">
        <f t="shared" si="312"/>
        <v>Inviable Sanitariamente</v>
      </c>
      <c r="CSE474" s="44" t="str">
        <f t="shared" si="312"/>
        <v>Inviable Sanitariamente</v>
      </c>
      <c r="CSF474" s="44" t="str">
        <f t="shared" si="312"/>
        <v>Inviable Sanitariamente</v>
      </c>
      <c r="CSG474" s="44" t="str">
        <f t="shared" si="312"/>
        <v>Inviable Sanitariamente</v>
      </c>
      <c r="CSH474" s="44" t="str">
        <f t="shared" ref="CSH474:CSQ476" si="313">IF(CSF474&lt;5,"Sin Riesgo",IF(CSF474 &lt;=14,"Bajo",IF(CSF474&lt;=35,"Medio",IF(CSF474&lt;=80,"Alto","Inviable Sanitariamente"))))</f>
        <v>Inviable Sanitariamente</v>
      </c>
      <c r="CSI474" s="44" t="str">
        <f t="shared" si="313"/>
        <v>Inviable Sanitariamente</v>
      </c>
      <c r="CSJ474" s="44" t="str">
        <f t="shared" si="313"/>
        <v>Inviable Sanitariamente</v>
      </c>
      <c r="CSK474" s="44" t="str">
        <f t="shared" si="313"/>
        <v>Inviable Sanitariamente</v>
      </c>
      <c r="CSL474" s="44" t="str">
        <f t="shared" si="313"/>
        <v>Inviable Sanitariamente</v>
      </c>
      <c r="CSM474" s="44" t="str">
        <f t="shared" si="313"/>
        <v>Inviable Sanitariamente</v>
      </c>
      <c r="CSN474" s="44" t="str">
        <f t="shared" si="313"/>
        <v>Inviable Sanitariamente</v>
      </c>
      <c r="CSO474" s="44" t="str">
        <f t="shared" si="313"/>
        <v>Inviable Sanitariamente</v>
      </c>
      <c r="CSP474" s="44" t="str">
        <f t="shared" si="313"/>
        <v>Inviable Sanitariamente</v>
      </c>
      <c r="CSQ474" s="44" t="str">
        <f t="shared" si="313"/>
        <v>Inviable Sanitariamente</v>
      </c>
      <c r="CSR474" s="44" t="str">
        <f t="shared" ref="CSR474:CTA476" si="314">IF(CSP474&lt;5,"Sin Riesgo",IF(CSP474 &lt;=14,"Bajo",IF(CSP474&lt;=35,"Medio",IF(CSP474&lt;=80,"Alto","Inviable Sanitariamente"))))</f>
        <v>Inviable Sanitariamente</v>
      </c>
      <c r="CSS474" s="44" t="str">
        <f t="shared" si="314"/>
        <v>Inviable Sanitariamente</v>
      </c>
      <c r="CST474" s="44" t="str">
        <f t="shared" si="314"/>
        <v>Inviable Sanitariamente</v>
      </c>
      <c r="CSU474" s="44" t="str">
        <f t="shared" si="314"/>
        <v>Inviable Sanitariamente</v>
      </c>
      <c r="CSV474" s="44" t="str">
        <f t="shared" si="314"/>
        <v>Inviable Sanitariamente</v>
      </c>
      <c r="CSW474" s="44" t="str">
        <f t="shared" si="314"/>
        <v>Inviable Sanitariamente</v>
      </c>
      <c r="CSX474" s="44" t="str">
        <f t="shared" si="314"/>
        <v>Inviable Sanitariamente</v>
      </c>
      <c r="CSY474" s="44" t="str">
        <f t="shared" si="314"/>
        <v>Inviable Sanitariamente</v>
      </c>
      <c r="CSZ474" s="44" t="str">
        <f t="shared" si="314"/>
        <v>Inviable Sanitariamente</v>
      </c>
      <c r="CTA474" s="44" t="str">
        <f t="shared" si="314"/>
        <v>Inviable Sanitariamente</v>
      </c>
      <c r="CTB474" s="44" t="str">
        <f t="shared" ref="CTB474:CTK476" si="315">IF(CSZ474&lt;5,"Sin Riesgo",IF(CSZ474 &lt;=14,"Bajo",IF(CSZ474&lt;=35,"Medio",IF(CSZ474&lt;=80,"Alto","Inviable Sanitariamente"))))</f>
        <v>Inviable Sanitariamente</v>
      </c>
      <c r="CTC474" s="44" t="str">
        <f t="shared" si="315"/>
        <v>Inviable Sanitariamente</v>
      </c>
      <c r="CTD474" s="44" t="str">
        <f t="shared" si="315"/>
        <v>Inviable Sanitariamente</v>
      </c>
      <c r="CTE474" s="44" t="str">
        <f t="shared" si="315"/>
        <v>Inviable Sanitariamente</v>
      </c>
      <c r="CTF474" s="44" t="str">
        <f t="shared" si="315"/>
        <v>Inviable Sanitariamente</v>
      </c>
      <c r="CTG474" s="44" t="str">
        <f t="shared" si="315"/>
        <v>Inviable Sanitariamente</v>
      </c>
      <c r="CTH474" s="44" t="str">
        <f t="shared" si="315"/>
        <v>Inviable Sanitariamente</v>
      </c>
      <c r="CTI474" s="44" t="str">
        <f t="shared" si="315"/>
        <v>Inviable Sanitariamente</v>
      </c>
      <c r="CTJ474" s="44" t="str">
        <f t="shared" si="315"/>
        <v>Inviable Sanitariamente</v>
      </c>
      <c r="CTK474" s="44" t="str">
        <f t="shared" si="315"/>
        <v>Inviable Sanitariamente</v>
      </c>
      <c r="CTL474" s="44" t="str">
        <f t="shared" ref="CTL474:CTU476" si="316">IF(CTJ474&lt;5,"Sin Riesgo",IF(CTJ474 &lt;=14,"Bajo",IF(CTJ474&lt;=35,"Medio",IF(CTJ474&lt;=80,"Alto","Inviable Sanitariamente"))))</f>
        <v>Inviable Sanitariamente</v>
      </c>
      <c r="CTM474" s="44" t="str">
        <f t="shared" si="316"/>
        <v>Inviable Sanitariamente</v>
      </c>
      <c r="CTN474" s="44" t="str">
        <f t="shared" si="316"/>
        <v>Inviable Sanitariamente</v>
      </c>
      <c r="CTO474" s="44" t="str">
        <f t="shared" si="316"/>
        <v>Inviable Sanitariamente</v>
      </c>
      <c r="CTP474" s="44" t="str">
        <f t="shared" si="316"/>
        <v>Inviable Sanitariamente</v>
      </c>
      <c r="CTQ474" s="44" t="str">
        <f t="shared" si="316"/>
        <v>Inviable Sanitariamente</v>
      </c>
      <c r="CTR474" s="44" t="str">
        <f t="shared" si="316"/>
        <v>Inviable Sanitariamente</v>
      </c>
      <c r="CTS474" s="44" t="str">
        <f t="shared" si="316"/>
        <v>Inviable Sanitariamente</v>
      </c>
      <c r="CTT474" s="44" t="str">
        <f t="shared" si="316"/>
        <v>Inviable Sanitariamente</v>
      </c>
      <c r="CTU474" s="44" t="str">
        <f t="shared" si="316"/>
        <v>Inviable Sanitariamente</v>
      </c>
      <c r="CTV474" s="44" t="str">
        <f t="shared" ref="CTV474:CUE476" si="317">IF(CTT474&lt;5,"Sin Riesgo",IF(CTT474 &lt;=14,"Bajo",IF(CTT474&lt;=35,"Medio",IF(CTT474&lt;=80,"Alto","Inviable Sanitariamente"))))</f>
        <v>Inviable Sanitariamente</v>
      </c>
      <c r="CTW474" s="44" t="str">
        <f t="shared" si="317"/>
        <v>Inviable Sanitariamente</v>
      </c>
      <c r="CTX474" s="44" t="str">
        <f t="shared" si="317"/>
        <v>Inviable Sanitariamente</v>
      </c>
      <c r="CTY474" s="44" t="str">
        <f t="shared" si="317"/>
        <v>Inviable Sanitariamente</v>
      </c>
      <c r="CTZ474" s="44" t="str">
        <f t="shared" si="317"/>
        <v>Inviable Sanitariamente</v>
      </c>
      <c r="CUA474" s="44" t="str">
        <f t="shared" si="317"/>
        <v>Inviable Sanitariamente</v>
      </c>
      <c r="CUB474" s="44" t="str">
        <f t="shared" si="317"/>
        <v>Inviable Sanitariamente</v>
      </c>
      <c r="CUC474" s="44" t="str">
        <f t="shared" si="317"/>
        <v>Inviable Sanitariamente</v>
      </c>
      <c r="CUD474" s="44" t="str">
        <f t="shared" si="317"/>
        <v>Inviable Sanitariamente</v>
      </c>
      <c r="CUE474" s="44" t="str">
        <f t="shared" si="317"/>
        <v>Inviable Sanitariamente</v>
      </c>
      <c r="CUF474" s="44" t="str">
        <f t="shared" ref="CUF474:CUO476" si="318">IF(CUD474&lt;5,"Sin Riesgo",IF(CUD474 &lt;=14,"Bajo",IF(CUD474&lt;=35,"Medio",IF(CUD474&lt;=80,"Alto","Inviable Sanitariamente"))))</f>
        <v>Inviable Sanitariamente</v>
      </c>
      <c r="CUG474" s="44" t="str">
        <f t="shared" si="318"/>
        <v>Inviable Sanitariamente</v>
      </c>
      <c r="CUH474" s="44" t="str">
        <f t="shared" si="318"/>
        <v>Inviable Sanitariamente</v>
      </c>
      <c r="CUI474" s="44" t="str">
        <f t="shared" si="318"/>
        <v>Inviable Sanitariamente</v>
      </c>
      <c r="CUJ474" s="44" t="str">
        <f t="shared" si="318"/>
        <v>Inviable Sanitariamente</v>
      </c>
      <c r="CUK474" s="44" t="str">
        <f t="shared" si="318"/>
        <v>Inviable Sanitariamente</v>
      </c>
      <c r="CUL474" s="44" t="str">
        <f t="shared" si="318"/>
        <v>Inviable Sanitariamente</v>
      </c>
      <c r="CUM474" s="44" t="str">
        <f t="shared" si="318"/>
        <v>Inviable Sanitariamente</v>
      </c>
      <c r="CUN474" s="44" t="str">
        <f t="shared" si="318"/>
        <v>Inviable Sanitariamente</v>
      </c>
      <c r="CUO474" s="44" t="str">
        <f t="shared" si="318"/>
        <v>Inviable Sanitariamente</v>
      </c>
      <c r="CUP474" s="44" t="str">
        <f t="shared" ref="CUP474:CUY476" si="319">IF(CUN474&lt;5,"Sin Riesgo",IF(CUN474 &lt;=14,"Bajo",IF(CUN474&lt;=35,"Medio",IF(CUN474&lt;=80,"Alto","Inviable Sanitariamente"))))</f>
        <v>Inviable Sanitariamente</v>
      </c>
      <c r="CUQ474" s="44" t="str">
        <f t="shared" si="319"/>
        <v>Inviable Sanitariamente</v>
      </c>
      <c r="CUR474" s="44" t="str">
        <f t="shared" si="319"/>
        <v>Inviable Sanitariamente</v>
      </c>
      <c r="CUS474" s="44" t="str">
        <f t="shared" si="319"/>
        <v>Inviable Sanitariamente</v>
      </c>
      <c r="CUT474" s="44" t="str">
        <f t="shared" si="319"/>
        <v>Inviable Sanitariamente</v>
      </c>
      <c r="CUU474" s="44" t="str">
        <f t="shared" si="319"/>
        <v>Inviable Sanitariamente</v>
      </c>
      <c r="CUV474" s="44" t="str">
        <f t="shared" si="319"/>
        <v>Inviable Sanitariamente</v>
      </c>
      <c r="CUW474" s="44" t="str">
        <f t="shared" si="319"/>
        <v>Inviable Sanitariamente</v>
      </c>
      <c r="CUX474" s="44" t="str">
        <f t="shared" si="319"/>
        <v>Inviable Sanitariamente</v>
      </c>
      <c r="CUY474" s="44" t="str">
        <f t="shared" si="319"/>
        <v>Inviable Sanitariamente</v>
      </c>
      <c r="CUZ474" s="44" t="str">
        <f t="shared" ref="CUZ474:CVI476" si="320">IF(CUX474&lt;5,"Sin Riesgo",IF(CUX474 &lt;=14,"Bajo",IF(CUX474&lt;=35,"Medio",IF(CUX474&lt;=80,"Alto","Inviable Sanitariamente"))))</f>
        <v>Inviable Sanitariamente</v>
      </c>
      <c r="CVA474" s="44" t="str">
        <f t="shared" si="320"/>
        <v>Inviable Sanitariamente</v>
      </c>
      <c r="CVB474" s="44" t="str">
        <f t="shared" si="320"/>
        <v>Inviable Sanitariamente</v>
      </c>
      <c r="CVC474" s="44" t="str">
        <f t="shared" si="320"/>
        <v>Inviable Sanitariamente</v>
      </c>
      <c r="CVD474" s="44" t="str">
        <f t="shared" si="320"/>
        <v>Inviable Sanitariamente</v>
      </c>
      <c r="CVE474" s="44" t="str">
        <f t="shared" si="320"/>
        <v>Inviable Sanitariamente</v>
      </c>
      <c r="CVF474" s="44" t="str">
        <f t="shared" si="320"/>
        <v>Inviable Sanitariamente</v>
      </c>
      <c r="CVG474" s="44" t="str">
        <f t="shared" si="320"/>
        <v>Inviable Sanitariamente</v>
      </c>
      <c r="CVH474" s="44" t="str">
        <f t="shared" si="320"/>
        <v>Inviable Sanitariamente</v>
      </c>
      <c r="CVI474" s="44" t="str">
        <f t="shared" si="320"/>
        <v>Inviable Sanitariamente</v>
      </c>
      <c r="CVJ474" s="44" t="str">
        <f t="shared" ref="CVJ474:CVS476" si="321">IF(CVH474&lt;5,"Sin Riesgo",IF(CVH474 &lt;=14,"Bajo",IF(CVH474&lt;=35,"Medio",IF(CVH474&lt;=80,"Alto","Inviable Sanitariamente"))))</f>
        <v>Inviable Sanitariamente</v>
      </c>
      <c r="CVK474" s="44" t="str">
        <f t="shared" si="321"/>
        <v>Inviable Sanitariamente</v>
      </c>
      <c r="CVL474" s="44" t="str">
        <f t="shared" si="321"/>
        <v>Inviable Sanitariamente</v>
      </c>
      <c r="CVM474" s="44" t="str">
        <f t="shared" si="321"/>
        <v>Inviable Sanitariamente</v>
      </c>
      <c r="CVN474" s="44" t="str">
        <f t="shared" si="321"/>
        <v>Inviable Sanitariamente</v>
      </c>
      <c r="CVO474" s="44" t="str">
        <f t="shared" si="321"/>
        <v>Inviable Sanitariamente</v>
      </c>
      <c r="CVP474" s="44" t="str">
        <f t="shared" si="321"/>
        <v>Inviable Sanitariamente</v>
      </c>
      <c r="CVQ474" s="44" t="str">
        <f t="shared" si="321"/>
        <v>Inviable Sanitariamente</v>
      </c>
      <c r="CVR474" s="44" t="str">
        <f t="shared" si="321"/>
        <v>Inviable Sanitariamente</v>
      </c>
      <c r="CVS474" s="44" t="str">
        <f t="shared" si="321"/>
        <v>Inviable Sanitariamente</v>
      </c>
      <c r="CVT474" s="44" t="str">
        <f t="shared" ref="CVT474:CWC476" si="322">IF(CVR474&lt;5,"Sin Riesgo",IF(CVR474 &lt;=14,"Bajo",IF(CVR474&lt;=35,"Medio",IF(CVR474&lt;=80,"Alto","Inviable Sanitariamente"))))</f>
        <v>Inviable Sanitariamente</v>
      </c>
      <c r="CVU474" s="44" t="str">
        <f t="shared" si="322"/>
        <v>Inviable Sanitariamente</v>
      </c>
      <c r="CVV474" s="44" t="str">
        <f t="shared" si="322"/>
        <v>Inviable Sanitariamente</v>
      </c>
      <c r="CVW474" s="44" t="str">
        <f t="shared" si="322"/>
        <v>Inviable Sanitariamente</v>
      </c>
      <c r="CVX474" s="44" t="str">
        <f t="shared" si="322"/>
        <v>Inviable Sanitariamente</v>
      </c>
      <c r="CVY474" s="44" t="str">
        <f t="shared" si="322"/>
        <v>Inviable Sanitariamente</v>
      </c>
      <c r="CVZ474" s="44" t="str">
        <f t="shared" si="322"/>
        <v>Inviable Sanitariamente</v>
      </c>
      <c r="CWA474" s="44" t="str">
        <f t="shared" si="322"/>
        <v>Inviable Sanitariamente</v>
      </c>
      <c r="CWB474" s="44" t="str">
        <f t="shared" si="322"/>
        <v>Inviable Sanitariamente</v>
      </c>
      <c r="CWC474" s="44" t="str">
        <f t="shared" si="322"/>
        <v>Inviable Sanitariamente</v>
      </c>
      <c r="CWD474" s="44" t="str">
        <f t="shared" ref="CWD474:CWM476" si="323">IF(CWB474&lt;5,"Sin Riesgo",IF(CWB474 &lt;=14,"Bajo",IF(CWB474&lt;=35,"Medio",IF(CWB474&lt;=80,"Alto","Inviable Sanitariamente"))))</f>
        <v>Inviable Sanitariamente</v>
      </c>
      <c r="CWE474" s="44" t="str">
        <f t="shared" si="323"/>
        <v>Inviable Sanitariamente</v>
      </c>
      <c r="CWF474" s="44" t="str">
        <f t="shared" si="323"/>
        <v>Inviable Sanitariamente</v>
      </c>
      <c r="CWG474" s="44" t="str">
        <f t="shared" si="323"/>
        <v>Inviable Sanitariamente</v>
      </c>
      <c r="CWH474" s="44" t="str">
        <f t="shared" si="323"/>
        <v>Inviable Sanitariamente</v>
      </c>
      <c r="CWI474" s="44" t="str">
        <f t="shared" si="323"/>
        <v>Inviable Sanitariamente</v>
      </c>
      <c r="CWJ474" s="44" t="str">
        <f t="shared" si="323"/>
        <v>Inviable Sanitariamente</v>
      </c>
      <c r="CWK474" s="44" t="str">
        <f t="shared" si="323"/>
        <v>Inviable Sanitariamente</v>
      </c>
      <c r="CWL474" s="44" t="str">
        <f t="shared" si="323"/>
        <v>Inviable Sanitariamente</v>
      </c>
      <c r="CWM474" s="44" t="str">
        <f t="shared" si="323"/>
        <v>Inviable Sanitariamente</v>
      </c>
      <c r="CWN474" s="44" t="str">
        <f t="shared" ref="CWN474:CWW476" si="324">IF(CWL474&lt;5,"Sin Riesgo",IF(CWL474 &lt;=14,"Bajo",IF(CWL474&lt;=35,"Medio",IF(CWL474&lt;=80,"Alto","Inviable Sanitariamente"))))</f>
        <v>Inviable Sanitariamente</v>
      </c>
      <c r="CWO474" s="44" t="str">
        <f t="shared" si="324"/>
        <v>Inviable Sanitariamente</v>
      </c>
      <c r="CWP474" s="44" t="str">
        <f t="shared" si="324"/>
        <v>Inviable Sanitariamente</v>
      </c>
      <c r="CWQ474" s="44" t="str">
        <f t="shared" si="324"/>
        <v>Inviable Sanitariamente</v>
      </c>
      <c r="CWR474" s="44" t="str">
        <f t="shared" si="324"/>
        <v>Inviable Sanitariamente</v>
      </c>
      <c r="CWS474" s="44" t="str">
        <f t="shared" si="324"/>
        <v>Inviable Sanitariamente</v>
      </c>
      <c r="CWT474" s="44" t="str">
        <f t="shared" si="324"/>
        <v>Inviable Sanitariamente</v>
      </c>
      <c r="CWU474" s="44" t="str">
        <f t="shared" si="324"/>
        <v>Inviable Sanitariamente</v>
      </c>
      <c r="CWV474" s="44" t="str">
        <f t="shared" si="324"/>
        <v>Inviable Sanitariamente</v>
      </c>
      <c r="CWW474" s="44" t="str">
        <f t="shared" si="324"/>
        <v>Inviable Sanitariamente</v>
      </c>
      <c r="CWX474" s="44" t="str">
        <f t="shared" ref="CWX474:CXG476" si="325">IF(CWV474&lt;5,"Sin Riesgo",IF(CWV474 &lt;=14,"Bajo",IF(CWV474&lt;=35,"Medio",IF(CWV474&lt;=80,"Alto","Inviable Sanitariamente"))))</f>
        <v>Inviable Sanitariamente</v>
      </c>
      <c r="CWY474" s="44" t="str">
        <f t="shared" si="325"/>
        <v>Inviable Sanitariamente</v>
      </c>
      <c r="CWZ474" s="44" t="str">
        <f t="shared" si="325"/>
        <v>Inviable Sanitariamente</v>
      </c>
      <c r="CXA474" s="44" t="str">
        <f t="shared" si="325"/>
        <v>Inviable Sanitariamente</v>
      </c>
      <c r="CXB474" s="44" t="str">
        <f t="shared" si="325"/>
        <v>Inviable Sanitariamente</v>
      </c>
      <c r="CXC474" s="44" t="str">
        <f t="shared" si="325"/>
        <v>Inviable Sanitariamente</v>
      </c>
      <c r="CXD474" s="44" t="str">
        <f t="shared" si="325"/>
        <v>Inviable Sanitariamente</v>
      </c>
      <c r="CXE474" s="44" t="str">
        <f t="shared" si="325"/>
        <v>Inviable Sanitariamente</v>
      </c>
      <c r="CXF474" s="44" t="str">
        <f t="shared" si="325"/>
        <v>Inviable Sanitariamente</v>
      </c>
      <c r="CXG474" s="44" t="str">
        <f t="shared" si="325"/>
        <v>Inviable Sanitariamente</v>
      </c>
      <c r="CXH474" s="44" t="str">
        <f t="shared" ref="CXH474:CXQ476" si="326">IF(CXF474&lt;5,"Sin Riesgo",IF(CXF474 &lt;=14,"Bajo",IF(CXF474&lt;=35,"Medio",IF(CXF474&lt;=80,"Alto","Inviable Sanitariamente"))))</f>
        <v>Inviable Sanitariamente</v>
      </c>
      <c r="CXI474" s="44" t="str">
        <f t="shared" si="326"/>
        <v>Inviable Sanitariamente</v>
      </c>
      <c r="CXJ474" s="44" t="str">
        <f t="shared" si="326"/>
        <v>Inviable Sanitariamente</v>
      </c>
      <c r="CXK474" s="44" t="str">
        <f t="shared" si="326"/>
        <v>Inviable Sanitariamente</v>
      </c>
      <c r="CXL474" s="44" t="str">
        <f t="shared" si="326"/>
        <v>Inviable Sanitariamente</v>
      </c>
      <c r="CXM474" s="44" t="str">
        <f t="shared" si="326"/>
        <v>Inviable Sanitariamente</v>
      </c>
      <c r="CXN474" s="44" t="str">
        <f t="shared" si="326"/>
        <v>Inviable Sanitariamente</v>
      </c>
      <c r="CXO474" s="44" t="str">
        <f t="shared" si="326"/>
        <v>Inviable Sanitariamente</v>
      </c>
      <c r="CXP474" s="44" t="str">
        <f t="shared" si="326"/>
        <v>Inviable Sanitariamente</v>
      </c>
      <c r="CXQ474" s="44" t="str">
        <f t="shared" si="326"/>
        <v>Inviable Sanitariamente</v>
      </c>
      <c r="CXR474" s="44" t="str">
        <f t="shared" ref="CXR474:CYA476" si="327">IF(CXP474&lt;5,"Sin Riesgo",IF(CXP474 &lt;=14,"Bajo",IF(CXP474&lt;=35,"Medio",IF(CXP474&lt;=80,"Alto","Inviable Sanitariamente"))))</f>
        <v>Inviable Sanitariamente</v>
      </c>
      <c r="CXS474" s="44" t="str">
        <f t="shared" si="327"/>
        <v>Inviable Sanitariamente</v>
      </c>
      <c r="CXT474" s="44" t="str">
        <f t="shared" si="327"/>
        <v>Inviable Sanitariamente</v>
      </c>
      <c r="CXU474" s="44" t="str">
        <f t="shared" si="327"/>
        <v>Inviable Sanitariamente</v>
      </c>
      <c r="CXV474" s="44" t="str">
        <f t="shared" si="327"/>
        <v>Inviable Sanitariamente</v>
      </c>
      <c r="CXW474" s="44" t="str">
        <f t="shared" si="327"/>
        <v>Inviable Sanitariamente</v>
      </c>
      <c r="CXX474" s="44" t="str">
        <f t="shared" si="327"/>
        <v>Inviable Sanitariamente</v>
      </c>
      <c r="CXY474" s="44" t="str">
        <f t="shared" si="327"/>
        <v>Inviable Sanitariamente</v>
      </c>
      <c r="CXZ474" s="44" t="str">
        <f t="shared" si="327"/>
        <v>Inviable Sanitariamente</v>
      </c>
      <c r="CYA474" s="44" t="str">
        <f t="shared" si="327"/>
        <v>Inviable Sanitariamente</v>
      </c>
      <c r="CYB474" s="44" t="str">
        <f t="shared" ref="CYB474:CYK476" si="328">IF(CXZ474&lt;5,"Sin Riesgo",IF(CXZ474 &lt;=14,"Bajo",IF(CXZ474&lt;=35,"Medio",IF(CXZ474&lt;=80,"Alto","Inviable Sanitariamente"))))</f>
        <v>Inviable Sanitariamente</v>
      </c>
      <c r="CYC474" s="44" t="str">
        <f t="shared" si="328"/>
        <v>Inviable Sanitariamente</v>
      </c>
      <c r="CYD474" s="44" t="str">
        <f t="shared" si="328"/>
        <v>Inviable Sanitariamente</v>
      </c>
      <c r="CYE474" s="44" t="str">
        <f t="shared" si="328"/>
        <v>Inviable Sanitariamente</v>
      </c>
      <c r="CYF474" s="44" t="str">
        <f t="shared" si="328"/>
        <v>Inviable Sanitariamente</v>
      </c>
      <c r="CYG474" s="44" t="str">
        <f t="shared" si="328"/>
        <v>Inviable Sanitariamente</v>
      </c>
      <c r="CYH474" s="44" t="str">
        <f t="shared" si="328"/>
        <v>Inviable Sanitariamente</v>
      </c>
      <c r="CYI474" s="44" t="str">
        <f t="shared" si="328"/>
        <v>Inviable Sanitariamente</v>
      </c>
      <c r="CYJ474" s="44" t="str">
        <f t="shared" si="328"/>
        <v>Inviable Sanitariamente</v>
      </c>
      <c r="CYK474" s="44" t="str">
        <f t="shared" si="328"/>
        <v>Inviable Sanitariamente</v>
      </c>
      <c r="CYL474" s="44" t="str">
        <f t="shared" ref="CYL474:CYU476" si="329">IF(CYJ474&lt;5,"Sin Riesgo",IF(CYJ474 &lt;=14,"Bajo",IF(CYJ474&lt;=35,"Medio",IF(CYJ474&lt;=80,"Alto","Inviable Sanitariamente"))))</f>
        <v>Inviable Sanitariamente</v>
      </c>
      <c r="CYM474" s="44" t="str">
        <f t="shared" si="329"/>
        <v>Inviable Sanitariamente</v>
      </c>
      <c r="CYN474" s="44" t="str">
        <f t="shared" si="329"/>
        <v>Inviable Sanitariamente</v>
      </c>
      <c r="CYO474" s="44" t="str">
        <f t="shared" si="329"/>
        <v>Inviable Sanitariamente</v>
      </c>
      <c r="CYP474" s="44" t="str">
        <f t="shared" si="329"/>
        <v>Inviable Sanitariamente</v>
      </c>
      <c r="CYQ474" s="44" t="str">
        <f t="shared" si="329"/>
        <v>Inviable Sanitariamente</v>
      </c>
      <c r="CYR474" s="44" t="str">
        <f t="shared" si="329"/>
        <v>Inviable Sanitariamente</v>
      </c>
      <c r="CYS474" s="44" t="str">
        <f t="shared" si="329"/>
        <v>Inviable Sanitariamente</v>
      </c>
      <c r="CYT474" s="44" t="str">
        <f t="shared" si="329"/>
        <v>Inviable Sanitariamente</v>
      </c>
      <c r="CYU474" s="44" t="str">
        <f t="shared" si="329"/>
        <v>Inviable Sanitariamente</v>
      </c>
      <c r="CYV474" s="44" t="str">
        <f t="shared" ref="CYV474:CZE476" si="330">IF(CYT474&lt;5,"Sin Riesgo",IF(CYT474 &lt;=14,"Bajo",IF(CYT474&lt;=35,"Medio",IF(CYT474&lt;=80,"Alto","Inviable Sanitariamente"))))</f>
        <v>Inviable Sanitariamente</v>
      </c>
      <c r="CYW474" s="44" t="str">
        <f t="shared" si="330"/>
        <v>Inviable Sanitariamente</v>
      </c>
      <c r="CYX474" s="44" t="str">
        <f t="shared" si="330"/>
        <v>Inviable Sanitariamente</v>
      </c>
      <c r="CYY474" s="44" t="str">
        <f t="shared" si="330"/>
        <v>Inviable Sanitariamente</v>
      </c>
      <c r="CYZ474" s="44" t="str">
        <f t="shared" si="330"/>
        <v>Inviable Sanitariamente</v>
      </c>
      <c r="CZA474" s="44" t="str">
        <f t="shared" si="330"/>
        <v>Inviable Sanitariamente</v>
      </c>
      <c r="CZB474" s="44" t="str">
        <f t="shared" si="330"/>
        <v>Inviable Sanitariamente</v>
      </c>
      <c r="CZC474" s="44" t="str">
        <f t="shared" si="330"/>
        <v>Inviable Sanitariamente</v>
      </c>
      <c r="CZD474" s="44" t="str">
        <f t="shared" si="330"/>
        <v>Inviable Sanitariamente</v>
      </c>
      <c r="CZE474" s="44" t="str">
        <f t="shared" si="330"/>
        <v>Inviable Sanitariamente</v>
      </c>
      <c r="CZF474" s="44" t="str">
        <f t="shared" ref="CZF474:CZO476" si="331">IF(CZD474&lt;5,"Sin Riesgo",IF(CZD474 &lt;=14,"Bajo",IF(CZD474&lt;=35,"Medio",IF(CZD474&lt;=80,"Alto","Inviable Sanitariamente"))))</f>
        <v>Inviable Sanitariamente</v>
      </c>
      <c r="CZG474" s="44" t="str">
        <f t="shared" si="331"/>
        <v>Inviable Sanitariamente</v>
      </c>
      <c r="CZH474" s="44" t="str">
        <f t="shared" si="331"/>
        <v>Inviable Sanitariamente</v>
      </c>
      <c r="CZI474" s="44" t="str">
        <f t="shared" si="331"/>
        <v>Inviable Sanitariamente</v>
      </c>
      <c r="CZJ474" s="44" t="str">
        <f t="shared" si="331"/>
        <v>Inviable Sanitariamente</v>
      </c>
      <c r="CZK474" s="44" t="str">
        <f t="shared" si="331"/>
        <v>Inviable Sanitariamente</v>
      </c>
      <c r="CZL474" s="44" t="str">
        <f t="shared" si="331"/>
        <v>Inviable Sanitariamente</v>
      </c>
      <c r="CZM474" s="44" t="str">
        <f t="shared" si="331"/>
        <v>Inviable Sanitariamente</v>
      </c>
      <c r="CZN474" s="44" t="str">
        <f t="shared" si="331"/>
        <v>Inviable Sanitariamente</v>
      </c>
      <c r="CZO474" s="44" t="str">
        <f t="shared" si="331"/>
        <v>Inviable Sanitariamente</v>
      </c>
      <c r="CZP474" s="44" t="str">
        <f t="shared" ref="CZP474:CZY476" si="332">IF(CZN474&lt;5,"Sin Riesgo",IF(CZN474 &lt;=14,"Bajo",IF(CZN474&lt;=35,"Medio",IF(CZN474&lt;=80,"Alto","Inviable Sanitariamente"))))</f>
        <v>Inviable Sanitariamente</v>
      </c>
      <c r="CZQ474" s="44" t="str">
        <f t="shared" si="332"/>
        <v>Inviable Sanitariamente</v>
      </c>
      <c r="CZR474" s="44" t="str">
        <f t="shared" si="332"/>
        <v>Inviable Sanitariamente</v>
      </c>
      <c r="CZS474" s="44" t="str">
        <f t="shared" si="332"/>
        <v>Inviable Sanitariamente</v>
      </c>
      <c r="CZT474" s="44" t="str">
        <f t="shared" si="332"/>
        <v>Inviable Sanitariamente</v>
      </c>
      <c r="CZU474" s="44" t="str">
        <f t="shared" si="332"/>
        <v>Inviable Sanitariamente</v>
      </c>
      <c r="CZV474" s="44" t="str">
        <f t="shared" si="332"/>
        <v>Inviable Sanitariamente</v>
      </c>
      <c r="CZW474" s="44" t="str">
        <f t="shared" si="332"/>
        <v>Inviable Sanitariamente</v>
      </c>
      <c r="CZX474" s="44" t="str">
        <f t="shared" si="332"/>
        <v>Inviable Sanitariamente</v>
      </c>
      <c r="CZY474" s="44" t="str">
        <f t="shared" si="332"/>
        <v>Inviable Sanitariamente</v>
      </c>
      <c r="CZZ474" s="44" t="str">
        <f t="shared" ref="CZZ474:DAI476" si="333">IF(CZX474&lt;5,"Sin Riesgo",IF(CZX474 &lt;=14,"Bajo",IF(CZX474&lt;=35,"Medio",IF(CZX474&lt;=80,"Alto","Inviable Sanitariamente"))))</f>
        <v>Inviable Sanitariamente</v>
      </c>
      <c r="DAA474" s="44" t="str">
        <f t="shared" si="333"/>
        <v>Inviable Sanitariamente</v>
      </c>
      <c r="DAB474" s="44" t="str">
        <f t="shared" si="333"/>
        <v>Inviable Sanitariamente</v>
      </c>
      <c r="DAC474" s="44" t="str">
        <f t="shared" si="333"/>
        <v>Inviable Sanitariamente</v>
      </c>
      <c r="DAD474" s="44" t="str">
        <f t="shared" si="333"/>
        <v>Inviable Sanitariamente</v>
      </c>
      <c r="DAE474" s="44" t="str">
        <f t="shared" si="333"/>
        <v>Inviable Sanitariamente</v>
      </c>
      <c r="DAF474" s="44" t="str">
        <f t="shared" si="333"/>
        <v>Inviable Sanitariamente</v>
      </c>
      <c r="DAG474" s="44" t="str">
        <f t="shared" si="333"/>
        <v>Inviable Sanitariamente</v>
      </c>
      <c r="DAH474" s="44" t="str">
        <f t="shared" si="333"/>
        <v>Inviable Sanitariamente</v>
      </c>
      <c r="DAI474" s="44" t="str">
        <f t="shared" si="333"/>
        <v>Inviable Sanitariamente</v>
      </c>
      <c r="DAJ474" s="44" t="str">
        <f t="shared" ref="DAJ474:DAS476" si="334">IF(DAH474&lt;5,"Sin Riesgo",IF(DAH474 &lt;=14,"Bajo",IF(DAH474&lt;=35,"Medio",IF(DAH474&lt;=80,"Alto","Inviable Sanitariamente"))))</f>
        <v>Inviable Sanitariamente</v>
      </c>
      <c r="DAK474" s="44" t="str">
        <f t="shared" si="334"/>
        <v>Inviable Sanitariamente</v>
      </c>
      <c r="DAL474" s="44" t="str">
        <f t="shared" si="334"/>
        <v>Inviable Sanitariamente</v>
      </c>
      <c r="DAM474" s="44" t="str">
        <f t="shared" si="334"/>
        <v>Inviable Sanitariamente</v>
      </c>
      <c r="DAN474" s="44" t="str">
        <f t="shared" si="334"/>
        <v>Inviable Sanitariamente</v>
      </c>
      <c r="DAO474" s="44" t="str">
        <f t="shared" si="334"/>
        <v>Inviable Sanitariamente</v>
      </c>
      <c r="DAP474" s="44" t="str">
        <f t="shared" si="334"/>
        <v>Inviable Sanitariamente</v>
      </c>
      <c r="DAQ474" s="44" t="str">
        <f t="shared" si="334"/>
        <v>Inviable Sanitariamente</v>
      </c>
      <c r="DAR474" s="44" t="str">
        <f t="shared" si="334"/>
        <v>Inviable Sanitariamente</v>
      </c>
      <c r="DAS474" s="44" t="str">
        <f t="shared" si="334"/>
        <v>Inviable Sanitariamente</v>
      </c>
      <c r="DAT474" s="44" t="str">
        <f t="shared" ref="DAT474:DBC476" si="335">IF(DAR474&lt;5,"Sin Riesgo",IF(DAR474 &lt;=14,"Bajo",IF(DAR474&lt;=35,"Medio",IF(DAR474&lt;=80,"Alto","Inviable Sanitariamente"))))</f>
        <v>Inviable Sanitariamente</v>
      </c>
      <c r="DAU474" s="44" t="str">
        <f t="shared" si="335"/>
        <v>Inviable Sanitariamente</v>
      </c>
      <c r="DAV474" s="44" t="str">
        <f t="shared" si="335"/>
        <v>Inviable Sanitariamente</v>
      </c>
      <c r="DAW474" s="44" t="str">
        <f t="shared" si="335"/>
        <v>Inviable Sanitariamente</v>
      </c>
      <c r="DAX474" s="44" t="str">
        <f t="shared" si="335"/>
        <v>Inviable Sanitariamente</v>
      </c>
      <c r="DAY474" s="44" t="str">
        <f t="shared" si="335"/>
        <v>Inviable Sanitariamente</v>
      </c>
      <c r="DAZ474" s="44" t="str">
        <f t="shared" si="335"/>
        <v>Inviable Sanitariamente</v>
      </c>
      <c r="DBA474" s="44" t="str">
        <f t="shared" si="335"/>
        <v>Inviable Sanitariamente</v>
      </c>
      <c r="DBB474" s="44" t="str">
        <f t="shared" si="335"/>
        <v>Inviable Sanitariamente</v>
      </c>
      <c r="DBC474" s="44" t="str">
        <f t="shared" si="335"/>
        <v>Inviable Sanitariamente</v>
      </c>
      <c r="DBD474" s="44" t="str">
        <f t="shared" ref="DBD474:DBM476" si="336">IF(DBB474&lt;5,"Sin Riesgo",IF(DBB474 &lt;=14,"Bajo",IF(DBB474&lt;=35,"Medio",IF(DBB474&lt;=80,"Alto","Inviable Sanitariamente"))))</f>
        <v>Inviable Sanitariamente</v>
      </c>
      <c r="DBE474" s="44" t="str">
        <f t="shared" si="336"/>
        <v>Inviable Sanitariamente</v>
      </c>
      <c r="DBF474" s="44" t="str">
        <f t="shared" si="336"/>
        <v>Inviable Sanitariamente</v>
      </c>
      <c r="DBG474" s="44" t="str">
        <f t="shared" si="336"/>
        <v>Inviable Sanitariamente</v>
      </c>
      <c r="DBH474" s="44" t="str">
        <f t="shared" si="336"/>
        <v>Inviable Sanitariamente</v>
      </c>
      <c r="DBI474" s="44" t="str">
        <f t="shared" si="336"/>
        <v>Inviable Sanitariamente</v>
      </c>
      <c r="DBJ474" s="44" t="str">
        <f t="shared" si="336"/>
        <v>Inviable Sanitariamente</v>
      </c>
      <c r="DBK474" s="44" t="str">
        <f t="shared" si="336"/>
        <v>Inviable Sanitariamente</v>
      </c>
      <c r="DBL474" s="44" t="str">
        <f t="shared" si="336"/>
        <v>Inviable Sanitariamente</v>
      </c>
      <c r="DBM474" s="44" t="str">
        <f t="shared" si="336"/>
        <v>Inviable Sanitariamente</v>
      </c>
      <c r="DBN474" s="44" t="str">
        <f t="shared" ref="DBN474:DBW476" si="337">IF(DBL474&lt;5,"Sin Riesgo",IF(DBL474 &lt;=14,"Bajo",IF(DBL474&lt;=35,"Medio",IF(DBL474&lt;=80,"Alto","Inviable Sanitariamente"))))</f>
        <v>Inviable Sanitariamente</v>
      </c>
      <c r="DBO474" s="44" t="str">
        <f t="shared" si="337"/>
        <v>Inviable Sanitariamente</v>
      </c>
      <c r="DBP474" s="44" t="str">
        <f t="shared" si="337"/>
        <v>Inviable Sanitariamente</v>
      </c>
      <c r="DBQ474" s="44" t="str">
        <f t="shared" si="337"/>
        <v>Inviable Sanitariamente</v>
      </c>
      <c r="DBR474" s="44" t="str">
        <f t="shared" si="337"/>
        <v>Inviable Sanitariamente</v>
      </c>
      <c r="DBS474" s="44" t="str">
        <f t="shared" si="337"/>
        <v>Inviable Sanitariamente</v>
      </c>
      <c r="DBT474" s="44" t="str">
        <f t="shared" si="337"/>
        <v>Inviable Sanitariamente</v>
      </c>
      <c r="DBU474" s="44" t="str">
        <f t="shared" si="337"/>
        <v>Inviable Sanitariamente</v>
      </c>
      <c r="DBV474" s="44" t="str">
        <f t="shared" si="337"/>
        <v>Inviable Sanitariamente</v>
      </c>
      <c r="DBW474" s="44" t="str">
        <f t="shared" si="337"/>
        <v>Inviable Sanitariamente</v>
      </c>
      <c r="DBX474" s="44" t="str">
        <f t="shared" ref="DBX474:DCG476" si="338">IF(DBV474&lt;5,"Sin Riesgo",IF(DBV474 &lt;=14,"Bajo",IF(DBV474&lt;=35,"Medio",IF(DBV474&lt;=80,"Alto","Inviable Sanitariamente"))))</f>
        <v>Inviable Sanitariamente</v>
      </c>
      <c r="DBY474" s="44" t="str">
        <f t="shared" si="338"/>
        <v>Inviable Sanitariamente</v>
      </c>
      <c r="DBZ474" s="44" t="str">
        <f t="shared" si="338"/>
        <v>Inviable Sanitariamente</v>
      </c>
      <c r="DCA474" s="44" t="str">
        <f t="shared" si="338"/>
        <v>Inviable Sanitariamente</v>
      </c>
      <c r="DCB474" s="44" t="str">
        <f t="shared" si="338"/>
        <v>Inviable Sanitariamente</v>
      </c>
      <c r="DCC474" s="44" t="str">
        <f t="shared" si="338"/>
        <v>Inviable Sanitariamente</v>
      </c>
      <c r="DCD474" s="44" t="str">
        <f t="shared" si="338"/>
        <v>Inviable Sanitariamente</v>
      </c>
      <c r="DCE474" s="44" t="str">
        <f t="shared" si="338"/>
        <v>Inviable Sanitariamente</v>
      </c>
      <c r="DCF474" s="44" t="str">
        <f t="shared" si="338"/>
        <v>Inviable Sanitariamente</v>
      </c>
      <c r="DCG474" s="44" t="str">
        <f t="shared" si="338"/>
        <v>Inviable Sanitariamente</v>
      </c>
      <c r="DCH474" s="44" t="str">
        <f t="shared" ref="DCH474:DCQ476" si="339">IF(DCF474&lt;5,"Sin Riesgo",IF(DCF474 &lt;=14,"Bajo",IF(DCF474&lt;=35,"Medio",IF(DCF474&lt;=80,"Alto","Inviable Sanitariamente"))))</f>
        <v>Inviable Sanitariamente</v>
      </c>
      <c r="DCI474" s="44" t="str">
        <f t="shared" si="339"/>
        <v>Inviable Sanitariamente</v>
      </c>
      <c r="DCJ474" s="44" t="str">
        <f t="shared" si="339"/>
        <v>Inviable Sanitariamente</v>
      </c>
      <c r="DCK474" s="44" t="str">
        <f t="shared" si="339"/>
        <v>Inviable Sanitariamente</v>
      </c>
      <c r="DCL474" s="44" t="str">
        <f t="shared" si="339"/>
        <v>Inviable Sanitariamente</v>
      </c>
      <c r="DCM474" s="44" t="str">
        <f t="shared" si="339"/>
        <v>Inviable Sanitariamente</v>
      </c>
      <c r="DCN474" s="44" t="str">
        <f t="shared" si="339"/>
        <v>Inviable Sanitariamente</v>
      </c>
      <c r="DCO474" s="44" t="str">
        <f t="shared" si="339"/>
        <v>Inviable Sanitariamente</v>
      </c>
      <c r="DCP474" s="44" t="str">
        <f t="shared" si="339"/>
        <v>Inviable Sanitariamente</v>
      </c>
      <c r="DCQ474" s="44" t="str">
        <f t="shared" si="339"/>
        <v>Inviable Sanitariamente</v>
      </c>
      <c r="DCR474" s="44" t="str">
        <f t="shared" ref="DCR474:DDA476" si="340">IF(DCP474&lt;5,"Sin Riesgo",IF(DCP474 &lt;=14,"Bajo",IF(DCP474&lt;=35,"Medio",IF(DCP474&lt;=80,"Alto","Inviable Sanitariamente"))))</f>
        <v>Inviable Sanitariamente</v>
      </c>
      <c r="DCS474" s="44" t="str">
        <f t="shared" si="340"/>
        <v>Inviable Sanitariamente</v>
      </c>
      <c r="DCT474" s="44" t="str">
        <f t="shared" si="340"/>
        <v>Inviable Sanitariamente</v>
      </c>
      <c r="DCU474" s="44" t="str">
        <f t="shared" si="340"/>
        <v>Inviable Sanitariamente</v>
      </c>
      <c r="DCV474" s="44" t="str">
        <f t="shared" si="340"/>
        <v>Inviable Sanitariamente</v>
      </c>
      <c r="DCW474" s="44" t="str">
        <f t="shared" si="340"/>
        <v>Inviable Sanitariamente</v>
      </c>
      <c r="DCX474" s="44" t="str">
        <f t="shared" si="340"/>
        <v>Inviable Sanitariamente</v>
      </c>
      <c r="DCY474" s="44" t="str">
        <f t="shared" si="340"/>
        <v>Inviable Sanitariamente</v>
      </c>
      <c r="DCZ474" s="44" t="str">
        <f t="shared" si="340"/>
        <v>Inviable Sanitariamente</v>
      </c>
      <c r="DDA474" s="44" t="str">
        <f t="shared" si="340"/>
        <v>Inviable Sanitariamente</v>
      </c>
      <c r="DDB474" s="44" t="str">
        <f t="shared" ref="DDB474:DDK476" si="341">IF(DCZ474&lt;5,"Sin Riesgo",IF(DCZ474 &lt;=14,"Bajo",IF(DCZ474&lt;=35,"Medio",IF(DCZ474&lt;=80,"Alto","Inviable Sanitariamente"))))</f>
        <v>Inviable Sanitariamente</v>
      </c>
      <c r="DDC474" s="44" t="str">
        <f t="shared" si="341"/>
        <v>Inviable Sanitariamente</v>
      </c>
      <c r="DDD474" s="44" t="str">
        <f t="shared" si="341"/>
        <v>Inviable Sanitariamente</v>
      </c>
      <c r="DDE474" s="44" t="str">
        <f t="shared" si="341"/>
        <v>Inviable Sanitariamente</v>
      </c>
      <c r="DDF474" s="44" t="str">
        <f t="shared" si="341"/>
        <v>Inviable Sanitariamente</v>
      </c>
      <c r="DDG474" s="44" t="str">
        <f t="shared" si="341"/>
        <v>Inviable Sanitariamente</v>
      </c>
      <c r="DDH474" s="44" t="str">
        <f t="shared" si="341"/>
        <v>Inviable Sanitariamente</v>
      </c>
      <c r="DDI474" s="44" t="str">
        <f t="shared" si="341"/>
        <v>Inviable Sanitariamente</v>
      </c>
      <c r="DDJ474" s="44" t="str">
        <f t="shared" si="341"/>
        <v>Inviable Sanitariamente</v>
      </c>
      <c r="DDK474" s="44" t="str">
        <f t="shared" si="341"/>
        <v>Inviable Sanitariamente</v>
      </c>
      <c r="DDL474" s="44" t="str">
        <f t="shared" ref="DDL474:DDU476" si="342">IF(DDJ474&lt;5,"Sin Riesgo",IF(DDJ474 &lt;=14,"Bajo",IF(DDJ474&lt;=35,"Medio",IF(DDJ474&lt;=80,"Alto","Inviable Sanitariamente"))))</f>
        <v>Inviable Sanitariamente</v>
      </c>
      <c r="DDM474" s="44" t="str">
        <f t="shared" si="342"/>
        <v>Inviable Sanitariamente</v>
      </c>
      <c r="DDN474" s="44" t="str">
        <f t="shared" si="342"/>
        <v>Inviable Sanitariamente</v>
      </c>
      <c r="DDO474" s="44" t="str">
        <f t="shared" si="342"/>
        <v>Inviable Sanitariamente</v>
      </c>
      <c r="DDP474" s="44" t="str">
        <f t="shared" si="342"/>
        <v>Inviable Sanitariamente</v>
      </c>
      <c r="DDQ474" s="44" t="str">
        <f t="shared" si="342"/>
        <v>Inviable Sanitariamente</v>
      </c>
      <c r="DDR474" s="44" t="str">
        <f t="shared" si="342"/>
        <v>Inviable Sanitariamente</v>
      </c>
      <c r="DDS474" s="44" t="str">
        <f t="shared" si="342"/>
        <v>Inviable Sanitariamente</v>
      </c>
      <c r="DDT474" s="44" t="str">
        <f t="shared" si="342"/>
        <v>Inviable Sanitariamente</v>
      </c>
      <c r="DDU474" s="44" t="str">
        <f t="shared" si="342"/>
        <v>Inviable Sanitariamente</v>
      </c>
      <c r="DDV474" s="44" t="str">
        <f t="shared" ref="DDV474:DEE476" si="343">IF(DDT474&lt;5,"Sin Riesgo",IF(DDT474 &lt;=14,"Bajo",IF(DDT474&lt;=35,"Medio",IF(DDT474&lt;=80,"Alto","Inviable Sanitariamente"))))</f>
        <v>Inviable Sanitariamente</v>
      </c>
      <c r="DDW474" s="44" t="str">
        <f t="shared" si="343"/>
        <v>Inviable Sanitariamente</v>
      </c>
      <c r="DDX474" s="44" t="str">
        <f t="shared" si="343"/>
        <v>Inviable Sanitariamente</v>
      </c>
      <c r="DDY474" s="44" t="str">
        <f t="shared" si="343"/>
        <v>Inviable Sanitariamente</v>
      </c>
      <c r="DDZ474" s="44" t="str">
        <f t="shared" si="343"/>
        <v>Inviable Sanitariamente</v>
      </c>
      <c r="DEA474" s="44" t="str">
        <f t="shared" si="343"/>
        <v>Inviable Sanitariamente</v>
      </c>
      <c r="DEB474" s="44" t="str">
        <f t="shared" si="343"/>
        <v>Inviable Sanitariamente</v>
      </c>
      <c r="DEC474" s="44" t="str">
        <f t="shared" si="343"/>
        <v>Inviable Sanitariamente</v>
      </c>
      <c r="DED474" s="44" t="str">
        <f t="shared" si="343"/>
        <v>Inviable Sanitariamente</v>
      </c>
      <c r="DEE474" s="44" t="str">
        <f t="shared" si="343"/>
        <v>Inviable Sanitariamente</v>
      </c>
      <c r="DEF474" s="44" t="str">
        <f t="shared" ref="DEF474:DEO476" si="344">IF(DED474&lt;5,"Sin Riesgo",IF(DED474 &lt;=14,"Bajo",IF(DED474&lt;=35,"Medio",IF(DED474&lt;=80,"Alto","Inviable Sanitariamente"))))</f>
        <v>Inviable Sanitariamente</v>
      </c>
      <c r="DEG474" s="44" t="str">
        <f t="shared" si="344"/>
        <v>Inviable Sanitariamente</v>
      </c>
      <c r="DEH474" s="44" t="str">
        <f t="shared" si="344"/>
        <v>Inviable Sanitariamente</v>
      </c>
      <c r="DEI474" s="44" t="str">
        <f t="shared" si="344"/>
        <v>Inviable Sanitariamente</v>
      </c>
      <c r="DEJ474" s="44" t="str">
        <f t="shared" si="344"/>
        <v>Inviable Sanitariamente</v>
      </c>
      <c r="DEK474" s="44" t="str">
        <f t="shared" si="344"/>
        <v>Inviable Sanitariamente</v>
      </c>
      <c r="DEL474" s="44" t="str">
        <f t="shared" si="344"/>
        <v>Inviable Sanitariamente</v>
      </c>
      <c r="DEM474" s="44" t="str">
        <f t="shared" si="344"/>
        <v>Inviable Sanitariamente</v>
      </c>
      <c r="DEN474" s="44" t="str">
        <f t="shared" si="344"/>
        <v>Inviable Sanitariamente</v>
      </c>
      <c r="DEO474" s="44" t="str">
        <f t="shared" si="344"/>
        <v>Inviable Sanitariamente</v>
      </c>
      <c r="DEP474" s="44" t="str">
        <f t="shared" ref="DEP474:DEY476" si="345">IF(DEN474&lt;5,"Sin Riesgo",IF(DEN474 &lt;=14,"Bajo",IF(DEN474&lt;=35,"Medio",IF(DEN474&lt;=80,"Alto","Inviable Sanitariamente"))))</f>
        <v>Inviable Sanitariamente</v>
      </c>
      <c r="DEQ474" s="44" t="str">
        <f t="shared" si="345"/>
        <v>Inviable Sanitariamente</v>
      </c>
      <c r="DER474" s="44" t="str">
        <f t="shared" si="345"/>
        <v>Inviable Sanitariamente</v>
      </c>
      <c r="DES474" s="44" t="str">
        <f t="shared" si="345"/>
        <v>Inviable Sanitariamente</v>
      </c>
      <c r="DET474" s="44" t="str">
        <f t="shared" si="345"/>
        <v>Inviable Sanitariamente</v>
      </c>
      <c r="DEU474" s="44" t="str">
        <f t="shared" si="345"/>
        <v>Inviable Sanitariamente</v>
      </c>
      <c r="DEV474" s="44" t="str">
        <f t="shared" si="345"/>
        <v>Inviable Sanitariamente</v>
      </c>
      <c r="DEW474" s="44" t="str">
        <f t="shared" si="345"/>
        <v>Inviable Sanitariamente</v>
      </c>
      <c r="DEX474" s="44" t="str">
        <f t="shared" si="345"/>
        <v>Inviable Sanitariamente</v>
      </c>
      <c r="DEY474" s="44" t="str">
        <f t="shared" si="345"/>
        <v>Inviable Sanitariamente</v>
      </c>
      <c r="DEZ474" s="44" t="str">
        <f t="shared" ref="DEZ474:DFI476" si="346">IF(DEX474&lt;5,"Sin Riesgo",IF(DEX474 &lt;=14,"Bajo",IF(DEX474&lt;=35,"Medio",IF(DEX474&lt;=80,"Alto","Inviable Sanitariamente"))))</f>
        <v>Inviable Sanitariamente</v>
      </c>
      <c r="DFA474" s="44" t="str">
        <f t="shared" si="346"/>
        <v>Inviable Sanitariamente</v>
      </c>
      <c r="DFB474" s="44" t="str">
        <f t="shared" si="346"/>
        <v>Inviable Sanitariamente</v>
      </c>
      <c r="DFC474" s="44" t="str">
        <f t="shared" si="346"/>
        <v>Inviable Sanitariamente</v>
      </c>
      <c r="DFD474" s="44" t="str">
        <f t="shared" si="346"/>
        <v>Inviable Sanitariamente</v>
      </c>
      <c r="DFE474" s="44" t="str">
        <f t="shared" si="346"/>
        <v>Inviable Sanitariamente</v>
      </c>
      <c r="DFF474" s="44" t="str">
        <f t="shared" si="346"/>
        <v>Inviable Sanitariamente</v>
      </c>
      <c r="DFG474" s="44" t="str">
        <f t="shared" si="346"/>
        <v>Inviable Sanitariamente</v>
      </c>
      <c r="DFH474" s="44" t="str">
        <f t="shared" si="346"/>
        <v>Inviable Sanitariamente</v>
      </c>
      <c r="DFI474" s="44" t="str">
        <f t="shared" si="346"/>
        <v>Inviable Sanitariamente</v>
      </c>
      <c r="DFJ474" s="44" t="str">
        <f t="shared" ref="DFJ474:DFS476" si="347">IF(DFH474&lt;5,"Sin Riesgo",IF(DFH474 &lt;=14,"Bajo",IF(DFH474&lt;=35,"Medio",IF(DFH474&lt;=80,"Alto","Inviable Sanitariamente"))))</f>
        <v>Inviable Sanitariamente</v>
      </c>
      <c r="DFK474" s="44" t="str">
        <f t="shared" si="347"/>
        <v>Inviable Sanitariamente</v>
      </c>
      <c r="DFL474" s="44" t="str">
        <f t="shared" si="347"/>
        <v>Inviable Sanitariamente</v>
      </c>
      <c r="DFM474" s="44" t="str">
        <f t="shared" si="347"/>
        <v>Inviable Sanitariamente</v>
      </c>
      <c r="DFN474" s="44" t="str">
        <f t="shared" si="347"/>
        <v>Inviable Sanitariamente</v>
      </c>
      <c r="DFO474" s="44" t="str">
        <f t="shared" si="347"/>
        <v>Inviable Sanitariamente</v>
      </c>
      <c r="DFP474" s="44" t="str">
        <f t="shared" si="347"/>
        <v>Inviable Sanitariamente</v>
      </c>
      <c r="DFQ474" s="44" t="str">
        <f t="shared" si="347"/>
        <v>Inviable Sanitariamente</v>
      </c>
      <c r="DFR474" s="44" t="str">
        <f t="shared" si="347"/>
        <v>Inviable Sanitariamente</v>
      </c>
      <c r="DFS474" s="44" t="str">
        <f t="shared" si="347"/>
        <v>Inviable Sanitariamente</v>
      </c>
      <c r="DFT474" s="44" t="str">
        <f t="shared" ref="DFT474:DGC476" si="348">IF(DFR474&lt;5,"Sin Riesgo",IF(DFR474 &lt;=14,"Bajo",IF(DFR474&lt;=35,"Medio",IF(DFR474&lt;=80,"Alto","Inviable Sanitariamente"))))</f>
        <v>Inviable Sanitariamente</v>
      </c>
      <c r="DFU474" s="44" t="str">
        <f t="shared" si="348"/>
        <v>Inviable Sanitariamente</v>
      </c>
      <c r="DFV474" s="44" t="str">
        <f t="shared" si="348"/>
        <v>Inviable Sanitariamente</v>
      </c>
      <c r="DFW474" s="44" t="str">
        <f t="shared" si="348"/>
        <v>Inviable Sanitariamente</v>
      </c>
      <c r="DFX474" s="44" t="str">
        <f t="shared" si="348"/>
        <v>Inviable Sanitariamente</v>
      </c>
      <c r="DFY474" s="44" t="str">
        <f t="shared" si="348"/>
        <v>Inviable Sanitariamente</v>
      </c>
      <c r="DFZ474" s="44" t="str">
        <f t="shared" si="348"/>
        <v>Inviable Sanitariamente</v>
      </c>
      <c r="DGA474" s="44" t="str">
        <f t="shared" si="348"/>
        <v>Inviable Sanitariamente</v>
      </c>
      <c r="DGB474" s="44" t="str">
        <f t="shared" si="348"/>
        <v>Inviable Sanitariamente</v>
      </c>
      <c r="DGC474" s="44" t="str">
        <f t="shared" si="348"/>
        <v>Inviable Sanitariamente</v>
      </c>
      <c r="DGD474" s="44" t="str">
        <f t="shared" ref="DGD474:DGM476" si="349">IF(DGB474&lt;5,"Sin Riesgo",IF(DGB474 &lt;=14,"Bajo",IF(DGB474&lt;=35,"Medio",IF(DGB474&lt;=80,"Alto","Inviable Sanitariamente"))))</f>
        <v>Inviable Sanitariamente</v>
      </c>
      <c r="DGE474" s="44" t="str">
        <f t="shared" si="349"/>
        <v>Inviable Sanitariamente</v>
      </c>
      <c r="DGF474" s="44" t="str">
        <f t="shared" si="349"/>
        <v>Inviable Sanitariamente</v>
      </c>
      <c r="DGG474" s="44" t="str">
        <f t="shared" si="349"/>
        <v>Inviable Sanitariamente</v>
      </c>
      <c r="DGH474" s="44" t="str">
        <f t="shared" si="349"/>
        <v>Inviable Sanitariamente</v>
      </c>
      <c r="DGI474" s="44" t="str">
        <f t="shared" si="349"/>
        <v>Inviable Sanitariamente</v>
      </c>
      <c r="DGJ474" s="44" t="str">
        <f t="shared" si="349"/>
        <v>Inviable Sanitariamente</v>
      </c>
      <c r="DGK474" s="44" t="str">
        <f t="shared" si="349"/>
        <v>Inviable Sanitariamente</v>
      </c>
      <c r="DGL474" s="44" t="str">
        <f t="shared" si="349"/>
        <v>Inviable Sanitariamente</v>
      </c>
      <c r="DGM474" s="44" t="str">
        <f t="shared" si="349"/>
        <v>Inviable Sanitariamente</v>
      </c>
      <c r="DGN474" s="44" t="str">
        <f t="shared" ref="DGN474:DGW476" si="350">IF(DGL474&lt;5,"Sin Riesgo",IF(DGL474 &lt;=14,"Bajo",IF(DGL474&lt;=35,"Medio",IF(DGL474&lt;=80,"Alto","Inviable Sanitariamente"))))</f>
        <v>Inviable Sanitariamente</v>
      </c>
      <c r="DGO474" s="44" t="str">
        <f t="shared" si="350"/>
        <v>Inviable Sanitariamente</v>
      </c>
      <c r="DGP474" s="44" t="str">
        <f t="shared" si="350"/>
        <v>Inviable Sanitariamente</v>
      </c>
      <c r="DGQ474" s="44" t="str">
        <f t="shared" si="350"/>
        <v>Inviable Sanitariamente</v>
      </c>
      <c r="DGR474" s="44" t="str">
        <f t="shared" si="350"/>
        <v>Inviable Sanitariamente</v>
      </c>
      <c r="DGS474" s="44" t="str">
        <f t="shared" si="350"/>
        <v>Inviable Sanitariamente</v>
      </c>
      <c r="DGT474" s="44" t="str">
        <f t="shared" si="350"/>
        <v>Inviable Sanitariamente</v>
      </c>
      <c r="DGU474" s="44" t="str">
        <f t="shared" si="350"/>
        <v>Inviable Sanitariamente</v>
      </c>
      <c r="DGV474" s="44" t="str">
        <f t="shared" si="350"/>
        <v>Inviable Sanitariamente</v>
      </c>
      <c r="DGW474" s="44" t="str">
        <f t="shared" si="350"/>
        <v>Inviable Sanitariamente</v>
      </c>
      <c r="DGX474" s="44" t="str">
        <f t="shared" ref="DGX474:DHG476" si="351">IF(DGV474&lt;5,"Sin Riesgo",IF(DGV474 &lt;=14,"Bajo",IF(DGV474&lt;=35,"Medio",IF(DGV474&lt;=80,"Alto","Inviable Sanitariamente"))))</f>
        <v>Inviable Sanitariamente</v>
      </c>
      <c r="DGY474" s="44" t="str">
        <f t="shared" si="351"/>
        <v>Inviable Sanitariamente</v>
      </c>
      <c r="DGZ474" s="44" t="str">
        <f t="shared" si="351"/>
        <v>Inviable Sanitariamente</v>
      </c>
      <c r="DHA474" s="44" t="str">
        <f t="shared" si="351"/>
        <v>Inviable Sanitariamente</v>
      </c>
      <c r="DHB474" s="44" t="str">
        <f t="shared" si="351"/>
        <v>Inviable Sanitariamente</v>
      </c>
      <c r="DHC474" s="44" t="str">
        <f t="shared" si="351"/>
        <v>Inviable Sanitariamente</v>
      </c>
      <c r="DHD474" s="44" t="str">
        <f t="shared" si="351"/>
        <v>Inviable Sanitariamente</v>
      </c>
      <c r="DHE474" s="44" t="str">
        <f t="shared" si="351"/>
        <v>Inviable Sanitariamente</v>
      </c>
      <c r="DHF474" s="44" t="str">
        <f t="shared" si="351"/>
        <v>Inviable Sanitariamente</v>
      </c>
      <c r="DHG474" s="44" t="str">
        <f t="shared" si="351"/>
        <v>Inviable Sanitariamente</v>
      </c>
      <c r="DHH474" s="44" t="str">
        <f t="shared" ref="DHH474:DHQ476" si="352">IF(DHF474&lt;5,"Sin Riesgo",IF(DHF474 &lt;=14,"Bajo",IF(DHF474&lt;=35,"Medio",IF(DHF474&lt;=80,"Alto","Inviable Sanitariamente"))))</f>
        <v>Inviable Sanitariamente</v>
      </c>
      <c r="DHI474" s="44" t="str">
        <f t="shared" si="352"/>
        <v>Inviable Sanitariamente</v>
      </c>
      <c r="DHJ474" s="44" t="str">
        <f t="shared" si="352"/>
        <v>Inviable Sanitariamente</v>
      </c>
      <c r="DHK474" s="44" t="str">
        <f t="shared" si="352"/>
        <v>Inviable Sanitariamente</v>
      </c>
      <c r="DHL474" s="44" t="str">
        <f t="shared" si="352"/>
        <v>Inviable Sanitariamente</v>
      </c>
      <c r="DHM474" s="44" t="str">
        <f t="shared" si="352"/>
        <v>Inviable Sanitariamente</v>
      </c>
      <c r="DHN474" s="44" t="str">
        <f t="shared" si="352"/>
        <v>Inviable Sanitariamente</v>
      </c>
      <c r="DHO474" s="44" t="str">
        <f t="shared" si="352"/>
        <v>Inviable Sanitariamente</v>
      </c>
      <c r="DHP474" s="44" t="str">
        <f t="shared" si="352"/>
        <v>Inviable Sanitariamente</v>
      </c>
      <c r="DHQ474" s="44" t="str">
        <f t="shared" si="352"/>
        <v>Inviable Sanitariamente</v>
      </c>
      <c r="DHR474" s="44" t="str">
        <f t="shared" ref="DHR474:DIA476" si="353">IF(DHP474&lt;5,"Sin Riesgo",IF(DHP474 &lt;=14,"Bajo",IF(DHP474&lt;=35,"Medio",IF(DHP474&lt;=80,"Alto","Inviable Sanitariamente"))))</f>
        <v>Inviable Sanitariamente</v>
      </c>
      <c r="DHS474" s="44" t="str">
        <f t="shared" si="353"/>
        <v>Inviable Sanitariamente</v>
      </c>
      <c r="DHT474" s="44" t="str">
        <f t="shared" si="353"/>
        <v>Inviable Sanitariamente</v>
      </c>
      <c r="DHU474" s="44" t="str">
        <f t="shared" si="353"/>
        <v>Inviable Sanitariamente</v>
      </c>
      <c r="DHV474" s="44" t="str">
        <f t="shared" si="353"/>
        <v>Inviable Sanitariamente</v>
      </c>
      <c r="DHW474" s="44" t="str">
        <f t="shared" si="353"/>
        <v>Inviable Sanitariamente</v>
      </c>
      <c r="DHX474" s="44" t="str">
        <f t="shared" si="353"/>
        <v>Inviable Sanitariamente</v>
      </c>
      <c r="DHY474" s="44" t="str">
        <f t="shared" si="353"/>
        <v>Inviable Sanitariamente</v>
      </c>
      <c r="DHZ474" s="44" t="str">
        <f t="shared" si="353"/>
        <v>Inviable Sanitariamente</v>
      </c>
      <c r="DIA474" s="44" t="str">
        <f t="shared" si="353"/>
        <v>Inviable Sanitariamente</v>
      </c>
      <c r="DIB474" s="44" t="str">
        <f t="shared" ref="DIB474:DIK476" si="354">IF(DHZ474&lt;5,"Sin Riesgo",IF(DHZ474 &lt;=14,"Bajo",IF(DHZ474&lt;=35,"Medio",IF(DHZ474&lt;=80,"Alto","Inviable Sanitariamente"))))</f>
        <v>Inviable Sanitariamente</v>
      </c>
      <c r="DIC474" s="44" t="str">
        <f t="shared" si="354"/>
        <v>Inviable Sanitariamente</v>
      </c>
      <c r="DID474" s="44" t="str">
        <f t="shared" si="354"/>
        <v>Inviable Sanitariamente</v>
      </c>
      <c r="DIE474" s="44" t="str">
        <f t="shared" si="354"/>
        <v>Inviable Sanitariamente</v>
      </c>
      <c r="DIF474" s="44" t="str">
        <f t="shared" si="354"/>
        <v>Inviable Sanitariamente</v>
      </c>
      <c r="DIG474" s="44" t="str">
        <f t="shared" si="354"/>
        <v>Inviable Sanitariamente</v>
      </c>
      <c r="DIH474" s="44" t="str">
        <f t="shared" si="354"/>
        <v>Inviable Sanitariamente</v>
      </c>
      <c r="DII474" s="44" t="str">
        <f t="shared" si="354"/>
        <v>Inviable Sanitariamente</v>
      </c>
      <c r="DIJ474" s="44" t="str">
        <f t="shared" si="354"/>
        <v>Inviable Sanitariamente</v>
      </c>
      <c r="DIK474" s="44" t="str">
        <f t="shared" si="354"/>
        <v>Inviable Sanitariamente</v>
      </c>
      <c r="DIL474" s="44" t="str">
        <f t="shared" ref="DIL474:DIU476" si="355">IF(DIJ474&lt;5,"Sin Riesgo",IF(DIJ474 &lt;=14,"Bajo",IF(DIJ474&lt;=35,"Medio",IF(DIJ474&lt;=80,"Alto","Inviable Sanitariamente"))))</f>
        <v>Inviable Sanitariamente</v>
      </c>
      <c r="DIM474" s="44" t="str">
        <f t="shared" si="355"/>
        <v>Inviable Sanitariamente</v>
      </c>
      <c r="DIN474" s="44" t="str">
        <f t="shared" si="355"/>
        <v>Inviable Sanitariamente</v>
      </c>
      <c r="DIO474" s="44" t="str">
        <f t="shared" si="355"/>
        <v>Inviable Sanitariamente</v>
      </c>
      <c r="DIP474" s="44" t="str">
        <f t="shared" si="355"/>
        <v>Inviable Sanitariamente</v>
      </c>
      <c r="DIQ474" s="44" t="str">
        <f t="shared" si="355"/>
        <v>Inviable Sanitariamente</v>
      </c>
      <c r="DIR474" s="44" t="str">
        <f t="shared" si="355"/>
        <v>Inviable Sanitariamente</v>
      </c>
      <c r="DIS474" s="44" t="str">
        <f t="shared" si="355"/>
        <v>Inviable Sanitariamente</v>
      </c>
      <c r="DIT474" s="44" t="str">
        <f t="shared" si="355"/>
        <v>Inviable Sanitariamente</v>
      </c>
      <c r="DIU474" s="44" t="str">
        <f t="shared" si="355"/>
        <v>Inviable Sanitariamente</v>
      </c>
      <c r="DIV474" s="44" t="str">
        <f t="shared" ref="DIV474:DJE476" si="356">IF(DIT474&lt;5,"Sin Riesgo",IF(DIT474 &lt;=14,"Bajo",IF(DIT474&lt;=35,"Medio",IF(DIT474&lt;=80,"Alto","Inviable Sanitariamente"))))</f>
        <v>Inviable Sanitariamente</v>
      </c>
      <c r="DIW474" s="44" t="str">
        <f t="shared" si="356"/>
        <v>Inviable Sanitariamente</v>
      </c>
      <c r="DIX474" s="44" t="str">
        <f t="shared" si="356"/>
        <v>Inviable Sanitariamente</v>
      </c>
      <c r="DIY474" s="44" t="str">
        <f t="shared" si="356"/>
        <v>Inviable Sanitariamente</v>
      </c>
      <c r="DIZ474" s="44" t="str">
        <f t="shared" si="356"/>
        <v>Inviable Sanitariamente</v>
      </c>
      <c r="DJA474" s="44" t="str">
        <f t="shared" si="356"/>
        <v>Inviable Sanitariamente</v>
      </c>
      <c r="DJB474" s="44" t="str">
        <f t="shared" si="356"/>
        <v>Inviable Sanitariamente</v>
      </c>
      <c r="DJC474" s="44" t="str">
        <f t="shared" si="356"/>
        <v>Inviable Sanitariamente</v>
      </c>
      <c r="DJD474" s="44" t="str">
        <f t="shared" si="356"/>
        <v>Inviable Sanitariamente</v>
      </c>
      <c r="DJE474" s="44" t="str">
        <f t="shared" si="356"/>
        <v>Inviable Sanitariamente</v>
      </c>
      <c r="DJF474" s="44" t="str">
        <f t="shared" ref="DJF474:DJO476" si="357">IF(DJD474&lt;5,"Sin Riesgo",IF(DJD474 &lt;=14,"Bajo",IF(DJD474&lt;=35,"Medio",IF(DJD474&lt;=80,"Alto","Inviable Sanitariamente"))))</f>
        <v>Inviable Sanitariamente</v>
      </c>
      <c r="DJG474" s="44" t="str">
        <f t="shared" si="357"/>
        <v>Inviable Sanitariamente</v>
      </c>
      <c r="DJH474" s="44" t="str">
        <f t="shared" si="357"/>
        <v>Inviable Sanitariamente</v>
      </c>
      <c r="DJI474" s="44" t="str">
        <f t="shared" si="357"/>
        <v>Inviable Sanitariamente</v>
      </c>
      <c r="DJJ474" s="44" t="str">
        <f t="shared" si="357"/>
        <v>Inviable Sanitariamente</v>
      </c>
      <c r="DJK474" s="44" t="str">
        <f t="shared" si="357"/>
        <v>Inviable Sanitariamente</v>
      </c>
      <c r="DJL474" s="44" t="str">
        <f t="shared" si="357"/>
        <v>Inviable Sanitariamente</v>
      </c>
      <c r="DJM474" s="44" t="str">
        <f t="shared" si="357"/>
        <v>Inviable Sanitariamente</v>
      </c>
      <c r="DJN474" s="44" t="str">
        <f t="shared" si="357"/>
        <v>Inviable Sanitariamente</v>
      </c>
      <c r="DJO474" s="44" t="str">
        <f t="shared" si="357"/>
        <v>Inviable Sanitariamente</v>
      </c>
      <c r="DJP474" s="44" t="str">
        <f t="shared" ref="DJP474:DJY476" si="358">IF(DJN474&lt;5,"Sin Riesgo",IF(DJN474 &lt;=14,"Bajo",IF(DJN474&lt;=35,"Medio",IF(DJN474&lt;=80,"Alto","Inviable Sanitariamente"))))</f>
        <v>Inviable Sanitariamente</v>
      </c>
      <c r="DJQ474" s="44" t="str">
        <f t="shared" si="358"/>
        <v>Inviable Sanitariamente</v>
      </c>
      <c r="DJR474" s="44" t="str">
        <f t="shared" si="358"/>
        <v>Inviable Sanitariamente</v>
      </c>
      <c r="DJS474" s="44" t="str">
        <f t="shared" si="358"/>
        <v>Inviable Sanitariamente</v>
      </c>
      <c r="DJT474" s="44" t="str">
        <f t="shared" si="358"/>
        <v>Inviable Sanitariamente</v>
      </c>
      <c r="DJU474" s="44" t="str">
        <f t="shared" si="358"/>
        <v>Inviable Sanitariamente</v>
      </c>
      <c r="DJV474" s="44" t="str">
        <f t="shared" si="358"/>
        <v>Inviable Sanitariamente</v>
      </c>
      <c r="DJW474" s="44" t="str">
        <f t="shared" si="358"/>
        <v>Inviable Sanitariamente</v>
      </c>
      <c r="DJX474" s="44" t="str">
        <f t="shared" si="358"/>
        <v>Inviable Sanitariamente</v>
      </c>
      <c r="DJY474" s="44" t="str">
        <f t="shared" si="358"/>
        <v>Inviable Sanitariamente</v>
      </c>
      <c r="DJZ474" s="44" t="str">
        <f t="shared" ref="DJZ474:DKI476" si="359">IF(DJX474&lt;5,"Sin Riesgo",IF(DJX474 &lt;=14,"Bajo",IF(DJX474&lt;=35,"Medio",IF(DJX474&lt;=80,"Alto","Inviable Sanitariamente"))))</f>
        <v>Inviable Sanitariamente</v>
      </c>
      <c r="DKA474" s="44" t="str">
        <f t="shared" si="359"/>
        <v>Inviable Sanitariamente</v>
      </c>
      <c r="DKB474" s="44" t="str">
        <f t="shared" si="359"/>
        <v>Inviable Sanitariamente</v>
      </c>
      <c r="DKC474" s="44" t="str">
        <f t="shared" si="359"/>
        <v>Inviable Sanitariamente</v>
      </c>
      <c r="DKD474" s="44" t="str">
        <f t="shared" si="359"/>
        <v>Inviable Sanitariamente</v>
      </c>
      <c r="DKE474" s="44" t="str">
        <f t="shared" si="359"/>
        <v>Inviable Sanitariamente</v>
      </c>
      <c r="DKF474" s="44" t="str">
        <f t="shared" si="359"/>
        <v>Inviable Sanitariamente</v>
      </c>
      <c r="DKG474" s="44" t="str">
        <f t="shared" si="359"/>
        <v>Inviable Sanitariamente</v>
      </c>
      <c r="DKH474" s="44" t="str">
        <f t="shared" si="359"/>
        <v>Inviable Sanitariamente</v>
      </c>
      <c r="DKI474" s="44" t="str">
        <f t="shared" si="359"/>
        <v>Inviable Sanitariamente</v>
      </c>
      <c r="DKJ474" s="44" t="str">
        <f t="shared" ref="DKJ474:DKS476" si="360">IF(DKH474&lt;5,"Sin Riesgo",IF(DKH474 &lt;=14,"Bajo",IF(DKH474&lt;=35,"Medio",IF(DKH474&lt;=80,"Alto","Inviable Sanitariamente"))))</f>
        <v>Inviable Sanitariamente</v>
      </c>
      <c r="DKK474" s="44" t="str">
        <f t="shared" si="360"/>
        <v>Inviable Sanitariamente</v>
      </c>
      <c r="DKL474" s="44" t="str">
        <f t="shared" si="360"/>
        <v>Inviable Sanitariamente</v>
      </c>
      <c r="DKM474" s="44" t="str">
        <f t="shared" si="360"/>
        <v>Inviable Sanitariamente</v>
      </c>
      <c r="DKN474" s="44" t="str">
        <f t="shared" si="360"/>
        <v>Inviable Sanitariamente</v>
      </c>
      <c r="DKO474" s="44" t="str">
        <f t="shared" si="360"/>
        <v>Inviable Sanitariamente</v>
      </c>
      <c r="DKP474" s="44" t="str">
        <f t="shared" si="360"/>
        <v>Inviable Sanitariamente</v>
      </c>
      <c r="DKQ474" s="44" t="str">
        <f t="shared" si="360"/>
        <v>Inviable Sanitariamente</v>
      </c>
      <c r="DKR474" s="44" t="str">
        <f t="shared" si="360"/>
        <v>Inviable Sanitariamente</v>
      </c>
      <c r="DKS474" s="44" t="str">
        <f t="shared" si="360"/>
        <v>Inviable Sanitariamente</v>
      </c>
      <c r="DKT474" s="44" t="str">
        <f t="shared" ref="DKT474:DLC476" si="361">IF(DKR474&lt;5,"Sin Riesgo",IF(DKR474 &lt;=14,"Bajo",IF(DKR474&lt;=35,"Medio",IF(DKR474&lt;=80,"Alto","Inviable Sanitariamente"))))</f>
        <v>Inviable Sanitariamente</v>
      </c>
      <c r="DKU474" s="44" t="str">
        <f t="shared" si="361"/>
        <v>Inviable Sanitariamente</v>
      </c>
      <c r="DKV474" s="44" t="str">
        <f t="shared" si="361"/>
        <v>Inviable Sanitariamente</v>
      </c>
      <c r="DKW474" s="44" t="str">
        <f t="shared" si="361"/>
        <v>Inviable Sanitariamente</v>
      </c>
      <c r="DKX474" s="44" t="str">
        <f t="shared" si="361"/>
        <v>Inviable Sanitariamente</v>
      </c>
      <c r="DKY474" s="44" t="str">
        <f t="shared" si="361"/>
        <v>Inviable Sanitariamente</v>
      </c>
      <c r="DKZ474" s="44" t="str">
        <f t="shared" si="361"/>
        <v>Inviable Sanitariamente</v>
      </c>
      <c r="DLA474" s="44" t="str">
        <f t="shared" si="361"/>
        <v>Inviable Sanitariamente</v>
      </c>
      <c r="DLB474" s="44" t="str">
        <f t="shared" si="361"/>
        <v>Inviable Sanitariamente</v>
      </c>
      <c r="DLC474" s="44" t="str">
        <f t="shared" si="361"/>
        <v>Inviable Sanitariamente</v>
      </c>
      <c r="DLD474" s="44" t="str">
        <f t="shared" ref="DLD474:DLM476" si="362">IF(DLB474&lt;5,"Sin Riesgo",IF(DLB474 &lt;=14,"Bajo",IF(DLB474&lt;=35,"Medio",IF(DLB474&lt;=80,"Alto","Inviable Sanitariamente"))))</f>
        <v>Inviable Sanitariamente</v>
      </c>
      <c r="DLE474" s="44" t="str">
        <f t="shared" si="362"/>
        <v>Inviable Sanitariamente</v>
      </c>
      <c r="DLF474" s="44" t="str">
        <f t="shared" si="362"/>
        <v>Inviable Sanitariamente</v>
      </c>
      <c r="DLG474" s="44" t="str">
        <f t="shared" si="362"/>
        <v>Inviable Sanitariamente</v>
      </c>
      <c r="DLH474" s="44" t="str">
        <f t="shared" si="362"/>
        <v>Inviable Sanitariamente</v>
      </c>
      <c r="DLI474" s="44" t="str">
        <f t="shared" si="362"/>
        <v>Inviable Sanitariamente</v>
      </c>
      <c r="DLJ474" s="44" t="str">
        <f t="shared" si="362"/>
        <v>Inviable Sanitariamente</v>
      </c>
      <c r="DLK474" s="44" t="str">
        <f t="shared" si="362"/>
        <v>Inviable Sanitariamente</v>
      </c>
      <c r="DLL474" s="44" t="str">
        <f t="shared" si="362"/>
        <v>Inviable Sanitariamente</v>
      </c>
      <c r="DLM474" s="44" t="str">
        <f t="shared" si="362"/>
        <v>Inviable Sanitariamente</v>
      </c>
      <c r="DLN474" s="44" t="str">
        <f t="shared" ref="DLN474:DLW476" si="363">IF(DLL474&lt;5,"Sin Riesgo",IF(DLL474 &lt;=14,"Bajo",IF(DLL474&lt;=35,"Medio",IF(DLL474&lt;=80,"Alto","Inviable Sanitariamente"))))</f>
        <v>Inviable Sanitariamente</v>
      </c>
      <c r="DLO474" s="44" t="str">
        <f t="shared" si="363"/>
        <v>Inviable Sanitariamente</v>
      </c>
      <c r="DLP474" s="44" t="str">
        <f t="shared" si="363"/>
        <v>Inviable Sanitariamente</v>
      </c>
      <c r="DLQ474" s="44" t="str">
        <f t="shared" si="363"/>
        <v>Inviable Sanitariamente</v>
      </c>
      <c r="DLR474" s="44" t="str">
        <f t="shared" si="363"/>
        <v>Inviable Sanitariamente</v>
      </c>
      <c r="DLS474" s="44" t="str">
        <f t="shared" si="363"/>
        <v>Inviable Sanitariamente</v>
      </c>
      <c r="DLT474" s="44" t="str">
        <f t="shared" si="363"/>
        <v>Inviable Sanitariamente</v>
      </c>
      <c r="DLU474" s="44" t="str">
        <f t="shared" si="363"/>
        <v>Inviable Sanitariamente</v>
      </c>
      <c r="DLV474" s="44" t="str">
        <f t="shared" si="363"/>
        <v>Inviable Sanitariamente</v>
      </c>
      <c r="DLW474" s="44" t="str">
        <f t="shared" si="363"/>
        <v>Inviable Sanitariamente</v>
      </c>
      <c r="DLX474" s="44" t="str">
        <f t="shared" ref="DLX474:DMG476" si="364">IF(DLV474&lt;5,"Sin Riesgo",IF(DLV474 &lt;=14,"Bajo",IF(DLV474&lt;=35,"Medio",IF(DLV474&lt;=80,"Alto","Inviable Sanitariamente"))))</f>
        <v>Inviable Sanitariamente</v>
      </c>
      <c r="DLY474" s="44" t="str">
        <f t="shared" si="364"/>
        <v>Inviable Sanitariamente</v>
      </c>
      <c r="DLZ474" s="44" t="str">
        <f t="shared" si="364"/>
        <v>Inviable Sanitariamente</v>
      </c>
      <c r="DMA474" s="44" t="str">
        <f t="shared" si="364"/>
        <v>Inviable Sanitariamente</v>
      </c>
      <c r="DMB474" s="44" t="str">
        <f t="shared" si="364"/>
        <v>Inviable Sanitariamente</v>
      </c>
      <c r="DMC474" s="44" t="str">
        <f t="shared" si="364"/>
        <v>Inviable Sanitariamente</v>
      </c>
      <c r="DMD474" s="44" t="str">
        <f t="shared" si="364"/>
        <v>Inviable Sanitariamente</v>
      </c>
      <c r="DME474" s="44" t="str">
        <f t="shared" si="364"/>
        <v>Inviable Sanitariamente</v>
      </c>
      <c r="DMF474" s="44" t="str">
        <f t="shared" si="364"/>
        <v>Inviable Sanitariamente</v>
      </c>
      <c r="DMG474" s="44" t="str">
        <f t="shared" si="364"/>
        <v>Inviable Sanitariamente</v>
      </c>
      <c r="DMH474" s="44" t="str">
        <f t="shared" ref="DMH474:DMQ476" si="365">IF(DMF474&lt;5,"Sin Riesgo",IF(DMF474 &lt;=14,"Bajo",IF(DMF474&lt;=35,"Medio",IF(DMF474&lt;=80,"Alto","Inviable Sanitariamente"))))</f>
        <v>Inviable Sanitariamente</v>
      </c>
      <c r="DMI474" s="44" t="str">
        <f t="shared" si="365"/>
        <v>Inviable Sanitariamente</v>
      </c>
      <c r="DMJ474" s="44" t="str">
        <f t="shared" si="365"/>
        <v>Inviable Sanitariamente</v>
      </c>
      <c r="DMK474" s="44" t="str">
        <f t="shared" si="365"/>
        <v>Inviable Sanitariamente</v>
      </c>
      <c r="DML474" s="44" t="str">
        <f t="shared" si="365"/>
        <v>Inviable Sanitariamente</v>
      </c>
      <c r="DMM474" s="44" t="str">
        <f t="shared" si="365"/>
        <v>Inviable Sanitariamente</v>
      </c>
      <c r="DMN474" s="44" t="str">
        <f t="shared" si="365"/>
        <v>Inviable Sanitariamente</v>
      </c>
      <c r="DMO474" s="44" t="str">
        <f t="shared" si="365"/>
        <v>Inviable Sanitariamente</v>
      </c>
      <c r="DMP474" s="44" t="str">
        <f t="shared" si="365"/>
        <v>Inviable Sanitariamente</v>
      </c>
      <c r="DMQ474" s="44" t="str">
        <f t="shared" si="365"/>
        <v>Inviable Sanitariamente</v>
      </c>
      <c r="DMR474" s="44" t="str">
        <f t="shared" ref="DMR474:DNA476" si="366">IF(DMP474&lt;5,"Sin Riesgo",IF(DMP474 &lt;=14,"Bajo",IF(DMP474&lt;=35,"Medio",IF(DMP474&lt;=80,"Alto","Inviable Sanitariamente"))))</f>
        <v>Inviable Sanitariamente</v>
      </c>
      <c r="DMS474" s="44" t="str">
        <f t="shared" si="366"/>
        <v>Inviable Sanitariamente</v>
      </c>
      <c r="DMT474" s="44" t="str">
        <f t="shared" si="366"/>
        <v>Inviable Sanitariamente</v>
      </c>
      <c r="DMU474" s="44" t="str">
        <f t="shared" si="366"/>
        <v>Inviable Sanitariamente</v>
      </c>
      <c r="DMV474" s="44" t="str">
        <f t="shared" si="366"/>
        <v>Inviable Sanitariamente</v>
      </c>
      <c r="DMW474" s="44" t="str">
        <f t="shared" si="366"/>
        <v>Inviable Sanitariamente</v>
      </c>
      <c r="DMX474" s="44" t="str">
        <f t="shared" si="366"/>
        <v>Inviable Sanitariamente</v>
      </c>
      <c r="DMY474" s="44" t="str">
        <f t="shared" si="366"/>
        <v>Inviable Sanitariamente</v>
      </c>
      <c r="DMZ474" s="44" t="str">
        <f t="shared" si="366"/>
        <v>Inviable Sanitariamente</v>
      </c>
      <c r="DNA474" s="44" t="str">
        <f t="shared" si="366"/>
        <v>Inviable Sanitariamente</v>
      </c>
      <c r="DNB474" s="44" t="str">
        <f t="shared" ref="DNB474:DNK476" si="367">IF(DMZ474&lt;5,"Sin Riesgo",IF(DMZ474 &lt;=14,"Bajo",IF(DMZ474&lt;=35,"Medio",IF(DMZ474&lt;=80,"Alto","Inviable Sanitariamente"))))</f>
        <v>Inviable Sanitariamente</v>
      </c>
      <c r="DNC474" s="44" t="str">
        <f t="shared" si="367"/>
        <v>Inviable Sanitariamente</v>
      </c>
      <c r="DND474" s="44" t="str">
        <f t="shared" si="367"/>
        <v>Inviable Sanitariamente</v>
      </c>
      <c r="DNE474" s="44" t="str">
        <f t="shared" si="367"/>
        <v>Inviable Sanitariamente</v>
      </c>
      <c r="DNF474" s="44" t="str">
        <f t="shared" si="367"/>
        <v>Inviable Sanitariamente</v>
      </c>
      <c r="DNG474" s="44" t="str">
        <f t="shared" si="367"/>
        <v>Inviable Sanitariamente</v>
      </c>
      <c r="DNH474" s="44" t="str">
        <f t="shared" si="367"/>
        <v>Inviable Sanitariamente</v>
      </c>
      <c r="DNI474" s="44" t="str">
        <f t="shared" si="367"/>
        <v>Inviable Sanitariamente</v>
      </c>
      <c r="DNJ474" s="44" t="str">
        <f t="shared" si="367"/>
        <v>Inviable Sanitariamente</v>
      </c>
      <c r="DNK474" s="44" t="str">
        <f t="shared" si="367"/>
        <v>Inviable Sanitariamente</v>
      </c>
      <c r="DNL474" s="44" t="str">
        <f t="shared" ref="DNL474:DNU476" si="368">IF(DNJ474&lt;5,"Sin Riesgo",IF(DNJ474 &lt;=14,"Bajo",IF(DNJ474&lt;=35,"Medio",IF(DNJ474&lt;=80,"Alto","Inviable Sanitariamente"))))</f>
        <v>Inviable Sanitariamente</v>
      </c>
      <c r="DNM474" s="44" t="str">
        <f t="shared" si="368"/>
        <v>Inviable Sanitariamente</v>
      </c>
      <c r="DNN474" s="44" t="str">
        <f t="shared" si="368"/>
        <v>Inviable Sanitariamente</v>
      </c>
      <c r="DNO474" s="44" t="str">
        <f t="shared" si="368"/>
        <v>Inviable Sanitariamente</v>
      </c>
      <c r="DNP474" s="44" t="str">
        <f t="shared" si="368"/>
        <v>Inviable Sanitariamente</v>
      </c>
      <c r="DNQ474" s="44" t="str">
        <f t="shared" si="368"/>
        <v>Inviable Sanitariamente</v>
      </c>
      <c r="DNR474" s="44" t="str">
        <f t="shared" si="368"/>
        <v>Inviable Sanitariamente</v>
      </c>
      <c r="DNS474" s="44" t="str">
        <f t="shared" si="368"/>
        <v>Inviable Sanitariamente</v>
      </c>
      <c r="DNT474" s="44" t="str">
        <f t="shared" si="368"/>
        <v>Inviable Sanitariamente</v>
      </c>
      <c r="DNU474" s="44" t="str">
        <f t="shared" si="368"/>
        <v>Inviable Sanitariamente</v>
      </c>
      <c r="DNV474" s="44" t="str">
        <f t="shared" ref="DNV474:DOE476" si="369">IF(DNT474&lt;5,"Sin Riesgo",IF(DNT474 &lt;=14,"Bajo",IF(DNT474&lt;=35,"Medio",IF(DNT474&lt;=80,"Alto","Inviable Sanitariamente"))))</f>
        <v>Inviable Sanitariamente</v>
      </c>
      <c r="DNW474" s="44" t="str">
        <f t="shared" si="369"/>
        <v>Inviable Sanitariamente</v>
      </c>
      <c r="DNX474" s="44" t="str">
        <f t="shared" si="369"/>
        <v>Inviable Sanitariamente</v>
      </c>
      <c r="DNY474" s="44" t="str">
        <f t="shared" si="369"/>
        <v>Inviable Sanitariamente</v>
      </c>
      <c r="DNZ474" s="44" t="str">
        <f t="shared" si="369"/>
        <v>Inviable Sanitariamente</v>
      </c>
      <c r="DOA474" s="44" t="str">
        <f t="shared" si="369"/>
        <v>Inviable Sanitariamente</v>
      </c>
      <c r="DOB474" s="44" t="str">
        <f t="shared" si="369"/>
        <v>Inviable Sanitariamente</v>
      </c>
      <c r="DOC474" s="44" t="str">
        <f t="shared" si="369"/>
        <v>Inviable Sanitariamente</v>
      </c>
      <c r="DOD474" s="44" t="str">
        <f t="shared" si="369"/>
        <v>Inviable Sanitariamente</v>
      </c>
      <c r="DOE474" s="44" t="str">
        <f t="shared" si="369"/>
        <v>Inviable Sanitariamente</v>
      </c>
      <c r="DOF474" s="44" t="str">
        <f t="shared" ref="DOF474:DOO476" si="370">IF(DOD474&lt;5,"Sin Riesgo",IF(DOD474 &lt;=14,"Bajo",IF(DOD474&lt;=35,"Medio",IF(DOD474&lt;=80,"Alto","Inviable Sanitariamente"))))</f>
        <v>Inviable Sanitariamente</v>
      </c>
      <c r="DOG474" s="44" t="str">
        <f t="shared" si="370"/>
        <v>Inviable Sanitariamente</v>
      </c>
      <c r="DOH474" s="44" t="str">
        <f t="shared" si="370"/>
        <v>Inviable Sanitariamente</v>
      </c>
      <c r="DOI474" s="44" t="str">
        <f t="shared" si="370"/>
        <v>Inviable Sanitariamente</v>
      </c>
      <c r="DOJ474" s="44" t="str">
        <f t="shared" si="370"/>
        <v>Inviable Sanitariamente</v>
      </c>
      <c r="DOK474" s="44" t="str">
        <f t="shared" si="370"/>
        <v>Inviable Sanitariamente</v>
      </c>
      <c r="DOL474" s="44" t="str">
        <f t="shared" si="370"/>
        <v>Inviable Sanitariamente</v>
      </c>
      <c r="DOM474" s="44" t="str">
        <f t="shared" si="370"/>
        <v>Inviable Sanitariamente</v>
      </c>
      <c r="DON474" s="44" t="str">
        <f t="shared" si="370"/>
        <v>Inviable Sanitariamente</v>
      </c>
      <c r="DOO474" s="44" t="str">
        <f t="shared" si="370"/>
        <v>Inviable Sanitariamente</v>
      </c>
      <c r="DOP474" s="44" t="str">
        <f t="shared" ref="DOP474:DOY476" si="371">IF(DON474&lt;5,"Sin Riesgo",IF(DON474 &lt;=14,"Bajo",IF(DON474&lt;=35,"Medio",IF(DON474&lt;=80,"Alto","Inviable Sanitariamente"))))</f>
        <v>Inviable Sanitariamente</v>
      </c>
      <c r="DOQ474" s="44" t="str">
        <f t="shared" si="371"/>
        <v>Inviable Sanitariamente</v>
      </c>
      <c r="DOR474" s="44" t="str">
        <f t="shared" si="371"/>
        <v>Inviable Sanitariamente</v>
      </c>
      <c r="DOS474" s="44" t="str">
        <f t="shared" si="371"/>
        <v>Inviable Sanitariamente</v>
      </c>
      <c r="DOT474" s="44" t="str">
        <f t="shared" si="371"/>
        <v>Inviable Sanitariamente</v>
      </c>
      <c r="DOU474" s="44" t="str">
        <f t="shared" si="371"/>
        <v>Inviable Sanitariamente</v>
      </c>
      <c r="DOV474" s="44" t="str">
        <f t="shared" si="371"/>
        <v>Inviable Sanitariamente</v>
      </c>
      <c r="DOW474" s="44" t="str">
        <f t="shared" si="371"/>
        <v>Inviable Sanitariamente</v>
      </c>
      <c r="DOX474" s="44" t="str">
        <f t="shared" si="371"/>
        <v>Inviable Sanitariamente</v>
      </c>
      <c r="DOY474" s="44" t="str">
        <f t="shared" si="371"/>
        <v>Inviable Sanitariamente</v>
      </c>
      <c r="DOZ474" s="44" t="str">
        <f t="shared" ref="DOZ474:DPI476" si="372">IF(DOX474&lt;5,"Sin Riesgo",IF(DOX474 &lt;=14,"Bajo",IF(DOX474&lt;=35,"Medio",IF(DOX474&lt;=80,"Alto","Inviable Sanitariamente"))))</f>
        <v>Inviable Sanitariamente</v>
      </c>
      <c r="DPA474" s="44" t="str">
        <f t="shared" si="372"/>
        <v>Inviable Sanitariamente</v>
      </c>
      <c r="DPB474" s="44" t="str">
        <f t="shared" si="372"/>
        <v>Inviable Sanitariamente</v>
      </c>
      <c r="DPC474" s="44" t="str">
        <f t="shared" si="372"/>
        <v>Inviable Sanitariamente</v>
      </c>
      <c r="DPD474" s="44" t="str">
        <f t="shared" si="372"/>
        <v>Inviable Sanitariamente</v>
      </c>
      <c r="DPE474" s="44" t="str">
        <f t="shared" si="372"/>
        <v>Inviable Sanitariamente</v>
      </c>
      <c r="DPF474" s="44" t="str">
        <f t="shared" si="372"/>
        <v>Inviable Sanitariamente</v>
      </c>
      <c r="DPG474" s="44" t="str">
        <f t="shared" si="372"/>
        <v>Inviable Sanitariamente</v>
      </c>
      <c r="DPH474" s="44" t="str">
        <f t="shared" si="372"/>
        <v>Inviable Sanitariamente</v>
      </c>
      <c r="DPI474" s="44" t="str">
        <f t="shared" si="372"/>
        <v>Inviable Sanitariamente</v>
      </c>
      <c r="DPJ474" s="44" t="str">
        <f t="shared" ref="DPJ474:DPS476" si="373">IF(DPH474&lt;5,"Sin Riesgo",IF(DPH474 &lt;=14,"Bajo",IF(DPH474&lt;=35,"Medio",IF(DPH474&lt;=80,"Alto","Inviable Sanitariamente"))))</f>
        <v>Inviable Sanitariamente</v>
      </c>
      <c r="DPK474" s="44" t="str">
        <f t="shared" si="373"/>
        <v>Inviable Sanitariamente</v>
      </c>
      <c r="DPL474" s="44" t="str">
        <f t="shared" si="373"/>
        <v>Inviable Sanitariamente</v>
      </c>
      <c r="DPM474" s="44" t="str">
        <f t="shared" si="373"/>
        <v>Inviable Sanitariamente</v>
      </c>
      <c r="DPN474" s="44" t="str">
        <f t="shared" si="373"/>
        <v>Inviable Sanitariamente</v>
      </c>
      <c r="DPO474" s="44" t="str">
        <f t="shared" si="373"/>
        <v>Inviable Sanitariamente</v>
      </c>
      <c r="DPP474" s="44" t="str">
        <f t="shared" si="373"/>
        <v>Inviable Sanitariamente</v>
      </c>
      <c r="DPQ474" s="44" t="str">
        <f t="shared" si="373"/>
        <v>Inviable Sanitariamente</v>
      </c>
      <c r="DPR474" s="44" t="str">
        <f t="shared" si="373"/>
        <v>Inviable Sanitariamente</v>
      </c>
      <c r="DPS474" s="44" t="str">
        <f t="shared" si="373"/>
        <v>Inviable Sanitariamente</v>
      </c>
      <c r="DPT474" s="44" t="str">
        <f t="shared" ref="DPT474:DQC476" si="374">IF(DPR474&lt;5,"Sin Riesgo",IF(DPR474 &lt;=14,"Bajo",IF(DPR474&lt;=35,"Medio",IF(DPR474&lt;=80,"Alto","Inviable Sanitariamente"))))</f>
        <v>Inviable Sanitariamente</v>
      </c>
      <c r="DPU474" s="44" t="str">
        <f t="shared" si="374"/>
        <v>Inviable Sanitariamente</v>
      </c>
      <c r="DPV474" s="44" t="str">
        <f t="shared" si="374"/>
        <v>Inviable Sanitariamente</v>
      </c>
      <c r="DPW474" s="44" t="str">
        <f t="shared" si="374"/>
        <v>Inviable Sanitariamente</v>
      </c>
      <c r="DPX474" s="44" t="str">
        <f t="shared" si="374"/>
        <v>Inviable Sanitariamente</v>
      </c>
      <c r="DPY474" s="44" t="str">
        <f t="shared" si="374"/>
        <v>Inviable Sanitariamente</v>
      </c>
      <c r="DPZ474" s="44" t="str">
        <f t="shared" si="374"/>
        <v>Inviable Sanitariamente</v>
      </c>
      <c r="DQA474" s="44" t="str">
        <f t="shared" si="374"/>
        <v>Inviable Sanitariamente</v>
      </c>
      <c r="DQB474" s="44" t="str">
        <f t="shared" si="374"/>
        <v>Inviable Sanitariamente</v>
      </c>
      <c r="DQC474" s="44" t="str">
        <f t="shared" si="374"/>
        <v>Inviable Sanitariamente</v>
      </c>
      <c r="DQD474" s="44" t="str">
        <f t="shared" ref="DQD474:DQM476" si="375">IF(DQB474&lt;5,"Sin Riesgo",IF(DQB474 &lt;=14,"Bajo",IF(DQB474&lt;=35,"Medio",IF(DQB474&lt;=80,"Alto","Inviable Sanitariamente"))))</f>
        <v>Inviable Sanitariamente</v>
      </c>
      <c r="DQE474" s="44" t="str">
        <f t="shared" si="375"/>
        <v>Inviable Sanitariamente</v>
      </c>
      <c r="DQF474" s="44" t="str">
        <f t="shared" si="375"/>
        <v>Inviable Sanitariamente</v>
      </c>
      <c r="DQG474" s="44" t="str">
        <f t="shared" si="375"/>
        <v>Inviable Sanitariamente</v>
      </c>
      <c r="DQH474" s="44" t="str">
        <f t="shared" si="375"/>
        <v>Inviable Sanitariamente</v>
      </c>
      <c r="DQI474" s="44" t="str">
        <f t="shared" si="375"/>
        <v>Inviable Sanitariamente</v>
      </c>
      <c r="DQJ474" s="44" t="str">
        <f t="shared" si="375"/>
        <v>Inviable Sanitariamente</v>
      </c>
      <c r="DQK474" s="44" t="str">
        <f t="shared" si="375"/>
        <v>Inviable Sanitariamente</v>
      </c>
      <c r="DQL474" s="44" t="str">
        <f t="shared" si="375"/>
        <v>Inviable Sanitariamente</v>
      </c>
      <c r="DQM474" s="44" t="str">
        <f t="shared" si="375"/>
        <v>Inviable Sanitariamente</v>
      </c>
      <c r="DQN474" s="44" t="str">
        <f t="shared" ref="DQN474:DQW476" si="376">IF(DQL474&lt;5,"Sin Riesgo",IF(DQL474 &lt;=14,"Bajo",IF(DQL474&lt;=35,"Medio",IF(DQL474&lt;=80,"Alto","Inviable Sanitariamente"))))</f>
        <v>Inviable Sanitariamente</v>
      </c>
      <c r="DQO474" s="44" t="str">
        <f t="shared" si="376"/>
        <v>Inviable Sanitariamente</v>
      </c>
      <c r="DQP474" s="44" t="str">
        <f t="shared" si="376"/>
        <v>Inviable Sanitariamente</v>
      </c>
      <c r="DQQ474" s="44" t="str">
        <f t="shared" si="376"/>
        <v>Inviable Sanitariamente</v>
      </c>
      <c r="DQR474" s="44" t="str">
        <f t="shared" si="376"/>
        <v>Inviable Sanitariamente</v>
      </c>
      <c r="DQS474" s="44" t="str">
        <f t="shared" si="376"/>
        <v>Inviable Sanitariamente</v>
      </c>
      <c r="DQT474" s="44" t="str">
        <f t="shared" si="376"/>
        <v>Inviable Sanitariamente</v>
      </c>
      <c r="DQU474" s="44" t="str">
        <f t="shared" si="376"/>
        <v>Inviable Sanitariamente</v>
      </c>
      <c r="DQV474" s="44" t="str">
        <f t="shared" si="376"/>
        <v>Inviable Sanitariamente</v>
      </c>
      <c r="DQW474" s="44" t="str">
        <f t="shared" si="376"/>
        <v>Inviable Sanitariamente</v>
      </c>
      <c r="DQX474" s="44" t="str">
        <f t="shared" ref="DQX474:DRG476" si="377">IF(DQV474&lt;5,"Sin Riesgo",IF(DQV474 &lt;=14,"Bajo",IF(DQV474&lt;=35,"Medio",IF(DQV474&lt;=80,"Alto","Inviable Sanitariamente"))))</f>
        <v>Inviable Sanitariamente</v>
      </c>
      <c r="DQY474" s="44" t="str">
        <f t="shared" si="377"/>
        <v>Inviable Sanitariamente</v>
      </c>
      <c r="DQZ474" s="44" t="str">
        <f t="shared" si="377"/>
        <v>Inviable Sanitariamente</v>
      </c>
      <c r="DRA474" s="44" t="str">
        <f t="shared" si="377"/>
        <v>Inviable Sanitariamente</v>
      </c>
      <c r="DRB474" s="44" t="str">
        <f t="shared" si="377"/>
        <v>Inviable Sanitariamente</v>
      </c>
      <c r="DRC474" s="44" t="str">
        <f t="shared" si="377"/>
        <v>Inviable Sanitariamente</v>
      </c>
      <c r="DRD474" s="44" t="str">
        <f t="shared" si="377"/>
        <v>Inviable Sanitariamente</v>
      </c>
      <c r="DRE474" s="44" t="str">
        <f t="shared" si="377"/>
        <v>Inviable Sanitariamente</v>
      </c>
      <c r="DRF474" s="44" t="str">
        <f t="shared" si="377"/>
        <v>Inviable Sanitariamente</v>
      </c>
      <c r="DRG474" s="44" t="str">
        <f t="shared" si="377"/>
        <v>Inviable Sanitariamente</v>
      </c>
      <c r="DRH474" s="44" t="str">
        <f t="shared" ref="DRH474:DRQ476" si="378">IF(DRF474&lt;5,"Sin Riesgo",IF(DRF474 &lt;=14,"Bajo",IF(DRF474&lt;=35,"Medio",IF(DRF474&lt;=80,"Alto","Inviable Sanitariamente"))))</f>
        <v>Inviable Sanitariamente</v>
      </c>
      <c r="DRI474" s="44" t="str">
        <f t="shared" si="378"/>
        <v>Inviable Sanitariamente</v>
      </c>
      <c r="DRJ474" s="44" t="str">
        <f t="shared" si="378"/>
        <v>Inviable Sanitariamente</v>
      </c>
      <c r="DRK474" s="44" t="str">
        <f t="shared" si="378"/>
        <v>Inviable Sanitariamente</v>
      </c>
      <c r="DRL474" s="44" t="str">
        <f t="shared" si="378"/>
        <v>Inviable Sanitariamente</v>
      </c>
      <c r="DRM474" s="44" t="str">
        <f t="shared" si="378"/>
        <v>Inviable Sanitariamente</v>
      </c>
      <c r="DRN474" s="44" t="str">
        <f t="shared" si="378"/>
        <v>Inviable Sanitariamente</v>
      </c>
      <c r="DRO474" s="44" t="str">
        <f t="shared" si="378"/>
        <v>Inviable Sanitariamente</v>
      </c>
      <c r="DRP474" s="44" t="str">
        <f t="shared" si="378"/>
        <v>Inviable Sanitariamente</v>
      </c>
      <c r="DRQ474" s="44" t="str">
        <f t="shared" si="378"/>
        <v>Inviable Sanitariamente</v>
      </c>
      <c r="DRR474" s="44" t="str">
        <f t="shared" ref="DRR474:DSA476" si="379">IF(DRP474&lt;5,"Sin Riesgo",IF(DRP474 &lt;=14,"Bajo",IF(DRP474&lt;=35,"Medio",IF(DRP474&lt;=80,"Alto","Inviable Sanitariamente"))))</f>
        <v>Inviable Sanitariamente</v>
      </c>
      <c r="DRS474" s="44" t="str">
        <f t="shared" si="379"/>
        <v>Inviable Sanitariamente</v>
      </c>
      <c r="DRT474" s="44" t="str">
        <f t="shared" si="379"/>
        <v>Inviable Sanitariamente</v>
      </c>
      <c r="DRU474" s="44" t="str">
        <f t="shared" si="379"/>
        <v>Inviable Sanitariamente</v>
      </c>
      <c r="DRV474" s="44" t="str">
        <f t="shared" si="379"/>
        <v>Inviable Sanitariamente</v>
      </c>
      <c r="DRW474" s="44" t="str">
        <f t="shared" si="379"/>
        <v>Inviable Sanitariamente</v>
      </c>
      <c r="DRX474" s="44" t="str">
        <f t="shared" si="379"/>
        <v>Inviable Sanitariamente</v>
      </c>
      <c r="DRY474" s="44" t="str">
        <f t="shared" si="379"/>
        <v>Inviable Sanitariamente</v>
      </c>
      <c r="DRZ474" s="44" t="str">
        <f t="shared" si="379"/>
        <v>Inviable Sanitariamente</v>
      </c>
      <c r="DSA474" s="44" t="str">
        <f t="shared" si="379"/>
        <v>Inviable Sanitariamente</v>
      </c>
      <c r="DSB474" s="44" t="str">
        <f t="shared" ref="DSB474:DSK476" si="380">IF(DRZ474&lt;5,"Sin Riesgo",IF(DRZ474 &lt;=14,"Bajo",IF(DRZ474&lt;=35,"Medio",IF(DRZ474&lt;=80,"Alto","Inviable Sanitariamente"))))</f>
        <v>Inviable Sanitariamente</v>
      </c>
      <c r="DSC474" s="44" t="str">
        <f t="shared" si="380"/>
        <v>Inviable Sanitariamente</v>
      </c>
      <c r="DSD474" s="44" t="str">
        <f t="shared" si="380"/>
        <v>Inviable Sanitariamente</v>
      </c>
      <c r="DSE474" s="44" t="str">
        <f t="shared" si="380"/>
        <v>Inviable Sanitariamente</v>
      </c>
      <c r="DSF474" s="44" t="str">
        <f t="shared" si="380"/>
        <v>Inviable Sanitariamente</v>
      </c>
      <c r="DSG474" s="44" t="str">
        <f t="shared" si="380"/>
        <v>Inviable Sanitariamente</v>
      </c>
      <c r="DSH474" s="44" t="str">
        <f t="shared" si="380"/>
        <v>Inviable Sanitariamente</v>
      </c>
      <c r="DSI474" s="44" t="str">
        <f t="shared" si="380"/>
        <v>Inviable Sanitariamente</v>
      </c>
      <c r="DSJ474" s="44" t="str">
        <f t="shared" si="380"/>
        <v>Inviable Sanitariamente</v>
      </c>
      <c r="DSK474" s="44" t="str">
        <f t="shared" si="380"/>
        <v>Inviable Sanitariamente</v>
      </c>
      <c r="DSL474" s="44" t="str">
        <f t="shared" ref="DSL474:DSU476" si="381">IF(DSJ474&lt;5,"Sin Riesgo",IF(DSJ474 &lt;=14,"Bajo",IF(DSJ474&lt;=35,"Medio",IF(DSJ474&lt;=80,"Alto","Inviable Sanitariamente"))))</f>
        <v>Inviable Sanitariamente</v>
      </c>
      <c r="DSM474" s="44" t="str">
        <f t="shared" si="381"/>
        <v>Inviable Sanitariamente</v>
      </c>
      <c r="DSN474" s="44" t="str">
        <f t="shared" si="381"/>
        <v>Inviable Sanitariamente</v>
      </c>
      <c r="DSO474" s="44" t="str">
        <f t="shared" si="381"/>
        <v>Inviable Sanitariamente</v>
      </c>
      <c r="DSP474" s="44" t="str">
        <f t="shared" si="381"/>
        <v>Inviable Sanitariamente</v>
      </c>
      <c r="DSQ474" s="44" t="str">
        <f t="shared" si="381"/>
        <v>Inviable Sanitariamente</v>
      </c>
      <c r="DSR474" s="44" t="str">
        <f t="shared" si="381"/>
        <v>Inviable Sanitariamente</v>
      </c>
      <c r="DSS474" s="44" t="str">
        <f t="shared" si="381"/>
        <v>Inviable Sanitariamente</v>
      </c>
      <c r="DST474" s="44" t="str">
        <f t="shared" si="381"/>
        <v>Inviable Sanitariamente</v>
      </c>
      <c r="DSU474" s="44" t="str">
        <f t="shared" si="381"/>
        <v>Inviable Sanitariamente</v>
      </c>
      <c r="DSV474" s="44" t="str">
        <f t="shared" ref="DSV474:DTE476" si="382">IF(DST474&lt;5,"Sin Riesgo",IF(DST474 &lt;=14,"Bajo",IF(DST474&lt;=35,"Medio",IF(DST474&lt;=80,"Alto","Inviable Sanitariamente"))))</f>
        <v>Inviable Sanitariamente</v>
      </c>
      <c r="DSW474" s="44" t="str">
        <f t="shared" si="382"/>
        <v>Inviable Sanitariamente</v>
      </c>
      <c r="DSX474" s="44" t="str">
        <f t="shared" si="382"/>
        <v>Inviable Sanitariamente</v>
      </c>
      <c r="DSY474" s="44" t="str">
        <f t="shared" si="382"/>
        <v>Inviable Sanitariamente</v>
      </c>
      <c r="DSZ474" s="44" t="str">
        <f t="shared" si="382"/>
        <v>Inviable Sanitariamente</v>
      </c>
      <c r="DTA474" s="44" t="str">
        <f t="shared" si="382"/>
        <v>Inviable Sanitariamente</v>
      </c>
      <c r="DTB474" s="44" t="str">
        <f t="shared" si="382"/>
        <v>Inviable Sanitariamente</v>
      </c>
      <c r="DTC474" s="44" t="str">
        <f t="shared" si="382"/>
        <v>Inviable Sanitariamente</v>
      </c>
      <c r="DTD474" s="44" t="str">
        <f t="shared" si="382"/>
        <v>Inviable Sanitariamente</v>
      </c>
      <c r="DTE474" s="44" t="str">
        <f t="shared" si="382"/>
        <v>Inviable Sanitariamente</v>
      </c>
      <c r="DTF474" s="44" t="str">
        <f t="shared" ref="DTF474:DTO476" si="383">IF(DTD474&lt;5,"Sin Riesgo",IF(DTD474 &lt;=14,"Bajo",IF(DTD474&lt;=35,"Medio",IF(DTD474&lt;=80,"Alto","Inviable Sanitariamente"))))</f>
        <v>Inviable Sanitariamente</v>
      </c>
      <c r="DTG474" s="44" t="str">
        <f t="shared" si="383"/>
        <v>Inviable Sanitariamente</v>
      </c>
      <c r="DTH474" s="44" t="str">
        <f t="shared" si="383"/>
        <v>Inviable Sanitariamente</v>
      </c>
      <c r="DTI474" s="44" t="str">
        <f t="shared" si="383"/>
        <v>Inviable Sanitariamente</v>
      </c>
      <c r="DTJ474" s="44" t="str">
        <f t="shared" si="383"/>
        <v>Inviable Sanitariamente</v>
      </c>
      <c r="DTK474" s="44" t="str">
        <f t="shared" si="383"/>
        <v>Inviable Sanitariamente</v>
      </c>
      <c r="DTL474" s="44" t="str">
        <f t="shared" si="383"/>
        <v>Inviable Sanitariamente</v>
      </c>
      <c r="DTM474" s="44" t="str">
        <f t="shared" si="383"/>
        <v>Inviable Sanitariamente</v>
      </c>
      <c r="DTN474" s="44" t="str">
        <f t="shared" si="383"/>
        <v>Inviable Sanitariamente</v>
      </c>
      <c r="DTO474" s="44" t="str">
        <f t="shared" si="383"/>
        <v>Inviable Sanitariamente</v>
      </c>
      <c r="DTP474" s="44" t="str">
        <f t="shared" ref="DTP474:DTY476" si="384">IF(DTN474&lt;5,"Sin Riesgo",IF(DTN474 &lt;=14,"Bajo",IF(DTN474&lt;=35,"Medio",IF(DTN474&lt;=80,"Alto","Inviable Sanitariamente"))))</f>
        <v>Inviable Sanitariamente</v>
      </c>
      <c r="DTQ474" s="44" t="str">
        <f t="shared" si="384"/>
        <v>Inviable Sanitariamente</v>
      </c>
      <c r="DTR474" s="44" t="str">
        <f t="shared" si="384"/>
        <v>Inviable Sanitariamente</v>
      </c>
      <c r="DTS474" s="44" t="str">
        <f t="shared" si="384"/>
        <v>Inviable Sanitariamente</v>
      </c>
      <c r="DTT474" s="44" t="str">
        <f t="shared" si="384"/>
        <v>Inviable Sanitariamente</v>
      </c>
      <c r="DTU474" s="44" t="str">
        <f t="shared" si="384"/>
        <v>Inviable Sanitariamente</v>
      </c>
      <c r="DTV474" s="44" t="str">
        <f t="shared" si="384"/>
        <v>Inviable Sanitariamente</v>
      </c>
      <c r="DTW474" s="44" t="str">
        <f t="shared" si="384"/>
        <v>Inviable Sanitariamente</v>
      </c>
      <c r="DTX474" s="44" t="str">
        <f t="shared" si="384"/>
        <v>Inviable Sanitariamente</v>
      </c>
      <c r="DTY474" s="44" t="str">
        <f t="shared" si="384"/>
        <v>Inviable Sanitariamente</v>
      </c>
      <c r="DTZ474" s="44" t="str">
        <f t="shared" ref="DTZ474:DUI476" si="385">IF(DTX474&lt;5,"Sin Riesgo",IF(DTX474 &lt;=14,"Bajo",IF(DTX474&lt;=35,"Medio",IF(DTX474&lt;=80,"Alto","Inviable Sanitariamente"))))</f>
        <v>Inviable Sanitariamente</v>
      </c>
      <c r="DUA474" s="44" t="str">
        <f t="shared" si="385"/>
        <v>Inviable Sanitariamente</v>
      </c>
      <c r="DUB474" s="44" t="str">
        <f t="shared" si="385"/>
        <v>Inviable Sanitariamente</v>
      </c>
      <c r="DUC474" s="44" t="str">
        <f t="shared" si="385"/>
        <v>Inviable Sanitariamente</v>
      </c>
      <c r="DUD474" s="44" t="str">
        <f t="shared" si="385"/>
        <v>Inviable Sanitariamente</v>
      </c>
      <c r="DUE474" s="44" t="str">
        <f t="shared" si="385"/>
        <v>Inviable Sanitariamente</v>
      </c>
      <c r="DUF474" s="44" t="str">
        <f t="shared" si="385"/>
        <v>Inviable Sanitariamente</v>
      </c>
      <c r="DUG474" s="44" t="str">
        <f t="shared" si="385"/>
        <v>Inviable Sanitariamente</v>
      </c>
      <c r="DUH474" s="44" t="str">
        <f t="shared" si="385"/>
        <v>Inviable Sanitariamente</v>
      </c>
      <c r="DUI474" s="44" t="str">
        <f t="shared" si="385"/>
        <v>Inviable Sanitariamente</v>
      </c>
      <c r="DUJ474" s="44" t="str">
        <f t="shared" ref="DUJ474:DUS476" si="386">IF(DUH474&lt;5,"Sin Riesgo",IF(DUH474 &lt;=14,"Bajo",IF(DUH474&lt;=35,"Medio",IF(DUH474&lt;=80,"Alto","Inviable Sanitariamente"))))</f>
        <v>Inviable Sanitariamente</v>
      </c>
      <c r="DUK474" s="44" t="str">
        <f t="shared" si="386"/>
        <v>Inviable Sanitariamente</v>
      </c>
      <c r="DUL474" s="44" t="str">
        <f t="shared" si="386"/>
        <v>Inviable Sanitariamente</v>
      </c>
      <c r="DUM474" s="44" t="str">
        <f t="shared" si="386"/>
        <v>Inviable Sanitariamente</v>
      </c>
      <c r="DUN474" s="44" t="str">
        <f t="shared" si="386"/>
        <v>Inviable Sanitariamente</v>
      </c>
      <c r="DUO474" s="44" t="str">
        <f t="shared" si="386"/>
        <v>Inviable Sanitariamente</v>
      </c>
      <c r="DUP474" s="44" t="str">
        <f t="shared" si="386"/>
        <v>Inviable Sanitariamente</v>
      </c>
      <c r="DUQ474" s="44" t="str">
        <f t="shared" si="386"/>
        <v>Inviable Sanitariamente</v>
      </c>
      <c r="DUR474" s="44" t="str">
        <f t="shared" si="386"/>
        <v>Inviable Sanitariamente</v>
      </c>
      <c r="DUS474" s="44" t="str">
        <f t="shared" si="386"/>
        <v>Inviable Sanitariamente</v>
      </c>
      <c r="DUT474" s="44" t="str">
        <f t="shared" ref="DUT474:DVC476" si="387">IF(DUR474&lt;5,"Sin Riesgo",IF(DUR474 &lt;=14,"Bajo",IF(DUR474&lt;=35,"Medio",IF(DUR474&lt;=80,"Alto","Inviable Sanitariamente"))))</f>
        <v>Inviable Sanitariamente</v>
      </c>
      <c r="DUU474" s="44" t="str">
        <f t="shared" si="387"/>
        <v>Inviable Sanitariamente</v>
      </c>
      <c r="DUV474" s="44" t="str">
        <f t="shared" si="387"/>
        <v>Inviable Sanitariamente</v>
      </c>
      <c r="DUW474" s="44" t="str">
        <f t="shared" si="387"/>
        <v>Inviable Sanitariamente</v>
      </c>
      <c r="DUX474" s="44" t="str">
        <f t="shared" si="387"/>
        <v>Inviable Sanitariamente</v>
      </c>
      <c r="DUY474" s="44" t="str">
        <f t="shared" si="387"/>
        <v>Inviable Sanitariamente</v>
      </c>
      <c r="DUZ474" s="44" t="str">
        <f t="shared" si="387"/>
        <v>Inviable Sanitariamente</v>
      </c>
      <c r="DVA474" s="44" t="str">
        <f t="shared" si="387"/>
        <v>Inviable Sanitariamente</v>
      </c>
      <c r="DVB474" s="44" t="str">
        <f t="shared" si="387"/>
        <v>Inviable Sanitariamente</v>
      </c>
      <c r="DVC474" s="44" t="str">
        <f t="shared" si="387"/>
        <v>Inviable Sanitariamente</v>
      </c>
      <c r="DVD474" s="44" t="str">
        <f t="shared" ref="DVD474:DVM476" si="388">IF(DVB474&lt;5,"Sin Riesgo",IF(DVB474 &lt;=14,"Bajo",IF(DVB474&lt;=35,"Medio",IF(DVB474&lt;=80,"Alto","Inviable Sanitariamente"))))</f>
        <v>Inviable Sanitariamente</v>
      </c>
      <c r="DVE474" s="44" t="str">
        <f t="shared" si="388"/>
        <v>Inviable Sanitariamente</v>
      </c>
      <c r="DVF474" s="44" t="str">
        <f t="shared" si="388"/>
        <v>Inviable Sanitariamente</v>
      </c>
      <c r="DVG474" s="44" t="str">
        <f t="shared" si="388"/>
        <v>Inviable Sanitariamente</v>
      </c>
      <c r="DVH474" s="44" t="str">
        <f t="shared" si="388"/>
        <v>Inviable Sanitariamente</v>
      </c>
      <c r="DVI474" s="44" t="str">
        <f t="shared" si="388"/>
        <v>Inviable Sanitariamente</v>
      </c>
      <c r="DVJ474" s="44" t="str">
        <f t="shared" si="388"/>
        <v>Inviable Sanitariamente</v>
      </c>
      <c r="DVK474" s="44" t="str">
        <f t="shared" si="388"/>
        <v>Inviable Sanitariamente</v>
      </c>
      <c r="DVL474" s="44" t="str">
        <f t="shared" si="388"/>
        <v>Inviable Sanitariamente</v>
      </c>
      <c r="DVM474" s="44" t="str">
        <f t="shared" si="388"/>
        <v>Inviable Sanitariamente</v>
      </c>
      <c r="DVN474" s="44" t="str">
        <f t="shared" ref="DVN474:DVW476" si="389">IF(DVL474&lt;5,"Sin Riesgo",IF(DVL474 &lt;=14,"Bajo",IF(DVL474&lt;=35,"Medio",IF(DVL474&lt;=80,"Alto","Inviable Sanitariamente"))))</f>
        <v>Inviable Sanitariamente</v>
      </c>
      <c r="DVO474" s="44" t="str">
        <f t="shared" si="389"/>
        <v>Inviable Sanitariamente</v>
      </c>
      <c r="DVP474" s="44" t="str">
        <f t="shared" si="389"/>
        <v>Inviable Sanitariamente</v>
      </c>
      <c r="DVQ474" s="44" t="str">
        <f t="shared" si="389"/>
        <v>Inviable Sanitariamente</v>
      </c>
      <c r="DVR474" s="44" t="str">
        <f t="shared" si="389"/>
        <v>Inviable Sanitariamente</v>
      </c>
      <c r="DVS474" s="44" t="str">
        <f t="shared" si="389"/>
        <v>Inviable Sanitariamente</v>
      </c>
      <c r="DVT474" s="44" t="str">
        <f t="shared" si="389"/>
        <v>Inviable Sanitariamente</v>
      </c>
      <c r="DVU474" s="44" t="str">
        <f t="shared" si="389"/>
        <v>Inviable Sanitariamente</v>
      </c>
      <c r="DVV474" s="44" t="str">
        <f t="shared" si="389"/>
        <v>Inviable Sanitariamente</v>
      </c>
      <c r="DVW474" s="44" t="str">
        <f t="shared" si="389"/>
        <v>Inviable Sanitariamente</v>
      </c>
      <c r="DVX474" s="44" t="str">
        <f t="shared" ref="DVX474:DWG476" si="390">IF(DVV474&lt;5,"Sin Riesgo",IF(DVV474 &lt;=14,"Bajo",IF(DVV474&lt;=35,"Medio",IF(DVV474&lt;=80,"Alto","Inviable Sanitariamente"))))</f>
        <v>Inviable Sanitariamente</v>
      </c>
      <c r="DVY474" s="44" t="str">
        <f t="shared" si="390"/>
        <v>Inviable Sanitariamente</v>
      </c>
      <c r="DVZ474" s="44" t="str">
        <f t="shared" si="390"/>
        <v>Inviable Sanitariamente</v>
      </c>
      <c r="DWA474" s="44" t="str">
        <f t="shared" si="390"/>
        <v>Inviable Sanitariamente</v>
      </c>
      <c r="DWB474" s="44" t="str">
        <f t="shared" si="390"/>
        <v>Inviable Sanitariamente</v>
      </c>
      <c r="DWC474" s="44" t="str">
        <f t="shared" si="390"/>
        <v>Inviable Sanitariamente</v>
      </c>
      <c r="DWD474" s="44" t="str">
        <f t="shared" si="390"/>
        <v>Inviable Sanitariamente</v>
      </c>
      <c r="DWE474" s="44" t="str">
        <f t="shared" si="390"/>
        <v>Inviable Sanitariamente</v>
      </c>
      <c r="DWF474" s="44" t="str">
        <f t="shared" si="390"/>
        <v>Inviable Sanitariamente</v>
      </c>
      <c r="DWG474" s="44" t="str">
        <f t="shared" si="390"/>
        <v>Inviable Sanitariamente</v>
      </c>
      <c r="DWH474" s="44" t="str">
        <f t="shared" ref="DWH474:DWQ476" si="391">IF(DWF474&lt;5,"Sin Riesgo",IF(DWF474 &lt;=14,"Bajo",IF(DWF474&lt;=35,"Medio",IF(DWF474&lt;=80,"Alto","Inviable Sanitariamente"))))</f>
        <v>Inviable Sanitariamente</v>
      </c>
      <c r="DWI474" s="44" t="str">
        <f t="shared" si="391"/>
        <v>Inviable Sanitariamente</v>
      </c>
      <c r="DWJ474" s="44" t="str">
        <f t="shared" si="391"/>
        <v>Inviable Sanitariamente</v>
      </c>
      <c r="DWK474" s="44" t="str">
        <f t="shared" si="391"/>
        <v>Inviable Sanitariamente</v>
      </c>
      <c r="DWL474" s="44" t="str">
        <f t="shared" si="391"/>
        <v>Inviable Sanitariamente</v>
      </c>
      <c r="DWM474" s="44" t="str">
        <f t="shared" si="391"/>
        <v>Inviable Sanitariamente</v>
      </c>
      <c r="DWN474" s="44" t="str">
        <f t="shared" si="391"/>
        <v>Inviable Sanitariamente</v>
      </c>
      <c r="DWO474" s="44" t="str">
        <f t="shared" si="391"/>
        <v>Inviable Sanitariamente</v>
      </c>
      <c r="DWP474" s="44" t="str">
        <f t="shared" si="391"/>
        <v>Inviable Sanitariamente</v>
      </c>
      <c r="DWQ474" s="44" t="str">
        <f t="shared" si="391"/>
        <v>Inviable Sanitariamente</v>
      </c>
      <c r="DWR474" s="44" t="str">
        <f t="shared" ref="DWR474:DXA476" si="392">IF(DWP474&lt;5,"Sin Riesgo",IF(DWP474 &lt;=14,"Bajo",IF(DWP474&lt;=35,"Medio",IF(DWP474&lt;=80,"Alto","Inviable Sanitariamente"))))</f>
        <v>Inviable Sanitariamente</v>
      </c>
      <c r="DWS474" s="44" t="str">
        <f t="shared" si="392"/>
        <v>Inviable Sanitariamente</v>
      </c>
      <c r="DWT474" s="44" t="str">
        <f t="shared" si="392"/>
        <v>Inviable Sanitariamente</v>
      </c>
      <c r="DWU474" s="44" t="str">
        <f t="shared" si="392"/>
        <v>Inviable Sanitariamente</v>
      </c>
      <c r="DWV474" s="44" t="str">
        <f t="shared" si="392"/>
        <v>Inviable Sanitariamente</v>
      </c>
      <c r="DWW474" s="44" t="str">
        <f t="shared" si="392"/>
        <v>Inviable Sanitariamente</v>
      </c>
      <c r="DWX474" s="44" t="str">
        <f t="shared" si="392"/>
        <v>Inviable Sanitariamente</v>
      </c>
      <c r="DWY474" s="44" t="str">
        <f t="shared" si="392"/>
        <v>Inviable Sanitariamente</v>
      </c>
      <c r="DWZ474" s="44" t="str">
        <f t="shared" si="392"/>
        <v>Inviable Sanitariamente</v>
      </c>
      <c r="DXA474" s="44" t="str">
        <f t="shared" si="392"/>
        <v>Inviable Sanitariamente</v>
      </c>
      <c r="DXB474" s="44" t="str">
        <f t="shared" ref="DXB474:DXK476" si="393">IF(DWZ474&lt;5,"Sin Riesgo",IF(DWZ474 &lt;=14,"Bajo",IF(DWZ474&lt;=35,"Medio",IF(DWZ474&lt;=80,"Alto","Inviable Sanitariamente"))))</f>
        <v>Inviable Sanitariamente</v>
      </c>
      <c r="DXC474" s="44" t="str">
        <f t="shared" si="393"/>
        <v>Inviable Sanitariamente</v>
      </c>
      <c r="DXD474" s="44" t="str">
        <f t="shared" si="393"/>
        <v>Inviable Sanitariamente</v>
      </c>
      <c r="DXE474" s="44" t="str">
        <f t="shared" si="393"/>
        <v>Inviable Sanitariamente</v>
      </c>
      <c r="DXF474" s="44" t="str">
        <f t="shared" si="393"/>
        <v>Inviable Sanitariamente</v>
      </c>
      <c r="DXG474" s="44" t="str">
        <f t="shared" si="393"/>
        <v>Inviable Sanitariamente</v>
      </c>
      <c r="DXH474" s="44" t="str">
        <f t="shared" si="393"/>
        <v>Inviable Sanitariamente</v>
      </c>
      <c r="DXI474" s="44" t="str">
        <f t="shared" si="393"/>
        <v>Inviable Sanitariamente</v>
      </c>
      <c r="DXJ474" s="44" t="str">
        <f t="shared" si="393"/>
        <v>Inviable Sanitariamente</v>
      </c>
      <c r="DXK474" s="44" t="str">
        <f t="shared" si="393"/>
        <v>Inviable Sanitariamente</v>
      </c>
      <c r="DXL474" s="44" t="str">
        <f t="shared" ref="DXL474:DXU476" si="394">IF(DXJ474&lt;5,"Sin Riesgo",IF(DXJ474 &lt;=14,"Bajo",IF(DXJ474&lt;=35,"Medio",IF(DXJ474&lt;=80,"Alto","Inviable Sanitariamente"))))</f>
        <v>Inviable Sanitariamente</v>
      </c>
      <c r="DXM474" s="44" t="str">
        <f t="shared" si="394"/>
        <v>Inviable Sanitariamente</v>
      </c>
      <c r="DXN474" s="44" t="str">
        <f t="shared" si="394"/>
        <v>Inviable Sanitariamente</v>
      </c>
      <c r="DXO474" s="44" t="str">
        <f t="shared" si="394"/>
        <v>Inviable Sanitariamente</v>
      </c>
      <c r="DXP474" s="44" t="str">
        <f t="shared" si="394"/>
        <v>Inviable Sanitariamente</v>
      </c>
      <c r="DXQ474" s="44" t="str">
        <f t="shared" si="394"/>
        <v>Inviable Sanitariamente</v>
      </c>
      <c r="DXR474" s="44" t="str">
        <f t="shared" si="394"/>
        <v>Inviable Sanitariamente</v>
      </c>
      <c r="DXS474" s="44" t="str">
        <f t="shared" si="394"/>
        <v>Inviable Sanitariamente</v>
      </c>
      <c r="DXT474" s="44" t="str">
        <f t="shared" si="394"/>
        <v>Inviable Sanitariamente</v>
      </c>
      <c r="DXU474" s="44" t="str">
        <f t="shared" si="394"/>
        <v>Inviable Sanitariamente</v>
      </c>
      <c r="DXV474" s="44" t="str">
        <f t="shared" ref="DXV474:DYE476" si="395">IF(DXT474&lt;5,"Sin Riesgo",IF(DXT474 &lt;=14,"Bajo",IF(DXT474&lt;=35,"Medio",IF(DXT474&lt;=80,"Alto","Inviable Sanitariamente"))))</f>
        <v>Inviable Sanitariamente</v>
      </c>
      <c r="DXW474" s="44" t="str">
        <f t="shared" si="395"/>
        <v>Inviable Sanitariamente</v>
      </c>
      <c r="DXX474" s="44" t="str">
        <f t="shared" si="395"/>
        <v>Inviable Sanitariamente</v>
      </c>
      <c r="DXY474" s="44" t="str">
        <f t="shared" si="395"/>
        <v>Inviable Sanitariamente</v>
      </c>
      <c r="DXZ474" s="44" t="str">
        <f t="shared" si="395"/>
        <v>Inviable Sanitariamente</v>
      </c>
      <c r="DYA474" s="44" t="str">
        <f t="shared" si="395"/>
        <v>Inviable Sanitariamente</v>
      </c>
      <c r="DYB474" s="44" t="str">
        <f t="shared" si="395"/>
        <v>Inviable Sanitariamente</v>
      </c>
      <c r="DYC474" s="44" t="str">
        <f t="shared" si="395"/>
        <v>Inviable Sanitariamente</v>
      </c>
      <c r="DYD474" s="44" t="str">
        <f t="shared" si="395"/>
        <v>Inviable Sanitariamente</v>
      </c>
      <c r="DYE474" s="44" t="str">
        <f t="shared" si="395"/>
        <v>Inviable Sanitariamente</v>
      </c>
      <c r="DYF474" s="44" t="str">
        <f t="shared" ref="DYF474:DYO476" si="396">IF(DYD474&lt;5,"Sin Riesgo",IF(DYD474 &lt;=14,"Bajo",IF(DYD474&lt;=35,"Medio",IF(DYD474&lt;=80,"Alto","Inviable Sanitariamente"))))</f>
        <v>Inviable Sanitariamente</v>
      </c>
      <c r="DYG474" s="44" t="str">
        <f t="shared" si="396"/>
        <v>Inviable Sanitariamente</v>
      </c>
      <c r="DYH474" s="44" t="str">
        <f t="shared" si="396"/>
        <v>Inviable Sanitariamente</v>
      </c>
      <c r="DYI474" s="44" t="str">
        <f t="shared" si="396"/>
        <v>Inviable Sanitariamente</v>
      </c>
      <c r="DYJ474" s="44" t="str">
        <f t="shared" si="396"/>
        <v>Inviable Sanitariamente</v>
      </c>
      <c r="DYK474" s="44" t="str">
        <f t="shared" si="396"/>
        <v>Inviable Sanitariamente</v>
      </c>
      <c r="DYL474" s="44" t="str">
        <f t="shared" si="396"/>
        <v>Inviable Sanitariamente</v>
      </c>
      <c r="DYM474" s="44" t="str">
        <f t="shared" si="396"/>
        <v>Inviable Sanitariamente</v>
      </c>
      <c r="DYN474" s="44" t="str">
        <f t="shared" si="396"/>
        <v>Inviable Sanitariamente</v>
      </c>
      <c r="DYO474" s="44" t="str">
        <f t="shared" si="396"/>
        <v>Inviable Sanitariamente</v>
      </c>
      <c r="DYP474" s="44" t="str">
        <f t="shared" ref="DYP474:DYY476" si="397">IF(DYN474&lt;5,"Sin Riesgo",IF(DYN474 &lt;=14,"Bajo",IF(DYN474&lt;=35,"Medio",IF(DYN474&lt;=80,"Alto","Inviable Sanitariamente"))))</f>
        <v>Inviable Sanitariamente</v>
      </c>
      <c r="DYQ474" s="44" t="str">
        <f t="shared" si="397"/>
        <v>Inviable Sanitariamente</v>
      </c>
      <c r="DYR474" s="44" t="str">
        <f t="shared" si="397"/>
        <v>Inviable Sanitariamente</v>
      </c>
      <c r="DYS474" s="44" t="str">
        <f t="shared" si="397"/>
        <v>Inviable Sanitariamente</v>
      </c>
      <c r="DYT474" s="44" t="str">
        <f t="shared" si="397"/>
        <v>Inviable Sanitariamente</v>
      </c>
      <c r="DYU474" s="44" t="str">
        <f t="shared" si="397"/>
        <v>Inviable Sanitariamente</v>
      </c>
      <c r="DYV474" s="44" t="str">
        <f t="shared" si="397"/>
        <v>Inviable Sanitariamente</v>
      </c>
      <c r="DYW474" s="44" t="str">
        <f t="shared" si="397"/>
        <v>Inviable Sanitariamente</v>
      </c>
      <c r="DYX474" s="44" t="str">
        <f t="shared" si="397"/>
        <v>Inviable Sanitariamente</v>
      </c>
      <c r="DYY474" s="44" t="str">
        <f t="shared" si="397"/>
        <v>Inviable Sanitariamente</v>
      </c>
      <c r="DYZ474" s="44" t="str">
        <f t="shared" ref="DYZ474:DZI476" si="398">IF(DYX474&lt;5,"Sin Riesgo",IF(DYX474 &lt;=14,"Bajo",IF(DYX474&lt;=35,"Medio",IF(DYX474&lt;=80,"Alto","Inviable Sanitariamente"))))</f>
        <v>Inviable Sanitariamente</v>
      </c>
      <c r="DZA474" s="44" t="str">
        <f t="shared" si="398"/>
        <v>Inviable Sanitariamente</v>
      </c>
      <c r="DZB474" s="44" t="str">
        <f t="shared" si="398"/>
        <v>Inviable Sanitariamente</v>
      </c>
      <c r="DZC474" s="44" t="str">
        <f t="shared" si="398"/>
        <v>Inviable Sanitariamente</v>
      </c>
      <c r="DZD474" s="44" t="str">
        <f t="shared" si="398"/>
        <v>Inviable Sanitariamente</v>
      </c>
      <c r="DZE474" s="44" t="str">
        <f t="shared" si="398"/>
        <v>Inviable Sanitariamente</v>
      </c>
      <c r="DZF474" s="44" t="str">
        <f t="shared" si="398"/>
        <v>Inviable Sanitariamente</v>
      </c>
      <c r="DZG474" s="44" t="str">
        <f t="shared" si="398"/>
        <v>Inviable Sanitariamente</v>
      </c>
      <c r="DZH474" s="44" t="str">
        <f t="shared" si="398"/>
        <v>Inviable Sanitariamente</v>
      </c>
      <c r="DZI474" s="44" t="str">
        <f t="shared" si="398"/>
        <v>Inviable Sanitariamente</v>
      </c>
      <c r="DZJ474" s="44" t="str">
        <f t="shared" ref="DZJ474:DZS476" si="399">IF(DZH474&lt;5,"Sin Riesgo",IF(DZH474 &lt;=14,"Bajo",IF(DZH474&lt;=35,"Medio",IF(DZH474&lt;=80,"Alto","Inviable Sanitariamente"))))</f>
        <v>Inviable Sanitariamente</v>
      </c>
      <c r="DZK474" s="44" t="str">
        <f t="shared" si="399"/>
        <v>Inviable Sanitariamente</v>
      </c>
      <c r="DZL474" s="44" t="str">
        <f t="shared" si="399"/>
        <v>Inviable Sanitariamente</v>
      </c>
      <c r="DZM474" s="44" t="str">
        <f t="shared" si="399"/>
        <v>Inviable Sanitariamente</v>
      </c>
      <c r="DZN474" s="44" t="str">
        <f t="shared" si="399"/>
        <v>Inviable Sanitariamente</v>
      </c>
      <c r="DZO474" s="44" t="str">
        <f t="shared" si="399"/>
        <v>Inviable Sanitariamente</v>
      </c>
      <c r="DZP474" s="44" t="str">
        <f t="shared" si="399"/>
        <v>Inviable Sanitariamente</v>
      </c>
      <c r="DZQ474" s="44" t="str">
        <f t="shared" si="399"/>
        <v>Inviable Sanitariamente</v>
      </c>
      <c r="DZR474" s="44" t="str">
        <f t="shared" si="399"/>
        <v>Inviable Sanitariamente</v>
      </c>
      <c r="DZS474" s="44" t="str">
        <f t="shared" si="399"/>
        <v>Inviable Sanitariamente</v>
      </c>
      <c r="DZT474" s="44" t="str">
        <f t="shared" ref="DZT474:EAC476" si="400">IF(DZR474&lt;5,"Sin Riesgo",IF(DZR474 &lt;=14,"Bajo",IF(DZR474&lt;=35,"Medio",IF(DZR474&lt;=80,"Alto","Inviable Sanitariamente"))))</f>
        <v>Inviable Sanitariamente</v>
      </c>
      <c r="DZU474" s="44" t="str">
        <f t="shared" si="400"/>
        <v>Inviable Sanitariamente</v>
      </c>
      <c r="DZV474" s="44" t="str">
        <f t="shared" si="400"/>
        <v>Inviable Sanitariamente</v>
      </c>
      <c r="DZW474" s="44" t="str">
        <f t="shared" si="400"/>
        <v>Inviable Sanitariamente</v>
      </c>
      <c r="DZX474" s="44" t="str">
        <f t="shared" si="400"/>
        <v>Inviable Sanitariamente</v>
      </c>
      <c r="DZY474" s="44" t="str">
        <f t="shared" si="400"/>
        <v>Inviable Sanitariamente</v>
      </c>
      <c r="DZZ474" s="44" t="str">
        <f t="shared" si="400"/>
        <v>Inviable Sanitariamente</v>
      </c>
      <c r="EAA474" s="44" t="str">
        <f t="shared" si="400"/>
        <v>Inviable Sanitariamente</v>
      </c>
      <c r="EAB474" s="44" t="str">
        <f t="shared" si="400"/>
        <v>Inviable Sanitariamente</v>
      </c>
      <c r="EAC474" s="44" t="str">
        <f t="shared" si="400"/>
        <v>Inviable Sanitariamente</v>
      </c>
      <c r="EAD474" s="44" t="str">
        <f t="shared" ref="EAD474:EAM476" si="401">IF(EAB474&lt;5,"Sin Riesgo",IF(EAB474 &lt;=14,"Bajo",IF(EAB474&lt;=35,"Medio",IF(EAB474&lt;=80,"Alto","Inviable Sanitariamente"))))</f>
        <v>Inviable Sanitariamente</v>
      </c>
      <c r="EAE474" s="44" t="str">
        <f t="shared" si="401"/>
        <v>Inviable Sanitariamente</v>
      </c>
      <c r="EAF474" s="44" t="str">
        <f t="shared" si="401"/>
        <v>Inviable Sanitariamente</v>
      </c>
      <c r="EAG474" s="44" t="str">
        <f t="shared" si="401"/>
        <v>Inviable Sanitariamente</v>
      </c>
      <c r="EAH474" s="44" t="str">
        <f t="shared" si="401"/>
        <v>Inviable Sanitariamente</v>
      </c>
      <c r="EAI474" s="44" t="str">
        <f t="shared" si="401"/>
        <v>Inviable Sanitariamente</v>
      </c>
      <c r="EAJ474" s="44" t="str">
        <f t="shared" si="401"/>
        <v>Inviable Sanitariamente</v>
      </c>
      <c r="EAK474" s="44" t="str">
        <f t="shared" si="401"/>
        <v>Inviable Sanitariamente</v>
      </c>
      <c r="EAL474" s="44" t="str">
        <f t="shared" si="401"/>
        <v>Inviable Sanitariamente</v>
      </c>
      <c r="EAM474" s="44" t="str">
        <f t="shared" si="401"/>
        <v>Inviable Sanitariamente</v>
      </c>
      <c r="EAN474" s="44" t="str">
        <f t="shared" ref="EAN474:EAW476" si="402">IF(EAL474&lt;5,"Sin Riesgo",IF(EAL474 &lt;=14,"Bajo",IF(EAL474&lt;=35,"Medio",IF(EAL474&lt;=80,"Alto","Inviable Sanitariamente"))))</f>
        <v>Inviable Sanitariamente</v>
      </c>
      <c r="EAO474" s="44" t="str">
        <f t="shared" si="402"/>
        <v>Inviable Sanitariamente</v>
      </c>
      <c r="EAP474" s="44" t="str">
        <f t="shared" si="402"/>
        <v>Inviable Sanitariamente</v>
      </c>
      <c r="EAQ474" s="44" t="str">
        <f t="shared" si="402"/>
        <v>Inviable Sanitariamente</v>
      </c>
      <c r="EAR474" s="44" t="str">
        <f t="shared" si="402"/>
        <v>Inviable Sanitariamente</v>
      </c>
      <c r="EAS474" s="44" t="str">
        <f t="shared" si="402"/>
        <v>Inviable Sanitariamente</v>
      </c>
      <c r="EAT474" s="44" t="str">
        <f t="shared" si="402"/>
        <v>Inviable Sanitariamente</v>
      </c>
      <c r="EAU474" s="44" t="str">
        <f t="shared" si="402"/>
        <v>Inviable Sanitariamente</v>
      </c>
      <c r="EAV474" s="44" t="str">
        <f t="shared" si="402"/>
        <v>Inviable Sanitariamente</v>
      </c>
      <c r="EAW474" s="44" t="str">
        <f t="shared" si="402"/>
        <v>Inviable Sanitariamente</v>
      </c>
      <c r="EAX474" s="44" t="str">
        <f t="shared" ref="EAX474:EBG476" si="403">IF(EAV474&lt;5,"Sin Riesgo",IF(EAV474 &lt;=14,"Bajo",IF(EAV474&lt;=35,"Medio",IF(EAV474&lt;=80,"Alto","Inviable Sanitariamente"))))</f>
        <v>Inviable Sanitariamente</v>
      </c>
      <c r="EAY474" s="44" t="str">
        <f t="shared" si="403"/>
        <v>Inviable Sanitariamente</v>
      </c>
      <c r="EAZ474" s="44" t="str">
        <f t="shared" si="403"/>
        <v>Inviable Sanitariamente</v>
      </c>
      <c r="EBA474" s="44" t="str">
        <f t="shared" si="403"/>
        <v>Inviable Sanitariamente</v>
      </c>
      <c r="EBB474" s="44" t="str">
        <f t="shared" si="403"/>
        <v>Inviable Sanitariamente</v>
      </c>
      <c r="EBC474" s="44" t="str">
        <f t="shared" si="403"/>
        <v>Inviable Sanitariamente</v>
      </c>
      <c r="EBD474" s="44" t="str">
        <f t="shared" si="403"/>
        <v>Inviable Sanitariamente</v>
      </c>
      <c r="EBE474" s="44" t="str">
        <f t="shared" si="403"/>
        <v>Inviable Sanitariamente</v>
      </c>
      <c r="EBF474" s="44" t="str">
        <f t="shared" si="403"/>
        <v>Inviable Sanitariamente</v>
      </c>
      <c r="EBG474" s="44" t="str">
        <f t="shared" si="403"/>
        <v>Inviable Sanitariamente</v>
      </c>
      <c r="EBH474" s="44" t="str">
        <f t="shared" ref="EBH474:EBQ476" si="404">IF(EBF474&lt;5,"Sin Riesgo",IF(EBF474 &lt;=14,"Bajo",IF(EBF474&lt;=35,"Medio",IF(EBF474&lt;=80,"Alto","Inviable Sanitariamente"))))</f>
        <v>Inviable Sanitariamente</v>
      </c>
      <c r="EBI474" s="44" t="str">
        <f t="shared" si="404"/>
        <v>Inviable Sanitariamente</v>
      </c>
      <c r="EBJ474" s="44" t="str">
        <f t="shared" si="404"/>
        <v>Inviable Sanitariamente</v>
      </c>
      <c r="EBK474" s="44" t="str">
        <f t="shared" si="404"/>
        <v>Inviable Sanitariamente</v>
      </c>
      <c r="EBL474" s="44" t="str">
        <f t="shared" si="404"/>
        <v>Inviable Sanitariamente</v>
      </c>
      <c r="EBM474" s="44" t="str">
        <f t="shared" si="404"/>
        <v>Inviable Sanitariamente</v>
      </c>
      <c r="EBN474" s="44" t="str">
        <f t="shared" si="404"/>
        <v>Inviable Sanitariamente</v>
      </c>
      <c r="EBO474" s="44" t="str">
        <f t="shared" si="404"/>
        <v>Inviable Sanitariamente</v>
      </c>
      <c r="EBP474" s="44" t="str">
        <f t="shared" si="404"/>
        <v>Inviable Sanitariamente</v>
      </c>
      <c r="EBQ474" s="44" t="str">
        <f t="shared" si="404"/>
        <v>Inviable Sanitariamente</v>
      </c>
      <c r="EBR474" s="44" t="str">
        <f t="shared" ref="EBR474:ECA476" si="405">IF(EBP474&lt;5,"Sin Riesgo",IF(EBP474 &lt;=14,"Bajo",IF(EBP474&lt;=35,"Medio",IF(EBP474&lt;=80,"Alto","Inviable Sanitariamente"))))</f>
        <v>Inviable Sanitariamente</v>
      </c>
      <c r="EBS474" s="44" t="str">
        <f t="shared" si="405"/>
        <v>Inviable Sanitariamente</v>
      </c>
      <c r="EBT474" s="44" t="str">
        <f t="shared" si="405"/>
        <v>Inviable Sanitariamente</v>
      </c>
      <c r="EBU474" s="44" t="str">
        <f t="shared" si="405"/>
        <v>Inviable Sanitariamente</v>
      </c>
      <c r="EBV474" s="44" t="str">
        <f t="shared" si="405"/>
        <v>Inviable Sanitariamente</v>
      </c>
      <c r="EBW474" s="44" t="str">
        <f t="shared" si="405"/>
        <v>Inviable Sanitariamente</v>
      </c>
      <c r="EBX474" s="44" t="str">
        <f t="shared" si="405"/>
        <v>Inviable Sanitariamente</v>
      </c>
      <c r="EBY474" s="44" t="str">
        <f t="shared" si="405"/>
        <v>Inviable Sanitariamente</v>
      </c>
      <c r="EBZ474" s="44" t="str">
        <f t="shared" si="405"/>
        <v>Inviable Sanitariamente</v>
      </c>
      <c r="ECA474" s="44" t="str">
        <f t="shared" si="405"/>
        <v>Inviable Sanitariamente</v>
      </c>
      <c r="ECB474" s="44" t="str">
        <f t="shared" ref="ECB474:ECK476" si="406">IF(EBZ474&lt;5,"Sin Riesgo",IF(EBZ474 &lt;=14,"Bajo",IF(EBZ474&lt;=35,"Medio",IF(EBZ474&lt;=80,"Alto","Inviable Sanitariamente"))))</f>
        <v>Inviable Sanitariamente</v>
      </c>
      <c r="ECC474" s="44" t="str">
        <f t="shared" si="406"/>
        <v>Inviable Sanitariamente</v>
      </c>
      <c r="ECD474" s="44" t="str">
        <f t="shared" si="406"/>
        <v>Inviable Sanitariamente</v>
      </c>
      <c r="ECE474" s="44" t="str">
        <f t="shared" si="406"/>
        <v>Inviable Sanitariamente</v>
      </c>
      <c r="ECF474" s="44" t="str">
        <f t="shared" si="406"/>
        <v>Inviable Sanitariamente</v>
      </c>
      <c r="ECG474" s="44" t="str">
        <f t="shared" si="406"/>
        <v>Inviable Sanitariamente</v>
      </c>
      <c r="ECH474" s="44" t="str">
        <f t="shared" si="406"/>
        <v>Inviable Sanitariamente</v>
      </c>
      <c r="ECI474" s="44" t="str">
        <f t="shared" si="406"/>
        <v>Inviable Sanitariamente</v>
      </c>
      <c r="ECJ474" s="44" t="str">
        <f t="shared" si="406"/>
        <v>Inviable Sanitariamente</v>
      </c>
      <c r="ECK474" s="44" t="str">
        <f t="shared" si="406"/>
        <v>Inviable Sanitariamente</v>
      </c>
      <c r="ECL474" s="44" t="str">
        <f t="shared" ref="ECL474:ECU476" si="407">IF(ECJ474&lt;5,"Sin Riesgo",IF(ECJ474 &lt;=14,"Bajo",IF(ECJ474&lt;=35,"Medio",IF(ECJ474&lt;=80,"Alto","Inviable Sanitariamente"))))</f>
        <v>Inviable Sanitariamente</v>
      </c>
      <c r="ECM474" s="44" t="str">
        <f t="shared" si="407"/>
        <v>Inviable Sanitariamente</v>
      </c>
      <c r="ECN474" s="44" t="str">
        <f t="shared" si="407"/>
        <v>Inviable Sanitariamente</v>
      </c>
      <c r="ECO474" s="44" t="str">
        <f t="shared" si="407"/>
        <v>Inviable Sanitariamente</v>
      </c>
      <c r="ECP474" s="44" t="str">
        <f t="shared" si="407"/>
        <v>Inviable Sanitariamente</v>
      </c>
      <c r="ECQ474" s="44" t="str">
        <f t="shared" si="407"/>
        <v>Inviable Sanitariamente</v>
      </c>
      <c r="ECR474" s="44" t="str">
        <f t="shared" si="407"/>
        <v>Inviable Sanitariamente</v>
      </c>
      <c r="ECS474" s="44" t="str">
        <f t="shared" si="407"/>
        <v>Inviable Sanitariamente</v>
      </c>
      <c r="ECT474" s="44" t="str">
        <f t="shared" si="407"/>
        <v>Inviable Sanitariamente</v>
      </c>
      <c r="ECU474" s="44" t="str">
        <f t="shared" si="407"/>
        <v>Inviable Sanitariamente</v>
      </c>
      <c r="ECV474" s="44" t="str">
        <f t="shared" ref="ECV474:EDE476" si="408">IF(ECT474&lt;5,"Sin Riesgo",IF(ECT474 &lt;=14,"Bajo",IF(ECT474&lt;=35,"Medio",IF(ECT474&lt;=80,"Alto","Inviable Sanitariamente"))))</f>
        <v>Inviable Sanitariamente</v>
      </c>
      <c r="ECW474" s="44" t="str">
        <f t="shared" si="408"/>
        <v>Inviable Sanitariamente</v>
      </c>
      <c r="ECX474" s="44" t="str">
        <f t="shared" si="408"/>
        <v>Inviable Sanitariamente</v>
      </c>
      <c r="ECY474" s="44" t="str">
        <f t="shared" si="408"/>
        <v>Inviable Sanitariamente</v>
      </c>
      <c r="ECZ474" s="44" t="str">
        <f t="shared" si="408"/>
        <v>Inviable Sanitariamente</v>
      </c>
      <c r="EDA474" s="44" t="str">
        <f t="shared" si="408"/>
        <v>Inviable Sanitariamente</v>
      </c>
      <c r="EDB474" s="44" t="str">
        <f t="shared" si="408"/>
        <v>Inviable Sanitariamente</v>
      </c>
      <c r="EDC474" s="44" t="str">
        <f t="shared" si="408"/>
        <v>Inviable Sanitariamente</v>
      </c>
      <c r="EDD474" s="44" t="str">
        <f t="shared" si="408"/>
        <v>Inviable Sanitariamente</v>
      </c>
      <c r="EDE474" s="44" t="str">
        <f t="shared" si="408"/>
        <v>Inviable Sanitariamente</v>
      </c>
      <c r="EDF474" s="44" t="str">
        <f t="shared" ref="EDF474:EDO476" si="409">IF(EDD474&lt;5,"Sin Riesgo",IF(EDD474 &lt;=14,"Bajo",IF(EDD474&lt;=35,"Medio",IF(EDD474&lt;=80,"Alto","Inviable Sanitariamente"))))</f>
        <v>Inviable Sanitariamente</v>
      </c>
      <c r="EDG474" s="44" t="str">
        <f t="shared" si="409"/>
        <v>Inviable Sanitariamente</v>
      </c>
      <c r="EDH474" s="44" t="str">
        <f t="shared" si="409"/>
        <v>Inviable Sanitariamente</v>
      </c>
      <c r="EDI474" s="44" t="str">
        <f t="shared" si="409"/>
        <v>Inviable Sanitariamente</v>
      </c>
      <c r="EDJ474" s="44" t="str">
        <f t="shared" si="409"/>
        <v>Inviable Sanitariamente</v>
      </c>
      <c r="EDK474" s="44" t="str">
        <f t="shared" si="409"/>
        <v>Inviable Sanitariamente</v>
      </c>
      <c r="EDL474" s="44" t="str">
        <f t="shared" si="409"/>
        <v>Inviable Sanitariamente</v>
      </c>
      <c r="EDM474" s="44" t="str">
        <f t="shared" si="409"/>
        <v>Inviable Sanitariamente</v>
      </c>
      <c r="EDN474" s="44" t="str">
        <f t="shared" si="409"/>
        <v>Inviable Sanitariamente</v>
      </c>
      <c r="EDO474" s="44" t="str">
        <f t="shared" si="409"/>
        <v>Inviable Sanitariamente</v>
      </c>
      <c r="EDP474" s="44" t="str">
        <f t="shared" ref="EDP474:EDY476" si="410">IF(EDN474&lt;5,"Sin Riesgo",IF(EDN474 &lt;=14,"Bajo",IF(EDN474&lt;=35,"Medio",IF(EDN474&lt;=80,"Alto","Inviable Sanitariamente"))))</f>
        <v>Inviable Sanitariamente</v>
      </c>
      <c r="EDQ474" s="44" t="str">
        <f t="shared" si="410"/>
        <v>Inviable Sanitariamente</v>
      </c>
      <c r="EDR474" s="44" t="str">
        <f t="shared" si="410"/>
        <v>Inviable Sanitariamente</v>
      </c>
      <c r="EDS474" s="44" t="str">
        <f t="shared" si="410"/>
        <v>Inviable Sanitariamente</v>
      </c>
      <c r="EDT474" s="44" t="str">
        <f t="shared" si="410"/>
        <v>Inviable Sanitariamente</v>
      </c>
      <c r="EDU474" s="44" t="str">
        <f t="shared" si="410"/>
        <v>Inviable Sanitariamente</v>
      </c>
      <c r="EDV474" s="44" t="str">
        <f t="shared" si="410"/>
        <v>Inviable Sanitariamente</v>
      </c>
      <c r="EDW474" s="44" t="str">
        <f t="shared" si="410"/>
        <v>Inviable Sanitariamente</v>
      </c>
      <c r="EDX474" s="44" t="str">
        <f t="shared" si="410"/>
        <v>Inviable Sanitariamente</v>
      </c>
      <c r="EDY474" s="44" t="str">
        <f t="shared" si="410"/>
        <v>Inviable Sanitariamente</v>
      </c>
      <c r="EDZ474" s="44" t="str">
        <f t="shared" ref="EDZ474:EEI476" si="411">IF(EDX474&lt;5,"Sin Riesgo",IF(EDX474 &lt;=14,"Bajo",IF(EDX474&lt;=35,"Medio",IF(EDX474&lt;=80,"Alto","Inviable Sanitariamente"))))</f>
        <v>Inviable Sanitariamente</v>
      </c>
      <c r="EEA474" s="44" t="str">
        <f t="shared" si="411"/>
        <v>Inviable Sanitariamente</v>
      </c>
      <c r="EEB474" s="44" t="str">
        <f t="shared" si="411"/>
        <v>Inviable Sanitariamente</v>
      </c>
      <c r="EEC474" s="44" t="str">
        <f t="shared" si="411"/>
        <v>Inviable Sanitariamente</v>
      </c>
      <c r="EED474" s="44" t="str">
        <f t="shared" si="411"/>
        <v>Inviable Sanitariamente</v>
      </c>
      <c r="EEE474" s="44" t="str">
        <f t="shared" si="411"/>
        <v>Inviable Sanitariamente</v>
      </c>
      <c r="EEF474" s="44" t="str">
        <f t="shared" si="411"/>
        <v>Inviable Sanitariamente</v>
      </c>
      <c r="EEG474" s="44" t="str">
        <f t="shared" si="411"/>
        <v>Inviable Sanitariamente</v>
      </c>
      <c r="EEH474" s="44" t="str">
        <f t="shared" si="411"/>
        <v>Inviable Sanitariamente</v>
      </c>
      <c r="EEI474" s="44" t="str">
        <f t="shared" si="411"/>
        <v>Inviable Sanitariamente</v>
      </c>
      <c r="EEJ474" s="44" t="str">
        <f t="shared" ref="EEJ474:EES476" si="412">IF(EEH474&lt;5,"Sin Riesgo",IF(EEH474 &lt;=14,"Bajo",IF(EEH474&lt;=35,"Medio",IF(EEH474&lt;=80,"Alto","Inviable Sanitariamente"))))</f>
        <v>Inviable Sanitariamente</v>
      </c>
      <c r="EEK474" s="44" t="str">
        <f t="shared" si="412"/>
        <v>Inviable Sanitariamente</v>
      </c>
      <c r="EEL474" s="44" t="str">
        <f t="shared" si="412"/>
        <v>Inviable Sanitariamente</v>
      </c>
      <c r="EEM474" s="44" t="str">
        <f t="shared" si="412"/>
        <v>Inviable Sanitariamente</v>
      </c>
      <c r="EEN474" s="44" t="str">
        <f t="shared" si="412"/>
        <v>Inviable Sanitariamente</v>
      </c>
      <c r="EEO474" s="44" t="str">
        <f t="shared" si="412"/>
        <v>Inviable Sanitariamente</v>
      </c>
      <c r="EEP474" s="44" t="str">
        <f t="shared" si="412"/>
        <v>Inviable Sanitariamente</v>
      </c>
      <c r="EEQ474" s="44" t="str">
        <f t="shared" si="412"/>
        <v>Inviable Sanitariamente</v>
      </c>
      <c r="EER474" s="44" t="str">
        <f t="shared" si="412"/>
        <v>Inviable Sanitariamente</v>
      </c>
      <c r="EES474" s="44" t="str">
        <f t="shared" si="412"/>
        <v>Inviable Sanitariamente</v>
      </c>
      <c r="EET474" s="44" t="str">
        <f t="shared" ref="EET474:EFC476" si="413">IF(EER474&lt;5,"Sin Riesgo",IF(EER474 &lt;=14,"Bajo",IF(EER474&lt;=35,"Medio",IF(EER474&lt;=80,"Alto","Inviable Sanitariamente"))))</f>
        <v>Inviable Sanitariamente</v>
      </c>
      <c r="EEU474" s="44" t="str">
        <f t="shared" si="413"/>
        <v>Inviable Sanitariamente</v>
      </c>
      <c r="EEV474" s="44" t="str">
        <f t="shared" si="413"/>
        <v>Inviable Sanitariamente</v>
      </c>
      <c r="EEW474" s="44" t="str">
        <f t="shared" si="413"/>
        <v>Inviable Sanitariamente</v>
      </c>
      <c r="EEX474" s="44" t="str">
        <f t="shared" si="413"/>
        <v>Inviable Sanitariamente</v>
      </c>
      <c r="EEY474" s="44" t="str">
        <f t="shared" si="413"/>
        <v>Inviable Sanitariamente</v>
      </c>
      <c r="EEZ474" s="44" t="str">
        <f t="shared" si="413"/>
        <v>Inviable Sanitariamente</v>
      </c>
      <c r="EFA474" s="44" t="str">
        <f t="shared" si="413"/>
        <v>Inviable Sanitariamente</v>
      </c>
      <c r="EFB474" s="44" t="str">
        <f t="shared" si="413"/>
        <v>Inviable Sanitariamente</v>
      </c>
      <c r="EFC474" s="44" t="str">
        <f t="shared" si="413"/>
        <v>Inviable Sanitariamente</v>
      </c>
      <c r="EFD474" s="44" t="str">
        <f t="shared" ref="EFD474:EFM476" si="414">IF(EFB474&lt;5,"Sin Riesgo",IF(EFB474 &lt;=14,"Bajo",IF(EFB474&lt;=35,"Medio",IF(EFB474&lt;=80,"Alto","Inviable Sanitariamente"))))</f>
        <v>Inviable Sanitariamente</v>
      </c>
      <c r="EFE474" s="44" t="str">
        <f t="shared" si="414"/>
        <v>Inviable Sanitariamente</v>
      </c>
      <c r="EFF474" s="44" t="str">
        <f t="shared" si="414"/>
        <v>Inviable Sanitariamente</v>
      </c>
      <c r="EFG474" s="44" t="str">
        <f t="shared" si="414"/>
        <v>Inviable Sanitariamente</v>
      </c>
      <c r="EFH474" s="44" t="str">
        <f t="shared" si="414"/>
        <v>Inviable Sanitariamente</v>
      </c>
      <c r="EFI474" s="44" t="str">
        <f t="shared" si="414"/>
        <v>Inviable Sanitariamente</v>
      </c>
      <c r="EFJ474" s="44" t="str">
        <f t="shared" si="414"/>
        <v>Inviable Sanitariamente</v>
      </c>
      <c r="EFK474" s="44" t="str">
        <f t="shared" si="414"/>
        <v>Inviable Sanitariamente</v>
      </c>
      <c r="EFL474" s="44" t="str">
        <f t="shared" si="414"/>
        <v>Inviable Sanitariamente</v>
      </c>
      <c r="EFM474" s="44" t="str">
        <f t="shared" si="414"/>
        <v>Inviable Sanitariamente</v>
      </c>
      <c r="EFN474" s="44" t="str">
        <f t="shared" ref="EFN474:EFW476" si="415">IF(EFL474&lt;5,"Sin Riesgo",IF(EFL474 &lt;=14,"Bajo",IF(EFL474&lt;=35,"Medio",IF(EFL474&lt;=80,"Alto","Inviable Sanitariamente"))))</f>
        <v>Inviable Sanitariamente</v>
      </c>
      <c r="EFO474" s="44" t="str">
        <f t="shared" si="415"/>
        <v>Inviable Sanitariamente</v>
      </c>
      <c r="EFP474" s="44" t="str">
        <f t="shared" si="415"/>
        <v>Inviable Sanitariamente</v>
      </c>
      <c r="EFQ474" s="44" t="str">
        <f t="shared" si="415"/>
        <v>Inviable Sanitariamente</v>
      </c>
      <c r="EFR474" s="44" t="str">
        <f t="shared" si="415"/>
        <v>Inviable Sanitariamente</v>
      </c>
      <c r="EFS474" s="44" t="str">
        <f t="shared" si="415"/>
        <v>Inviable Sanitariamente</v>
      </c>
      <c r="EFT474" s="44" t="str">
        <f t="shared" si="415"/>
        <v>Inviable Sanitariamente</v>
      </c>
      <c r="EFU474" s="44" t="str">
        <f t="shared" si="415"/>
        <v>Inviable Sanitariamente</v>
      </c>
      <c r="EFV474" s="44" t="str">
        <f t="shared" si="415"/>
        <v>Inviable Sanitariamente</v>
      </c>
      <c r="EFW474" s="44" t="str">
        <f t="shared" si="415"/>
        <v>Inviable Sanitariamente</v>
      </c>
      <c r="EFX474" s="44" t="str">
        <f t="shared" ref="EFX474:EGG476" si="416">IF(EFV474&lt;5,"Sin Riesgo",IF(EFV474 &lt;=14,"Bajo",IF(EFV474&lt;=35,"Medio",IF(EFV474&lt;=80,"Alto","Inviable Sanitariamente"))))</f>
        <v>Inviable Sanitariamente</v>
      </c>
      <c r="EFY474" s="44" t="str">
        <f t="shared" si="416"/>
        <v>Inviable Sanitariamente</v>
      </c>
      <c r="EFZ474" s="44" t="str">
        <f t="shared" si="416"/>
        <v>Inviable Sanitariamente</v>
      </c>
      <c r="EGA474" s="44" t="str">
        <f t="shared" si="416"/>
        <v>Inviable Sanitariamente</v>
      </c>
      <c r="EGB474" s="44" t="str">
        <f t="shared" si="416"/>
        <v>Inviable Sanitariamente</v>
      </c>
      <c r="EGC474" s="44" t="str">
        <f t="shared" si="416"/>
        <v>Inviable Sanitariamente</v>
      </c>
      <c r="EGD474" s="44" t="str">
        <f t="shared" si="416"/>
        <v>Inviable Sanitariamente</v>
      </c>
      <c r="EGE474" s="44" t="str">
        <f t="shared" si="416"/>
        <v>Inviable Sanitariamente</v>
      </c>
      <c r="EGF474" s="44" t="str">
        <f t="shared" si="416"/>
        <v>Inviable Sanitariamente</v>
      </c>
      <c r="EGG474" s="44" t="str">
        <f t="shared" si="416"/>
        <v>Inviable Sanitariamente</v>
      </c>
      <c r="EGH474" s="44" t="str">
        <f t="shared" ref="EGH474:EGQ476" si="417">IF(EGF474&lt;5,"Sin Riesgo",IF(EGF474 &lt;=14,"Bajo",IF(EGF474&lt;=35,"Medio",IF(EGF474&lt;=80,"Alto","Inviable Sanitariamente"))))</f>
        <v>Inviable Sanitariamente</v>
      </c>
      <c r="EGI474" s="44" t="str">
        <f t="shared" si="417"/>
        <v>Inviable Sanitariamente</v>
      </c>
      <c r="EGJ474" s="44" t="str">
        <f t="shared" si="417"/>
        <v>Inviable Sanitariamente</v>
      </c>
      <c r="EGK474" s="44" t="str">
        <f t="shared" si="417"/>
        <v>Inviable Sanitariamente</v>
      </c>
      <c r="EGL474" s="44" t="str">
        <f t="shared" si="417"/>
        <v>Inviable Sanitariamente</v>
      </c>
      <c r="EGM474" s="44" t="str">
        <f t="shared" si="417"/>
        <v>Inviable Sanitariamente</v>
      </c>
      <c r="EGN474" s="44" t="str">
        <f t="shared" si="417"/>
        <v>Inviable Sanitariamente</v>
      </c>
      <c r="EGO474" s="44" t="str">
        <f t="shared" si="417"/>
        <v>Inviable Sanitariamente</v>
      </c>
      <c r="EGP474" s="44" t="str">
        <f t="shared" si="417"/>
        <v>Inviable Sanitariamente</v>
      </c>
      <c r="EGQ474" s="44" t="str">
        <f t="shared" si="417"/>
        <v>Inviable Sanitariamente</v>
      </c>
      <c r="EGR474" s="44" t="str">
        <f t="shared" ref="EGR474:EHA476" si="418">IF(EGP474&lt;5,"Sin Riesgo",IF(EGP474 &lt;=14,"Bajo",IF(EGP474&lt;=35,"Medio",IF(EGP474&lt;=80,"Alto","Inviable Sanitariamente"))))</f>
        <v>Inviable Sanitariamente</v>
      </c>
      <c r="EGS474" s="44" t="str">
        <f t="shared" si="418"/>
        <v>Inviable Sanitariamente</v>
      </c>
      <c r="EGT474" s="44" t="str">
        <f t="shared" si="418"/>
        <v>Inviable Sanitariamente</v>
      </c>
      <c r="EGU474" s="44" t="str">
        <f t="shared" si="418"/>
        <v>Inviable Sanitariamente</v>
      </c>
      <c r="EGV474" s="44" t="str">
        <f t="shared" si="418"/>
        <v>Inviable Sanitariamente</v>
      </c>
      <c r="EGW474" s="44" t="str">
        <f t="shared" si="418"/>
        <v>Inviable Sanitariamente</v>
      </c>
      <c r="EGX474" s="44" t="str">
        <f t="shared" si="418"/>
        <v>Inviable Sanitariamente</v>
      </c>
      <c r="EGY474" s="44" t="str">
        <f t="shared" si="418"/>
        <v>Inviable Sanitariamente</v>
      </c>
      <c r="EGZ474" s="44" t="str">
        <f t="shared" si="418"/>
        <v>Inviable Sanitariamente</v>
      </c>
      <c r="EHA474" s="44" t="str">
        <f t="shared" si="418"/>
        <v>Inviable Sanitariamente</v>
      </c>
      <c r="EHB474" s="44" t="str">
        <f t="shared" ref="EHB474:EHK476" si="419">IF(EGZ474&lt;5,"Sin Riesgo",IF(EGZ474 &lt;=14,"Bajo",IF(EGZ474&lt;=35,"Medio",IF(EGZ474&lt;=80,"Alto","Inviable Sanitariamente"))))</f>
        <v>Inviable Sanitariamente</v>
      </c>
      <c r="EHC474" s="44" t="str">
        <f t="shared" si="419"/>
        <v>Inviable Sanitariamente</v>
      </c>
      <c r="EHD474" s="44" t="str">
        <f t="shared" si="419"/>
        <v>Inviable Sanitariamente</v>
      </c>
      <c r="EHE474" s="44" t="str">
        <f t="shared" si="419"/>
        <v>Inviable Sanitariamente</v>
      </c>
      <c r="EHF474" s="44" t="str">
        <f t="shared" si="419"/>
        <v>Inviable Sanitariamente</v>
      </c>
      <c r="EHG474" s="44" t="str">
        <f t="shared" si="419"/>
        <v>Inviable Sanitariamente</v>
      </c>
      <c r="EHH474" s="44" t="str">
        <f t="shared" si="419"/>
        <v>Inviable Sanitariamente</v>
      </c>
      <c r="EHI474" s="44" t="str">
        <f t="shared" si="419"/>
        <v>Inviable Sanitariamente</v>
      </c>
      <c r="EHJ474" s="44" t="str">
        <f t="shared" si="419"/>
        <v>Inviable Sanitariamente</v>
      </c>
      <c r="EHK474" s="44" t="str">
        <f t="shared" si="419"/>
        <v>Inviable Sanitariamente</v>
      </c>
      <c r="EHL474" s="44" t="str">
        <f t="shared" ref="EHL474:EHU476" si="420">IF(EHJ474&lt;5,"Sin Riesgo",IF(EHJ474 &lt;=14,"Bajo",IF(EHJ474&lt;=35,"Medio",IF(EHJ474&lt;=80,"Alto","Inviable Sanitariamente"))))</f>
        <v>Inviable Sanitariamente</v>
      </c>
      <c r="EHM474" s="44" t="str">
        <f t="shared" si="420"/>
        <v>Inviable Sanitariamente</v>
      </c>
      <c r="EHN474" s="44" t="str">
        <f t="shared" si="420"/>
        <v>Inviable Sanitariamente</v>
      </c>
      <c r="EHO474" s="44" t="str">
        <f t="shared" si="420"/>
        <v>Inviable Sanitariamente</v>
      </c>
      <c r="EHP474" s="44" t="str">
        <f t="shared" si="420"/>
        <v>Inviable Sanitariamente</v>
      </c>
      <c r="EHQ474" s="44" t="str">
        <f t="shared" si="420"/>
        <v>Inviable Sanitariamente</v>
      </c>
      <c r="EHR474" s="44" t="str">
        <f t="shared" si="420"/>
        <v>Inviable Sanitariamente</v>
      </c>
      <c r="EHS474" s="44" t="str">
        <f t="shared" si="420"/>
        <v>Inviable Sanitariamente</v>
      </c>
      <c r="EHT474" s="44" t="str">
        <f t="shared" si="420"/>
        <v>Inviable Sanitariamente</v>
      </c>
      <c r="EHU474" s="44" t="str">
        <f t="shared" si="420"/>
        <v>Inviable Sanitariamente</v>
      </c>
      <c r="EHV474" s="44" t="str">
        <f t="shared" ref="EHV474:EIE476" si="421">IF(EHT474&lt;5,"Sin Riesgo",IF(EHT474 &lt;=14,"Bajo",IF(EHT474&lt;=35,"Medio",IF(EHT474&lt;=80,"Alto","Inviable Sanitariamente"))))</f>
        <v>Inviable Sanitariamente</v>
      </c>
      <c r="EHW474" s="44" t="str">
        <f t="shared" si="421"/>
        <v>Inviable Sanitariamente</v>
      </c>
      <c r="EHX474" s="44" t="str">
        <f t="shared" si="421"/>
        <v>Inviable Sanitariamente</v>
      </c>
      <c r="EHY474" s="44" t="str">
        <f t="shared" si="421"/>
        <v>Inviable Sanitariamente</v>
      </c>
      <c r="EHZ474" s="44" t="str">
        <f t="shared" si="421"/>
        <v>Inviable Sanitariamente</v>
      </c>
      <c r="EIA474" s="44" t="str">
        <f t="shared" si="421"/>
        <v>Inviable Sanitariamente</v>
      </c>
      <c r="EIB474" s="44" t="str">
        <f t="shared" si="421"/>
        <v>Inviable Sanitariamente</v>
      </c>
      <c r="EIC474" s="44" t="str">
        <f t="shared" si="421"/>
        <v>Inviable Sanitariamente</v>
      </c>
      <c r="EID474" s="44" t="str">
        <f t="shared" si="421"/>
        <v>Inviable Sanitariamente</v>
      </c>
      <c r="EIE474" s="44" t="str">
        <f t="shared" si="421"/>
        <v>Inviable Sanitariamente</v>
      </c>
      <c r="EIF474" s="44" t="str">
        <f t="shared" ref="EIF474:EIO476" si="422">IF(EID474&lt;5,"Sin Riesgo",IF(EID474 &lt;=14,"Bajo",IF(EID474&lt;=35,"Medio",IF(EID474&lt;=80,"Alto","Inviable Sanitariamente"))))</f>
        <v>Inviable Sanitariamente</v>
      </c>
      <c r="EIG474" s="44" t="str">
        <f t="shared" si="422"/>
        <v>Inviable Sanitariamente</v>
      </c>
      <c r="EIH474" s="44" t="str">
        <f t="shared" si="422"/>
        <v>Inviable Sanitariamente</v>
      </c>
      <c r="EII474" s="44" t="str">
        <f t="shared" si="422"/>
        <v>Inviable Sanitariamente</v>
      </c>
      <c r="EIJ474" s="44" t="str">
        <f t="shared" si="422"/>
        <v>Inviable Sanitariamente</v>
      </c>
      <c r="EIK474" s="44" t="str">
        <f t="shared" si="422"/>
        <v>Inviable Sanitariamente</v>
      </c>
      <c r="EIL474" s="44" t="str">
        <f t="shared" si="422"/>
        <v>Inviable Sanitariamente</v>
      </c>
      <c r="EIM474" s="44" t="str">
        <f t="shared" si="422"/>
        <v>Inviable Sanitariamente</v>
      </c>
      <c r="EIN474" s="44" t="str">
        <f t="shared" si="422"/>
        <v>Inviable Sanitariamente</v>
      </c>
      <c r="EIO474" s="44" t="str">
        <f t="shared" si="422"/>
        <v>Inviable Sanitariamente</v>
      </c>
      <c r="EIP474" s="44" t="str">
        <f t="shared" ref="EIP474:EIY476" si="423">IF(EIN474&lt;5,"Sin Riesgo",IF(EIN474 &lt;=14,"Bajo",IF(EIN474&lt;=35,"Medio",IF(EIN474&lt;=80,"Alto","Inviable Sanitariamente"))))</f>
        <v>Inviable Sanitariamente</v>
      </c>
      <c r="EIQ474" s="44" t="str">
        <f t="shared" si="423"/>
        <v>Inviable Sanitariamente</v>
      </c>
      <c r="EIR474" s="44" t="str">
        <f t="shared" si="423"/>
        <v>Inviable Sanitariamente</v>
      </c>
      <c r="EIS474" s="44" t="str">
        <f t="shared" si="423"/>
        <v>Inviable Sanitariamente</v>
      </c>
      <c r="EIT474" s="44" t="str">
        <f t="shared" si="423"/>
        <v>Inviable Sanitariamente</v>
      </c>
      <c r="EIU474" s="44" t="str">
        <f t="shared" si="423"/>
        <v>Inviable Sanitariamente</v>
      </c>
      <c r="EIV474" s="44" t="str">
        <f t="shared" si="423"/>
        <v>Inviable Sanitariamente</v>
      </c>
      <c r="EIW474" s="44" t="str">
        <f t="shared" si="423"/>
        <v>Inviable Sanitariamente</v>
      </c>
      <c r="EIX474" s="44" t="str">
        <f t="shared" si="423"/>
        <v>Inviable Sanitariamente</v>
      </c>
      <c r="EIY474" s="44" t="str">
        <f t="shared" si="423"/>
        <v>Inviable Sanitariamente</v>
      </c>
      <c r="EIZ474" s="44" t="str">
        <f t="shared" ref="EIZ474:EJI476" si="424">IF(EIX474&lt;5,"Sin Riesgo",IF(EIX474 &lt;=14,"Bajo",IF(EIX474&lt;=35,"Medio",IF(EIX474&lt;=80,"Alto","Inviable Sanitariamente"))))</f>
        <v>Inviable Sanitariamente</v>
      </c>
      <c r="EJA474" s="44" t="str">
        <f t="shared" si="424"/>
        <v>Inviable Sanitariamente</v>
      </c>
      <c r="EJB474" s="44" t="str">
        <f t="shared" si="424"/>
        <v>Inviable Sanitariamente</v>
      </c>
      <c r="EJC474" s="44" t="str">
        <f t="shared" si="424"/>
        <v>Inviable Sanitariamente</v>
      </c>
      <c r="EJD474" s="44" t="str">
        <f t="shared" si="424"/>
        <v>Inviable Sanitariamente</v>
      </c>
      <c r="EJE474" s="44" t="str">
        <f t="shared" si="424"/>
        <v>Inviable Sanitariamente</v>
      </c>
      <c r="EJF474" s="44" t="str">
        <f t="shared" si="424"/>
        <v>Inviable Sanitariamente</v>
      </c>
      <c r="EJG474" s="44" t="str">
        <f t="shared" si="424"/>
        <v>Inviable Sanitariamente</v>
      </c>
      <c r="EJH474" s="44" t="str">
        <f t="shared" si="424"/>
        <v>Inviable Sanitariamente</v>
      </c>
      <c r="EJI474" s="44" t="str">
        <f t="shared" si="424"/>
        <v>Inviable Sanitariamente</v>
      </c>
      <c r="EJJ474" s="44" t="str">
        <f t="shared" ref="EJJ474:EJS476" si="425">IF(EJH474&lt;5,"Sin Riesgo",IF(EJH474 &lt;=14,"Bajo",IF(EJH474&lt;=35,"Medio",IF(EJH474&lt;=80,"Alto","Inviable Sanitariamente"))))</f>
        <v>Inviable Sanitariamente</v>
      </c>
      <c r="EJK474" s="44" t="str">
        <f t="shared" si="425"/>
        <v>Inviable Sanitariamente</v>
      </c>
      <c r="EJL474" s="44" t="str">
        <f t="shared" si="425"/>
        <v>Inviable Sanitariamente</v>
      </c>
      <c r="EJM474" s="44" t="str">
        <f t="shared" si="425"/>
        <v>Inviable Sanitariamente</v>
      </c>
      <c r="EJN474" s="44" t="str">
        <f t="shared" si="425"/>
        <v>Inviable Sanitariamente</v>
      </c>
      <c r="EJO474" s="44" t="str">
        <f t="shared" si="425"/>
        <v>Inviable Sanitariamente</v>
      </c>
      <c r="EJP474" s="44" t="str">
        <f t="shared" si="425"/>
        <v>Inviable Sanitariamente</v>
      </c>
      <c r="EJQ474" s="44" t="str">
        <f t="shared" si="425"/>
        <v>Inviable Sanitariamente</v>
      </c>
      <c r="EJR474" s="44" t="str">
        <f t="shared" si="425"/>
        <v>Inviable Sanitariamente</v>
      </c>
      <c r="EJS474" s="44" t="str">
        <f t="shared" si="425"/>
        <v>Inviable Sanitariamente</v>
      </c>
      <c r="EJT474" s="44" t="str">
        <f t="shared" ref="EJT474:EKC476" si="426">IF(EJR474&lt;5,"Sin Riesgo",IF(EJR474 &lt;=14,"Bajo",IF(EJR474&lt;=35,"Medio",IF(EJR474&lt;=80,"Alto","Inviable Sanitariamente"))))</f>
        <v>Inviable Sanitariamente</v>
      </c>
      <c r="EJU474" s="44" t="str">
        <f t="shared" si="426"/>
        <v>Inviable Sanitariamente</v>
      </c>
      <c r="EJV474" s="44" t="str">
        <f t="shared" si="426"/>
        <v>Inviable Sanitariamente</v>
      </c>
      <c r="EJW474" s="44" t="str">
        <f t="shared" si="426"/>
        <v>Inviable Sanitariamente</v>
      </c>
      <c r="EJX474" s="44" t="str">
        <f t="shared" si="426"/>
        <v>Inviable Sanitariamente</v>
      </c>
      <c r="EJY474" s="44" t="str">
        <f t="shared" si="426"/>
        <v>Inviable Sanitariamente</v>
      </c>
      <c r="EJZ474" s="44" t="str">
        <f t="shared" si="426"/>
        <v>Inviable Sanitariamente</v>
      </c>
      <c r="EKA474" s="44" t="str">
        <f t="shared" si="426"/>
        <v>Inviable Sanitariamente</v>
      </c>
      <c r="EKB474" s="44" t="str">
        <f t="shared" si="426"/>
        <v>Inviable Sanitariamente</v>
      </c>
      <c r="EKC474" s="44" t="str">
        <f t="shared" si="426"/>
        <v>Inviable Sanitariamente</v>
      </c>
      <c r="EKD474" s="44" t="str">
        <f t="shared" ref="EKD474:EKM476" si="427">IF(EKB474&lt;5,"Sin Riesgo",IF(EKB474 &lt;=14,"Bajo",IF(EKB474&lt;=35,"Medio",IF(EKB474&lt;=80,"Alto","Inviable Sanitariamente"))))</f>
        <v>Inviable Sanitariamente</v>
      </c>
      <c r="EKE474" s="44" t="str">
        <f t="shared" si="427"/>
        <v>Inviable Sanitariamente</v>
      </c>
      <c r="EKF474" s="44" t="str">
        <f t="shared" si="427"/>
        <v>Inviable Sanitariamente</v>
      </c>
      <c r="EKG474" s="44" t="str">
        <f t="shared" si="427"/>
        <v>Inviable Sanitariamente</v>
      </c>
      <c r="EKH474" s="44" t="str">
        <f t="shared" si="427"/>
        <v>Inviable Sanitariamente</v>
      </c>
      <c r="EKI474" s="44" t="str">
        <f t="shared" si="427"/>
        <v>Inviable Sanitariamente</v>
      </c>
      <c r="EKJ474" s="44" t="str">
        <f t="shared" si="427"/>
        <v>Inviable Sanitariamente</v>
      </c>
      <c r="EKK474" s="44" t="str">
        <f t="shared" si="427"/>
        <v>Inviable Sanitariamente</v>
      </c>
      <c r="EKL474" s="44" t="str">
        <f t="shared" si="427"/>
        <v>Inviable Sanitariamente</v>
      </c>
      <c r="EKM474" s="44" t="str">
        <f t="shared" si="427"/>
        <v>Inviable Sanitariamente</v>
      </c>
      <c r="EKN474" s="44" t="str">
        <f t="shared" ref="EKN474:EKW476" si="428">IF(EKL474&lt;5,"Sin Riesgo",IF(EKL474 &lt;=14,"Bajo",IF(EKL474&lt;=35,"Medio",IF(EKL474&lt;=80,"Alto","Inviable Sanitariamente"))))</f>
        <v>Inviable Sanitariamente</v>
      </c>
      <c r="EKO474" s="44" t="str">
        <f t="shared" si="428"/>
        <v>Inviable Sanitariamente</v>
      </c>
      <c r="EKP474" s="44" t="str">
        <f t="shared" si="428"/>
        <v>Inviable Sanitariamente</v>
      </c>
      <c r="EKQ474" s="44" t="str">
        <f t="shared" si="428"/>
        <v>Inviable Sanitariamente</v>
      </c>
      <c r="EKR474" s="44" t="str">
        <f t="shared" si="428"/>
        <v>Inviable Sanitariamente</v>
      </c>
      <c r="EKS474" s="44" t="str">
        <f t="shared" si="428"/>
        <v>Inviable Sanitariamente</v>
      </c>
      <c r="EKT474" s="44" t="str">
        <f t="shared" si="428"/>
        <v>Inviable Sanitariamente</v>
      </c>
      <c r="EKU474" s="44" t="str">
        <f t="shared" si="428"/>
        <v>Inviable Sanitariamente</v>
      </c>
      <c r="EKV474" s="44" t="str">
        <f t="shared" si="428"/>
        <v>Inviable Sanitariamente</v>
      </c>
      <c r="EKW474" s="44" t="str">
        <f t="shared" si="428"/>
        <v>Inviable Sanitariamente</v>
      </c>
      <c r="EKX474" s="44" t="str">
        <f t="shared" ref="EKX474:ELG476" si="429">IF(EKV474&lt;5,"Sin Riesgo",IF(EKV474 &lt;=14,"Bajo",IF(EKV474&lt;=35,"Medio",IF(EKV474&lt;=80,"Alto","Inviable Sanitariamente"))))</f>
        <v>Inviable Sanitariamente</v>
      </c>
      <c r="EKY474" s="44" t="str">
        <f t="shared" si="429"/>
        <v>Inviable Sanitariamente</v>
      </c>
      <c r="EKZ474" s="44" t="str">
        <f t="shared" si="429"/>
        <v>Inviable Sanitariamente</v>
      </c>
      <c r="ELA474" s="44" t="str">
        <f t="shared" si="429"/>
        <v>Inviable Sanitariamente</v>
      </c>
      <c r="ELB474" s="44" t="str">
        <f t="shared" si="429"/>
        <v>Inviable Sanitariamente</v>
      </c>
      <c r="ELC474" s="44" t="str">
        <f t="shared" si="429"/>
        <v>Inviable Sanitariamente</v>
      </c>
      <c r="ELD474" s="44" t="str">
        <f t="shared" si="429"/>
        <v>Inviable Sanitariamente</v>
      </c>
      <c r="ELE474" s="44" t="str">
        <f t="shared" si="429"/>
        <v>Inviable Sanitariamente</v>
      </c>
      <c r="ELF474" s="44" t="str">
        <f t="shared" si="429"/>
        <v>Inviable Sanitariamente</v>
      </c>
      <c r="ELG474" s="44" t="str">
        <f t="shared" si="429"/>
        <v>Inviable Sanitariamente</v>
      </c>
      <c r="ELH474" s="44" t="str">
        <f t="shared" ref="ELH474:ELQ476" si="430">IF(ELF474&lt;5,"Sin Riesgo",IF(ELF474 &lt;=14,"Bajo",IF(ELF474&lt;=35,"Medio",IF(ELF474&lt;=80,"Alto","Inviable Sanitariamente"))))</f>
        <v>Inviable Sanitariamente</v>
      </c>
      <c r="ELI474" s="44" t="str">
        <f t="shared" si="430"/>
        <v>Inviable Sanitariamente</v>
      </c>
      <c r="ELJ474" s="44" t="str">
        <f t="shared" si="430"/>
        <v>Inviable Sanitariamente</v>
      </c>
      <c r="ELK474" s="44" t="str">
        <f t="shared" si="430"/>
        <v>Inviable Sanitariamente</v>
      </c>
      <c r="ELL474" s="44" t="str">
        <f t="shared" si="430"/>
        <v>Inviable Sanitariamente</v>
      </c>
      <c r="ELM474" s="44" t="str">
        <f t="shared" si="430"/>
        <v>Inviable Sanitariamente</v>
      </c>
      <c r="ELN474" s="44" t="str">
        <f t="shared" si="430"/>
        <v>Inviable Sanitariamente</v>
      </c>
      <c r="ELO474" s="44" t="str">
        <f t="shared" si="430"/>
        <v>Inviable Sanitariamente</v>
      </c>
      <c r="ELP474" s="44" t="str">
        <f t="shared" si="430"/>
        <v>Inviable Sanitariamente</v>
      </c>
      <c r="ELQ474" s="44" t="str">
        <f t="shared" si="430"/>
        <v>Inviable Sanitariamente</v>
      </c>
      <c r="ELR474" s="44" t="str">
        <f t="shared" ref="ELR474:EMA476" si="431">IF(ELP474&lt;5,"Sin Riesgo",IF(ELP474 &lt;=14,"Bajo",IF(ELP474&lt;=35,"Medio",IF(ELP474&lt;=80,"Alto","Inviable Sanitariamente"))))</f>
        <v>Inviable Sanitariamente</v>
      </c>
      <c r="ELS474" s="44" t="str">
        <f t="shared" si="431"/>
        <v>Inviable Sanitariamente</v>
      </c>
      <c r="ELT474" s="44" t="str">
        <f t="shared" si="431"/>
        <v>Inviable Sanitariamente</v>
      </c>
      <c r="ELU474" s="44" t="str">
        <f t="shared" si="431"/>
        <v>Inviable Sanitariamente</v>
      </c>
      <c r="ELV474" s="44" t="str">
        <f t="shared" si="431"/>
        <v>Inviable Sanitariamente</v>
      </c>
      <c r="ELW474" s="44" t="str">
        <f t="shared" si="431"/>
        <v>Inviable Sanitariamente</v>
      </c>
      <c r="ELX474" s="44" t="str">
        <f t="shared" si="431"/>
        <v>Inviable Sanitariamente</v>
      </c>
      <c r="ELY474" s="44" t="str">
        <f t="shared" si="431"/>
        <v>Inviable Sanitariamente</v>
      </c>
      <c r="ELZ474" s="44" t="str">
        <f t="shared" si="431"/>
        <v>Inviable Sanitariamente</v>
      </c>
      <c r="EMA474" s="44" t="str">
        <f t="shared" si="431"/>
        <v>Inviable Sanitariamente</v>
      </c>
      <c r="EMB474" s="44" t="str">
        <f t="shared" ref="EMB474:EMK476" si="432">IF(ELZ474&lt;5,"Sin Riesgo",IF(ELZ474 &lt;=14,"Bajo",IF(ELZ474&lt;=35,"Medio",IF(ELZ474&lt;=80,"Alto","Inviable Sanitariamente"))))</f>
        <v>Inviable Sanitariamente</v>
      </c>
      <c r="EMC474" s="44" t="str">
        <f t="shared" si="432"/>
        <v>Inviable Sanitariamente</v>
      </c>
      <c r="EMD474" s="44" t="str">
        <f t="shared" si="432"/>
        <v>Inviable Sanitariamente</v>
      </c>
      <c r="EME474" s="44" t="str">
        <f t="shared" si="432"/>
        <v>Inviable Sanitariamente</v>
      </c>
      <c r="EMF474" s="44" t="str">
        <f t="shared" si="432"/>
        <v>Inviable Sanitariamente</v>
      </c>
      <c r="EMG474" s="44" t="str">
        <f t="shared" si="432"/>
        <v>Inviable Sanitariamente</v>
      </c>
      <c r="EMH474" s="44" t="str">
        <f t="shared" si="432"/>
        <v>Inviable Sanitariamente</v>
      </c>
      <c r="EMI474" s="44" t="str">
        <f t="shared" si="432"/>
        <v>Inviable Sanitariamente</v>
      </c>
      <c r="EMJ474" s="44" t="str">
        <f t="shared" si="432"/>
        <v>Inviable Sanitariamente</v>
      </c>
      <c r="EMK474" s="44" t="str">
        <f t="shared" si="432"/>
        <v>Inviable Sanitariamente</v>
      </c>
      <c r="EML474" s="44" t="str">
        <f t="shared" ref="EML474:EMU476" si="433">IF(EMJ474&lt;5,"Sin Riesgo",IF(EMJ474 &lt;=14,"Bajo",IF(EMJ474&lt;=35,"Medio",IF(EMJ474&lt;=80,"Alto","Inviable Sanitariamente"))))</f>
        <v>Inviable Sanitariamente</v>
      </c>
      <c r="EMM474" s="44" t="str">
        <f t="shared" si="433"/>
        <v>Inviable Sanitariamente</v>
      </c>
      <c r="EMN474" s="44" t="str">
        <f t="shared" si="433"/>
        <v>Inviable Sanitariamente</v>
      </c>
      <c r="EMO474" s="44" t="str">
        <f t="shared" si="433"/>
        <v>Inviable Sanitariamente</v>
      </c>
      <c r="EMP474" s="44" t="str">
        <f t="shared" si="433"/>
        <v>Inviable Sanitariamente</v>
      </c>
      <c r="EMQ474" s="44" t="str">
        <f t="shared" si="433"/>
        <v>Inviable Sanitariamente</v>
      </c>
      <c r="EMR474" s="44" t="str">
        <f t="shared" si="433"/>
        <v>Inviable Sanitariamente</v>
      </c>
      <c r="EMS474" s="44" t="str">
        <f t="shared" si="433"/>
        <v>Inviable Sanitariamente</v>
      </c>
      <c r="EMT474" s="44" t="str">
        <f t="shared" si="433"/>
        <v>Inviable Sanitariamente</v>
      </c>
      <c r="EMU474" s="44" t="str">
        <f t="shared" si="433"/>
        <v>Inviable Sanitariamente</v>
      </c>
      <c r="EMV474" s="44" t="str">
        <f t="shared" ref="EMV474:ENE476" si="434">IF(EMT474&lt;5,"Sin Riesgo",IF(EMT474 &lt;=14,"Bajo",IF(EMT474&lt;=35,"Medio",IF(EMT474&lt;=80,"Alto","Inviable Sanitariamente"))))</f>
        <v>Inviable Sanitariamente</v>
      </c>
      <c r="EMW474" s="44" t="str">
        <f t="shared" si="434"/>
        <v>Inviable Sanitariamente</v>
      </c>
      <c r="EMX474" s="44" t="str">
        <f t="shared" si="434"/>
        <v>Inviable Sanitariamente</v>
      </c>
      <c r="EMY474" s="44" t="str">
        <f t="shared" si="434"/>
        <v>Inviable Sanitariamente</v>
      </c>
      <c r="EMZ474" s="44" t="str">
        <f t="shared" si="434"/>
        <v>Inviable Sanitariamente</v>
      </c>
      <c r="ENA474" s="44" t="str">
        <f t="shared" si="434"/>
        <v>Inviable Sanitariamente</v>
      </c>
      <c r="ENB474" s="44" t="str">
        <f t="shared" si="434"/>
        <v>Inviable Sanitariamente</v>
      </c>
      <c r="ENC474" s="44" t="str">
        <f t="shared" si="434"/>
        <v>Inviable Sanitariamente</v>
      </c>
      <c r="END474" s="44" t="str">
        <f t="shared" si="434"/>
        <v>Inviable Sanitariamente</v>
      </c>
      <c r="ENE474" s="44" t="str">
        <f t="shared" si="434"/>
        <v>Inviable Sanitariamente</v>
      </c>
      <c r="ENF474" s="44" t="str">
        <f t="shared" ref="ENF474:ENO476" si="435">IF(END474&lt;5,"Sin Riesgo",IF(END474 &lt;=14,"Bajo",IF(END474&lt;=35,"Medio",IF(END474&lt;=80,"Alto","Inviable Sanitariamente"))))</f>
        <v>Inviable Sanitariamente</v>
      </c>
      <c r="ENG474" s="44" t="str">
        <f t="shared" si="435"/>
        <v>Inviable Sanitariamente</v>
      </c>
      <c r="ENH474" s="44" t="str">
        <f t="shared" si="435"/>
        <v>Inviable Sanitariamente</v>
      </c>
      <c r="ENI474" s="44" t="str">
        <f t="shared" si="435"/>
        <v>Inviable Sanitariamente</v>
      </c>
      <c r="ENJ474" s="44" t="str">
        <f t="shared" si="435"/>
        <v>Inviable Sanitariamente</v>
      </c>
      <c r="ENK474" s="44" t="str">
        <f t="shared" si="435"/>
        <v>Inviable Sanitariamente</v>
      </c>
      <c r="ENL474" s="44" t="str">
        <f t="shared" si="435"/>
        <v>Inviable Sanitariamente</v>
      </c>
      <c r="ENM474" s="44" t="str">
        <f t="shared" si="435"/>
        <v>Inviable Sanitariamente</v>
      </c>
      <c r="ENN474" s="44" t="str">
        <f t="shared" si="435"/>
        <v>Inviable Sanitariamente</v>
      </c>
      <c r="ENO474" s="44" t="str">
        <f t="shared" si="435"/>
        <v>Inviable Sanitariamente</v>
      </c>
      <c r="ENP474" s="44" t="str">
        <f t="shared" ref="ENP474:ENY476" si="436">IF(ENN474&lt;5,"Sin Riesgo",IF(ENN474 &lt;=14,"Bajo",IF(ENN474&lt;=35,"Medio",IF(ENN474&lt;=80,"Alto","Inviable Sanitariamente"))))</f>
        <v>Inviable Sanitariamente</v>
      </c>
      <c r="ENQ474" s="44" t="str">
        <f t="shared" si="436"/>
        <v>Inviable Sanitariamente</v>
      </c>
      <c r="ENR474" s="44" t="str">
        <f t="shared" si="436"/>
        <v>Inviable Sanitariamente</v>
      </c>
      <c r="ENS474" s="44" t="str">
        <f t="shared" si="436"/>
        <v>Inviable Sanitariamente</v>
      </c>
      <c r="ENT474" s="44" t="str">
        <f t="shared" si="436"/>
        <v>Inviable Sanitariamente</v>
      </c>
      <c r="ENU474" s="44" t="str">
        <f t="shared" si="436"/>
        <v>Inviable Sanitariamente</v>
      </c>
      <c r="ENV474" s="44" t="str">
        <f t="shared" si="436"/>
        <v>Inviable Sanitariamente</v>
      </c>
      <c r="ENW474" s="44" t="str">
        <f t="shared" si="436"/>
        <v>Inviable Sanitariamente</v>
      </c>
      <c r="ENX474" s="44" t="str">
        <f t="shared" si="436"/>
        <v>Inviable Sanitariamente</v>
      </c>
      <c r="ENY474" s="44" t="str">
        <f t="shared" si="436"/>
        <v>Inviable Sanitariamente</v>
      </c>
      <c r="ENZ474" s="44" t="str">
        <f t="shared" ref="ENZ474:EOI476" si="437">IF(ENX474&lt;5,"Sin Riesgo",IF(ENX474 &lt;=14,"Bajo",IF(ENX474&lt;=35,"Medio",IF(ENX474&lt;=80,"Alto","Inviable Sanitariamente"))))</f>
        <v>Inviable Sanitariamente</v>
      </c>
      <c r="EOA474" s="44" t="str">
        <f t="shared" si="437"/>
        <v>Inviable Sanitariamente</v>
      </c>
      <c r="EOB474" s="44" t="str">
        <f t="shared" si="437"/>
        <v>Inviable Sanitariamente</v>
      </c>
      <c r="EOC474" s="44" t="str">
        <f t="shared" si="437"/>
        <v>Inviable Sanitariamente</v>
      </c>
      <c r="EOD474" s="44" t="str">
        <f t="shared" si="437"/>
        <v>Inviable Sanitariamente</v>
      </c>
      <c r="EOE474" s="44" t="str">
        <f t="shared" si="437"/>
        <v>Inviable Sanitariamente</v>
      </c>
      <c r="EOF474" s="44" t="str">
        <f t="shared" si="437"/>
        <v>Inviable Sanitariamente</v>
      </c>
      <c r="EOG474" s="44" t="str">
        <f t="shared" si="437"/>
        <v>Inviable Sanitariamente</v>
      </c>
      <c r="EOH474" s="44" t="str">
        <f t="shared" si="437"/>
        <v>Inviable Sanitariamente</v>
      </c>
      <c r="EOI474" s="44" t="str">
        <f t="shared" si="437"/>
        <v>Inviable Sanitariamente</v>
      </c>
      <c r="EOJ474" s="44" t="str">
        <f t="shared" ref="EOJ474:EOS476" si="438">IF(EOH474&lt;5,"Sin Riesgo",IF(EOH474 &lt;=14,"Bajo",IF(EOH474&lt;=35,"Medio",IF(EOH474&lt;=80,"Alto","Inviable Sanitariamente"))))</f>
        <v>Inviable Sanitariamente</v>
      </c>
      <c r="EOK474" s="44" t="str">
        <f t="shared" si="438"/>
        <v>Inviable Sanitariamente</v>
      </c>
      <c r="EOL474" s="44" t="str">
        <f t="shared" si="438"/>
        <v>Inviable Sanitariamente</v>
      </c>
      <c r="EOM474" s="44" t="str">
        <f t="shared" si="438"/>
        <v>Inviable Sanitariamente</v>
      </c>
      <c r="EON474" s="44" t="str">
        <f t="shared" si="438"/>
        <v>Inviable Sanitariamente</v>
      </c>
      <c r="EOO474" s="44" t="str">
        <f t="shared" si="438"/>
        <v>Inviable Sanitariamente</v>
      </c>
      <c r="EOP474" s="44" t="str">
        <f t="shared" si="438"/>
        <v>Inviable Sanitariamente</v>
      </c>
      <c r="EOQ474" s="44" t="str">
        <f t="shared" si="438"/>
        <v>Inviable Sanitariamente</v>
      </c>
      <c r="EOR474" s="44" t="str">
        <f t="shared" si="438"/>
        <v>Inviable Sanitariamente</v>
      </c>
      <c r="EOS474" s="44" t="str">
        <f t="shared" si="438"/>
        <v>Inviable Sanitariamente</v>
      </c>
      <c r="EOT474" s="44" t="str">
        <f t="shared" ref="EOT474:EPC476" si="439">IF(EOR474&lt;5,"Sin Riesgo",IF(EOR474 &lt;=14,"Bajo",IF(EOR474&lt;=35,"Medio",IF(EOR474&lt;=80,"Alto","Inviable Sanitariamente"))))</f>
        <v>Inviable Sanitariamente</v>
      </c>
      <c r="EOU474" s="44" t="str">
        <f t="shared" si="439"/>
        <v>Inviable Sanitariamente</v>
      </c>
      <c r="EOV474" s="44" t="str">
        <f t="shared" si="439"/>
        <v>Inviable Sanitariamente</v>
      </c>
      <c r="EOW474" s="44" t="str">
        <f t="shared" si="439"/>
        <v>Inviable Sanitariamente</v>
      </c>
      <c r="EOX474" s="44" t="str">
        <f t="shared" si="439"/>
        <v>Inviable Sanitariamente</v>
      </c>
      <c r="EOY474" s="44" t="str">
        <f t="shared" si="439"/>
        <v>Inviable Sanitariamente</v>
      </c>
      <c r="EOZ474" s="44" t="str">
        <f t="shared" si="439"/>
        <v>Inviable Sanitariamente</v>
      </c>
      <c r="EPA474" s="44" t="str">
        <f t="shared" si="439"/>
        <v>Inviable Sanitariamente</v>
      </c>
      <c r="EPB474" s="44" t="str">
        <f t="shared" si="439"/>
        <v>Inviable Sanitariamente</v>
      </c>
      <c r="EPC474" s="44" t="str">
        <f t="shared" si="439"/>
        <v>Inviable Sanitariamente</v>
      </c>
      <c r="EPD474" s="44" t="str">
        <f t="shared" ref="EPD474:EPM476" si="440">IF(EPB474&lt;5,"Sin Riesgo",IF(EPB474 &lt;=14,"Bajo",IF(EPB474&lt;=35,"Medio",IF(EPB474&lt;=80,"Alto","Inviable Sanitariamente"))))</f>
        <v>Inviable Sanitariamente</v>
      </c>
      <c r="EPE474" s="44" t="str">
        <f t="shared" si="440"/>
        <v>Inviable Sanitariamente</v>
      </c>
      <c r="EPF474" s="44" t="str">
        <f t="shared" si="440"/>
        <v>Inviable Sanitariamente</v>
      </c>
      <c r="EPG474" s="44" t="str">
        <f t="shared" si="440"/>
        <v>Inviable Sanitariamente</v>
      </c>
      <c r="EPH474" s="44" t="str">
        <f t="shared" si="440"/>
        <v>Inviable Sanitariamente</v>
      </c>
      <c r="EPI474" s="44" t="str">
        <f t="shared" si="440"/>
        <v>Inviable Sanitariamente</v>
      </c>
      <c r="EPJ474" s="44" t="str">
        <f t="shared" si="440"/>
        <v>Inviable Sanitariamente</v>
      </c>
      <c r="EPK474" s="44" t="str">
        <f t="shared" si="440"/>
        <v>Inviable Sanitariamente</v>
      </c>
      <c r="EPL474" s="44" t="str">
        <f t="shared" si="440"/>
        <v>Inviable Sanitariamente</v>
      </c>
      <c r="EPM474" s="44" t="str">
        <f t="shared" si="440"/>
        <v>Inviable Sanitariamente</v>
      </c>
      <c r="EPN474" s="44" t="str">
        <f t="shared" ref="EPN474:EPW476" si="441">IF(EPL474&lt;5,"Sin Riesgo",IF(EPL474 &lt;=14,"Bajo",IF(EPL474&lt;=35,"Medio",IF(EPL474&lt;=80,"Alto","Inviable Sanitariamente"))))</f>
        <v>Inviable Sanitariamente</v>
      </c>
      <c r="EPO474" s="44" t="str">
        <f t="shared" si="441"/>
        <v>Inviable Sanitariamente</v>
      </c>
      <c r="EPP474" s="44" t="str">
        <f t="shared" si="441"/>
        <v>Inviable Sanitariamente</v>
      </c>
      <c r="EPQ474" s="44" t="str">
        <f t="shared" si="441"/>
        <v>Inviable Sanitariamente</v>
      </c>
      <c r="EPR474" s="44" t="str">
        <f t="shared" si="441"/>
        <v>Inviable Sanitariamente</v>
      </c>
      <c r="EPS474" s="44" t="str">
        <f t="shared" si="441"/>
        <v>Inviable Sanitariamente</v>
      </c>
      <c r="EPT474" s="44" t="str">
        <f t="shared" si="441"/>
        <v>Inviable Sanitariamente</v>
      </c>
      <c r="EPU474" s="44" t="str">
        <f t="shared" si="441"/>
        <v>Inviable Sanitariamente</v>
      </c>
      <c r="EPV474" s="44" t="str">
        <f t="shared" si="441"/>
        <v>Inviable Sanitariamente</v>
      </c>
      <c r="EPW474" s="44" t="str">
        <f t="shared" si="441"/>
        <v>Inviable Sanitariamente</v>
      </c>
      <c r="EPX474" s="44" t="str">
        <f t="shared" ref="EPX474:EQG476" si="442">IF(EPV474&lt;5,"Sin Riesgo",IF(EPV474 &lt;=14,"Bajo",IF(EPV474&lt;=35,"Medio",IF(EPV474&lt;=80,"Alto","Inviable Sanitariamente"))))</f>
        <v>Inviable Sanitariamente</v>
      </c>
      <c r="EPY474" s="44" t="str">
        <f t="shared" si="442"/>
        <v>Inviable Sanitariamente</v>
      </c>
      <c r="EPZ474" s="44" t="str">
        <f t="shared" si="442"/>
        <v>Inviable Sanitariamente</v>
      </c>
      <c r="EQA474" s="44" t="str">
        <f t="shared" si="442"/>
        <v>Inviable Sanitariamente</v>
      </c>
      <c r="EQB474" s="44" t="str">
        <f t="shared" si="442"/>
        <v>Inviable Sanitariamente</v>
      </c>
      <c r="EQC474" s="44" t="str">
        <f t="shared" si="442"/>
        <v>Inviable Sanitariamente</v>
      </c>
      <c r="EQD474" s="44" t="str">
        <f t="shared" si="442"/>
        <v>Inviable Sanitariamente</v>
      </c>
      <c r="EQE474" s="44" t="str">
        <f t="shared" si="442"/>
        <v>Inviable Sanitariamente</v>
      </c>
      <c r="EQF474" s="44" t="str">
        <f t="shared" si="442"/>
        <v>Inviable Sanitariamente</v>
      </c>
      <c r="EQG474" s="44" t="str">
        <f t="shared" si="442"/>
        <v>Inviable Sanitariamente</v>
      </c>
      <c r="EQH474" s="44" t="str">
        <f t="shared" ref="EQH474:EQQ476" si="443">IF(EQF474&lt;5,"Sin Riesgo",IF(EQF474 &lt;=14,"Bajo",IF(EQF474&lt;=35,"Medio",IF(EQF474&lt;=80,"Alto","Inviable Sanitariamente"))))</f>
        <v>Inviable Sanitariamente</v>
      </c>
      <c r="EQI474" s="44" t="str">
        <f t="shared" si="443"/>
        <v>Inviable Sanitariamente</v>
      </c>
      <c r="EQJ474" s="44" t="str">
        <f t="shared" si="443"/>
        <v>Inviable Sanitariamente</v>
      </c>
      <c r="EQK474" s="44" t="str">
        <f t="shared" si="443"/>
        <v>Inviable Sanitariamente</v>
      </c>
      <c r="EQL474" s="44" t="str">
        <f t="shared" si="443"/>
        <v>Inviable Sanitariamente</v>
      </c>
      <c r="EQM474" s="44" t="str">
        <f t="shared" si="443"/>
        <v>Inviable Sanitariamente</v>
      </c>
      <c r="EQN474" s="44" t="str">
        <f t="shared" si="443"/>
        <v>Inviable Sanitariamente</v>
      </c>
      <c r="EQO474" s="44" t="str">
        <f t="shared" si="443"/>
        <v>Inviable Sanitariamente</v>
      </c>
      <c r="EQP474" s="44" t="str">
        <f t="shared" si="443"/>
        <v>Inviable Sanitariamente</v>
      </c>
      <c r="EQQ474" s="44" t="str">
        <f t="shared" si="443"/>
        <v>Inviable Sanitariamente</v>
      </c>
      <c r="EQR474" s="44" t="str">
        <f t="shared" ref="EQR474:ERA476" si="444">IF(EQP474&lt;5,"Sin Riesgo",IF(EQP474 &lt;=14,"Bajo",IF(EQP474&lt;=35,"Medio",IF(EQP474&lt;=80,"Alto","Inviable Sanitariamente"))))</f>
        <v>Inviable Sanitariamente</v>
      </c>
      <c r="EQS474" s="44" t="str">
        <f t="shared" si="444"/>
        <v>Inviable Sanitariamente</v>
      </c>
      <c r="EQT474" s="44" t="str">
        <f t="shared" si="444"/>
        <v>Inviable Sanitariamente</v>
      </c>
      <c r="EQU474" s="44" t="str">
        <f t="shared" si="444"/>
        <v>Inviable Sanitariamente</v>
      </c>
      <c r="EQV474" s="44" t="str">
        <f t="shared" si="444"/>
        <v>Inviable Sanitariamente</v>
      </c>
      <c r="EQW474" s="44" t="str">
        <f t="shared" si="444"/>
        <v>Inviable Sanitariamente</v>
      </c>
      <c r="EQX474" s="44" t="str">
        <f t="shared" si="444"/>
        <v>Inviable Sanitariamente</v>
      </c>
      <c r="EQY474" s="44" t="str">
        <f t="shared" si="444"/>
        <v>Inviable Sanitariamente</v>
      </c>
      <c r="EQZ474" s="44" t="str">
        <f t="shared" si="444"/>
        <v>Inviable Sanitariamente</v>
      </c>
      <c r="ERA474" s="44" t="str">
        <f t="shared" si="444"/>
        <v>Inviable Sanitariamente</v>
      </c>
      <c r="ERB474" s="44" t="str">
        <f t="shared" ref="ERB474:ERK476" si="445">IF(EQZ474&lt;5,"Sin Riesgo",IF(EQZ474 &lt;=14,"Bajo",IF(EQZ474&lt;=35,"Medio",IF(EQZ474&lt;=80,"Alto","Inviable Sanitariamente"))))</f>
        <v>Inviable Sanitariamente</v>
      </c>
      <c r="ERC474" s="44" t="str">
        <f t="shared" si="445"/>
        <v>Inviable Sanitariamente</v>
      </c>
      <c r="ERD474" s="44" t="str">
        <f t="shared" si="445"/>
        <v>Inviable Sanitariamente</v>
      </c>
      <c r="ERE474" s="44" t="str">
        <f t="shared" si="445"/>
        <v>Inviable Sanitariamente</v>
      </c>
      <c r="ERF474" s="44" t="str">
        <f t="shared" si="445"/>
        <v>Inviable Sanitariamente</v>
      </c>
      <c r="ERG474" s="44" t="str">
        <f t="shared" si="445"/>
        <v>Inviable Sanitariamente</v>
      </c>
      <c r="ERH474" s="44" t="str">
        <f t="shared" si="445"/>
        <v>Inviable Sanitariamente</v>
      </c>
      <c r="ERI474" s="44" t="str">
        <f t="shared" si="445"/>
        <v>Inviable Sanitariamente</v>
      </c>
      <c r="ERJ474" s="44" t="str">
        <f t="shared" si="445"/>
        <v>Inviable Sanitariamente</v>
      </c>
      <c r="ERK474" s="44" t="str">
        <f t="shared" si="445"/>
        <v>Inviable Sanitariamente</v>
      </c>
      <c r="ERL474" s="44" t="str">
        <f t="shared" ref="ERL474:ERU476" si="446">IF(ERJ474&lt;5,"Sin Riesgo",IF(ERJ474 &lt;=14,"Bajo",IF(ERJ474&lt;=35,"Medio",IF(ERJ474&lt;=80,"Alto","Inviable Sanitariamente"))))</f>
        <v>Inviable Sanitariamente</v>
      </c>
      <c r="ERM474" s="44" t="str">
        <f t="shared" si="446"/>
        <v>Inviable Sanitariamente</v>
      </c>
      <c r="ERN474" s="44" t="str">
        <f t="shared" si="446"/>
        <v>Inviable Sanitariamente</v>
      </c>
      <c r="ERO474" s="44" t="str">
        <f t="shared" si="446"/>
        <v>Inviable Sanitariamente</v>
      </c>
      <c r="ERP474" s="44" t="str">
        <f t="shared" si="446"/>
        <v>Inviable Sanitariamente</v>
      </c>
      <c r="ERQ474" s="44" t="str">
        <f t="shared" si="446"/>
        <v>Inviable Sanitariamente</v>
      </c>
      <c r="ERR474" s="44" t="str">
        <f t="shared" si="446"/>
        <v>Inviable Sanitariamente</v>
      </c>
      <c r="ERS474" s="44" t="str">
        <f t="shared" si="446"/>
        <v>Inviable Sanitariamente</v>
      </c>
      <c r="ERT474" s="44" t="str">
        <f t="shared" si="446"/>
        <v>Inviable Sanitariamente</v>
      </c>
      <c r="ERU474" s="44" t="str">
        <f t="shared" si="446"/>
        <v>Inviable Sanitariamente</v>
      </c>
      <c r="ERV474" s="44" t="str">
        <f t="shared" ref="ERV474:ESE476" si="447">IF(ERT474&lt;5,"Sin Riesgo",IF(ERT474 &lt;=14,"Bajo",IF(ERT474&lt;=35,"Medio",IF(ERT474&lt;=80,"Alto","Inviable Sanitariamente"))))</f>
        <v>Inviable Sanitariamente</v>
      </c>
      <c r="ERW474" s="44" t="str">
        <f t="shared" si="447"/>
        <v>Inviable Sanitariamente</v>
      </c>
      <c r="ERX474" s="44" t="str">
        <f t="shared" si="447"/>
        <v>Inviable Sanitariamente</v>
      </c>
      <c r="ERY474" s="44" t="str">
        <f t="shared" si="447"/>
        <v>Inviable Sanitariamente</v>
      </c>
      <c r="ERZ474" s="44" t="str">
        <f t="shared" si="447"/>
        <v>Inviable Sanitariamente</v>
      </c>
      <c r="ESA474" s="44" t="str">
        <f t="shared" si="447"/>
        <v>Inviable Sanitariamente</v>
      </c>
      <c r="ESB474" s="44" t="str">
        <f t="shared" si="447"/>
        <v>Inviable Sanitariamente</v>
      </c>
      <c r="ESC474" s="44" t="str">
        <f t="shared" si="447"/>
        <v>Inviable Sanitariamente</v>
      </c>
      <c r="ESD474" s="44" t="str">
        <f t="shared" si="447"/>
        <v>Inviable Sanitariamente</v>
      </c>
      <c r="ESE474" s="44" t="str">
        <f t="shared" si="447"/>
        <v>Inviable Sanitariamente</v>
      </c>
      <c r="ESF474" s="44" t="str">
        <f t="shared" ref="ESF474:ESO476" si="448">IF(ESD474&lt;5,"Sin Riesgo",IF(ESD474 &lt;=14,"Bajo",IF(ESD474&lt;=35,"Medio",IF(ESD474&lt;=80,"Alto","Inviable Sanitariamente"))))</f>
        <v>Inviable Sanitariamente</v>
      </c>
      <c r="ESG474" s="44" t="str">
        <f t="shared" si="448"/>
        <v>Inviable Sanitariamente</v>
      </c>
      <c r="ESH474" s="44" t="str">
        <f t="shared" si="448"/>
        <v>Inviable Sanitariamente</v>
      </c>
      <c r="ESI474" s="44" t="str">
        <f t="shared" si="448"/>
        <v>Inviable Sanitariamente</v>
      </c>
      <c r="ESJ474" s="44" t="str">
        <f t="shared" si="448"/>
        <v>Inviable Sanitariamente</v>
      </c>
      <c r="ESK474" s="44" t="str">
        <f t="shared" si="448"/>
        <v>Inviable Sanitariamente</v>
      </c>
      <c r="ESL474" s="44" t="str">
        <f t="shared" si="448"/>
        <v>Inviable Sanitariamente</v>
      </c>
      <c r="ESM474" s="44" t="str">
        <f t="shared" si="448"/>
        <v>Inviable Sanitariamente</v>
      </c>
      <c r="ESN474" s="44" t="str">
        <f t="shared" si="448"/>
        <v>Inviable Sanitariamente</v>
      </c>
      <c r="ESO474" s="44" t="str">
        <f t="shared" si="448"/>
        <v>Inviable Sanitariamente</v>
      </c>
      <c r="ESP474" s="44" t="str">
        <f t="shared" ref="ESP474:ESY476" si="449">IF(ESN474&lt;5,"Sin Riesgo",IF(ESN474 &lt;=14,"Bajo",IF(ESN474&lt;=35,"Medio",IF(ESN474&lt;=80,"Alto","Inviable Sanitariamente"))))</f>
        <v>Inviable Sanitariamente</v>
      </c>
      <c r="ESQ474" s="44" t="str">
        <f t="shared" si="449"/>
        <v>Inviable Sanitariamente</v>
      </c>
      <c r="ESR474" s="44" t="str">
        <f t="shared" si="449"/>
        <v>Inviable Sanitariamente</v>
      </c>
      <c r="ESS474" s="44" t="str">
        <f t="shared" si="449"/>
        <v>Inviable Sanitariamente</v>
      </c>
      <c r="EST474" s="44" t="str">
        <f t="shared" si="449"/>
        <v>Inviable Sanitariamente</v>
      </c>
      <c r="ESU474" s="44" t="str">
        <f t="shared" si="449"/>
        <v>Inviable Sanitariamente</v>
      </c>
      <c r="ESV474" s="44" t="str">
        <f t="shared" si="449"/>
        <v>Inviable Sanitariamente</v>
      </c>
      <c r="ESW474" s="44" t="str">
        <f t="shared" si="449"/>
        <v>Inviable Sanitariamente</v>
      </c>
      <c r="ESX474" s="44" t="str">
        <f t="shared" si="449"/>
        <v>Inviable Sanitariamente</v>
      </c>
      <c r="ESY474" s="44" t="str">
        <f t="shared" si="449"/>
        <v>Inviable Sanitariamente</v>
      </c>
      <c r="ESZ474" s="44" t="str">
        <f t="shared" ref="ESZ474:ETI476" si="450">IF(ESX474&lt;5,"Sin Riesgo",IF(ESX474 &lt;=14,"Bajo",IF(ESX474&lt;=35,"Medio",IF(ESX474&lt;=80,"Alto","Inviable Sanitariamente"))))</f>
        <v>Inviable Sanitariamente</v>
      </c>
      <c r="ETA474" s="44" t="str">
        <f t="shared" si="450"/>
        <v>Inviable Sanitariamente</v>
      </c>
      <c r="ETB474" s="44" t="str">
        <f t="shared" si="450"/>
        <v>Inviable Sanitariamente</v>
      </c>
      <c r="ETC474" s="44" t="str">
        <f t="shared" si="450"/>
        <v>Inviable Sanitariamente</v>
      </c>
      <c r="ETD474" s="44" t="str">
        <f t="shared" si="450"/>
        <v>Inviable Sanitariamente</v>
      </c>
      <c r="ETE474" s="44" t="str">
        <f t="shared" si="450"/>
        <v>Inviable Sanitariamente</v>
      </c>
      <c r="ETF474" s="44" t="str">
        <f t="shared" si="450"/>
        <v>Inviable Sanitariamente</v>
      </c>
      <c r="ETG474" s="44" t="str">
        <f t="shared" si="450"/>
        <v>Inviable Sanitariamente</v>
      </c>
      <c r="ETH474" s="44" t="str">
        <f t="shared" si="450"/>
        <v>Inviable Sanitariamente</v>
      </c>
      <c r="ETI474" s="44" t="str">
        <f t="shared" si="450"/>
        <v>Inviable Sanitariamente</v>
      </c>
      <c r="ETJ474" s="44" t="str">
        <f t="shared" ref="ETJ474:ETS476" si="451">IF(ETH474&lt;5,"Sin Riesgo",IF(ETH474 &lt;=14,"Bajo",IF(ETH474&lt;=35,"Medio",IF(ETH474&lt;=80,"Alto","Inviable Sanitariamente"))))</f>
        <v>Inviable Sanitariamente</v>
      </c>
      <c r="ETK474" s="44" t="str">
        <f t="shared" si="451"/>
        <v>Inviable Sanitariamente</v>
      </c>
      <c r="ETL474" s="44" t="str">
        <f t="shared" si="451"/>
        <v>Inviable Sanitariamente</v>
      </c>
      <c r="ETM474" s="44" t="str">
        <f t="shared" si="451"/>
        <v>Inviable Sanitariamente</v>
      </c>
      <c r="ETN474" s="44" t="str">
        <f t="shared" si="451"/>
        <v>Inviable Sanitariamente</v>
      </c>
      <c r="ETO474" s="44" t="str">
        <f t="shared" si="451"/>
        <v>Inviable Sanitariamente</v>
      </c>
      <c r="ETP474" s="44" t="str">
        <f t="shared" si="451"/>
        <v>Inviable Sanitariamente</v>
      </c>
      <c r="ETQ474" s="44" t="str">
        <f t="shared" si="451"/>
        <v>Inviable Sanitariamente</v>
      </c>
      <c r="ETR474" s="44" t="str">
        <f t="shared" si="451"/>
        <v>Inviable Sanitariamente</v>
      </c>
      <c r="ETS474" s="44" t="str">
        <f t="shared" si="451"/>
        <v>Inviable Sanitariamente</v>
      </c>
      <c r="ETT474" s="44" t="str">
        <f t="shared" ref="ETT474:EUC476" si="452">IF(ETR474&lt;5,"Sin Riesgo",IF(ETR474 &lt;=14,"Bajo",IF(ETR474&lt;=35,"Medio",IF(ETR474&lt;=80,"Alto","Inviable Sanitariamente"))))</f>
        <v>Inviable Sanitariamente</v>
      </c>
      <c r="ETU474" s="44" t="str">
        <f t="shared" si="452"/>
        <v>Inviable Sanitariamente</v>
      </c>
      <c r="ETV474" s="44" t="str">
        <f t="shared" si="452"/>
        <v>Inviable Sanitariamente</v>
      </c>
      <c r="ETW474" s="44" t="str">
        <f t="shared" si="452"/>
        <v>Inviable Sanitariamente</v>
      </c>
      <c r="ETX474" s="44" t="str">
        <f t="shared" si="452"/>
        <v>Inviable Sanitariamente</v>
      </c>
      <c r="ETY474" s="44" t="str">
        <f t="shared" si="452"/>
        <v>Inviable Sanitariamente</v>
      </c>
      <c r="ETZ474" s="44" t="str">
        <f t="shared" si="452"/>
        <v>Inviable Sanitariamente</v>
      </c>
      <c r="EUA474" s="44" t="str">
        <f t="shared" si="452"/>
        <v>Inviable Sanitariamente</v>
      </c>
      <c r="EUB474" s="44" t="str">
        <f t="shared" si="452"/>
        <v>Inviable Sanitariamente</v>
      </c>
      <c r="EUC474" s="44" t="str">
        <f t="shared" si="452"/>
        <v>Inviable Sanitariamente</v>
      </c>
      <c r="EUD474" s="44" t="str">
        <f t="shared" ref="EUD474:EUM476" si="453">IF(EUB474&lt;5,"Sin Riesgo",IF(EUB474 &lt;=14,"Bajo",IF(EUB474&lt;=35,"Medio",IF(EUB474&lt;=80,"Alto","Inviable Sanitariamente"))))</f>
        <v>Inviable Sanitariamente</v>
      </c>
      <c r="EUE474" s="44" t="str">
        <f t="shared" si="453"/>
        <v>Inviable Sanitariamente</v>
      </c>
      <c r="EUF474" s="44" t="str">
        <f t="shared" si="453"/>
        <v>Inviable Sanitariamente</v>
      </c>
      <c r="EUG474" s="44" t="str">
        <f t="shared" si="453"/>
        <v>Inviable Sanitariamente</v>
      </c>
      <c r="EUH474" s="44" t="str">
        <f t="shared" si="453"/>
        <v>Inviable Sanitariamente</v>
      </c>
      <c r="EUI474" s="44" t="str">
        <f t="shared" si="453"/>
        <v>Inviable Sanitariamente</v>
      </c>
      <c r="EUJ474" s="44" t="str">
        <f t="shared" si="453"/>
        <v>Inviable Sanitariamente</v>
      </c>
      <c r="EUK474" s="44" t="str">
        <f t="shared" si="453"/>
        <v>Inviable Sanitariamente</v>
      </c>
      <c r="EUL474" s="44" t="str">
        <f t="shared" si="453"/>
        <v>Inviable Sanitariamente</v>
      </c>
      <c r="EUM474" s="44" t="str">
        <f t="shared" si="453"/>
        <v>Inviable Sanitariamente</v>
      </c>
      <c r="EUN474" s="44" t="str">
        <f t="shared" ref="EUN474:EUW476" si="454">IF(EUL474&lt;5,"Sin Riesgo",IF(EUL474 &lt;=14,"Bajo",IF(EUL474&lt;=35,"Medio",IF(EUL474&lt;=80,"Alto","Inviable Sanitariamente"))))</f>
        <v>Inviable Sanitariamente</v>
      </c>
      <c r="EUO474" s="44" t="str">
        <f t="shared" si="454"/>
        <v>Inviable Sanitariamente</v>
      </c>
      <c r="EUP474" s="44" t="str">
        <f t="shared" si="454"/>
        <v>Inviable Sanitariamente</v>
      </c>
      <c r="EUQ474" s="44" t="str">
        <f t="shared" si="454"/>
        <v>Inviable Sanitariamente</v>
      </c>
      <c r="EUR474" s="44" t="str">
        <f t="shared" si="454"/>
        <v>Inviable Sanitariamente</v>
      </c>
      <c r="EUS474" s="44" t="str">
        <f t="shared" si="454"/>
        <v>Inviable Sanitariamente</v>
      </c>
      <c r="EUT474" s="44" t="str">
        <f t="shared" si="454"/>
        <v>Inviable Sanitariamente</v>
      </c>
      <c r="EUU474" s="44" t="str">
        <f t="shared" si="454"/>
        <v>Inviable Sanitariamente</v>
      </c>
      <c r="EUV474" s="44" t="str">
        <f t="shared" si="454"/>
        <v>Inviable Sanitariamente</v>
      </c>
      <c r="EUW474" s="44" t="str">
        <f t="shared" si="454"/>
        <v>Inviable Sanitariamente</v>
      </c>
      <c r="EUX474" s="44" t="str">
        <f t="shared" ref="EUX474:EVG476" si="455">IF(EUV474&lt;5,"Sin Riesgo",IF(EUV474 &lt;=14,"Bajo",IF(EUV474&lt;=35,"Medio",IF(EUV474&lt;=80,"Alto","Inviable Sanitariamente"))))</f>
        <v>Inviable Sanitariamente</v>
      </c>
      <c r="EUY474" s="44" t="str">
        <f t="shared" si="455"/>
        <v>Inviable Sanitariamente</v>
      </c>
      <c r="EUZ474" s="44" t="str">
        <f t="shared" si="455"/>
        <v>Inviable Sanitariamente</v>
      </c>
      <c r="EVA474" s="44" t="str">
        <f t="shared" si="455"/>
        <v>Inviable Sanitariamente</v>
      </c>
      <c r="EVB474" s="44" t="str">
        <f t="shared" si="455"/>
        <v>Inviable Sanitariamente</v>
      </c>
      <c r="EVC474" s="44" t="str">
        <f t="shared" si="455"/>
        <v>Inviable Sanitariamente</v>
      </c>
      <c r="EVD474" s="44" t="str">
        <f t="shared" si="455"/>
        <v>Inviable Sanitariamente</v>
      </c>
      <c r="EVE474" s="44" t="str">
        <f t="shared" si="455"/>
        <v>Inviable Sanitariamente</v>
      </c>
      <c r="EVF474" s="44" t="str">
        <f t="shared" si="455"/>
        <v>Inviable Sanitariamente</v>
      </c>
      <c r="EVG474" s="44" t="str">
        <f t="shared" si="455"/>
        <v>Inviable Sanitariamente</v>
      </c>
      <c r="EVH474" s="44" t="str">
        <f t="shared" ref="EVH474:EVQ476" si="456">IF(EVF474&lt;5,"Sin Riesgo",IF(EVF474 &lt;=14,"Bajo",IF(EVF474&lt;=35,"Medio",IF(EVF474&lt;=80,"Alto","Inviable Sanitariamente"))))</f>
        <v>Inviable Sanitariamente</v>
      </c>
      <c r="EVI474" s="44" t="str">
        <f t="shared" si="456"/>
        <v>Inviable Sanitariamente</v>
      </c>
      <c r="EVJ474" s="44" t="str">
        <f t="shared" si="456"/>
        <v>Inviable Sanitariamente</v>
      </c>
      <c r="EVK474" s="44" t="str">
        <f t="shared" si="456"/>
        <v>Inviable Sanitariamente</v>
      </c>
      <c r="EVL474" s="44" t="str">
        <f t="shared" si="456"/>
        <v>Inviable Sanitariamente</v>
      </c>
      <c r="EVM474" s="44" t="str">
        <f t="shared" si="456"/>
        <v>Inviable Sanitariamente</v>
      </c>
      <c r="EVN474" s="44" t="str">
        <f t="shared" si="456"/>
        <v>Inviable Sanitariamente</v>
      </c>
      <c r="EVO474" s="44" t="str">
        <f t="shared" si="456"/>
        <v>Inviable Sanitariamente</v>
      </c>
      <c r="EVP474" s="44" t="str">
        <f t="shared" si="456"/>
        <v>Inviable Sanitariamente</v>
      </c>
      <c r="EVQ474" s="44" t="str">
        <f t="shared" si="456"/>
        <v>Inviable Sanitariamente</v>
      </c>
      <c r="EVR474" s="44" t="str">
        <f t="shared" ref="EVR474:EWA476" si="457">IF(EVP474&lt;5,"Sin Riesgo",IF(EVP474 &lt;=14,"Bajo",IF(EVP474&lt;=35,"Medio",IF(EVP474&lt;=80,"Alto","Inviable Sanitariamente"))))</f>
        <v>Inviable Sanitariamente</v>
      </c>
      <c r="EVS474" s="44" t="str">
        <f t="shared" si="457"/>
        <v>Inviable Sanitariamente</v>
      </c>
      <c r="EVT474" s="44" t="str">
        <f t="shared" si="457"/>
        <v>Inviable Sanitariamente</v>
      </c>
      <c r="EVU474" s="44" t="str">
        <f t="shared" si="457"/>
        <v>Inviable Sanitariamente</v>
      </c>
      <c r="EVV474" s="44" t="str">
        <f t="shared" si="457"/>
        <v>Inviable Sanitariamente</v>
      </c>
      <c r="EVW474" s="44" t="str">
        <f t="shared" si="457"/>
        <v>Inviable Sanitariamente</v>
      </c>
      <c r="EVX474" s="44" t="str">
        <f t="shared" si="457"/>
        <v>Inviable Sanitariamente</v>
      </c>
      <c r="EVY474" s="44" t="str">
        <f t="shared" si="457"/>
        <v>Inviable Sanitariamente</v>
      </c>
      <c r="EVZ474" s="44" t="str">
        <f t="shared" si="457"/>
        <v>Inviable Sanitariamente</v>
      </c>
      <c r="EWA474" s="44" t="str">
        <f t="shared" si="457"/>
        <v>Inviable Sanitariamente</v>
      </c>
      <c r="EWB474" s="44" t="str">
        <f t="shared" ref="EWB474:EWK476" si="458">IF(EVZ474&lt;5,"Sin Riesgo",IF(EVZ474 &lt;=14,"Bajo",IF(EVZ474&lt;=35,"Medio",IF(EVZ474&lt;=80,"Alto","Inviable Sanitariamente"))))</f>
        <v>Inviable Sanitariamente</v>
      </c>
      <c r="EWC474" s="44" t="str">
        <f t="shared" si="458"/>
        <v>Inviable Sanitariamente</v>
      </c>
      <c r="EWD474" s="44" t="str">
        <f t="shared" si="458"/>
        <v>Inviable Sanitariamente</v>
      </c>
      <c r="EWE474" s="44" t="str">
        <f t="shared" si="458"/>
        <v>Inviable Sanitariamente</v>
      </c>
      <c r="EWF474" s="44" t="str">
        <f t="shared" si="458"/>
        <v>Inviable Sanitariamente</v>
      </c>
      <c r="EWG474" s="44" t="str">
        <f t="shared" si="458"/>
        <v>Inviable Sanitariamente</v>
      </c>
      <c r="EWH474" s="44" t="str">
        <f t="shared" si="458"/>
        <v>Inviable Sanitariamente</v>
      </c>
      <c r="EWI474" s="44" t="str">
        <f t="shared" si="458"/>
        <v>Inviable Sanitariamente</v>
      </c>
      <c r="EWJ474" s="44" t="str">
        <f t="shared" si="458"/>
        <v>Inviable Sanitariamente</v>
      </c>
      <c r="EWK474" s="44" t="str">
        <f t="shared" si="458"/>
        <v>Inviable Sanitariamente</v>
      </c>
      <c r="EWL474" s="44" t="str">
        <f t="shared" ref="EWL474:EWU476" si="459">IF(EWJ474&lt;5,"Sin Riesgo",IF(EWJ474 &lt;=14,"Bajo",IF(EWJ474&lt;=35,"Medio",IF(EWJ474&lt;=80,"Alto","Inviable Sanitariamente"))))</f>
        <v>Inviable Sanitariamente</v>
      </c>
      <c r="EWM474" s="44" t="str">
        <f t="shared" si="459"/>
        <v>Inviable Sanitariamente</v>
      </c>
      <c r="EWN474" s="44" t="str">
        <f t="shared" si="459"/>
        <v>Inviable Sanitariamente</v>
      </c>
      <c r="EWO474" s="44" t="str">
        <f t="shared" si="459"/>
        <v>Inviable Sanitariamente</v>
      </c>
      <c r="EWP474" s="44" t="str">
        <f t="shared" si="459"/>
        <v>Inviable Sanitariamente</v>
      </c>
      <c r="EWQ474" s="44" t="str">
        <f t="shared" si="459"/>
        <v>Inviable Sanitariamente</v>
      </c>
      <c r="EWR474" s="44" t="str">
        <f t="shared" si="459"/>
        <v>Inviable Sanitariamente</v>
      </c>
      <c r="EWS474" s="44" t="str">
        <f t="shared" si="459"/>
        <v>Inviable Sanitariamente</v>
      </c>
      <c r="EWT474" s="44" t="str">
        <f t="shared" si="459"/>
        <v>Inviable Sanitariamente</v>
      </c>
      <c r="EWU474" s="44" t="str">
        <f t="shared" si="459"/>
        <v>Inviable Sanitariamente</v>
      </c>
      <c r="EWV474" s="44" t="str">
        <f t="shared" ref="EWV474:EXE476" si="460">IF(EWT474&lt;5,"Sin Riesgo",IF(EWT474 &lt;=14,"Bajo",IF(EWT474&lt;=35,"Medio",IF(EWT474&lt;=80,"Alto","Inviable Sanitariamente"))))</f>
        <v>Inviable Sanitariamente</v>
      </c>
      <c r="EWW474" s="44" t="str">
        <f t="shared" si="460"/>
        <v>Inviable Sanitariamente</v>
      </c>
      <c r="EWX474" s="44" t="str">
        <f t="shared" si="460"/>
        <v>Inviable Sanitariamente</v>
      </c>
      <c r="EWY474" s="44" t="str">
        <f t="shared" si="460"/>
        <v>Inviable Sanitariamente</v>
      </c>
      <c r="EWZ474" s="44" t="str">
        <f t="shared" si="460"/>
        <v>Inviable Sanitariamente</v>
      </c>
      <c r="EXA474" s="44" t="str">
        <f t="shared" si="460"/>
        <v>Inviable Sanitariamente</v>
      </c>
      <c r="EXB474" s="44" t="str">
        <f t="shared" si="460"/>
        <v>Inviable Sanitariamente</v>
      </c>
      <c r="EXC474" s="44" t="str">
        <f t="shared" si="460"/>
        <v>Inviable Sanitariamente</v>
      </c>
      <c r="EXD474" s="44" t="str">
        <f t="shared" si="460"/>
        <v>Inviable Sanitariamente</v>
      </c>
      <c r="EXE474" s="44" t="str">
        <f t="shared" si="460"/>
        <v>Inviable Sanitariamente</v>
      </c>
      <c r="EXF474" s="44" t="str">
        <f t="shared" ref="EXF474:EXO476" si="461">IF(EXD474&lt;5,"Sin Riesgo",IF(EXD474 &lt;=14,"Bajo",IF(EXD474&lt;=35,"Medio",IF(EXD474&lt;=80,"Alto","Inviable Sanitariamente"))))</f>
        <v>Inviable Sanitariamente</v>
      </c>
      <c r="EXG474" s="44" t="str">
        <f t="shared" si="461"/>
        <v>Inviable Sanitariamente</v>
      </c>
      <c r="EXH474" s="44" t="str">
        <f t="shared" si="461"/>
        <v>Inviable Sanitariamente</v>
      </c>
      <c r="EXI474" s="44" t="str">
        <f t="shared" si="461"/>
        <v>Inviable Sanitariamente</v>
      </c>
      <c r="EXJ474" s="44" t="str">
        <f t="shared" si="461"/>
        <v>Inviable Sanitariamente</v>
      </c>
      <c r="EXK474" s="44" t="str">
        <f t="shared" si="461"/>
        <v>Inviable Sanitariamente</v>
      </c>
      <c r="EXL474" s="44" t="str">
        <f t="shared" si="461"/>
        <v>Inviable Sanitariamente</v>
      </c>
      <c r="EXM474" s="44" t="str">
        <f t="shared" si="461"/>
        <v>Inviable Sanitariamente</v>
      </c>
      <c r="EXN474" s="44" t="str">
        <f t="shared" si="461"/>
        <v>Inviable Sanitariamente</v>
      </c>
      <c r="EXO474" s="44" t="str">
        <f t="shared" si="461"/>
        <v>Inviable Sanitariamente</v>
      </c>
      <c r="EXP474" s="44" t="str">
        <f t="shared" ref="EXP474:EXY476" si="462">IF(EXN474&lt;5,"Sin Riesgo",IF(EXN474 &lt;=14,"Bajo",IF(EXN474&lt;=35,"Medio",IF(EXN474&lt;=80,"Alto","Inviable Sanitariamente"))))</f>
        <v>Inviable Sanitariamente</v>
      </c>
      <c r="EXQ474" s="44" t="str">
        <f t="shared" si="462"/>
        <v>Inviable Sanitariamente</v>
      </c>
      <c r="EXR474" s="44" t="str">
        <f t="shared" si="462"/>
        <v>Inviable Sanitariamente</v>
      </c>
      <c r="EXS474" s="44" t="str">
        <f t="shared" si="462"/>
        <v>Inviable Sanitariamente</v>
      </c>
      <c r="EXT474" s="44" t="str">
        <f t="shared" si="462"/>
        <v>Inviable Sanitariamente</v>
      </c>
      <c r="EXU474" s="44" t="str">
        <f t="shared" si="462"/>
        <v>Inviable Sanitariamente</v>
      </c>
      <c r="EXV474" s="44" t="str">
        <f t="shared" si="462"/>
        <v>Inviable Sanitariamente</v>
      </c>
      <c r="EXW474" s="44" t="str">
        <f t="shared" si="462"/>
        <v>Inviable Sanitariamente</v>
      </c>
      <c r="EXX474" s="44" t="str">
        <f t="shared" si="462"/>
        <v>Inviable Sanitariamente</v>
      </c>
      <c r="EXY474" s="44" t="str">
        <f t="shared" si="462"/>
        <v>Inviable Sanitariamente</v>
      </c>
      <c r="EXZ474" s="44" t="str">
        <f t="shared" ref="EXZ474:EYI476" si="463">IF(EXX474&lt;5,"Sin Riesgo",IF(EXX474 &lt;=14,"Bajo",IF(EXX474&lt;=35,"Medio",IF(EXX474&lt;=80,"Alto","Inviable Sanitariamente"))))</f>
        <v>Inviable Sanitariamente</v>
      </c>
      <c r="EYA474" s="44" t="str">
        <f t="shared" si="463"/>
        <v>Inviable Sanitariamente</v>
      </c>
      <c r="EYB474" s="44" t="str">
        <f t="shared" si="463"/>
        <v>Inviable Sanitariamente</v>
      </c>
      <c r="EYC474" s="44" t="str">
        <f t="shared" si="463"/>
        <v>Inviable Sanitariamente</v>
      </c>
      <c r="EYD474" s="44" t="str">
        <f t="shared" si="463"/>
        <v>Inviable Sanitariamente</v>
      </c>
      <c r="EYE474" s="44" t="str">
        <f t="shared" si="463"/>
        <v>Inviable Sanitariamente</v>
      </c>
      <c r="EYF474" s="44" t="str">
        <f t="shared" si="463"/>
        <v>Inviable Sanitariamente</v>
      </c>
      <c r="EYG474" s="44" t="str">
        <f t="shared" si="463"/>
        <v>Inviable Sanitariamente</v>
      </c>
      <c r="EYH474" s="44" t="str">
        <f t="shared" si="463"/>
        <v>Inviable Sanitariamente</v>
      </c>
      <c r="EYI474" s="44" t="str">
        <f t="shared" si="463"/>
        <v>Inviable Sanitariamente</v>
      </c>
      <c r="EYJ474" s="44" t="str">
        <f t="shared" ref="EYJ474:EYS476" si="464">IF(EYH474&lt;5,"Sin Riesgo",IF(EYH474 &lt;=14,"Bajo",IF(EYH474&lt;=35,"Medio",IF(EYH474&lt;=80,"Alto","Inviable Sanitariamente"))))</f>
        <v>Inviable Sanitariamente</v>
      </c>
      <c r="EYK474" s="44" t="str">
        <f t="shared" si="464"/>
        <v>Inviable Sanitariamente</v>
      </c>
      <c r="EYL474" s="44" t="str">
        <f t="shared" si="464"/>
        <v>Inviable Sanitariamente</v>
      </c>
      <c r="EYM474" s="44" t="str">
        <f t="shared" si="464"/>
        <v>Inviable Sanitariamente</v>
      </c>
      <c r="EYN474" s="44" t="str">
        <f t="shared" si="464"/>
        <v>Inviable Sanitariamente</v>
      </c>
      <c r="EYO474" s="44" t="str">
        <f t="shared" si="464"/>
        <v>Inviable Sanitariamente</v>
      </c>
      <c r="EYP474" s="44" t="str">
        <f t="shared" si="464"/>
        <v>Inviable Sanitariamente</v>
      </c>
      <c r="EYQ474" s="44" t="str">
        <f t="shared" si="464"/>
        <v>Inviable Sanitariamente</v>
      </c>
      <c r="EYR474" s="44" t="str">
        <f t="shared" si="464"/>
        <v>Inviable Sanitariamente</v>
      </c>
      <c r="EYS474" s="44" t="str">
        <f t="shared" si="464"/>
        <v>Inviable Sanitariamente</v>
      </c>
      <c r="EYT474" s="44" t="str">
        <f t="shared" ref="EYT474:EZC476" si="465">IF(EYR474&lt;5,"Sin Riesgo",IF(EYR474 &lt;=14,"Bajo",IF(EYR474&lt;=35,"Medio",IF(EYR474&lt;=80,"Alto","Inviable Sanitariamente"))))</f>
        <v>Inviable Sanitariamente</v>
      </c>
      <c r="EYU474" s="44" t="str">
        <f t="shared" si="465"/>
        <v>Inviable Sanitariamente</v>
      </c>
      <c r="EYV474" s="44" t="str">
        <f t="shared" si="465"/>
        <v>Inviable Sanitariamente</v>
      </c>
      <c r="EYW474" s="44" t="str">
        <f t="shared" si="465"/>
        <v>Inviable Sanitariamente</v>
      </c>
      <c r="EYX474" s="44" t="str">
        <f t="shared" si="465"/>
        <v>Inviable Sanitariamente</v>
      </c>
      <c r="EYY474" s="44" t="str">
        <f t="shared" si="465"/>
        <v>Inviable Sanitariamente</v>
      </c>
      <c r="EYZ474" s="44" t="str">
        <f t="shared" si="465"/>
        <v>Inviable Sanitariamente</v>
      </c>
      <c r="EZA474" s="44" t="str">
        <f t="shared" si="465"/>
        <v>Inviable Sanitariamente</v>
      </c>
      <c r="EZB474" s="44" t="str">
        <f t="shared" si="465"/>
        <v>Inviable Sanitariamente</v>
      </c>
      <c r="EZC474" s="44" t="str">
        <f t="shared" si="465"/>
        <v>Inviable Sanitariamente</v>
      </c>
      <c r="EZD474" s="44" t="str">
        <f t="shared" ref="EZD474:EZM476" si="466">IF(EZB474&lt;5,"Sin Riesgo",IF(EZB474 &lt;=14,"Bajo",IF(EZB474&lt;=35,"Medio",IF(EZB474&lt;=80,"Alto","Inviable Sanitariamente"))))</f>
        <v>Inviable Sanitariamente</v>
      </c>
      <c r="EZE474" s="44" t="str">
        <f t="shared" si="466"/>
        <v>Inviable Sanitariamente</v>
      </c>
      <c r="EZF474" s="44" t="str">
        <f t="shared" si="466"/>
        <v>Inviable Sanitariamente</v>
      </c>
      <c r="EZG474" s="44" t="str">
        <f t="shared" si="466"/>
        <v>Inviable Sanitariamente</v>
      </c>
      <c r="EZH474" s="44" t="str">
        <f t="shared" si="466"/>
        <v>Inviable Sanitariamente</v>
      </c>
      <c r="EZI474" s="44" t="str">
        <f t="shared" si="466"/>
        <v>Inviable Sanitariamente</v>
      </c>
      <c r="EZJ474" s="44" t="str">
        <f t="shared" si="466"/>
        <v>Inviable Sanitariamente</v>
      </c>
      <c r="EZK474" s="44" t="str">
        <f t="shared" si="466"/>
        <v>Inviable Sanitariamente</v>
      </c>
      <c r="EZL474" s="44" t="str">
        <f t="shared" si="466"/>
        <v>Inviable Sanitariamente</v>
      </c>
      <c r="EZM474" s="44" t="str">
        <f t="shared" si="466"/>
        <v>Inviable Sanitariamente</v>
      </c>
      <c r="EZN474" s="44" t="str">
        <f t="shared" ref="EZN474:EZW476" si="467">IF(EZL474&lt;5,"Sin Riesgo",IF(EZL474 &lt;=14,"Bajo",IF(EZL474&lt;=35,"Medio",IF(EZL474&lt;=80,"Alto","Inviable Sanitariamente"))))</f>
        <v>Inviable Sanitariamente</v>
      </c>
      <c r="EZO474" s="44" t="str">
        <f t="shared" si="467"/>
        <v>Inviable Sanitariamente</v>
      </c>
      <c r="EZP474" s="44" t="str">
        <f t="shared" si="467"/>
        <v>Inviable Sanitariamente</v>
      </c>
      <c r="EZQ474" s="44" t="str">
        <f t="shared" si="467"/>
        <v>Inviable Sanitariamente</v>
      </c>
      <c r="EZR474" s="44" t="str">
        <f t="shared" si="467"/>
        <v>Inviable Sanitariamente</v>
      </c>
      <c r="EZS474" s="44" t="str">
        <f t="shared" si="467"/>
        <v>Inviable Sanitariamente</v>
      </c>
      <c r="EZT474" s="44" t="str">
        <f t="shared" si="467"/>
        <v>Inviable Sanitariamente</v>
      </c>
      <c r="EZU474" s="44" t="str">
        <f t="shared" si="467"/>
        <v>Inviable Sanitariamente</v>
      </c>
      <c r="EZV474" s="44" t="str">
        <f t="shared" si="467"/>
        <v>Inviable Sanitariamente</v>
      </c>
      <c r="EZW474" s="44" t="str">
        <f t="shared" si="467"/>
        <v>Inviable Sanitariamente</v>
      </c>
      <c r="EZX474" s="44" t="str">
        <f t="shared" ref="EZX474:FAG476" si="468">IF(EZV474&lt;5,"Sin Riesgo",IF(EZV474 &lt;=14,"Bajo",IF(EZV474&lt;=35,"Medio",IF(EZV474&lt;=80,"Alto","Inviable Sanitariamente"))))</f>
        <v>Inviable Sanitariamente</v>
      </c>
      <c r="EZY474" s="44" t="str">
        <f t="shared" si="468"/>
        <v>Inviable Sanitariamente</v>
      </c>
      <c r="EZZ474" s="44" t="str">
        <f t="shared" si="468"/>
        <v>Inviable Sanitariamente</v>
      </c>
      <c r="FAA474" s="44" t="str">
        <f t="shared" si="468"/>
        <v>Inviable Sanitariamente</v>
      </c>
      <c r="FAB474" s="44" t="str">
        <f t="shared" si="468"/>
        <v>Inviable Sanitariamente</v>
      </c>
      <c r="FAC474" s="44" t="str">
        <f t="shared" si="468"/>
        <v>Inviable Sanitariamente</v>
      </c>
      <c r="FAD474" s="44" t="str">
        <f t="shared" si="468"/>
        <v>Inviable Sanitariamente</v>
      </c>
      <c r="FAE474" s="44" t="str">
        <f t="shared" si="468"/>
        <v>Inviable Sanitariamente</v>
      </c>
      <c r="FAF474" s="44" t="str">
        <f t="shared" si="468"/>
        <v>Inviable Sanitariamente</v>
      </c>
      <c r="FAG474" s="44" t="str">
        <f t="shared" si="468"/>
        <v>Inviable Sanitariamente</v>
      </c>
      <c r="FAH474" s="44" t="str">
        <f t="shared" ref="FAH474:FAQ476" si="469">IF(FAF474&lt;5,"Sin Riesgo",IF(FAF474 &lt;=14,"Bajo",IF(FAF474&lt;=35,"Medio",IF(FAF474&lt;=80,"Alto","Inviable Sanitariamente"))))</f>
        <v>Inviable Sanitariamente</v>
      </c>
      <c r="FAI474" s="44" t="str">
        <f t="shared" si="469"/>
        <v>Inviable Sanitariamente</v>
      </c>
      <c r="FAJ474" s="44" t="str">
        <f t="shared" si="469"/>
        <v>Inviable Sanitariamente</v>
      </c>
      <c r="FAK474" s="44" t="str">
        <f t="shared" si="469"/>
        <v>Inviable Sanitariamente</v>
      </c>
      <c r="FAL474" s="44" t="str">
        <f t="shared" si="469"/>
        <v>Inviable Sanitariamente</v>
      </c>
      <c r="FAM474" s="44" t="str">
        <f t="shared" si="469"/>
        <v>Inviable Sanitariamente</v>
      </c>
      <c r="FAN474" s="44" t="str">
        <f t="shared" si="469"/>
        <v>Inviable Sanitariamente</v>
      </c>
      <c r="FAO474" s="44" t="str">
        <f t="shared" si="469"/>
        <v>Inviable Sanitariamente</v>
      </c>
      <c r="FAP474" s="44" t="str">
        <f t="shared" si="469"/>
        <v>Inviable Sanitariamente</v>
      </c>
      <c r="FAQ474" s="44" t="str">
        <f t="shared" si="469"/>
        <v>Inviable Sanitariamente</v>
      </c>
      <c r="FAR474" s="44" t="str">
        <f t="shared" ref="FAR474:FBA476" si="470">IF(FAP474&lt;5,"Sin Riesgo",IF(FAP474 &lt;=14,"Bajo",IF(FAP474&lt;=35,"Medio",IF(FAP474&lt;=80,"Alto","Inviable Sanitariamente"))))</f>
        <v>Inviable Sanitariamente</v>
      </c>
      <c r="FAS474" s="44" t="str">
        <f t="shared" si="470"/>
        <v>Inviable Sanitariamente</v>
      </c>
      <c r="FAT474" s="44" t="str">
        <f t="shared" si="470"/>
        <v>Inviable Sanitariamente</v>
      </c>
      <c r="FAU474" s="44" t="str">
        <f t="shared" si="470"/>
        <v>Inviable Sanitariamente</v>
      </c>
      <c r="FAV474" s="44" t="str">
        <f t="shared" si="470"/>
        <v>Inviable Sanitariamente</v>
      </c>
      <c r="FAW474" s="44" t="str">
        <f t="shared" si="470"/>
        <v>Inviable Sanitariamente</v>
      </c>
      <c r="FAX474" s="44" t="str">
        <f t="shared" si="470"/>
        <v>Inviable Sanitariamente</v>
      </c>
      <c r="FAY474" s="44" t="str">
        <f t="shared" si="470"/>
        <v>Inviable Sanitariamente</v>
      </c>
      <c r="FAZ474" s="44" t="str">
        <f t="shared" si="470"/>
        <v>Inviable Sanitariamente</v>
      </c>
      <c r="FBA474" s="44" t="str">
        <f t="shared" si="470"/>
        <v>Inviable Sanitariamente</v>
      </c>
      <c r="FBB474" s="44" t="str">
        <f t="shared" ref="FBB474:FBK476" si="471">IF(FAZ474&lt;5,"Sin Riesgo",IF(FAZ474 &lt;=14,"Bajo",IF(FAZ474&lt;=35,"Medio",IF(FAZ474&lt;=80,"Alto","Inviable Sanitariamente"))))</f>
        <v>Inviable Sanitariamente</v>
      </c>
      <c r="FBC474" s="44" t="str">
        <f t="shared" si="471"/>
        <v>Inviable Sanitariamente</v>
      </c>
      <c r="FBD474" s="44" t="str">
        <f t="shared" si="471"/>
        <v>Inviable Sanitariamente</v>
      </c>
      <c r="FBE474" s="44" t="str">
        <f t="shared" si="471"/>
        <v>Inviable Sanitariamente</v>
      </c>
      <c r="FBF474" s="44" t="str">
        <f t="shared" si="471"/>
        <v>Inviable Sanitariamente</v>
      </c>
      <c r="FBG474" s="44" t="str">
        <f t="shared" si="471"/>
        <v>Inviable Sanitariamente</v>
      </c>
      <c r="FBH474" s="44" t="str">
        <f t="shared" si="471"/>
        <v>Inviable Sanitariamente</v>
      </c>
      <c r="FBI474" s="44" t="str">
        <f t="shared" si="471"/>
        <v>Inviable Sanitariamente</v>
      </c>
      <c r="FBJ474" s="44" t="str">
        <f t="shared" si="471"/>
        <v>Inviable Sanitariamente</v>
      </c>
      <c r="FBK474" s="44" t="str">
        <f t="shared" si="471"/>
        <v>Inviable Sanitariamente</v>
      </c>
      <c r="FBL474" s="44" t="str">
        <f t="shared" ref="FBL474:FBU476" si="472">IF(FBJ474&lt;5,"Sin Riesgo",IF(FBJ474 &lt;=14,"Bajo",IF(FBJ474&lt;=35,"Medio",IF(FBJ474&lt;=80,"Alto","Inviable Sanitariamente"))))</f>
        <v>Inviable Sanitariamente</v>
      </c>
      <c r="FBM474" s="44" t="str">
        <f t="shared" si="472"/>
        <v>Inviable Sanitariamente</v>
      </c>
      <c r="FBN474" s="44" t="str">
        <f t="shared" si="472"/>
        <v>Inviable Sanitariamente</v>
      </c>
      <c r="FBO474" s="44" t="str">
        <f t="shared" si="472"/>
        <v>Inviable Sanitariamente</v>
      </c>
      <c r="FBP474" s="44" t="str">
        <f t="shared" si="472"/>
        <v>Inviable Sanitariamente</v>
      </c>
      <c r="FBQ474" s="44" t="str">
        <f t="shared" si="472"/>
        <v>Inviable Sanitariamente</v>
      </c>
      <c r="FBR474" s="44" t="str">
        <f t="shared" si="472"/>
        <v>Inviable Sanitariamente</v>
      </c>
      <c r="FBS474" s="44" t="str">
        <f t="shared" si="472"/>
        <v>Inviable Sanitariamente</v>
      </c>
      <c r="FBT474" s="44" t="str">
        <f t="shared" si="472"/>
        <v>Inviable Sanitariamente</v>
      </c>
      <c r="FBU474" s="44" t="str">
        <f t="shared" si="472"/>
        <v>Inviable Sanitariamente</v>
      </c>
      <c r="FBV474" s="44" t="str">
        <f t="shared" ref="FBV474:FCE476" si="473">IF(FBT474&lt;5,"Sin Riesgo",IF(FBT474 &lt;=14,"Bajo",IF(FBT474&lt;=35,"Medio",IF(FBT474&lt;=80,"Alto","Inviable Sanitariamente"))))</f>
        <v>Inviable Sanitariamente</v>
      </c>
      <c r="FBW474" s="44" t="str">
        <f t="shared" si="473"/>
        <v>Inviable Sanitariamente</v>
      </c>
      <c r="FBX474" s="44" t="str">
        <f t="shared" si="473"/>
        <v>Inviable Sanitariamente</v>
      </c>
      <c r="FBY474" s="44" t="str">
        <f t="shared" si="473"/>
        <v>Inviable Sanitariamente</v>
      </c>
      <c r="FBZ474" s="44" t="str">
        <f t="shared" si="473"/>
        <v>Inviable Sanitariamente</v>
      </c>
      <c r="FCA474" s="44" t="str">
        <f t="shared" si="473"/>
        <v>Inviable Sanitariamente</v>
      </c>
      <c r="FCB474" s="44" t="str">
        <f t="shared" si="473"/>
        <v>Inviable Sanitariamente</v>
      </c>
      <c r="FCC474" s="44" t="str">
        <f t="shared" si="473"/>
        <v>Inviable Sanitariamente</v>
      </c>
      <c r="FCD474" s="44" t="str">
        <f t="shared" si="473"/>
        <v>Inviable Sanitariamente</v>
      </c>
      <c r="FCE474" s="44" t="str">
        <f t="shared" si="473"/>
        <v>Inviable Sanitariamente</v>
      </c>
      <c r="FCF474" s="44" t="str">
        <f t="shared" ref="FCF474:FCO476" si="474">IF(FCD474&lt;5,"Sin Riesgo",IF(FCD474 &lt;=14,"Bajo",IF(FCD474&lt;=35,"Medio",IF(FCD474&lt;=80,"Alto","Inviable Sanitariamente"))))</f>
        <v>Inviable Sanitariamente</v>
      </c>
      <c r="FCG474" s="44" t="str">
        <f t="shared" si="474"/>
        <v>Inviable Sanitariamente</v>
      </c>
      <c r="FCH474" s="44" t="str">
        <f t="shared" si="474"/>
        <v>Inviable Sanitariamente</v>
      </c>
      <c r="FCI474" s="44" t="str">
        <f t="shared" si="474"/>
        <v>Inviable Sanitariamente</v>
      </c>
      <c r="FCJ474" s="44" t="str">
        <f t="shared" si="474"/>
        <v>Inviable Sanitariamente</v>
      </c>
      <c r="FCK474" s="44" t="str">
        <f t="shared" si="474"/>
        <v>Inviable Sanitariamente</v>
      </c>
      <c r="FCL474" s="44" t="str">
        <f t="shared" si="474"/>
        <v>Inviable Sanitariamente</v>
      </c>
      <c r="FCM474" s="44" t="str">
        <f t="shared" si="474"/>
        <v>Inviable Sanitariamente</v>
      </c>
      <c r="FCN474" s="44" t="str">
        <f t="shared" si="474"/>
        <v>Inviable Sanitariamente</v>
      </c>
      <c r="FCO474" s="44" t="str">
        <f t="shared" si="474"/>
        <v>Inviable Sanitariamente</v>
      </c>
      <c r="FCP474" s="44" t="str">
        <f t="shared" ref="FCP474:FCY476" si="475">IF(FCN474&lt;5,"Sin Riesgo",IF(FCN474 &lt;=14,"Bajo",IF(FCN474&lt;=35,"Medio",IF(FCN474&lt;=80,"Alto","Inviable Sanitariamente"))))</f>
        <v>Inviable Sanitariamente</v>
      </c>
      <c r="FCQ474" s="44" t="str">
        <f t="shared" si="475"/>
        <v>Inviable Sanitariamente</v>
      </c>
      <c r="FCR474" s="44" t="str">
        <f t="shared" si="475"/>
        <v>Inviable Sanitariamente</v>
      </c>
      <c r="FCS474" s="44" t="str">
        <f t="shared" si="475"/>
        <v>Inviable Sanitariamente</v>
      </c>
      <c r="FCT474" s="44" t="str">
        <f t="shared" si="475"/>
        <v>Inviable Sanitariamente</v>
      </c>
      <c r="FCU474" s="44" t="str">
        <f t="shared" si="475"/>
        <v>Inviable Sanitariamente</v>
      </c>
      <c r="FCV474" s="44" t="str">
        <f t="shared" si="475"/>
        <v>Inviable Sanitariamente</v>
      </c>
      <c r="FCW474" s="44" t="str">
        <f t="shared" si="475"/>
        <v>Inviable Sanitariamente</v>
      </c>
      <c r="FCX474" s="44" t="str">
        <f t="shared" si="475"/>
        <v>Inviable Sanitariamente</v>
      </c>
      <c r="FCY474" s="44" t="str">
        <f t="shared" si="475"/>
        <v>Inviable Sanitariamente</v>
      </c>
      <c r="FCZ474" s="44" t="str">
        <f t="shared" ref="FCZ474:FDI476" si="476">IF(FCX474&lt;5,"Sin Riesgo",IF(FCX474 &lt;=14,"Bajo",IF(FCX474&lt;=35,"Medio",IF(FCX474&lt;=80,"Alto","Inviable Sanitariamente"))))</f>
        <v>Inviable Sanitariamente</v>
      </c>
      <c r="FDA474" s="44" t="str">
        <f t="shared" si="476"/>
        <v>Inviable Sanitariamente</v>
      </c>
      <c r="FDB474" s="44" t="str">
        <f t="shared" si="476"/>
        <v>Inviable Sanitariamente</v>
      </c>
      <c r="FDC474" s="44" t="str">
        <f t="shared" si="476"/>
        <v>Inviable Sanitariamente</v>
      </c>
      <c r="FDD474" s="44" t="str">
        <f t="shared" si="476"/>
        <v>Inviable Sanitariamente</v>
      </c>
      <c r="FDE474" s="44" t="str">
        <f t="shared" si="476"/>
        <v>Inviable Sanitariamente</v>
      </c>
      <c r="FDF474" s="44" t="str">
        <f t="shared" si="476"/>
        <v>Inviable Sanitariamente</v>
      </c>
      <c r="FDG474" s="44" t="str">
        <f t="shared" si="476"/>
        <v>Inviable Sanitariamente</v>
      </c>
      <c r="FDH474" s="44" t="str">
        <f t="shared" si="476"/>
        <v>Inviable Sanitariamente</v>
      </c>
      <c r="FDI474" s="44" t="str">
        <f t="shared" si="476"/>
        <v>Inviable Sanitariamente</v>
      </c>
      <c r="FDJ474" s="44" t="str">
        <f t="shared" ref="FDJ474:FDS476" si="477">IF(FDH474&lt;5,"Sin Riesgo",IF(FDH474 &lt;=14,"Bajo",IF(FDH474&lt;=35,"Medio",IF(FDH474&lt;=80,"Alto","Inviable Sanitariamente"))))</f>
        <v>Inviable Sanitariamente</v>
      </c>
      <c r="FDK474" s="44" t="str">
        <f t="shared" si="477"/>
        <v>Inviable Sanitariamente</v>
      </c>
      <c r="FDL474" s="44" t="str">
        <f t="shared" si="477"/>
        <v>Inviable Sanitariamente</v>
      </c>
      <c r="FDM474" s="44" t="str">
        <f t="shared" si="477"/>
        <v>Inviable Sanitariamente</v>
      </c>
      <c r="FDN474" s="44" t="str">
        <f t="shared" si="477"/>
        <v>Inviable Sanitariamente</v>
      </c>
      <c r="FDO474" s="44" t="str">
        <f t="shared" si="477"/>
        <v>Inviable Sanitariamente</v>
      </c>
      <c r="FDP474" s="44" t="str">
        <f t="shared" si="477"/>
        <v>Inviable Sanitariamente</v>
      </c>
      <c r="FDQ474" s="44" t="str">
        <f t="shared" si="477"/>
        <v>Inviable Sanitariamente</v>
      </c>
      <c r="FDR474" s="44" t="str">
        <f t="shared" si="477"/>
        <v>Inviable Sanitariamente</v>
      </c>
      <c r="FDS474" s="44" t="str">
        <f t="shared" si="477"/>
        <v>Inviable Sanitariamente</v>
      </c>
      <c r="FDT474" s="44" t="str">
        <f t="shared" ref="FDT474:FEC476" si="478">IF(FDR474&lt;5,"Sin Riesgo",IF(FDR474 &lt;=14,"Bajo",IF(FDR474&lt;=35,"Medio",IF(FDR474&lt;=80,"Alto","Inviable Sanitariamente"))))</f>
        <v>Inviable Sanitariamente</v>
      </c>
      <c r="FDU474" s="44" t="str">
        <f t="shared" si="478"/>
        <v>Inviable Sanitariamente</v>
      </c>
      <c r="FDV474" s="44" t="str">
        <f t="shared" si="478"/>
        <v>Inviable Sanitariamente</v>
      </c>
      <c r="FDW474" s="44" t="str">
        <f t="shared" si="478"/>
        <v>Inviable Sanitariamente</v>
      </c>
      <c r="FDX474" s="44" t="str">
        <f t="shared" si="478"/>
        <v>Inviable Sanitariamente</v>
      </c>
      <c r="FDY474" s="44" t="str">
        <f t="shared" si="478"/>
        <v>Inviable Sanitariamente</v>
      </c>
      <c r="FDZ474" s="44" t="str">
        <f t="shared" si="478"/>
        <v>Inviable Sanitariamente</v>
      </c>
      <c r="FEA474" s="44" t="str">
        <f t="shared" si="478"/>
        <v>Inviable Sanitariamente</v>
      </c>
      <c r="FEB474" s="44" t="str">
        <f t="shared" si="478"/>
        <v>Inviable Sanitariamente</v>
      </c>
      <c r="FEC474" s="44" t="str">
        <f t="shared" si="478"/>
        <v>Inviable Sanitariamente</v>
      </c>
      <c r="FED474" s="44" t="str">
        <f t="shared" ref="FED474:FEM476" si="479">IF(FEB474&lt;5,"Sin Riesgo",IF(FEB474 &lt;=14,"Bajo",IF(FEB474&lt;=35,"Medio",IF(FEB474&lt;=80,"Alto","Inviable Sanitariamente"))))</f>
        <v>Inviable Sanitariamente</v>
      </c>
      <c r="FEE474" s="44" t="str">
        <f t="shared" si="479"/>
        <v>Inviable Sanitariamente</v>
      </c>
      <c r="FEF474" s="44" t="str">
        <f t="shared" si="479"/>
        <v>Inviable Sanitariamente</v>
      </c>
      <c r="FEG474" s="44" t="str">
        <f t="shared" si="479"/>
        <v>Inviable Sanitariamente</v>
      </c>
      <c r="FEH474" s="44" t="str">
        <f t="shared" si="479"/>
        <v>Inviable Sanitariamente</v>
      </c>
      <c r="FEI474" s="44" t="str">
        <f t="shared" si="479"/>
        <v>Inviable Sanitariamente</v>
      </c>
      <c r="FEJ474" s="44" t="str">
        <f t="shared" si="479"/>
        <v>Inviable Sanitariamente</v>
      </c>
      <c r="FEK474" s="44" t="str">
        <f t="shared" si="479"/>
        <v>Inviable Sanitariamente</v>
      </c>
      <c r="FEL474" s="44" t="str">
        <f t="shared" si="479"/>
        <v>Inviable Sanitariamente</v>
      </c>
      <c r="FEM474" s="44" t="str">
        <f t="shared" si="479"/>
        <v>Inviable Sanitariamente</v>
      </c>
      <c r="FEN474" s="44" t="str">
        <f t="shared" ref="FEN474:FEW476" si="480">IF(FEL474&lt;5,"Sin Riesgo",IF(FEL474 &lt;=14,"Bajo",IF(FEL474&lt;=35,"Medio",IF(FEL474&lt;=80,"Alto","Inviable Sanitariamente"))))</f>
        <v>Inviable Sanitariamente</v>
      </c>
      <c r="FEO474" s="44" t="str">
        <f t="shared" si="480"/>
        <v>Inviable Sanitariamente</v>
      </c>
      <c r="FEP474" s="44" t="str">
        <f t="shared" si="480"/>
        <v>Inviable Sanitariamente</v>
      </c>
      <c r="FEQ474" s="44" t="str">
        <f t="shared" si="480"/>
        <v>Inviable Sanitariamente</v>
      </c>
      <c r="FER474" s="44" t="str">
        <f t="shared" si="480"/>
        <v>Inviable Sanitariamente</v>
      </c>
      <c r="FES474" s="44" t="str">
        <f t="shared" si="480"/>
        <v>Inviable Sanitariamente</v>
      </c>
      <c r="FET474" s="44" t="str">
        <f t="shared" si="480"/>
        <v>Inviable Sanitariamente</v>
      </c>
      <c r="FEU474" s="44" t="str">
        <f t="shared" si="480"/>
        <v>Inviable Sanitariamente</v>
      </c>
      <c r="FEV474" s="44" t="str">
        <f t="shared" si="480"/>
        <v>Inviable Sanitariamente</v>
      </c>
      <c r="FEW474" s="44" t="str">
        <f t="shared" si="480"/>
        <v>Inviable Sanitariamente</v>
      </c>
      <c r="FEX474" s="44" t="str">
        <f t="shared" ref="FEX474:FFG476" si="481">IF(FEV474&lt;5,"Sin Riesgo",IF(FEV474 &lt;=14,"Bajo",IF(FEV474&lt;=35,"Medio",IF(FEV474&lt;=80,"Alto","Inviable Sanitariamente"))))</f>
        <v>Inviable Sanitariamente</v>
      </c>
      <c r="FEY474" s="44" t="str">
        <f t="shared" si="481"/>
        <v>Inviable Sanitariamente</v>
      </c>
      <c r="FEZ474" s="44" t="str">
        <f t="shared" si="481"/>
        <v>Inviable Sanitariamente</v>
      </c>
      <c r="FFA474" s="44" t="str">
        <f t="shared" si="481"/>
        <v>Inviable Sanitariamente</v>
      </c>
      <c r="FFB474" s="44" t="str">
        <f t="shared" si="481"/>
        <v>Inviable Sanitariamente</v>
      </c>
      <c r="FFC474" s="44" t="str">
        <f t="shared" si="481"/>
        <v>Inviable Sanitariamente</v>
      </c>
      <c r="FFD474" s="44" t="str">
        <f t="shared" si="481"/>
        <v>Inviable Sanitariamente</v>
      </c>
      <c r="FFE474" s="44" t="str">
        <f t="shared" si="481"/>
        <v>Inviable Sanitariamente</v>
      </c>
      <c r="FFF474" s="44" t="str">
        <f t="shared" si="481"/>
        <v>Inviable Sanitariamente</v>
      </c>
      <c r="FFG474" s="44" t="str">
        <f t="shared" si="481"/>
        <v>Inviable Sanitariamente</v>
      </c>
      <c r="FFH474" s="44" t="str">
        <f t="shared" ref="FFH474:FFQ476" si="482">IF(FFF474&lt;5,"Sin Riesgo",IF(FFF474 &lt;=14,"Bajo",IF(FFF474&lt;=35,"Medio",IF(FFF474&lt;=80,"Alto","Inviable Sanitariamente"))))</f>
        <v>Inviable Sanitariamente</v>
      </c>
      <c r="FFI474" s="44" t="str">
        <f t="shared" si="482"/>
        <v>Inviable Sanitariamente</v>
      </c>
      <c r="FFJ474" s="44" t="str">
        <f t="shared" si="482"/>
        <v>Inviable Sanitariamente</v>
      </c>
      <c r="FFK474" s="44" t="str">
        <f t="shared" si="482"/>
        <v>Inviable Sanitariamente</v>
      </c>
      <c r="FFL474" s="44" t="str">
        <f t="shared" si="482"/>
        <v>Inviable Sanitariamente</v>
      </c>
      <c r="FFM474" s="44" t="str">
        <f t="shared" si="482"/>
        <v>Inviable Sanitariamente</v>
      </c>
      <c r="FFN474" s="44" t="str">
        <f t="shared" si="482"/>
        <v>Inviable Sanitariamente</v>
      </c>
      <c r="FFO474" s="44" t="str">
        <f t="shared" si="482"/>
        <v>Inviable Sanitariamente</v>
      </c>
      <c r="FFP474" s="44" t="str">
        <f t="shared" si="482"/>
        <v>Inviable Sanitariamente</v>
      </c>
      <c r="FFQ474" s="44" t="str">
        <f t="shared" si="482"/>
        <v>Inviable Sanitariamente</v>
      </c>
      <c r="FFR474" s="44" t="str">
        <f t="shared" ref="FFR474:FGA476" si="483">IF(FFP474&lt;5,"Sin Riesgo",IF(FFP474 &lt;=14,"Bajo",IF(FFP474&lt;=35,"Medio",IF(FFP474&lt;=80,"Alto","Inviable Sanitariamente"))))</f>
        <v>Inviable Sanitariamente</v>
      </c>
      <c r="FFS474" s="44" t="str">
        <f t="shared" si="483"/>
        <v>Inviable Sanitariamente</v>
      </c>
      <c r="FFT474" s="44" t="str">
        <f t="shared" si="483"/>
        <v>Inviable Sanitariamente</v>
      </c>
      <c r="FFU474" s="44" t="str">
        <f t="shared" si="483"/>
        <v>Inviable Sanitariamente</v>
      </c>
      <c r="FFV474" s="44" t="str">
        <f t="shared" si="483"/>
        <v>Inviable Sanitariamente</v>
      </c>
      <c r="FFW474" s="44" t="str">
        <f t="shared" si="483"/>
        <v>Inviable Sanitariamente</v>
      </c>
      <c r="FFX474" s="44" t="str">
        <f t="shared" si="483"/>
        <v>Inviable Sanitariamente</v>
      </c>
      <c r="FFY474" s="44" t="str">
        <f t="shared" si="483"/>
        <v>Inviable Sanitariamente</v>
      </c>
      <c r="FFZ474" s="44" t="str">
        <f t="shared" si="483"/>
        <v>Inviable Sanitariamente</v>
      </c>
      <c r="FGA474" s="44" t="str">
        <f t="shared" si="483"/>
        <v>Inviable Sanitariamente</v>
      </c>
      <c r="FGB474" s="44" t="str">
        <f t="shared" ref="FGB474:FGK476" si="484">IF(FFZ474&lt;5,"Sin Riesgo",IF(FFZ474 &lt;=14,"Bajo",IF(FFZ474&lt;=35,"Medio",IF(FFZ474&lt;=80,"Alto","Inviable Sanitariamente"))))</f>
        <v>Inviable Sanitariamente</v>
      </c>
      <c r="FGC474" s="44" t="str">
        <f t="shared" si="484"/>
        <v>Inviable Sanitariamente</v>
      </c>
      <c r="FGD474" s="44" t="str">
        <f t="shared" si="484"/>
        <v>Inviable Sanitariamente</v>
      </c>
      <c r="FGE474" s="44" t="str">
        <f t="shared" si="484"/>
        <v>Inviable Sanitariamente</v>
      </c>
      <c r="FGF474" s="44" t="str">
        <f t="shared" si="484"/>
        <v>Inviable Sanitariamente</v>
      </c>
      <c r="FGG474" s="44" t="str">
        <f t="shared" si="484"/>
        <v>Inviable Sanitariamente</v>
      </c>
      <c r="FGH474" s="44" t="str">
        <f t="shared" si="484"/>
        <v>Inviable Sanitariamente</v>
      </c>
      <c r="FGI474" s="44" t="str">
        <f t="shared" si="484"/>
        <v>Inviable Sanitariamente</v>
      </c>
      <c r="FGJ474" s="44" t="str">
        <f t="shared" si="484"/>
        <v>Inviable Sanitariamente</v>
      </c>
      <c r="FGK474" s="44" t="str">
        <f t="shared" si="484"/>
        <v>Inviable Sanitariamente</v>
      </c>
      <c r="FGL474" s="44" t="str">
        <f t="shared" ref="FGL474:FGU476" si="485">IF(FGJ474&lt;5,"Sin Riesgo",IF(FGJ474 &lt;=14,"Bajo",IF(FGJ474&lt;=35,"Medio",IF(FGJ474&lt;=80,"Alto","Inviable Sanitariamente"))))</f>
        <v>Inviable Sanitariamente</v>
      </c>
      <c r="FGM474" s="44" t="str">
        <f t="shared" si="485"/>
        <v>Inviable Sanitariamente</v>
      </c>
      <c r="FGN474" s="44" t="str">
        <f t="shared" si="485"/>
        <v>Inviable Sanitariamente</v>
      </c>
      <c r="FGO474" s="44" t="str">
        <f t="shared" si="485"/>
        <v>Inviable Sanitariamente</v>
      </c>
      <c r="FGP474" s="44" t="str">
        <f t="shared" si="485"/>
        <v>Inviable Sanitariamente</v>
      </c>
      <c r="FGQ474" s="44" t="str">
        <f t="shared" si="485"/>
        <v>Inviable Sanitariamente</v>
      </c>
      <c r="FGR474" s="44" t="str">
        <f t="shared" si="485"/>
        <v>Inviable Sanitariamente</v>
      </c>
      <c r="FGS474" s="44" t="str">
        <f t="shared" si="485"/>
        <v>Inviable Sanitariamente</v>
      </c>
      <c r="FGT474" s="44" t="str">
        <f t="shared" si="485"/>
        <v>Inviable Sanitariamente</v>
      </c>
      <c r="FGU474" s="44" t="str">
        <f t="shared" si="485"/>
        <v>Inviable Sanitariamente</v>
      </c>
      <c r="FGV474" s="44" t="str">
        <f t="shared" ref="FGV474:FHE476" si="486">IF(FGT474&lt;5,"Sin Riesgo",IF(FGT474 &lt;=14,"Bajo",IF(FGT474&lt;=35,"Medio",IF(FGT474&lt;=80,"Alto","Inviable Sanitariamente"))))</f>
        <v>Inviable Sanitariamente</v>
      </c>
      <c r="FGW474" s="44" t="str">
        <f t="shared" si="486"/>
        <v>Inviable Sanitariamente</v>
      </c>
      <c r="FGX474" s="44" t="str">
        <f t="shared" si="486"/>
        <v>Inviable Sanitariamente</v>
      </c>
      <c r="FGY474" s="44" t="str">
        <f t="shared" si="486"/>
        <v>Inviable Sanitariamente</v>
      </c>
      <c r="FGZ474" s="44" t="str">
        <f t="shared" si="486"/>
        <v>Inviable Sanitariamente</v>
      </c>
      <c r="FHA474" s="44" t="str">
        <f t="shared" si="486"/>
        <v>Inviable Sanitariamente</v>
      </c>
      <c r="FHB474" s="44" t="str">
        <f t="shared" si="486"/>
        <v>Inviable Sanitariamente</v>
      </c>
      <c r="FHC474" s="44" t="str">
        <f t="shared" si="486"/>
        <v>Inviable Sanitariamente</v>
      </c>
      <c r="FHD474" s="44" t="str">
        <f t="shared" si="486"/>
        <v>Inviable Sanitariamente</v>
      </c>
      <c r="FHE474" s="44" t="str">
        <f t="shared" si="486"/>
        <v>Inviable Sanitariamente</v>
      </c>
      <c r="FHF474" s="44" t="str">
        <f t="shared" ref="FHF474:FHO476" si="487">IF(FHD474&lt;5,"Sin Riesgo",IF(FHD474 &lt;=14,"Bajo",IF(FHD474&lt;=35,"Medio",IF(FHD474&lt;=80,"Alto","Inviable Sanitariamente"))))</f>
        <v>Inviable Sanitariamente</v>
      </c>
      <c r="FHG474" s="44" t="str">
        <f t="shared" si="487"/>
        <v>Inviable Sanitariamente</v>
      </c>
      <c r="FHH474" s="44" t="str">
        <f t="shared" si="487"/>
        <v>Inviable Sanitariamente</v>
      </c>
      <c r="FHI474" s="44" t="str">
        <f t="shared" si="487"/>
        <v>Inviable Sanitariamente</v>
      </c>
      <c r="FHJ474" s="44" t="str">
        <f t="shared" si="487"/>
        <v>Inviable Sanitariamente</v>
      </c>
      <c r="FHK474" s="44" t="str">
        <f t="shared" si="487"/>
        <v>Inviable Sanitariamente</v>
      </c>
      <c r="FHL474" s="44" t="str">
        <f t="shared" si="487"/>
        <v>Inviable Sanitariamente</v>
      </c>
      <c r="FHM474" s="44" t="str">
        <f t="shared" si="487"/>
        <v>Inviable Sanitariamente</v>
      </c>
      <c r="FHN474" s="44" t="str">
        <f t="shared" si="487"/>
        <v>Inviable Sanitariamente</v>
      </c>
      <c r="FHO474" s="44" t="str">
        <f t="shared" si="487"/>
        <v>Inviable Sanitariamente</v>
      </c>
      <c r="FHP474" s="44" t="str">
        <f t="shared" ref="FHP474:FHY476" si="488">IF(FHN474&lt;5,"Sin Riesgo",IF(FHN474 &lt;=14,"Bajo",IF(FHN474&lt;=35,"Medio",IF(FHN474&lt;=80,"Alto","Inviable Sanitariamente"))))</f>
        <v>Inviable Sanitariamente</v>
      </c>
      <c r="FHQ474" s="44" t="str">
        <f t="shared" si="488"/>
        <v>Inviable Sanitariamente</v>
      </c>
      <c r="FHR474" s="44" t="str">
        <f t="shared" si="488"/>
        <v>Inviable Sanitariamente</v>
      </c>
      <c r="FHS474" s="44" t="str">
        <f t="shared" si="488"/>
        <v>Inviable Sanitariamente</v>
      </c>
      <c r="FHT474" s="44" t="str">
        <f t="shared" si="488"/>
        <v>Inviable Sanitariamente</v>
      </c>
      <c r="FHU474" s="44" t="str">
        <f t="shared" si="488"/>
        <v>Inviable Sanitariamente</v>
      </c>
      <c r="FHV474" s="44" t="str">
        <f t="shared" si="488"/>
        <v>Inviable Sanitariamente</v>
      </c>
      <c r="FHW474" s="44" t="str">
        <f t="shared" si="488"/>
        <v>Inviable Sanitariamente</v>
      </c>
      <c r="FHX474" s="44" t="str">
        <f t="shared" si="488"/>
        <v>Inviable Sanitariamente</v>
      </c>
      <c r="FHY474" s="44" t="str">
        <f t="shared" si="488"/>
        <v>Inviable Sanitariamente</v>
      </c>
      <c r="FHZ474" s="44" t="str">
        <f t="shared" ref="FHZ474:FII476" si="489">IF(FHX474&lt;5,"Sin Riesgo",IF(FHX474 &lt;=14,"Bajo",IF(FHX474&lt;=35,"Medio",IF(FHX474&lt;=80,"Alto","Inviable Sanitariamente"))))</f>
        <v>Inviable Sanitariamente</v>
      </c>
      <c r="FIA474" s="44" t="str">
        <f t="shared" si="489"/>
        <v>Inviable Sanitariamente</v>
      </c>
      <c r="FIB474" s="44" t="str">
        <f t="shared" si="489"/>
        <v>Inviable Sanitariamente</v>
      </c>
      <c r="FIC474" s="44" t="str">
        <f t="shared" si="489"/>
        <v>Inviable Sanitariamente</v>
      </c>
      <c r="FID474" s="44" t="str">
        <f t="shared" si="489"/>
        <v>Inviable Sanitariamente</v>
      </c>
      <c r="FIE474" s="44" t="str">
        <f t="shared" si="489"/>
        <v>Inviable Sanitariamente</v>
      </c>
      <c r="FIF474" s="44" t="str">
        <f t="shared" si="489"/>
        <v>Inviable Sanitariamente</v>
      </c>
      <c r="FIG474" s="44" t="str">
        <f t="shared" si="489"/>
        <v>Inviable Sanitariamente</v>
      </c>
      <c r="FIH474" s="44" t="str">
        <f t="shared" si="489"/>
        <v>Inviable Sanitariamente</v>
      </c>
      <c r="FII474" s="44" t="str">
        <f t="shared" si="489"/>
        <v>Inviable Sanitariamente</v>
      </c>
      <c r="FIJ474" s="44" t="str">
        <f t="shared" ref="FIJ474:FIS476" si="490">IF(FIH474&lt;5,"Sin Riesgo",IF(FIH474 &lt;=14,"Bajo",IF(FIH474&lt;=35,"Medio",IF(FIH474&lt;=80,"Alto","Inviable Sanitariamente"))))</f>
        <v>Inviable Sanitariamente</v>
      </c>
      <c r="FIK474" s="44" t="str">
        <f t="shared" si="490"/>
        <v>Inviable Sanitariamente</v>
      </c>
      <c r="FIL474" s="44" t="str">
        <f t="shared" si="490"/>
        <v>Inviable Sanitariamente</v>
      </c>
      <c r="FIM474" s="44" t="str">
        <f t="shared" si="490"/>
        <v>Inviable Sanitariamente</v>
      </c>
      <c r="FIN474" s="44" t="str">
        <f t="shared" si="490"/>
        <v>Inviable Sanitariamente</v>
      </c>
      <c r="FIO474" s="44" t="str">
        <f t="shared" si="490"/>
        <v>Inviable Sanitariamente</v>
      </c>
      <c r="FIP474" s="44" t="str">
        <f t="shared" si="490"/>
        <v>Inviable Sanitariamente</v>
      </c>
      <c r="FIQ474" s="44" t="str">
        <f t="shared" si="490"/>
        <v>Inviable Sanitariamente</v>
      </c>
      <c r="FIR474" s="44" t="str">
        <f t="shared" si="490"/>
        <v>Inviable Sanitariamente</v>
      </c>
      <c r="FIS474" s="44" t="str">
        <f t="shared" si="490"/>
        <v>Inviable Sanitariamente</v>
      </c>
      <c r="FIT474" s="44" t="str">
        <f t="shared" ref="FIT474:FJC476" si="491">IF(FIR474&lt;5,"Sin Riesgo",IF(FIR474 &lt;=14,"Bajo",IF(FIR474&lt;=35,"Medio",IF(FIR474&lt;=80,"Alto","Inviable Sanitariamente"))))</f>
        <v>Inviable Sanitariamente</v>
      </c>
      <c r="FIU474" s="44" t="str">
        <f t="shared" si="491"/>
        <v>Inviable Sanitariamente</v>
      </c>
      <c r="FIV474" s="44" t="str">
        <f t="shared" si="491"/>
        <v>Inviable Sanitariamente</v>
      </c>
      <c r="FIW474" s="44" t="str">
        <f t="shared" si="491"/>
        <v>Inviable Sanitariamente</v>
      </c>
      <c r="FIX474" s="44" t="str">
        <f t="shared" si="491"/>
        <v>Inviable Sanitariamente</v>
      </c>
      <c r="FIY474" s="44" t="str">
        <f t="shared" si="491"/>
        <v>Inviable Sanitariamente</v>
      </c>
      <c r="FIZ474" s="44" t="str">
        <f t="shared" si="491"/>
        <v>Inviable Sanitariamente</v>
      </c>
      <c r="FJA474" s="44" t="str">
        <f t="shared" si="491"/>
        <v>Inviable Sanitariamente</v>
      </c>
      <c r="FJB474" s="44" t="str">
        <f t="shared" si="491"/>
        <v>Inviable Sanitariamente</v>
      </c>
      <c r="FJC474" s="44" t="str">
        <f t="shared" si="491"/>
        <v>Inviable Sanitariamente</v>
      </c>
      <c r="FJD474" s="44" t="str">
        <f t="shared" ref="FJD474:FJM476" si="492">IF(FJB474&lt;5,"Sin Riesgo",IF(FJB474 &lt;=14,"Bajo",IF(FJB474&lt;=35,"Medio",IF(FJB474&lt;=80,"Alto","Inviable Sanitariamente"))))</f>
        <v>Inviable Sanitariamente</v>
      </c>
      <c r="FJE474" s="44" t="str">
        <f t="shared" si="492"/>
        <v>Inviable Sanitariamente</v>
      </c>
      <c r="FJF474" s="44" t="str">
        <f t="shared" si="492"/>
        <v>Inviable Sanitariamente</v>
      </c>
      <c r="FJG474" s="44" t="str">
        <f t="shared" si="492"/>
        <v>Inviable Sanitariamente</v>
      </c>
      <c r="FJH474" s="44" t="str">
        <f t="shared" si="492"/>
        <v>Inviable Sanitariamente</v>
      </c>
      <c r="FJI474" s="44" t="str">
        <f t="shared" si="492"/>
        <v>Inviable Sanitariamente</v>
      </c>
      <c r="FJJ474" s="44" t="str">
        <f t="shared" si="492"/>
        <v>Inviable Sanitariamente</v>
      </c>
      <c r="FJK474" s="44" t="str">
        <f t="shared" si="492"/>
        <v>Inviable Sanitariamente</v>
      </c>
      <c r="FJL474" s="44" t="str">
        <f t="shared" si="492"/>
        <v>Inviable Sanitariamente</v>
      </c>
      <c r="FJM474" s="44" t="str">
        <f t="shared" si="492"/>
        <v>Inviable Sanitariamente</v>
      </c>
      <c r="FJN474" s="44" t="str">
        <f t="shared" ref="FJN474:FJW476" si="493">IF(FJL474&lt;5,"Sin Riesgo",IF(FJL474 &lt;=14,"Bajo",IF(FJL474&lt;=35,"Medio",IF(FJL474&lt;=80,"Alto","Inviable Sanitariamente"))))</f>
        <v>Inviable Sanitariamente</v>
      </c>
      <c r="FJO474" s="44" t="str">
        <f t="shared" si="493"/>
        <v>Inviable Sanitariamente</v>
      </c>
      <c r="FJP474" s="44" t="str">
        <f t="shared" si="493"/>
        <v>Inviable Sanitariamente</v>
      </c>
      <c r="FJQ474" s="44" t="str">
        <f t="shared" si="493"/>
        <v>Inviable Sanitariamente</v>
      </c>
      <c r="FJR474" s="44" t="str">
        <f t="shared" si="493"/>
        <v>Inviable Sanitariamente</v>
      </c>
      <c r="FJS474" s="44" t="str">
        <f t="shared" si="493"/>
        <v>Inviable Sanitariamente</v>
      </c>
      <c r="FJT474" s="44" t="str">
        <f t="shared" si="493"/>
        <v>Inviable Sanitariamente</v>
      </c>
      <c r="FJU474" s="44" t="str">
        <f t="shared" si="493"/>
        <v>Inviable Sanitariamente</v>
      </c>
      <c r="FJV474" s="44" t="str">
        <f t="shared" si="493"/>
        <v>Inviable Sanitariamente</v>
      </c>
      <c r="FJW474" s="44" t="str">
        <f t="shared" si="493"/>
        <v>Inviable Sanitariamente</v>
      </c>
      <c r="FJX474" s="44" t="str">
        <f t="shared" ref="FJX474:FKG476" si="494">IF(FJV474&lt;5,"Sin Riesgo",IF(FJV474 &lt;=14,"Bajo",IF(FJV474&lt;=35,"Medio",IF(FJV474&lt;=80,"Alto","Inviable Sanitariamente"))))</f>
        <v>Inviable Sanitariamente</v>
      </c>
      <c r="FJY474" s="44" t="str">
        <f t="shared" si="494"/>
        <v>Inviable Sanitariamente</v>
      </c>
      <c r="FJZ474" s="44" t="str">
        <f t="shared" si="494"/>
        <v>Inviable Sanitariamente</v>
      </c>
      <c r="FKA474" s="44" t="str">
        <f t="shared" si="494"/>
        <v>Inviable Sanitariamente</v>
      </c>
      <c r="FKB474" s="44" t="str">
        <f t="shared" si="494"/>
        <v>Inviable Sanitariamente</v>
      </c>
      <c r="FKC474" s="44" t="str">
        <f t="shared" si="494"/>
        <v>Inviable Sanitariamente</v>
      </c>
      <c r="FKD474" s="44" t="str">
        <f t="shared" si="494"/>
        <v>Inviable Sanitariamente</v>
      </c>
      <c r="FKE474" s="44" t="str">
        <f t="shared" si="494"/>
        <v>Inviable Sanitariamente</v>
      </c>
      <c r="FKF474" s="44" t="str">
        <f t="shared" si="494"/>
        <v>Inviable Sanitariamente</v>
      </c>
      <c r="FKG474" s="44" t="str">
        <f t="shared" si="494"/>
        <v>Inviable Sanitariamente</v>
      </c>
      <c r="FKH474" s="44" t="str">
        <f t="shared" ref="FKH474:FKQ476" si="495">IF(FKF474&lt;5,"Sin Riesgo",IF(FKF474 &lt;=14,"Bajo",IF(FKF474&lt;=35,"Medio",IF(FKF474&lt;=80,"Alto","Inviable Sanitariamente"))))</f>
        <v>Inviable Sanitariamente</v>
      </c>
      <c r="FKI474" s="44" t="str">
        <f t="shared" si="495"/>
        <v>Inviable Sanitariamente</v>
      </c>
      <c r="FKJ474" s="44" t="str">
        <f t="shared" si="495"/>
        <v>Inviable Sanitariamente</v>
      </c>
      <c r="FKK474" s="44" t="str">
        <f t="shared" si="495"/>
        <v>Inviable Sanitariamente</v>
      </c>
      <c r="FKL474" s="44" t="str">
        <f t="shared" si="495"/>
        <v>Inviable Sanitariamente</v>
      </c>
      <c r="FKM474" s="44" t="str">
        <f t="shared" si="495"/>
        <v>Inviable Sanitariamente</v>
      </c>
      <c r="FKN474" s="44" t="str">
        <f t="shared" si="495"/>
        <v>Inviable Sanitariamente</v>
      </c>
      <c r="FKO474" s="44" t="str">
        <f t="shared" si="495"/>
        <v>Inviable Sanitariamente</v>
      </c>
      <c r="FKP474" s="44" t="str">
        <f t="shared" si="495"/>
        <v>Inviable Sanitariamente</v>
      </c>
      <c r="FKQ474" s="44" t="str">
        <f t="shared" si="495"/>
        <v>Inviable Sanitariamente</v>
      </c>
      <c r="FKR474" s="44" t="str">
        <f t="shared" ref="FKR474:FLA476" si="496">IF(FKP474&lt;5,"Sin Riesgo",IF(FKP474 &lt;=14,"Bajo",IF(FKP474&lt;=35,"Medio",IF(FKP474&lt;=80,"Alto","Inviable Sanitariamente"))))</f>
        <v>Inviable Sanitariamente</v>
      </c>
      <c r="FKS474" s="44" t="str">
        <f t="shared" si="496"/>
        <v>Inviable Sanitariamente</v>
      </c>
      <c r="FKT474" s="44" t="str">
        <f t="shared" si="496"/>
        <v>Inviable Sanitariamente</v>
      </c>
      <c r="FKU474" s="44" t="str">
        <f t="shared" si="496"/>
        <v>Inviable Sanitariamente</v>
      </c>
      <c r="FKV474" s="44" t="str">
        <f t="shared" si="496"/>
        <v>Inviable Sanitariamente</v>
      </c>
      <c r="FKW474" s="44" t="str">
        <f t="shared" si="496"/>
        <v>Inviable Sanitariamente</v>
      </c>
      <c r="FKX474" s="44" t="str">
        <f t="shared" si="496"/>
        <v>Inviable Sanitariamente</v>
      </c>
      <c r="FKY474" s="44" t="str">
        <f t="shared" si="496"/>
        <v>Inviable Sanitariamente</v>
      </c>
      <c r="FKZ474" s="44" t="str">
        <f t="shared" si="496"/>
        <v>Inviable Sanitariamente</v>
      </c>
      <c r="FLA474" s="44" t="str">
        <f t="shared" si="496"/>
        <v>Inviable Sanitariamente</v>
      </c>
      <c r="FLB474" s="44" t="str">
        <f t="shared" ref="FLB474:FLK476" si="497">IF(FKZ474&lt;5,"Sin Riesgo",IF(FKZ474 &lt;=14,"Bajo",IF(FKZ474&lt;=35,"Medio",IF(FKZ474&lt;=80,"Alto","Inviable Sanitariamente"))))</f>
        <v>Inviable Sanitariamente</v>
      </c>
      <c r="FLC474" s="44" t="str">
        <f t="shared" si="497"/>
        <v>Inviable Sanitariamente</v>
      </c>
      <c r="FLD474" s="44" t="str">
        <f t="shared" si="497"/>
        <v>Inviable Sanitariamente</v>
      </c>
      <c r="FLE474" s="44" t="str">
        <f t="shared" si="497"/>
        <v>Inviable Sanitariamente</v>
      </c>
      <c r="FLF474" s="44" t="str">
        <f t="shared" si="497"/>
        <v>Inviable Sanitariamente</v>
      </c>
      <c r="FLG474" s="44" t="str">
        <f t="shared" si="497"/>
        <v>Inviable Sanitariamente</v>
      </c>
      <c r="FLH474" s="44" t="str">
        <f t="shared" si="497"/>
        <v>Inviable Sanitariamente</v>
      </c>
      <c r="FLI474" s="44" t="str">
        <f t="shared" si="497"/>
        <v>Inviable Sanitariamente</v>
      </c>
      <c r="FLJ474" s="44" t="str">
        <f t="shared" si="497"/>
        <v>Inviable Sanitariamente</v>
      </c>
      <c r="FLK474" s="44" t="str">
        <f t="shared" si="497"/>
        <v>Inviable Sanitariamente</v>
      </c>
      <c r="FLL474" s="44" t="str">
        <f t="shared" ref="FLL474:FLU476" si="498">IF(FLJ474&lt;5,"Sin Riesgo",IF(FLJ474 &lt;=14,"Bajo",IF(FLJ474&lt;=35,"Medio",IF(FLJ474&lt;=80,"Alto","Inviable Sanitariamente"))))</f>
        <v>Inviable Sanitariamente</v>
      </c>
      <c r="FLM474" s="44" t="str">
        <f t="shared" si="498"/>
        <v>Inviable Sanitariamente</v>
      </c>
      <c r="FLN474" s="44" t="str">
        <f t="shared" si="498"/>
        <v>Inviable Sanitariamente</v>
      </c>
      <c r="FLO474" s="44" t="str">
        <f t="shared" si="498"/>
        <v>Inviable Sanitariamente</v>
      </c>
      <c r="FLP474" s="44" t="str">
        <f t="shared" si="498"/>
        <v>Inviable Sanitariamente</v>
      </c>
      <c r="FLQ474" s="44" t="str">
        <f t="shared" si="498"/>
        <v>Inviable Sanitariamente</v>
      </c>
      <c r="FLR474" s="44" t="str">
        <f t="shared" si="498"/>
        <v>Inviable Sanitariamente</v>
      </c>
      <c r="FLS474" s="44" t="str">
        <f t="shared" si="498"/>
        <v>Inviable Sanitariamente</v>
      </c>
      <c r="FLT474" s="44" t="str">
        <f t="shared" si="498"/>
        <v>Inviable Sanitariamente</v>
      </c>
      <c r="FLU474" s="44" t="str">
        <f t="shared" si="498"/>
        <v>Inviable Sanitariamente</v>
      </c>
      <c r="FLV474" s="44" t="str">
        <f t="shared" ref="FLV474:FME476" si="499">IF(FLT474&lt;5,"Sin Riesgo",IF(FLT474 &lt;=14,"Bajo",IF(FLT474&lt;=35,"Medio",IF(FLT474&lt;=80,"Alto","Inviable Sanitariamente"))))</f>
        <v>Inviable Sanitariamente</v>
      </c>
      <c r="FLW474" s="44" t="str">
        <f t="shared" si="499"/>
        <v>Inviable Sanitariamente</v>
      </c>
      <c r="FLX474" s="44" t="str">
        <f t="shared" si="499"/>
        <v>Inviable Sanitariamente</v>
      </c>
      <c r="FLY474" s="44" t="str">
        <f t="shared" si="499"/>
        <v>Inviable Sanitariamente</v>
      </c>
      <c r="FLZ474" s="44" t="str">
        <f t="shared" si="499"/>
        <v>Inviable Sanitariamente</v>
      </c>
      <c r="FMA474" s="44" t="str">
        <f t="shared" si="499"/>
        <v>Inviable Sanitariamente</v>
      </c>
      <c r="FMB474" s="44" t="str">
        <f t="shared" si="499"/>
        <v>Inviable Sanitariamente</v>
      </c>
      <c r="FMC474" s="44" t="str">
        <f t="shared" si="499"/>
        <v>Inviable Sanitariamente</v>
      </c>
      <c r="FMD474" s="44" t="str">
        <f t="shared" si="499"/>
        <v>Inviable Sanitariamente</v>
      </c>
      <c r="FME474" s="44" t="str">
        <f t="shared" si="499"/>
        <v>Inviable Sanitariamente</v>
      </c>
      <c r="FMF474" s="44" t="str">
        <f t="shared" ref="FMF474:FMO476" si="500">IF(FMD474&lt;5,"Sin Riesgo",IF(FMD474 &lt;=14,"Bajo",IF(FMD474&lt;=35,"Medio",IF(FMD474&lt;=80,"Alto","Inviable Sanitariamente"))))</f>
        <v>Inviable Sanitariamente</v>
      </c>
      <c r="FMG474" s="44" t="str">
        <f t="shared" si="500"/>
        <v>Inviable Sanitariamente</v>
      </c>
      <c r="FMH474" s="44" t="str">
        <f t="shared" si="500"/>
        <v>Inviable Sanitariamente</v>
      </c>
      <c r="FMI474" s="44" t="str">
        <f t="shared" si="500"/>
        <v>Inviable Sanitariamente</v>
      </c>
      <c r="FMJ474" s="44" t="str">
        <f t="shared" si="500"/>
        <v>Inviable Sanitariamente</v>
      </c>
      <c r="FMK474" s="44" t="str">
        <f t="shared" si="500"/>
        <v>Inviable Sanitariamente</v>
      </c>
      <c r="FML474" s="44" t="str">
        <f t="shared" si="500"/>
        <v>Inviable Sanitariamente</v>
      </c>
      <c r="FMM474" s="44" t="str">
        <f t="shared" si="500"/>
        <v>Inviable Sanitariamente</v>
      </c>
      <c r="FMN474" s="44" t="str">
        <f t="shared" si="500"/>
        <v>Inviable Sanitariamente</v>
      </c>
      <c r="FMO474" s="44" t="str">
        <f t="shared" si="500"/>
        <v>Inviable Sanitariamente</v>
      </c>
      <c r="FMP474" s="44" t="str">
        <f t="shared" ref="FMP474:FMY476" si="501">IF(FMN474&lt;5,"Sin Riesgo",IF(FMN474 &lt;=14,"Bajo",IF(FMN474&lt;=35,"Medio",IF(FMN474&lt;=80,"Alto","Inviable Sanitariamente"))))</f>
        <v>Inviable Sanitariamente</v>
      </c>
      <c r="FMQ474" s="44" t="str">
        <f t="shared" si="501"/>
        <v>Inviable Sanitariamente</v>
      </c>
      <c r="FMR474" s="44" t="str">
        <f t="shared" si="501"/>
        <v>Inviable Sanitariamente</v>
      </c>
      <c r="FMS474" s="44" t="str">
        <f t="shared" si="501"/>
        <v>Inviable Sanitariamente</v>
      </c>
      <c r="FMT474" s="44" t="str">
        <f t="shared" si="501"/>
        <v>Inviable Sanitariamente</v>
      </c>
      <c r="FMU474" s="44" t="str">
        <f t="shared" si="501"/>
        <v>Inviable Sanitariamente</v>
      </c>
      <c r="FMV474" s="44" t="str">
        <f t="shared" si="501"/>
        <v>Inviable Sanitariamente</v>
      </c>
      <c r="FMW474" s="44" t="str">
        <f t="shared" si="501"/>
        <v>Inviable Sanitariamente</v>
      </c>
      <c r="FMX474" s="44" t="str">
        <f t="shared" si="501"/>
        <v>Inviable Sanitariamente</v>
      </c>
      <c r="FMY474" s="44" t="str">
        <f t="shared" si="501"/>
        <v>Inviable Sanitariamente</v>
      </c>
      <c r="FMZ474" s="44" t="str">
        <f t="shared" ref="FMZ474:FNI476" si="502">IF(FMX474&lt;5,"Sin Riesgo",IF(FMX474 &lt;=14,"Bajo",IF(FMX474&lt;=35,"Medio",IF(FMX474&lt;=80,"Alto","Inviable Sanitariamente"))))</f>
        <v>Inviable Sanitariamente</v>
      </c>
      <c r="FNA474" s="44" t="str">
        <f t="shared" si="502"/>
        <v>Inviable Sanitariamente</v>
      </c>
      <c r="FNB474" s="44" t="str">
        <f t="shared" si="502"/>
        <v>Inviable Sanitariamente</v>
      </c>
      <c r="FNC474" s="44" t="str">
        <f t="shared" si="502"/>
        <v>Inviable Sanitariamente</v>
      </c>
      <c r="FND474" s="44" t="str">
        <f t="shared" si="502"/>
        <v>Inviable Sanitariamente</v>
      </c>
      <c r="FNE474" s="44" t="str">
        <f t="shared" si="502"/>
        <v>Inviable Sanitariamente</v>
      </c>
      <c r="FNF474" s="44" t="str">
        <f t="shared" si="502"/>
        <v>Inviable Sanitariamente</v>
      </c>
      <c r="FNG474" s="44" t="str">
        <f t="shared" si="502"/>
        <v>Inviable Sanitariamente</v>
      </c>
      <c r="FNH474" s="44" t="str">
        <f t="shared" si="502"/>
        <v>Inviable Sanitariamente</v>
      </c>
      <c r="FNI474" s="44" t="str">
        <f t="shared" si="502"/>
        <v>Inviable Sanitariamente</v>
      </c>
      <c r="FNJ474" s="44" t="str">
        <f t="shared" ref="FNJ474:FNS476" si="503">IF(FNH474&lt;5,"Sin Riesgo",IF(FNH474 &lt;=14,"Bajo",IF(FNH474&lt;=35,"Medio",IF(FNH474&lt;=80,"Alto","Inviable Sanitariamente"))))</f>
        <v>Inviable Sanitariamente</v>
      </c>
      <c r="FNK474" s="44" t="str">
        <f t="shared" si="503"/>
        <v>Inviable Sanitariamente</v>
      </c>
      <c r="FNL474" s="44" t="str">
        <f t="shared" si="503"/>
        <v>Inviable Sanitariamente</v>
      </c>
      <c r="FNM474" s="44" t="str">
        <f t="shared" si="503"/>
        <v>Inviable Sanitariamente</v>
      </c>
      <c r="FNN474" s="44" t="str">
        <f t="shared" si="503"/>
        <v>Inviable Sanitariamente</v>
      </c>
      <c r="FNO474" s="44" t="str">
        <f t="shared" si="503"/>
        <v>Inviable Sanitariamente</v>
      </c>
      <c r="FNP474" s="44" t="str">
        <f t="shared" si="503"/>
        <v>Inviable Sanitariamente</v>
      </c>
      <c r="FNQ474" s="44" t="str">
        <f t="shared" si="503"/>
        <v>Inviable Sanitariamente</v>
      </c>
      <c r="FNR474" s="44" t="str">
        <f t="shared" si="503"/>
        <v>Inviable Sanitariamente</v>
      </c>
      <c r="FNS474" s="44" t="str">
        <f t="shared" si="503"/>
        <v>Inviable Sanitariamente</v>
      </c>
      <c r="FNT474" s="44" t="str">
        <f t="shared" ref="FNT474:FOC476" si="504">IF(FNR474&lt;5,"Sin Riesgo",IF(FNR474 &lt;=14,"Bajo",IF(FNR474&lt;=35,"Medio",IF(FNR474&lt;=80,"Alto","Inviable Sanitariamente"))))</f>
        <v>Inviable Sanitariamente</v>
      </c>
      <c r="FNU474" s="44" t="str">
        <f t="shared" si="504"/>
        <v>Inviable Sanitariamente</v>
      </c>
      <c r="FNV474" s="44" t="str">
        <f t="shared" si="504"/>
        <v>Inviable Sanitariamente</v>
      </c>
      <c r="FNW474" s="44" t="str">
        <f t="shared" si="504"/>
        <v>Inviable Sanitariamente</v>
      </c>
      <c r="FNX474" s="44" t="str">
        <f t="shared" si="504"/>
        <v>Inviable Sanitariamente</v>
      </c>
      <c r="FNY474" s="44" t="str">
        <f t="shared" si="504"/>
        <v>Inviable Sanitariamente</v>
      </c>
      <c r="FNZ474" s="44" t="str">
        <f t="shared" si="504"/>
        <v>Inviable Sanitariamente</v>
      </c>
      <c r="FOA474" s="44" t="str">
        <f t="shared" si="504"/>
        <v>Inviable Sanitariamente</v>
      </c>
      <c r="FOB474" s="44" t="str">
        <f t="shared" si="504"/>
        <v>Inviable Sanitariamente</v>
      </c>
      <c r="FOC474" s="44" t="str">
        <f t="shared" si="504"/>
        <v>Inviable Sanitariamente</v>
      </c>
      <c r="FOD474" s="44" t="str">
        <f t="shared" ref="FOD474:FOM476" si="505">IF(FOB474&lt;5,"Sin Riesgo",IF(FOB474 &lt;=14,"Bajo",IF(FOB474&lt;=35,"Medio",IF(FOB474&lt;=80,"Alto","Inviable Sanitariamente"))))</f>
        <v>Inviable Sanitariamente</v>
      </c>
      <c r="FOE474" s="44" t="str">
        <f t="shared" si="505"/>
        <v>Inviable Sanitariamente</v>
      </c>
      <c r="FOF474" s="44" t="str">
        <f t="shared" si="505"/>
        <v>Inviable Sanitariamente</v>
      </c>
      <c r="FOG474" s="44" t="str">
        <f t="shared" si="505"/>
        <v>Inviable Sanitariamente</v>
      </c>
      <c r="FOH474" s="44" t="str">
        <f t="shared" si="505"/>
        <v>Inviable Sanitariamente</v>
      </c>
      <c r="FOI474" s="44" t="str">
        <f t="shared" si="505"/>
        <v>Inviable Sanitariamente</v>
      </c>
      <c r="FOJ474" s="44" t="str">
        <f t="shared" si="505"/>
        <v>Inviable Sanitariamente</v>
      </c>
      <c r="FOK474" s="44" t="str">
        <f t="shared" si="505"/>
        <v>Inviable Sanitariamente</v>
      </c>
      <c r="FOL474" s="44" t="str">
        <f t="shared" si="505"/>
        <v>Inviable Sanitariamente</v>
      </c>
      <c r="FOM474" s="44" t="str">
        <f t="shared" si="505"/>
        <v>Inviable Sanitariamente</v>
      </c>
      <c r="FON474" s="44" t="str">
        <f t="shared" ref="FON474:FOW476" si="506">IF(FOL474&lt;5,"Sin Riesgo",IF(FOL474 &lt;=14,"Bajo",IF(FOL474&lt;=35,"Medio",IF(FOL474&lt;=80,"Alto","Inviable Sanitariamente"))))</f>
        <v>Inviable Sanitariamente</v>
      </c>
      <c r="FOO474" s="44" t="str">
        <f t="shared" si="506"/>
        <v>Inviable Sanitariamente</v>
      </c>
      <c r="FOP474" s="44" t="str">
        <f t="shared" si="506"/>
        <v>Inviable Sanitariamente</v>
      </c>
      <c r="FOQ474" s="44" t="str">
        <f t="shared" si="506"/>
        <v>Inviable Sanitariamente</v>
      </c>
      <c r="FOR474" s="44" t="str">
        <f t="shared" si="506"/>
        <v>Inviable Sanitariamente</v>
      </c>
      <c r="FOS474" s="44" t="str">
        <f t="shared" si="506"/>
        <v>Inviable Sanitariamente</v>
      </c>
      <c r="FOT474" s="44" t="str">
        <f t="shared" si="506"/>
        <v>Inviable Sanitariamente</v>
      </c>
      <c r="FOU474" s="44" t="str">
        <f t="shared" si="506"/>
        <v>Inviable Sanitariamente</v>
      </c>
      <c r="FOV474" s="44" t="str">
        <f t="shared" si="506"/>
        <v>Inviable Sanitariamente</v>
      </c>
      <c r="FOW474" s="44" t="str">
        <f t="shared" si="506"/>
        <v>Inviable Sanitariamente</v>
      </c>
      <c r="FOX474" s="44" t="str">
        <f t="shared" ref="FOX474:FPG476" si="507">IF(FOV474&lt;5,"Sin Riesgo",IF(FOV474 &lt;=14,"Bajo",IF(FOV474&lt;=35,"Medio",IF(FOV474&lt;=80,"Alto","Inviable Sanitariamente"))))</f>
        <v>Inviable Sanitariamente</v>
      </c>
      <c r="FOY474" s="44" t="str">
        <f t="shared" si="507"/>
        <v>Inviable Sanitariamente</v>
      </c>
      <c r="FOZ474" s="44" t="str">
        <f t="shared" si="507"/>
        <v>Inviable Sanitariamente</v>
      </c>
      <c r="FPA474" s="44" t="str">
        <f t="shared" si="507"/>
        <v>Inviable Sanitariamente</v>
      </c>
      <c r="FPB474" s="44" t="str">
        <f t="shared" si="507"/>
        <v>Inviable Sanitariamente</v>
      </c>
      <c r="FPC474" s="44" t="str">
        <f t="shared" si="507"/>
        <v>Inviable Sanitariamente</v>
      </c>
      <c r="FPD474" s="44" t="str">
        <f t="shared" si="507"/>
        <v>Inviable Sanitariamente</v>
      </c>
      <c r="FPE474" s="44" t="str">
        <f t="shared" si="507"/>
        <v>Inviable Sanitariamente</v>
      </c>
      <c r="FPF474" s="44" t="str">
        <f t="shared" si="507"/>
        <v>Inviable Sanitariamente</v>
      </c>
      <c r="FPG474" s="44" t="str">
        <f t="shared" si="507"/>
        <v>Inviable Sanitariamente</v>
      </c>
      <c r="FPH474" s="44" t="str">
        <f t="shared" ref="FPH474:FPQ476" si="508">IF(FPF474&lt;5,"Sin Riesgo",IF(FPF474 &lt;=14,"Bajo",IF(FPF474&lt;=35,"Medio",IF(FPF474&lt;=80,"Alto","Inviable Sanitariamente"))))</f>
        <v>Inviable Sanitariamente</v>
      </c>
      <c r="FPI474" s="44" t="str">
        <f t="shared" si="508"/>
        <v>Inviable Sanitariamente</v>
      </c>
      <c r="FPJ474" s="44" t="str">
        <f t="shared" si="508"/>
        <v>Inviable Sanitariamente</v>
      </c>
      <c r="FPK474" s="44" t="str">
        <f t="shared" si="508"/>
        <v>Inviable Sanitariamente</v>
      </c>
      <c r="FPL474" s="44" t="str">
        <f t="shared" si="508"/>
        <v>Inviable Sanitariamente</v>
      </c>
      <c r="FPM474" s="44" t="str">
        <f t="shared" si="508"/>
        <v>Inviable Sanitariamente</v>
      </c>
      <c r="FPN474" s="44" t="str">
        <f t="shared" si="508"/>
        <v>Inviable Sanitariamente</v>
      </c>
      <c r="FPO474" s="44" t="str">
        <f t="shared" si="508"/>
        <v>Inviable Sanitariamente</v>
      </c>
      <c r="FPP474" s="44" t="str">
        <f t="shared" si="508"/>
        <v>Inviable Sanitariamente</v>
      </c>
      <c r="FPQ474" s="44" t="str">
        <f t="shared" si="508"/>
        <v>Inviable Sanitariamente</v>
      </c>
      <c r="FPR474" s="44" t="str">
        <f t="shared" ref="FPR474:FQA476" si="509">IF(FPP474&lt;5,"Sin Riesgo",IF(FPP474 &lt;=14,"Bajo",IF(FPP474&lt;=35,"Medio",IF(FPP474&lt;=80,"Alto","Inviable Sanitariamente"))))</f>
        <v>Inviable Sanitariamente</v>
      </c>
      <c r="FPS474" s="44" t="str">
        <f t="shared" si="509"/>
        <v>Inviable Sanitariamente</v>
      </c>
      <c r="FPT474" s="44" t="str">
        <f t="shared" si="509"/>
        <v>Inviable Sanitariamente</v>
      </c>
      <c r="FPU474" s="44" t="str">
        <f t="shared" si="509"/>
        <v>Inviable Sanitariamente</v>
      </c>
      <c r="FPV474" s="44" t="str">
        <f t="shared" si="509"/>
        <v>Inviable Sanitariamente</v>
      </c>
      <c r="FPW474" s="44" t="str">
        <f t="shared" si="509"/>
        <v>Inviable Sanitariamente</v>
      </c>
      <c r="FPX474" s="44" t="str">
        <f t="shared" si="509"/>
        <v>Inviable Sanitariamente</v>
      </c>
      <c r="FPY474" s="44" t="str">
        <f t="shared" si="509"/>
        <v>Inviable Sanitariamente</v>
      </c>
      <c r="FPZ474" s="44" t="str">
        <f t="shared" si="509"/>
        <v>Inviable Sanitariamente</v>
      </c>
      <c r="FQA474" s="44" t="str">
        <f t="shared" si="509"/>
        <v>Inviable Sanitariamente</v>
      </c>
      <c r="FQB474" s="44" t="str">
        <f t="shared" ref="FQB474:FQK476" si="510">IF(FPZ474&lt;5,"Sin Riesgo",IF(FPZ474 &lt;=14,"Bajo",IF(FPZ474&lt;=35,"Medio",IF(FPZ474&lt;=80,"Alto","Inviable Sanitariamente"))))</f>
        <v>Inviable Sanitariamente</v>
      </c>
      <c r="FQC474" s="44" t="str">
        <f t="shared" si="510"/>
        <v>Inviable Sanitariamente</v>
      </c>
      <c r="FQD474" s="44" t="str">
        <f t="shared" si="510"/>
        <v>Inviable Sanitariamente</v>
      </c>
      <c r="FQE474" s="44" t="str">
        <f t="shared" si="510"/>
        <v>Inviable Sanitariamente</v>
      </c>
      <c r="FQF474" s="44" t="str">
        <f t="shared" si="510"/>
        <v>Inviable Sanitariamente</v>
      </c>
      <c r="FQG474" s="44" t="str">
        <f t="shared" si="510"/>
        <v>Inviable Sanitariamente</v>
      </c>
      <c r="FQH474" s="44" t="str">
        <f t="shared" si="510"/>
        <v>Inviable Sanitariamente</v>
      </c>
      <c r="FQI474" s="44" t="str">
        <f t="shared" si="510"/>
        <v>Inviable Sanitariamente</v>
      </c>
      <c r="FQJ474" s="44" t="str">
        <f t="shared" si="510"/>
        <v>Inviable Sanitariamente</v>
      </c>
      <c r="FQK474" s="44" t="str">
        <f t="shared" si="510"/>
        <v>Inviable Sanitariamente</v>
      </c>
      <c r="FQL474" s="44" t="str">
        <f t="shared" ref="FQL474:FQU476" si="511">IF(FQJ474&lt;5,"Sin Riesgo",IF(FQJ474 &lt;=14,"Bajo",IF(FQJ474&lt;=35,"Medio",IF(FQJ474&lt;=80,"Alto","Inviable Sanitariamente"))))</f>
        <v>Inviable Sanitariamente</v>
      </c>
      <c r="FQM474" s="44" t="str">
        <f t="shared" si="511"/>
        <v>Inviable Sanitariamente</v>
      </c>
      <c r="FQN474" s="44" t="str">
        <f t="shared" si="511"/>
        <v>Inviable Sanitariamente</v>
      </c>
      <c r="FQO474" s="44" t="str">
        <f t="shared" si="511"/>
        <v>Inviable Sanitariamente</v>
      </c>
      <c r="FQP474" s="44" t="str">
        <f t="shared" si="511"/>
        <v>Inviable Sanitariamente</v>
      </c>
      <c r="FQQ474" s="44" t="str">
        <f t="shared" si="511"/>
        <v>Inviable Sanitariamente</v>
      </c>
      <c r="FQR474" s="44" t="str">
        <f t="shared" si="511"/>
        <v>Inviable Sanitariamente</v>
      </c>
      <c r="FQS474" s="44" t="str">
        <f t="shared" si="511"/>
        <v>Inviable Sanitariamente</v>
      </c>
      <c r="FQT474" s="44" t="str">
        <f t="shared" si="511"/>
        <v>Inviable Sanitariamente</v>
      </c>
      <c r="FQU474" s="44" t="str">
        <f t="shared" si="511"/>
        <v>Inviable Sanitariamente</v>
      </c>
      <c r="FQV474" s="44" t="str">
        <f t="shared" ref="FQV474:FRE476" si="512">IF(FQT474&lt;5,"Sin Riesgo",IF(FQT474 &lt;=14,"Bajo",IF(FQT474&lt;=35,"Medio",IF(FQT474&lt;=80,"Alto","Inviable Sanitariamente"))))</f>
        <v>Inviable Sanitariamente</v>
      </c>
      <c r="FQW474" s="44" t="str">
        <f t="shared" si="512"/>
        <v>Inviable Sanitariamente</v>
      </c>
      <c r="FQX474" s="44" t="str">
        <f t="shared" si="512"/>
        <v>Inviable Sanitariamente</v>
      </c>
      <c r="FQY474" s="44" t="str">
        <f t="shared" si="512"/>
        <v>Inviable Sanitariamente</v>
      </c>
      <c r="FQZ474" s="44" t="str">
        <f t="shared" si="512"/>
        <v>Inviable Sanitariamente</v>
      </c>
      <c r="FRA474" s="44" t="str">
        <f t="shared" si="512"/>
        <v>Inviable Sanitariamente</v>
      </c>
      <c r="FRB474" s="44" t="str">
        <f t="shared" si="512"/>
        <v>Inviable Sanitariamente</v>
      </c>
      <c r="FRC474" s="44" t="str">
        <f t="shared" si="512"/>
        <v>Inviable Sanitariamente</v>
      </c>
      <c r="FRD474" s="44" t="str">
        <f t="shared" si="512"/>
        <v>Inviable Sanitariamente</v>
      </c>
      <c r="FRE474" s="44" t="str">
        <f t="shared" si="512"/>
        <v>Inviable Sanitariamente</v>
      </c>
      <c r="FRF474" s="44" t="str">
        <f t="shared" ref="FRF474:FRO476" si="513">IF(FRD474&lt;5,"Sin Riesgo",IF(FRD474 &lt;=14,"Bajo",IF(FRD474&lt;=35,"Medio",IF(FRD474&lt;=80,"Alto","Inviable Sanitariamente"))))</f>
        <v>Inviable Sanitariamente</v>
      </c>
      <c r="FRG474" s="44" t="str">
        <f t="shared" si="513"/>
        <v>Inviable Sanitariamente</v>
      </c>
      <c r="FRH474" s="44" t="str">
        <f t="shared" si="513"/>
        <v>Inviable Sanitariamente</v>
      </c>
      <c r="FRI474" s="44" t="str">
        <f t="shared" si="513"/>
        <v>Inviable Sanitariamente</v>
      </c>
      <c r="FRJ474" s="44" t="str">
        <f t="shared" si="513"/>
        <v>Inviable Sanitariamente</v>
      </c>
      <c r="FRK474" s="44" t="str">
        <f t="shared" si="513"/>
        <v>Inviable Sanitariamente</v>
      </c>
      <c r="FRL474" s="44" t="str">
        <f t="shared" si="513"/>
        <v>Inviable Sanitariamente</v>
      </c>
      <c r="FRM474" s="44" t="str">
        <f t="shared" si="513"/>
        <v>Inviable Sanitariamente</v>
      </c>
      <c r="FRN474" s="44" t="str">
        <f t="shared" si="513"/>
        <v>Inviable Sanitariamente</v>
      </c>
      <c r="FRO474" s="44" t="str">
        <f t="shared" si="513"/>
        <v>Inviable Sanitariamente</v>
      </c>
      <c r="FRP474" s="44" t="str">
        <f t="shared" ref="FRP474:FRY476" si="514">IF(FRN474&lt;5,"Sin Riesgo",IF(FRN474 &lt;=14,"Bajo",IF(FRN474&lt;=35,"Medio",IF(FRN474&lt;=80,"Alto","Inviable Sanitariamente"))))</f>
        <v>Inviable Sanitariamente</v>
      </c>
      <c r="FRQ474" s="44" t="str">
        <f t="shared" si="514"/>
        <v>Inviable Sanitariamente</v>
      </c>
      <c r="FRR474" s="44" t="str">
        <f t="shared" si="514"/>
        <v>Inviable Sanitariamente</v>
      </c>
      <c r="FRS474" s="44" t="str">
        <f t="shared" si="514"/>
        <v>Inviable Sanitariamente</v>
      </c>
      <c r="FRT474" s="44" t="str">
        <f t="shared" si="514"/>
        <v>Inviable Sanitariamente</v>
      </c>
      <c r="FRU474" s="44" t="str">
        <f t="shared" si="514"/>
        <v>Inviable Sanitariamente</v>
      </c>
      <c r="FRV474" s="44" t="str">
        <f t="shared" si="514"/>
        <v>Inviable Sanitariamente</v>
      </c>
      <c r="FRW474" s="44" t="str">
        <f t="shared" si="514"/>
        <v>Inviable Sanitariamente</v>
      </c>
      <c r="FRX474" s="44" t="str">
        <f t="shared" si="514"/>
        <v>Inviable Sanitariamente</v>
      </c>
      <c r="FRY474" s="44" t="str">
        <f t="shared" si="514"/>
        <v>Inviable Sanitariamente</v>
      </c>
      <c r="FRZ474" s="44" t="str">
        <f t="shared" ref="FRZ474:FSI476" si="515">IF(FRX474&lt;5,"Sin Riesgo",IF(FRX474 &lt;=14,"Bajo",IF(FRX474&lt;=35,"Medio",IF(FRX474&lt;=80,"Alto","Inviable Sanitariamente"))))</f>
        <v>Inviable Sanitariamente</v>
      </c>
      <c r="FSA474" s="44" t="str">
        <f t="shared" si="515"/>
        <v>Inviable Sanitariamente</v>
      </c>
      <c r="FSB474" s="44" t="str">
        <f t="shared" si="515"/>
        <v>Inviable Sanitariamente</v>
      </c>
      <c r="FSC474" s="44" t="str">
        <f t="shared" si="515"/>
        <v>Inviable Sanitariamente</v>
      </c>
      <c r="FSD474" s="44" t="str">
        <f t="shared" si="515"/>
        <v>Inviable Sanitariamente</v>
      </c>
      <c r="FSE474" s="44" t="str">
        <f t="shared" si="515"/>
        <v>Inviable Sanitariamente</v>
      </c>
      <c r="FSF474" s="44" t="str">
        <f t="shared" si="515"/>
        <v>Inviable Sanitariamente</v>
      </c>
      <c r="FSG474" s="44" t="str">
        <f t="shared" si="515"/>
        <v>Inviable Sanitariamente</v>
      </c>
      <c r="FSH474" s="44" t="str">
        <f t="shared" si="515"/>
        <v>Inviable Sanitariamente</v>
      </c>
      <c r="FSI474" s="44" t="str">
        <f t="shared" si="515"/>
        <v>Inviable Sanitariamente</v>
      </c>
      <c r="FSJ474" s="44" t="str">
        <f t="shared" ref="FSJ474:FSS476" si="516">IF(FSH474&lt;5,"Sin Riesgo",IF(FSH474 &lt;=14,"Bajo",IF(FSH474&lt;=35,"Medio",IF(FSH474&lt;=80,"Alto","Inviable Sanitariamente"))))</f>
        <v>Inviable Sanitariamente</v>
      </c>
      <c r="FSK474" s="44" t="str">
        <f t="shared" si="516"/>
        <v>Inviable Sanitariamente</v>
      </c>
      <c r="FSL474" s="44" t="str">
        <f t="shared" si="516"/>
        <v>Inviable Sanitariamente</v>
      </c>
      <c r="FSM474" s="44" t="str">
        <f t="shared" si="516"/>
        <v>Inviable Sanitariamente</v>
      </c>
      <c r="FSN474" s="44" t="str">
        <f t="shared" si="516"/>
        <v>Inviable Sanitariamente</v>
      </c>
      <c r="FSO474" s="44" t="str">
        <f t="shared" si="516"/>
        <v>Inviable Sanitariamente</v>
      </c>
      <c r="FSP474" s="44" t="str">
        <f t="shared" si="516"/>
        <v>Inviable Sanitariamente</v>
      </c>
      <c r="FSQ474" s="44" t="str">
        <f t="shared" si="516"/>
        <v>Inviable Sanitariamente</v>
      </c>
      <c r="FSR474" s="44" t="str">
        <f t="shared" si="516"/>
        <v>Inviable Sanitariamente</v>
      </c>
      <c r="FSS474" s="44" t="str">
        <f t="shared" si="516"/>
        <v>Inviable Sanitariamente</v>
      </c>
      <c r="FST474" s="44" t="str">
        <f t="shared" ref="FST474:FTC476" si="517">IF(FSR474&lt;5,"Sin Riesgo",IF(FSR474 &lt;=14,"Bajo",IF(FSR474&lt;=35,"Medio",IF(FSR474&lt;=80,"Alto","Inviable Sanitariamente"))))</f>
        <v>Inviable Sanitariamente</v>
      </c>
      <c r="FSU474" s="44" t="str">
        <f t="shared" si="517"/>
        <v>Inviable Sanitariamente</v>
      </c>
      <c r="FSV474" s="44" t="str">
        <f t="shared" si="517"/>
        <v>Inviable Sanitariamente</v>
      </c>
      <c r="FSW474" s="44" t="str">
        <f t="shared" si="517"/>
        <v>Inviable Sanitariamente</v>
      </c>
      <c r="FSX474" s="44" t="str">
        <f t="shared" si="517"/>
        <v>Inviable Sanitariamente</v>
      </c>
      <c r="FSY474" s="44" t="str">
        <f t="shared" si="517"/>
        <v>Inviable Sanitariamente</v>
      </c>
      <c r="FSZ474" s="44" t="str">
        <f t="shared" si="517"/>
        <v>Inviable Sanitariamente</v>
      </c>
      <c r="FTA474" s="44" t="str">
        <f t="shared" si="517"/>
        <v>Inviable Sanitariamente</v>
      </c>
      <c r="FTB474" s="44" t="str">
        <f t="shared" si="517"/>
        <v>Inviable Sanitariamente</v>
      </c>
      <c r="FTC474" s="44" t="str">
        <f t="shared" si="517"/>
        <v>Inviable Sanitariamente</v>
      </c>
      <c r="FTD474" s="44" t="str">
        <f t="shared" ref="FTD474:FTM476" si="518">IF(FTB474&lt;5,"Sin Riesgo",IF(FTB474 &lt;=14,"Bajo",IF(FTB474&lt;=35,"Medio",IF(FTB474&lt;=80,"Alto","Inviable Sanitariamente"))))</f>
        <v>Inviable Sanitariamente</v>
      </c>
      <c r="FTE474" s="44" t="str">
        <f t="shared" si="518"/>
        <v>Inviable Sanitariamente</v>
      </c>
      <c r="FTF474" s="44" t="str">
        <f t="shared" si="518"/>
        <v>Inviable Sanitariamente</v>
      </c>
      <c r="FTG474" s="44" t="str">
        <f t="shared" si="518"/>
        <v>Inviable Sanitariamente</v>
      </c>
      <c r="FTH474" s="44" t="str">
        <f t="shared" si="518"/>
        <v>Inviable Sanitariamente</v>
      </c>
      <c r="FTI474" s="44" t="str">
        <f t="shared" si="518"/>
        <v>Inviable Sanitariamente</v>
      </c>
      <c r="FTJ474" s="44" t="str">
        <f t="shared" si="518"/>
        <v>Inviable Sanitariamente</v>
      </c>
      <c r="FTK474" s="44" t="str">
        <f t="shared" si="518"/>
        <v>Inviable Sanitariamente</v>
      </c>
      <c r="FTL474" s="44" t="str">
        <f t="shared" si="518"/>
        <v>Inviable Sanitariamente</v>
      </c>
      <c r="FTM474" s="44" t="str">
        <f t="shared" si="518"/>
        <v>Inviable Sanitariamente</v>
      </c>
      <c r="FTN474" s="44" t="str">
        <f t="shared" ref="FTN474:FTW476" si="519">IF(FTL474&lt;5,"Sin Riesgo",IF(FTL474 &lt;=14,"Bajo",IF(FTL474&lt;=35,"Medio",IF(FTL474&lt;=80,"Alto","Inviable Sanitariamente"))))</f>
        <v>Inviable Sanitariamente</v>
      </c>
      <c r="FTO474" s="44" t="str">
        <f t="shared" si="519"/>
        <v>Inviable Sanitariamente</v>
      </c>
      <c r="FTP474" s="44" t="str">
        <f t="shared" si="519"/>
        <v>Inviable Sanitariamente</v>
      </c>
      <c r="FTQ474" s="44" t="str">
        <f t="shared" si="519"/>
        <v>Inviable Sanitariamente</v>
      </c>
      <c r="FTR474" s="44" t="str">
        <f t="shared" si="519"/>
        <v>Inviable Sanitariamente</v>
      </c>
      <c r="FTS474" s="44" t="str">
        <f t="shared" si="519"/>
        <v>Inviable Sanitariamente</v>
      </c>
      <c r="FTT474" s="44" t="str">
        <f t="shared" si="519"/>
        <v>Inviable Sanitariamente</v>
      </c>
      <c r="FTU474" s="44" t="str">
        <f t="shared" si="519"/>
        <v>Inviable Sanitariamente</v>
      </c>
      <c r="FTV474" s="44" t="str">
        <f t="shared" si="519"/>
        <v>Inviable Sanitariamente</v>
      </c>
      <c r="FTW474" s="44" t="str">
        <f t="shared" si="519"/>
        <v>Inviable Sanitariamente</v>
      </c>
      <c r="FTX474" s="44" t="str">
        <f t="shared" ref="FTX474:FUG476" si="520">IF(FTV474&lt;5,"Sin Riesgo",IF(FTV474 &lt;=14,"Bajo",IF(FTV474&lt;=35,"Medio",IF(FTV474&lt;=80,"Alto","Inviable Sanitariamente"))))</f>
        <v>Inviable Sanitariamente</v>
      </c>
      <c r="FTY474" s="44" t="str">
        <f t="shared" si="520"/>
        <v>Inviable Sanitariamente</v>
      </c>
      <c r="FTZ474" s="44" t="str">
        <f t="shared" si="520"/>
        <v>Inviable Sanitariamente</v>
      </c>
      <c r="FUA474" s="44" t="str">
        <f t="shared" si="520"/>
        <v>Inviable Sanitariamente</v>
      </c>
      <c r="FUB474" s="44" t="str">
        <f t="shared" si="520"/>
        <v>Inviable Sanitariamente</v>
      </c>
      <c r="FUC474" s="44" t="str">
        <f t="shared" si="520"/>
        <v>Inviable Sanitariamente</v>
      </c>
      <c r="FUD474" s="44" t="str">
        <f t="shared" si="520"/>
        <v>Inviable Sanitariamente</v>
      </c>
      <c r="FUE474" s="44" t="str">
        <f t="shared" si="520"/>
        <v>Inviable Sanitariamente</v>
      </c>
      <c r="FUF474" s="44" t="str">
        <f t="shared" si="520"/>
        <v>Inviable Sanitariamente</v>
      </c>
      <c r="FUG474" s="44" t="str">
        <f t="shared" si="520"/>
        <v>Inviable Sanitariamente</v>
      </c>
      <c r="FUH474" s="44" t="str">
        <f t="shared" ref="FUH474:FUQ476" si="521">IF(FUF474&lt;5,"Sin Riesgo",IF(FUF474 &lt;=14,"Bajo",IF(FUF474&lt;=35,"Medio",IF(FUF474&lt;=80,"Alto","Inviable Sanitariamente"))))</f>
        <v>Inviable Sanitariamente</v>
      </c>
      <c r="FUI474" s="44" t="str">
        <f t="shared" si="521"/>
        <v>Inviable Sanitariamente</v>
      </c>
      <c r="FUJ474" s="44" t="str">
        <f t="shared" si="521"/>
        <v>Inviable Sanitariamente</v>
      </c>
      <c r="FUK474" s="44" t="str">
        <f t="shared" si="521"/>
        <v>Inviable Sanitariamente</v>
      </c>
      <c r="FUL474" s="44" t="str">
        <f t="shared" si="521"/>
        <v>Inviable Sanitariamente</v>
      </c>
      <c r="FUM474" s="44" t="str">
        <f t="shared" si="521"/>
        <v>Inviable Sanitariamente</v>
      </c>
      <c r="FUN474" s="44" t="str">
        <f t="shared" si="521"/>
        <v>Inviable Sanitariamente</v>
      </c>
      <c r="FUO474" s="44" t="str">
        <f t="shared" si="521"/>
        <v>Inviable Sanitariamente</v>
      </c>
      <c r="FUP474" s="44" t="str">
        <f t="shared" si="521"/>
        <v>Inviable Sanitariamente</v>
      </c>
      <c r="FUQ474" s="44" t="str">
        <f t="shared" si="521"/>
        <v>Inviable Sanitariamente</v>
      </c>
      <c r="FUR474" s="44" t="str">
        <f t="shared" ref="FUR474:FVA476" si="522">IF(FUP474&lt;5,"Sin Riesgo",IF(FUP474 &lt;=14,"Bajo",IF(FUP474&lt;=35,"Medio",IF(FUP474&lt;=80,"Alto","Inviable Sanitariamente"))))</f>
        <v>Inviable Sanitariamente</v>
      </c>
      <c r="FUS474" s="44" t="str">
        <f t="shared" si="522"/>
        <v>Inviable Sanitariamente</v>
      </c>
      <c r="FUT474" s="44" t="str">
        <f t="shared" si="522"/>
        <v>Inviable Sanitariamente</v>
      </c>
      <c r="FUU474" s="44" t="str">
        <f t="shared" si="522"/>
        <v>Inviable Sanitariamente</v>
      </c>
      <c r="FUV474" s="44" t="str">
        <f t="shared" si="522"/>
        <v>Inviable Sanitariamente</v>
      </c>
      <c r="FUW474" s="44" t="str">
        <f t="shared" si="522"/>
        <v>Inviable Sanitariamente</v>
      </c>
      <c r="FUX474" s="44" t="str">
        <f t="shared" si="522"/>
        <v>Inviable Sanitariamente</v>
      </c>
      <c r="FUY474" s="44" t="str">
        <f t="shared" si="522"/>
        <v>Inviable Sanitariamente</v>
      </c>
      <c r="FUZ474" s="44" t="str">
        <f t="shared" si="522"/>
        <v>Inviable Sanitariamente</v>
      </c>
      <c r="FVA474" s="44" t="str">
        <f t="shared" si="522"/>
        <v>Inviable Sanitariamente</v>
      </c>
      <c r="FVB474" s="44" t="str">
        <f t="shared" ref="FVB474:FVK476" si="523">IF(FUZ474&lt;5,"Sin Riesgo",IF(FUZ474 &lt;=14,"Bajo",IF(FUZ474&lt;=35,"Medio",IF(FUZ474&lt;=80,"Alto","Inviable Sanitariamente"))))</f>
        <v>Inviable Sanitariamente</v>
      </c>
      <c r="FVC474" s="44" t="str">
        <f t="shared" si="523"/>
        <v>Inviable Sanitariamente</v>
      </c>
      <c r="FVD474" s="44" t="str">
        <f t="shared" si="523"/>
        <v>Inviable Sanitariamente</v>
      </c>
      <c r="FVE474" s="44" t="str">
        <f t="shared" si="523"/>
        <v>Inviable Sanitariamente</v>
      </c>
      <c r="FVF474" s="44" t="str">
        <f t="shared" si="523"/>
        <v>Inviable Sanitariamente</v>
      </c>
      <c r="FVG474" s="44" t="str">
        <f t="shared" si="523"/>
        <v>Inviable Sanitariamente</v>
      </c>
      <c r="FVH474" s="44" t="str">
        <f t="shared" si="523"/>
        <v>Inviable Sanitariamente</v>
      </c>
      <c r="FVI474" s="44" t="str">
        <f t="shared" si="523"/>
        <v>Inviable Sanitariamente</v>
      </c>
      <c r="FVJ474" s="44" t="str">
        <f t="shared" si="523"/>
        <v>Inviable Sanitariamente</v>
      </c>
      <c r="FVK474" s="44" t="str">
        <f t="shared" si="523"/>
        <v>Inviable Sanitariamente</v>
      </c>
      <c r="FVL474" s="44" t="str">
        <f t="shared" ref="FVL474:FVU476" si="524">IF(FVJ474&lt;5,"Sin Riesgo",IF(FVJ474 &lt;=14,"Bajo",IF(FVJ474&lt;=35,"Medio",IF(FVJ474&lt;=80,"Alto","Inviable Sanitariamente"))))</f>
        <v>Inviable Sanitariamente</v>
      </c>
      <c r="FVM474" s="44" t="str">
        <f t="shared" si="524"/>
        <v>Inviable Sanitariamente</v>
      </c>
      <c r="FVN474" s="44" t="str">
        <f t="shared" si="524"/>
        <v>Inviable Sanitariamente</v>
      </c>
      <c r="FVO474" s="44" t="str">
        <f t="shared" si="524"/>
        <v>Inviable Sanitariamente</v>
      </c>
      <c r="FVP474" s="44" t="str">
        <f t="shared" si="524"/>
        <v>Inviable Sanitariamente</v>
      </c>
      <c r="FVQ474" s="44" t="str">
        <f t="shared" si="524"/>
        <v>Inviable Sanitariamente</v>
      </c>
      <c r="FVR474" s="44" t="str">
        <f t="shared" si="524"/>
        <v>Inviable Sanitariamente</v>
      </c>
      <c r="FVS474" s="44" t="str">
        <f t="shared" si="524"/>
        <v>Inviable Sanitariamente</v>
      </c>
      <c r="FVT474" s="44" t="str">
        <f t="shared" si="524"/>
        <v>Inviable Sanitariamente</v>
      </c>
      <c r="FVU474" s="44" t="str">
        <f t="shared" si="524"/>
        <v>Inviable Sanitariamente</v>
      </c>
      <c r="FVV474" s="44" t="str">
        <f t="shared" ref="FVV474:FWE476" si="525">IF(FVT474&lt;5,"Sin Riesgo",IF(FVT474 &lt;=14,"Bajo",IF(FVT474&lt;=35,"Medio",IF(FVT474&lt;=80,"Alto","Inviable Sanitariamente"))))</f>
        <v>Inviable Sanitariamente</v>
      </c>
      <c r="FVW474" s="44" t="str">
        <f t="shared" si="525"/>
        <v>Inviable Sanitariamente</v>
      </c>
      <c r="FVX474" s="44" t="str">
        <f t="shared" si="525"/>
        <v>Inviable Sanitariamente</v>
      </c>
      <c r="FVY474" s="44" t="str">
        <f t="shared" si="525"/>
        <v>Inviable Sanitariamente</v>
      </c>
      <c r="FVZ474" s="44" t="str">
        <f t="shared" si="525"/>
        <v>Inviable Sanitariamente</v>
      </c>
      <c r="FWA474" s="44" t="str">
        <f t="shared" si="525"/>
        <v>Inviable Sanitariamente</v>
      </c>
      <c r="FWB474" s="44" t="str">
        <f t="shared" si="525"/>
        <v>Inviable Sanitariamente</v>
      </c>
      <c r="FWC474" s="44" t="str">
        <f t="shared" si="525"/>
        <v>Inviable Sanitariamente</v>
      </c>
      <c r="FWD474" s="44" t="str">
        <f t="shared" si="525"/>
        <v>Inviable Sanitariamente</v>
      </c>
      <c r="FWE474" s="44" t="str">
        <f t="shared" si="525"/>
        <v>Inviable Sanitariamente</v>
      </c>
      <c r="FWF474" s="44" t="str">
        <f t="shared" ref="FWF474:FWO476" si="526">IF(FWD474&lt;5,"Sin Riesgo",IF(FWD474 &lt;=14,"Bajo",IF(FWD474&lt;=35,"Medio",IF(FWD474&lt;=80,"Alto","Inviable Sanitariamente"))))</f>
        <v>Inviable Sanitariamente</v>
      </c>
      <c r="FWG474" s="44" t="str">
        <f t="shared" si="526"/>
        <v>Inviable Sanitariamente</v>
      </c>
      <c r="FWH474" s="44" t="str">
        <f t="shared" si="526"/>
        <v>Inviable Sanitariamente</v>
      </c>
      <c r="FWI474" s="44" t="str">
        <f t="shared" si="526"/>
        <v>Inviable Sanitariamente</v>
      </c>
      <c r="FWJ474" s="44" t="str">
        <f t="shared" si="526"/>
        <v>Inviable Sanitariamente</v>
      </c>
      <c r="FWK474" s="44" t="str">
        <f t="shared" si="526"/>
        <v>Inviable Sanitariamente</v>
      </c>
      <c r="FWL474" s="44" t="str">
        <f t="shared" si="526"/>
        <v>Inviable Sanitariamente</v>
      </c>
      <c r="FWM474" s="44" t="str">
        <f t="shared" si="526"/>
        <v>Inviable Sanitariamente</v>
      </c>
      <c r="FWN474" s="44" t="str">
        <f t="shared" si="526"/>
        <v>Inviable Sanitariamente</v>
      </c>
      <c r="FWO474" s="44" t="str">
        <f t="shared" si="526"/>
        <v>Inviable Sanitariamente</v>
      </c>
      <c r="FWP474" s="44" t="str">
        <f t="shared" ref="FWP474:FWY476" si="527">IF(FWN474&lt;5,"Sin Riesgo",IF(FWN474 &lt;=14,"Bajo",IF(FWN474&lt;=35,"Medio",IF(FWN474&lt;=80,"Alto","Inviable Sanitariamente"))))</f>
        <v>Inviable Sanitariamente</v>
      </c>
      <c r="FWQ474" s="44" t="str">
        <f t="shared" si="527"/>
        <v>Inviable Sanitariamente</v>
      </c>
      <c r="FWR474" s="44" t="str">
        <f t="shared" si="527"/>
        <v>Inviable Sanitariamente</v>
      </c>
      <c r="FWS474" s="44" t="str">
        <f t="shared" si="527"/>
        <v>Inviable Sanitariamente</v>
      </c>
      <c r="FWT474" s="44" t="str">
        <f t="shared" si="527"/>
        <v>Inviable Sanitariamente</v>
      </c>
      <c r="FWU474" s="44" t="str">
        <f t="shared" si="527"/>
        <v>Inviable Sanitariamente</v>
      </c>
      <c r="FWV474" s="44" t="str">
        <f t="shared" si="527"/>
        <v>Inviable Sanitariamente</v>
      </c>
      <c r="FWW474" s="44" t="str">
        <f t="shared" si="527"/>
        <v>Inviable Sanitariamente</v>
      </c>
      <c r="FWX474" s="44" t="str">
        <f t="shared" si="527"/>
        <v>Inviable Sanitariamente</v>
      </c>
      <c r="FWY474" s="44" t="str">
        <f t="shared" si="527"/>
        <v>Inviable Sanitariamente</v>
      </c>
      <c r="FWZ474" s="44" t="str">
        <f t="shared" ref="FWZ474:FXI476" si="528">IF(FWX474&lt;5,"Sin Riesgo",IF(FWX474 &lt;=14,"Bajo",IF(FWX474&lt;=35,"Medio",IF(FWX474&lt;=80,"Alto","Inviable Sanitariamente"))))</f>
        <v>Inviable Sanitariamente</v>
      </c>
      <c r="FXA474" s="44" t="str">
        <f t="shared" si="528"/>
        <v>Inviable Sanitariamente</v>
      </c>
      <c r="FXB474" s="44" t="str">
        <f t="shared" si="528"/>
        <v>Inviable Sanitariamente</v>
      </c>
      <c r="FXC474" s="44" t="str">
        <f t="shared" si="528"/>
        <v>Inviable Sanitariamente</v>
      </c>
      <c r="FXD474" s="44" t="str">
        <f t="shared" si="528"/>
        <v>Inviable Sanitariamente</v>
      </c>
      <c r="FXE474" s="44" t="str">
        <f t="shared" si="528"/>
        <v>Inviable Sanitariamente</v>
      </c>
      <c r="FXF474" s="44" t="str">
        <f t="shared" si="528"/>
        <v>Inviable Sanitariamente</v>
      </c>
      <c r="FXG474" s="44" t="str">
        <f t="shared" si="528"/>
        <v>Inviable Sanitariamente</v>
      </c>
      <c r="FXH474" s="44" t="str">
        <f t="shared" si="528"/>
        <v>Inviable Sanitariamente</v>
      </c>
      <c r="FXI474" s="44" t="str">
        <f t="shared" si="528"/>
        <v>Inviable Sanitariamente</v>
      </c>
      <c r="FXJ474" s="44" t="str">
        <f t="shared" ref="FXJ474:FXS476" si="529">IF(FXH474&lt;5,"Sin Riesgo",IF(FXH474 &lt;=14,"Bajo",IF(FXH474&lt;=35,"Medio",IF(FXH474&lt;=80,"Alto","Inviable Sanitariamente"))))</f>
        <v>Inviable Sanitariamente</v>
      </c>
      <c r="FXK474" s="44" t="str">
        <f t="shared" si="529"/>
        <v>Inviable Sanitariamente</v>
      </c>
      <c r="FXL474" s="44" t="str">
        <f t="shared" si="529"/>
        <v>Inviable Sanitariamente</v>
      </c>
      <c r="FXM474" s="44" t="str">
        <f t="shared" si="529"/>
        <v>Inviable Sanitariamente</v>
      </c>
      <c r="FXN474" s="44" t="str">
        <f t="shared" si="529"/>
        <v>Inviable Sanitariamente</v>
      </c>
      <c r="FXO474" s="44" t="str">
        <f t="shared" si="529"/>
        <v>Inviable Sanitariamente</v>
      </c>
      <c r="FXP474" s="44" t="str">
        <f t="shared" si="529"/>
        <v>Inviable Sanitariamente</v>
      </c>
      <c r="FXQ474" s="44" t="str">
        <f t="shared" si="529"/>
        <v>Inviable Sanitariamente</v>
      </c>
      <c r="FXR474" s="44" t="str">
        <f t="shared" si="529"/>
        <v>Inviable Sanitariamente</v>
      </c>
      <c r="FXS474" s="44" t="str">
        <f t="shared" si="529"/>
        <v>Inviable Sanitariamente</v>
      </c>
      <c r="FXT474" s="44" t="str">
        <f t="shared" ref="FXT474:FYC476" si="530">IF(FXR474&lt;5,"Sin Riesgo",IF(FXR474 &lt;=14,"Bajo",IF(FXR474&lt;=35,"Medio",IF(FXR474&lt;=80,"Alto","Inviable Sanitariamente"))))</f>
        <v>Inviable Sanitariamente</v>
      </c>
      <c r="FXU474" s="44" t="str">
        <f t="shared" si="530"/>
        <v>Inviable Sanitariamente</v>
      </c>
      <c r="FXV474" s="44" t="str">
        <f t="shared" si="530"/>
        <v>Inviable Sanitariamente</v>
      </c>
      <c r="FXW474" s="44" t="str">
        <f t="shared" si="530"/>
        <v>Inviable Sanitariamente</v>
      </c>
      <c r="FXX474" s="44" t="str">
        <f t="shared" si="530"/>
        <v>Inviable Sanitariamente</v>
      </c>
      <c r="FXY474" s="44" t="str">
        <f t="shared" si="530"/>
        <v>Inviable Sanitariamente</v>
      </c>
      <c r="FXZ474" s="44" t="str">
        <f t="shared" si="530"/>
        <v>Inviable Sanitariamente</v>
      </c>
      <c r="FYA474" s="44" t="str">
        <f t="shared" si="530"/>
        <v>Inviable Sanitariamente</v>
      </c>
      <c r="FYB474" s="44" t="str">
        <f t="shared" si="530"/>
        <v>Inviable Sanitariamente</v>
      </c>
      <c r="FYC474" s="44" t="str">
        <f t="shared" si="530"/>
        <v>Inviable Sanitariamente</v>
      </c>
      <c r="FYD474" s="44" t="str">
        <f t="shared" ref="FYD474:FYM476" si="531">IF(FYB474&lt;5,"Sin Riesgo",IF(FYB474 &lt;=14,"Bajo",IF(FYB474&lt;=35,"Medio",IF(FYB474&lt;=80,"Alto","Inviable Sanitariamente"))))</f>
        <v>Inviable Sanitariamente</v>
      </c>
      <c r="FYE474" s="44" t="str">
        <f t="shared" si="531"/>
        <v>Inviable Sanitariamente</v>
      </c>
      <c r="FYF474" s="44" t="str">
        <f t="shared" si="531"/>
        <v>Inviable Sanitariamente</v>
      </c>
      <c r="FYG474" s="44" t="str">
        <f t="shared" si="531"/>
        <v>Inviable Sanitariamente</v>
      </c>
      <c r="FYH474" s="44" t="str">
        <f t="shared" si="531"/>
        <v>Inviable Sanitariamente</v>
      </c>
      <c r="FYI474" s="44" t="str">
        <f t="shared" si="531"/>
        <v>Inviable Sanitariamente</v>
      </c>
      <c r="FYJ474" s="44" t="str">
        <f t="shared" si="531"/>
        <v>Inviable Sanitariamente</v>
      </c>
      <c r="FYK474" s="44" t="str">
        <f t="shared" si="531"/>
        <v>Inviable Sanitariamente</v>
      </c>
      <c r="FYL474" s="44" t="str">
        <f t="shared" si="531"/>
        <v>Inviable Sanitariamente</v>
      </c>
      <c r="FYM474" s="44" t="str">
        <f t="shared" si="531"/>
        <v>Inviable Sanitariamente</v>
      </c>
      <c r="FYN474" s="44" t="str">
        <f t="shared" ref="FYN474:FYW476" si="532">IF(FYL474&lt;5,"Sin Riesgo",IF(FYL474 &lt;=14,"Bajo",IF(FYL474&lt;=35,"Medio",IF(FYL474&lt;=80,"Alto","Inviable Sanitariamente"))))</f>
        <v>Inviable Sanitariamente</v>
      </c>
      <c r="FYO474" s="44" t="str">
        <f t="shared" si="532"/>
        <v>Inviable Sanitariamente</v>
      </c>
      <c r="FYP474" s="44" t="str">
        <f t="shared" si="532"/>
        <v>Inviable Sanitariamente</v>
      </c>
      <c r="FYQ474" s="44" t="str">
        <f t="shared" si="532"/>
        <v>Inviable Sanitariamente</v>
      </c>
      <c r="FYR474" s="44" t="str">
        <f t="shared" si="532"/>
        <v>Inviable Sanitariamente</v>
      </c>
      <c r="FYS474" s="44" t="str">
        <f t="shared" si="532"/>
        <v>Inviable Sanitariamente</v>
      </c>
      <c r="FYT474" s="44" t="str">
        <f t="shared" si="532"/>
        <v>Inviable Sanitariamente</v>
      </c>
      <c r="FYU474" s="44" t="str">
        <f t="shared" si="532"/>
        <v>Inviable Sanitariamente</v>
      </c>
      <c r="FYV474" s="44" t="str">
        <f t="shared" si="532"/>
        <v>Inviable Sanitariamente</v>
      </c>
      <c r="FYW474" s="44" t="str">
        <f t="shared" si="532"/>
        <v>Inviable Sanitariamente</v>
      </c>
      <c r="FYX474" s="44" t="str">
        <f t="shared" ref="FYX474:FZG476" si="533">IF(FYV474&lt;5,"Sin Riesgo",IF(FYV474 &lt;=14,"Bajo",IF(FYV474&lt;=35,"Medio",IF(FYV474&lt;=80,"Alto","Inviable Sanitariamente"))))</f>
        <v>Inviable Sanitariamente</v>
      </c>
      <c r="FYY474" s="44" t="str">
        <f t="shared" si="533"/>
        <v>Inviable Sanitariamente</v>
      </c>
      <c r="FYZ474" s="44" t="str">
        <f t="shared" si="533"/>
        <v>Inviable Sanitariamente</v>
      </c>
      <c r="FZA474" s="44" t="str">
        <f t="shared" si="533"/>
        <v>Inviable Sanitariamente</v>
      </c>
      <c r="FZB474" s="44" t="str">
        <f t="shared" si="533"/>
        <v>Inviable Sanitariamente</v>
      </c>
      <c r="FZC474" s="44" t="str">
        <f t="shared" si="533"/>
        <v>Inviable Sanitariamente</v>
      </c>
      <c r="FZD474" s="44" t="str">
        <f t="shared" si="533"/>
        <v>Inviable Sanitariamente</v>
      </c>
      <c r="FZE474" s="44" t="str">
        <f t="shared" si="533"/>
        <v>Inviable Sanitariamente</v>
      </c>
      <c r="FZF474" s="44" t="str">
        <f t="shared" si="533"/>
        <v>Inviable Sanitariamente</v>
      </c>
      <c r="FZG474" s="44" t="str">
        <f t="shared" si="533"/>
        <v>Inviable Sanitariamente</v>
      </c>
      <c r="FZH474" s="44" t="str">
        <f t="shared" ref="FZH474:FZQ476" si="534">IF(FZF474&lt;5,"Sin Riesgo",IF(FZF474 &lt;=14,"Bajo",IF(FZF474&lt;=35,"Medio",IF(FZF474&lt;=80,"Alto","Inviable Sanitariamente"))))</f>
        <v>Inviable Sanitariamente</v>
      </c>
      <c r="FZI474" s="44" t="str">
        <f t="shared" si="534"/>
        <v>Inviable Sanitariamente</v>
      </c>
      <c r="FZJ474" s="44" t="str">
        <f t="shared" si="534"/>
        <v>Inviable Sanitariamente</v>
      </c>
      <c r="FZK474" s="44" t="str">
        <f t="shared" si="534"/>
        <v>Inviable Sanitariamente</v>
      </c>
      <c r="FZL474" s="44" t="str">
        <f t="shared" si="534"/>
        <v>Inviable Sanitariamente</v>
      </c>
      <c r="FZM474" s="44" t="str">
        <f t="shared" si="534"/>
        <v>Inviable Sanitariamente</v>
      </c>
      <c r="FZN474" s="44" t="str">
        <f t="shared" si="534"/>
        <v>Inviable Sanitariamente</v>
      </c>
      <c r="FZO474" s="44" t="str">
        <f t="shared" si="534"/>
        <v>Inviable Sanitariamente</v>
      </c>
      <c r="FZP474" s="44" t="str">
        <f t="shared" si="534"/>
        <v>Inviable Sanitariamente</v>
      </c>
      <c r="FZQ474" s="44" t="str">
        <f t="shared" si="534"/>
        <v>Inviable Sanitariamente</v>
      </c>
      <c r="FZR474" s="44" t="str">
        <f t="shared" ref="FZR474:GAA476" si="535">IF(FZP474&lt;5,"Sin Riesgo",IF(FZP474 &lt;=14,"Bajo",IF(FZP474&lt;=35,"Medio",IF(FZP474&lt;=80,"Alto","Inviable Sanitariamente"))))</f>
        <v>Inviable Sanitariamente</v>
      </c>
      <c r="FZS474" s="44" t="str">
        <f t="shared" si="535"/>
        <v>Inviable Sanitariamente</v>
      </c>
      <c r="FZT474" s="44" t="str">
        <f t="shared" si="535"/>
        <v>Inviable Sanitariamente</v>
      </c>
      <c r="FZU474" s="44" t="str">
        <f t="shared" si="535"/>
        <v>Inviable Sanitariamente</v>
      </c>
      <c r="FZV474" s="44" t="str">
        <f t="shared" si="535"/>
        <v>Inviable Sanitariamente</v>
      </c>
      <c r="FZW474" s="44" t="str">
        <f t="shared" si="535"/>
        <v>Inviable Sanitariamente</v>
      </c>
      <c r="FZX474" s="44" t="str">
        <f t="shared" si="535"/>
        <v>Inviable Sanitariamente</v>
      </c>
      <c r="FZY474" s="44" t="str">
        <f t="shared" si="535"/>
        <v>Inviable Sanitariamente</v>
      </c>
      <c r="FZZ474" s="44" t="str">
        <f t="shared" si="535"/>
        <v>Inviable Sanitariamente</v>
      </c>
      <c r="GAA474" s="44" t="str">
        <f t="shared" si="535"/>
        <v>Inviable Sanitariamente</v>
      </c>
      <c r="GAB474" s="44" t="str">
        <f t="shared" ref="GAB474:GAK476" si="536">IF(FZZ474&lt;5,"Sin Riesgo",IF(FZZ474 &lt;=14,"Bajo",IF(FZZ474&lt;=35,"Medio",IF(FZZ474&lt;=80,"Alto","Inviable Sanitariamente"))))</f>
        <v>Inviable Sanitariamente</v>
      </c>
      <c r="GAC474" s="44" t="str">
        <f t="shared" si="536"/>
        <v>Inviable Sanitariamente</v>
      </c>
      <c r="GAD474" s="44" t="str">
        <f t="shared" si="536"/>
        <v>Inviable Sanitariamente</v>
      </c>
      <c r="GAE474" s="44" t="str">
        <f t="shared" si="536"/>
        <v>Inviable Sanitariamente</v>
      </c>
      <c r="GAF474" s="44" t="str">
        <f t="shared" si="536"/>
        <v>Inviable Sanitariamente</v>
      </c>
      <c r="GAG474" s="44" t="str">
        <f t="shared" si="536"/>
        <v>Inviable Sanitariamente</v>
      </c>
      <c r="GAH474" s="44" t="str">
        <f t="shared" si="536"/>
        <v>Inviable Sanitariamente</v>
      </c>
      <c r="GAI474" s="44" t="str">
        <f t="shared" si="536"/>
        <v>Inviable Sanitariamente</v>
      </c>
      <c r="GAJ474" s="44" t="str">
        <f t="shared" si="536"/>
        <v>Inviable Sanitariamente</v>
      </c>
      <c r="GAK474" s="44" t="str">
        <f t="shared" si="536"/>
        <v>Inviable Sanitariamente</v>
      </c>
      <c r="GAL474" s="44" t="str">
        <f t="shared" ref="GAL474:GAU476" si="537">IF(GAJ474&lt;5,"Sin Riesgo",IF(GAJ474 &lt;=14,"Bajo",IF(GAJ474&lt;=35,"Medio",IF(GAJ474&lt;=80,"Alto","Inviable Sanitariamente"))))</f>
        <v>Inviable Sanitariamente</v>
      </c>
      <c r="GAM474" s="44" t="str">
        <f t="shared" si="537"/>
        <v>Inviable Sanitariamente</v>
      </c>
      <c r="GAN474" s="44" t="str">
        <f t="shared" si="537"/>
        <v>Inviable Sanitariamente</v>
      </c>
      <c r="GAO474" s="44" t="str">
        <f t="shared" si="537"/>
        <v>Inviable Sanitariamente</v>
      </c>
      <c r="GAP474" s="44" t="str">
        <f t="shared" si="537"/>
        <v>Inviable Sanitariamente</v>
      </c>
      <c r="GAQ474" s="44" t="str">
        <f t="shared" si="537"/>
        <v>Inviable Sanitariamente</v>
      </c>
      <c r="GAR474" s="44" t="str">
        <f t="shared" si="537"/>
        <v>Inviable Sanitariamente</v>
      </c>
      <c r="GAS474" s="44" t="str">
        <f t="shared" si="537"/>
        <v>Inviable Sanitariamente</v>
      </c>
      <c r="GAT474" s="44" t="str">
        <f t="shared" si="537"/>
        <v>Inviable Sanitariamente</v>
      </c>
      <c r="GAU474" s="44" t="str">
        <f t="shared" si="537"/>
        <v>Inviable Sanitariamente</v>
      </c>
      <c r="GAV474" s="44" t="str">
        <f t="shared" ref="GAV474:GBE476" si="538">IF(GAT474&lt;5,"Sin Riesgo",IF(GAT474 &lt;=14,"Bajo",IF(GAT474&lt;=35,"Medio",IF(GAT474&lt;=80,"Alto","Inviable Sanitariamente"))))</f>
        <v>Inviable Sanitariamente</v>
      </c>
      <c r="GAW474" s="44" t="str">
        <f t="shared" si="538"/>
        <v>Inviable Sanitariamente</v>
      </c>
      <c r="GAX474" s="44" t="str">
        <f t="shared" si="538"/>
        <v>Inviable Sanitariamente</v>
      </c>
      <c r="GAY474" s="44" t="str">
        <f t="shared" si="538"/>
        <v>Inviable Sanitariamente</v>
      </c>
      <c r="GAZ474" s="44" t="str">
        <f t="shared" si="538"/>
        <v>Inviable Sanitariamente</v>
      </c>
      <c r="GBA474" s="44" t="str">
        <f t="shared" si="538"/>
        <v>Inviable Sanitariamente</v>
      </c>
      <c r="GBB474" s="44" t="str">
        <f t="shared" si="538"/>
        <v>Inviable Sanitariamente</v>
      </c>
      <c r="GBC474" s="44" t="str">
        <f t="shared" si="538"/>
        <v>Inviable Sanitariamente</v>
      </c>
      <c r="GBD474" s="44" t="str">
        <f t="shared" si="538"/>
        <v>Inviable Sanitariamente</v>
      </c>
      <c r="GBE474" s="44" t="str">
        <f t="shared" si="538"/>
        <v>Inviable Sanitariamente</v>
      </c>
      <c r="GBF474" s="44" t="str">
        <f t="shared" ref="GBF474:GBO476" si="539">IF(GBD474&lt;5,"Sin Riesgo",IF(GBD474 &lt;=14,"Bajo",IF(GBD474&lt;=35,"Medio",IF(GBD474&lt;=80,"Alto","Inviable Sanitariamente"))))</f>
        <v>Inviable Sanitariamente</v>
      </c>
      <c r="GBG474" s="44" t="str">
        <f t="shared" si="539"/>
        <v>Inviable Sanitariamente</v>
      </c>
      <c r="GBH474" s="44" t="str">
        <f t="shared" si="539"/>
        <v>Inviable Sanitariamente</v>
      </c>
      <c r="GBI474" s="44" t="str">
        <f t="shared" si="539"/>
        <v>Inviable Sanitariamente</v>
      </c>
      <c r="GBJ474" s="44" t="str">
        <f t="shared" si="539"/>
        <v>Inviable Sanitariamente</v>
      </c>
      <c r="GBK474" s="44" t="str">
        <f t="shared" si="539"/>
        <v>Inviable Sanitariamente</v>
      </c>
      <c r="GBL474" s="44" t="str">
        <f t="shared" si="539"/>
        <v>Inviable Sanitariamente</v>
      </c>
      <c r="GBM474" s="44" t="str">
        <f t="shared" si="539"/>
        <v>Inviable Sanitariamente</v>
      </c>
      <c r="GBN474" s="44" t="str">
        <f t="shared" si="539"/>
        <v>Inviable Sanitariamente</v>
      </c>
      <c r="GBO474" s="44" t="str">
        <f t="shared" si="539"/>
        <v>Inviable Sanitariamente</v>
      </c>
      <c r="GBP474" s="44" t="str">
        <f t="shared" ref="GBP474:GBY476" si="540">IF(GBN474&lt;5,"Sin Riesgo",IF(GBN474 &lt;=14,"Bajo",IF(GBN474&lt;=35,"Medio",IF(GBN474&lt;=80,"Alto","Inviable Sanitariamente"))))</f>
        <v>Inviable Sanitariamente</v>
      </c>
      <c r="GBQ474" s="44" t="str">
        <f t="shared" si="540"/>
        <v>Inviable Sanitariamente</v>
      </c>
      <c r="GBR474" s="44" t="str">
        <f t="shared" si="540"/>
        <v>Inviable Sanitariamente</v>
      </c>
      <c r="GBS474" s="44" t="str">
        <f t="shared" si="540"/>
        <v>Inviable Sanitariamente</v>
      </c>
      <c r="GBT474" s="44" t="str">
        <f t="shared" si="540"/>
        <v>Inviable Sanitariamente</v>
      </c>
      <c r="GBU474" s="44" t="str">
        <f t="shared" si="540"/>
        <v>Inviable Sanitariamente</v>
      </c>
      <c r="GBV474" s="44" t="str">
        <f t="shared" si="540"/>
        <v>Inviable Sanitariamente</v>
      </c>
      <c r="GBW474" s="44" t="str">
        <f t="shared" si="540"/>
        <v>Inviable Sanitariamente</v>
      </c>
      <c r="GBX474" s="44" t="str">
        <f t="shared" si="540"/>
        <v>Inviable Sanitariamente</v>
      </c>
      <c r="GBY474" s="44" t="str">
        <f t="shared" si="540"/>
        <v>Inviable Sanitariamente</v>
      </c>
      <c r="GBZ474" s="44" t="str">
        <f t="shared" ref="GBZ474:GCI476" si="541">IF(GBX474&lt;5,"Sin Riesgo",IF(GBX474 &lt;=14,"Bajo",IF(GBX474&lt;=35,"Medio",IF(GBX474&lt;=80,"Alto","Inviable Sanitariamente"))))</f>
        <v>Inviable Sanitariamente</v>
      </c>
      <c r="GCA474" s="44" t="str">
        <f t="shared" si="541"/>
        <v>Inviable Sanitariamente</v>
      </c>
      <c r="GCB474" s="44" t="str">
        <f t="shared" si="541"/>
        <v>Inviable Sanitariamente</v>
      </c>
      <c r="GCC474" s="44" t="str">
        <f t="shared" si="541"/>
        <v>Inviable Sanitariamente</v>
      </c>
      <c r="GCD474" s="44" t="str">
        <f t="shared" si="541"/>
        <v>Inviable Sanitariamente</v>
      </c>
      <c r="GCE474" s="44" t="str">
        <f t="shared" si="541"/>
        <v>Inviable Sanitariamente</v>
      </c>
      <c r="GCF474" s="44" t="str">
        <f t="shared" si="541"/>
        <v>Inviable Sanitariamente</v>
      </c>
      <c r="GCG474" s="44" t="str">
        <f t="shared" si="541"/>
        <v>Inviable Sanitariamente</v>
      </c>
      <c r="GCH474" s="44" t="str">
        <f t="shared" si="541"/>
        <v>Inviable Sanitariamente</v>
      </c>
      <c r="GCI474" s="44" t="str">
        <f t="shared" si="541"/>
        <v>Inviable Sanitariamente</v>
      </c>
      <c r="GCJ474" s="44" t="str">
        <f t="shared" ref="GCJ474:GCS476" si="542">IF(GCH474&lt;5,"Sin Riesgo",IF(GCH474 &lt;=14,"Bajo",IF(GCH474&lt;=35,"Medio",IF(GCH474&lt;=80,"Alto","Inviable Sanitariamente"))))</f>
        <v>Inviable Sanitariamente</v>
      </c>
      <c r="GCK474" s="44" t="str">
        <f t="shared" si="542"/>
        <v>Inviable Sanitariamente</v>
      </c>
      <c r="GCL474" s="44" t="str">
        <f t="shared" si="542"/>
        <v>Inviable Sanitariamente</v>
      </c>
      <c r="GCM474" s="44" t="str">
        <f t="shared" si="542"/>
        <v>Inviable Sanitariamente</v>
      </c>
      <c r="GCN474" s="44" t="str">
        <f t="shared" si="542"/>
        <v>Inviable Sanitariamente</v>
      </c>
      <c r="GCO474" s="44" t="str">
        <f t="shared" si="542"/>
        <v>Inviable Sanitariamente</v>
      </c>
      <c r="GCP474" s="44" t="str">
        <f t="shared" si="542"/>
        <v>Inviable Sanitariamente</v>
      </c>
      <c r="GCQ474" s="44" t="str">
        <f t="shared" si="542"/>
        <v>Inviable Sanitariamente</v>
      </c>
      <c r="GCR474" s="44" t="str">
        <f t="shared" si="542"/>
        <v>Inviable Sanitariamente</v>
      </c>
      <c r="GCS474" s="44" t="str">
        <f t="shared" si="542"/>
        <v>Inviable Sanitariamente</v>
      </c>
      <c r="GCT474" s="44" t="str">
        <f t="shared" ref="GCT474:GDC476" si="543">IF(GCR474&lt;5,"Sin Riesgo",IF(GCR474 &lt;=14,"Bajo",IF(GCR474&lt;=35,"Medio",IF(GCR474&lt;=80,"Alto","Inviable Sanitariamente"))))</f>
        <v>Inviable Sanitariamente</v>
      </c>
      <c r="GCU474" s="44" t="str">
        <f t="shared" si="543"/>
        <v>Inviable Sanitariamente</v>
      </c>
      <c r="GCV474" s="44" t="str">
        <f t="shared" si="543"/>
        <v>Inviable Sanitariamente</v>
      </c>
      <c r="GCW474" s="44" t="str">
        <f t="shared" si="543"/>
        <v>Inviable Sanitariamente</v>
      </c>
      <c r="GCX474" s="44" t="str">
        <f t="shared" si="543"/>
        <v>Inviable Sanitariamente</v>
      </c>
      <c r="GCY474" s="44" t="str">
        <f t="shared" si="543"/>
        <v>Inviable Sanitariamente</v>
      </c>
      <c r="GCZ474" s="44" t="str">
        <f t="shared" si="543"/>
        <v>Inviable Sanitariamente</v>
      </c>
      <c r="GDA474" s="44" t="str">
        <f t="shared" si="543"/>
        <v>Inviable Sanitariamente</v>
      </c>
      <c r="GDB474" s="44" t="str">
        <f t="shared" si="543"/>
        <v>Inviable Sanitariamente</v>
      </c>
      <c r="GDC474" s="44" t="str">
        <f t="shared" si="543"/>
        <v>Inviable Sanitariamente</v>
      </c>
      <c r="GDD474" s="44" t="str">
        <f t="shared" ref="GDD474:GDM476" si="544">IF(GDB474&lt;5,"Sin Riesgo",IF(GDB474 &lt;=14,"Bajo",IF(GDB474&lt;=35,"Medio",IF(GDB474&lt;=80,"Alto","Inviable Sanitariamente"))))</f>
        <v>Inviable Sanitariamente</v>
      </c>
      <c r="GDE474" s="44" t="str">
        <f t="shared" si="544"/>
        <v>Inviable Sanitariamente</v>
      </c>
      <c r="GDF474" s="44" t="str">
        <f t="shared" si="544"/>
        <v>Inviable Sanitariamente</v>
      </c>
      <c r="GDG474" s="44" t="str">
        <f t="shared" si="544"/>
        <v>Inviable Sanitariamente</v>
      </c>
      <c r="GDH474" s="44" t="str">
        <f t="shared" si="544"/>
        <v>Inviable Sanitariamente</v>
      </c>
      <c r="GDI474" s="44" t="str">
        <f t="shared" si="544"/>
        <v>Inviable Sanitariamente</v>
      </c>
      <c r="GDJ474" s="44" t="str">
        <f t="shared" si="544"/>
        <v>Inviable Sanitariamente</v>
      </c>
      <c r="GDK474" s="44" t="str">
        <f t="shared" si="544"/>
        <v>Inviable Sanitariamente</v>
      </c>
      <c r="GDL474" s="44" t="str">
        <f t="shared" si="544"/>
        <v>Inviable Sanitariamente</v>
      </c>
      <c r="GDM474" s="44" t="str">
        <f t="shared" si="544"/>
        <v>Inviable Sanitariamente</v>
      </c>
      <c r="GDN474" s="44" t="str">
        <f t="shared" ref="GDN474:GDW476" si="545">IF(GDL474&lt;5,"Sin Riesgo",IF(GDL474 &lt;=14,"Bajo",IF(GDL474&lt;=35,"Medio",IF(GDL474&lt;=80,"Alto","Inviable Sanitariamente"))))</f>
        <v>Inviable Sanitariamente</v>
      </c>
      <c r="GDO474" s="44" t="str">
        <f t="shared" si="545"/>
        <v>Inviable Sanitariamente</v>
      </c>
      <c r="GDP474" s="44" t="str">
        <f t="shared" si="545"/>
        <v>Inviable Sanitariamente</v>
      </c>
      <c r="GDQ474" s="44" t="str">
        <f t="shared" si="545"/>
        <v>Inviable Sanitariamente</v>
      </c>
      <c r="GDR474" s="44" t="str">
        <f t="shared" si="545"/>
        <v>Inviable Sanitariamente</v>
      </c>
      <c r="GDS474" s="44" t="str">
        <f t="shared" si="545"/>
        <v>Inviable Sanitariamente</v>
      </c>
      <c r="GDT474" s="44" t="str">
        <f t="shared" si="545"/>
        <v>Inviable Sanitariamente</v>
      </c>
      <c r="GDU474" s="44" t="str">
        <f t="shared" si="545"/>
        <v>Inviable Sanitariamente</v>
      </c>
      <c r="GDV474" s="44" t="str">
        <f t="shared" si="545"/>
        <v>Inviable Sanitariamente</v>
      </c>
      <c r="GDW474" s="44" t="str">
        <f t="shared" si="545"/>
        <v>Inviable Sanitariamente</v>
      </c>
      <c r="GDX474" s="44" t="str">
        <f t="shared" ref="GDX474:GEG476" si="546">IF(GDV474&lt;5,"Sin Riesgo",IF(GDV474 &lt;=14,"Bajo",IF(GDV474&lt;=35,"Medio",IF(GDV474&lt;=80,"Alto","Inviable Sanitariamente"))))</f>
        <v>Inviable Sanitariamente</v>
      </c>
      <c r="GDY474" s="44" t="str">
        <f t="shared" si="546"/>
        <v>Inviable Sanitariamente</v>
      </c>
      <c r="GDZ474" s="44" t="str">
        <f t="shared" si="546"/>
        <v>Inviable Sanitariamente</v>
      </c>
      <c r="GEA474" s="44" t="str">
        <f t="shared" si="546"/>
        <v>Inviable Sanitariamente</v>
      </c>
      <c r="GEB474" s="44" t="str">
        <f t="shared" si="546"/>
        <v>Inviable Sanitariamente</v>
      </c>
      <c r="GEC474" s="44" t="str">
        <f t="shared" si="546"/>
        <v>Inviable Sanitariamente</v>
      </c>
      <c r="GED474" s="44" t="str">
        <f t="shared" si="546"/>
        <v>Inviable Sanitariamente</v>
      </c>
      <c r="GEE474" s="44" t="str">
        <f t="shared" si="546"/>
        <v>Inviable Sanitariamente</v>
      </c>
      <c r="GEF474" s="44" t="str">
        <f t="shared" si="546"/>
        <v>Inviable Sanitariamente</v>
      </c>
      <c r="GEG474" s="44" t="str">
        <f t="shared" si="546"/>
        <v>Inviable Sanitariamente</v>
      </c>
      <c r="GEH474" s="44" t="str">
        <f t="shared" ref="GEH474:GEQ476" si="547">IF(GEF474&lt;5,"Sin Riesgo",IF(GEF474 &lt;=14,"Bajo",IF(GEF474&lt;=35,"Medio",IF(GEF474&lt;=80,"Alto","Inviable Sanitariamente"))))</f>
        <v>Inviable Sanitariamente</v>
      </c>
      <c r="GEI474" s="44" t="str">
        <f t="shared" si="547"/>
        <v>Inviable Sanitariamente</v>
      </c>
      <c r="GEJ474" s="44" t="str">
        <f t="shared" si="547"/>
        <v>Inviable Sanitariamente</v>
      </c>
      <c r="GEK474" s="44" t="str">
        <f t="shared" si="547"/>
        <v>Inviable Sanitariamente</v>
      </c>
      <c r="GEL474" s="44" t="str">
        <f t="shared" si="547"/>
        <v>Inviable Sanitariamente</v>
      </c>
      <c r="GEM474" s="44" t="str">
        <f t="shared" si="547"/>
        <v>Inviable Sanitariamente</v>
      </c>
      <c r="GEN474" s="44" t="str">
        <f t="shared" si="547"/>
        <v>Inviable Sanitariamente</v>
      </c>
      <c r="GEO474" s="44" t="str">
        <f t="shared" si="547"/>
        <v>Inviable Sanitariamente</v>
      </c>
      <c r="GEP474" s="44" t="str">
        <f t="shared" si="547"/>
        <v>Inviable Sanitariamente</v>
      </c>
      <c r="GEQ474" s="44" t="str">
        <f t="shared" si="547"/>
        <v>Inviable Sanitariamente</v>
      </c>
      <c r="GER474" s="44" t="str">
        <f t="shared" ref="GER474:GFA476" si="548">IF(GEP474&lt;5,"Sin Riesgo",IF(GEP474 &lt;=14,"Bajo",IF(GEP474&lt;=35,"Medio",IF(GEP474&lt;=80,"Alto","Inviable Sanitariamente"))))</f>
        <v>Inviable Sanitariamente</v>
      </c>
      <c r="GES474" s="44" t="str">
        <f t="shared" si="548"/>
        <v>Inviable Sanitariamente</v>
      </c>
      <c r="GET474" s="44" t="str">
        <f t="shared" si="548"/>
        <v>Inviable Sanitariamente</v>
      </c>
      <c r="GEU474" s="44" t="str">
        <f t="shared" si="548"/>
        <v>Inviable Sanitariamente</v>
      </c>
      <c r="GEV474" s="44" t="str">
        <f t="shared" si="548"/>
        <v>Inviable Sanitariamente</v>
      </c>
      <c r="GEW474" s="44" t="str">
        <f t="shared" si="548"/>
        <v>Inviable Sanitariamente</v>
      </c>
      <c r="GEX474" s="44" t="str">
        <f t="shared" si="548"/>
        <v>Inviable Sanitariamente</v>
      </c>
      <c r="GEY474" s="44" t="str">
        <f t="shared" si="548"/>
        <v>Inviable Sanitariamente</v>
      </c>
      <c r="GEZ474" s="44" t="str">
        <f t="shared" si="548"/>
        <v>Inviable Sanitariamente</v>
      </c>
      <c r="GFA474" s="44" t="str">
        <f t="shared" si="548"/>
        <v>Inviable Sanitariamente</v>
      </c>
      <c r="GFB474" s="44" t="str">
        <f t="shared" ref="GFB474:GFK476" si="549">IF(GEZ474&lt;5,"Sin Riesgo",IF(GEZ474 &lt;=14,"Bajo",IF(GEZ474&lt;=35,"Medio",IF(GEZ474&lt;=80,"Alto","Inviable Sanitariamente"))))</f>
        <v>Inviable Sanitariamente</v>
      </c>
      <c r="GFC474" s="44" t="str">
        <f t="shared" si="549"/>
        <v>Inviable Sanitariamente</v>
      </c>
      <c r="GFD474" s="44" t="str">
        <f t="shared" si="549"/>
        <v>Inviable Sanitariamente</v>
      </c>
      <c r="GFE474" s="44" t="str">
        <f t="shared" si="549"/>
        <v>Inviable Sanitariamente</v>
      </c>
      <c r="GFF474" s="44" t="str">
        <f t="shared" si="549"/>
        <v>Inviable Sanitariamente</v>
      </c>
      <c r="GFG474" s="44" t="str">
        <f t="shared" si="549"/>
        <v>Inviable Sanitariamente</v>
      </c>
      <c r="GFH474" s="44" t="str">
        <f t="shared" si="549"/>
        <v>Inviable Sanitariamente</v>
      </c>
      <c r="GFI474" s="44" t="str">
        <f t="shared" si="549"/>
        <v>Inviable Sanitariamente</v>
      </c>
      <c r="GFJ474" s="44" t="str">
        <f t="shared" si="549"/>
        <v>Inviable Sanitariamente</v>
      </c>
      <c r="GFK474" s="44" t="str">
        <f t="shared" si="549"/>
        <v>Inviable Sanitariamente</v>
      </c>
      <c r="GFL474" s="44" t="str">
        <f t="shared" ref="GFL474:GFU476" si="550">IF(GFJ474&lt;5,"Sin Riesgo",IF(GFJ474 &lt;=14,"Bajo",IF(GFJ474&lt;=35,"Medio",IF(GFJ474&lt;=80,"Alto","Inviable Sanitariamente"))))</f>
        <v>Inviable Sanitariamente</v>
      </c>
      <c r="GFM474" s="44" t="str">
        <f t="shared" si="550"/>
        <v>Inviable Sanitariamente</v>
      </c>
      <c r="GFN474" s="44" t="str">
        <f t="shared" si="550"/>
        <v>Inviable Sanitariamente</v>
      </c>
      <c r="GFO474" s="44" t="str">
        <f t="shared" si="550"/>
        <v>Inviable Sanitariamente</v>
      </c>
      <c r="GFP474" s="44" t="str">
        <f t="shared" si="550"/>
        <v>Inviable Sanitariamente</v>
      </c>
      <c r="GFQ474" s="44" t="str">
        <f t="shared" si="550"/>
        <v>Inviable Sanitariamente</v>
      </c>
      <c r="GFR474" s="44" t="str">
        <f t="shared" si="550"/>
        <v>Inviable Sanitariamente</v>
      </c>
      <c r="GFS474" s="44" t="str">
        <f t="shared" si="550"/>
        <v>Inviable Sanitariamente</v>
      </c>
      <c r="GFT474" s="44" t="str">
        <f t="shared" si="550"/>
        <v>Inviable Sanitariamente</v>
      </c>
      <c r="GFU474" s="44" t="str">
        <f t="shared" si="550"/>
        <v>Inviable Sanitariamente</v>
      </c>
      <c r="GFV474" s="44" t="str">
        <f t="shared" ref="GFV474:GGE476" si="551">IF(GFT474&lt;5,"Sin Riesgo",IF(GFT474 &lt;=14,"Bajo",IF(GFT474&lt;=35,"Medio",IF(GFT474&lt;=80,"Alto","Inviable Sanitariamente"))))</f>
        <v>Inviable Sanitariamente</v>
      </c>
      <c r="GFW474" s="44" t="str">
        <f t="shared" si="551"/>
        <v>Inviable Sanitariamente</v>
      </c>
      <c r="GFX474" s="44" t="str">
        <f t="shared" si="551"/>
        <v>Inviable Sanitariamente</v>
      </c>
      <c r="GFY474" s="44" t="str">
        <f t="shared" si="551"/>
        <v>Inviable Sanitariamente</v>
      </c>
      <c r="GFZ474" s="44" t="str">
        <f t="shared" si="551"/>
        <v>Inviable Sanitariamente</v>
      </c>
      <c r="GGA474" s="44" t="str">
        <f t="shared" si="551"/>
        <v>Inviable Sanitariamente</v>
      </c>
      <c r="GGB474" s="44" t="str">
        <f t="shared" si="551"/>
        <v>Inviable Sanitariamente</v>
      </c>
      <c r="GGC474" s="44" t="str">
        <f t="shared" si="551"/>
        <v>Inviable Sanitariamente</v>
      </c>
      <c r="GGD474" s="44" t="str">
        <f t="shared" si="551"/>
        <v>Inviable Sanitariamente</v>
      </c>
      <c r="GGE474" s="44" t="str">
        <f t="shared" si="551"/>
        <v>Inviable Sanitariamente</v>
      </c>
      <c r="GGF474" s="44" t="str">
        <f t="shared" ref="GGF474:GGO476" si="552">IF(GGD474&lt;5,"Sin Riesgo",IF(GGD474 &lt;=14,"Bajo",IF(GGD474&lt;=35,"Medio",IF(GGD474&lt;=80,"Alto","Inviable Sanitariamente"))))</f>
        <v>Inviable Sanitariamente</v>
      </c>
      <c r="GGG474" s="44" t="str">
        <f t="shared" si="552"/>
        <v>Inviable Sanitariamente</v>
      </c>
      <c r="GGH474" s="44" t="str">
        <f t="shared" si="552"/>
        <v>Inviable Sanitariamente</v>
      </c>
      <c r="GGI474" s="44" t="str">
        <f t="shared" si="552"/>
        <v>Inviable Sanitariamente</v>
      </c>
      <c r="GGJ474" s="44" t="str">
        <f t="shared" si="552"/>
        <v>Inviable Sanitariamente</v>
      </c>
      <c r="GGK474" s="44" t="str">
        <f t="shared" si="552"/>
        <v>Inviable Sanitariamente</v>
      </c>
      <c r="GGL474" s="44" t="str">
        <f t="shared" si="552"/>
        <v>Inviable Sanitariamente</v>
      </c>
      <c r="GGM474" s="44" t="str">
        <f t="shared" si="552"/>
        <v>Inviable Sanitariamente</v>
      </c>
      <c r="GGN474" s="44" t="str">
        <f t="shared" si="552"/>
        <v>Inviable Sanitariamente</v>
      </c>
      <c r="GGO474" s="44" t="str">
        <f t="shared" si="552"/>
        <v>Inviable Sanitariamente</v>
      </c>
      <c r="GGP474" s="44" t="str">
        <f t="shared" ref="GGP474:GGY476" si="553">IF(GGN474&lt;5,"Sin Riesgo",IF(GGN474 &lt;=14,"Bajo",IF(GGN474&lt;=35,"Medio",IF(GGN474&lt;=80,"Alto","Inviable Sanitariamente"))))</f>
        <v>Inviable Sanitariamente</v>
      </c>
      <c r="GGQ474" s="44" t="str">
        <f t="shared" si="553"/>
        <v>Inviable Sanitariamente</v>
      </c>
      <c r="GGR474" s="44" t="str">
        <f t="shared" si="553"/>
        <v>Inviable Sanitariamente</v>
      </c>
      <c r="GGS474" s="44" t="str">
        <f t="shared" si="553"/>
        <v>Inviable Sanitariamente</v>
      </c>
      <c r="GGT474" s="44" t="str">
        <f t="shared" si="553"/>
        <v>Inviable Sanitariamente</v>
      </c>
      <c r="GGU474" s="44" t="str">
        <f t="shared" si="553"/>
        <v>Inviable Sanitariamente</v>
      </c>
      <c r="GGV474" s="44" t="str">
        <f t="shared" si="553"/>
        <v>Inviable Sanitariamente</v>
      </c>
      <c r="GGW474" s="44" t="str">
        <f t="shared" si="553"/>
        <v>Inviable Sanitariamente</v>
      </c>
      <c r="GGX474" s="44" t="str">
        <f t="shared" si="553"/>
        <v>Inviable Sanitariamente</v>
      </c>
      <c r="GGY474" s="44" t="str">
        <f t="shared" si="553"/>
        <v>Inviable Sanitariamente</v>
      </c>
      <c r="GGZ474" s="44" t="str">
        <f t="shared" ref="GGZ474:GHI476" si="554">IF(GGX474&lt;5,"Sin Riesgo",IF(GGX474 &lt;=14,"Bajo",IF(GGX474&lt;=35,"Medio",IF(GGX474&lt;=80,"Alto","Inviable Sanitariamente"))))</f>
        <v>Inviable Sanitariamente</v>
      </c>
      <c r="GHA474" s="44" t="str">
        <f t="shared" si="554"/>
        <v>Inviable Sanitariamente</v>
      </c>
      <c r="GHB474" s="44" t="str">
        <f t="shared" si="554"/>
        <v>Inviable Sanitariamente</v>
      </c>
      <c r="GHC474" s="44" t="str">
        <f t="shared" si="554"/>
        <v>Inviable Sanitariamente</v>
      </c>
      <c r="GHD474" s="44" t="str">
        <f t="shared" si="554"/>
        <v>Inviable Sanitariamente</v>
      </c>
      <c r="GHE474" s="44" t="str">
        <f t="shared" si="554"/>
        <v>Inviable Sanitariamente</v>
      </c>
      <c r="GHF474" s="44" t="str">
        <f t="shared" si="554"/>
        <v>Inviable Sanitariamente</v>
      </c>
      <c r="GHG474" s="44" t="str">
        <f t="shared" si="554"/>
        <v>Inviable Sanitariamente</v>
      </c>
      <c r="GHH474" s="44" t="str">
        <f t="shared" si="554"/>
        <v>Inviable Sanitariamente</v>
      </c>
      <c r="GHI474" s="44" t="str">
        <f t="shared" si="554"/>
        <v>Inviable Sanitariamente</v>
      </c>
      <c r="GHJ474" s="44" t="str">
        <f t="shared" ref="GHJ474:GHS476" si="555">IF(GHH474&lt;5,"Sin Riesgo",IF(GHH474 &lt;=14,"Bajo",IF(GHH474&lt;=35,"Medio",IF(GHH474&lt;=80,"Alto","Inviable Sanitariamente"))))</f>
        <v>Inviable Sanitariamente</v>
      </c>
      <c r="GHK474" s="44" t="str">
        <f t="shared" si="555"/>
        <v>Inviable Sanitariamente</v>
      </c>
      <c r="GHL474" s="44" t="str">
        <f t="shared" si="555"/>
        <v>Inviable Sanitariamente</v>
      </c>
      <c r="GHM474" s="44" t="str">
        <f t="shared" si="555"/>
        <v>Inviable Sanitariamente</v>
      </c>
      <c r="GHN474" s="44" t="str">
        <f t="shared" si="555"/>
        <v>Inviable Sanitariamente</v>
      </c>
      <c r="GHO474" s="44" t="str">
        <f t="shared" si="555"/>
        <v>Inviable Sanitariamente</v>
      </c>
      <c r="GHP474" s="44" t="str">
        <f t="shared" si="555"/>
        <v>Inviable Sanitariamente</v>
      </c>
      <c r="GHQ474" s="44" t="str">
        <f t="shared" si="555"/>
        <v>Inviable Sanitariamente</v>
      </c>
      <c r="GHR474" s="44" t="str">
        <f t="shared" si="555"/>
        <v>Inviable Sanitariamente</v>
      </c>
      <c r="GHS474" s="44" t="str">
        <f t="shared" si="555"/>
        <v>Inviable Sanitariamente</v>
      </c>
      <c r="GHT474" s="44" t="str">
        <f t="shared" ref="GHT474:GIC476" si="556">IF(GHR474&lt;5,"Sin Riesgo",IF(GHR474 &lt;=14,"Bajo",IF(GHR474&lt;=35,"Medio",IF(GHR474&lt;=80,"Alto","Inviable Sanitariamente"))))</f>
        <v>Inviable Sanitariamente</v>
      </c>
      <c r="GHU474" s="44" t="str">
        <f t="shared" si="556"/>
        <v>Inviable Sanitariamente</v>
      </c>
      <c r="GHV474" s="44" t="str">
        <f t="shared" si="556"/>
        <v>Inviable Sanitariamente</v>
      </c>
      <c r="GHW474" s="44" t="str">
        <f t="shared" si="556"/>
        <v>Inviable Sanitariamente</v>
      </c>
      <c r="GHX474" s="44" t="str">
        <f t="shared" si="556"/>
        <v>Inviable Sanitariamente</v>
      </c>
      <c r="GHY474" s="44" t="str">
        <f t="shared" si="556"/>
        <v>Inviable Sanitariamente</v>
      </c>
      <c r="GHZ474" s="44" t="str">
        <f t="shared" si="556"/>
        <v>Inviable Sanitariamente</v>
      </c>
      <c r="GIA474" s="44" t="str">
        <f t="shared" si="556"/>
        <v>Inviable Sanitariamente</v>
      </c>
      <c r="GIB474" s="44" t="str">
        <f t="shared" si="556"/>
        <v>Inviable Sanitariamente</v>
      </c>
      <c r="GIC474" s="44" t="str">
        <f t="shared" si="556"/>
        <v>Inviable Sanitariamente</v>
      </c>
      <c r="GID474" s="44" t="str">
        <f t="shared" ref="GID474:GIM476" si="557">IF(GIB474&lt;5,"Sin Riesgo",IF(GIB474 &lt;=14,"Bajo",IF(GIB474&lt;=35,"Medio",IF(GIB474&lt;=80,"Alto","Inviable Sanitariamente"))))</f>
        <v>Inviable Sanitariamente</v>
      </c>
      <c r="GIE474" s="44" t="str">
        <f t="shared" si="557"/>
        <v>Inviable Sanitariamente</v>
      </c>
      <c r="GIF474" s="44" t="str">
        <f t="shared" si="557"/>
        <v>Inviable Sanitariamente</v>
      </c>
      <c r="GIG474" s="44" t="str">
        <f t="shared" si="557"/>
        <v>Inviable Sanitariamente</v>
      </c>
      <c r="GIH474" s="44" t="str">
        <f t="shared" si="557"/>
        <v>Inviable Sanitariamente</v>
      </c>
      <c r="GII474" s="44" t="str">
        <f t="shared" si="557"/>
        <v>Inviable Sanitariamente</v>
      </c>
      <c r="GIJ474" s="44" t="str">
        <f t="shared" si="557"/>
        <v>Inviable Sanitariamente</v>
      </c>
      <c r="GIK474" s="44" t="str">
        <f t="shared" si="557"/>
        <v>Inviable Sanitariamente</v>
      </c>
      <c r="GIL474" s="44" t="str">
        <f t="shared" si="557"/>
        <v>Inviable Sanitariamente</v>
      </c>
      <c r="GIM474" s="44" t="str">
        <f t="shared" si="557"/>
        <v>Inviable Sanitariamente</v>
      </c>
      <c r="GIN474" s="44" t="str">
        <f t="shared" ref="GIN474:GIW476" si="558">IF(GIL474&lt;5,"Sin Riesgo",IF(GIL474 &lt;=14,"Bajo",IF(GIL474&lt;=35,"Medio",IF(GIL474&lt;=80,"Alto","Inviable Sanitariamente"))))</f>
        <v>Inviable Sanitariamente</v>
      </c>
      <c r="GIO474" s="44" t="str">
        <f t="shared" si="558"/>
        <v>Inviable Sanitariamente</v>
      </c>
      <c r="GIP474" s="44" t="str">
        <f t="shared" si="558"/>
        <v>Inviable Sanitariamente</v>
      </c>
      <c r="GIQ474" s="44" t="str">
        <f t="shared" si="558"/>
        <v>Inviable Sanitariamente</v>
      </c>
      <c r="GIR474" s="44" t="str">
        <f t="shared" si="558"/>
        <v>Inviable Sanitariamente</v>
      </c>
      <c r="GIS474" s="44" t="str">
        <f t="shared" si="558"/>
        <v>Inviable Sanitariamente</v>
      </c>
      <c r="GIT474" s="44" t="str">
        <f t="shared" si="558"/>
        <v>Inviable Sanitariamente</v>
      </c>
      <c r="GIU474" s="44" t="str">
        <f t="shared" si="558"/>
        <v>Inviable Sanitariamente</v>
      </c>
      <c r="GIV474" s="44" t="str">
        <f t="shared" si="558"/>
        <v>Inviable Sanitariamente</v>
      </c>
      <c r="GIW474" s="44" t="str">
        <f t="shared" si="558"/>
        <v>Inviable Sanitariamente</v>
      </c>
      <c r="GIX474" s="44" t="str">
        <f t="shared" ref="GIX474:GJG476" si="559">IF(GIV474&lt;5,"Sin Riesgo",IF(GIV474 &lt;=14,"Bajo",IF(GIV474&lt;=35,"Medio",IF(GIV474&lt;=80,"Alto","Inviable Sanitariamente"))))</f>
        <v>Inviable Sanitariamente</v>
      </c>
      <c r="GIY474" s="44" t="str">
        <f t="shared" si="559"/>
        <v>Inviable Sanitariamente</v>
      </c>
      <c r="GIZ474" s="44" t="str">
        <f t="shared" si="559"/>
        <v>Inviable Sanitariamente</v>
      </c>
      <c r="GJA474" s="44" t="str">
        <f t="shared" si="559"/>
        <v>Inviable Sanitariamente</v>
      </c>
      <c r="GJB474" s="44" t="str">
        <f t="shared" si="559"/>
        <v>Inviable Sanitariamente</v>
      </c>
      <c r="GJC474" s="44" t="str">
        <f t="shared" si="559"/>
        <v>Inviable Sanitariamente</v>
      </c>
      <c r="GJD474" s="44" t="str">
        <f t="shared" si="559"/>
        <v>Inviable Sanitariamente</v>
      </c>
      <c r="GJE474" s="44" t="str">
        <f t="shared" si="559"/>
        <v>Inviable Sanitariamente</v>
      </c>
      <c r="GJF474" s="44" t="str">
        <f t="shared" si="559"/>
        <v>Inviable Sanitariamente</v>
      </c>
      <c r="GJG474" s="44" t="str">
        <f t="shared" si="559"/>
        <v>Inviable Sanitariamente</v>
      </c>
      <c r="GJH474" s="44" t="str">
        <f t="shared" ref="GJH474:GJQ476" si="560">IF(GJF474&lt;5,"Sin Riesgo",IF(GJF474 &lt;=14,"Bajo",IF(GJF474&lt;=35,"Medio",IF(GJF474&lt;=80,"Alto","Inviable Sanitariamente"))))</f>
        <v>Inviable Sanitariamente</v>
      </c>
      <c r="GJI474" s="44" t="str">
        <f t="shared" si="560"/>
        <v>Inviable Sanitariamente</v>
      </c>
      <c r="GJJ474" s="44" t="str">
        <f t="shared" si="560"/>
        <v>Inviable Sanitariamente</v>
      </c>
      <c r="GJK474" s="44" t="str">
        <f t="shared" si="560"/>
        <v>Inviable Sanitariamente</v>
      </c>
      <c r="GJL474" s="44" t="str">
        <f t="shared" si="560"/>
        <v>Inviable Sanitariamente</v>
      </c>
      <c r="GJM474" s="44" t="str">
        <f t="shared" si="560"/>
        <v>Inviable Sanitariamente</v>
      </c>
      <c r="GJN474" s="44" t="str">
        <f t="shared" si="560"/>
        <v>Inviable Sanitariamente</v>
      </c>
      <c r="GJO474" s="44" t="str">
        <f t="shared" si="560"/>
        <v>Inviable Sanitariamente</v>
      </c>
      <c r="GJP474" s="44" t="str">
        <f t="shared" si="560"/>
        <v>Inviable Sanitariamente</v>
      </c>
      <c r="GJQ474" s="44" t="str">
        <f t="shared" si="560"/>
        <v>Inviable Sanitariamente</v>
      </c>
      <c r="GJR474" s="44" t="str">
        <f t="shared" ref="GJR474:GKA476" si="561">IF(GJP474&lt;5,"Sin Riesgo",IF(GJP474 &lt;=14,"Bajo",IF(GJP474&lt;=35,"Medio",IF(GJP474&lt;=80,"Alto","Inviable Sanitariamente"))))</f>
        <v>Inviable Sanitariamente</v>
      </c>
      <c r="GJS474" s="44" t="str">
        <f t="shared" si="561"/>
        <v>Inviable Sanitariamente</v>
      </c>
      <c r="GJT474" s="44" t="str">
        <f t="shared" si="561"/>
        <v>Inviable Sanitariamente</v>
      </c>
      <c r="GJU474" s="44" t="str">
        <f t="shared" si="561"/>
        <v>Inviable Sanitariamente</v>
      </c>
      <c r="GJV474" s="44" t="str">
        <f t="shared" si="561"/>
        <v>Inviable Sanitariamente</v>
      </c>
      <c r="GJW474" s="44" t="str">
        <f t="shared" si="561"/>
        <v>Inviable Sanitariamente</v>
      </c>
      <c r="GJX474" s="44" t="str">
        <f t="shared" si="561"/>
        <v>Inviable Sanitariamente</v>
      </c>
      <c r="GJY474" s="44" t="str">
        <f t="shared" si="561"/>
        <v>Inviable Sanitariamente</v>
      </c>
      <c r="GJZ474" s="44" t="str">
        <f t="shared" si="561"/>
        <v>Inviable Sanitariamente</v>
      </c>
      <c r="GKA474" s="44" t="str">
        <f t="shared" si="561"/>
        <v>Inviable Sanitariamente</v>
      </c>
      <c r="GKB474" s="44" t="str">
        <f t="shared" ref="GKB474:GKK476" si="562">IF(GJZ474&lt;5,"Sin Riesgo",IF(GJZ474 &lt;=14,"Bajo",IF(GJZ474&lt;=35,"Medio",IF(GJZ474&lt;=80,"Alto","Inviable Sanitariamente"))))</f>
        <v>Inviable Sanitariamente</v>
      </c>
      <c r="GKC474" s="44" t="str">
        <f t="shared" si="562"/>
        <v>Inviable Sanitariamente</v>
      </c>
      <c r="GKD474" s="44" t="str">
        <f t="shared" si="562"/>
        <v>Inviable Sanitariamente</v>
      </c>
      <c r="GKE474" s="44" t="str">
        <f t="shared" si="562"/>
        <v>Inviable Sanitariamente</v>
      </c>
      <c r="GKF474" s="44" t="str">
        <f t="shared" si="562"/>
        <v>Inviable Sanitariamente</v>
      </c>
      <c r="GKG474" s="44" t="str">
        <f t="shared" si="562"/>
        <v>Inviable Sanitariamente</v>
      </c>
      <c r="GKH474" s="44" t="str">
        <f t="shared" si="562"/>
        <v>Inviable Sanitariamente</v>
      </c>
      <c r="GKI474" s="44" t="str">
        <f t="shared" si="562"/>
        <v>Inviable Sanitariamente</v>
      </c>
      <c r="GKJ474" s="44" t="str">
        <f t="shared" si="562"/>
        <v>Inviable Sanitariamente</v>
      </c>
      <c r="GKK474" s="44" t="str">
        <f t="shared" si="562"/>
        <v>Inviable Sanitariamente</v>
      </c>
      <c r="GKL474" s="44" t="str">
        <f t="shared" ref="GKL474:GKU476" si="563">IF(GKJ474&lt;5,"Sin Riesgo",IF(GKJ474 &lt;=14,"Bajo",IF(GKJ474&lt;=35,"Medio",IF(GKJ474&lt;=80,"Alto","Inviable Sanitariamente"))))</f>
        <v>Inviable Sanitariamente</v>
      </c>
      <c r="GKM474" s="44" t="str">
        <f t="shared" si="563"/>
        <v>Inviable Sanitariamente</v>
      </c>
      <c r="GKN474" s="44" t="str">
        <f t="shared" si="563"/>
        <v>Inviable Sanitariamente</v>
      </c>
      <c r="GKO474" s="44" t="str">
        <f t="shared" si="563"/>
        <v>Inviable Sanitariamente</v>
      </c>
      <c r="GKP474" s="44" t="str">
        <f t="shared" si="563"/>
        <v>Inviable Sanitariamente</v>
      </c>
      <c r="GKQ474" s="44" t="str">
        <f t="shared" si="563"/>
        <v>Inviable Sanitariamente</v>
      </c>
      <c r="GKR474" s="44" t="str">
        <f t="shared" si="563"/>
        <v>Inviable Sanitariamente</v>
      </c>
      <c r="GKS474" s="44" t="str">
        <f t="shared" si="563"/>
        <v>Inviable Sanitariamente</v>
      </c>
      <c r="GKT474" s="44" t="str">
        <f t="shared" si="563"/>
        <v>Inviable Sanitariamente</v>
      </c>
      <c r="GKU474" s="44" t="str">
        <f t="shared" si="563"/>
        <v>Inviable Sanitariamente</v>
      </c>
      <c r="GKV474" s="44" t="str">
        <f t="shared" ref="GKV474:GLE476" si="564">IF(GKT474&lt;5,"Sin Riesgo",IF(GKT474 &lt;=14,"Bajo",IF(GKT474&lt;=35,"Medio",IF(GKT474&lt;=80,"Alto","Inviable Sanitariamente"))))</f>
        <v>Inviable Sanitariamente</v>
      </c>
      <c r="GKW474" s="44" t="str">
        <f t="shared" si="564"/>
        <v>Inviable Sanitariamente</v>
      </c>
      <c r="GKX474" s="44" t="str">
        <f t="shared" si="564"/>
        <v>Inviable Sanitariamente</v>
      </c>
      <c r="GKY474" s="44" t="str">
        <f t="shared" si="564"/>
        <v>Inviable Sanitariamente</v>
      </c>
      <c r="GKZ474" s="44" t="str">
        <f t="shared" si="564"/>
        <v>Inviable Sanitariamente</v>
      </c>
      <c r="GLA474" s="44" t="str">
        <f t="shared" si="564"/>
        <v>Inviable Sanitariamente</v>
      </c>
      <c r="GLB474" s="44" t="str">
        <f t="shared" si="564"/>
        <v>Inviable Sanitariamente</v>
      </c>
      <c r="GLC474" s="44" t="str">
        <f t="shared" si="564"/>
        <v>Inviable Sanitariamente</v>
      </c>
      <c r="GLD474" s="44" t="str">
        <f t="shared" si="564"/>
        <v>Inviable Sanitariamente</v>
      </c>
      <c r="GLE474" s="44" t="str">
        <f t="shared" si="564"/>
        <v>Inviable Sanitariamente</v>
      </c>
      <c r="GLF474" s="44" t="str">
        <f t="shared" ref="GLF474:GLO476" si="565">IF(GLD474&lt;5,"Sin Riesgo",IF(GLD474 &lt;=14,"Bajo",IF(GLD474&lt;=35,"Medio",IF(GLD474&lt;=80,"Alto","Inviable Sanitariamente"))))</f>
        <v>Inviable Sanitariamente</v>
      </c>
      <c r="GLG474" s="44" t="str">
        <f t="shared" si="565"/>
        <v>Inviable Sanitariamente</v>
      </c>
      <c r="GLH474" s="44" t="str">
        <f t="shared" si="565"/>
        <v>Inviable Sanitariamente</v>
      </c>
      <c r="GLI474" s="44" t="str">
        <f t="shared" si="565"/>
        <v>Inviable Sanitariamente</v>
      </c>
      <c r="GLJ474" s="44" t="str">
        <f t="shared" si="565"/>
        <v>Inviable Sanitariamente</v>
      </c>
      <c r="GLK474" s="44" t="str">
        <f t="shared" si="565"/>
        <v>Inviable Sanitariamente</v>
      </c>
      <c r="GLL474" s="44" t="str">
        <f t="shared" si="565"/>
        <v>Inviable Sanitariamente</v>
      </c>
      <c r="GLM474" s="44" t="str">
        <f t="shared" si="565"/>
        <v>Inviable Sanitariamente</v>
      </c>
      <c r="GLN474" s="44" t="str">
        <f t="shared" si="565"/>
        <v>Inviable Sanitariamente</v>
      </c>
      <c r="GLO474" s="44" t="str">
        <f t="shared" si="565"/>
        <v>Inviable Sanitariamente</v>
      </c>
      <c r="GLP474" s="44" t="str">
        <f t="shared" ref="GLP474:GLY476" si="566">IF(GLN474&lt;5,"Sin Riesgo",IF(GLN474 &lt;=14,"Bajo",IF(GLN474&lt;=35,"Medio",IF(GLN474&lt;=80,"Alto","Inviable Sanitariamente"))))</f>
        <v>Inviable Sanitariamente</v>
      </c>
      <c r="GLQ474" s="44" t="str">
        <f t="shared" si="566"/>
        <v>Inviable Sanitariamente</v>
      </c>
      <c r="GLR474" s="44" t="str">
        <f t="shared" si="566"/>
        <v>Inviable Sanitariamente</v>
      </c>
      <c r="GLS474" s="44" t="str">
        <f t="shared" si="566"/>
        <v>Inviable Sanitariamente</v>
      </c>
      <c r="GLT474" s="44" t="str">
        <f t="shared" si="566"/>
        <v>Inviable Sanitariamente</v>
      </c>
      <c r="GLU474" s="44" t="str">
        <f t="shared" si="566"/>
        <v>Inviable Sanitariamente</v>
      </c>
      <c r="GLV474" s="44" t="str">
        <f t="shared" si="566"/>
        <v>Inviable Sanitariamente</v>
      </c>
      <c r="GLW474" s="44" t="str">
        <f t="shared" si="566"/>
        <v>Inviable Sanitariamente</v>
      </c>
      <c r="GLX474" s="44" t="str">
        <f t="shared" si="566"/>
        <v>Inviable Sanitariamente</v>
      </c>
      <c r="GLY474" s="44" t="str">
        <f t="shared" si="566"/>
        <v>Inviable Sanitariamente</v>
      </c>
      <c r="GLZ474" s="44" t="str">
        <f t="shared" ref="GLZ474:GMI476" si="567">IF(GLX474&lt;5,"Sin Riesgo",IF(GLX474 &lt;=14,"Bajo",IF(GLX474&lt;=35,"Medio",IF(GLX474&lt;=80,"Alto","Inviable Sanitariamente"))))</f>
        <v>Inviable Sanitariamente</v>
      </c>
      <c r="GMA474" s="44" t="str">
        <f t="shared" si="567"/>
        <v>Inviable Sanitariamente</v>
      </c>
      <c r="GMB474" s="44" t="str">
        <f t="shared" si="567"/>
        <v>Inviable Sanitariamente</v>
      </c>
      <c r="GMC474" s="44" t="str">
        <f t="shared" si="567"/>
        <v>Inviable Sanitariamente</v>
      </c>
      <c r="GMD474" s="44" t="str">
        <f t="shared" si="567"/>
        <v>Inviable Sanitariamente</v>
      </c>
      <c r="GME474" s="44" t="str">
        <f t="shared" si="567"/>
        <v>Inviable Sanitariamente</v>
      </c>
      <c r="GMF474" s="44" t="str">
        <f t="shared" si="567"/>
        <v>Inviable Sanitariamente</v>
      </c>
      <c r="GMG474" s="44" t="str">
        <f t="shared" si="567"/>
        <v>Inviable Sanitariamente</v>
      </c>
      <c r="GMH474" s="44" t="str">
        <f t="shared" si="567"/>
        <v>Inviable Sanitariamente</v>
      </c>
      <c r="GMI474" s="44" t="str">
        <f t="shared" si="567"/>
        <v>Inviable Sanitariamente</v>
      </c>
      <c r="GMJ474" s="44" t="str">
        <f t="shared" ref="GMJ474:GMS476" si="568">IF(GMH474&lt;5,"Sin Riesgo",IF(GMH474 &lt;=14,"Bajo",IF(GMH474&lt;=35,"Medio",IF(GMH474&lt;=80,"Alto","Inviable Sanitariamente"))))</f>
        <v>Inviable Sanitariamente</v>
      </c>
      <c r="GMK474" s="44" t="str">
        <f t="shared" si="568"/>
        <v>Inviable Sanitariamente</v>
      </c>
      <c r="GML474" s="44" t="str">
        <f t="shared" si="568"/>
        <v>Inviable Sanitariamente</v>
      </c>
      <c r="GMM474" s="44" t="str">
        <f t="shared" si="568"/>
        <v>Inviable Sanitariamente</v>
      </c>
      <c r="GMN474" s="44" t="str">
        <f t="shared" si="568"/>
        <v>Inviable Sanitariamente</v>
      </c>
      <c r="GMO474" s="44" t="str">
        <f t="shared" si="568"/>
        <v>Inviable Sanitariamente</v>
      </c>
      <c r="GMP474" s="44" t="str">
        <f t="shared" si="568"/>
        <v>Inviable Sanitariamente</v>
      </c>
      <c r="GMQ474" s="44" t="str">
        <f t="shared" si="568"/>
        <v>Inviable Sanitariamente</v>
      </c>
      <c r="GMR474" s="44" t="str">
        <f t="shared" si="568"/>
        <v>Inviable Sanitariamente</v>
      </c>
      <c r="GMS474" s="44" t="str">
        <f t="shared" si="568"/>
        <v>Inviable Sanitariamente</v>
      </c>
      <c r="GMT474" s="44" t="str">
        <f t="shared" ref="GMT474:GNC476" si="569">IF(GMR474&lt;5,"Sin Riesgo",IF(GMR474 &lt;=14,"Bajo",IF(GMR474&lt;=35,"Medio",IF(GMR474&lt;=80,"Alto","Inviable Sanitariamente"))))</f>
        <v>Inviable Sanitariamente</v>
      </c>
      <c r="GMU474" s="44" t="str">
        <f t="shared" si="569"/>
        <v>Inviable Sanitariamente</v>
      </c>
      <c r="GMV474" s="44" t="str">
        <f t="shared" si="569"/>
        <v>Inviable Sanitariamente</v>
      </c>
      <c r="GMW474" s="44" t="str">
        <f t="shared" si="569"/>
        <v>Inviable Sanitariamente</v>
      </c>
      <c r="GMX474" s="44" t="str">
        <f t="shared" si="569"/>
        <v>Inviable Sanitariamente</v>
      </c>
      <c r="GMY474" s="44" t="str">
        <f t="shared" si="569"/>
        <v>Inviable Sanitariamente</v>
      </c>
      <c r="GMZ474" s="44" t="str">
        <f t="shared" si="569"/>
        <v>Inviable Sanitariamente</v>
      </c>
      <c r="GNA474" s="44" t="str">
        <f t="shared" si="569"/>
        <v>Inviable Sanitariamente</v>
      </c>
      <c r="GNB474" s="44" t="str">
        <f t="shared" si="569"/>
        <v>Inviable Sanitariamente</v>
      </c>
      <c r="GNC474" s="44" t="str">
        <f t="shared" si="569"/>
        <v>Inviable Sanitariamente</v>
      </c>
      <c r="GND474" s="44" t="str">
        <f t="shared" ref="GND474:GNM476" si="570">IF(GNB474&lt;5,"Sin Riesgo",IF(GNB474 &lt;=14,"Bajo",IF(GNB474&lt;=35,"Medio",IF(GNB474&lt;=80,"Alto","Inviable Sanitariamente"))))</f>
        <v>Inviable Sanitariamente</v>
      </c>
      <c r="GNE474" s="44" t="str">
        <f t="shared" si="570"/>
        <v>Inviable Sanitariamente</v>
      </c>
      <c r="GNF474" s="44" t="str">
        <f t="shared" si="570"/>
        <v>Inviable Sanitariamente</v>
      </c>
      <c r="GNG474" s="44" t="str">
        <f t="shared" si="570"/>
        <v>Inviable Sanitariamente</v>
      </c>
      <c r="GNH474" s="44" t="str">
        <f t="shared" si="570"/>
        <v>Inviable Sanitariamente</v>
      </c>
      <c r="GNI474" s="44" t="str">
        <f t="shared" si="570"/>
        <v>Inviable Sanitariamente</v>
      </c>
      <c r="GNJ474" s="44" t="str">
        <f t="shared" si="570"/>
        <v>Inviable Sanitariamente</v>
      </c>
      <c r="GNK474" s="44" t="str">
        <f t="shared" si="570"/>
        <v>Inviable Sanitariamente</v>
      </c>
      <c r="GNL474" s="44" t="str">
        <f t="shared" si="570"/>
        <v>Inviable Sanitariamente</v>
      </c>
      <c r="GNM474" s="44" t="str">
        <f t="shared" si="570"/>
        <v>Inviable Sanitariamente</v>
      </c>
      <c r="GNN474" s="44" t="str">
        <f t="shared" ref="GNN474:GNW476" si="571">IF(GNL474&lt;5,"Sin Riesgo",IF(GNL474 &lt;=14,"Bajo",IF(GNL474&lt;=35,"Medio",IF(GNL474&lt;=80,"Alto","Inviable Sanitariamente"))))</f>
        <v>Inviable Sanitariamente</v>
      </c>
      <c r="GNO474" s="44" t="str">
        <f t="shared" si="571"/>
        <v>Inviable Sanitariamente</v>
      </c>
      <c r="GNP474" s="44" t="str">
        <f t="shared" si="571"/>
        <v>Inviable Sanitariamente</v>
      </c>
      <c r="GNQ474" s="44" t="str">
        <f t="shared" si="571"/>
        <v>Inviable Sanitariamente</v>
      </c>
      <c r="GNR474" s="44" t="str">
        <f t="shared" si="571"/>
        <v>Inviable Sanitariamente</v>
      </c>
      <c r="GNS474" s="44" t="str">
        <f t="shared" si="571"/>
        <v>Inviable Sanitariamente</v>
      </c>
      <c r="GNT474" s="44" t="str">
        <f t="shared" si="571"/>
        <v>Inviable Sanitariamente</v>
      </c>
      <c r="GNU474" s="44" t="str">
        <f t="shared" si="571"/>
        <v>Inviable Sanitariamente</v>
      </c>
      <c r="GNV474" s="44" t="str">
        <f t="shared" si="571"/>
        <v>Inviable Sanitariamente</v>
      </c>
      <c r="GNW474" s="44" t="str">
        <f t="shared" si="571"/>
        <v>Inviable Sanitariamente</v>
      </c>
      <c r="GNX474" s="44" t="str">
        <f t="shared" ref="GNX474:GOG476" si="572">IF(GNV474&lt;5,"Sin Riesgo",IF(GNV474 &lt;=14,"Bajo",IF(GNV474&lt;=35,"Medio",IF(GNV474&lt;=80,"Alto","Inviable Sanitariamente"))))</f>
        <v>Inviable Sanitariamente</v>
      </c>
      <c r="GNY474" s="44" t="str">
        <f t="shared" si="572"/>
        <v>Inviable Sanitariamente</v>
      </c>
      <c r="GNZ474" s="44" t="str">
        <f t="shared" si="572"/>
        <v>Inviable Sanitariamente</v>
      </c>
      <c r="GOA474" s="44" t="str">
        <f t="shared" si="572"/>
        <v>Inviable Sanitariamente</v>
      </c>
      <c r="GOB474" s="44" t="str">
        <f t="shared" si="572"/>
        <v>Inviable Sanitariamente</v>
      </c>
      <c r="GOC474" s="44" t="str">
        <f t="shared" si="572"/>
        <v>Inviable Sanitariamente</v>
      </c>
      <c r="GOD474" s="44" t="str">
        <f t="shared" si="572"/>
        <v>Inviable Sanitariamente</v>
      </c>
      <c r="GOE474" s="44" t="str">
        <f t="shared" si="572"/>
        <v>Inviable Sanitariamente</v>
      </c>
      <c r="GOF474" s="44" t="str">
        <f t="shared" si="572"/>
        <v>Inviable Sanitariamente</v>
      </c>
      <c r="GOG474" s="44" t="str">
        <f t="shared" si="572"/>
        <v>Inviable Sanitariamente</v>
      </c>
      <c r="GOH474" s="44" t="str">
        <f t="shared" ref="GOH474:GOQ476" si="573">IF(GOF474&lt;5,"Sin Riesgo",IF(GOF474 &lt;=14,"Bajo",IF(GOF474&lt;=35,"Medio",IF(GOF474&lt;=80,"Alto","Inviable Sanitariamente"))))</f>
        <v>Inviable Sanitariamente</v>
      </c>
      <c r="GOI474" s="44" t="str">
        <f t="shared" si="573"/>
        <v>Inviable Sanitariamente</v>
      </c>
      <c r="GOJ474" s="44" t="str">
        <f t="shared" si="573"/>
        <v>Inviable Sanitariamente</v>
      </c>
      <c r="GOK474" s="44" t="str">
        <f t="shared" si="573"/>
        <v>Inviable Sanitariamente</v>
      </c>
      <c r="GOL474" s="44" t="str">
        <f t="shared" si="573"/>
        <v>Inviable Sanitariamente</v>
      </c>
      <c r="GOM474" s="44" t="str">
        <f t="shared" si="573"/>
        <v>Inviable Sanitariamente</v>
      </c>
      <c r="GON474" s="44" t="str">
        <f t="shared" si="573"/>
        <v>Inviable Sanitariamente</v>
      </c>
      <c r="GOO474" s="44" t="str">
        <f t="shared" si="573"/>
        <v>Inviable Sanitariamente</v>
      </c>
      <c r="GOP474" s="44" t="str">
        <f t="shared" si="573"/>
        <v>Inviable Sanitariamente</v>
      </c>
      <c r="GOQ474" s="44" t="str">
        <f t="shared" si="573"/>
        <v>Inviable Sanitariamente</v>
      </c>
      <c r="GOR474" s="44" t="str">
        <f t="shared" ref="GOR474:GPA476" si="574">IF(GOP474&lt;5,"Sin Riesgo",IF(GOP474 &lt;=14,"Bajo",IF(GOP474&lt;=35,"Medio",IF(GOP474&lt;=80,"Alto","Inviable Sanitariamente"))))</f>
        <v>Inviable Sanitariamente</v>
      </c>
      <c r="GOS474" s="44" t="str">
        <f t="shared" si="574"/>
        <v>Inviable Sanitariamente</v>
      </c>
      <c r="GOT474" s="44" t="str">
        <f t="shared" si="574"/>
        <v>Inviable Sanitariamente</v>
      </c>
      <c r="GOU474" s="44" t="str">
        <f t="shared" si="574"/>
        <v>Inviable Sanitariamente</v>
      </c>
      <c r="GOV474" s="44" t="str">
        <f t="shared" si="574"/>
        <v>Inviable Sanitariamente</v>
      </c>
      <c r="GOW474" s="44" t="str">
        <f t="shared" si="574"/>
        <v>Inviable Sanitariamente</v>
      </c>
      <c r="GOX474" s="44" t="str">
        <f t="shared" si="574"/>
        <v>Inviable Sanitariamente</v>
      </c>
      <c r="GOY474" s="44" t="str">
        <f t="shared" si="574"/>
        <v>Inviable Sanitariamente</v>
      </c>
      <c r="GOZ474" s="44" t="str">
        <f t="shared" si="574"/>
        <v>Inviable Sanitariamente</v>
      </c>
      <c r="GPA474" s="44" t="str">
        <f t="shared" si="574"/>
        <v>Inviable Sanitariamente</v>
      </c>
      <c r="GPB474" s="44" t="str">
        <f t="shared" ref="GPB474:GPK476" si="575">IF(GOZ474&lt;5,"Sin Riesgo",IF(GOZ474 &lt;=14,"Bajo",IF(GOZ474&lt;=35,"Medio",IF(GOZ474&lt;=80,"Alto","Inviable Sanitariamente"))))</f>
        <v>Inviable Sanitariamente</v>
      </c>
      <c r="GPC474" s="44" t="str">
        <f t="shared" si="575"/>
        <v>Inviable Sanitariamente</v>
      </c>
      <c r="GPD474" s="44" t="str">
        <f t="shared" si="575"/>
        <v>Inviable Sanitariamente</v>
      </c>
      <c r="GPE474" s="44" t="str">
        <f t="shared" si="575"/>
        <v>Inviable Sanitariamente</v>
      </c>
      <c r="GPF474" s="44" t="str">
        <f t="shared" si="575"/>
        <v>Inviable Sanitariamente</v>
      </c>
      <c r="GPG474" s="44" t="str">
        <f t="shared" si="575"/>
        <v>Inviable Sanitariamente</v>
      </c>
      <c r="GPH474" s="44" t="str">
        <f t="shared" si="575"/>
        <v>Inviable Sanitariamente</v>
      </c>
      <c r="GPI474" s="44" t="str">
        <f t="shared" si="575"/>
        <v>Inviable Sanitariamente</v>
      </c>
      <c r="GPJ474" s="44" t="str">
        <f t="shared" si="575"/>
        <v>Inviable Sanitariamente</v>
      </c>
      <c r="GPK474" s="44" t="str">
        <f t="shared" si="575"/>
        <v>Inviable Sanitariamente</v>
      </c>
      <c r="GPL474" s="44" t="str">
        <f t="shared" ref="GPL474:GPU476" si="576">IF(GPJ474&lt;5,"Sin Riesgo",IF(GPJ474 &lt;=14,"Bajo",IF(GPJ474&lt;=35,"Medio",IF(GPJ474&lt;=80,"Alto","Inviable Sanitariamente"))))</f>
        <v>Inviable Sanitariamente</v>
      </c>
      <c r="GPM474" s="44" t="str">
        <f t="shared" si="576"/>
        <v>Inviable Sanitariamente</v>
      </c>
      <c r="GPN474" s="44" t="str">
        <f t="shared" si="576"/>
        <v>Inviable Sanitariamente</v>
      </c>
      <c r="GPO474" s="44" t="str">
        <f t="shared" si="576"/>
        <v>Inviable Sanitariamente</v>
      </c>
      <c r="GPP474" s="44" t="str">
        <f t="shared" si="576"/>
        <v>Inviable Sanitariamente</v>
      </c>
      <c r="GPQ474" s="44" t="str">
        <f t="shared" si="576"/>
        <v>Inviable Sanitariamente</v>
      </c>
      <c r="GPR474" s="44" t="str">
        <f t="shared" si="576"/>
        <v>Inviable Sanitariamente</v>
      </c>
      <c r="GPS474" s="44" t="str">
        <f t="shared" si="576"/>
        <v>Inviable Sanitariamente</v>
      </c>
      <c r="GPT474" s="44" t="str">
        <f t="shared" si="576"/>
        <v>Inviable Sanitariamente</v>
      </c>
      <c r="GPU474" s="44" t="str">
        <f t="shared" si="576"/>
        <v>Inviable Sanitariamente</v>
      </c>
      <c r="GPV474" s="44" t="str">
        <f t="shared" ref="GPV474:GQE476" si="577">IF(GPT474&lt;5,"Sin Riesgo",IF(GPT474 &lt;=14,"Bajo",IF(GPT474&lt;=35,"Medio",IF(GPT474&lt;=80,"Alto","Inviable Sanitariamente"))))</f>
        <v>Inviable Sanitariamente</v>
      </c>
      <c r="GPW474" s="44" t="str">
        <f t="shared" si="577"/>
        <v>Inviable Sanitariamente</v>
      </c>
      <c r="GPX474" s="44" t="str">
        <f t="shared" si="577"/>
        <v>Inviable Sanitariamente</v>
      </c>
      <c r="GPY474" s="44" t="str">
        <f t="shared" si="577"/>
        <v>Inviable Sanitariamente</v>
      </c>
      <c r="GPZ474" s="44" t="str">
        <f t="shared" si="577"/>
        <v>Inviable Sanitariamente</v>
      </c>
      <c r="GQA474" s="44" t="str">
        <f t="shared" si="577"/>
        <v>Inviable Sanitariamente</v>
      </c>
      <c r="GQB474" s="44" t="str">
        <f t="shared" si="577"/>
        <v>Inviable Sanitariamente</v>
      </c>
      <c r="GQC474" s="44" t="str">
        <f t="shared" si="577"/>
        <v>Inviable Sanitariamente</v>
      </c>
      <c r="GQD474" s="44" t="str">
        <f t="shared" si="577"/>
        <v>Inviable Sanitariamente</v>
      </c>
      <c r="GQE474" s="44" t="str">
        <f t="shared" si="577"/>
        <v>Inviable Sanitariamente</v>
      </c>
      <c r="GQF474" s="44" t="str">
        <f t="shared" ref="GQF474:GQO476" si="578">IF(GQD474&lt;5,"Sin Riesgo",IF(GQD474 &lt;=14,"Bajo",IF(GQD474&lt;=35,"Medio",IF(GQD474&lt;=80,"Alto","Inviable Sanitariamente"))))</f>
        <v>Inviable Sanitariamente</v>
      </c>
      <c r="GQG474" s="44" t="str">
        <f t="shared" si="578"/>
        <v>Inviable Sanitariamente</v>
      </c>
      <c r="GQH474" s="44" t="str">
        <f t="shared" si="578"/>
        <v>Inviable Sanitariamente</v>
      </c>
      <c r="GQI474" s="44" t="str">
        <f t="shared" si="578"/>
        <v>Inviable Sanitariamente</v>
      </c>
      <c r="GQJ474" s="44" t="str">
        <f t="shared" si="578"/>
        <v>Inviable Sanitariamente</v>
      </c>
      <c r="GQK474" s="44" t="str">
        <f t="shared" si="578"/>
        <v>Inviable Sanitariamente</v>
      </c>
      <c r="GQL474" s="44" t="str">
        <f t="shared" si="578"/>
        <v>Inviable Sanitariamente</v>
      </c>
      <c r="GQM474" s="44" t="str">
        <f t="shared" si="578"/>
        <v>Inviable Sanitariamente</v>
      </c>
      <c r="GQN474" s="44" t="str">
        <f t="shared" si="578"/>
        <v>Inviable Sanitariamente</v>
      </c>
      <c r="GQO474" s="44" t="str">
        <f t="shared" si="578"/>
        <v>Inviable Sanitariamente</v>
      </c>
      <c r="GQP474" s="44" t="str">
        <f t="shared" ref="GQP474:GQY476" si="579">IF(GQN474&lt;5,"Sin Riesgo",IF(GQN474 &lt;=14,"Bajo",IF(GQN474&lt;=35,"Medio",IF(GQN474&lt;=80,"Alto","Inviable Sanitariamente"))))</f>
        <v>Inviable Sanitariamente</v>
      </c>
      <c r="GQQ474" s="44" t="str">
        <f t="shared" si="579"/>
        <v>Inviable Sanitariamente</v>
      </c>
      <c r="GQR474" s="44" t="str">
        <f t="shared" si="579"/>
        <v>Inviable Sanitariamente</v>
      </c>
      <c r="GQS474" s="44" t="str">
        <f t="shared" si="579"/>
        <v>Inviable Sanitariamente</v>
      </c>
      <c r="GQT474" s="44" t="str">
        <f t="shared" si="579"/>
        <v>Inviable Sanitariamente</v>
      </c>
      <c r="GQU474" s="44" t="str">
        <f t="shared" si="579"/>
        <v>Inviable Sanitariamente</v>
      </c>
      <c r="GQV474" s="44" t="str">
        <f t="shared" si="579"/>
        <v>Inviable Sanitariamente</v>
      </c>
      <c r="GQW474" s="44" t="str">
        <f t="shared" si="579"/>
        <v>Inviable Sanitariamente</v>
      </c>
      <c r="GQX474" s="44" t="str">
        <f t="shared" si="579"/>
        <v>Inviable Sanitariamente</v>
      </c>
      <c r="GQY474" s="44" t="str">
        <f t="shared" si="579"/>
        <v>Inviable Sanitariamente</v>
      </c>
      <c r="GQZ474" s="44" t="str">
        <f t="shared" ref="GQZ474:GRI476" si="580">IF(GQX474&lt;5,"Sin Riesgo",IF(GQX474 &lt;=14,"Bajo",IF(GQX474&lt;=35,"Medio",IF(GQX474&lt;=80,"Alto","Inviable Sanitariamente"))))</f>
        <v>Inviable Sanitariamente</v>
      </c>
      <c r="GRA474" s="44" t="str">
        <f t="shared" si="580"/>
        <v>Inviable Sanitariamente</v>
      </c>
      <c r="GRB474" s="44" t="str">
        <f t="shared" si="580"/>
        <v>Inviable Sanitariamente</v>
      </c>
      <c r="GRC474" s="44" t="str">
        <f t="shared" si="580"/>
        <v>Inviable Sanitariamente</v>
      </c>
      <c r="GRD474" s="44" t="str">
        <f t="shared" si="580"/>
        <v>Inviable Sanitariamente</v>
      </c>
      <c r="GRE474" s="44" t="str">
        <f t="shared" si="580"/>
        <v>Inviable Sanitariamente</v>
      </c>
      <c r="GRF474" s="44" t="str">
        <f t="shared" si="580"/>
        <v>Inviable Sanitariamente</v>
      </c>
      <c r="GRG474" s="44" t="str">
        <f t="shared" si="580"/>
        <v>Inviable Sanitariamente</v>
      </c>
      <c r="GRH474" s="44" t="str">
        <f t="shared" si="580"/>
        <v>Inviable Sanitariamente</v>
      </c>
      <c r="GRI474" s="44" t="str">
        <f t="shared" si="580"/>
        <v>Inviable Sanitariamente</v>
      </c>
      <c r="GRJ474" s="44" t="str">
        <f t="shared" ref="GRJ474:GRS476" si="581">IF(GRH474&lt;5,"Sin Riesgo",IF(GRH474 &lt;=14,"Bajo",IF(GRH474&lt;=35,"Medio",IF(GRH474&lt;=80,"Alto","Inviable Sanitariamente"))))</f>
        <v>Inviable Sanitariamente</v>
      </c>
      <c r="GRK474" s="44" t="str">
        <f t="shared" si="581"/>
        <v>Inviable Sanitariamente</v>
      </c>
      <c r="GRL474" s="44" t="str">
        <f t="shared" si="581"/>
        <v>Inviable Sanitariamente</v>
      </c>
      <c r="GRM474" s="44" t="str">
        <f t="shared" si="581"/>
        <v>Inviable Sanitariamente</v>
      </c>
      <c r="GRN474" s="44" t="str">
        <f t="shared" si="581"/>
        <v>Inviable Sanitariamente</v>
      </c>
      <c r="GRO474" s="44" t="str">
        <f t="shared" si="581"/>
        <v>Inviable Sanitariamente</v>
      </c>
      <c r="GRP474" s="44" t="str">
        <f t="shared" si="581"/>
        <v>Inviable Sanitariamente</v>
      </c>
      <c r="GRQ474" s="44" t="str">
        <f t="shared" si="581"/>
        <v>Inviable Sanitariamente</v>
      </c>
      <c r="GRR474" s="44" t="str">
        <f t="shared" si="581"/>
        <v>Inviable Sanitariamente</v>
      </c>
      <c r="GRS474" s="44" t="str">
        <f t="shared" si="581"/>
        <v>Inviable Sanitariamente</v>
      </c>
      <c r="GRT474" s="44" t="str">
        <f t="shared" ref="GRT474:GSC476" si="582">IF(GRR474&lt;5,"Sin Riesgo",IF(GRR474 &lt;=14,"Bajo",IF(GRR474&lt;=35,"Medio",IF(GRR474&lt;=80,"Alto","Inviable Sanitariamente"))))</f>
        <v>Inviable Sanitariamente</v>
      </c>
      <c r="GRU474" s="44" t="str">
        <f t="shared" si="582"/>
        <v>Inviable Sanitariamente</v>
      </c>
      <c r="GRV474" s="44" t="str">
        <f t="shared" si="582"/>
        <v>Inviable Sanitariamente</v>
      </c>
      <c r="GRW474" s="44" t="str">
        <f t="shared" si="582"/>
        <v>Inviable Sanitariamente</v>
      </c>
      <c r="GRX474" s="44" t="str">
        <f t="shared" si="582"/>
        <v>Inviable Sanitariamente</v>
      </c>
      <c r="GRY474" s="44" t="str">
        <f t="shared" si="582"/>
        <v>Inviable Sanitariamente</v>
      </c>
      <c r="GRZ474" s="44" t="str">
        <f t="shared" si="582"/>
        <v>Inviable Sanitariamente</v>
      </c>
      <c r="GSA474" s="44" t="str">
        <f t="shared" si="582"/>
        <v>Inviable Sanitariamente</v>
      </c>
      <c r="GSB474" s="44" t="str">
        <f t="shared" si="582"/>
        <v>Inviable Sanitariamente</v>
      </c>
      <c r="GSC474" s="44" t="str">
        <f t="shared" si="582"/>
        <v>Inviable Sanitariamente</v>
      </c>
      <c r="GSD474" s="44" t="str">
        <f t="shared" ref="GSD474:GSM476" si="583">IF(GSB474&lt;5,"Sin Riesgo",IF(GSB474 &lt;=14,"Bajo",IF(GSB474&lt;=35,"Medio",IF(GSB474&lt;=80,"Alto","Inviable Sanitariamente"))))</f>
        <v>Inviable Sanitariamente</v>
      </c>
      <c r="GSE474" s="44" t="str">
        <f t="shared" si="583"/>
        <v>Inviable Sanitariamente</v>
      </c>
      <c r="GSF474" s="44" t="str">
        <f t="shared" si="583"/>
        <v>Inviable Sanitariamente</v>
      </c>
      <c r="GSG474" s="44" t="str">
        <f t="shared" si="583"/>
        <v>Inviable Sanitariamente</v>
      </c>
      <c r="GSH474" s="44" t="str">
        <f t="shared" si="583"/>
        <v>Inviable Sanitariamente</v>
      </c>
      <c r="GSI474" s="44" t="str">
        <f t="shared" si="583"/>
        <v>Inviable Sanitariamente</v>
      </c>
      <c r="GSJ474" s="44" t="str">
        <f t="shared" si="583"/>
        <v>Inviable Sanitariamente</v>
      </c>
      <c r="GSK474" s="44" t="str">
        <f t="shared" si="583"/>
        <v>Inviable Sanitariamente</v>
      </c>
      <c r="GSL474" s="44" t="str">
        <f t="shared" si="583"/>
        <v>Inviable Sanitariamente</v>
      </c>
      <c r="GSM474" s="44" t="str">
        <f t="shared" si="583"/>
        <v>Inviable Sanitariamente</v>
      </c>
      <c r="GSN474" s="44" t="str">
        <f t="shared" ref="GSN474:GSW476" si="584">IF(GSL474&lt;5,"Sin Riesgo",IF(GSL474 &lt;=14,"Bajo",IF(GSL474&lt;=35,"Medio",IF(GSL474&lt;=80,"Alto","Inviable Sanitariamente"))))</f>
        <v>Inviable Sanitariamente</v>
      </c>
      <c r="GSO474" s="44" t="str">
        <f t="shared" si="584"/>
        <v>Inviable Sanitariamente</v>
      </c>
      <c r="GSP474" s="44" t="str">
        <f t="shared" si="584"/>
        <v>Inviable Sanitariamente</v>
      </c>
      <c r="GSQ474" s="44" t="str">
        <f t="shared" si="584"/>
        <v>Inviable Sanitariamente</v>
      </c>
      <c r="GSR474" s="44" t="str">
        <f t="shared" si="584"/>
        <v>Inviable Sanitariamente</v>
      </c>
      <c r="GSS474" s="44" t="str">
        <f t="shared" si="584"/>
        <v>Inviable Sanitariamente</v>
      </c>
      <c r="GST474" s="44" t="str">
        <f t="shared" si="584"/>
        <v>Inviable Sanitariamente</v>
      </c>
      <c r="GSU474" s="44" t="str">
        <f t="shared" si="584"/>
        <v>Inviable Sanitariamente</v>
      </c>
      <c r="GSV474" s="44" t="str">
        <f t="shared" si="584"/>
        <v>Inviable Sanitariamente</v>
      </c>
      <c r="GSW474" s="44" t="str">
        <f t="shared" si="584"/>
        <v>Inviable Sanitariamente</v>
      </c>
      <c r="GSX474" s="44" t="str">
        <f t="shared" ref="GSX474:GTG476" si="585">IF(GSV474&lt;5,"Sin Riesgo",IF(GSV474 &lt;=14,"Bajo",IF(GSV474&lt;=35,"Medio",IF(GSV474&lt;=80,"Alto","Inviable Sanitariamente"))))</f>
        <v>Inviable Sanitariamente</v>
      </c>
      <c r="GSY474" s="44" t="str">
        <f t="shared" si="585"/>
        <v>Inviable Sanitariamente</v>
      </c>
      <c r="GSZ474" s="44" t="str">
        <f t="shared" si="585"/>
        <v>Inviable Sanitariamente</v>
      </c>
      <c r="GTA474" s="44" t="str">
        <f t="shared" si="585"/>
        <v>Inviable Sanitariamente</v>
      </c>
      <c r="GTB474" s="44" t="str">
        <f t="shared" si="585"/>
        <v>Inviable Sanitariamente</v>
      </c>
      <c r="GTC474" s="44" t="str">
        <f t="shared" si="585"/>
        <v>Inviable Sanitariamente</v>
      </c>
      <c r="GTD474" s="44" t="str">
        <f t="shared" si="585"/>
        <v>Inviable Sanitariamente</v>
      </c>
      <c r="GTE474" s="44" t="str">
        <f t="shared" si="585"/>
        <v>Inviable Sanitariamente</v>
      </c>
      <c r="GTF474" s="44" t="str">
        <f t="shared" si="585"/>
        <v>Inviable Sanitariamente</v>
      </c>
      <c r="GTG474" s="44" t="str">
        <f t="shared" si="585"/>
        <v>Inviable Sanitariamente</v>
      </c>
      <c r="GTH474" s="44" t="str">
        <f t="shared" ref="GTH474:GTQ476" si="586">IF(GTF474&lt;5,"Sin Riesgo",IF(GTF474 &lt;=14,"Bajo",IF(GTF474&lt;=35,"Medio",IF(GTF474&lt;=80,"Alto","Inviable Sanitariamente"))))</f>
        <v>Inviable Sanitariamente</v>
      </c>
      <c r="GTI474" s="44" t="str">
        <f t="shared" si="586"/>
        <v>Inviable Sanitariamente</v>
      </c>
      <c r="GTJ474" s="44" t="str">
        <f t="shared" si="586"/>
        <v>Inviable Sanitariamente</v>
      </c>
      <c r="GTK474" s="44" t="str">
        <f t="shared" si="586"/>
        <v>Inviable Sanitariamente</v>
      </c>
      <c r="GTL474" s="44" t="str">
        <f t="shared" si="586"/>
        <v>Inviable Sanitariamente</v>
      </c>
      <c r="GTM474" s="44" t="str">
        <f t="shared" si="586"/>
        <v>Inviable Sanitariamente</v>
      </c>
      <c r="GTN474" s="44" t="str">
        <f t="shared" si="586"/>
        <v>Inviable Sanitariamente</v>
      </c>
      <c r="GTO474" s="44" t="str">
        <f t="shared" si="586"/>
        <v>Inviable Sanitariamente</v>
      </c>
      <c r="GTP474" s="44" t="str">
        <f t="shared" si="586"/>
        <v>Inviable Sanitariamente</v>
      </c>
      <c r="GTQ474" s="44" t="str">
        <f t="shared" si="586"/>
        <v>Inviable Sanitariamente</v>
      </c>
      <c r="GTR474" s="44" t="str">
        <f t="shared" ref="GTR474:GUA476" si="587">IF(GTP474&lt;5,"Sin Riesgo",IF(GTP474 &lt;=14,"Bajo",IF(GTP474&lt;=35,"Medio",IF(GTP474&lt;=80,"Alto","Inviable Sanitariamente"))))</f>
        <v>Inviable Sanitariamente</v>
      </c>
      <c r="GTS474" s="44" t="str">
        <f t="shared" si="587"/>
        <v>Inviable Sanitariamente</v>
      </c>
      <c r="GTT474" s="44" t="str">
        <f t="shared" si="587"/>
        <v>Inviable Sanitariamente</v>
      </c>
      <c r="GTU474" s="44" t="str">
        <f t="shared" si="587"/>
        <v>Inviable Sanitariamente</v>
      </c>
      <c r="GTV474" s="44" t="str">
        <f t="shared" si="587"/>
        <v>Inviable Sanitariamente</v>
      </c>
      <c r="GTW474" s="44" t="str">
        <f t="shared" si="587"/>
        <v>Inviable Sanitariamente</v>
      </c>
      <c r="GTX474" s="44" t="str">
        <f t="shared" si="587"/>
        <v>Inviable Sanitariamente</v>
      </c>
      <c r="GTY474" s="44" t="str">
        <f t="shared" si="587"/>
        <v>Inviable Sanitariamente</v>
      </c>
      <c r="GTZ474" s="44" t="str">
        <f t="shared" si="587"/>
        <v>Inviable Sanitariamente</v>
      </c>
      <c r="GUA474" s="44" t="str">
        <f t="shared" si="587"/>
        <v>Inviable Sanitariamente</v>
      </c>
      <c r="GUB474" s="44" t="str">
        <f t="shared" ref="GUB474:GUK476" si="588">IF(GTZ474&lt;5,"Sin Riesgo",IF(GTZ474 &lt;=14,"Bajo",IF(GTZ474&lt;=35,"Medio",IF(GTZ474&lt;=80,"Alto","Inviable Sanitariamente"))))</f>
        <v>Inviable Sanitariamente</v>
      </c>
      <c r="GUC474" s="44" t="str">
        <f t="shared" si="588"/>
        <v>Inviable Sanitariamente</v>
      </c>
      <c r="GUD474" s="44" t="str">
        <f t="shared" si="588"/>
        <v>Inviable Sanitariamente</v>
      </c>
      <c r="GUE474" s="44" t="str">
        <f t="shared" si="588"/>
        <v>Inviable Sanitariamente</v>
      </c>
      <c r="GUF474" s="44" t="str">
        <f t="shared" si="588"/>
        <v>Inviable Sanitariamente</v>
      </c>
      <c r="GUG474" s="44" t="str">
        <f t="shared" si="588"/>
        <v>Inviable Sanitariamente</v>
      </c>
      <c r="GUH474" s="44" t="str">
        <f t="shared" si="588"/>
        <v>Inviable Sanitariamente</v>
      </c>
      <c r="GUI474" s="44" t="str">
        <f t="shared" si="588"/>
        <v>Inviable Sanitariamente</v>
      </c>
      <c r="GUJ474" s="44" t="str">
        <f t="shared" si="588"/>
        <v>Inviable Sanitariamente</v>
      </c>
      <c r="GUK474" s="44" t="str">
        <f t="shared" si="588"/>
        <v>Inviable Sanitariamente</v>
      </c>
      <c r="GUL474" s="44" t="str">
        <f t="shared" ref="GUL474:GUU476" si="589">IF(GUJ474&lt;5,"Sin Riesgo",IF(GUJ474 &lt;=14,"Bajo",IF(GUJ474&lt;=35,"Medio",IF(GUJ474&lt;=80,"Alto","Inviable Sanitariamente"))))</f>
        <v>Inviable Sanitariamente</v>
      </c>
      <c r="GUM474" s="44" t="str">
        <f t="shared" si="589"/>
        <v>Inviable Sanitariamente</v>
      </c>
      <c r="GUN474" s="44" t="str">
        <f t="shared" si="589"/>
        <v>Inviable Sanitariamente</v>
      </c>
      <c r="GUO474" s="44" t="str">
        <f t="shared" si="589"/>
        <v>Inviable Sanitariamente</v>
      </c>
      <c r="GUP474" s="44" t="str">
        <f t="shared" si="589"/>
        <v>Inviable Sanitariamente</v>
      </c>
      <c r="GUQ474" s="44" t="str">
        <f t="shared" si="589"/>
        <v>Inviable Sanitariamente</v>
      </c>
      <c r="GUR474" s="44" t="str">
        <f t="shared" si="589"/>
        <v>Inviable Sanitariamente</v>
      </c>
      <c r="GUS474" s="44" t="str">
        <f t="shared" si="589"/>
        <v>Inviable Sanitariamente</v>
      </c>
      <c r="GUT474" s="44" t="str">
        <f t="shared" si="589"/>
        <v>Inviable Sanitariamente</v>
      </c>
      <c r="GUU474" s="44" t="str">
        <f t="shared" si="589"/>
        <v>Inviable Sanitariamente</v>
      </c>
      <c r="GUV474" s="44" t="str">
        <f t="shared" ref="GUV474:GVE476" si="590">IF(GUT474&lt;5,"Sin Riesgo",IF(GUT474 &lt;=14,"Bajo",IF(GUT474&lt;=35,"Medio",IF(GUT474&lt;=80,"Alto","Inviable Sanitariamente"))))</f>
        <v>Inviable Sanitariamente</v>
      </c>
      <c r="GUW474" s="44" t="str">
        <f t="shared" si="590"/>
        <v>Inviable Sanitariamente</v>
      </c>
      <c r="GUX474" s="44" t="str">
        <f t="shared" si="590"/>
        <v>Inviable Sanitariamente</v>
      </c>
      <c r="GUY474" s="44" t="str">
        <f t="shared" si="590"/>
        <v>Inviable Sanitariamente</v>
      </c>
      <c r="GUZ474" s="44" t="str">
        <f t="shared" si="590"/>
        <v>Inviable Sanitariamente</v>
      </c>
      <c r="GVA474" s="44" t="str">
        <f t="shared" si="590"/>
        <v>Inviable Sanitariamente</v>
      </c>
      <c r="GVB474" s="44" t="str">
        <f t="shared" si="590"/>
        <v>Inviable Sanitariamente</v>
      </c>
      <c r="GVC474" s="44" t="str">
        <f t="shared" si="590"/>
        <v>Inviable Sanitariamente</v>
      </c>
      <c r="GVD474" s="44" t="str">
        <f t="shared" si="590"/>
        <v>Inviable Sanitariamente</v>
      </c>
      <c r="GVE474" s="44" t="str">
        <f t="shared" si="590"/>
        <v>Inviable Sanitariamente</v>
      </c>
      <c r="GVF474" s="44" t="str">
        <f t="shared" ref="GVF474:GVO476" si="591">IF(GVD474&lt;5,"Sin Riesgo",IF(GVD474 &lt;=14,"Bajo",IF(GVD474&lt;=35,"Medio",IF(GVD474&lt;=80,"Alto","Inviable Sanitariamente"))))</f>
        <v>Inviable Sanitariamente</v>
      </c>
      <c r="GVG474" s="44" t="str">
        <f t="shared" si="591"/>
        <v>Inviable Sanitariamente</v>
      </c>
      <c r="GVH474" s="44" t="str">
        <f t="shared" si="591"/>
        <v>Inviable Sanitariamente</v>
      </c>
      <c r="GVI474" s="44" t="str">
        <f t="shared" si="591"/>
        <v>Inviable Sanitariamente</v>
      </c>
      <c r="GVJ474" s="44" t="str">
        <f t="shared" si="591"/>
        <v>Inviable Sanitariamente</v>
      </c>
      <c r="GVK474" s="44" t="str">
        <f t="shared" si="591"/>
        <v>Inviable Sanitariamente</v>
      </c>
      <c r="GVL474" s="44" t="str">
        <f t="shared" si="591"/>
        <v>Inviable Sanitariamente</v>
      </c>
      <c r="GVM474" s="44" t="str">
        <f t="shared" si="591"/>
        <v>Inviable Sanitariamente</v>
      </c>
      <c r="GVN474" s="44" t="str">
        <f t="shared" si="591"/>
        <v>Inviable Sanitariamente</v>
      </c>
      <c r="GVO474" s="44" t="str">
        <f t="shared" si="591"/>
        <v>Inviable Sanitariamente</v>
      </c>
      <c r="GVP474" s="44" t="str">
        <f t="shared" ref="GVP474:GVY476" si="592">IF(GVN474&lt;5,"Sin Riesgo",IF(GVN474 &lt;=14,"Bajo",IF(GVN474&lt;=35,"Medio",IF(GVN474&lt;=80,"Alto","Inviable Sanitariamente"))))</f>
        <v>Inviable Sanitariamente</v>
      </c>
      <c r="GVQ474" s="44" t="str">
        <f t="shared" si="592"/>
        <v>Inviable Sanitariamente</v>
      </c>
      <c r="GVR474" s="44" t="str">
        <f t="shared" si="592"/>
        <v>Inviable Sanitariamente</v>
      </c>
      <c r="GVS474" s="44" t="str">
        <f t="shared" si="592"/>
        <v>Inviable Sanitariamente</v>
      </c>
      <c r="GVT474" s="44" t="str">
        <f t="shared" si="592"/>
        <v>Inviable Sanitariamente</v>
      </c>
      <c r="GVU474" s="44" t="str">
        <f t="shared" si="592"/>
        <v>Inviable Sanitariamente</v>
      </c>
      <c r="GVV474" s="44" t="str">
        <f t="shared" si="592"/>
        <v>Inviable Sanitariamente</v>
      </c>
      <c r="GVW474" s="44" t="str">
        <f t="shared" si="592"/>
        <v>Inviable Sanitariamente</v>
      </c>
      <c r="GVX474" s="44" t="str">
        <f t="shared" si="592"/>
        <v>Inviable Sanitariamente</v>
      </c>
      <c r="GVY474" s="44" t="str">
        <f t="shared" si="592"/>
        <v>Inviable Sanitariamente</v>
      </c>
      <c r="GVZ474" s="44" t="str">
        <f t="shared" ref="GVZ474:GWI476" si="593">IF(GVX474&lt;5,"Sin Riesgo",IF(GVX474 &lt;=14,"Bajo",IF(GVX474&lt;=35,"Medio",IF(GVX474&lt;=80,"Alto","Inviable Sanitariamente"))))</f>
        <v>Inviable Sanitariamente</v>
      </c>
      <c r="GWA474" s="44" t="str">
        <f t="shared" si="593"/>
        <v>Inviable Sanitariamente</v>
      </c>
      <c r="GWB474" s="44" t="str">
        <f t="shared" si="593"/>
        <v>Inviable Sanitariamente</v>
      </c>
      <c r="GWC474" s="44" t="str">
        <f t="shared" si="593"/>
        <v>Inviable Sanitariamente</v>
      </c>
      <c r="GWD474" s="44" t="str">
        <f t="shared" si="593"/>
        <v>Inviable Sanitariamente</v>
      </c>
      <c r="GWE474" s="44" t="str">
        <f t="shared" si="593"/>
        <v>Inviable Sanitariamente</v>
      </c>
      <c r="GWF474" s="44" t="str">
        <f t="shared" si="593"/>
        <v>Inviable Sanitariamente</v>
      </c>
      <c r="GWG474" s="44" t="str">
        <f t="shared" si="593"/>
        <v>Inviable Sanitariamente</v>
      </c>
      <c r="GWH474" s="44" t="str">
        <f t="shared" si="593"/>
        <v>Inviable Sanitariamente</v>
      </c>
      <c r="GWI474" s="44" t="str">
        <f t="shared" si="593"/>
        <v>Inviable Sanitariamente</v>
      </c>
      <c r="GWJ474" s="44" t="str">
        <f t="shared" ref="GWJ474:GWS476" si="594">IF(GWH474&lt;5,"Sin Riesgo",IF(GWH474 &lt;=14,"Bajo",IF(GWH474&lt;=35,"Medio",IF(GWH474&lt;=80,"Alto","Inviable Sanitariamente"))))</f>
        <v>Inviable Sanitariamente</v>
      </c>
      <c r="GWK474" s="44" t="str">
        <f t="shared" si="594"/>
        <v>Inviable Sanitariamente</v>
      </c>
      <c r="GWL474" s="44" t="str">
        <f t="shared" si="594"/>
        <v>Inviable Sanitariamente</v>
      </c>
      <c r="GWM474" s="44" t="str">
        <f t="shared" si="594"/>
        <v>Inviable Sanitariamente</v>
      </c>
      <c r="GWN474" s="44" t="str">
        <f t="shared" si="594"/>
        <v>Inviable Sanitariamente</v>
      </c>
      <c r="GWO474" s="44" t="str">
        <f t="shared" si="594"/>
        <v>Inviable Sanitariamente</v>
      </c>
      <c r="GWP474" s="44" t="str">
        <f t="shared" si="594"/>
        <v>Inviable Sanitariamente</v>
      </c>
      <c r="GWQ474" s="44" t="str">
        <f t="shared" si="594"/>
        <v>Inviable Sanitariamente</v>
      </c>
      <c r="GWR474" s="44" t="str">
        <f t="shared" si="594"/>
        <v>Inviable Sanitariamente</v>
      </c>
      <c r="GWS474" s="44" t="str">
        <f t="shared" si="594"/>
        <v>Inviable Sanitariamente</v>
      </c>
      <c r="GWT474" s="44" t="str">
        <f t="shared" ref="GWT474:GXC476" si="595">IF(GWR474&lt;5,"Sin Riesgo",IF(GWR474 &lt;=14,"Bajo",IF(GWR474&lt;=35,"Medio",IF(GWR474&lt;=80,"Alto","Inviable Sanitariamente"))))</f>
        <v>Inviable Sanitariamente</v>
      </c>
      <c r="GWU474" s="44" t="str">
        <f t="shared" si="595"/>
        <v>Inviable Sanitariamente</v>
      </c>
      <c r="GWV474" s="44" t="str">
        <f t="shared" si="595"/>
        <v>Inviable Sanitariamente</v>
      </c>
      <c r="GWW474" s="44" t="str">
        <f t="shared" si="595"/>
        <v>Inviable Sanitariamente</v>
      </c>
      <c r="GWX474" s="44" t="str">
        <f t="shared" si="595"/>
        <v>Inviable Sanitariamente</v>
      </c>
      <c r="GWY474" s="44" t="str">
        <f t="shared" si="595"/>
        <v>Inviable Sanitariamente</v>
      </c>
      <c r="GWZ474" s="44" t="str">
        <f t="shared" si="595"/>
        <v>Inviable Sanitariamente</v>
      </c>
      <c r="GXA474" s="44" t="str">
        <f t="shared" si="595"/>
        <v>Inviable Sanitariamente</v>
      </c>
      <c r="GXB474" s="44" t="str">
        <f t="shared" si="595"/>
        <v>Inviable Sanitariamente</v>
      </c>
      <c r="GXC474" s="44" t="str">
        <f t="shared" si="595"/>
        <v>Inviable Sanitariamente</v>
      </c>
      <c r="GXD474" s="44" t="str">
        <f t="shared" ref="GXD474:GXM476" si="596">IF(GXB474&lt;5,"Sin Riesgo",IF(GXB474 &lt;=14,"Bajo",IF(GXB474&lt;=35,"Medio",IF(GXB474&lt;=80,"Alto","Inviable Sanitariamente"))))</f>
        <v>Inviable Sanitariamente</v>
      </c>
      <c r="GXE474" s="44" t="str">
        <f t="shared" si="596"/>
        <v>Inviable Sanitariamente</v>
      </c>
      <c r="GXF474" s="44" t="str">
        <f t="shared" si="596"/>
        <v>Inviable Sanitariamente</v>
      </c>
      <c r="GXG474" s="44" t="str">
        <f t="shared" si="596"/>
        <v>Inviable Sanitariamente</v>
      </c>
      <c r="GXH474" s="44" t="str">
        <f t="shared" si="596"/>
        <v>Inviable Sanitariamente</v>
      </c>
      <c r="GXI474" s="44" t="str">
        <f t="shared" si="596"/>
        <v>Inviable Sanitariamente</v>
      </c>
      <c r="GXJ474" s="44" t="str">
        <f t="shared" si="596"/>
        <v>Inviable Sanitariamente</v>
      </c>
      <c r="GXK474" s="44" t="str">
        <f t="shared" si="596"/>
        <v>Inviable Sanitariamente</v>
      </c>
      <c r="GXL474" s="44" t="str">
        <f t="shared" si="596"/>
        <v>Inviable Sanitariamente</v>
      </c>
      <c r="GXM474" s="44" t="str">
        <f t="shared" si="596"/>
        <v>Inviable Sanitariamente</v>
      </c>
      <c r="GXN474" s="44" t="str">
        <f t="shared" ref="GXN474:GXW476" si="597">IF(GXL474&lt;5,"Sin Riesgo",IF(GXL474 &lt;=14,"Bajo",IF(GXL474&lt;=35,"Medio",IF(GXL474&lt;=80,"Alto","Inviable Sanitariamente"))))</f>
        <v>Inviable Sanitariamente</v>
      </c>
      <c r="GXO474" s="44" t="str">
        <f t="shared" si="597"/>
        <v>Inviable Sanitariamente</v>
      </c>
      <c r="GXP474" s="44" t="str">
        <f t="shared" si="597"/>
        <v>Inviable Sanitariamente</v>
      </c>
      <c r="GXQ474" s="44" t="str">
        <f t="shared" si="597"/>
        <v>Inviable Sanitariamente</v>
      </c>
      <c r="GXR474" s="44" t="str">
        <f t="shared" si="597"/>
        <v>Inviable Sanitariamente</v>
      </c>
      <c r="GXS474" s="44" t="str">
        <f t="shared" si="597"/>
        <v>Inviable Sanitariamente</v>
      </c>
      <c r="GXT474" s="44" t="str">
        <f t="shared" si="597"/>
        <v>Inviable Sanitariamente</v>
      </c>
      <c r="GXU474" s="44" t="str">
        <f t="shared" si="597"/>
        <v>Inviable Sanitariamente</v>
      </c>
      <c r="GXV474" s="44" t="str">
        <f t="shared" si="597"/>
        <v>Inviable Sanitariamente</v>
      </c>
      <c r="GXW474" s="44" t="str">
        <f t="shared" si="597"/>
        <v>Inviable Sanitariamente</v>
      </c>
      <c r="GXX474" s="44" t="str">
        <f t="shared" ref="GXX474:GYG476" si="598">IF(GXV474&lt;5,"Sin Riesgo",IF(GXV474 &lt;=14,"Bajo",IF(GXV474&lt;=35,"Medio",IF(GXV474&lt;=80,"Alto","Inviable Sanitariamente"))))</f>
        <v>Inviable Sanitariamente</v>
      </c>
      <c r="GXY474" s="44" t="str">
        <f t="shared" si="598"/>
        <v>Inviable Sanitariamente</v>
      </c>
      <c r="GXZ474" s="44" t="str">
        <f t="shared" si="598"/>
        <v>Inviable Sanitariamente</v>
      </c>
      <c r="GYA474" s="44" t="str">
        <f t="shared" si="598"/>
        <v>Inviable Sanitariamente</v>
      </c>
      <c r="GYB474" s="44" t="str">
        <f t="shared" si="598"/>
        <v>Inviable Sanitariamente</v>
      </c>
      <c r="GYC474" s="44" t="str">
        <f t="shared" si="598"/>
        <v>Inviable Sanitariamente</v>
      </c>
      <c r="GYD474" s="44" t="str">
        <f t="shared" si="598"/>
        <v>Inviable Sanitariamente</v>
      </c>
      <c r="GYE474" s="44" t="str">
        <f t="shared" si="598"/>
        <v>Inviable Sanitariamente</v>
      </c>
      <c r="GYF474" s="44" t="str">
        <f t="shared" si="598"/>
        <v>Inviable Sanitariamente</v>
      </c>
      <c r="GYG474" s="44" t="str">
        <f t="shared" si="598"/>
        <v>Inviable Sanitariamente</v>
      </c>
      <c r="GYH474" s="44" t="str">
        <f t="shared" ref="GYH474:GYQ476" si="599">IF(GYF474&lt;5,"Sin Riesgo",IF(GYF474 &lt;=14,"Bajo",IF(GYF474&lt;=35,"Medio",IF(GYF474&lt;=80,"Alto","Inviable Sanitariamente"))))</f>
        <v>Inviable Sanitariamente</v>
      </c>
      <c r="GYI474" s="44" t="str">
        <f t="shared" si="599"/>
        <v>Inviable Sanitariamente</v>
      </c>
      <c r="GYJ474" s="44" t="str">
        <f t="shared" si="599"/>
        <v>Inviable Sanitariamente</v>
      </c>
      <c r="GYK474" s="44" t="str">
        <f t="shared" si="599"/>
        <v>Inviable Sanitariamente</v>
      </c>
      <c r="GYL474" s="44" t="str">
        <f t="shared" si="599"/>
        <v>Inviable Sanitariamente</v>
      </c>
      <c r="GYM474" s="44" t="str">
        <f t="shared" si="599"/>
        <v>Inviable Sanitariamente</v>
      </c>
      <c r="GYN474" s="44" t="str">
        <f t="shared" si="599"/>
        <v>Inviable Sanitariamente</v>
      </c>
      <c r="GYO474" s="44" t="str">
        <f t="shared" si="599"/>
        <v>Inviable Sanitariamente</v>
      </c>
      <c r="GYP474" s="44" t="str">
        <f t="shared" si="599"/>
        <v>Inviable Sanitariamente</v>
      </c>
      <c r="GYQ474" s="44" t="str">
        <f t="shared" si="599"/>
        <v>Inviable Sanitariamente</v>
      </c>
      <c r="GYR474" s="44" t="str">
        <f t="shared" ref="GYR474:GZA476" si="600">IF(GYP474&lt;5,"Sin Riesgo",IF(GYP474 &lt;=14,"Bajo",IF(GYP474&lt;=35,"Medio",IF(GYP474&lt;=80,"Alto","Inviable Sanitariamente"))))</f>
        <v>Inviable Sanitariamente</v>
      </c>
      <c r="GYS474" s="44" t="str">
        <f t="shared" si="600"/>
        <v>Inviable Sanitariamente</v>
      </c>
      <c r="GYT474" s="44" t="str">
        <f t="shared" si="600"/>
        <v>Inviable Sanitariamente</v>
      </c>
      <c r="GYU474" s="44" t="str">
        <f t="shared" si="600"/>
        <v>Inviable Sanitariamente</v>
      </c>
      <c r="GYV474" s="44" t="str">
        <f t="shared" si="600"/>
        <v>Inviable Sanitariamente</v>
      </c>
      <c r="GYW474" s="44" t="str">
        <f t="shared" si="600"/>
        <v>Inviable Sanitariamente</v>
      </c>
      <c r="GYX474" s="44" t="str">
        <f t="shared" si="600"/>
        <v>Inviable Sanitariamente</v>
      </c>
      <c r="GYY474" s="44" t="str">
        <f t="shared" si="600"/>
        <v>Inviable Sanitariamente</v>
      </c>
      <c r="GYZ474" s="44" t="str">
        <f t="shared" si="600"/>
        <v>Inviable Sanitariamente</v>
      </c>
      <c r="GZA474" s="44" t="str">
        <f t="shared" si="600"/>
        <v>Inviable Sanitariamente</v>
      </c>
      <c r="GZB474" s="44" t="str">
        <f t="shared" ref="GZB474:GZK476" si="601">IF(GYZ474&lt;5,"Sin Riesgo",IF(GYZ474 &lt;=14,"Bajo",IF(GYZ474&lt;=35,"Medio",IF(GYZ474&lt;=80,"Alto","Inviable Sanitariamente"))))</f>
        <v>Inviable Sanitariamente</v>
      </c>
      <c r="GZC474" s="44" t="str">
        <f t="shared" si="601"/>
        <v>Inviable Sanitariamente</v>
      </c>
      <c r="GZD474" s="44" t="str">
        <f t="shared" si="601"/>
        <v>Inviable Sanitariamente</v>
      </c>
      <c r="GZE474" s="44" t="str">
        <f t="shared" si="601"/>
        <v>Inviable Sanitariamente</v>
      </c>
      <c r="GZF474" s="44" t="str">
        <f t="shared" si="601"/>
        <v>Inviable Sanitariamente</v>
      </c>
      <c r="GZG474" s="44" t="str">
        <f t="shared" si="601"/>
        <v>Inviable Sanitariamente</v>
      </c>
      <c r="GZH474" s="44" t="str">
        <f t="shared" si="601"/>
        <v>Inviable Sanitariamente</v>
      </c>
      <c r="GZI474" s="44" t="str">
        <f t="shared" si="601"/>
        <v>Inviable Sanitariamente</v>
      </c>
      <c r="GZJ474" s="44" t="str">
        <f t="shared" si="601"/>
        <v>Inviable Sanitariamente</v>
      </c>
      <c r="GZK474" s="44" t="str">
        <f t="shared" si="601"/>
        <v>Inviable Sanitariamente</v>
      </c>
      <c r="GZL474" s="44" t="str">
        <f t="shared" ref="GZL474:GZU476" si="602">IF(GZJ474&lt;5,"Sin Riesgo",IF(GZJ474 &lt;=14,"Bajo",IF(GZJ474&lt;=35,"Medio",IF(GZJ474&lt;=80,"Alto","Inviable Sanitariamente"))))</f>
        <v>Inviable Sanitariamente</v>
      </c>
      <c r="GZM474" s="44" t="str">
        <f t="shared" si="602"/>
        <v>Inviable Sanitariamente</v>
      </c>
      <c r="GZN474" s="44" t="str">
        <f t="shared" si="602"/>
        <v>Inviable Sanitariamente</v>
      </c>
      <c r="GZO474" s="44" t="str">
        <f t="shared" si="602"/>
        <v>Inviable Sanitariamente</v>
      </c>
      <c r="GZP474" s="44" t="str">
        <f t="shared" si="602"/>
        <v>Inviable Sanitariamente</v>
      </c>
      <c r="GZQ474" s="44" t="str">
        <f t="shared" si="602"/>
        <v>Inviable Sanitariamente</v>
      </c>
      <c r="GZR474" s="44" t="str">
        <f t="shared" si="602"/>
        <v>Inviable Sanitariamente</v>
      </c>
      <c r="GZS474" s="44" t="str">
        <f t="shared" si="602"/>
        <v>Inviable Sanitariamente</v>
      </c>
      <c r="GZT474" s="44" t="str">
        <f t="shared" si="602"/>
        <v>Inviable Sanitariamente</v>
      </c>
      <c r="GZU474" s="44" t="str">
        <f t="shared" si="602"/>
        <v>Inviable Sanitariamente</v>
      </c>
      <c r="GZV474" s="44" t="str">
        <f t="shared" ref="GZV474:HAE476" si="603">IF(GZT474&lt;5,"Sin Riesgo",IF(GZT474 &lt;=14,"Bajo",IF(GZT474&lt;=35,"Medio",IF(GZT474&lt;=80,"Alto","Inviable Sanitariamente"))))</f>
        <v>Inviable Sanitariamente</v>
      </c>
      <c r="GZW474" s="44" t="str">
        <f t="shared" si="603"/>
        <v>Inviable Sanitariamente</v>
      </c>
      <c r="GZX474" s="44" t="str">
        <f t="shared" si="603"/>
        <v>Inviable Sanitariamente</v>
      </c>
      <c r="GZY474" s="44" t="str">
        <f t="shared" si="603"/>
        <v>Inviable Sanitariamente</v>
      </c>
      <c r="GZZ474" s="44" t="str">
        <f t="shared" si="603"/>
        <v>Inviable Sanitariamente</v>
      </c>
      <c r="HAA474" s="44" t="str">
        <f t="shared" si="603"/>
        <v>Inviable Sanitariamente</v>
      </c>
      <c r="HAB474" s="44" t="str">
        <f t="shared" si="603"/>
        <v>Inviable Sanitariamente</v>
      </c>
      <c r="HAC474" s="44" t="str">
        <f t="shared" si="603"/>
        <v>Inviable Sanitariamente</v>
      </c>
      <c r="HAD474" s="44" t="str">
        <f t="shared" si="603"/>
        <v>Inviable Sanitariamente</v>
      </c>
      <c r="HAE474" s="44" t="str">
        <f t="shared" si="603"/>
        <v>Inviable Sanitariamente</v>
      </c>
      <c r="HAF474" s="44" t="str">
        <f t="shared" ref="HAF474:HAO476" si="604">IF(HAD474&lt;5,"Sin Riesgo",IF(HAD474 &lt;=14,"Bajo",IF(HAD474&lt;=35,"Medio",IF(HAD474&lt;=80,"Alto","Inviable Sanitariamente"))))</f>
        <v>Inviable Sanitariamente</v>
      </c>
      <c r="HAG474" s="44" t="str">
        <f t="shared" si="604"/>
        <v>Inviable Sanitariamente</v>
      </c>
      <c r="HAH474" s="44" t="str">
        <f t="shared" si="604"/>
        <v>Inviable Sanitariamente</v>
      </c>
      <c r="HAI474" s="44" t="str">
        <f t="shared" si="604"/>
        <v>Inviable Sanitariamente</v>
      </c>
      <c r="HAJ474" s="44" t="str">
        <f t="shared" si="604"/>
        <v>Inviable Sanitariamente</v>
      </c>
      <c r="HAK474" s="44" t="str">
        <f t="shared" si="604"/>
        <v>Inviable Sanitariamente</v>
      </c>
      <c r="HAL474" s="44" t="str">
        <f t="shared" si="604"/>
        <v>Inviable Sanitariamente</v>
      </c>
      <c r="HAM474" s="44" t="str">
        <f t="shared" si="604"/>
        <v>Inviable Sanitariamente</v>
      </c>
      <c r="HAN474" s="44" t="str">
        <f t="shared" si="604"/>
        <v>Inviable Sanitariamente</v>
      </c>
      <c r="HAO474" s="44" t="str">
        <f t="shared" si="604"/>
        <v>Inviable Sanitariamente</v>
      </c>
      <c r="HAP474" s="44" t="str">
        <f t="shared" ref="HAP474:HAY476" si="605">IF(HAN474&lt;5,"Sin Riesgo",IF(HAN474 &lt;=14,"Bajo",IF(HAN474&lt;=35,"Medio",IF(HAN474&lt;=80,"Alto","Inviable Sanitariamente"))))</f>
        <v>Inviable Sanitariamente</v>
      </c>
      <c r="HAQ474" s="44" t="str">
        <f t="shared" si="605"/>
        <v>Inviable Sanitariamente</v>
      </c>
      <c r="HAR474" s="44" t="str">
        <f t="shared" si="605"/>
        <v>Inviable Sanitariamente</v>
      </c>
      <c r="HAS474" s="44" t="str">
        <f t="shared" si="605"/>
        <v>Inviable Sanitariamente</v>
      </c>
      <c r="HAT474" s="44" t="str">
        <f t="shared" si="605"/>
        <v>Inviable Sanitariamente</v>
      </c>
      <c r="HAU474" s="44" t="str">
        <f t="shared" si="605"/>
        <v>Inviable Sanitariamente</v>
      </c>
      <c r="HAV474" s="44" t="str">
        <f t="shared" si="605"/>
        <v>Inviable Sanitariamente</v>
      </c>
      <c r="HAW474" s="44" t="str">
        <f t="shared" si="605"/>
        <v>Inviable Sanitariamente</v>
      </c>
      <c r="HAX474" s="44" t="str">
        <f t="shared" si="605"/>
        <v>Inviable Sanitariamente</v>
      </c>
      <c r="HAY474" s="44" t="str">
        <f t="shared" si="605"/>
        <v>Inviable Sanitariamente</v>
      </c>
      <c r="HAZ474" s="44" t="str">
        <f t="shared" ref="HAZ474:HBI476" si="606">IF(HAX474&lt;5,"Sin Riesgo",IF(HAX474 &lt;=14,"Bajo",IF(HAX474&lt;=35,"Medio",IF(HAX474&lt;=80,"Alto","Inviable Sanitariamente"))))</f>
        <v>Inviable Sanitariamente</v>
      </c>
      <c r="HBA474" s="44" t="str">
        <f t="shared" si="606"/>
        <v>Inviable Sanitariamente</v>
      </c>
      <c r="HBB474" s="44" t="str">
        <f t="shared" si="606"/>
        <v>Inviable Sanitariamente</v>
      </c>
      <c r="HBC474" s="44" t="str">
        <f t="shared" si="606"/>
        <v>Inviable Sanitariamente</v>
      </c>
      <c r="HBD474" s="44" t="str">
        <f t="shared" si="606"/>
        <v>Inviable Sanitariamente</v>
      </c>
      <c r="HBE474" s="44" t="str">
        <f t="shared" si="606"/>
        <v>Inviable Sanitariamente</v>
      </c>
      <c r="HBF474" s="44" t="str">
        <f t="shared" si="606"/>
        <v>Inviable Sanitariamente</v>
      </c>
      <c r="HBG474" s="44" t="str">
        <f t="shared" si="606"/>
        <v>Inviable Sanitariamente</v>
      </c>
      <c r="HBH474" s="44" t="str">
        <f t="shared" si="606"/>
        <v>Inviable Sanitariamente</v>
      </c>
      <c r="HBI474" s="44" t="str">
        <f t="shared" si="606"/>
        <v>Inviable Sanitariamente</v>
      </c>
      <c r="HBJ474" s="44" t="str">
        <f t="shared" ref="HBJ474:HBS476" si="607">IF(HBH474&lt;5,"Sin Riesgo",IF(HBH474 &lt;=14,"Bajo",IF(HBH474&lt;=35,"Medio",IF(HBH474&lt;=80,"Alto","Inviable Sanitariamente"))))</f>
        <v>Inviable Sanitariamente</v>
      </c>
      <c r="HBK474" s="44" t="str">
        <f t="shared" si="607"/>
        <v>Inviable Sanitariamente</v>
      </c>
      <c r="HBL474" s="44" t="str">
        <f t="shared" si="607"/>
        <v>Inviable Sanitariamente</v>
      </c>
      <c r="HBM474" s="44" t="str">
        <f t="shared" si="607"/>
        <v>Inviable Sanitariamente</v>
      </c>
      <c r="HBN474" s="44" t="str">
        <f t="shared" si="607"/>
        <v>Inviable Sanitariamente</v>
      </c>
      <c r="HBO474" s="44" t="str">
        <f t="shared" si="607"/>
        <v>Inviable Sanitariamente</v>
      </c>
      <c r="HBP474" s="44" t="str">
        <f t="shared" si="607"/>
        <v>Inviable Sanitariamente</v>
      </c>
      <c r="HBQ474" s="44" t="str">
        <f t="shared" si="607"/>
        <v>Inviable Sanitariamente</v>
      </c>
      <c r="HBR474" s="44" t="str">
        <f t="shared" si="607"/>
        <v>Inviable Sanitariamente</v>
      </c>
      <c r="HBS474" s="44" t="str">
        <f t="shared" si="607"/>
        <v>Inviable Sanitariamente</v>
      </c>
      <c r="HBT474" s="44" t="str">
        <f t="shared" ref="HBT474:HCC476" si="608">IF(HBR474&lt;5,"Sin Riesgo",IF(HBR474 &lt;=14,"Bajo",IF(HBR474&lt;=35,"Medio",IF(HBR474&lt;=80,"Alto","Inviable Sanitariamente"))))</f>
        <v>Inviable Sanitariamente</v>
      </c>
      <c r="HBU474" s="44" t="str">
        <f t="shared" si="608"/>
        <v>Inviable Sanitariamente</v>
      </c>
      <c r="HBV474" s="44" t="str">
        <f t="shared" si="608"/>
        <v>Inviable Sanitariamente</v>
      </c>
      <c r="HBW474" s="44" t="str">
        <f t="shared" si="608"/>
        <v>Inviable Sanitariamente</v>
      </c>
      <c r="HBX474" s="44" t="str">
        <f t="shared" si="608"/>
        <v>Inviable Sanitariamente</v>
      </c>
      <c r="HBY474" s="44" t="str">
        <f t="shared" si="608"/>
        <v>Inviable Sanitariamente</v>
      </c>
      <c r="HBZ474" s="44" t="str">
        <f t="shared" si="608"/>
        <v>Inviable Sanitariamente</v>
      </c>
      <c r="HCA474" s="44" t="str">
        <f t="shared" si="608"/>
        <v>Inviable Sanitariamente</v>
      </c>
      <c r="HCB474" s="44" t="str">
        <f t="shared" si="608"/>
        <v>Inviable Sanitariamente</v>
      </c>
      <c r="HCC474" s="44" t="str">
        <f t="shared" si="608"/>
        <v>Inviable Sanitariamente</v>
      </c>
      <c r="HCD474" s="44" t="str">
        <f t="shared" ref="HCD474:HCM476" si="609">IF(HCB474&lt;5,"Sin Riesgo",IF(HCB474 &lt;=14,"Bajo",IF(HCB474&lt;=35,"Medio",IF(HCB474&lt;=80,"Alto","Inviable Sanitariamente"))))</f>
        <v>Inviable Sanitariamente</v>
      </c>
      <c r="HCE474" s="44" t="str">
        <f t="shared" si="609"/>
        <v>Inviable Sanitariamente</v>
      </c>
      <c r="HCF474" s="44" t="str">
        <f t="shared" si="609"/>
        <v>Inviable Sanitariamente</v>
      </c>
      <c r="HCG474" s="44" t="str">
        <f t="shared" si="609"/>
        <v>Inviable Sanitariamente</v>
      </c>
      <c r="HCH474" s="44" t="str">
        <f t="shared" si="609"/>
        <v>Inviable Sanitariamente</v>
      </c>
      <c r="HCI474" s="44" t="str">
        <f t="shared" si="609"/>
        <v>Inviable Sanitariamente</v>
      </c>
      <c r="HCJ474" s="44" t="str">
        <f t="shared" si="609"/>
        <v>Inviable Sanitariamente</v>
      </c>
      <c r="HCK474" s="44" t="str">
        <f t="shared" si="609"/>
        <v>Inviable Sanitariamente</v>
      </c>
      <c r="HCL474" s="44" t="str">
        <f t="shared" si="609"/>
        <v>Inviable Sanitariamente</v>
      </c>
      <c r="HCM474" s="44" t="str">
        <f t="shared" si="609"/>
        <v>Inviable Sanitariamente</v>
      </c>
      <c r="HCN474" s="44" t="str">
        <f t="shared" ref="HCN474:HCW476" si="610">IF(HCL474&lt;5,"Sin Riesgo",IF(HCL474 &lt;=14,"Bajo",IF(HCL474&lt;=35,"Medio",IF(HCL474&lt;=80,"Alto","Inviable Sanitariamente"))))</f>
        <v>Inviable Sanitariamente</v>
      </c>
      <c r="HCO474" s="44" t="str">
        <f t="shared" si="610"/>
        <v>Inviable Sanitariamente</v>
      </c>
      <c r="HCP474" s="44" t="str">
        <f t="shared" si="610"/>
        <v>Inviable Sanitariamente</v>
      </c>
      <c r="HCQ474" s="44" t="str">
        <f t="shared" si="610"/>
        <v>Inviable Sanitariamente</v>
      </c>
      <c r="HCR474" s="44" t="str">
        <f t="shared" si="610"/>
        <v>Inviable Sanitariamente</v>
      </c>
      <c r="HCS474" s="44" t="str">
        <f t="shared" si="610"/>
        <v>Inviable Sanitariamente</v>
      </c>
      <c r="HCT474" s="44" t="str">
        <f t="shared" si="610"/>
        <v>Inviable Sanitariamente</v>
      </c>
      <c r="HCU474" s="44" t="str">
        <f t="shared" si="610"/>
        <v>Inviable Sanitariamente</v>
      </c>
      <c r="HCV474" s="44" t="str">
        <f t="shared" si="610"/>
        <v>Inviable Sanitariamente</v>
      </c>
      <c r="HCW474" s="44" t="str">
        <f t="shared" si="610"/>
        <v>Inviable Sanitariamente</v>
      </c>
      <c r="HCX474" s="44" t="str">
        <f t="shared" ref="HCX474:HDG476" si="611">IF(HCV474&lt;5,"Sin Riesgo",IF(HCV474 &lt;=14,"Bajo",IF(HCV474&lt;=35,"Medio",IF(HCV474&lt;=80,"Alto","Inviable Sanitariamente"))))</f>
        <v>Inviable Sanitariamente</v>
      </c>
      <c r="HCY474" s="44" t="str">
        <f t="shared" si="611"/>
        <v>Inviable Sanitariamente</v>
      </c>
      <c r="HCZ474" s="44" t="str">
        <f t="shared" si="611"/>
        <v>Inviable Sanitariamente</v>
      </c>
      <c r="HDA474" s="44" t="str">
        <f t="shared" si="611"/>
        <v>Inviable Sanitariamente</v>
      </c>
      <c r="HDB474" s="44" t="str">
        <f t="shared" si="611"/>
        <v>Inviable Sanitariamente</v>
      </c>
      <c r="HDC474" s="44" t="str">
        <f t="shared" si="611"/>
        <v>Inviable Sanitariamente</v>
      </c>
      <c r="HDD474" s="44" t="str">
        <f t="shared" si="611"/>
        <v>Inviable Sanitariamente</v>
      </c>
      <c r="HDE474" s="44" t="str">
        <f t="shared" si="611"/>
        <v>Inviable Sanitariamente</v>
      </c>
      <c r="HDF474" s="44" t="str">
        <f t="shared" si="611"/>
        <v>Inviable Sanitariamente</v>
      </c>
      <c r="HDG474" s="44" t="str">
        <f t="shared" si="611"/>
        <v>Inviable Sanitariamente</v>
      </c>
      <c r="HDH474" s="44" t="str">
        <f t="shared" ref="HDH474:HDQ476" si="612">IF(HDF474&lt;5,"Sin Riesgo",IF(HDF474 &lt;=14,"Bajo",IF(HDF474&lt;=35,"Medio",IF(HDF474&lt;=80,"Alto","Inviable Sanitariamente"))))</f>
        <v>Inviable Sanitariamente</v>
      </c>
      <c r="HDI474" s="44" t="str">
        <f t="shared" si="612"/>
        <v>Inviable Sanitariamente</v>
      </c>
      <c r="HDJ474" s="44" t="str">
        <f t="shared" si="612"/>
        <v>Inviable Sanitariamente</v>
      </c>
      <c r="HDK474" s="44" t="str">
        <f t="shared" si="612"/>
        <v>Inviable Sanitariamente</v>
      </c>
      <c r="HDL474" s="44" t="str">
        <f t="shared" si="612"/>
        <v>Inviable Sanitariamente</v>
      </c>
      <c r="HDM474" s="44" t="str">
        <f t="shared" si="612"/>
        <v>Inviable Sanitariamente</v>
      </c>
      <c r="HDN474" s="44" t="str">
        <f t="shared" si="612"/>
        <v>Inviable Sanitariamente</v>
      </c>
      <c r="HDO474" s="44" t="str">
        <f t="shared" si="612"/>
        <v>Inviable Sanitariamente</v>
      </c>
      <c r="HDP474" s="44" t="str">
        <f t="shared" si="612"/>
        <v>Inviable Sanitariamente</v>
      </c>
      <c r="HDQ474" s="44" t="str">
        <f t="shared" si="612"/>
        <v>Inviable Sanitariamente</v>
      </c>
      <c r="HDR474" s="44" t="str">
        <f t="shared" ref="HDR474:HEA476" si="613">IF(HDP474&lt;5,"Sin Riesgo",IF(HDP474 &lt;=14,"Bajo",IF(HDP474&lt;=35,"Medio",IF(HDP474&lt;=80,"Alto","Inviable Sanitariamente"))))</f>
        <v>Inviable Sanitariamente</v>
      </c>
      <c r="HDS474" s="44" t="str">
        <f t="shared" si="613"/>
        <v>Inviable Sanitariamente</v>
      </c>
      <c r="HDT474" s="44" t="str">
        <f t="shared" si="613"/>
        <v>Inviable Sanitariamente</v>
      </c>
      <c r="HDU474" s="44" t="str">
        <f t="shared" si="613"/>
        <v>Inviable Sanitariamente</v>
      </c>
      <c r="HDV474" s="44" t="str">
        <f t="shared" si="613"/>
        <v>Inviable Sanitariamente</v>
      </c>
      <c r="HDW474" s="44" t="str">
        <f t="shared" si="613"/>
        <v>Inviable Sanitariamente</v>
      </c>
      <c r="HDX474" s="44" t="str">
        <f t="shared" si="613"/>
        <v>Inviable Sanitariamente</v>
      </c>
      <c r="HDY474" s="44" t="str">
        <f t="shared" si="613"/>
        <v>Inviable Sanitariamente</v>
      </c>
      <c r="HDZ474" s="44" t="str">
        <f t="shared" si="613"/>
        <v>Inviable Sanitariamente</v>
      </c>
      <c r="HEA474" s="44" t="str">
        <f t="shared" si="613"/>
        <v>Inviable Sanitariamente</v>
      </c>
      <c r="HEB474" s="44" t="str">
        <f t="shared" ref="HEB474:HEK476" si="614">IF(HDZ474&lt;5,"Sin Riesgo",IF(HDZ474 &lt;=14,"Bajo",IF(HDZ474&lt;=35,"Medio",IF(HDZ474&lt;=80,"Alto","Inviable Sanitariamente"))))</f>
        <v>Inviable Sanitariamente</v>
      </c>
      <c r="HEC474" s="44" t="str">
        <f t="shared" si="614"/>
        <v>Inviable Sanitariamente</v>
      </c>
      <c r="HED474" s="44" t="str">
        <f t="shared" si="614"/>
        <v>Inviable Sanitariamente</v>
      </c>
      <c r="HEE474" s="44" t="str">
        <f t="shared" si="614"/>
        <v>Inviable Sanitariamente</v>
      </c>
      <c r="HEF474" s="44" t="str">
        <f t="shared" si="614"/>
        <v>Inviable Sanitariamente</v>
      </c>
      <c r="HEG474" s="44" t="str">
        <f t="shared" si="614"/>
        <v>Inviable Sanitariamente</v>
      </c>
      <c r="HEH474" s="44" t="str">
        <f t="shared" si="614"/>
        <v>Inviable Sanitariamente</v>
      </c>
      <c r="HEI474" s="44" t="str">
        <f t="shared" si="614"/>
        <v>Inviable Sanitariamente</v>
      </c>
      <c r="HEJ474" s="44" t="str">
        <f t="shared" si="614"/>
        <v>Inviable Sanitariamente</v>
      </c>
      <c r="HEK474" s="44" t="str">
        <f t="shared" si="614"/>
        <v>Inviable Sanitariamente</v>
      </c>
      <c r="HEL474" s="44" t="str">
        <f t="shared" ref="HEL474:HEU476" si="615">IF(HEJ474&lt;5,"Sin Riesgo",IF(HEJ474 &lt;=14,"Bajo",IF(HEJ474&lt;=35,"Medio",IF(HEJ474&lt;=80,"Alto","Inviable Sanitariamente"))))</f>
        <v>Inviable Sanitariamente</v>
      </c>
      <c r="HEM474" s="44" t="str">
        <f t="shared" si="615"/>
        <v>Inviable Sanitariamente</v>
      </c>
      <c r="HEN474" s="44" t="str">
        <f t="shared" si="615"/>
        <v>Inviable Sanitariamente</v>
      </c>
      <c r="HEO474" s="44" t="str">
        <f t="shared" si="615"/>
        <v>Inviable Sanitariamente</v>
      </c>
      <c r="HEP474" s="44" t="str">
        <f t="shared" si="615"/>
        <v>Inviable Sanitariamente</v>
      </c>
      <c r="HEQ474" s="44" t="str">
        <f t="shared" si="615"/>
        <v>Inviable Sanitariamente</v>
      </c>
      <c r="HER474" s="44" t="str">
        <f t="shared" si="615"/>
        <v>Inviable Sanitariamente</v>
      </c>
      <c r="HES474" s="44" t="str">
        <f t="shared" si="615"/>
        <v>Inviable Sanitariamente</v>
      </c>
      <c r="HET474" s="44" t="str">
        <f t="shared" si="615"/>
        <v>Inviable Sanitariamente</v>
      </c>
      <c r="HEU474" s="44" t="str">
        <f t="shared" si="615"/>
        <v>Inviable Sanitariamente</v>
      </c>
      <c r="HEV474" s="44" t="str">
        <f t="shared" ref="HEV474:HFE476" si="616">IF(HET474&lt;5,"Sin Riesgo",IF(HET474 &lt;=14,"Bajo",IF(HET474&lt;=35,"Medio",IF(HET474&lt;=80,"Alto","Inviable Sanitariamente"))))</f>
        <v>Inviable Sanitariamente</v>
      </c>
      <c r="HEW474" s="44" t="str">
        <f t="shared" si="616"/>
        <v>Inviable Sanitariamente</v>
      </c>
      <c r="HEX474" s="44" t="str">
        <f t="shared" si="616"/>
        <v>Inviable Sanitariamente</v>
      </c>
      <c r="HEY474" s="44" t="str">
        <f t="shared" si="616"/>
        <v>Inviable Sanitariamente</v>
      </c>
      <c r="HEZ474" s="44" t="str">
        <f t="shared" si="616"/>
        <v>Inviable Sanitariamente</v>
      </c>
      <c r="HFA474" s="44" t="str">
        <f t="shared" si="616"/>
        <v>Inviable Sanitariamente</v>
      </c>
      <c r="HFB474" s="44" t="str">
        <f t="shared" si="616"/>
        <v>Inviable Sanitariamente</v>
      </c>
      <c r="HFC474" s="44" t="str">
        <f t="shared" si="616"/>
        <v>Inviable Sanitariamente</v>
      </c>
      <c r="HFD474" s="44" t="str">
        <f t="shared" si="616"/>
        <v>Inviable Sanitariamente</v>
      </c>
      <c r="HFE474" s="44" t="str">
        <f t="shared" si="616"/>
        <v>Inviable Sanitariamente</v>
      </c>
      <c r="HFF474" s="44" t="str">
        <f t="shared" ref="HFF474:HFO476" si="617">IF(HFD474&lt;5,"Sin Riesgo",IF(HFD474 &lt;=14,"Bajo",IF(HFD474&lt;=35,"Medio",IF(HFD474&lt;=80,"Alto","Inviable Sanitariamente"))))</f>
        <v>Inviable Sanitariamente</v>
      </c>
      <c r="HFG474" s="44" t="str">
        <f t="shared" si="617"/>
        <v>Inviable Sanitariamente</v>
      </c>
      <c r="HFH474" s="44" t="str">
        <f t="shared" si="617"/>
        <v>Inviable Sanitariamente</v>
      </c>
      <c r="HFI474" s="44" t="str">
        <f t="shared" si="617"/>
        <v>Inviable Sanitariamente</v>
      </c>
      <c r="HFJ474" s="44" t="str">
        <f t="shared" si="617"/>
        <v>Inviable Sanitariamente</v>
      </c>
      <c r="HFK474" s="44" t="str">
        <f t="shared" si="617"/>
        <v>Inviable Sanitariamente</v>
      </c>
      <c r="HFL474" s="44" t="str">
        <f t="shared" si="617"/>
        <v>Inviable Sanitariamente</v>
      </c>
      <c r="HFM474" s="44" t="str">
        <f t="shared" si="617"/>
        <v>Inviable Sanitariamente</v>
      </c>
      <c r="HFN474" s="44" t="str">
        <f t="shared" si="617"/>
        <v>Inviable Sanitariamente</v>
      </c>
      <c r="HFO474" s="44" t="str">
        <f t="shared" si="617"/>
        <v>Inviable Sanitariamente</v>
      </c>
      <c r="HFP474" s="44" t="str">
        <f t="shared" ref="HFP474:HFY476" si="618">IF(HFN474&lt;5,"Sin Riesgo",IF(HFN474 &lt;=14,"Bajo",IF(HFN474&lt;=35,"Medio",IF(HFN474&lt;=80,"Alto","Inviable Sanitariamente"))))</f>
        <v>Inviable Sanitariamente</v>
      </c>
      <c r="HFQ474" s="44" t="str">
        <f t="shared" si="618"/>
        <v>Inviable Sanitariamente</v>
      </c>
      <c r="HFR474" s="44" t="str">
        <f t="shared" si="618"/>
        <v>Inviable Sanitariamente</v>
      </c>
      <c r="HFS474" s="44" t="str">
        <f t="shared" si="618"/>
        <v>Inviable Sanitariamente</v>
      </c>
      <c r="HFT474" s="44" t="str">
        <f t="shared" si="618"/>
        <v>Inviable Sanitariamente</v>
      </c>
      <c r="HFU474" s="44" t="str">
        <f t="shared" si="618"/>
        <v>Inviable Sanitariamente</v>
      </c>
      <c r="HFV474" s="44" t="str">
        <f t="shared" si="618"/>
        <v>Inviable Sanitariamente</v>
      </c>
      <c r="HFW474" s="44" t="str">
        <f t="shared" si="618"/>
        <v>Inviable Sanitariamente</v>
      </c>
      <c r="HFX474" s="44" t="str">
        <f t="shared" si="618"/>
        <v>Inviable Sanitariamente</v>
      </c>
      <c r="HFY474" s="44" t="str">
        <f t="shared" si="618"/>
        <v>Inviable Sanitariamente</v>
      </c>
      <c r="HFZ474" s="44" t="str">
        <f t="shared" ref="HFZ474:HGI476" si="619">IF(HFX474&lt;5,"Sin Riesgo",IF(HFX474 &lt;=14,"Bajo",IF(HFX474&lt;=35,"Medio",IF(HFX474&lt;=80,"Alto","Inviable Sanitariamente"))))</f>
        <v>Inviable Sanitariamente</v>
      </c>
      <c r="HGA474" s="44" t="str">
        <f t="shared" si="619"/>
        <v>Inviable Sanitariamente</v>
      </c>
      <c r="HGB474" s="44" t="str">
        <f t="shared" si="619"/>
        <v>Inviable Sanitariamente</v>
      </c>
      <c r="HGC474" s="44" t="str">
        <f t="shared" si="619"/>
        <v>Inviable Sanitariamente</v>
      </c>
      <c r="HGD474" s="44" t="str">
        <f t="shared" si="619"/>
        <v>Inviable Sanitariamente</v>
      </c>
      <c r="HGE474" s="44" t="str">
        <f t="shared" si="619"/>
        <v>Inviable Sanitariamente</v>
      </c>
      <c r="HGF474" s="44" t="str">
        <f t="shared" si="619"/>
        <v>Inviable Sanitariamente</v>
      </c>
      <c r="HGG474" s="44" t="str">
        <f t="shared" si="619"/>
        <v>Inviable Sanitariamente</v>
      </c>
      <c r="HGH474" s="44" t="str">
        <f t="shared" si="619"/>
        <v>Inviable Sanitariamente</v>
      </c>
      <c r="HGI474" s="44" t="str">
        <f t="shared" si="619"/>
        <v>Inviable Sanitariamente</v>
      </c>
      <c r="HGJ474" s="44" t="str">
        <f t="shared" ref="HGJ474:HGS476" si="620">IF(HGH474&lt;5,"Sin Riesgo",IF(HGH474 &lt;=14,"Bajo",IF(HGH474&lt;=35,"Medio",IF(HGH474&lt;=80,"Alto","Inviable Sanitariamente"))))</f>
        <v>Inviable Sanitariamente</v>
      </c>
      <c r="HGK474" s="44" t="str">
        <f t="shared" si="620"/>
        <v>Inviable Sanitariamente</v>
      </c>
      <c r="HGL474" s="44" t="str">
        <f t="shared" si="620"/>
        <v>Inviable Sanitariamente</v>
      </c>
      <c r="HGM474" s="44" t="str">
        <f t="shared" si="620"/>
        <v>Inviable Sanitariamente</v>
      </c>
      <c r="HGN474" s="44" t="str">
        <f t="shared" si="620"/>
        <v>Inviable Sanitariamente</v>
      </c>
      <c r="HGO474" s="44" t="str">
        <f t="shared" si="620"/>
        <v>Inviable Sanitariamente</v>
      </c>
      <c r="HGP474" s="44" t="str">
        <f t="shared" si="620"/>
        <v>Inviable Sanitariamente</v>
      </c>
      <c r="HGQ474" s="44" t="str">
        <f t="shared" si="620"/>
        <v>Inviable Sanitariamente</v>
      </c>
      <c r="HGR474" s="44" t="str">
        <f t="shared" si="620"/>
        <v>Inviable Sanitariamente</v>
      </c>
      <c r="HGS474" s="44" t="str">
        <f t="shared" si="620"/>
        <v>Inviable Sanitariamente</v>
      </c>
      <c r="HGT474" s="44" t="str">
        <f t="shared" ref="HGT474:HHC476" si="621">IF(HGR474&lt;5,"Sin Riesgo",IF(HGR474 &lt;=14,"Bajo",IF(HGR474&lt;=35,"Medio",IF(HGR474&lt;=80,"Alto","Inviable Sanitariamente"))))</f>
        <v>Inviable Sanitariamente</v>
      </c>
      <c r="HGU474" s="44" t="str">
        <f t="shared" si="621"/>
        <v>Inviable Sanitariamente</v>
      </c>
      <c r="HGV474" s="44" t="str">
        <f t="shared" si="621"/>
        <v>Inviable Sanitariamente</v>
      </c>
      <c r="HGW474" s="44" t="str">
        <f t="shared" si="621"/>
        <v>Inviable Sanitariamente</v>
      </c>
      <c r="HGX474" s="44" t="str">
        <f t="shared" si="621"/>
        <v>Inviable Sanitariamente</v>
      </c>
      <c r="HGY474" s="44" t="str">
        <f t="shared" si="621"/>
        <v>Inviable Sanitariamente</v>
      </c>
      <c r="HGZ474" s="44" t="str">
        <f t="shared" si="621"/>
        <v>Inviable Sanitariamente</v>
      </c>
      <c r="HHA474" s="44" t="str">
        <f t="shared" si="621"/>
        <v>Inviable Sanitariamente</v>
      </c>
      <c r="HHB474" s="44" t="str">
        <f t="shared" si="621"/>
        <v>Inviable Sanitariamente</v>
      </c>
      <c r="HHC474" s="44" t="str">
        <f t="shared" si="621"/>
        <v>Inviable Sanitariamente</v>
      </c>
      <c r="HHD474" s="44" t="str">
        <f t="shared" ref="HHD474:HHM476" si="622">IF(HHB474&lt;5,"Sin Riesgo",IF(HHB474 &lt;=14,"Bajo",IF(HHB474&lt;=35,"Medio",IF(HHB474&lt;=80,"Alto","Inviable Sanitariamente"))))</f>
        <v>Inviable Sanitariamente</v>
      </c>
      <c r="HHE474" s="44" t="str">
        <f t="shared" si="622"/>
        <v>Inviable Sanitariamente</v>
      </c>
      <c r="HHF474" s="44" t="str">
        <f t="shared" si="622"/>
        <v>Inviable Sanitariamente</v>
      </c>
      <c r="HHG474" s="44" t="str">
        <f t="shared" si="622"/>
        <v>Inviable Sanitariamente</v>
      </c>
      <c r="HHH474" s="44" t="str">
        <f t="shared" si="622"/>
        <v>Inviable Sanitariamente</v>
      </c>
      <c r="HHI474" s="44" t="str">
        <f t="shared" si="622"/>
        <v>Inviable Sanitariamente</v>
      </c>
      <c r="HHJ474" s="44" t="str">
        <f t="shared" si="622"/>
        <v>Inviable Sanitariamente</v>
      </c>
      <c r="HHK474" s="44" t="str">
        <f t="shared" si="622"/>
        <v>Inviable Sanitariamente</v>
      </c>
      <c r="HHL474" s="44" t="str">
        <f t="shared" si="622"/>
        <v>Inviable Sanitariamente</v>
      </c>
      <c r="HHM474" s="44" t="str">
        <f t="shared" si="622"/>
        <v>Inviable Sanitariamente</v>
      </c>
      <c r="HHN474" s="44" t="str">
        <f t="shared" ref="HHN474:HHW476" si="623">IF(HHL474&lt;5,"Sin Riesgo",IF(HHL474 &lt;=14,"Bajo",IF(HHL474&lt;=35,"Medio",IF(HHL474&lt;=80,"Alto","Inviable Sanitariamente"))))</f>
        <v>Inviable Sanitariamente</v>
      </c>
      <c r="HHO474" s="44" t="str">
        <f t="shared" si="623"/>
        <v>Inviable Sanitariamente</v>
      </c>
      <c r="HHP474" s="44" t="str">
        <f t="shared" si="623"/>
        <v>Inviable Sanitariamente</v>
      </c>
      <c r="HHQ474" s="44" t="str">
        <f t="shared" si="623"/>
        <v>Inviable Sanitariamente</v>
      </c>
      <c r="HHR474" s="44" t="str">
        <f t="shared" si="623"/>
        <v>Inviable Sanitariamente</v>
      </c>
      <c r="HHS474" s="44" t="str">
        <f t="shared" si="623"/>
        <v>Inviable Sanitariamente</v>
      </c>
      <c r="HHT474" s="44" t="str">
        <f t="shared" si="623"/>
        <v>Inviable Sanitariamente</v>
      </c>
      <c r="HHU474" s="44" t="str">
        <f t="shared" si="623"/>
        <v>Inviable Sanitariamente</v>
      </c>
      <c r="HHV474" s="44" t="str">
        <f t="shared" si="623"/>
        <v>Inviable Sanitariamente</v>
      </c>
      <c r="HHW474" s="44" t="str">
        <f t="shared" si="623"/>
        <v>Inviable Sanitariamente</v>
      </c>
      <c r="HHX474" s="44" t="str">
        <f t="shared" ref="HHX474:HIG476" si="624">IF(HHV474&lt;5,"Sin Riesgo",IF(HHV474 &lt;=14,"Bajo",IF(HHV474&lt;=35,"Medio",IF(HHV474&lt;=80,"Alto","Inviable Sanitariamente"))))</f>
        <v>Inviable Sanitariamente</v>
      </c>
      <c r="HHY474" s="44" t="str">
        <f t="shared" si="624"/>
        <v>Inviable Sanitariamente</v>
      </c>
      <c r="HHZ474" s="44" t="str">
        <f t="shared" si="624"/>
        <v>Inviable Sanitariamente</v>
      </c>
      <c r="HIA474" s="44" t="str">
        <f t="shared" si="624"/>
        <v>Inviable Sanitariamente</v>
      </c>
      <c r="HIB474" s="44" t="str">
        <f t="shared" si="624"/>
        <v>Inviable Sanitariamente</v>
      </c>
      <c r="HIC474" s="44" t="str">
        <f t="shared" si="624"/>
        <v>Inviable Sanitariamente</v>
      </c>
      <c r="HID474" s="44" t="str">
        <f t="shared" si="624"/>
        <v>Inviable Sanitariamente</v>
      </c>
      <c r="HIE474" s="44" t="str">
        <f t="shared" si="624"/>
        <v>Inviable Sanitariamente</v>
      </c>
      <c r="HIF474" s="44" t="str">
        <f t="shared" si="624"/>
        <v>Inviable Sanitariamente</v>
      </c>
      <c r="HIG474" s="44" t="str">
        <f t="shared" si="624"/>
        <v>Inviable Sanitariamente</v>
      </c>
      <c r="HIH474" s="44" t="str">
        <f t="shared" ref="HIH474:HIQ476" si="625">IF(HIF474&lt;5,"Sin Riesgo",IF(HIF474 &lt;=14,"Bajo",IF(HIF474&lt;=35,"Medio",IF(HIF474&lt;=80,"Alto","Inviable Sanitariamente"))))</f>
        <v>Inviable Sanitariamente</v>
      </c>
      <c r="HII474" s="44" t="str">
        <f t="shared" si="625"/>
        <v>Inviable Sanitariamente</v>
      </c>
      <c r="HIJ474" s="44" t="str">
        <f t="shared" si="625"/>
        <v>Inviable Sanitariamente</v>
      </c>
      <c r="HIK474" s="44" t="str">
        <f t="shared" si="625"/>
        <v>Inviable Sanitariamente</v>
      </c>
      <c r="HIL474" s="44" t="str">
        <f t="shared" si="625"/>
        <v>Inviable Sanitariamente</v>
      </c>
      <c r="HIM474" s="44" t="str">
        <f t="shared" si="625"/>
        <v>Inviable Sanitariamente</v>
      </c>
      <c r="HIN474" s="44" t="str">
        <f t="shared" si="625"/>
        <v>Inviable Sanitariamente</v>
      </c>
      <c r="HIO474" s="44" t="str">
        <f t="shared" si="625"/>
        <v>Inviable Sanitariamente</v>
      </c>
      <c r="HIP474" s="44" t="str">
        <f t="shared" si="625"/>
        <v>Inviable Sanitariamente</v>
      </c>
      <c r="HIQ474" s="44" t="str">
        <f t="shared" si="625"/>
        <v>Inviable Sanitariamente</v>
      </c>
      <c r="HIR474" s="44" t="str">
        <f t="shared" ref="HIR474:HJA476" si="626">IF(HIP474&lt;5,"Sin Riesgo",IF(HIP474 &lt;=14,"Bajo",IF(HIP474&lt;=35,"Medio",IF(HIP474&lt;=80,"Alto","Inviable Sanitariamente"))))</f>
        <v>Inviable Sanitariamente</v>
      </c>
      <c r="HIS474" s="44" t="str">
        <f t="shared" si="626"/>
        <v>Inviable Sanitariamente</v>
      </c>
      <c r="HIT474" s="44" t="str">
        <f t="shared" si="626"/>
        <v>Inviable Sanitariamente</v>
      </c>
      <c r="HIU474" s="44" t="str">
        <f t="shared" si="626"/>
        <v>Inviable Sanitariamente</v>
      </c>
      <c r="HIV474" s="44" t="str">
        <f t="shared" si="626"/>
        <v>Inviable Sanitariamente</v>
      </c>
      <c r="HIW474" s="44" t="str">
        <f t="shared" si="626"/>
        <v>Inviable Sanitariamente</v>
      </c>
      <c r="HIX474" s="44" t="str">
        <f t="shared" si="626"/>
        <v>Inviable Sanitariamente</v>
      </c>
      <c r="HIY474" s="44" t="str">
        <f t="shared" si="626"/>
        <v>Inviable Sanitariamente</v>
      </c>
      <c r="HIZ474" s="44" t="str">
        <f t="shared" si="626"/>
        <v>Inviable Sanitariamente</v>
      </c>
      <c r="HJA474" s="44" t="str">
        <f t="shared" si="626"/>
        <v>Inviable Sanitariamente</v>
      </c>
      <c r="HJB474" s="44" t="str">
        <f t="shared" ref="HJB474:HJK476" si="627">IF(HIZ474&lt;5,"Sin Riesgo",IF(HIZ474 &lt;=14,"Bajo",IF(HIZ474&lt;=35,"Medio",IF(HIZ474&lt;=80,"Alto","Inviable Sanitariamente"))))</f>
        <v>Inviable Sanitariamente</v>
      </c>
      <c r="HJC474" s="44" t="str">
        <f t="shared" si="627"/>
        <v>Inviable Sanitariamente</v>
      </c>
      <c r="HJD474" s="44" t="str">
        <f t="shared" si="627"/>
        <v>Inviable Sanitariamente</v>
      </c>
      <c r="HJE474" s="44" t="str">
        <f t="shared" si="627"/>
        <v>Inviable Sanitariamente</v>
      </c>
      <c r="HJF474" s="44" t="str">
        <f t="shared" si="627"/>
        <v>Inviable Sanitariamente</v>
      </c>
      <c r="HJG474" s="44" t="str">
        <f t="shared" si="627"/>
        <v>Inviable Sanitariamente</v>
      </c>
      <c r="HJH474" s="44" t="str">
        <f t="shared" si="627"/>
        <v>Inviable Sanitariamente</v>
      </c>
      <c r="HJI474" s="44" t="str">
        <f t="shared" si="627"/>
        <v>Inviable Sanitariamente</v>
      </c>
      <c r="HJJ474" s="44" t="str">
        <f t="shared" si="627"/>
        <v>Inviable Sanitariamente</v>
      </c>
      <c r="HJK474" s="44" t="str">
        <f t="shared" si="627"/>
        <v>Inviable Sanitariamente</v>
      </c>
      <c r="HJL474" s="44" t="str">
        <f t="shared" ref="HJL474:HJU476" si="628">IF(HJJ474&lt;5,"Sin Riesgo",IF(HJJ474 &lt;=14,"Bajo",IF(HJJ474&lt;=35,"Medio",IF(HJJ474&lt;=80,"Alto","Inviable Sanitariamente"))))</f>
        <v>Inviable Sanitariamente</v>
      </c>
      <c r="HJM474" s="44" t="str">
        <f t="shared" si="628"/>
        <v>Inviable Sanitariamente</v>
      </c>
      <c r="HJN474" s="44" t="str">
        <f t="shared" si="628"/>
        <v>Inviable Sanitariamente</v>
      </c>
      <c r="HJO474" s="44" t="str">
        <f t="shared" si="628"/>
        <v>Inviable Sanitariamente</v>
      </c>
      <c r="HJP474" s="44" t="str">
        <f t="shared" si="628"/>
        <v>Inviable Sanitariamente</v>
      </c>
      <c r="HJQ474" s="44" t="str">
        <f t="shared" si="628"/>
        <v>Inviable Sanitariamente</v>
      </c>
      <c r="HJR474" s="44" t="str">
        <f t="shared" si="628"/>
        <v>Inviable Sanitariamente</v>
      </c>
      <c r="HJS474" s="44" t="str">
        <f t="shared" si="628"/>
        <v>Inviable Sanitariamente</v>
      </c>
      <c r="HJT474" s="44" t="str">
        <f t="shared" si="628"/>
        <v>Inviable Sanitariamente</v>
      </c>
      <c r="HJU474" s="44" t="str">
        <f t="shared" si="628"/>
        <v>Inviable Sanitariamente</v>
      </c>
      <c r="HJV474" s="44" t="str">
        <f t="shared" ref="HJV474:HKE476" si="629">IF(HJT474&lt;5,"Sin Riesgo",IF(HJT474 &lt;=14,"Bajo",IF(HJT474&lt;=35,"Medio",IF(HJT474&lt;=80,"Alto","Inviable Sanitariamente"))))</f>
        <v>Inviable Sanitariamente</v>
      </c>
      <c r="HJW474" s="44" t="str">
        <f t="shared" si="629"/>
        <v>Inviable Sanitariamente</v>
      </c>
      <c r="HJX474" s="44" t="str">
        <f t="shared" si="629"/>
        <v>Inviable Sanitariamente</v>
      </c>
      <c r="HJY474" s="44" t="str">
        <f t="shared" si="629"/>
        <v>Inviable Sanitariamente</v>
      </c>
      <c r="HJZ474" s="44" t="str">
        <f t="shared" si="629"/>
        <v>Inviable Sanitariamente</v>
      </c>
      <c r="HKA474" s="44" t="str">
        <f t="shared" si="629"/>
        <v>Inviable Sanitariamente</v>
      </c>
      <c r="HKB474" s="44" t="str">
        <f t="shared" si="629"/>
        <v>Inviable Sanitariamente</v>
      </c>
      <c r="HKC474" s="44" t="str">
        <f t="shared" si="629"/>
        <v>Inviable Sanitariamente</v>
      </c>
      <c r="HKD474" s="44" t="str">
        <f t="shared" si="629"/>
        <v>Inviable Sanitariamente</v>
      </c>
      <c r="HKE474" s="44" t="str">
        <f t="shared" si="629"/>
        <v>Inviable Sanitariamente</v>
      </c>
      <c r="HKF474" s="44" t="str">
        <f t="shared" ref="HKF474:HKO476" si="630">IF(HKD474&lt;5,"Sin Riesgo",IF(HKD474 &lt;=14,"Bajo",IF(HKD474&lt;=35,"Medio",IF(HKD474&lt;=80,"Alto","Inviable Sanitariamente"))))</f>
        <v>Inviable Sanitariamente</v>
      </c>
      <c r="HKG474" s="44" t="str">
        <f t="shared" si="630"/>
        <v>Inviable Sanitariamente</v>
      </c>
      <c r="HKH474" s="44" t="str">
        <f t="shared" si="630"/>
        <v>Inviable Sanitariamente</v>
      </c>
      <c r="HKI474" s="44" t="str">
        <f t="shared" si="630"/>
        <v>Inviable Sanitariamente</v>
      </c>
      <c r="HKJ474" s="44" t="str">
        <f t="shared" si="630"/>
        <v>Inviable Sanitariamente</v>
      </c>
      <c r="HKK474" s="44" t="str">
        <f t="shared" si="630"/>
        <v>Inviable Sanitariamente</v>
      </c>
      <c r="HKL474" s="44" t="str">
        <f t="shared" si="630"/>
        <v>Inviable Sanitariamente</v>
      </c>
      <c r="HKM474" s="44" t="str">
        <f t="shared" si="630"/>
        <v>Inviable Sanitariamente</v>
      </c>
      <c r="HKN474" s="44" t="str">
        <f t="shared" si="630"/>
        <v>Inviable Sanitariamente</v>
      </c>
      <c r="HKO474" s="44" t="str">
        <f t="shared" si="630"/>
        <v>Inviable Sanitariamente</v>
      </c>
      <c r="HKP474" s="44" t="str">
        <f t="shared" ref="HKP474:HKY476" si="631">IF(HKN474&lt;5,"Sin Riesgo",IF(HKN474 &lt;=14,"Bajo",IF(HKN474&lt;=35,"Medio",IF(HKN474&lt;=80,"Alto","Inviable Sanitariamente"))))</f>
        <v>Inviable Sanitariamente</v>
      </c>
      <c r="HKQ474" s="44" t="str">
        <f t="shared" si="631"/>
        <v>Inviable Sanitariamente</v>
      </c>
      <c r="HKR474" s="44" t="str">
        <f t="shared" si="631"/>
        <v>Inviable Sanitariamente</v>
      </c>
      <c r="HKS474" s="44" t="str">
        <f t="shared" si="631"/>
        <v>Inviable Sanitariamente</v>
      </c>
      <c r="HKT474" s="44" t="str">
        <f t="shared" si="631"/>
        <v>Inviable Sanitariamente</v>
      </c>
      <c r="HKU474" s="44" t="str">
        <f t="shared" si="631"/>
        <v>Inviable Sanitariamente</v>
      </c>
      <c r="HKV474" s="44" t="str">
        <f t="shared" si="631"/>
        <v>Inviable Sanitariamente</v>
      </c>
      <c r="HKW474" s="44" t="str">
        <f t="shared" si="631"/>
        <v>Inviable Sanitariamente</v>
      </c>
      <c r="HKX474" s="44" t="str">
        <f t="shared" si="631"/>
        <v>Inviable Sanitariamente</v>
      </c>
      <c r="HKY474" s="44" t="str">
        <f t="shared" si="631"/>
        <v>Inviable Sanitariamente</v>
      </c>
      <c r="HKZ474" s="44" t="str">
        <f t="shared" ref="HKZ474:HLI476" si="632">IF(HKX474&lt;5,"Sin Riesgo",IF(HKX474 &lt;=14,"Bajo",IF(HKX474&lt;=35,"Medio",IF(HKX474&lt;=80,"Alto","Inviable Sanitariamente"))))</f>
        <v>Inviable Sanitariamente</v>
      </c>
      <c r="HLA474" s="44" t="str">
        <f t="shared" si="632"/>
        <v>Inviable Sanitariamente</v>
      </c>
      <c r="HLB474" s="44" t="str">
        <f t="shared" si="632"/>
        <v>Inviable Sanitariamente</v>
      </c>
      <c r="HLC474" s="44" t="str">
        <f t="shared" si="632"/>
        <v>Inviable Sanitariamente</v>
      </c>
      <c r="HLD474" s="44" t="str">
        <f t="shared" si="632"/>
        <v>Inviable Sanitariamente</v>
      </c>
      <c r="HLE474" s="44" t="str">
        <f t="shared" si="632"/>
        <v>Inviable Sanitariamente</v>
      </c>
      <c r="HLF474" s="44" t="str">
        <f t="shared" si="632"/>
        <v>Inviable Sanitariamente</v>
      </c>
      <c r="HLG474" s="44" t="str">
        <f t="shared" si="632"/>
        <v>Inviable Sanitariamente</v>
      </c>
      <c r="HLH474" s="44" t="str">
        <f t="shared" si="632"/>
        <v>Inviable Sanitariamente</v>
      </c>
      <c r="HLI474" s="44" t="str">
        <f t="shared" si="632"/>
        <v>Inviable Sanitariamente</v>
      </c>
      <c r="HLJ474" s="44" t="str">
        <f t="shared" ref="HLJ474:HLS476" si="633">IF(HLH474&lt;5,"Sin Riesgo",IF(HLH474 &lt;=14,"Bajo",IF(HLH474&lt;=35,"Medio",IF(HLH474&lt;=80,"Alto","Inviable Sanitariamente"))))</f>
        <v>Inviable Sanitariamente</v>
      </c>
      <c r="HLK474" s="44" t="str">
        <f t="shared" si="633"/>
        <v>Inviable Sanitariamente</v>
      </c>
      <c r="HLL474" s="44" t="str">
        <f t="shared" si="633"/>
        <v>Inviable Sanitariamente</v>
      </c>
      <c r="HLM474" s="44" t="str">
        <f t="shared" si="633"/>
        <v>Inviable Sanitariamente</v>
      </c>
      <c r="HLN474" s="44" t="str">
        <f t="shared" si="633"/>
        <v>Inviable Sanitariamente</v>
      </c>
      <c r="HLO474" s="44" t="str">
        <f t="shared" si="633"/>
        <v>Inviable Sanitariamente</v>
      </c>
      <c r="HLP474" s="44" t="str">
        <f t="shared" si="633"/>
        <v>Inviable Sanitariamente</v>
      </c>
      <c r="HLQ474" s="44" t="str">
        <f t="shared" si="633"/>
        <v>Inviable Sanitariamente</v>
      </c>
      <c r="HLR474" s="44" t="str">
        <f t="shared" si="633"/>
        <v>Inviable Sanitariamente</v>
      </c>
      <c r="HLS474" s="44" t="str">
        <f t="shared" si="633"/>
        <v>Inviable Sanitariamente</v>
      </c>
      <c r="HLT474" s="44" t="str">
        <f t="shared" ref="HLT474:HMC476" si="634">IF(HLR474&lt;5,"Sin Riesgo",IF(HLR474 &lt;=14,"Bajo",IF(HLR474&lt;=35,"Medio",IF(HLR474&lt;=80,"Alto","Inviable Sanitariamente"))))</f>
        <v>Inviable Sanitariamente</v>
      </c>
      <c r="HLU474" s="44" t="str">
        <f t="shared" si="634"/>
        <v>Inviable Sanitariamente</v>
      </c>
      <c r="HLV474" s="44" t="str">
        <f t="shared" si="634"/>
        <v>Inviable Sanitariamente</v>
      </c>
      <c r="HLW474" s="44" t="str">
        <f t="shared" si="634"/>
        <v>Inviable Sanitariamente</v>
      </c>
      <c r="HLX474" s="44" t="str">
        <f t="shared" si="634"/>
        <v>Inviable Sanitariamente</v>
      </c>
      <c r="HLY474" s="44" t="str">
        <f t="shared" si="634"/>
        <v>Inviable Sanitariamente</v>
      </c>
      <c r="HLZ474" s="44" t="str">
        <f t="shared" si="634"/>
        <v>Inviable Sanitariamente</v>
      </c>
      <c r="HMA474" s="44" t="str">
        <f t="shared" si="634"/>
        <v>Inviable Sanitariamente</v>
      </c>
      <c r="HMB474" s="44" t="str">
        <f t="shared" si="634"/>
        <v>Inviable Sanitariamente</v>
      </c>
      <c r="HMC474" s="44" t="str">
        <f t="shared" si="634"/>
        <v>Inviable Sanitariamente</v>
      </c>
      <c r="HMD474" s="44" t="str">
        <f t="shared" ref="HMD474:HMM476" si="635">IF(HMB474&lt;5,"Sin Riesgo",IF(HMB474 &lt;=14,"Bajo",IF(HMB474&lt;=35,"Medio",IF(HMB474&lt;=80,"Alto","Inviable Sanitariamente"))))</f>
        <v>Inviable Sanitariamente</v>
      </c>
      <c r="HME474" s="44" t="str">
        <f t="shared" si="635"/>
        <v>Inviable Sanitariamente</v>
      </c>
      <c r="HMF474" s="44" t="str">
        <f t="shared" si="635"/>
        <v>Inviable Sanitariamente</v>
      </c>
      <c r="HMG474" s="44" t="str">
        <f t="shared" si="635"/>
        <v>Inviable Sanitariamente</v>
      </c>
      <c r="HMH474" s="44" t="str">
        <f t="shared" si="635"/>
        <v>Inviable Sanitariamente</v>
      </c>
      <c r="HMI474" s="44" t="str">
        <f t="shared" si="635"/>
        <v>Inviable Sanitariamente</v>
      </c>
      <c r="HMJ474" s="44" t="str">
        <f t="shared" si="635"/>
        <v>Inviable Sanitariamente</v>
      </c>
      <c r="HMK474" s="44" t="str">
        <f t="shared" si="635"/>
        <v>Inviable Sanitariamente</v>
      </c>
      <c r="HML474" s="44" t="str">
        <f t="shared" si="635"/>
        <v>Inviable Sanitariamente</v>
      </c>
      <c r="HMM474" s="44" t="str">
        <f t="shared" si="635"/>
        <v>Inviable Sanitariamente</v>
      </c>
      <c r="HMN474" s="44" t="str">
        <f t="shared" ref="HMN474:HMW476" si="636">IF(HML474&lt;5,"Sin Riesgo",IF(HML474 &lt;=14,"Bajo",IF(HML474&lt;=35,"Medio",IF(HML474&lt;=80,"Alto","Inviable Sanitariamente"))))</f>
        <v>Inviable Sanitariamente</v>
      </c>
      <c r="HMO474" s="44" t="str">
        <f t="shared" si="636"/>
        <v>Inviable Sanitariamente</v>
      </c>
      <c r="HMP474" s="44" t="str">
        <f t="shared" si="636"/>
        <v>Inviable Sanitariamente</v>
      </c>
      <c r="HMQ474" s="44" t="str">
        <f t="shared" si="636"/>
        <v>Inviable Sanitariamente</v>
      </c>
      <c r="HMR474" s="44" t="str">
        <f t="shared" si="636"/>
        <v>Inviable Sanitariamente</v>
      </c>
      <c r="HMS474" s="44" t="str">
        <f t="shared" si="636"/>
        <v>Inviable Sanitariamente</v>
      </c>
      <c r="HMT474" s="44" t="str">
        <f t="shared" si="636"/>
        <v>Inviable Sanitariamente</v>
      </c>
      <c r="HMU474" s="44" t="str">
        <f t="shared" si="636"/>
        <v>Inviable Sanitariamente</v>
      </c>
      <c r="HMV474" s="44" t="str">
        <f t="shared" si="636"/>
        <v>Inviable Sanitariamente</v>
      </c>
      <c r="HMW474" s="44" t="str">
        <f t="shared" si="636"/>
        <v>Inviable Sanitariamente</v>
      </c>
      <c r="HMX474" s="44" t="str">
        <f t="shared" ref="HMX474:HNG476" si="637">IF(HMV474&lt;5,"Sin Riesgo",IF(HMV474 &lt;=14,"Bajo",IF(HMV474&lt;=35,"Medio",IF(HMV474&lt;=80,"Alto","Inviable Sanitariamente"))))</f>
        <v>Inviable Sanitariamente</v>
      </c>
      <c r="HMY474" s="44" t="str">
        <f t="shared" si="637"/>
        <v>Inviable Sanitariamente</v>
      </c>
      <c r="HMZ474" s="44" t="str">
        <f t="shared" si="637"/>
        <v>Inviable Sanitariamente</v>
      </c>
      <c r="HNA474" s="44" t="str">
        <f t="shared" si="637"/>
        <v>Inviable Sanitariamente</v>
      </c>
      <c r="HNB474" s="44" t="str">
        <f t="shared" si="637"/>
        <v>Inviable Sanitariamente</v>
      </c>
      <c r="HNC474" s="44" t="str">
        <f t="shared" si="637"/>
        <v>Inviable Sanitariamente</v>
      </c>
      <c r="HND474" s="44" t="str">
        <f t="shared" si="637"/>
        <v>Inviable Sanitariamente</v>
      </c>
      <c r="HNE474" s="44" t="str">
        <f t="shared" si="637"/>
        <v>Inviable Sanitariamente</v>
      </c>
      <c r="HNF474" s="44" t="str">
        <f t="shared" si="637"/>
        <v>Inviable Sanitariamente</v>
      </c>
      <c r="HNG474" s="44" t="str">
        <f t="shared" si="637"/>
        <v>Inviable Sanitariamente</v>
      </c>
      <c r="HNH474" s="44" t="str">
        <f t="shared" ref="HNH474:HNQ476" si="638">IF(HNF474&lt;5,"Sin Riesgo",IF(HNF474 &lt;=14,"Bajo",IF(HNF474&lt;=35,"Medio",IF(HNF474&lt;=80,"Alto","Inviable Sanitariamente"))))</f>
        <v>Inviable Sanitariamente</v>
      </c>
      <c r="HNI474" s="44" t="str">
        <f t="shared" si="638"/>
        <v>Inviable Sanitariamente</v>
      </c>
      <c r="HNJ474" s="44" t="str">
        <f t="shared" si="638"/>
        <v>Inviable Sanitariamente</v>
      </c>
      <c r="HNK474" s="44" t="str">
        <f t="shared" si="638"/>
        <v>Inviable Sanitariamente</v>
      </c>
      <c r="HNL474" s="44" t="str">
        <f t="shared" si="638"/>
        <v>Inviable Sanitariamente</v>
      </c>
      <c r="HNM474" s="44" t="str">
        <f t="shared" si="638"/>
        <v>Inviable Sanitariamente</v>
      </c>
      <c r="HNN474" s="44" t="str">
        <f t="shared" si="638"/>
        <v>Inviable Sanitariamente</v>
      </c>
      <c r="HNO474" s="44" t="str">
        <f t="shared" si="638"/>
        <v>Inviable Sanitariamente</v>
      </c>
      <c r="HNP474" s="44" t="str">
        <f t="shared" si="638"/>
        <v>Inviable Sanitariamente</v>
      </c>
      <c r="HNQ474" s="44" t="str">
        <f t="shared" si="638"/>
        <v>Inviable Sanitariamente</v>
      </c>
      <c r="HNR474" s="44" t="str">
        <f t="shared" ref="HNR474:HOA476" si="639">IF(HNP474&lt;5,"Sin Riesgo",IF(HNP474 &lt;=14,"Bajo",IF(HNP474&lt;=35,"Medio",IF(HNP474&lt;=80,"Alto","Inviable Sanitariamente"))))</f>
        <v>Inviable Sanitariamente</v>
      </c>
      <c r="HNS474" s="44" t="str">
        <f t="shared" si="639"/>
        <v>Inviable Sanitariamente</v>
      </c>
      <c r="HNT474" s="44" t="str">
        <f t="shared" si="639"/>
        <v>Inviable Sanitariamente</v>
      </c>
      <c r="HNU474" s="44" t="str">
        <f t="shared" si="639"/>
        <v>Inviable Sanitariamente</v>
      </c>
      <c r="HNV474" s="44" t="str">
        <f t="shared" si="639"/>
        <v>Inviable Sanitariamente</v>
      </c>
      <c r="HNW474" s="44" t="str">
        <f t="shared" si="639"/>
        <v>Inviable Sanitariamente</v>
      </c>
      <c r="HNX474" s="44" t="str">
        <f t="shared" si="639"/>
        <v>Inviable Sanitariamente</v>
      </c>
      <c r="HNY474" s="44" t="str">
        <f t="shared" si="639"/>
        <v>Inviable Sanitariamente</v>
      </c>
      <c r="HNZ474" s="44" t="str">
        <f t="shared" si="639"/>
        <v>Inviable Sanitariamente</v>
      </c>
      <c r="HOA474" s="44" t="str">
        <f t="shared" si="639"/>
        <v>Inviable Sanitariamente</v>
      </c>
      <c r="HOB474" s="44" t="str">
        <f t="shared" ref="HOB474:HOK476" si="640">IF(HNZ474&lt;5,"Sin Riesgo",IF(HNZ474 &lt;=14,"Bajo",IF(HNZ474&lt;=35,"Medio",IF(HNZ474&lt;=80,"Alto","Inviable Sanitariamente"))))</f>
        <v>Inviable Sanitariamente</v>
      </c>
      <c r="HOC474" s="44" t="str">
        <f t="shared" si="640"/>
        <v>Inviable Sanitariamente</v>
      </c>
      <c r="HOD474" s="44" t="str">
        <f t="shared" si="640"/>
        <v>Inviable Sanitariamente</v>
      </c>
      <c r="HOE474" s="44" t="str">
        <f t="shared" si="640"/>
        <v>Inviable Sanitariamente</v>
      </c>
      <c r="HOF474" s="44" t="str">
        <f t="shared" si="640"/>
        <v>Inviable Sanitariamente</v>
      </c>
      <c r="HOG474" s="44" t="str">
        <f t="shared" si="640"/>
        <v>Inviable Sanitariamente</v>
      </c>
      <c r="HOH474" s="44" t="str">
        <f t="shared" si="640"/>
        <v>Inviable Sanitariamente</v>
      </c>
      <c r="HOI474" s="44" t="str">
        <f t="shared" si="640"/>
        <v>Inviable Sanitariamente</v>
      </c>
      <c r="HOJ474" s="44" t="str">
        <f t="shared" si="640"/>
        <v>Inviable Sanitariamente</v>
      </c>
      <c r="HOK474" s="44" t="str">
        <f t="shared" si="640"/>
        <v>Inviable Sanitariamente</v>
      </c>
      <c r="HOL474" s="44" t="str">
        <f t="shared" ref="HOL474:HOU476" si="641">IF(HOJ474&lt;5,"Sin Riesgo",IF(HOJ474 &lt;=14,"Bajo",IF(HOJ474&lt;=35,"Medio",IF(HOJ474&lt;=80,"Alto","Inviable Sanitariamente"))))</f>
        <v>Inviable Sanitariamente</v>
      </c>
      <c r="HOM474" s="44" t="str">
        <f t="shared" si="641"/>
        <v>Inviable Sanitariamente</v>
      </c>
      <c r="HON474" s="44" t="str">
        <f t="shared" si="641"/>
        <v>Inviable Sanitariamente</v>
      </c>
      <c r="HOO474" s="44" t="str">
        <f t="shared" si="641"/>
        <v>Inviable Sanitariamente</v>
      </c>
      <c r="HOP474" s="44" t="str">
        <f t="shared" si="641"/>
        <v>Inviable Sanitariamente</v>
      </c>
      <c r="HOQ474" s="44" t="str">
        <f t="shared" si="641"/>
        <v>Inviable Sanitariamente</v>
      </c>
      <c r="HOR474" s="44" t="str">
        <f t="shared" si="641"/>
        <v>Inviable Sanitariamente</v>
      </c>
      <c r="HOS474" s="44" t="str">
        <f t="shared" si="641"/>
        <v>Inviable Sanitariamente</v>
      </c>
      <c r="HOT474" s="44" t="str">
        <f t="shared" si="641"/>
        <v>Inviable Sanitariamente</v>
      </c>
      <c r="HOU474" s="44" t="str">
        <f t="shared" si="641"/>
        <v>Inviable Sanitariamente</v>
      </c>
      <c r="HOV474" s="44" t="str">
        <f t="shared" ref="HOV474:HPE476" si="642">IF(HOT474&lt;5,"Sin Riesgo",IF(HOT474 &lt;=14,"Bajo",IF(HOT474&lt;=35,"Medio",IF(HOT474&lt;=80,"Alto","Inviable Sanitariamente"))))</f>
        <v>Inviable Sanitariamente</v>
      </c>
      <c r="HOW474" s="44" t="str">
        <f t="shared" si="642"/>
        <v>Inviable Sanitariamente</v>
      </c>
      <c r="HOX474" s="44" t="str">
        <f t="shared" si="642"/>
        <v>Inviable Sanitariamente</v>
      </c>
      <c r="HOY474" s="44" t="str">
        <f t="shared" si="642"/>
        <v>Inviable Sanitariamente</v>
      </c>
      <c r="HOZ474" s="44" t="str">
        <f t="shared" si="642"/>
        <v>Inviable Sanitariamente</v>
      </c>
      <c r="HPA474" s="44" t="str">
        <f t="shared" si="642"/>
        <v>Inviable Sanitariamente</v>
      </c>
      <c r="HPB474" s="44" t="str">
        <f t="shared" si="642"/>
        <v>Inviable Sanitariamente</v>
      </c>
      <c r="HPC474" s="44" t="str">
        <f t="shared" si="642"/>
        <v>Inviable Sanitariamente</v>
      </c>
      <c r="HPD474" s="44" t="str">
        <f t="shared" si="642"/>
        <v>Inviable Sanitariamente</v>
      </c>
      <c r="HPE474" s="44" t="str">
        <f t="shared" si="642"/>
        <v>Inviable Sanitariamente</v>
      </c>
      <c r="HPF474" s="44" t="str">
        <f t="shared" ref="HPF474:HPO476" si="643">IF(HPD474&lt;5,"Sin Riesgo",IF(HPD474 &lt;=14,"Bajo",IF(HPD474&lt;=35,"Medio",IF(HPD474&lt;=80,"Alto","Inviable Sanitariamente"))))</f>
        <v>Inviable Sanitariamente</v>
      </c>
      <c r="HPG474" s="44" t="str">
        <f t="shared" si="643"/>
        <v>Inviable Sanitariamente</v>
      </c>
      <c r="HPH474" s="44" t="str">
        <f t="shared" si="643"/>
        <v>Inviable Sanitariamente</v>
      </c>
      <c r="HPI474" s="44" t="str">
        <f t="shared" si="643"/>
        <v>Inviable Sanitariamente</v>
      </c>
      <c r="HPJ474" s="44" t="str">
        <f t="shared" si="643"/>
        <v>Inviable Sanitariamente</v>
      </c>
      <c r="HPK474" s="44" t="str">
        <f t="shared" si="643"/>
        <v>Inviable Sanitariamente</v>
      </c>
      <c r="HPL474" s="44" t="str">
        <f t="shared" si="643"/>
        <v>Inviable Sanitariamente</v>
      </c>
      <c r="HPM474" s="44" t="str">
        <f t="shared" si="643"/>
        <v>Inviable Sanitariamente</v>
      </c>
      <c r="HPN474" s="44" t="str">
        <f t="shared" si="643"/>
        <v>Inviable Sanitariamente</v>
      </c>
      <c r="HPO474" s="44" t="str">
        <f t="shared" si="643"/>
        <v>Inviable Sanitariamente</v>
      </c>
      <c r="HPP474" s="44" t="str">
        <f t="shared" ref="HPP474:HPY476" si="644">IF(HPN474&lt;5,"Sin Riesgo",IF(HPN474 &lt;=14,"Bajo",IF(HPN474&lt;=35,"Medio",IF(HPN474&lt;=80,"Alto","Inviable Sanitariamente"))))</f>
        <v>Inviable Sanitariamente</v>
      </c>
      <c r="HPQ474" s="44" t="str">
        <f t="shared" si="644"/>
        <v>Inviable Sanitariamente</v>
      </c>
      <c r="HPR474" s="44" t="str">
        <f t="shared" si="644"/>
        <v>Inviable Sanitariamente</v>
      </c>
      <c r="HPS474" s="44" t="str">
        <f t="shared" si="644"/>
        <v>Inviable Sanitariamente</v>
      </c>
      <c r="HPT474" s="44" t="str">
        <f t="shared" si="644"/>
        <v>Inviable Sanitariamente</v>
      </c>
      <c r="HPU474" s="44" t="str">
        <f t="shared" si="644"/>
        <v>Inviable Sanitariamente</v>
      </c>
      <c r="HPV474" s="44" t="str">
        <f t="shared" si="644"/>
        <v>Inviable Sanitariamente</v>
      </c>
      <c r="HPW474" s="44" t="str">
        <f t="shared" si="644"/>
        <v>Inviable Sanitariamente</v>
      </c>
      <c r="HPX474" s="44" t="str">
        <f t="shared" si="644"/>
        <v>Inviable Sanitariamente</v>
      </c>
      <c r="HPY474" s="44" t="str">
        <f t="shared" si="644"/>
        <v>Inviable Sanitariamente</v>
      </c>
      <c r="HPZ474" s="44" t="str">
        <f t="shared" ref="HPZ474:HQI476" si="645">IF(HPX474&lt;5,"Sin Riesgo",IF(HPX474 &lt;=14,"Bajo",IF(HPX474&lt;=35,"Medio",IF(HPX474&lt;=80,"Alto","Inviable Sanitariamente"))))</f>
        <v>Inviable Sanitariamente</v>
      </c>
      <c r="HQA474" s="44" t="str">
        <f t="shared" si="645"/>
        <v>Inviable Sanitariamente</v>
      </c>
      <c r="HQB474" s="44" t="str">
        <f t="shared" si="645"/>
        <v>Inviable Sanitariamente</v>
      </c>
      <c r="HQC474" s="44" t="str">
        <f t="shared" si="645"/>
        <v>Inviable Sanitariamente</v>
      </c>
      <c r="HQD474" s="44" t="str">
        <f t="shared" si="645"/>
        <v>Inviable Sanitariamente</v>
      </c>
      <c r="HQE474" s="44" t="str">
        <f t="shared" si="645"/>
        <v>Inviable Sanitariamente</v>
      </c>
      <c r="HQF474" s="44" t="str">
        <f t="shared" si="645"/>
        <v>Inviable Sanitariamente</v>
      </c>
      <c r="HQG474" s="44" t="str">
        <f t="shared" si="645"/>
        <v>Inviable Sanitariamente</v>
      </c>
      <c r="HQH474" s="44" t="str">
        <f t="shared" si="645"/>
        <v>Inviable Sanitariamente</v>
      </c>
      <c r="HQI474" s="44" t="str">
        <f t="shared" si="645"/>
        <v>Inviable Sanitariamente</v>
      </c>
      <c r="HQJ474" s="44" t="str">
        <f t="shared" ref="HQJ474:HQS476" si="646">IF(HQH474&lt;5,"Sin Riesgo",IF(HQH474 &lt;=14,"Bajo",IF(HQH474&lt;=35,"Medio",IF(HQH474&lt;=80,"Alto","Inviable Sanitariamente"))))</f>
        <v>Inviable Sanitariamente</v>
      </c>
      <c r="HQK474" s="44" t="str">
        <f t="shared" si="646"/>
        <v>Inviable Sanitariamente</v>
      </c>
      <c r="HQL474" s="44" t="str">
        <f t="shared" si="646"/>
        <v>Inviable Sanitariamente</v>
      </c>
      <c r="HQM474" s="44" t="str">
        <f t="shared" si="646"/>
        <v>Inviable Sanitariamente</v>
      </c>
      <c r="HQN474" s="44" t="str">
        <f t="shared" si="646"/>
        <v>Inviable Sanitariamente</v>
      </c>
      <c r="HQO474" s="44" t="str">
        <f t="shared" si="646"/>
        <v>Inviable Sanitariamente</v>
      </c>
      <c r="HQP474" s="44" t="str">
        <f t="shared" si="646"/>
        <v>Inviable Sanitariamente</v>
      </c>
      <c r="HQQ474" s="44" t="str">
        <f t="shared" si="646"/>
        <v>Inviable Sanitariamente</v>
      </c>
      <c r="HQR474" s="44" t="str">
        <f t="shared" si="646"/>
        <v>Inviable Sanitariamente</v>
      </c>
      <c r="HQS474" s="44" t="str">
        <f t="shared" si="646"/>
        <v>Inviable Sanitariamente</v>
      </c>
      <c r="HQT474" s="44" t="str">
        <f t="shared" ref="HQT474:HRC476" si="647">IF(HQR474&lt;5,"Sin Riesgo",IF(HQR474 &lt;=14,"Bajo",IF(HQR474&lt;=35,"Medio",IF(HQR474&lt;=80,"Alto","Inviable Sanitariamente"))))</f>
        <v>Inviable Sanitariamente</v>
      </c>
      <c r="HQU474" s="44" t="str">
        <f t="shared" si="647"/>
        <v>Inviable Sanitariamente</v>
      </c>
      <c r="HQV474" s="44" t="str">
        <f t="shared" si="647"/>
        <v>Inviable Sanitariamente</v>
      </c>
      <c r="HQW474" s="44" t="str">
        <f t="shared" si="647"/>
        <v>Inviable Sanitariamente</v>
      </c>
      <c r="HQX474" s="44" t="str">
        <f t="shared" si="647"/>
        <v>Inviable Sanitariamente</v>
      </c>
      <c r="HQY474" s="44" t="str">
        <f t="shared" si="647"/>
        <v>Inviable Sanitariamente</v>
      </c>
      <c r="HQZ474" s="44" t="str">
        <f t="shared" si="647"/>
        <v>Inviable Sanitariamente</v>
      </c>
      <c r="HRA474" s="44" t="str">
        <f t="shared" si="647"/>
        <v>Inviable Sanitariamente</v>
      </c>
      <c r="HRB474" s="44" t="str">
        <f t="shared" si="647"/>
        <v>Inviable Sanitariamente</v>
      </c>
      <c r="HRC474" s="44" t="str">
        <f t="shared" si="647"/>
        <v>Inviable Sanitariamente</v>
      </c>
      <c r="HRD474" s="44" t="str">
        <f t="shared" ref="HRD474:HRM476" si="648">IF(HRB474&lt;5,"Sin Riesgo",IF(HRB474 &lt;=14,"Bajo",IF(HRB474&lt;=35,"Medio",IF(HRB474&lt;=80,"Alto","Inviable Sanitariamente"))))</f>
        <v>Inviable Sanitariamente</v>
      </c>
      <c r="HRE474" s="44" t="str">
        <f t="shared" si="648"/>
        <v>Inviable Sanitariamente</v>
      </c>
      <c r="HRF474" s="44" t="str">
        <f t="shared" si="648"/>
        <v>Inviable Sanitariamente</v>
      </c>
      <c r="HRG474" s="44" t="str">
        <f t="shared" si="648"/>
        <v>Inviable Sanitariamente</v>
      </c>
      <c r="HRH474" s="44" t="str">
        <f t="shared" si="648"/>
        <v>Inviable Sanitariamente</v>
      </c>
      <c r="HRI474" s="44" t="str">
        <f t="shared" si="648"/>
        <v>Inviable Sanitariamente</v>
      </c>
      <c r="HRJ474" s="44" t="str">
        <f t="shared" si="648"/>
        <v>Inviable Sanitariamente</v>
      </c>
      <c r="HRK474" s="44" t="str">
        <f t="shared" si="648"/>
        <v>Inviable Sanitariamente</v>
      </c>
      <c r="HRL474" s="44" t="str">
        <f t="shared" si="648"/>
        <v>Inviable Sanitariamente</v>
      </c>
      <c r="HRM474" s="44" t="str">
        <f t="shared" si="648"/>
        <v>Inviable Sanitariamente</v>
      </c>
      <c r="HRN474" s="44" t="str">
        <f t="shared" ref="HRN474:HRW476" si="649">IF(HRL474&lt;5,"Sin Riesgo",IF(HRL474 &lt;=14,"Bajo",IF(HRL474&lt;=35,"Medio",IF(HRL474&lt;=80,"Alto","Inviable Sanitariamente"))))</f>
        <v>Inviable Sanitariamente</v>
      </c>
      <c r="HRO474" s="44" t="str">
        <f t="shared" si="649"/>
        <v>Inviable Sanitariamente</v>
      </c>
      <c r="HRP474" s="44" t="str">
        <f t="shared" si="649"/>
        <v>Inviable Sanitariamente</v>
      </c>
      <c r="HRQ474" s="44" t="str">
        <f t="shared" si="649"/>
        <v>Inviable Sanitariamente</v>
      </c>
      <c r="HRR474" s="44" t="str">
        <f t="shared" si="649"/>
        <v>Inviable Sanitariamente</v>
      </c>
      <c r="HRS474" s="44" t="str">
        <f t="shared" si="649"/>
        <v>Inviable Sanitariamente</v>
      </c>
      <c r="HRT474" s="44" t="str">
        <f t="shared" si="649"/>
        <v>Inviable Sanitariamente</v>
      </c>
      <c r="HRU474" s="44" t="str">
        <f t="shared" si="649"/>
        <v>Inviable Sanitariamente</v>
      </c>
      <c r="HRV474" s="44" t="str">
        <f t="shared" si="649"/>
        <v>Inviable Sanitariamente</v>
      </c>
      <c r="HRW474" s="44" t="str">
        <f t="shared" si="649"/>
        <v>Inviable Sanitariamente</v>
      </c>
      <c r="HRX474" s="44" t="str">
        <f t="shared" ref="HRX474:HSG476" si="650">IF(HRV474&lt;5,"Sin Riesgo",IF(HRV474 &lt;=14,"Bajo",IF(HRV474&lt;=35,"Medio",IF(HRV474&lt;=80,"Alto","Inviable Sanitariamente"))))</f>
        <v>Inviable Sanitariamente</v>
      </c>
      <c r="HRY474" s="44" t="str">
        <f t="shared" si="650"/>
        <v>Inviable Sanitariamente</v>
      </c>
      <c r="HRZ474" s="44" t="str">
        <f t="shared" si="650"/>
        <v>Inviable Sanitariamente</v>
      </c>
      <c r="HSA474" s="44" t="str">
        <f t="shared" si="650"/>
        <v>Inviable Sanitariamente</v>
      </c>
      <c r="HSB474" s="44" t="str">
        <f t="shared" si="650"/>
        <v>Inviable Sanitariamente</v>
      </c>
      <c r="HSC474" s="44" t="str">
        <f t="shared" si="650"/>
        <v>Inviable Sanitariamente</v>
      </c>
      <c r="HSD474" s="44" t="str">
        <f t="shared" si="650"/>
        <v>Inviable Sanitariamente</v>
      </c>
      <c r="HSE474" s="44" t="str">
        <f t="shared" si="650"/>
        <v>Inviable Sanitariamente</v>
      </c>
      <c r="HSF474" s="44" t="str">
        <f t="shared" si="650"/>
        <v>Inviable Sanitariamente</v>
      </c>
      <c r="HSG474" s="44" t="str">
        <f t="shared" si="650"/>
        <v>Inviable Sanitariamente</v>
      </c>
      <c r="HSH474" s="44" t="str">
        <f t="shared" ref="HSH474:HSQ476" si="651">IF(HSF474&lt;5,"Sin Riesgo",IF(HSF474 &lt;=14,"Bajo",IF(HSF474&lt;=35,"Medio",IF(HSF474&lt;=80,"Alto","Inviable Sanitariamente"))))</f>
        <v>Inviable Sanitariamente</v>
      </c>
      <c r="HSI474" s="44" t="str">
        <f t="shared" si="651"/>
        <v>Inviable Sanitariamente</v>
      </c>
      <c r="HSJ474" s="44" t="str">
        <f t="shared" si="651"/>
        <v>Inviable Sanitariamente</v>
      </c>
      <c r="HSK474" s="44" t="str">
        <f t="shared" si="651"/>
        <v>Inviable Sanitariamente</v>
      </c>
      <c r="HSL474" s="44" t="str">
        <f t="shared" si="651"/>
        <v>Inviable Sanitariamente</v>
      </c>
      <c r="HSM474" s="44" t="str">
        <f t="shared" si="651"/>
        <v>Inviable Sanitariamente</v>
      </c>
      <c r="HSN474" s="44" t="str">
        <f t="shared" si="651"/>
        <v>Inviable Sanitariamente</v>
      </c>
      <c r="HSO474" s="44" t="str">
        <f t="shared" si="651"/>
        <v>Inviable Sanitariamente</v>
      </c>
      <c r="HSP474" s="44" t="str">
        <f t="shared" si="651"/>
        <v>Inviable Sanitariamente</v>
      </c>
      <c r="HSQ474" s="44" t="str">
        <f t="shared" si="651"/>
        <v>Inviable Sanitariamente</v>
      </c>
      <c r="HSR474" s="44" t="str">
        <f t="shared" ref="HSR474:HTA476" si="652">IF(HSP474&lt;5,"Sin Riesgo",IF(HSP474 &lt;=14,"Bajo",IF(HSP474&lt;=35,"Medio",IF(HSP474&lt;=80,"Alto","Inviable Sanitariamente"))))</f>
        <v>Inviable Sanitariamente</v>
      </c>
      <c r="HSS474" s="44" t="str">
        <f t="shared" si="652"/>
        <v>Inviable Sanitariamente</v>
      </c>
      <c r="HST474" s="44" t="str">
        <f t="shared" si="652"/>
        <v>Inviable Sanitariamente</v>
      </c>
      <c r="HSU474" s="44" t="str">
        <f t="shared" si="652"/>
        <v>Inviable Sanitariamente</v>
      </c>
      <c r="HSV474" s="44" t="str">
        <f t="shared" si="652"/>
        <v>Inviable Sanitariamente</v>
      </c>
      <c r="HSW474" s="44" t="str">
        <f t="shared" si="652"/>
        <v>Inviable Sanitariamente</v>
      </c>
      <c r="HSX474" s="44" t="str">
        <f t="shared" si="652"/>
        <v>Inviable Sanitariamente</v>
      </c>
      <c r="HSY474" s="44" t="str">
        <f t="shared" si="652"/>
        <v>Inviable Sanitariamente</v>
      </c>
      <c r="HSZ474" s="44" t="str">
        <f t="shared" si="652"/>
        <v>Inviable Sanitariamente</v>
      </c>
      <c r="HTA474" s="44" t="str">
        <f t="shared" si="652"/>
        <v>Inviable Sanitariamente</v>
      </c>
      <c r="HTB474" s="44" t="str">
        <f t="shared" ref="HTB474:HTK476" si="653">IF(HSZ474&lt;5,"Sin Riesgo",IF(HSZ474 &lt;=14,"Bajo",IF(HSZ474&lt;=35,"Medio",IF(HSZ474&lt;=80,"Alto","Inviable Sanitariamente"))))</f>
        <v>Inviable Sanitariamente</v>
      </c>
      <c r="HTC474" s="44" t="str">
        <f t="shared" si="653"/>
        <v>Inviable Sanitariamente</v>
      </c>
      <c r="HTD474" s="44" t="str">
        <f t="shared" si="653"/>
        <v>Inviable Sanitariamente</v>
      </c>
      <c r="HTE474" s="44" t="str">
        <f t="shared" si="653"/>
        <v>Inviable Sanitariamente</v>
      </c>
      <c r="HTF474" s="44" t="str">
        <f t="shared" si="653"/>
        <v>Inviable Sanitariamente</v>
      </c>
      <c r="HTG474" s="44" t="str">
        <f t="shared" si="653"/>
        <v>Inviable Sanitariamente</v>
      </c>
      <c r="HTH474" s="44" t="str">
        <f t="shared" si="653"/>
        <v>Inviable Sanitariamente</v>
      </c>
      <c r="HTI474" s="44" t="str">
        <f t="shared" si="653"/>
        <v>Inviable Sanitariamente</v>
      </c>
      <c r="HTJ474" s="44" t="str">
        <f t="shared" si="653"/>
        <v>Inviable Sanitariamente</v>
      </c>
      <c r="HTK474" s="44" t="str">
        <f t="shared" si="653"/>
        <v>Inviable Sanitariamente</v>
      </c>
      <c r="HTL474" s="44" t="str">
        <f t="shared" ref="HTL474:HTU476" si="654">IF(HTJ474&lt;5,"Sin Riesgo",IF(HTJ474 &lt;=14,"Bajo",IF(HTJ474&lt;=35,"Medio",IF(HTJ474&lt;=80,"Alto","Inviable Sanitariamente"))))</f>
        <v>Inviable Sanitariamente</v>
      </c>
      <c r="HTM474" s="44" t="str">
        <f t="shared" si="654"/>
        <v>Inviable Sanitariamente</v>
      </c>
      <c r="HTN474" s="44" t="str">
        <f t="shared" si="654"/>
        <v>Inviable Sanitariamente</v>
      </c>
      <c r="HTO474" s="44" t="str">
        <f t="shared" si="654"/>
        <v>Inviable Sanitariamente</v>
      </c>
      <c r="HTP474" s="44" t="str">
        <f t="shared" si="654"/>
        <v>Inviable Sanitariamente</v>
      </c>
      <c r="HTQ474" s="44" t="str">
        <f t="shared" si="654"/>
        <v>Inviable Sanitariamente</v>
      </c>
      <c r="HTR474" s="44" t="str">
        <f t="shared" si="654"/>
        <v>Inviable Sanitariamente</v>
      </c>
      <c r="HTS474" s="44" t="str">
        <f t="shared" si="654"/>
        <v>Inviable Sanitariamente</v>
      </c>
      <c r="HTT474" s="44" t="str">
        <f t="shared" si="654"/>
        <v>Inviable Sanitariamente</v>
      </c>
      <c r="HTU474" s="44" t="str">
        <f t="shared" si="654"/>
        <v>Inviable Sanitariamente</v>
      </c>
      <c r="HTV474" s="44" t="str">
        <f t="shared" ref="HTV474:HUE476" si="655">IF(HTT474&lt;5,"Sin Riesgo",IF(HTT474 &lt;=14,"Bajo",IF(HTT474&lt;=35,"Medio",IF(HTT474&lt;=80,"Alto","Inviable Sanitariamente"))))</f>
        <v>Inviable Sanitariamente</v>
      </c>
      <c r="HTW474" s="44" t="str">
        <f t="shared" si="655"/>
        <v>Inviable Sanitariamente</v>
      </c>
      <c r="HTX474" s="44" t="str">
        <f t="shared" si="655"/>
        <v>Inviable Sanitariamente</v>
      </c>
      <c r="HTY474" s="44" t="str">
        <f t="shared" si="655"/>
        <v>Inviable Sanitariamente</v>
      </c>
      <c r="HTZ474" s="44" t="str">
        <f t="shared" si="655"/>
        <v>Inviable Sanitariamente</v>
      </c>
      <c r="HUA474" s="44" t="str">
        <f t="shared" si="655"/>
        <v>Inviable Sanitariamente</v>
      </c>
      <c r="HUB474" s="44" t="str">
        <f t="shared" si="655"/>
        <v>Inviable Sanitariamente</v>
      </c>
      <c r="HUC474" s="44" t="str">
        <f t="shared" si="655"/>
        <v>Inviable Sanitariamente</v>
      </c>
      <c r="HUD474" s="44" t="str">
        <f t="shared" si="655"/>
        <v>Inviable Sanitariamente</v>
      </c>
      <c r="HUE474" s="44" t="str">
        <f t="shared" si="655"/>
        <v>Inviable Sanitariamente</v>
      </c>
      <c r="HUF474" s="44" t="str">
        <f t="shared" ref="HUF474:HUO476" si="656">IF(HUD474&lt;5,"Sin Riesgo",IF(HUD474 &lt;=14,"Bajo",IF(HUD474&lt;=35,"Medio",IF(HUD474&lt;=80,"Alto","Inviable Sanitariamente"))))</f>
        <v>Inviable Sanitariamente</v>
      </c>
      <c r="HUG474" s="44" t="str">
        <f t="shared" si="656"/>
        <v>Inviable Sanitariamente</v>
      </c>
      <c r="HUH474" s="44" t="str">
        <f t="shared" si="656"/>
        <v>Inviable Sanitariamente</v>
      </c>
      <c r="HUI474" s="44" t="str">
        <f t="shared" si="656"/>
        <v>Inviable Sanitariamente</v>
      </c>
      <c r="HUJ474" s="44" t="str">
        <f t="shared" si="656"/>
        <v>Inviable Sanitariamente</v>
      </c>
      <c r="HUK474" s="44" t="str">
        <f t="shared" si="656"/>
        <v>Inviable Sanitariamente</v>
      </c>
      <c r="HUL474" s="44" t="str">
        <f t="shared" si="656"/>
        <v>Inviable Sanitariamente</v>
      </c>
      <c r="HUM474" s="44" t="str">
        <f t="shared" si="656"/>
        <v>Inviable Sanitariamente</v>
      </c>
      <c r="HUN474" s="44" t="str">
        <f t="shared" si="656"/>
        <v>Inviable Sanitariamente</v>
      </c>
      <c r="HUO474" s="44" t="str">
        <f t="shared" si="656"/>
        <v>Inviable Sanitariamente</v>
      </c>
      <c r="HUP474" s="44" t="str">
        <f t="shared" ref="HUP474:HUY476" si="657">IF(HUN474&lt;5,"Sin Riesgo",IF(HUN474 &lt;=14,"Bajo",IF(HUN474&lt;=35,"Medio",IF(HUN474&lt;=80,"Alto","Inviable Sanitariamente"))))</f>
        <v>Inviable Sanitariamente</v>
      </c>
      <c r="HUQ474" s="44" t="str">
        <f t="shared" si="657"/>
        <v>Inviable Sanitariamente</v>
      </c>
      <c r="HUR474" s="44" t="str">
        <f t="shared" si="657"/>
        <v>Inviable Sanitariamente</v>
      </c>
      <c r="HUS474" s="44" t="str">
        <f t="shared" si="657"/>
        <v>Inviable Sanitariamente</v>
      </c>
      <c r="HUT474" s="44" t="str">
        <f t="shared" si="657"/>
        <v>Inviable Sanitariamente</v>
      </c>
      <c r="HUU474" s="44" t="str">
        <f t="shared" si="657"/>
        <v>Inviable Sanitariamente</v>
      </c>
      <c r="HUV474" s="44" t="str">
        <f t="shared" si="657"/>
        <v>Inviable Sanitariamente</v>
      </c>
      <c r="HUW474" s="44" t="str">
        <f t="shared" si="657"/>
        <v>Inviable Sanitariamente</v>
      </c>
      <c r="HUX474" s="44" t="str">
        <f t="shared" si="657"/>
        <v>Inviable Sanitariamente</v>
      </c>
      <c r="HUY474" s="44" t="str">
        <f t="shared" si="657"/>
        <v>Inviable Sanitariamente</v>
      </c>
      <c r="HUZ474" s="44" t="str">
        <f t="shared" ref="HUZ474:HVI476" si="658">IF(HUX474&lt;5,"Sin Riesgo",IF(HUX474 &lt;=14,"Bajo",IF(HUX474&lt;=35,"Medio",IF(HUX474&lt;=80,"Alto","Inviable Sanitariamente"))))</f>
        <v>Inviable Sanitariamente</v>
      </c>
      <c r="HVA474" s="44" t="str">
        <f t="shared" si="658"/>
        <v>Inviable Sanitariamente</v>
      </c>
      <c r="HVB474" s="44" t="str">
        <f t="shared" si="658"/>
        <v>Inviable Sanitariamente</v>
      </c>
      <c r="HVC474" s="44" t="str">
        <f t="shared" si="658"/>
        <v>Inviable Sanitariamente</v>
      </c>
      <c r="HVD474" s="44" t="str">
        <f t="shared" si="658"/>
        <v>Inviable Sanitariamente</v>
      </c>
      <c r="HVE474" s="44" t="str">
        <f t="shared" si="658"/>
        <v>Inviable Sanitariamente</v>
      </c>
      <c r="HVF474" s="44" t="str">
        <f t="shared" si="658"/>
        <v>Inviable Sanitariamente</v>
      </c>
      <c r="HVG474" s="44" t="str">
        <f t="shared" si="658"/>
        <v>Inviable Sanitariamente</v>
      </c>
      <c r="HVH474" s="44" t="str">
        <f t="shared" si="658"/>
        <v>Inviable Sanitariamente</v>
      </c>
      <c r="HVI474" s="44" t="str">
        <f t="shared" si="658"/>
        <v>Inviable Sanitariamente</v>
      </c>
      <c r="HVJ474" s="44" t="str">
        <f t="shared" ref="HVJ474:HVS476" si="659">IF(HVH474&lt;5,"Sin Riesgo",IF(HVH474 &lt;=14,"Bajo",IF(HVH474&lt;=35,"Medio",IF(HVH474&lt;=80,"Alto","Inviable Sanitariamente"))))</f>
        <v>Inviable Sanitariamente</v>
      </c>
      <c r="HVK474" s="44" t="str">
        <f t="shared" si="659"/>
        <v>Inviable Sanitariamente</v>
      </c>
      <c r="HVL474" s="44" t="str">
        <f t="shared" si="659"/>
        <v>Inviable Sanitariamente</v>
      </c>
      <c r="HVM474" s="44" t="str">
        <f t="shared" si="659"/>
        <v>Inviable Sanitariamente</v>
      </c>
      <c r="HVN474" s="44" t="str">
        <f t="shared" si="659"/>
        <v>Inviable Sanitariamente</v>
      </c>
      <c r="HVO474" s="44" t="str">
        <f t="shared" si="659"/>
        <v>Inviable Sanitariamente</v>
      </c>
      <c r="HVP474" s="44" t="str">
        <f t="shared" si="659"/>
        <v>Inviable Sanitariamente</v>
      </c>
      <c r="HVQ474" s="44" t="str">
        <f t="shared" si="659"/>
        <v>Inviable Sanitariamente</v>
      </c>
      <c r="HVR474" s="44" t="str">
        <f t="shared" si="659"/>
        <v>Inviable Sanitariamente</v>
      </c>
      <c r="HVS474" s="44" t="str">
        <f t="shared" si="659"/>
        <v>Inviable Sanitariamente</v>
      </c>
      <c r="HVT474" s="44" t="str">
        <f t="shared" ref="HVT474:HWC476" si="660">IF(HVR474&lt;5,"Sin Riesgo",IF(HVR474 &lt;=14,"Bajo",IF(HVR474&lt;=35,"Medio",IF(HVR474&lt;=80,"Alto","Inviable Sanitariamente"))))</f>
        <v>Inviable Sanitariamente</v>
      </c>
      <c r="HVU474" s="44" t="str">
        <f t="shared" si="660"/>
        <v>Inviable Sanitariamente</v>
      </c>
      <c r="HVV474" s="44" t="str">
        <f t="shared" si="660"/>
        <v>Inviable Sanitariamente</v>
      </c>
      <c r="HVW474" s="44" t="str">
        <f t="shared" si="660"/>
        <v>Inviable Sanitariamente</v>
      </c>
      <c r="HVX474" s="44" t="str">
        <f t="shared" si="660"/>
        <v>Inviable Sanitariamente</v>
      </c>
      <c r="HVY474" s="44" t="str">
        <f t="shared" si="660"/>
        <v>Inviable Sanitariamente</v>
      </c>
      <c r="HVZ474" s="44" t="str">
        <f t="shared" si="660"/>
        <v>Inviable Sanitariamente</v>
      </c>
      <c r="HWA474" s="44" t="str">
        <f t="shared" si="660"/>
        <v>Inviable Sanitariamente</v>
      </c>
      <c r="HWB474" s="44" t="str">
        <f t="shared" si="660"/>
        <v>Inviable Sanitariamente</v>
      </c>
      <c r="HWC474" s="44" t="str">
        <f t="shared" si="660"/>
        <v>Inviable Sanitariamente</v>
      </c>
      <c r="HWD474" s="44" t="str">
        <f t="shared" ref="HWD474:HWM476" si="661">IF(HWB474&lt;5,"Sin Riesgo",IF(HWB474 &lt;=14,"Bajo",IF(HWB474&lt;=35,"Medio",IF(HWB474&lt;=80,"Alto","Inviable Sanitariamente"))))</f>
        <v>Inviable Sanitariamente</v>
      </c>
      <c r="HWE474" s="44" t="str">
        <f t="shared" si="661"/>
        <v>Inviable Sanitariamente</v>
      </c>
      <c r="HWF474" s="44" t="str">
        <f t="shared" si="661"/>
        <v>Inviable Sanitariamente</v>
      </c>
      <c r="HWG474" s="44" t="str">
        <f t="shared" si="661"/>
        <v>Inviable Sanitariamente</v>
      </c>
      <c r="HWH474" s="44" t="str">
        <f t="shared" si="661"/>
        <v>Inviable Sanitariamente</v>
      </c>
      <c r="HWI474" s="44" t="str">
        <f t="shared" si="661"/>
        <v>Inviable Sanitariamente</v>
      </c>
      <c r="HWJ474" s="44" t="str">
        <f t="shared" si="661"/>
        <v>Inviable Sanitariamente</v>
      </c>
      <c r="HWK474" s="44" t="str">
        <f t="shared" si="661"/>
        <v>Inviable Sanitariamente</v>
      </c>
      <c r="HWL474" s="44" t="str">
        <f t="shared" si="661"/>
        <v>Inviable Sanitariamente</v>
      </c>
      <c r="HWM474" s="44" t="str">
        <f t="shared" si="661"/>
        <v>Inviable Sanitariamente</v>
      </c>
      <c r="HWN474" s="44" t="str">
        <f t="shared" ref="HWN474:HWW476" si="662">IF(HWL474&lt;5,"Sin Riesgo",IF(HWL474 &lt;=14,"Bajo",IF(HWL474&lt;=35,"Medio",IF(HWL474&lt;=80,"Alto","Inviable Sanitariamente"))))</f>
        <v>Inviable Sanitariamente</v>
      </c>
      <c r="HWO474" s="44" t="str">
        <f t="shared" si="662"/>
        <v>Inviable Sanitariamente</v>
      </c>
      <c r="HWP474" s="44" t="str">
        <f t="shared" si="662"/>
        <v>Inviable Sanitariamente</v>
      </c>
      <c r="HWQ474" s="44" t="str">
        <f t="shared" si="662"/>
        <v>Inviable Sanitariamente</v>
      </c>
      <c r="HWR474" s="44" t="str">
        <f t="shared" si="662"/>
        <v>Inviable Sanitariamente</v>
      </c>
      <c r="HWS474" s="44" t="str">
        <f t="shared" si="662"/>
        <v>Inviable Sanitariamente</v>
      </c>
      <c r="HWT474" s="44" t="str">
        <f t="shared" si="662"/>
        <v>Inviable Sanitariamente</v>
      </c>
      <c r="HWU474" s="44" t="str">
        <f t="shared" si="662"/>
        <v>Inviable Sanitariamente</v>
      </c>
      <c r="HWV474" s="44" t="str">
        <f t="shared" si="662"/>
        <v>Inviable Sanitariamente</v>
      </c>
      <c r="HWW474" s="44" t="str">
        <f t="shared" si="662"/>
        <v>Inviable Sanitariamente</v>
      </c>
      <c r="HWX474" s="44" t="str">
        <f t="shared" ref="HWX474:HXG476" si="663">IF(HWV474&lt;5,"Sin Riesgo",IF(HWV474 &lt;=14,"Bajo",IF(HWV474&lt;=35,"Medio",IF(HWV474&lt;=80,"Alto","Inviable Sanitariamente"))))</f>
        <v>Inviable Sanitariamente</v>
      </c>
      <c r="HWY474" s="44" t="str">
        <f t="shared" si="663"/>
        <v>Inviable Sanitariamente</v>
      </c>
      <c r="HWZ474" s="44" t="str">
        <f t="shared" si="663"/>
        <v>Inviable Sanitariamente</v>
      </c>
      <c r="HXA474" s="44" t="str">
        <f t="shared" si="663"/>
        <v>Inviable Sanitariamente</v>
      </c>
      <c r="HXB474" s="44" t="str">
        <f t="shared" si="663"/>
        <v>Inviable Sanitariamente</v>
      </c>
      <c r="HXC474" s="44" t="str">
        <f t="shared" si="663"/>
        <v>Inviable Sanitariamente</v>
      </c>
      <c r="HXD474" s="44" t="str">
        <f t="shared" si="663"/>
        <v>Inviable Sanitariamente</v>
      </c>
      <c r="HXE474" s="44" t="str">
        <f t="shared" si="663"/>
        <v>Inviable Sanitariamente</v>
      </c>
      <c r="HXF474" s="44" t="str">
        <f t="shared" si="663"/>
        <v>Inviable Sanitariamente</v>
      </c>
      <c r="HXG474" s="44" t="str">
        <f t="shared" si="663"/>
        <v>Inviable Sanitariamente</v>
      </c>
      <c r="HXH474" s="44" t="str">
        <f t="shared" ref="HXH474:HXQ476" si="664">IF(HXF474&lt;5,"Sin Riesgo",IF(HXF474 &lt;=14,"Bajo",IF(HXF474&lt;=35,"Medio",IF(HXF474&lt;=80,"Alto","Inviable Sanitariamente"))))</f>
        <v>Inviable Sanitariamente</v>
      </c>
      <c r="HXI474" s="44" t="str">
        <f t="shared" si="664"/>
        <v>Inviable Sanitariamente</v>
      </c>
      <c r="HXJ474" s="44" t="str">
        <f t="shared" si="664"/>
        <v>Inviable Sanitariamente</v>
      </c>
      <c r="HXK474" s="44" t="str">
        <f t="shared" si="664"/>
        <v>Inviable Sanitariamente</v>
      </c>
      <c r="HXL474" s="44" t="str">
        <f t="shared" si="664"/>
        <v>Inviable Sanitariamente</v>
      </c>
      <c r="HXM474" s="44" t="str">
        <f t="shared" si="664"/>
        <v>Inviable Sanitariamente</v>
      </c>
      <c r="HXN474" s="44" t="str">
        <f t="shared" si="664"/>
        <v>Inviable Sanitariamente</v>
      </c>
      <c r="HXO474" s="44" t="str">
        <f t="shared" si="664"/>
        <v>Inviable Sanitariamente</v>
      </c>
      <c r="HXP474" s="44" t="str">
        <f t="shared" si="664"/>
        <v>Inviable Sanitariamente</v>
      </c>
      <c r="HXQ474" s="44" t="str">
        <f t="shared" si="664"/>
        <v>Inviable Sanitariamente</v>
      </c>
      <c r="HXR474" s="44" t="str">
        <f t="shared" ref="HXR474:HYA476" si="665">IF(HXP474&lt;5,"Sin Riesgo",IF(HXP474 &lt;=14,"Bajo",IF(HXP474&lt;=35,"Medio",IF(HXP474&lt;=80,"Alto","Inviable Sanitariamente"))))</f>
        <v>Inviable Sanitariamente</v>
      </c>
      <c r="HXS474" s="44" t="str">
        <f t="shared" si="665"/>
        <v>Inviable Sanitariamente</v>
      </c>
      <c r="HXT474" s="44" t="str">
        <f t="shared" si="665"/>
        <v>Inviable Sanitariamente</v>
      </c>
      <c r="HXU474" s="44" t="str">
        <f t="shared" si="665"/>
        <v>Inviable Sanitariamente</v>
      </c>
      <c r="HXV474" s="44" t="str">
        <f t="shared" si="665"/>
        <v>Inviable Sanitariamente</v>
      </c>
      <c r="HXW474" s="44" t="str">
        <f t="shared" si="665"/>
        <v>Inviable Sanitariamente</v>
      </c>
      <c r="HXX474" s="44" t="str">
        <f t="shared" si="665"/>
        <v>Inviable Sanitariamente</v>
      </c>
      <c r="HXY474" s="44" t="str">
        <f t="shared" si="665"/>
        <v>Inviable Sanitariamente</v>
      </c>
      <c r="HXZ474" s="44" t="str">
        <f t="shared" si="665"/>
        <v>Inviable Sanitariamente</v>
      </c>
      <c r="HYA474" s="44" t="str">
        <f t="shared" si="665"/>
        <v>Inviable Sanitariamente</v>
      </c>
      <c r="HYB474" s="44" t="str">
        <f t="shared" ref="HYB474:HYK476" si="666">IF(HXZ474&lt;5,"Sin Riesgo",IF(HXZ474 &lt;=14,"Bajo",IF(HXZ474&lt;=35,"Medio",IF(HXZ474&lt;=80,"Alto","Inviable Sanitariamente"))))</f>
        <v>Inviable Sanitariamente</v>
      </c>
      <c r="HYC474" s="44" t="str">
        <f t="shared" si="666"/>
        <v>Inviable Sanitariamente</v>
      </c>
      <c r="HYD474" s="44" t="str">
        <f t="shared" si="666"/>
        <v>Inviable Sanitariamente</v>
      </c>
      <c r="HYE474" s="44" t="str">
        <f t="shared" si="666"/>
        <v>Inviable Sanitariamente</v>
      </c>
      <c r="HYF474" s="44" t="str">
        <f t="shared" si="666"/>
        <v>Inviable Sanitariamente</v>
      </c>
      <c r="HYG474" s="44" t="str">
        <f t="shared" si="666"/>
        <v>Inviable Sanitariamente</v>
      </c>
      <c r="HYH474" s="44" t="str">
        <f t="shared" si="666"/>
        <v>Inviable Sanitariamente</v>
      </c>
      <c r="HYI474" s="44" t="str">
        <f t="shared" si="666"/>
        <v>Inviable Sanitariamente</v>
      </c>
      <c r="HYJ474" s="44" t="str">
        <f t="shared" si="666"/>
        <v>Inviable Sanitariamente</v>
      </c>
      <c r="HYK474" s="44" t="str">
        <f t="shared" si="666"/>
        <v>Inviable Sanitariamente</v>
      </c>
      <c r="HYL474" s="44" t="str">
        <f t="shared" ref="HYL474:HYU476" si="667">IF(HYJ474&lt;5,"Sin Riesgo",IF(HYJ474 &lt;=14,"Bajo",IF(HYJ474&lt;=35,"Medio",IF(HYJ474&lt;=80,"Alto","Inviable Sanitariamente"))))</f>
        <v>Inviable Sanitariamente</v>
      </c>
      <c r="HYM474" s="44" t="str">
        <f t="shared" si="667"/>
        <v>Inviable Sanitariamente</v>
      </c>
      <c r="HYN474" s="44" t="str">
        <f t="shared" si="667"/>
        <v>Inviable Sanitariamente</v>
      </c>
      <c r="HYO474" s="44" t="str">
        <f t="shared" si="667"/>
        <v>Inviable Sanitariamente</v>
      </c>
      <c r="HYP474" s="44" t="str">
        <f t="shared" si="667"/>
        <v>Inviable Sanitariamente</v>
      </c>
      <c r="HYQ474" s="44" t="str">
        <f t="shared" si="667"/>
        <v>Inviable Sanitariamente</v>
      </c>
      <c r="HYR474" s="44" t="str">
        <f t="shared" si="667"/>
        <v>Inviable Sanitariamente</v>
      </c>
      <c r="HYS474" s="44" t="str">
        <f t="shared" si="667"/>
        <v>Inviable Sanitariamente</v>
      </c>
      <c r="HYT474" s="44" t="str">
        <f t="shared" si="667"/>
        <v>Inviable Sanitariamente</v>
      </c>
      <c r="HYU474" s="44" t="str">
        <f t="shared" si="667"/>
        <v>Inviable Sanitariamente</v>
      </c>
      <c r="HYV474" s="44" t="str">
        <f t="shared" ref="HYV474:HZE476" si="668">IF(HYT474&lt;5,"Sin Riesgo",IF(HYT474 &lt;=14,"Bajo",IF(HYT474&lt;=35,"Medio",IF(HYT474&lt;=80,"Alto","Inviable Sanitariamente"))))</f>
        <v>Inviable Sanitariamente</v>
      </c>
      <c r="HYW474" s="44" t="str">
        <f t="shared" si="668"/>
        <v>Inviable Sanitariamente</v>
      </c>
      <c r="HYX474" s="44" t="str">
        <f t="shared" si="668"/>
        <v>Inviable Sanitariamente</v>
      </c>
      <c r="HYY474" s="44" t="str">
        <f t="shared" si="668"/>
        <v>Inviable Sanitariamente</v>
      </c>
      <c r="HYZ474" s="44" t="str">
        <f t="shared" si="668"/>
        <v>Inviable Sanitariamente</v>
      </c>
      <c r="HZA474" s="44" t="str">
        <f t="shared" si="668"/>
        <v>Inviable Sanitariamente</v>
      </c>
      <c r="HZB474" s="44" t="str">
        <f t="shared" si="668"/>
        <v>Inviable Sanitariamente</v>
      </c>
      <c r="HZC474" s="44" t="str">
        <f t="shared" si="668"/>
        <v>Inviable Sanitariamente</v>
      </c>
      <c r="HZD474" s="44" t="str">
        <f t="shared" si="668"/>
        <v>Inviable Sanitariamente</v>
      </c>
      <c r="HZE474" s="44" t="str">
        <f t="shared" si="668"/>
        <v>Inviable Sanitariamente</v>
      </c>
      <c r="HZF474" s="44" t="str">
        <f t="shared" ref="HZF474:HZO476" si="669">IF(HZD474&lt;5,"Sin Riesgo",IF(HZD474 &lt;=14,"Bajo",IF(HZD474&lt;=35,"Medio",IF(HZD474&lt;=80,"Alto","Inviable Sanitariamente"))))</f>
        <v>Inviable Sanitariamente</v>
      </c>
      <c r="HZG474" s="44" t="str">
        <f t="shared" si="669"/>
        <v>Inviable Sanitariamente</v>
      </c>
      <c r="HZH474" s="44" t="str">
        <f t="shared" si="669"/>
        <v>Inviable Sanitariamente</v>
      </c>
      <c r="HZI474" s="44" t="str">
        <f t="shared" si="669"/>
        <v>Inviable Sanitariamente</v>
      </c>
      <c r="HZJ474" s="44" t="str">
        <f t="shared" si="669"/>
        <v>Inviable Sanitariamente</v>
      </c>
      <c r="HZK474" s="44" t="str">
        <f t="shared" si="669"/>
        <v>Inviable Sanitariamente</v>
      </c>
      <c r="HZL474" s="44" t="str">
        <f t="shared" si="669"/>
        <v>Inviable Sanitariamente</v>
      </c>
      <c r="HZM474" s="44" t="str">
        <f t="shared" si="669"/>
        <v>Inviable Sanitariamente</v>
      </c>
      <c r="HZN474" s="44" t="str">
        <f t="shared" si="669"/>
        <v>Inviable Sanitariamente</v>
      </c>
      <c r="HZO474" s="44" t="str">
        <f t="shared" si="669"/>
        <v>Inviable Sanitariamente</v>
      </c>
      <c r="HZP474" s="44" t="str">
        <f t="shared" ref="HZP474:HZY476" si="670">IF(HZN474&lt;5,"Sin Riesgo",IF(HZN474 &lt;=14,"Bajo",IF(HZN474&lt;=35,"Medio",IF(HZN474&lt;=80,"Alto","Inviable Sanitariamente"))))</f>
        <v>Inviable Sanitariamente</v>
      </c>
      <c r="HZQ474" s="44" t="str">
        <f t="shared" si="670"/>
        <v>Inviable Sanitariamente</v>
      </c>
      <c r="HZR474" s="44" t="str">
        <f t="shared" si="670"/>
        <v>Inviable Sanitariamente</v>
      </c>
      <c r="HZS474" s="44" t="str">
        <f t="shared" si="670"/>
        <v>Inviable Sanitariamente</v>
      </c>
      <c r="HZT474" s="44" t="str">
        <f t="shared" si="670"/>
        <v>Inviable Sanitariamente</v>
      </c>
      <c r="HZU474" s="44" t="str">
        <f t="shared" si="670"/>
        <v>Inviable Sanitariamente</v>
      </c>
      <c r="HZV474" s="44" t="str">
        <f t="shared" si="670"/>
        <v>Inviable Sanitariamente</v>
      </c>
      <c r="HZW474" s="44" t="str">
        <f t="shared" si="670"/>
        <v>Inviable Sanitariamente</v>
      </c>
      <c r="HZX474" s="44" t="str">
        <f t="shared" si="670"/>
        <v>Inviable Sanitariamente</v>
      </c>
      <c r="HZY474" s="44" t="str">
        <f t="shared" si="670"/>
        <v>Inviable Sanitariamente</v>
      </c>
      <c r="HZZ474" s="44" t="str">
        <f t="shared" ref="HZZ474:IAI476" si="671">IF(HZX474&lt;5,"Sin Riesgo",IF(HZX474 &lt;=14,"Bajo",IF(HZX474&lt;=35,"Medio",IF(HZX474&lt;=80,"Alto","Inviable Sanitariamente"))))</f>
        <v>Inviable Sanitariamente</v>
      </c>
      <c r="IAA474" s="44" t="str">
        <f t="shared" si="671"/>
        <v>Inviable Sanitariamente</v>
      </c>
      <c r="IAB474" s="44" t="str">
        <f t="shared" si="671"/>
        <v>Inviable Sanitariamente</v>
      </c>
      <c r="IAC474" s="44" t="str">
        <f t="shared" si="671"/>
        <v>Inviable Sanitariamente</v>
      </c>
      <c r="IAD474" s="44" t="str">
        <f t="shared" si="671"/>
        <v>Inviable Sanitariamente</v>
      </c>
      <c r="IAE474" s="44" t="str">
        <f t="shared" si="671"/>
        <v>Inviable Sanitariamente</v>
      </c>
      <c r="IAF474" s="44" t="str">
        <f t="shared" si="671"/>
        <v>Inviable Sanitariamente</v>
      </c>
      <c r="IAG474" s="44" t="str">
        <f t="shared" si="671"/>
        <v>Inviable Sanitariamente</v>
      </c>
      <c r="IAH474" s="44" t="str">
        <f t="shared" si="671"/>
        <v>Inviable Sanitariamente</v>
      </c>
      <c r="IAI474" s="44" t="str">
        <f t="shared" si="671"/>
        <v>Inviable Sanitariamente</v>
      </c>
      <c r="IAJ474" s="44" t="str">
        <f t="shared" ref="IAJ474:IAS476" si="672">IF(IAH474&lt;5,"Sin Riesgo",IF(IAH474 &lt;=14,"Bajo",IF(IAH474&lt;=35,"Medio",IF(IAH474&lt;=80,"Alto","Inviable Sanitariamente"))))</f>
        <v>Inviable Sanitariamente</v>
      </c>
      <c r="IAK474" s="44" t="str">
        <f t="shared" si="672"/>
        <v>Inviable Sanitariamente</v>
      </c>
      <c r="IAL474" s="44" t="str">
        <f t="shared" si="672"/>
        <v>Inviable Sanitariamente</v>
      </c>
      <c r="IAM474" s="44" t="str">
        <f t="shared" si="672"/>
        <v>Inviable Sanitariamente</v>
      </c>
      <c r="IAN474" s="44" t="str">
        <f t="shared" si="672"/>
        <v>Inviable Sanitariamente</v>
      </c>
      <c r="IAO474" s="44" t="str">
        <f t="shared" si="672"/>
        <v>Inviable Sanitariamente</v>
      </c>
      <c r="IAP474" s="44" t="str">
        <f t="shared" si="672"/>
        <v>Inviable Sanitariamente</v>
      </c>
      <c r="IAQ474" s="44" t="str">
        <f t="shared" si="672"/>
        <v>Inviable Sanitariamente</v>
      </c>
      <c r="IAR474" s="44" t="str">
        <f t="shared" si="672"/>
        <v>Inviable Sanitariamente</v>
      </c>
      <c r="IAS474" s="44" t="str">
        <f t="shared" si="672"/>
        <v>Inviable Sanitariamente</v>
      </c>
      <c r="IAT474" s="44" t="str">
        <f t="shared" ref="IAT474:IBC476" si="673">IF(IAR474&lt;5,"Sin Riesgo",IF(IAR474 &lt;=14,"Bajo",IF(IAR474&lt;=35,"Medio",IF(IAR474&lt;=80,"Alto","Inviable Sanitariamente"))))</f>
        <v>Inviable Sanitariamente</v>
      </c>
      <c r="IAU474" s="44" t="str">
        <f t="shared" si="673"/>
        <v>Inviable Sanitariamente</v>
      </c>
      <c r="IAV474" s="44" t="str">
        <f t="shared" si="673"/>
        <v>Inviable Sanitariamente</v>
      </c>
      <c r="IAW474" s="44" t="str">
        <f t="shared" si="673"/>
        <v>Inviable Sanitariamente</v>
      </c>
      <c r="IAX474" s="44" t="str">
        <f t="shared" si="673"/>
        <v>Inviable Sanitariamente</v>
      </c>
      <c r="IAY474" s="44" t="str">
        <f t="shared" si="673"/>
        <v>Inviable Sanitariamente</v>
      </c>
      <c r="IAZ474" s="44" t="str">
        <f t="shared" si="673"/>
        <v>Inviable Sanitariamente</v>
      </c>
      <c r="IBA474" s="44" t="str">
        <f t="shared" si="673"/>
        <v>Inviable Sanitariamente</v>
      </c>
      <c r="IBB474" s="44" t="str">
        <f t="shared" si="673"/>
        <v>Inviable Sanitariamente</v>
      </c>
      <c r="IBC474" s="44" t="str">
        <f t="shared" si="673"/>
        <v>Inviable Sanitariamente</v>
      </c>
      <c r="IBD474" s="44" t="str">
        <f t="shared" ref="IBD474:IBM476" si="674">IF(IBB474&lt;5,"Sin Riesgo",IF(IBB474 &lt;=14,"Bajo",IF(IBB474&lt;=35,"Medio",IF(IBB474&lt;=80,"Alto","Inviable Sanitariamente"))))</f>
        <v>Inviable Sanitariamente</v>
      </c>
      <c r="IBE474" s="44" t="str">
        <f t="shared" si="674"/>
        <v>Inviable Sanitariamente</v>
      </c>
      <c r="IBF474" s="44" t="str">
        <f t="shared" si="674"/>
        <v>Inviable Sanitariamente</v>
      </c>
      <c r="IBG474" s="44" t="str">
        <f t="shared" si="674"/>
        <v>Inviable Sanitariamente</v>
      </c>
      <c r="IBH474" s="44" t="str">
        <f t="shared" si="674"/>
        <v>Inviable Sanitariamente</v>
      </c>
      <c r="IBI474" s="44" t="str">
        <f t="shared" si="674"/>
        <v>Inviable Sanitariamente</v>
      </c>
      <c r="IBJ474" s="44" t="str">
        <f t="shared" si="674"/>
        <v>Inviable Sanitariamente</v>
      </c>
      <c r="IBK474" s="44" t="str">
        <f t="shared" si="674"/>
        <v>Inviable Sanitariamente</v>
      </c>
      <c r="IBL474" s="44" t="str">
        <f t="shared" si="674"/>
        <v>Inviable Sanitariamente</v>
      </c>
      <c r="IBM474" s="44" t="str">
        <f t="shared" si="674"/>
        <v>Inviable Sanitariamente</v>
      </c>
      <c r="IBN474" s="44" t="str">
        <f t="shared" ref="IBN474:IBW476" si="675">IF(IBL474&lt;5,"Sin Riesgo",IF(IBL474 &lt;=14,"Bajo",IF(IBL474&lt;=35,"Medio",IF(IBL474&lt;=80,"Alto","Inviable Sanitariamente"))))</f>
        <v>Inviable Sanitariamente</v>
      </c>
      <c r="IBO474" s="44" t="str">
        <f t="shared" si="675"/>
        <v>Inviable Sanitariamente</v>
      </c>
      <c r="IBP474" s="44" t="str">
        <f t="shared" si="675"/>
        <v>Inviable Sanitariamente</v>
      </c>
      <c r="IBQ474" s="44" t="str">
        <f t="shared" si="675"/>
        <v>Inviable Sanitariamente</v>
      </c>
      <c r="IBR474" s="44" t="str">
        <f t="shared" si="675"/>
        <v>Inviable Sanitariamente</v>
      </c>
      <c r="IBS474" s="44" t="str">
        <f t="shared" si="675"/>
        <v>Inviable Sanitariamente</v>
      </c>
      <c r="IBT474" s="44" t="str">
        <f t="shared" si="675"/>
        <v>Inviable Sanitariamente</v>
      </c>
      <c r="IBU474" s="44" t="str">
        <f t="shared" si="675"/>
        <v>Inviable Sanitariamente</v>
      </c>
      <c r="IBV474" s="44" t="str">
        <f t="shared" si="675"/>
        <v>Inviable Sanitariamente</v>
      </c>
      <c r="IBW474" s="44" t="str">
        <f t="shared" si="675"/>
        <v>Inviable Sanitariamente</v>
      </c>
      <c r="IBX474" s="44" t="str">
        <f t="shared" ref="IBX474:ICG476" si="676">IF(IBV474&lt;5,"Sin Riesgo",IF(IBV474 &lt;=14,"Bajo",IF(IBV474&lt;=35,"Medio",IF(IBV474&lt;=80,"Alto","Inviable Sanitariamente"))))</f>
        <v>Inviable Sanitariamente</v>
      </c>
      <c r="IBY474" s="44" t="str">
        <f t="shared" si="676"/>
        <v>Inviable Sanitariamente</v>
      </c>
      <c r="IBZ474" s="44" t="str">
        <f t="shared" si="676"/>
        <v>Inviable Sanitariamente</v>
      </c>
      <c r="ICA474" s="44" t="str">
        <f t="shared" si="676"/>
        <v>Inviable Sanitariamente</v>
      </c>
      <c r="ICB474" s="44" t="str">
        <f t="shared" si="676"/>
        <v>Inviable Sanitariamente</v>
      </c>
      <c r="ICC474" s="44" t="str">
        <f t="shared" si="676"/>
        <v>Inviable Sanitariamente</v>
      </c>
      <c r="ICD474" s="44" t="str">
        <f t="shared" si="676"/>
        <v>Inviable Sanitariamente</v>
      </c>
      <c r="ICE474" s="44" t="str">
        <f t="shared" si="676"/>
        <v>Inviable Sanitariamente</v>
      </c>
      <c r="ICF474" s="44" t="str">
        <f t="shared" si="676"/>
        <v>Inviable Sanitariamente</v>
      </c>
      <c r="ICG474" s="44" t="str">
        <f t="shared" si="676"/>
        <v>Inviable Sanitariamente</v>
      </c>
      <c r="ICH474" s="44" t="str">
        <f t="shared" ref="ICH474:ICQ476" si="677">IF(ICF474&lt;5,"Sin Riesgo",IF(ICF474 &lt;=14,"Bajo",IF(ICF474&lt;=35,"Medio",IF(ICF474&lt;=80,"Alto","Inviable Sanitariamente"))))</f>
        <v>Inviable Sanitariamente</v>
      </c>
      <c r="ICI474" s="44" t="str">
        <f t="shared" si="677"/>
        <v>Inviable Sanitariamente</v>
      </c>
      <c r="ICJ474" s="44" t="str">
        <f t="shared" si="677"/>
        <v>Inviable Sanitariamente</v>
      </c>
      <c r="ICK474" s="44" t="str">
        <f t="shared" si="677"/>
        <v>Inviable Sanitariamente</v>
      </c>
      <c r="ICL474" s="44" t="str">
        <f t="shared" si="677"/>
        <v>Inviable Sanitariamente</v>
      </c>
      <c r="ICM474" s="44" t="str">
        <f t="shared" si="677"/>
        <v>Inviable Sanitariamente</v>
      </c>
      <c r="ICN474" s="44" t="str">
        <f t="shared" si="677"/>
        <v>Inviable Sanitariamente</v>
      </c>
      <c r="ICO474" s="44" t="str">
        <f t="shared" si="677"/>
        <v>Inviable Sanitariamente</v>
      </c>
      <c r="ICP474" s="44" t="str">
        <f t="shared" si="677"/>
        <v>Inviable Sanitariamente</v>
      </c>
      <c r="ICQ474" s="44" t="str">
        <f t="shared" si="677"/>
        <v>Inviable Sanitariamente</v>
      </c>
      <c r="ICR474" s="44" t="str">
        <f t="shared" ref="ICR474:IDA476" si="678">IF(ICP474&lt;5,"Sin Riesgo",IF(ICP474 &lt;=14,"Bajo",IF(ICP474&lt;=35,"Medio",IF(ICP474&lt;=80,"Alto","Inviable Sanitariamente"))))</f>
        <v>Inviable Sanitariamente</v>
      </c>
      <c r="ICS474" s="44" t="str">
        <f t="shared" si="678"/>
        <v>Inviable Sanitariamente</v>
      </c>
      <c r="ICT474" s="44" t="str">
        <f t="shared" si="678"/>
        <v>Inviable Sanitariamente</v>
      </c>
      <c r="ICU474" s="44" t="str">
        <f t="shared" si="678"/>
        <v>Inviable Sanitariamente</v>
      </c>
      <c r="ICV474" s="44" t="str">
        <f t="shared" si="678"/>
        <v>Inviable Sanitariamente</v>
      </c>
      <c r="ICW474" s="44" t="str">
        <f t="shared" si="678"/>
        <v>Inviable Sanitariamente</v>
      </c>
      <c r="ICX474" s="44" t="str">
        <f t="shared" si="678"/>
        <v>Inviable Sanitariamente</v>
      </c>
      <c r="ICY474" s="44" t="str">
        <f t="shared" si="678"/>
        <v>Inviable Sanitariamente</v>
      </c>
      <c r="ICZ474" s="44" t="str">
        <f t="shared" si="678"/>
        <v>Inviable Sanitariamente</v>
      </c>
      <c r="IDA474" s="44" t="str">
        <f t="shared" si="678"/>
        <v>Inviable Sanitariamente</v>
      </c>
      <c r="IDB474" s="44" t="str">
        <f t="shared" ref="IDB474:IDK476" si="679">IF(ICZ474&lt;5,"Sin Riesgo",IF(ICZ474 &lt;=14,"Bajo",IF(ICZ474&lt;=35,"Medio",IF(ICZ474&lt;=80,"Alto","Inviable Sanitariamente"))))</f>
        <v>Inviable Sanitariamente</v>
      </c>
      <c r="IDC474" s="44" t="str">
        <f t="shared" si="679"/>
        <v>Inviable Sanitariamente</v>
      </c>
      <c r="IDD474" s="44" t="str">
        <f t="shared" si="679"/>
        <v>Inviable Sanitariamente</v>
      </c>
      <c r="IDE474" s="44" t="str">
        <f t="shared" si="679"/>
        <v>Inviable Sanitariamente</v>
      </c>
      <c r="IDF474" s="44" t="str">
        <f t="shared" si="679"/>
        <v>Inviable Sanitariamente</v>
      </c>
      <c r="IDG474" s="44" t="str">
        <f t="shared" si="679"/>
        <v>Inviable Sanitariamente</v>
      </c>
      <c r="IDH474" s="44" t="str">
        <f t="shared" si="679"/>
        <v>Inviable Sanitariamente</v>
      </c>
      <c r="IDI474" s="44" t="str">
        <f t="shared" si="679"/>
        <v>Inviable Sanitariamente</v>
      </c>
      <c r="IDJ474" s="44" t="str">
        <f t="shared" si="679"/>
        <v>Inviable Sanitariamente</v>
      </c>
      <c r="IDK474" s="44" t="str">
        <f t="shared" si="679"/>
        <v>Inviable Sanitariamente</v>
      </c>
      <c r="IDL474" s="44" t="str">
        <f t="shared" ref="IDL474:IDU476" si="680">IF(IDJ474&lt;5,"Sin Riesgo",IF(IDJ474 &lt;=14,"Bajo",IF(IDJ474&lt;=35,"Medio",IF(IDJ474&lt;=80,"Alto","Inviable Sanitariamente"))))</f>
        <v>Inviable Sanitariamente</v>
      </c>
      <c r="IDM474" s="44" t="str">
        <f t="shared" si="680"/>
        <v>Inviable Sanitariamente</v>
      </c>
      <c r="IDN474" s="44" t="str">
        <f t="shared" si="680"/>
        <v>Inviable Sanitariamente</v>
      </c>
      <c r="IDO474" s="44" t="str">
        <f t="shared" si="680"/>
        <v>Inviable Sanitariamente</v>
      </c>
      <c r="IDP474" s="44" t="str">
        <f t="shared" si="680"/>
        <v>Inviable Sanitariamente</v>
      </c>
      <c r="IDQ474" s="44" t="str">
        <f t="shared" si="680"/>
        <v>Inviable Sanitariamente</v>
      </c>
      <c r="IDR474" s="44" t="str">
        <f t="shared" si="680"/>
        <v>Inviable Sanitariamente</v>
      </c>
      <c r="IDS474" s="44" t="str">
        <f t="shared" si="680"/>
        <v>Inviable Sanitariamente</v>
      </c>
      <c r="IDT474" s="44" t="str">
        <f t="shared" si="680"/>
        <v>Inviable Sanitariamente</v>
      </c>
      <c r="IDU474" s="44" t="str">
        <f t="shared" si="680"/>
        <v>Inviable Sanitariamente</v>
      </c>
      <c r="IDV474" s="44" t="str">
        <f t="shared" ref="IDV474:IEE476" si="681">IF(IDT474&lt;5,"Sin Riesgo",IF(IDT474 &lt;=14,"Bajo",IF(IDT474&lt;=35,"Medio",IF(IDT474&lt;=80,"Alto","Inviable Sanitariamente"))))</f>
        <v>Inviable Sanitariamente</v>
      </c>
      <c r="IDW474" s="44" t="str">
        <f t="shared" si="681"/>
        <v>Inviable Sanitariamente</v>
      </c>
      <c r="IDX474" s="44" t="str">
        <f t="shared" si="681"/>
        <v>Inviable Sanitariamente</v>
      </c>
      <c r="IDY474" s="44" t="str">
        <f t="shared" si="681"/>
        <v>Inviable Sanitariamente</v>
      </c>
      <c r="IDZ474" s="44" t="str">
        <f t="shared" si="681"/>
        <v>Inviable Sanitariamente</v>
      </c>
      <c r="IEA474" s="44" t="str">
        <f t="shared" si="681"/>
        <v>Inviable Sanitariamente</v>
      </c>
      <c r="IEB474" s="44" t="str">
        <f t="shared" si="681"/>
        <v>Inviable Sanitariamente</v>
      </c>
      <c r="IEC474" s="44" t="str">
        <f t="shared" si="681"/>
        <v>Inviable Sanitariamente</v>
      </c>
      <c r="IED474" s="44" t="str">
        <f t="shared" si="681"/>
        <v>Inviable Sanitariamente</v>
      </c>
      <c r="IEE474" s="44" t="str">
        <f t="shared" si="681"/>
        <v>Inviable Sanitariamente</v>
      </c>
      <c r="IEF474" s="44" t="str">
        <f t="shared" ref="IEF474:IEO476" si="682">IF(IED474&lt;5,"Sin Riesgo",IF(IED474 &lt;=14,"Bajo",IF(IED474&lt;=35,"Medio",IF(IED474&lt;=80,"Alto","Inviable Sanitariamente"))))</f>
        <v>Inviable Sanitariamente</v>
      </c>
      <c r="IEG474" s="44" t="str">
        <f t="shared" si="682"/>
        <v>Inviable Sanitariamente</v>
      </c>
      <c r="IEH474" s="44" t="str">
        <f t="shared" si="682"/>
        <v>Inviable Sanitariamente</v>
      </c>
      <c r="IEI474" s="44" t="str">
        <f t="shared" si="682"/>
        <v>Inviable Sanitariamente</v>
      </c>
      <c r="IEJ474" s="44" t="str">
        <f t="shared" si="682"/>
        <v>Inviable Sanitariamente</v>
      </c>
      <c r="IEK474" s="44" t="str">
        <f t="shared" si="682"/>
        <v>Inviable Sanitariamente</v>
      </c>
      <c r="IEL474" s="44" t="str">
        <f t="shared" si="682"/>
        <v>Inviable Sanitariamente</v>
      </c>
      <c r="IEM474" s="44" t="str">
        <f t="shared" si="682"/>
        <v>Inviable Sanitariamente</v>
      </c>
      <c r="IEN474" s="44" t="str">
        <f t="shared" si="682"/>
        <v>Inviable Sanitariamente</v>
      </c>
      <c r="IEO474" s="44" t="str">
        <f t="shared" si="682"/>
        <v>Inviable Sanitariamente</v>
      </c>
      <c r="IEP474" s="44" t="str">
        <f t="shared" ref="IEP474:IEY476" si="683">IF(IEN474&lt;5,"Sin Riesgo",IF(IEN474 &lt;=14,"Bajo",IF(IEN474&lt;=35,"Medio",IF(IEN474&lt;=80,"Alto","Inviable Sanitariamente"))))</f>
        <v>Inviable Sanitariamente</v>
      </c>
      <c r="IEQ474" s="44" t="str">
        <f t="shared" si="683"/>
        <v>Inviable Sanitariamente</v>
      </c>
      <c r="IER474" s="44" t="str">
        <f t="shared" si="683"/>
        <v>Inviable Sanitariamente</v>
      </c>
      <c r="IES474" s="44" t="str">
        <f t="shared" si="683"/>
        <v>Inviable Sanitariamente</v>
      </c>
      <c r="IET474" s="44" t="str">
        <f t="shared" si="683"/>
        <v>Inviable Sanitariamente</v>
      </c>
      <c r="IEU474" s="44" t="str">
        <f t="shared" si="683"/>
        <v>Inviable Sanitariamente</v>
      </c>
      <c r="IEV474" s="44" t="str">
        <f t="shared" si="683"/>
        <v>Inviable Sanitariamente</v>
      </c>
      <c r="IEW474" s="44" t="str">
        <f t="shared" si="683"/>
        <v>Inviable Sanitariamente</v>
      </c>
      <c r="IEX474" s="44" t="str">
        <f t="shared" si="683"/>
        <v>Inviable Sanitariamente</v>
      </c>
      <c r="IEY474" s="44" t="str">
        <f t="shared" si="683"/>
        <v>Inviable Sanitariamente</v>
      </c>
      <c r="IEZ474" s="44" t="str">
        <f t="shared" ref="IEZ474:IFI476" si="684">IF(IEX474&lt;5,"Sin Riesgo",IF(IEX474 &lt;=14,"Bajo",IF(IEX474&lt;=35,"Medio",IF(IEX474&lt;=80,"Alto","Inviable Sanitariamente"))))</f>
        <v>Inviable Sanitariamente</v>
      </c>
      <c r="IFA474" s="44" t="str">
        <f t="shared" si="684"/>
        <v>Inviable Sanitariamente</v>
      </c>
      <c r="IFB474" s="44" t="str">
        <f t="shared" si="684"/>
        <v>Inviable Sanitariamente</v>
      </c>
      <c r="IFC474" s="44" t="str">
        <f t="shared" si="684"/>
        <v>Inviable Sanitariamente</v>
      </c>
      <c r="IFD474" s="44" t="str">
        <f t="shared" si="684"/>
        <v>Inviable Sanitariamente</v>
      </c>
      <c r="IFE474" s="44" t="str">
        <f t="shared" si="684"/>
        <v>Inviable Sanitariamente</v>
      </c>
      <c r="IFF474" s="44" t="str">
        <f t="shared" si="684"/>
        <v>Inviable Sanitariamente</v>
      </c>
      <c r="IFG474" s="44" t="str">
        <f t="shared" si="684"/>
        <v>Inviable Sanitariamente</v>
      </c>
      <c r="IFH474" s="44" t="str">
        <f t="shared" si="684"/>
        <v>Inviable Sanitariamente</v>
      </c>
      <c r="IFI474" s="44" t="str">
        <f t="shared" si="684"/>
        <v>Inviable Sanitariamente</v>
      </c>
      <c r="IFJ474" s="44" t="str">
        <f t="shared" ref="IFJ474:IFS476" si="685">IF(IFH474&lt;5,"Sin Riesgo",IF(IFH474 &lt;=14,"Bajo",IF(IFH474&lt;=35,"Medio",IF(IFH474&lt;=80,"Alto","Inviable Sanitariamente"))))</f>
        <v>Inviable Sanitariamente</v>
      </c>
      <c r="IFK474" s="44" t="str">
        <f t="shared" si="685"/>
        <v>Inviable Sanitariamente</v>
      </c>
      <c r="IFL474" s="44" t="str">
        <f t="shared" si="685"/>
        <v>Inviable Sanitariamente</v>
      </c>
      <c r="IFM474" s="44" t="str">
        <f t="shared" si="685"/>
        <v>Inviable Sanitariamente</v>
      </c>
      <c r="IFN474" s="44" t="str">
        <f t="shared" si="685"/>
        <v>Inviable Sanitariamente</v>
      </c>
      <c r="IFO474" s="44" t="str">
        <f t="shared" si="685"/>
        <v>Inviable Sanitariamente</v>
      </c>
      <c r="IFP474" s="44" t="str">
        <f t="shared" si="685"/>
        <v>Inviable Sanitariamente</v>
      </c>
      <c r="IFQ474" s="44" t="str">
        <f t="shared" si="685"/>
        <v>Inviable Sanitariamente</v>
      </c>
      <c r="IFR474" s="44" t="str">
        <f t="shared" si="685"/>
        <v>Inviable Sanitariamente</v>
      </c>
      <c r="IFS474" s="44" t="str">
        <f t="shared" si="685"/>
        <v>Inviable Sanitariamente</v>
      </c>
      <c r="IFT474" s="44" t="str">
        <f t="shared" ref="IFT474:IGC476" si="686">IF(IFR474&lt;5,"Sin Riesgo",IF(IFR474 &lt;=14,"Bajo",IF(IFR474&lt;=35,"Medio",IF(IFR474&lt;=80,"Alto","Inviable Sanitariamente"))))</f>
        <v>Inviable Sanitariamente</v>
      </c>
      <c r="IFU474" s="44" t="str">
        <f t="shared" si="686"/>
        <v>Inviable Sanitariamente</v>
      </c>
      <c r="IFV474" s="44" t="str">
        <f t="shared" si="686"/>
        <v>Inviable Sanitariamente</v>
      </c>
      <c r="IFW474" s="44" t="str">
        <f t="shared" si="686"/>
        <v>Inviable Sanitariamente</v>
      </c>
      <c r="IFX474" s="44" t="str">
        <f t="shared" si="686"/>
        <v>Inviable Sanitariamente</v>
      </c>
      <c r="IFY474" s="44" t="str">
        <f t="shared" si="686"/>
        <v>Inviable Sanitariamente</v>
      </c>
      <c r="IFZ474" s="44" t="str">
        <f t="shared" si="686"/>
        <v>Inviable Sanitariamente</v>
      </c>
      <c r="IGA474" s="44" t="str">
        <f t="shared" si="686"/>
        <v>Inviable Sanitariamente</v>
      </c>
      <c r="IGB474" s="44" t="str">
        <f t="shared" si="686"/>
        <v>Inviable Sanitariamente</v>
      </c>
      <c r="IGC474" s="44" t="str">
        <f t="shared" si="686"/>
        <v>Inviable Sanitariamente</v>
      </c>
      <c r="IGD474" s="44" t="str">
        <f t="shared" ref="IGD474:IGM476" si="687">IF(IGB474&lt;5,"Sin Riesgo",IF(IGB474 &lt;=14,"Bajo",IF(IGB474&lt;=35,"Medio",IF(IGB474&lt;=80,"Alto","Inviable Sanitariamente"))))</f>
        <v>Inviable Sanitariamente</v>
      </c>
      <c r="IGE474" s="44" t="str">
        <f t="shared" si="687"/>
        <v>Inviable Sanitariamente</v>
      </c>
      <c r="IGF474" s="44" t="str">
        <f t="shared" si="687"/>
        <v>Inviable Sanitariamente</v>
      </c>
      <c r="IGG474" s="44" t="str">
        <f t="shared" si="687"/>
        <v>Inviable Sanitariamente</v>
      </c>
      <c r="IGH474" s="44" t="str">
        <f t="shared" si="687"/>
        <v>Inviable Sanitariamente</v>
      </c>
      <c r="IGI474" s="44" t="str">
        <f t="shared" si="687"/>
        <v>Inviable Sanitariamente</v>
      </c>
      <c r="IGJ474" s="44" t="str">
        <f t="shared" si="687"/>
        <v>Inviable Sanitariamente</v>
      </c>
      <c r="IGK474" s="44" t="str">
        <f t="shared" si="687"/>
        <v>Inviable Sanitariamente</v>
      </c>
      <c r="IGL474" s="44" t="str">
        <f t="shared" si="687"/>
        <v>Inviable Sanitariamente</v>
      </c>
      <c r="IGM474" s="44" t="str">
        <f t="shared" si="687"/>
        <v>Inviable Sanitariamente</v>
      </c>
      <c r="IGN474" s="44" t="str">
        <f t="shared" ref="IGN474:IGW476" si="688">IF(IGL474&lt;5,"Sin Riesgo",IF(IGL474 &lt;=14,"Bajo",IF(IGL474&lt;=35,"Medio",IF(IGL474&lt;=80,"Alto","Inviable Sanitariamente"))))</f>
        <v>Inviable Sanitariamente</v>
      </c>
      <c r="IGO474" s="44" t="str">
        <f t="shared" si="688"/>
        <v>Inviable Sanitariamente</v>
      </c>
      <c r="IGP474" s="44" t="str">
        <f t="shared" si="688"/>
        <v>Inviable Sanitariamente</v>
      </c>
      <c r="IGQ474" s="44" t="str">
        <f t="shared" si="688"/>
        <v>Inviable Sanitariamente</v>
      </c>
      <c r="IGR474" s="44" t="str">
        <f t="shared" si="688"/>
        <v>Inviable Sanitariamente</v>
      </c>
      <c r="IGS474" s="44" t="str">
        <f t="shared" si="688"/>
        <v>Inviable Sanitariamente</v>
      </c>
      <c r="IGT474" s="44" t="str">
        <f t="shared" si="688"/>
        <v>Inviable Sanitariamente</v>
      </c>
      <c r="IGU474" s="44" t="str">
        <f t="shared" si="688"/>
        <v>Inviable Sanitariamente</v>
      </c>
      <c r="IGV474" s="44" t="str">
        <f t="shared" si="688"/>
        <v>Inviable Sanitariamente</v>
      </c>
      <c r="IGW474" s="44" t="str">
        <f t="shared" si="688"/>
        <v>Inviable Sanitariamente</v>
      </c>
      <c r="IGX474" s="44" t="str">
        <f t="shared" ref="IGX474:IHG476" si="689">IF(IGV474&lt;5,"Sin Riesgo",IF(IGV474 &lt;=14,"Bajo",IF(IGV474&lt;=35,"Medio",IF(IGV474&lt;=80,"Alto","Inviable Sanitariamente"))))</f>
        <v>Inviable Sanitariamente</v>
      </c>
      <c r="IGY474" s="44" t="str">
        <f t="shared" si="689"/>
        <v>Inviable Sanitariamente</v>
      </c>
      <c r="IGZ474" s="44" t="str">
        <f t="shared" si="689"/>
        <v>Inviable Sanitariamente</v>
      </c>
      <c r="IHA474" s="44" t="str">
        <f t="shared" si="689"/>
        <v>Inviable Sanitariamente</v>
      </c>
      <c r="IHB474" s="44" t="str">
        <f t="shared" si="689"/>
        <v>Inviable Sanitariamente</v>
      </c>
      <c r="IHC474" s="44" t="str">
        <f t="shared" si="689"/>
        <v>Inviable Sanitariamente</v>
      </c>
      <c r="IHD474" s="44" t="str">
        <f t="shared" si="689"/>
        <v>Inviable Sanitariamente</v>
      </c>
      <c r="IHE474" s="44" t="str">
        <f t="shared" si="689"/>
        <v>Inviable Sanitariamente</v>
      </c>
      <c r="IHF474" s="44" t="str">
        <f t="shared" si="689"/>
        <v>Inviable Sanitariamente</v>
      </c>
      <c r="IHG474" s="44" t="str">
        <f t="shared" si="689"/>
        <v>Inviable Sanitariamente</v>
      </c>
      <c r="IHH474" s="44" t="str">
        <f t="shared" ref="IHH474:IHQ476" si="690">IF(IHF474&lt;5,"Sin Riesgo",IF(IHF474 &lt;=14,"Bajo",IF(IHF474&lt;=35,"Medio",IF(IHF474&lt;=80,"Alto","Inviable Sanitariamente"))))</f>
        <v>Inviable Sanitariamente</v>
      </c>
      <c r="IHI474" s="44" t="str">
        <f t="shared" si="690"/>
        <v>Inviable Sanitariamente</v>
      </c>
      <c r="IHJ474" s="44" t="str">
        <f t="shared" si="690"/>
        <v>Inviable Sanitariamente</v>
      </c>
      <c r="IHK474" s="44" t="str">
        <f t="shared" si="690"/>
        <v>Inviable Sanitariamente</v>
      </c>
      <c r="IHL474" s="44" t="str">
        <f t="shared" si="690"/>
        <v>Inviable Sanitariamente</v>
      </c>
      <c r="IHM474" s="44" t="str">
        <f t="shared" si="690"/>
        <v>Inviable Sanitariamente</v>
      </c>
      <c r="IHN474" s="44" t="str">
        <f t="shared" si="690"/>
        <v>Inviable Sanitariamente</v>
      </c>
      <c r="IHO474" s="44" t="str">
        <f t="shared" si="690"/>
        <v>Inviable Sanitariamente</v>
      </c>
      <c r="IHP474" s="44" t="str">
        <f t="shared" si="690"/>
        <v>Inviable Sanitariamente</v>
      </c>
      <c r="IHQ474" s="44" t="str">
        <f t="shared" si="690"/>
        <v>Inviable Sanitariamente</v>
      </c>
      <c r="IHR474" s="44" t="str">
        <f t="shared" ref="IHR474:IIA476" si="691">IF(IHP474&lt;5,"Sin Riesgo",IF(IHP474 &lt;=14,"Bajo",IF(IHP474&lt;=35,"Medio",IF(IHP474&lt;=80,"Alto","Inviable Sanitariamente"))))</f>
        <v>Inviable Sanitariamente</v>
      </c>
      <c r="IHS474" s="44" t="str">
        <f t="shared" si="691"/>
        <v>Inviable Sanitariamente</v>
      </c>
      <c r="IHT474" s="44" t="str">
        <f t="shared" si="691"/>
        <v>Inviable Sanitariamente</v>
      </c>
      <c r="IHU474" s="44" t="str">
        <f t="shared" si="691"/>
        <v>Inviable Sanitariamente</v>
      </c>
      <c r="IHV474" s="44" t="str">
        <f t="shared" si="691"/>
        <v>Inviable Sanitariamente</v>
      </c>
      <c r="IHW474" s="44" t="str">
        <f t="shared" si="691"/>
        <v>Inviable Sanitariamente</v>
      </c>
      <c r="IHX474" s="44" t="str">
        <f t="shared" si="691"/>
        <v>Inviable Sanitariamente</v>
      </c>
      <c r="IHY474" s="44" t="str">
        <f t="shared" si="691"/>
        <v>Inviable Sanitariamente</v>
      </c>
      <c r="IHZ474" s="44" t="str">
        <f t="shared" si="691"/>
        <v>Inviable Sanitariamente</v>
      </c>
      <c r="IIA474" s="44" t="str">
        <f t="shared" si="691"/>
        <v>Inviable Sanitariamente</v>
      </c>
      <c r="IIB474" s="44" t="str">
        <f t="shared" ref="IIB474:IIK476" si="692">IF(IHZ474&lt;5,"Sin Riesgo",IF(IHZ474 &lt;=14,"Bajo",IF(IHZ474&lt;=35,"Medio",IF(IHZ474&lt;=80,"Alto","Inviable Sanitariamente"))))</f>
        <v>Inviable Sanitariamente</v>
      </c>
      <c r="IIC474" s="44" t="str">
        <f t="shared" si="692"/>
        <v>Inviable Sanitariamente</v>
      </c>
      <c r="IID474" s="44" t="str">
        <f t="shared" si="692"/>
        <v>Inviable Sanitariamente</v>
      </c>
      <c r="IIE474" s="44" t="str">
        <f t="shared" si="692"/>
        <v>Inviable Sanitariamente</v>
      </c>
      <c r="IIF474" s="44" t="str">
        <f t="shared" si="692"/>
        <v>Inviable Sanitariamente</v>
      </c>
      <c r="IIG474" s="44" t="str">
        <f t="shared" si="692"/>
        <v>Inviable Sanitariamente</v>
      </c>
      <c r="IIH474" s="44" t="str">
        <f t="shared" si="692"/>
        <v>Inviable Sanitariamente</v>
      </c>
      <c r="III474" s="44" t="str">
        <f t="shared" si="692"/>
        <v>Inviable Sanitariamente</v>
      </c>
      <c r="IIJ474" s="44" t="str">
        <f t="shared" si="692"/>
        <v>Inviable Sanitariamente</v>
      </c>
      <c r="IIK474" s="44" t="str">
        <f t="shared" si="692"/>
        <v>Inviable Sanitariamente</v>
      </c>
      <c r="IIL474" s="44" t="str">
        <f t="shared" ref="IIL474:IIU476" si="693">IF(IIJ474&lt;5,"Sin Riesgo",IF(IIJ474 &lt;=14,"Bajo",IF(IIJ474&lt;=35,"Medio",IF(IIJ474&lt;=80,"Alto","Inviable Sanitariamente"))))</f>
        <v>Inviable Sanitariamente</v>
      </c>
      <c r="IIM474" s="44" t="str">
        <f t="shared" si="693"/>
        <v>Inviable Sanitariamente</v>
      </c>
      <c r="IIN474" s="44" t="str">
        <f t="shared" si="693"/>
        <v>Inviable Sanitariamente</v>
      </c>
      <c r="IIO474" s="44" t="str">
        <f t="shared" si="693"/>
        <v>Inviable Sanitariamente</v>
      </c>
      <c r="IIP474" s="44" t="str">
        <f t="shared" si="693"/>
        <v>Inviable Sanitariamente</v>
      </c>
      <c r="IIQ474" s="44" t="str">
        <f t="shared" si="693"/>
        <v>Inviable Sanitariamente</v>
      </c>
      <c r="IIR474" s="44" t="str">
        <f t="shared" si="693"/>
        <v>Inviable Sanitariamente</v>
      </c>
      <c r="IIS474" s="44" t="str">
        <f t="shared" si="693"/>
        <v>Inviable Sanitariamente</v>
      </c>
      <c r="IIT474" s="44" t="str">
        <f t="shared" si="693"/>
        <v>Inviable Sanitariamente</v>
      </c>
      <c r="IIU474" s="44" t="str">
        <f t="shared" si="693"/>
        <v>Inviable Sanitariamente</v>
      </c>
      <c r="IIV474" s="44" t="str">
        <f t="shared" ref="IIV474:IJE476" si="694">IF(IIT474&lt;5,"Sin Riesgo",IF(IIT474 &lt;=14,"Bajo",IF(IIT474&lt;=35,"Medio",IF(IIT474&lt;=80,"Alto","Inviable Sanitariamente"))))</f>
        <v>Inviable Sanitariamente</v>
      </c>
      <c r="IIW474" s="44" t="str">
        <f t="shared" si="694"/>
        <v>Inviable Sanitariamente</v>
      </c>
      <c r="IIX474" s="44" t="str">
        <f t="shared" si="694"/>
        <v>Inviable Sanitariamente</v>
      </c>
      <c r="IIY474" s="44" t="str">
        <f t="shared" si="694"/>
        <v>Inviable Sanitariamente</v>
      </c>
      <c r="IIZ474" s="44" t="str">
        <f t="shared" si="694"/>
        <v>Inviable Sanitariamente</v>
      </c>
      <c r="IJA474" s="44" t="str">
        <f t="shared" si="694"/>
        <v>Inviable Sanitariamente</v>
      </c>
      <c r="IJB474" s="44" t="str">
        <f t="shared" si="694"/>
        <v>Inviable Sanitariamente</v>
      </c>
      <c r="IJC474" s="44" t="str">
        <f t="shared" si="694"/>
        <v>Inviable Sanitariamente</v>
      </c>
      <c r="IJD474" s="44" t="str">
        <f t="shared" si="694"/>
        <v>Inviable Sanitariamente</v>
      </c>
      <c r="IJE474" s="44" t="str">
        <f t="shared" si="694"/>
        <v>Inviable Sanitariamente</v>
      </c>
      <c r="IJF474" s="44" t="str">
        <f t="shared" ref="IJF474:IJO476" si="695">IF(IJD474&lt;5,"Sin Riesgo",IF(IJD474 &lt;=14,"Bajo",IF(IJD474&lt;=35,"Medio",IF(IJD474&lt;=80,"Alto","Inviable Sanitariamente"))))</f>
        <v>Inviable Sanitariamente</v>
      </c>
      <c r="IJG474" s="44" t="str">
        <f t="shared" si="695"/>
        <v>Inviable Sanitariamente</v>
      </c>
      <c r="IJH474" s="44" t="str">
        <f t="shared" si="695"/>
        <v>Inviable Sanitariamente</v>
      </c>
      <c r="IJI474" s="44" t="str">
        <f t="shared" si="695"/>
        <v>Inviable Sanitariamente</v>
      </c>
      <c r="IJJ474" s="44" t="str">
        <f t="shared" si="695"/>
        <v>Inviable Sanitariamente</v>
      </c>
      <c r="IJK474" s="44" t="str">
        <f t="shared" si="695"/>
        <v>Inviable Sanitariamente</v>
      </c>
      <c r="IJL474" s="44" t="str">
        <f t="shared" si="695"/>
        <v>Inviable Sanitariamente</v>
      </c>
      <c r="IJM474" s="44" t="str">
        <f t="shared" si="695"/>
        <v>Inviable Sanitariamente</v>
      </c>
      <c r="IJN474" s="44" t="str">
        <f t="shared" si="695"/>
        <v>Inviable Sanitariamente</v>
      </c>
      <c r="IJO474" s="44" t="str">
        <f t="shared" si="695"/>
        <v>Inviable Sanitariamente</v>
      </c>
      <c r="IJP474" s="44" t="str">
        <f t="shared" ref="IJP474:IJY476" si="696">IF(IJN474&lt;5,"Sin Riesgo",IF(IJN474 &lt;=14,"Bajo",IF(IJN474&lt;=35,"Medio",IF(IJN474&lt;=80,"Alto","Inviable Sanitariamente"))))</f>
        <v>Inviable Sanitariamente</v>
      </c>
      <c r="IJQ474" s="44" t="str">
        <f t="shared" si="696"/>
        <v>Inviable Sanitariamente</v>
      </c>
      <c r="IJR474" s="44" t="str">
        <f t="shared" si="696"/>
        <v>Inviable Sanitariamente</v>
      </c>
      <c r="IJS474" s="44" t="str">
        <f t="shared" si="696"/>
        <v>Inviable Sanitariamente</v>
      </c>
      <c r="IJT474" s="44" t="str">
        <f t="shared" si="696"/>
        <v>Inviable Sanitariamente</v>
      </c>
      <c r="IJU474" s="44" t="str">
        <f t="shared" si="696"/>
        <v>Inviable Sanitariamente</v>
      </c>
      <c r="IJV474" s="44" t="str">
        <f t="shared" si="696"/>
        <v>Inviable Sanitariamente</v>
      </c>
      <c r="IJW474" s="44" t="str">
        <f t="shared" si="696"/>
        <v>Inviable Sanitariamente</v>
      </c>
      <c r="IJX474" s="44" t="str">
        <f t="shared" si="696"/>
        <v>Inviable Sanitariamente</v>
      </c>
      <c r="IJY474" s="44" t="str">
        <f t="shared" si="696"/>
        <v>Inviable Sanitariamente</v>
      </c>
      <c r="IJZ474" s="44" t="str">
        <f t="shared" ref="IJZ474:IKI476" si="697">IF(IJX474&lt;5,"Sin Riesgo",IF(IJX474 &lt;=14,"Bajo",IF(IJX474&lt;=35,"Medio",IF(IJX474&lt;=80,"Alto","Inviable Sanitariamente"))))</f>
        <v>Inviable Sanitariamente</v>
      </c>
      <c r="IKA474" s="44" t="str">
        <f t="shared" si="697"/>
        <v>Inviable Sanitariamente</v>
      </c>
      <c r="IKB474" s="44" t="str">
        <f t="shared" si="697"/>
        <v>Inviable Sanitariamente</v>
      </c>
      <c r="IKC474" s="44" t="str">
        <f t="shared" si="697"/>
        <v>Inviable Sanitariamente</v>
      </c>
      <c r="IKD474" s="44" t="str">
        <f t="shared" si="697"/>
        <v>Inviable Sanitariamente</v>
      </c>
      <c r="IKE474" s="44" t="str">
        <f t="shared" si="697"/>
        <v>Inviable Sanitariamente</v>
      </c>
      <c r="IKF474" s="44" t="str">
        <f t="shared" si="697"/>
        <v>Inviable Sanitariamente</v>
      </c>
      <c r="IKG474" s="44" t="str">
        <f t="shared" si="697"/>
        <v>Inviable Sanitariamente</v>
      </c>
      <c r="IKH474" s="44" t="str">
        <f t="shared" si="697"/>
        <v>Inviable Sanitariamente</v>
      </c>
      <c r="IKI474" s="44" t="str">
        <f t="shared" si="697"/>
        <v>Inviable Sanitariamente</v>
      </c>
      <c r="IKJ474" s="44" t="str">
        <f t="shared" ref="IKJ474:IKS476" si="698">IF(IKH474&lt;5,"Sin Riesgo",IF(IKH474 &lt;=14,"Bajo",IF(IKH474&lt;=35,"Medio",IF(IKH474&lt;=80,"Alto","Inviable Sanitariamente"))))</f>
        <v>Inviable Sanitariamente</v>
      </c>
      <c r="IKK474" s="44" t="str">
        <f t="shared" si="698"/>
        <v>Inviable Sanitariamente</v>
      </c>
      <c r="IKL474" s="44" t="str">
        <f t="shared" si="698"/>
        <v>Inviable Sanitariamente</v>
      </c>
      <c r="IKM474" s="44" t="str">
        <f t="shared" si="698"/>
        <v>Inviable Sanitariamente</v>
      </c>
      <c r="IKN474" s="44" t="str">
        <f t="shared" si="698"/>
        <v>Inviable Sanitariamente</v>
      </c>
      <c r="IKO474" s="44" t="str">
        <f t="shared" si="698"/>
        <v>Inviable Sanitariamente</v>
      </c>
      <c r="IKP474" s="44" t="str">
        <f t="shared" si="698"/>
        <v>Inviable Sanitariamente</v>
      </c>
      <c r="IKQ474" s="44" t="str">
        <f t="shared" si="698"/>
        <v>Inviable Sanitariamente</v>
      </c>
      <c r="IKR474" s="44" t="str">
        <f t="shared" si="698"/>
        <v>Inviable Sanitariamente</v>
      </c>
      <c r="IKS474" s="44" t="str">
        <f t="shared" si="698"/>
        <v>Inviable Sanitariamente</v>
      </c>
      <c r="IKT474" s="44" t="str">
        <f t="shared" ref="IKT474:ILC476" si="699">IF(IKR474&lt;5,"Sin Riesgo",IF(IKR474 &lt;=14,"Bajo",IF(IKR474&lt;=35,"Medio",IF(IKR474&lt;=80,"Alto","Inviable Sanitariamente"))))</f>
        <v>Inviable Sanitariamente</v>
      </c>
      <c r="IKU474" s="44" t="str">
        <f t="shared" si="699"/>
        <v>Inviable Sanitariamente</v>
      </c>
      <c r="IKV474" s="44" t="str">
        <f t="shared" si="699"/>
        <v>Inviable Sanitariamente</v>
      </c>
      <c r="IKW474" s="44" t="str">
        <f t="shared" si="699"/>
        <v>Inviable Sanitariamente</v>
      </c>
      <c r="IKX474" s="44" t="str">
        <f t="shared" si="699"/>
        <v>Inviable Sanitariamente</v>
      </c>
      <c r="IKY474" s="44" t="str">
        <f t="shared" si="699"/>
        <v>Inviable Sanitariamente</v>
      </c>
      <c r="IKZ474" s="44" t="str">
        <f t="shared" si="699"/>
        <v>Inviable Sanitariamente</v>
      </c>
      <c r="ILA474" s="44" t="str">
        <f t="shared" si="699"/>
        <v>Inviable Sanitariamente</v>
      </c>
      <c r="ILB474" s="44" t="str">
        <f t="shared" si="699"/>
        <v>Inviable Sanitariamente</v>
      </c>
      <c r="ILC474" s="44" t="str">
        <f t="shared" si="699"/>
        <v>Inviable Sanitariamente</v>
      </c>
      <c r="ILD474" s="44" t="str">
        <f t="shared" ref="ILD474:ILM476" si="700">IF(ILB474&lt;5,"Sin Riesgo",IF(ILB474 &lt;=14,"Bajo",IF(ILB474&lt;=35,"Medio",IF(ILB474&lt;=80,"Alto","Inviable Sanitariamente"))))</f>
        <v>Inviable Sanitariamente</v>
      </c>
      <c r="ILE474" s="44" t="str">
        <f t="shared" si="700"/>
        <v>Inviable Sanitariamente</v>
      </c>
      <c r="ILF474" s="44" t="str">
        <f t="shared" si="700"/>
        <v>Inviable Sanitariamente</v>
      </c>
      <c r="ILG474" s="44" t="str">
        <f t="shared" si="700"/>
        <v>Inviable Sanitariamente</v>
      </c>
      <c r="ILH474" s="44" t="str">
        <f t="shared" si="700"/>
        <v>Inviable Sanitariamente</v>
      </c>
      <c r="ILI474" s="44" t="str">
        <f t="shared" si="700"/>
        <v>Inviable Sanitariamente</v>
      </c>
      <c r="ILJ474" s="44" t="str">
        <f t="shared" si="700"/>
        <v>Inviable Sanitariamente</v>
      </c>
      <c r="ILK474" s="44" t="str">
        <f t="shared" si="700"/>
        <v>Inviable Sanitariamente</v>
      </c>
      <c r="ILL474" s="44" t="str">
        <f t="shared" si="700"/>
        <v>Inviable Sanitariamente</v>
      </c>
      <c r="ILM474" s="44" t="str">
        <f t="shared" si="700"/>
        <v>Inviable Sanitariamente</v>
      </c>
      <c r="ILN474" s="44" t="str">
        <f t="shared" ref="ILN474:ILW476" si="701">IF(ILL474&lt;5,"Sin Riesgo",IF(ILL474 &lt;=14,"Bajo",IF(ILL474&lt;=35,"Medio",IF(ILL474&lt;=80,"Alto","Inviable Sanitariamente"))))</f>
        <v>Inviable Sanitariamente</v>
      </c>
      <c r="ILO474" s="44" t="str">
        <f t="shared" si="701"/>
        <v>Inviable Sanitariamente</v>
      </c>
      <c r="ILP474" s="44" t="str">
        <f t="shared" si="701"/>
        <v>Inviable Sanitariamente</v>
      </c>
      <c r="ILQ474" s="44" t="str">
        <f t="shared" si="701"/>
        <v>Inviable Sanitariamente</v>
      </c>
      <c r="ILR474" s="44" t="str">
        <f t="shared" si="701"/>
        <v>Inviable Sanitariamente</v>
      </c>
      <c r="ILS474" s="44" t="str">
        <f t="shared" si="701"/>
        <v>Inviable Sanitariamente</v>
      </c>
      <c r="ILT474" s="44" t="str">
        <f t="shared" si="701"/>
        <v>Inviable Sanitariamente</v>
      </c>
      <c r="ILU474" s="44" t="str">
        <f t="shared" si="701"/>
        <v>Inviable Sanitariamente</v>
      </c>
      <c r="ILV474" s="44" t="str">
        <f t="shared" si="701"/>
        <v>Inviable Sanitariamente</v>
      </c>
      <c r="ILW474" s="44" t="str">
        <f t="shared" si="701"/>
        <v>Inviable Sanitariamente</v>
      </c>
      <c r="ILX474" s="44" t="str">
        <f t="shared" ref="ILX474:IMG476" si="702">IF(ILV474&lt;5,"Sin Riesgo",IF(ILV474 &lt;=14,"Bajo",IF(ILV474&lt;=35,"Medio",IF(ILV474&lt;=80,"Alto","Inviable Sanitariamente"))))</f>
        <v>Inviable Sanitariamente</v>
      </c>
      <c r="ILY474" s="44" t="str">
        <f t="shared" si="702"/>
        <v>Inviable Sanitariamente</v>
      </c>
      <c r="ILZ474" s="44" t="str">
        <f t="shared" si="702"/>
        <v>Inviable Sanitariamente</v>
      </c>
      <c r="IMA474" s="44" t="str">
        <f t="shared" si="702"/>
        <v>Inviable Sanitariamente</v>
      </c>
      <c r="IMB474" s="44" t="str">
        <f t="shared" si="702"/>
        <v>Inviable Sanitariamente</v>
      </c>
      <c r="IMC474" s="44" t="str">
        <f t="shared" si="702"/>
        <v>Inviable Sanitariamente</v>
      </c>
      <c r="IMD474" s="44" t="str">
        <f t="shared" si="702"/>
        <v>Inviable Sanitariamente</v>
      </c>
      <c r="IME474" s="44" t="str">
        <f t="shared" si="702"/>
        <v>Inviable Sanitariamente</v>
      </c>
      <c r="IMF474" s="44" t="str">
        <f t="shared" si="702"/>
        <v>Inviable Sanitariamente</v>
      </c>
      <c r="IMG474" s="44" t="str">
        <f t="shared" si="702"/>
        <v>Inviable Sanitariamente</v>
      </c>
      <c r="IMH474" s="44" t="str">
        <f t="shared" ref="IMH474:IMQ476" si="703">IF(IMF474&lt;5,"Sin Riesgo",IF(IMF474 &lt;=14,"Bajo",IF(IMF474&lt;=35,"Medio",IF(IMF474&lt;=80,"Alto","Inviable Sanitariamente"))))</f>
        <v>Inviable Sanitariamente</v>
      </c>
      <c r="IMI474" s="44" t="str">
        <f t="shared" si="703"/>
        <v>Inviable Sanitariamente</v>
      </c>
      <c r="IMJ474" s="44" t="str">
        <f t="shared" si="703"/>
        <v>Inviable Sanitariamente</v>
      </c>
      <c r="IMK474" s="44" t="str">
        <f t="shared" si="703"/>
        <v>Inviable Sanitariamente</v>
      </c>
      <c r="IML474" s="44" t="str">
        <f t="shared" si="703"/>
        <v>Inviable Sanitariamente</v>
      </c>
      <c r="IMM474" s="44" t="str">
        <f t="shared" si="703"/>
        <v>Inviable Sanitariamente</v>
      </c>
      <c r="IMN474" s="44" t="str">
        <f t="shared" si="703"/>
        <v>Inviable Sanitariamente</v>
      </c>
      <c r="IMO474" s="44" t="str">
        <f t="shared" si="703"/>
        <v>Inviable Sanitariamente</v>
      </c>
      <c r="IMP474" s="44" t="str">
        <f t="shared" si="703"/>
        <v>Inviable Sanitariamente</v>
      </c>
      <c r="IMQ474" s="44" t="str">
        <f t="shared" si="703"/>
        <v>Inviable Sanitariamente</v>
      </c>
      <c r="IMR474" s="44" t="str">
        <f t="shared" ref="IMR474:INA476" si="704">IF(IMP474&lt;5,"Sin Riesgo",IF(IMP474 &lt;=14,"Bajo",IF(IMP474&lt;=35,"Medio",IF(IMP474&lt;=80,"Alto","Inviable Sanitariamente"))))</f>
        <v>Inviable Sanitariamente</v>
      </c>
      <c r="IMS474" s="44" t="str">
        <f t="shared" si="704"/>
        <v>Inviable Sanitariamente</v>
      </c>
      <c r="IMT474" s="44" t="str">
        <f t="shared" si="704"/>
        <v>Inviable Sanitariamente</v>
      </c>
      <c r="IMU474" s="44" t="str">
        <f t="shared" si="704"/>
        <v>Inviable Sanitariamente</v>
      </c>
      <c r="IMV474" s="44" t="str">
        <f t="shared" si="704"/>
        <v>Inviable Sanitariamente</v>
      </c>
      <c r="IMW474" s="44" t="str">
        <f t="shared" si="704"/>
        <v>Inviable Sanitariamente</v>
      </c>
      <c r="IMX474" s="44" t="str">
        <f t="shared" si="704"/>
        <v>Inviable Sanitariamente</v>
      </c>
      <c r="IMY474" s="44" t="str">
        <f t="shared" si="704"/>
        <v>Inviable Sanitariamente</v>
      </c>
      <c r="IMZ474" s="44" t="str">
        <f t="shared" si="704"/>
        <v>Inviable Sanitariamente</v>
      </c>
      <c r="INA474" s="44" t="str">
        <f t="shared" si="704"/>
        <v>Inviable Sanitariamente</v>
      </c>
      <c r="INB474" s="44" t="str">
        <f t="shared" ref="INB474:INK476" si="705">IF(IMZ474&lt;5,"Sin Riesgo",IF(IMZ474 &lt;=14,"Bajo",IF(IMZ474&lt;=35,"Medio",IF(IMZ474&lt;=80,"Alto","Inviable Sanitariamente"))))</f>
        <v>Inviable Sanitariamente</v>
      </c>
      <c r="INC474" s="44" t="str">
        <f t="shared" si="705"/>
        <v>Inviable Sanitariamente</v>
      </c>
      <c r="IND474" s="44" t="str">
        <f t="shared" si="705"/>
        <v>Inviable Sanitariamente</v>
      </c>
      <c r="INE474" s="44" t="str">
        <f t="shared" si="705"/>
        <v>Inviable Sanitariamente</v>
      </c>
      <c r="INF474" s="44" t="str">
        <f t="shared" si="705"/>
        <v>Inviable Sanitariamente</v>
      </c>
      <c r="ING474" s="44" t="str">
        <f t="shared" si="705"/>
        <v>Inviable Sanitariamente</v>
      </c>
      <c r="INH474" s="44" t="str">
        <f t="shared" si="705"/>
        <v>Inviable Sanitariamente</v>
      </c>
      <c r="INI474" s="44" t="str">
        <f t="shared" si="705"/>
        <v>Inviable Sanitariamente</v>
      </c>
      <c r="INJ474" s="44" t="str">
        <f t="shared" si="705"/>
        <v>Inviable Sanitariamente</v>
      </c>
      <c r="INK474" s="44" t="str">
        <f t="shared" si="705"/>
        <v>Inviable Sanitariamente</v>
      </c>
      <c r="INL474" s="44" t="str">
        <f t="shared" ref="INL474:INU476" si="706">IF(INJ474&lt;5,"Sin Riesgo",IF(INJ474 &lt;=14,"Bajo",IF(INJ474&lt;=35,"Medio",IF(INJ474&lt;=80,"Alto","Inviable Sanitariamente"))))</f>
        <v>Inviable Sanitariamente</v>
      </c>
      <c r="INM474" s="44" t="str">
        <f t="shared" si="706"/>
        <v>Inviable Sanitariamente</v>
      </c>
      <c r="INN474" s="44" t="str">
        <f t="shared" si="706"/>
        <v>Inviable Sanitariamente</v>
      </c>
      <c r="INO474" s="44" t="str">
        <f t="shared" si="706"/>
        <v>Inviable Sanitariamente</v>
      </c>
      <c r="INP474" s="44" t="str">
        <f t="shared" si="706"/>
        <v>Inviable Sanitariamente</v>
      </c>
      <c r="INQ474" s="44" t="str">
        <f t="shared" si="706"/>
        <v>Inviable Sanitariamente</v>
      </c>
      <c r="INR474" s="44" t="str">
        <f t="shared" si="706"/>
        <v>Inviable Sanitariamente</v>
      </c>
      <c r="INS474" s="44" t="str">
        <f t="shared" si="706"/>
        <v>Inviable Sanitariamente</v>
      </c>
      <c r="INT474" s="44" t="str">
        <f t="shared" si="706"/>
        <v>Inviable Sanitariamente</v>
      </c>
      <c r="INU474" s="44" t="str">
        <f t="shared" si="706"/>
        <v>Inviable Sanitariamente</v>
      </c>
      <c r="INV474" s="44" t="str">
        <f t="shared" ref="INV474:IOE476" si="707">IF(INT474&lt;5,"Sin Riesgo",IF(INT474 &lt;=14,"Bajo",IF(INT474&lt;=35,"Medio",IF(INT474&lt;=80,"Alto","Inviable Sanitariamente"))))</f>
        <v>Inviable Sanitariamente</v>
      </c>
      <c r="INW474" s="44" t="str">
        <f t="shared" si="707"/>
        <v>Inviable Sanitariamente</v>
      </c>
      <c r="INX474" s="44" t="str">
        <f t="shared" si="707"/>
        <v>Inviable Sanitariamente</v>
      </c>
      <c r="INY474" s="44" t="str">
        <f t="shared" si="707"/>
        <v>Inviable Sanitariamente</v>
      </c>
      <c r="INZ474" s="44" t="str">
        <f t="shared" si="707"/>
        <v>Inviable Sanitariamente</v>
      </c>
      <c r="IOA474" s="44" t="str">
        <f t="shared" si="707"/>
        <v>Inviable Sanitariamente</v>
      </c>
      <c r="IOB474" s="44" t="str">
        <f t="shared" si="707"/>
        <v>Inviable Sanitariamente</v>
      </c>
      <c r="IOC474" s="44" t="str">
        <f t="shared" si="707"/>
        <v>Inviable Sanitariamente</v>
      </c>
      <c r="IOD474" s="44" t="str">
        <f t="shared" si="707"/>
        <v>Inviable Sanitariamente</v>
      </c>
      <c r="IOE474" s="44" t="str">
        <f t="shared" si="707"/>
        <v>Inviable Sanitariamente</v>
      </c>
      <c r="IOF474" s="44" t="str">
        <f t="shared" ref="IOF474:IOO476" si="708">IF(IOD474&lt;5,"Sin Riesgo",IF(IOD474 &lt;=14,"Bajo",IF(IOD474&lt;=35,"Medio",IF(IOD474&lt;=80,"Alto","Inviable Sanitariamente"))))</f>
        <v>Inviable Sanitariamente</v>
      </c>
      <c r="IOG474" s="44" t="str">
        <f t="shared" si="708"/>
        <v>Inviable Sanitariamente</v>
      </c>
      <c r="IOH474" s="44" t="str">
        <f t="shared" si="708"/>
        <v>Inviable Sanitariamente</v>
      </c>
      <c r="IOI474" s="44" t="str">
        <f t="shared" si="708"/>
        <v>Inviable Sanitariamente</v>
      </c>
      <c r="IOJ474" s="44" t="str">
        <f t="shared" si="708"/>
        <v>Inviable Sanitariamente</v>
      </c>
      <c r="IOK474" s="44" t="str">
        <f t="shared" si="708"/>
        <v>Inviable Sanitariamente</v>
      </c>
      <c r="IOL474" s="44" t="str">
        <f t="shared" si="708"/>
        <v>Inviable Sanitariamente</v>
      </c>
      <c r="IOM474" s="44" t="str">
        <f t="shared" si="708"/>
        <v>Inviable Sanitariamente</v>
      </c>
      <c r="ION474" s="44" t="str">
        <f t="shared" si="708"/>
        <v>Inviable Sanitariamente</v>
      </c>
      <c r="IOO474" s="44" t="str">
        <f t="shared" si="708"/>
        <v>Inviable Sanitariamente</v>
      </c>
      <c r="IOP474" s="44" t="str">
        <f t="shared" ref="IOP474:IOY476" si="709">IF(ION474&lt;5,"Sin Riesgo",IF(ION474 &lt;=14,"Bajo",IF(ION474&lt;=35,"Medio",IF(ION474&lt;=80,"Alto","Inviable Sanitariamente"))))</f>
        <v>Inviable Sanitariamente</v>
      </c>
      <c r="IOQ474" s="44" t="str">
        <f t="shared" si="709"/>
        <v>Inviable Sanitariamente</v>
      </c>
      <c r="IOR474" s="44" t="str">
        <f t="shared" si="709"/>
        <v>Inviable Sanitariamente</v>
      </c>
      <c r="IOS474" s="44" t="str">
        <f t="shared" si="709"/>
        <v>Inviable Sanitariamente</v>
      </c>
      <c r="IOT474" s="44" t="str">
        <f t="shared" si="709"/>
        <v>Inviable Sanitariamente</v>
      </c>
      <c r="IOU474" s="44" t="str">
        <f t="shared" si="709"/>
        <v>Inviable Sanitariamente</v>
      </c>
      <c r="IOV474" s="44" t="str">
        <f t="shared" si="709"/>
        <v>Inviable Sanitariamente</v>
      </c>
      <c r="IOW474" s="44" t="str">
        <f t="shared" si="709"/>
        <v>Inviable Sanitariamente</v>
      </c>
      <c r="IOX474" s="44" t="str">
        <f t="shared" si="709"/>
        <v>Inviable Sanitariamente</v>
      </c>
      <c r="IOY474" s="44" t="str">
        <f t="shared" si="709"/>
        <v>Inviable Sanitariamente</v>
      </c>
      <c r="IOZ474" s="44" t="str">
        <f t="shared" ref="IOZ474:IPI476" si="710">IF(IOX474&lt;5,"Sin Riesgo",IF(IOX474 &lt;=14,"Bajo",IF(IOX474&lt;=35,"Medio",IF(IOX474&lt;=80,"Alto","Inviable Sanitariamente"))))</f>
        <v>Inviable Sanitariamente</v>
      </c>
      <c r="IPA474" s="44" t="str">
        <f t="shared" si="710"/>
        <v>Inviable Sanitariamente</v>
      </c>
      <c r="IPB474" s="44" t="str">
        <f t="shared" si="710"/>
        <v>Inviable Sanitariamente</v>
      </c>
      <c r="IPC474" s="44" t="str">
        <f t="shared" si="710"/>
        <v>Inviable Sanitariamente</v>
      </c>
      <c r="IPD474" s="44" t="str">
        <f t="shared" si="710"/>
        <v>Inviable Sanitariamente</v>
      </c>
      <c r="IPE474" s="44" t="str">
        <f t="shared" si="710"/>
        <v>Inviable Sanitariamente</v>
      </c>
      <c r="IPF474" s="44" t="str">
        <f t="shared" si="710"/>
        <v>Inviable Sanitariamente</v>
      </c>
      <c r="IPG474" s="44" t="str">
        <f t="shared" si="710"/>
        <v>Inviable Sanitariamente</v>
      </c>
      <c r="IPH474" s="44" t="str">
        <f t="shared" si="710"/>
        <v>Inviable Sanitariamente</v>
      </c>
      <c r="IPI474" s="44" t="str">
        <f t="shared" si="710"/>
        <v>Inviable Sanitariamente</v>
      </c>
      <c r="IPJ474" s="44" t="str">
        <f t="shared" ref="IPJ474:IPS476" si="711">IF(IPH474&lt;5,"Sin Riesgo",IF(IPH474 &lt;=14,"Bajo",IF(IPH474&lt;=35,"Medio",IF(IPH474&lt;=80,"Alto","Inviable Sanitariamente"))))</f>
        <v>Inviable Sanitariamente</v>
      </c>
      <c r="IPK474" s="44" t="str">
        <f t="shared" si="711"/>
        <v>Inviable Sanitariamente</v>
      </c>
      <c r="IPL474" s="44" t="str">
        <f t="shared" si="711"/>
        <v>Inviable Sanitariamente</v>
      </c>
      <c r="IPM474" s="44" t="str">
        <f t="shared" si="711"/>
        <v>Inviable Sanitariamente</v>
      </c>
      <c r="IPN474" s="44" t="str">
        <f t="shared" si="711"/>
        <v>Inviable Sanitariamente</v>
      </c>
      <c r="IPO474" s="44" t="str">
        <f t="shared" si="711"/>
        <v>Inviable Sanitariamente</v>
      </c>
      <c r="IPP474" s="44" t="str">
        <f t="shared" si="711"/>
        <v>Inviable Sanitariamente</v>
      </c>
      <c r="IPQ474" s="44" t="str">
        <f t="shared" si="711"/>
        <v>Inviable Sanitariamente</v>
      </c>
      <c r="IPR474" s="44" t="str">
        <f t="shared" si="711"/>
        <v>Inviable Sanitariamente</v>
      </c>
      <c r="IPS474" s="44" t="str">
        <f t="shared" si="711"/>
        <v>Inviable Sanitariamente</v>
      </c>
      <c r="IPT474" s="44" t="str">
        <f t="shared" ref="IPT474:IQC476" si="712">IF(IPR474&lt;5,"Sin Riesgo",IF(IPR474 &lt;=14,"Bajo",IF(IPR474&lt;=35,"Medio",IF(IPR474&lt;=80,"Alto","Inviable Sanitariamente"))))</f>
        <v>Inviable Sanitariamente</v>
      </c>
      <c r="IPU474" s="44" t="str">
        <f t="shared" si="712"/>
        <v>Inviable Sanitariamente</v>
      </c>
      <c r="IPV474" s="44" t="str">
        <f t="shared" si="712"/>
        <v>Inviable Sanitariamente</v>
      </c>
      <c r="IPW474" s="44" t="str">
        <f t="shared" si="712"/>
        <v>Inviable Sanitariamente</v>
      </c>
      <c r="IPX474" s="44" t="str">
        <f t="shared" si="712"/>
        <v>Inviable Sanitariamente</v>
      </c>
      <c r="IPY474" s="44" t="str">
        <f t="shared" si="712"/>
        <v>Inviable Sanitariamente</v>
      </c>
      <c r="IPZ474" s="44" t="str">
        <f t="shared" si="712"/>
        <v>Inviable Sanitariamente</v>
      </c>
      <c r="IQA474" s="44" t="str">
        <f t="shared" si="712"/>
        <v>Inviable Sanitariamente</v>
      </c>
      <c r="IQB474" s="44" t="str">
        <f t="shared" si="712"/>
        <v>Inviable Sanitariamente</v>
      </c>
      <c r="IQC474" s="44" t="str">
        <f t="shared" si="712"/>
        <v>Inviable Sanitariamente</v>
      </c>
      <c r="IQD474" s="44" t="str">
        <f t="shared" ref="IQD474:IQM476" si="713">IF(IQB474&lt;5,"Sin Riesgo",IF(IQB474 &lt;=14,"Bajo",IF(IQB474&lt;=35,"Medio",IF(IQB474&lt;=80,"Alto","Inviable Sanitariamente"))))</f>
        <v>Inviable Sanitariamente</v>
      </c>
      <c r="IQE474" s="44" t="str">
        <f t="shared" si="713"/>
        <v>Inviable Sanitariamente</v>
      </c>
      <c r="IQF474" s="44" t="str">
        <f t="shared" si="713"/>
        <v>Inviable Sanitariamente</v>
      </c>
      <c r="IQG474" s="44" t="str">
        <f t="shared" si="713"/>
        <v>Inviable Sanitariamente</v>
      </c>
      <c r="IQH474" s="44" t="str">
        <f t="shared" si="713"/>
        <v>Inviable Sanitariamente</v>
      </c>
      <c r="IQI474" s="44" t="str">
        <f t="shared" si="713"/>
        <v>Inviable Sanitariamente</v>
      </c>
      <c r="IQJ474" s="44" t="str">
        <f t="shared" si="713"/>
        <v>Inviable Sanitariamente</v>
      </c>
      <c r="IQK474" s="44" t="str">
        <f t="shared" si="713"/>
        <v>Inviable Sanitariamente</v>
      </c>
      <c r="IQL474" s="44" t="str">
        <f t="shared" si="713"/>
        <v>Inviable Sanitariamente</v>
      </c>
      <c r="IQM474" s="44" t="str">
        <f t="shared" si="713"/>
        <v>Inviable Sanitariamente</v>
      </c>
      <c r="IQN474" s="44" t="str">
        <f t="shared" ref="IQN474:IQW476" si="714">IF(IQL474&lt;5,"Sin Riesgo",IF(IQL474 &lt;=14,"Bajo",IF(IQL474&lt;=35,"Medio",IF(IQL474&lt;=80,"Alto","Inviable Sanitariamente"))))</f>
        <v>Inviable Sanitariamente</v>
      </c>
      <c r="IQO474" s="44" t="str">
        <f t="shared" si="714"/>
        <v>Inviable Sanitariamente</v>
      </c>
      <c r="IQP474" s="44" t="str">
        <f t="shared" si="714"/>
        <v>Inviable Sanitariamente</v>
      </c>
      <c r="IQQ474" s="44" t="str">
        <f t="shared" si="714"/>
        <v>Inviable Sanitariamente</v>
      </c>
      <c r="IQR474" s="44" t="str">
        <f t="shared" si="714"/>
        <v>Inviable Sanitariamente</v>
      </c>
      <c r="IQS474" s="44" t="str">
        <f t="shared" si="714"/>
        <v>Inviable Sanitariamente</v>
      </c>
      <c r="IQT474" s="44" t="str">
        <f t="shared" si="714"/>
        <v>Inviable Sanitariamente</v>
      </c>
      <c r="IQU474" s="44" t="str">
        <f t="shared" si="714"/>
        <v>Inviable Sanitariamente</v>
      </c>
      <c r="IQV474" s="44" t="str">
        <f t="shared" si="714"/>
        <v>Inviable Sanitariamente</v>
      </c>
      <c r="IQW474" s="44" t="str">
        <f t="shared" si="714"/>
        <v>Inviable Sanitariamente</v>
      </c>
      <c r="IQX474" s="44" t="str">
        <f t="shared" ref="IQX474:IRG476" si="715">IF(IQV474&lt;5,"Sin Riesgo",IF(IQV474 &lt;=14,"Bajo",IF(IQV474&lt;=35,"Medio",IF(IQV474&lt;=80,"Alto","Inviable Sanitariamente"))))</f>
        <v>Inviable Sanitariamente</v>
      </c>
      <c r="IQY474" s="44" t="str">
        <f t="shared" si="715"/>
        <v>Inviable Sanitariamente</v>
      </c>
      <c r="IQZ474" s="44" t="str">
        <f t="shared" si="715"/>
        <v>Inviable Sanitariamente</v>
      </c>
      <c r="IRA474" s="44" t="str">
        <f t="shared" si="715"/>
        <v>Inviable Sanitariamente</v>
      </c>
      <c r="IRB474" s="44" t="str">
        <f t="shared" si="715"/>
        <v>Inviable Sanitariamente</v>
      </c>
      <c r="IRC474" s="44" t="str">
        <f t="shared" si="715"/>
        <v>Inviable Sanitariamente</v>
      </c>
      <c r="IRD474" s="44" t="str">
        <f t="shared" si="715"/>
        <v>Inviable Sanitariamente</v>
      </c>
      <c r="IRE474" s="44" t="str">
        <f t="shared" si="715"/>
        <v>Inviable Sanitariamente</v>
      </c>
      <c r="IRF474" s="44" t="str">
        <f t="shared" si="715"/>
        <v>Inviable Sanitariamente</v>
      </c>
      <c r="IRG474" s="44" t="str">
        <f t="shared" si="715"/>
        <v>Inviable Sanitariamente</v>
      </c>
      <c r="IRH474" s="44" t="str">
        <f t="shared" ref="IRH474:IRQ476" si="716">IF(IRF474&lt;5,"Sin Riesgo",IF(IRF474 &lt;=14,"Bajo",IF(IRF474&lt;=35,"Medio",IF(IRF474&lt;=80,"Alto","Inviable Sanitariamente"))))</f>
        <v>Inviable Sanitariamente</v>
      </c>
      <c r="IRI474" s="44" t="str">
        <f t="shared" si="716"/>
        <v>Inviable Sanitariamente</v>
      </c>
      <c r="IRJ474" s="44" t="str">
        <f t="shared" si="716"/>
        <v>Inviable Sanitariamente</v>
      </c>
      <c r="IRK474" s="44" t="str">
        <f t="shared" si="716"/>
        <v>Inviable Sanitariamente</v>
      </c>
      <c r="IRL474" s="44" t="str">
        <f t="shared" si="716"/>
        <v>Inviable Sanitariamente</v>
      </c>
      <c r="IRM474" s="44" t="str">
        <f t="shared" si="716"/>
        <v>Inviable Sanitariamente</v>
      </c>
      <c r="IRN474" s="44" t="str">
        <f t="shared" si="716"/>
        <v>Inviable Sanitariamente</v>
      </c>
      <c r="IRO474" s="44" t="str">
        <f t="shared" si="716"/>
        <v>Inviable Sanitariamente</v>
      </c>
      <c r="IRP474" s="44" t="str">
        <f t="shared" si="716"/>
        <v>Inviable Sanitariamente</v>
      </c>
      <c r="IRQ474" s="44" t="str">
        <f t="shared" si="716"/>
        <v>Inviable Sanitariamente</v>
      </c>
      <c r="IRR474" s="44" t="str">
        <f t="shared" ref="IRR474:ISA476" si="717">IF(IRP474&lt;5,"Sin Riesgo",IF(IRP474 &lt;=14,"Bajo",IF(IRP474&lt;=35,"Medio",IF(IRP474&lt;=80,"Alto","Inviable Sanitariamente"))))</f>
        <v>Inviable Sanitariamente</v>
      </c>
      <c r="IRS474" s="44" t="str">
        <f t="shared" si="717"/>
        <v>Inviable Sanitariamente</v>
      </c>
      <c r="IRT474" s="44" t="str">
        <f t="shared" si="717"/>
        <v>Inviable Sanitariamente</v>
      </c>
      <c r="IRU474" s="44" t="str">
        <f t="shared" si="717"/>
        <v>Inviable Sanitariamente</v>
      </c>
      <c r="IRV474" s="44" t="str">
        <f t="shared" si="717"/>
        <v>Inviable Sanitariamente</v>
      </c>
      <c r="IRW474" s="44" t="str">
        <f t="shared" si="717"/>
        <v>Inviable Sanitariamente</v>
      </c>
      <c r="IRX474" s="44" t="str">
        <f t="shared" si="717"/>
        <v>Inviable Sanitariamente</v>
      </c>
      <c r="IRY474" s="44" t="str">
        <f t="shared" si="717"/>
        <v>Inviable Sanitariamente</v>
      </c>
      <c r="IRZ474" s="44" t="str">
        <f t="shared" si="717"/>
        <v>Inviable Sanitariamente</v>
      </c>
      <c r="ISA474" s="44" t="str">
        <f t="shared" si="717"/>
        <v>Inviable Sanitariamente</v>
      </c>
      <c r="ISB474" s="44" t="str">
        <f t="shared" ref="ISB474:ISK476" si="718">IF(IRZ474&lt;5,"Sin Riesgo",IF(IRZ474 &lt;=14,"Bajo",IF(IRZ474&lt;=35,"Medio",IF(IRZ474&lt;=80,"Alto","Inviable Sanitariamente"))))</f>
        <v>Inviable Sanitariamente</v>
      </c>
      <c r="ISC474" s="44" t="str">
        <f t="shared" si="718"/>
        <v>Inviable Sanitariamente</v>
      </c>
      <c r="ISD474" s="44" t="str">
        <f t="shared" si="718"/>
        <v>Inviable Sanitariamente</v>
      </c>
      <c r="ISE474" s="44" t="str">
        <f t="shared" si="718"/>
        <v>Inviable Sanitariamente</v>
      </c>
      <c r="ISF474" s="44" t="str">
        <f t="shared" si="718"/>
        <v>Inviable Sanitariamente</v>
      </c>
      <c r="ISG474" s="44" t="str">
        <f t="shared" si="718"/>
        <v>Inviable Sanitariamente</v>
      </c>
      <c r="ISH474" s="44" t="str">
        <f t="shared" si="718"/>
        <v>Inviable Sanitariamente</v>
      </c>
      <c r="ISI474" s="44" t="str">
        <f t="shared" si="718"/>
        <v>Inviable Sanitariamente</v>
      </c>
      <c r="ISJ474" s="44" t="str">
        <f t="shared" si="718"/>
        <v>Inviable Sanitariamente</v>
      </c>
      <c r="ISK474" s="44" t="str">
        <f t="shared" si="718"/>
        <v>Inviable Sanitariamente</v>
      </c>
      <c r="ISL474" s="44" t="str">
        <f t="shared" ref="ISL474:ISU476" si="719">IF(ISJ474&lt;5,"Sin Riesgo",IF(ISJ474 &lt;=14,"Bajo",IF(ISJ474&lt;=35,"Medio",IF(ISJ474&lt;=80,"Alto","Inviable Sanitariamente"))))</f>
        <v>Inviable Sanitariamente</v>
      </c>
      <c r="ISM474" s="44" t="str">
        <f t="shared" si="719"/>
        <v>Inviable Sanitariamente</v>
      </c>
      <c r="ISN474" s="44" t="str">
        <f t="shared" si="719"/>
        <v>Inviable Sanitariamente</v>
      </c>
      <c r="ISO474" s="44" t="str">
        <f t="shared" si="719"/>
        <v>Inviable Sanitariamente</v>
      </c>
      <c r="ISP474" s="44" t="str">
        <f t="shared" si="719"/>
        <v>Inviable Sanitariamente</v>
      </c>
      <c r="ISQ474" s="44" t="str">
        <f t="shared" si="719"/>
        <v>Inviable Sanitariamente</v>
      </c>
      <c r="ISR474" s="44" t="str">
        <f t="shared" si="719"/>
        <v>Inviable Sanitariamente</v>
      </c>
      <c r="ISS474" s="44" t="str">
        <f t="shared" si="719"/>
        <v>Inviable Sanitariamente</v>
      </c>
      <c r="IST474" s="44" t="str">
        <f t="shared" si="719"/>
        <v>Inviable Sanitariamente</v>
      </c>
      <c r="ISU474" s="44" t="str">
        <f t="shared" si="719"/>
        <v>Inviable Sanitariamente</v>
      </c>
      <c r="ISV474" s="44" t="str">
        <f t="shared" ref="ISV474:ITE476" si="720">IF(IST474&lt;5,"Sin Riesgo",IF(IST474 &lt;=14,"Bajo",IF(IST474&lt;=35,"Medio",IF(IST474&lt;=80,"Alto","Inviable Sanitariamente"))))</f>
        <v>Inviable Sanitariamente</v>
      </c>
      <c r="ISW474" s="44" t="str">
        <f t="shared" si="720"/>
        <v>Inviable Sanitariamente</v>
      </c>
      <c r="ISX474" s="44" t="str">
        <f t="shared" si="720"/>
        <v>Inviable Sanitariamente</v>
      </c>
      <c r="ISY474" s="44" t="str">
        <f t="shared" si="720"/>
        <v>Inviable Sanitariamente</v>
      </c>
      <c r="ISZ474" s="44" t="str">
        <f t="shared" si="720"/>
        <v>Inviable Sanitariamente</v>
      </c>
      <c r="ITA474" s="44" t="str">
        <f t="shared" si="720"/>
        <v>Inviable Sanitariamente</v>
      </c>
      <c r="ITB474" s="44" t="str">
        <f t="shared" si="720"/>
        <v>Inviable Sanitariamente</v>
      </c>
      <c r="ITC474" s="44" t="str">
        <f t="shared" si="720"/>
        <v>Inviable Sanitariamente</v>
      </c>
      <c r="ITD474" s="44" t="str">
        <f t="shared" si="720"/>
        <v>Inviable Sanitariamente</v>
      </c>
      <c r="ITE474" s="44" t="str">
        <f t="shared" si="720"/>
        <v>Inviable Sanitariamente</v>
      </c>
      <c r="ITF474" s="44" t="str">
        <f t="shared" ref="ITF474:ITO476" si="721">IF(ITD474&lt;5,"Sin Riesgo",IF(ITD474 &lt;=14,"Bajo",IF(ITD474&lt;=35,"Medio",IF(ITD474&lt;=80,"Alto","Inviable Sanitariamente"))))</f>
        <v>Inviable Sanitariamente</v>
      </c>
      <c r="ITG474" s="44" t="str">
        <f t="shared" si="721"/>
        <v>Inviable Sanitariamente</v>
      </c>
      <c r="ITH474" s="44" t="str">
        <f t="shared" si="721"/>
        <v>Inviable Sanitariamente</v>
      </c>
      <c r="ITI474" s="44" t="str">
        <f t="shared" si="721"/>
        <v>Inviable Sanitariamente</v>
      </c>
      <c r="ITJ474" s="44" t="str">
        <f t="shared" si="721"/>
        <v>Inviable Sanitariamente</v>
      </c>
      <c r="ITK474" s="44" t="str">
        <f t="shared" si="721"/>
        <v>Inviable Sanitariamente</v>
      </c>
      <c r="ITL474" s="44" t="str">
        <f t="shared" si="721"/>
        <v>Inviable Sanitariamente</v>
      </c>
      <c r="ITM474" s="44" t="str">
        <f t="shared" si="721"/>
        <v>Inviable Sanitariamente</v>
      </c>
      <c r="ITN474" s="44" t="str">
        <f t="shared" si="721"/>
        <v>Inviable Sanitariamente</v>
      </c>
      <c r="ITO474" s="44" t="str">
        <f t="shared" si="721"/>
        <v>Inviable Sanitariamente</v>
      </c>
      <c r="ITP474" s="44" t="str">
        <f t="shared" ref="ITP474:ITY476" si="722">IF(ITN474&lt;5,"Sin Riesgo",IF(ITN474 &lt;=14,"Bajo",IF(ITN474&lt;=35,"Medio",IF(ITN474&lt;=80,"Alto","Inviable Sanitariamente"))))</f>
        <v>Inviable Sanitariamente</v>
      </c>
      <c r="ITQ474" s="44" t="str">
        <f t="shared" si="722"/>
        <v>Inviable Sanitariamente</v>
      </c>
      <c r="ITR474" s="44" t="str">
        <f t="shared" si="722"/>
        <v>Inviable Sanitariamente</v>
      </c>
      <c r="ITS474" s="44" t="str">
        <f t="shared" si="722"/>
        <v>Inviable Sanitariamente</v>
      </c>
      <c r="ITT474" s="44" t="str">
        <f t="shared" si="722"/>
        <v>Inviable Sanitariamente</v>
      </c>
      <c r="ITU474" s="44" t="str">
        <f t="shared" si="722"/>
        <v>Inviable Sanitariamente</v>
      </c>
      <c r="ITV474" s="44" t="str">
        <f t="shared" si="722"/>
        <v>Inviable Sanitariamente</v>
      </c>
      <c r="ITW474" s="44" t="str">
        <f t="shared" si="722"/>
        <v>Inviable Sanitariamente</v>
      </c>
      <c r="ITX474" s="44" t="str">
        <f t="shared" si="722"/>
        <v>Inviable Sanitariamente</v>
      </c>
      <c r="ITY474" s="44" t="str">
        <f t="shared" si="722"/>
        <v>Inviable Sanitariamente</v>
      </c>
      <c r="ITZ474" s="44" t="str">
        <f t="shared" ref="ITZ474:IUI476" si="723">IF(ITX474&lt;5,"Sin Riesgo",IF(ITX474 &lt;=14,"Bajo",IF(ITX474&lt;=35,"Medio",IF(ITX474&lt;=80,"Alto","Inviable Sanitariamente"))))</f>
        <v>Inviable Sanitariamente</v>
      </c>
      <c r="IUA474" s="44" t="str">
        <f t="shared" si="723"/>
        <v>Inviable Sanitariamente</v>
      </c>
      <c r="IUB474" s="44" t="str">
        <f t="shared" si="723"/>
        <v>Inviable Sanitariamente</v>
      </c>
      <c r="IUC474" s="44" t="str">
        <f t="shared" si="723"/>
        <v>Inviable Sanitariamente</v>
      </c>
      <c r="IUD474" s="44" t="str">
        <f t="shared" si="723"/>
        <v>Inviable Sanitariamente</v>
      </c>
      <c r="IUE474" s="44" t="str">
        <f t="shared" si="723"/>
        <v>Inviable Sanitariamente</v>
      </c>
      <c r="IUF474" s="44" t="str">
        <f t="shared" si="723"/>
        <v>Inviable Sanitariamente</v>
      </c>
      <c r="IUG474" s="44" t="str">
        <f t="shared" si="723"/>
        <v>Inviable Sanitariamente</v>
      </c>
      <c r="IUH474" s="44" t="str">
        <f t="shared" si="723"/>
        <v>Inviable Sanitariamente</v>
      </c>
      <c r="IUI474" s="44" t="str">
        <f t="shared" si="723"/>
        <v>Inviable Sanitariamente</v>
      </c>
      <c r="IUJ474" s="44" t="str">
        <f t="shared" ref="IUJ474:IUS476" si="724">IF(IUH474&lt;5,"Sin Riesgo",IF(IUH474 &lt;=14,"Bajo",IF(IUH474&lt;=35,"Medio",IF(IUH474&lt;=80,"Alto","Inviable Sanitariamente"))))</f>
        <v>Inviable Sanitariamente</v>
      </c>
      <c r="IUK474" s="44" t="str">
        <f t="shared" si="724"/>
        <v>Inviable Sanitariamente</v>
      </c>
      <c r="IUL474" s="44" t="str">
        <f t="shared" si="724"/>
        <v>Inviable Sanitariamente</v>
      </c>
      <c r="IUM474" s="44" t="str">
        <f t="shared" si="724"/>
        <v>Inviable Sanitariamente</v>
      </c>
      <c r="IUN474" s="44" t="str">
        <f t="shared" si="724"/>
        <v>Inviable Sanitariamente</v>
      </c>
      <c r="IUO474" s="44" t="str">
        <f t="shared" si="724"/>
        <v>Inviable Sanitariamente</v>
      </c>
      <c r="IUP474" s="44" t="str">
        <f t="shared" si="724"/>
        <v>Inviable Sanitariamente</v>
      </c>
      <c r="IUQ474" s="44" t="str">
        <f t="shared" si="724"/>
        <v>Inviable Sanitariamente</v>
      </c>
      <c r="IUR474" s="44" t="str">
        <f t="shared" si="724"/>
        <v>Inviable Sanitariamente</v>
      </c>
      <c r="IUS474" s="44" t="str">
        <f t="shared" si="724"/>
        <v>Inviable Sanitariamente</v>
      </c>
      <c r="IUT474" s="44" t="str">
        <f t="shared" ref="IUT474:IVC476" si="725">IF(IUR474&lt;5,"Sin Riesgo",IF(IUR474 &lt;=14,"Bajo",IF(IUR474&lt;=35,"Medio",IF(IUR474&lt;=80,"Alto","Inviable Sanitariamente"))))</f>
        <v>Inviable Sanitariamente</v>
      </c>
      <c r="IUU474" s="44" t="str">
        <f t="shared" si="725"/>
        <v>Inviable Sanitariamente</v>
      </c>
      <c r="IUV474" s="44" t="str">
        <f t="shared" si="725"/>
        <v>Inviable Sanitariamente</v>
      </c>
      <c r="IUW474" s="44" t="str">
        <f t="shared" si="725"/>
        <v>Inviable Sanitariamente</v>
      </c>
      <c r="IUX474" s="44" t="str">
        <f t="shared" si="725"/>
        <v>Inviable Sanitariamente</v>
      </c>
      <c r="IUY474" s="44" t="str">
        <f t="shared" si="725"/>
        <v>Inviable Sanitariamente</v>
      </c>
      <c r="IUZ474" s="44" t="str">
        <f t="shared" si="725"/>
        <v>Inviable Sanitariamente</v>
      </c>
      <c r="IVA474" s="44" t="str">
        <f t="shared" si="725"/>
        <v>Inviable Sanitariamente</v>
      </c>
      <c r="IVB474" s="44" t="str">
        <f t="shared" si="725"/>
        <v>Inviable Sanitariamente</v>
      </c>
      <c r="IVC474" s="44" t="str">
        <f t="shared" si="725"/>
        <v>Inviable Sanitariamente</v>
      </c>
      <c r="IVD474" s="44" t="str">
        <f t="shared" ref="IVD474:IVM476" si="726">IF(IVB474&lt;5,"Sin Riesgo",IF(IVB474 &lt;=14,"Bajo",IF(IVB474&lt;=35,"Medio",IF(IVB474&lt;=80,"Alto","Inviable Sanitariamente"))))</f>
        <v>Inviable Sanitariamente</v>
      </c>
      <c r="IVE474" s="44" t="str">
        <f t="shared" si="726"/>
        <v>Inviable Sanitariamente</v>
      </c>
      <c r="IVF474" s="44" t="str">
        <f t="shared" si="726"/>
        <v>Inviable Sanitariamente</v>
      </c>
      <c r="IVG474" s="44" t="str">
        <f t="shared" si="726"/>
        <v>Inviable Sanitariamente</v>
      </c>
      <c r="IVH474" s="44" t="str">
        <f t="shared" si="726"/>
        <v>Inviable Sanitariamente</v>
      </c>
      <c r="IVI474" s="44" t="str">
        <f t="shared" si="726"/>
        <v>Inviable Sanitariamente</v>
      </c>
      <c r="IVJ474" s="44" t="str">
        <f t="shared" si="726"/>
        <v>Inviable Sanitariamente</v>
      </c>
      <c r="IVK474" s="44" t="str">
        <f t="shared" si="726"/>
        <v>Inviable Sanitariamente</v>
      </c>
      <c r="IVL474" s="44" t="str">
        <f t="shared" si="726"/>
        <v>Inviable Sanitariamente</v>
      </c>
      <c r="IVM474" s="44" t="str">
        <f t="shared" si="726"/>
        <v>Inviable Sanitariamente</v>
      </c>
      <c r="IVN474" s="44" t="str">
        <f t="shared" ref="IVN474:IVW476" si="727">IF(IVL474&lt;5,"Sin Riesgo",IF(IVL474 &lt;=14,"Bajo",IF(IVL474&lt;=35,"Medio",IF(IVL474&lt;=80,"Alto","Inviable Sanitariamente"))))</f>
        <v>Inviable Sanitariamente</v>
      </c>
      <c r="IVO474" s="44" t="str">
        <f t="shared" si="727"/>
        <v>Inviable Sanitariamente</v>
      </c>
      <c r="IVP474" s="44" t="str">
        <f t="shared" si="727"/>
        <v>Inviable Sanitariamente</v>
      </c>
      <c r="IVQ474" s="44" t="str">
        <f t="shared" si="727"/>
        <v>Inviable Sanitariamente</v>
      </c>
      <c r="IVR474" s="44" t="str">
        <f t="shared" si="727"/>
        <v>Inviable Sanitariamente</v>
      </c>
      <c r="IVS474" s="44" t="str">
        <f t="shared" si="727"/>
        <v>Inviable Sanitariamente</v>
      </c>
      <c r="IVT474" s="44" t="str">
        <f t="shared" si="727"/>
        <v>Inviable Sanitariamente</v>
      </c>
      <c r="IVU474" s="44" t="str">
        <f t="shared" si="727"/>
        <v>Inviable Sanitariamente</v>
      </c>
      <c r="IVV474" s="44" t="str">
        <f t="shared" si="727"/>
        <v>Inviable Sanitariamente</v>
      </c>
      <c r="IVW474" s="44" t="str">
        <f t="shared" si="727"/>
        <v>Inviable Sanitariamente</v>
      </c>
      <c r="IVX474" s="44" t="str">
        <f t="shared" ref="IVX474:IWG476" si="728">IF(IVV474&lt;5,"Sin Riesgo",IF(IVV474 &lt;=14,"Bajo",IF(IVV474&lt;=35,"Medio",IF(IVV474&lt;=80,"Alto","Inviable Sanitariamente"))))</f>
        <v>Inviable Sanitariamente</v>
      </c>
      <c r="IVY474" s="44" t="str">
        <f t="shared" si="728"/>
        <v>Inviable Sanitariamente</v>
      </c>
      <c r="IVZ474" s="44" t="str">
        <f t="shared" si="728"/>
        <v>Inviable Sanitariamente</v>
      </c>
      <c r="IWA474" s="44" t="str">
        <f t="shared" si="728"/>
        <v>Inviable Sanitariamente</v>
      </c>
      <c r="IWB474" s="44" t="str">
        <f t="shared" si="728"/>
        <v>Inviable Sanitariamente</v>
      </c>
      <c r="IWC474" s="44" t="str">
        <f t="shared" si="728"/>
        <v>Inviable Sanitariamente</v>
      </c>
      <c r="IWD474" s="44" t="str">
        <f t="shared" si="728"/>
        <v>Inviable Sanitariamente</v>
      </c>
      <c r="IWE474" s="44" t="str">
        <f t="shared" si="728"/>
        <v>Inviable Sanitariamente</v>
      </c>
      <c r="IWF474" s="44" t="str">
        <f t="shared" si="728"/>
        <v>Inviable Sanitariamente</v>
      </c>
      <c r="IWG474" s="44" t="str">
        <f t="shared" si="728"/>
        <v>Inviable Sanitariamente</v>
      </c>
      <c r="IWH474" s="44" t="str">
        <f t="shared" ref="IWH474:IWQ476" si="729">IF(IWF474&lt;5,"Sin Riesgo",IF(IWF474 &lt;=14,"Bajo",IF(IWF474&lt;=35,"Medio",IF(IWF474&lt;=80,"Alto","Inviable Sanitariamente"))))</f>
        <v>Inviable Sanitariamente</v>
      </c>
      <c r="IWI474" s="44" t="str">
        <f t="shared" si="729"/>
        <v>Inviable Sanitariamente</v>
      </c>
      <c r="IWJ474" s="44" t="str">
        <f t="shared" si="729"/>
        <v>Inviable Sanitariamente</v>
      </c>
      <c r="IWK474" s="44" t="str">
        <f t="shared" si="729"/>
        <v>Inviable Sanitariamente</v>
      </c>
      <c r="IWL474" s="44" t="str">
        <f t="shared" si="729"/>
        <v>Inviable Sanitariamente</v>
      </c>
      <c r="IWM474" s="44" t="str">
        <f t="shared" si="729"/>
        <v>Inviable Sanitariamente</v>
      </c>
      <c r="IWN474" s="44" t="str">
        <f t="shared" si="729"/>
        <v>Inviable Sanitariamente</v>
      </c>
      <c r="IWO474" s="44" t="str">
        <f t="shared" si="729"/>
        <v>Inviable Sanitariamente</v>
      </c>
      <c r="IWP474" s="44" t="str">
        <f t="shared" si="729"/>
        <v>Inviable Sanitariamente</v>
      </c>
      <c r="IWQ474" s="44" t="str">
        <f t="shared" si="729"/>
        <v>Inviable Sanitariamente</v>
      </c>
      <c r="IWR474" s="44" t="str">
        <f t="shared" ref="IWR474:IXA476" si="730">IF(IWP474&lt;5,"Sin Riesgo",IF(IWP474 &lt;=14,"Bajo",IF(IWP474&lt;=35,"Medio",IF(IWP474&lt;=80,"Alto","Inviable Sanitariamente"))))</f>
        <v>Inviable Sanitariamente</v>
      </c>
      <c r="IWS474" s="44" t="str">
        <f t="shared" si="730"/>
        <v>Inviable Sanitariamente</v>
      </c>
      <c r="IWT474" s="44" t="str">
        <f t="shared" si="730"/>
        <v>Inviable Sanitariamente</v>
      </c>
      <c r="IWU474" s="44" t="str">
        <f t="shared" si="730"/>
        <v>Inviable Sanitariamente</v>
      </c>
      <c r="IWV474" s="44" t="str">
        <f t="shared" si="730"/>
        <v>Inviable Sanitariamente</v>
      </c>
      <c r="IWW474" s="44" t="str">
        <f t="shared" si="730"/>
        <v>Inviable Sanitariamente</v>
      </c>
      <c r="IWX474" s="44" t="str">
        <f t="shared" si="730"/>
        <v>Inviable Sanitariamente</v>
      </c>
      <c r="IWY474" s="44" t="str">
        <f t="shared" si="730"/>
        <v>Inviable Sanitariamente</v>
      </c>
      <c r="IWZ474" s="44" t="str">
        <f t="shared" si="730"/>
        <v>Inviable Sanitariamente</v>
      </c>
      <c r="IXA474" s="44" t="str">
        <f t="shared" si="730"/>
        <v>Inviable Sanitariamente</v>
      </c>
      <c r="IXB474" s="44" t="str">
        <f t="shared" ref="IXB474:IXK476" si="731">IF(IWZ474&lt;5,"Sin Riesgo",IF(IWZ474 &lt;=14,"Bajo",IF(IWZ474&lt;=35,"Medio",IF(IWZ474&lt;=80,"Alto","Inviable Sanitariamente"))))</f>
        <v>Inviable Sanitariamente</v>
      </c>
      <c r="IXC474" s="44" t="str">
        <f t="shared" si="731"/>
        <v>Inviable Sanitariamente</v>
      </c>
      <c r="IXD474" s="44" t="str">
        <f t="shared" si="731"/>
        <v>Inviable Sanitariamente</v>
      </c>
      <c r="IXE474" s="44" t="str">
        <f t="shared" si="731"/>
        <v>Inviable Sanitariamente</v>
      </c>
      <c r="IXF474" s="44" t="str">
        <f t="shared" si="731"/>
        <v>Inviable Sanitariamente</v>
      </c>
      <c r="IXG474" s="44" t="str">
        <f t="shared" si="731"/>
        <v>Inviable Sanitariamente</v>
      </c>
      <c r="IXH474" s="44" t="str">
        <f t="shared" si="731"/>
        <v>Inviable Sanitariamente</v>
      </c>
      <c r="IXI474" s="44" t="str">
        <f t="shared" si="731"/>
        <v>Inviable Sanitariamente</v>
      </c>
      <c r="IXJ474" s="44" t="str">
        <f t="shared" si="731"/>
        <v>Inviable Sanitariamente</v>
      </c>
      <c r="IXK474" s="44" t="str">
        <f t="shared" si="731"/>
        <v>Inviable Sanitariamente</v>
      </c>
      <c r="IXL474" s="44" t="str">
        <f t="shared" ref="IXL474:IXU476" si="732">IF(IXJ474&lt;5,"Sin Riesgo",IF(IXJ474 &lt;=14,"Bajo",IF(IXJ474&lt;=35,"Medio",IF(IXJ474&lt;=80,"Alto","Inviable Sanitariamente"))))</f>
        <v>Inviable Sanitariamente</v>
      </c>
      <c r="IXM474" s="44" t="str">
        <f t="shared" si="732"/>
        <v>Inviable Sanitariamente</v>
      </c>
      <c r="IXN474" s="44" t="str">
        <f t="shared" si="732"/>
        <v>Inviable Sanitariamente</v>
      </c>
      <c r="IXO474" s="44" t="str">
        <f t="shared" si="732"/>
        <v>Inviable Sanitariamente</v>
      </c>
      <c r="IXP474" s="44" t="str">
        <f t="shared" si="732"/>
        <v>Inviable Sanitariamente</v>
      </c>
      <c r="IXQ474" s="44" t="str">
        <f t="shared" si="732"/>
        <v>Inviable Sanitariamente</v>
      </c>
      <c r="IXR474" s="44" t="str">
        <f t="shared" si="732"/>
        <v>Inviable Sanitariamente</v>
      </c>
      <c r="IXS474" s="44" t="str">
        <f t="shared" si="732"/>
        <v>Inviable Sanitariamente</v>
      </c>
      <c r="IXT474" s="44" t="str">
        <f t="shared" si="732"/>
        <v>Inviable Sanitariamente</v>
      </c>
      <c r="IXU474" s="44" t="str">
        <f t="shared" si="732"/>
        <v>Inviable Sanitariamente</v>
      </c>
      <c r="IXV474" s="44" t="str">
        <f t="shared" ref="IXV474:IYE476" si="733">IF(IXT474&lt;5,"Sin Riesgo",IF(IXT474 &lt;=14,"Bajo",IF(IXT474&lt;=35,"Medio",IF(IXT474&lt;=80,"Alto","Inviable Sanitariamente"))))</f>
        <v>Inviable Sanitariamente</v>
      </c>
      <c r="IXW474" s="44" t="str">
        <f t="shared" si="733"/>
        <v>Inviable Sanitariamente</v>
      </c>
      <c r="IXX474" s="44" t="str">
        <f t="shared" si="733"/>
        <v>Inviable Sanitariamente</v>
      </c>
      <c r="IXY474" s="44" t="str">
        <f t="shared" si="733"/>
        <v>Inviable Sanitariamente</v>
      </c>
      <c r="IXZ474" s="44" t="str">
        <f t="shared" si="733"/>
        <v>Inviable Sanitariamente</v>
      </c>
      <c r="IYA474" s="44" t="str">
        <f t="shared" si="733"/>
        <v>Inviable Sanitariamente</v>
      </c>
      <c r="IYB474" s="44" t="str">
        <f t="shared" si="733"/>
        <v>Inviable Sanitariamente</v>
      </c>
      <c r="IYC474" s="44" t="str">
        <f t="shared" si="733"/>
        <v>Inviable Sanitariamente</v>
      </c>
      <c r="IYD474" s="44" t="str">
        <f t="shared" si="733"/>
        <v>Inviable Sanitariamente</v>
      </c>
      <c r="IYE474" s="44" t="str">
        <f t="shared" si="733"/>
        <v>Inviable Sanitariamente</v>
      </c>
      <c r="IYF474" s="44" t="str">
        <f t="shared" ref="IYF474:IYO476" si="734">IF(IYD474&lt;5,"Sin Riesgo",IF(IYD474 &lt;=14,"Bajo",IF(IYD474&lt;=35,"Medio",IF(IYD474&lt;=80,"Alto","Inviable Sanitariamente"))))</f>
        <v>Inviable Sanitariamente</v>
      </c>
      <c r="IYG474" s="44" t="str">
        <f t="shared" si="734"/>
        <v>Inviable Sanitariamente</v>
      </c>
      <c r="IYH474" s="44" t="str">
        <f t="shared" si="734"/>
        <v>Inviable Sanitariamente</v>
      </c>
      <c r="IYI474" s="44" t="str">
        <f t="shared" si="734"/>
        <v>Inviable Sanitariamente</v>
      </c>
      <c r="IYJ474" s="44" t="str">
        <f t="shared" si="734"/>
        <v>Inviable Sanitariamente</v>
      </c>
      <c r="IYK474" s="44" t="str">
        <f t="shared" si="734"/>
        <v>Inviable Sanitariamente</v>
      </c>
      <c r="IYL474" s="44" t="str">
        <f t="shared" si="734"/>
        <v>Inviable Sanitariamente</v>
      </c>
      <c r="IYM474" s="44" t="str">
        <f t="shared" si="734"/>
        <v>Inviable Sanitariamente</v>
      </c>
      <c r="IYN474" s="44" t="str">
        <f t="shared" si="734"/>
        <v>Inviable Sanitariamente</v>
      </c>
      <c r="IYO474" s="44" t="str">
        <f t="shared" si="734"/>
        <v>Inviable Sanitariamente</v>
      </c>
      <c r="IYP474" s="44" t="str">
        <f t="shared" ref="IYP474:IYY476" si="735">IF(IYN474&lt;5,"Sin Riesgo",IF(IYN474 &lt;=14,"Bajo",IF(IYN474&lt;=35,"Medio",IF(IYN474&lt;=80,"Alto","Inviable Sanitariamente"))))</f>
        <v>Inviable Sanitariamente</v>
      </c>
      <c r="IYQ474" s="44" t="str">
        <f t="shared" si="735"/>
        <v>Inviable Sanitariamente</v>
      </c>
      <c r="IYR474" s="44" t="str">
        <f t="shared" si="735"/>
        <v>Inviable Sanitariamente</v>
      </c>
      <c r="IYS474" s="44" t="str">
        <f t="shared" si="735"/>
        <v>Inviable Sanitariamente</v>
      </c>
      <c r="IYT474" s="44" t="str">
        <f t="shared" si="735"/>
        <v>Inviable Sanitariamente</v>
      </c>
      <c r="IYU474" s="44" t="str">
        <f t="shared" si="735"/>
        <v>Inviable Sanitariamente</v>
      </c>
      <c r="IYV474" s="44" t="str">
        <f t="shared" si="735"/>
        <v>Inviable Sanitariamente</v>
      </c>
      <c r="IYW474" s="44" t="str">
        <f t="shared" si="735"/>
        <v>Inviable Sanitariamente</v>
      </c>
      <c r="IYX474" s="44" t="str">
        <f t="shared" si="735"/>
        <v>Inviable Sanitariamente</v>
      </c>
      <c r="IYY474" s="44" t="str">
        <f t="shared" si="735"/>
        <v>Inviable Sanitariamente</v>
      </c>
      <c r="IYZ474" s="44" t="str">
        <f t="shared" ref="IYZ474:IZI476" si="736">IF(IYX474&lt;5,"Sin Riesgo",IF(IYX474 &lt;=14,"Bajo",IF(IYX474&lt;=35,"Medio",IF(IYX474&lt;=80,"Alto","Inviable Sanitariamente"))))</f>
        <v>Inviable Sanitariamente</v>
      </c>
      <c r="IZA474" s="44" t="str">
        <f t="shared" si="736"/>
        <v>Inviable Sanitariamente</v>
      </c>
      <c r="IZB474" s="44" t="str">
        <f t="shared" si="736"/>
        <v>Inviable Sanitariamente</v>
      </c>
      <c r="IZC474" s="44" t="str">
        <f t="shared" si="736"/>
        <v>Inviable Sanitariamente</v>
      </c>
      <c r="IZD474" s="44" t="str">
        <f t="shared" si="736"/>
        <v>Inviable Sanitariamente</v>
      </c>
      <c r="IZE474" s="44" t="str">
        <f t="shared" si="736"/>
        <v>Inviable Sanitariamente</v>
      </c>
      <c r="IZF474" s="44" t="str">
        <f t="shared" si="736"/>
        <v>Inviable Sanitariamente</v>
      </c>
      <c r="IZG474" s="44" t="str">
        <f t="shared" si="736"/>
        <v>Inviable Sanitariamente</v>
      </c>
      <c r="IZH474" s="44" t="str">
        <f t="shared" si="736"/>
        <v>Inviable Sanitariamente</v>
      </c>
      <c r="IZI474" s="44" t="str">
        <f t="shared" si="736"/>
        <v>Inviable Sanitariamente</v>
      </c>
      <c r="IZJ474" s="44" t="str">
        <f t="shared" ref="IZJ474:IZS476" si="737">IF(IZH474&lt;5,"Sin Riesgo",IF(IZH474 &lt;=14,"Bajo",IF(IZH474&lt;=35,"Medio",IF(IZH474&lt;=80,"Alto","Inviable Sanitariamente"))))</f>
        <v>Inviable Sanitariamente</v>
      </c>
      <c r="IZK474" s="44" t="str">
        <f t="shared" si="737"/>
        <v>Inviable Sanitariamente</v>
      </c>
      <c r="IZL474" s="44" t="str">
        <f t="shared" si="737"/>
        <v>Inviable Sanitariamente</v>
      </c>
      <c r="IZM474" s="44" t="str">
        <f t="shared" si="737"/>
        <v>Inviable Sanitariamente</v>
      </c>
      <c r="IZN474" s="44" t="str">
        <f t="shared" si="737"/>
        <v>Inviable Sanitariamente</v>
      </c>
      <c r="IZO474" s="44" t="str">
        <f t="shared" si="737"/>
        <v>Inviable Sanitariamente</v>
      </c>
      <c r="IZP474" s="44" t="str">
        <f t="shared" si="737"/>
        <v>Inviable Sanitariamente</v>
      </c>
      <c r="IZQ474" s="44" t="str">
        <f t="shared" si="737"/>
        <v>Inviable Sanitariamente</v>
      </c>
      <c r="IZR474" s="44" t="str">
        <f t="shared" si="737"/>
        <v>Inviable Sanitariamente</v>
      </c>
      <c r="IZS474" s="44" t="str">
        <f t="shared" si="737"/>
        <v>Inviable Sanitariamente</v>
      </c>
      <c r="IZT474" s="44" t="str">
        <f t="shared" ref="IZT474:JAC476" si="738">IF(IZR474&lt;5,"Sin Riesgo",IF(IZR474 &lt;=14,"Bajo",IF(IZR474&lt;=35,"Medio",IF(IZR474&lt;=80,"Alto","Inviable Sanitariamente"))))</f>
        <v>Inviable Sanitariamente</v>
      </c>
      <c r="IZU474" s="44" t="str">
        <f t="shared" si="738"/>
        <v>Inviable Sanitariamente</v>
      </c>
      <c r="IZV474" s="44" t="str">
        <f t="shared" si="738"/>
        <v>Inviable Sanitariamente</v>
      </c>
      <c r="IZW474" s="44" t="str">
        <f t="shared" si="738"/>
        <v>Inviable Sanitariamente</v>
      </c>
      <c r="IZX474" s="44" t="str">
        <f t="shared" si="738"/>
        <v>Inviable Sanitariamente</v>
      </c>
      <c r="IZY474" s="44" t="str">
        <f t="shared" si="738"/>
        <v>Inviable Sanitariamente</v>
      </c>
      <c r="IZZ474" s="44" t="str">
        <f t="shared" si="738"/>
        <v>Inviable Sanitariamente</v>
      </c>
      <c r="JAA474" s="44" t="str">
        <f t="shared" si="738"/>
        <v>Inviable Sanitariamente</v>
      </c>
      <c r="JAB474" s="44" t="str">
        <f t="shared" si="738"/>
        <v>Inviable Sanitariamente</v>
      </c>
      <c r="JAC474" s="44" t="str">
        <f t="shared" si="738"/>
        <v>Inviable Sanitariamente</v>
      </c>
      <c r="JAD474" s="44" t="str">
        <f t="shared" ref="JAD474:JAM476" si="739">IF(JAB474&lt;5,"Sin Riesgo",IF(JAB474 &lt;=14,"Bajo",IF(JAB474&lt;=35,"Medio",IF(JAB474&lt;=80,"Alto","Inviable Sanitariamente"))))</f>
        <v>Inviable Sanitariamente</v>
      </c>
      <c r="JAE474" s="44" t="str">
        <f t="shared" si="739"/>
        <v>Inviable Sanitariamente</v>
      </c>
      <c r="JAF474" s="44" t="str">
        <f t="shared" si="739"/>
        <v>Inviable Sanitariamente</v>
      </c>
      <c r="JAG474" s="44" t="str">
        <f t="shared" si="739"/>
        <v>Inviable Sanitariamente</v>
      </c>
      <c r="JAH474" s="44" t="str">
        <f t="shared" si="739"/>
        <v>Inviable Sanitariamente</v>
      </c>
      <c r="JAI474" s="44" t="str">
        <f t="shared" si="739"/>
        <v>Inviable Sanitariamente</v>
      </c>
      <c r="JAJ474" s="44" t="str">
        <f t="shared" si="739"/>
        <v>Inviable Sanitariamente</v>
      </c>
      <c r="JAK474" s="44" t="str">
        <f t="shared" si="739"/>
        <v>Inviable Sanitariamente</v>
      </c>
      <c r="JAL474" s="44" t="str">
        <f t="shared" si="739"/>
        <v>Inviable Sanitariamente</v>
      </c>
      <c r="JAM474" s="44" t="str">
        <f t="shared" si="739"/>
        <v>Inviable Sanitariamente</v>
      </c>
      <c r="JAN474" s="44" t="str">
        <f t="shared" ref="JAN474:JAW476" si="740">IF(JAL474&lt;5,"Sin Riesgo",IF(JAL474 &lt;=14,"Bajo",IF(JAL474&lt;=35,"Medio",IF(JAL474&lt;=80,"Alto","Inviable Sanitariamente"))))</f>
        <v>Inviable Sanitariamente</v>
      </c>
      <c r="JAO474" s="44" t="str">
        <f t="shared" si="740"/>
        <v>Inviable Sanitariamente</v>
      </c>
      <c r="JAP474" s="44" t="str">
        <f t="shared" si="740"/>
        <v>Inviable Sanitariamente</v>
      </c>
      <c r="JAQ474" s="44" t="str">
        <f t="shared" si="740"/>
        <v>Inviable Sanitariamente</v>
      </c>
      <c r="JAR474" s="44" t="str">
        <f t="shared" si="740"/>
        <v>Inviable Sanitariamente</v>
      </c>
      <c r="JAS474" s="44" t="str">
        <f t="shared" si="740"/>
        <v>Inviable Sanitariamente</v>
      </c>
      <c r="JAT474" s="44" t="str">
        <f t="shared" si="740"/>
        <v>Inviable Sanitariamente</v>
      </c>
      <c r="JAU474" s="44" t="str">
        <f t="shared" si="740"/>
        <v>Inviable Sanitariamente</v>
      </c>
      <c r="JAV474" s="44" t="str">
        <f t="shared" si="740"/>
        <v>Inviable Sanitariamente</v>
      </c>
      <c r="JAW474" s="44" t="str">
        <f t="shared" si="740"/>
        <v>Inviable Sanitariamente</v>
      </c>
      <c r="JAX474" s="44" t="str">
        <f t="shared" ref="JAX474:JBG476" si="741">IF(JAV474&lt;5,"Sin Riesgo",IF(JAV474 &lt;=14,"Bajo",IF(JAV474&lt;=35,"Medio",IF(JAV474&lt;=80,"Alto","Inviable Sanitariamente"))))</f>
        <v>Inviable Sanitariamente</v>
      </c>
      <c r="JAY474" s="44" t="str">
        <f t="shared" si="741"/>
        <v>Inviable Sanitariamente</v>
      </c>
      <c r="JAZ474" s="44" t="str">
        <f t="shared" si="741"/>
        <v>Inviable Sanitariamente</v>
      </c>
      <c r="JBA474" s="44" t="str">
        <f t="shared" si="741"/>
        <v>Inviable Sanitariamente</v>
      </c>
      <c r="JBB474" s="44" t="str">
        <f t="shared" si="741"/>
        <v>Inviable Sanitariamente</v>
      </c>
      <c r="JBC474" s="44" t="str">
        <f t="shared" si="741"/>
        <v>Inviable Sanitariamente</v>
      </c>
      <c r="JBD474" s="44" t="str">
        <f t="shared" si="741"/>
        <v>Inviable Sanitariamente</v>
      </c>
      <c r="JBE474" s="44" t="str">
        <f t="shared" si="741"/>
        <v>Inviable Sanitariamente</v>
      </c>
      <c r="JBF474" s="44" t="str">
        <f t="shared" si="741"/>
        <v>Inviable Sanitariamente</v>
      </c>
      <c r="JBG474" s="44" t="str">
        <f t="shared" si="741"/>
        <v>Inviable Sanitariamente</v>
      </c>
      <c r="JBH474" s="44" t="str">
        <f t="shared" ref="JBH474:JBQ476" si="742">IF(JBF474&lt;5,"Sin Riesgo",IF(JBF474 &lt;=14,"Bajo",IF(JBF474&lt;=35,"Medio",IF(JBF474&lt;=80,"Alto","Inviable Sanitariamente"))))</f>
        <v>Inviable Sanitariamente</v>
      </c>
      <c r="JBI474" s="44" t="str">
        <f t="shared" si="742"/>
        <v>Inviable Sanitariamente</v>
      </c>
      <c r="JBJ474" s="44" t="str">
        <f t="shared" si="742"/>
        <v>Inviable Sanitariamente</v>
      </c>
      <c r="JBK474" s="44" t="str">
        <f t="shared" si="742"/>
        <v>Inviable Sanitariamente</v>
      </c>
      <c r="JBL474" s="44" t="str">
        <f t="shared" si="742"/>
        <v>Inviable Sanitariamente</v>
      </c>
      <c r="JBM474" s="44" t="str">
        <f t="shared" si="742"/>
        <v>Inviable Sanitariamente</v>
      </c>
      <c r="JBN474" s="44" t="str">
        <f t="shared" si="742"/>
        <v>Inviable Sanitariamente</v>
      </c>
      <c r="JBO474" s="44" t="str">
        <f t="shared" si="742"/>
        <v>Inviable Sanitariamente</v>
      </c>
      <c r="JBP474" s="44" t="str">
        <f t="shared" si="742"/>
        <v>Inviable Sanitariamente</v>
      </c>
      <c r="JBQ474" s="44" t="str">
        <f t="shared" si="742"/>
        <v>Inviable Sanitariamente</v>
      </c>
      <c r="JBR474" s="44" t="str">
        <f t="shared" ref="JBR474:JCA476" si="743">IF(JBP474&lt;5,"Sin Riesgo",IF(JBP474 &lt;=14,"Bajo",IF(JBP474&lt;=35,"Medio",IF(JBP474&lt;=80,"Alto","Inviable Sanitariamente"))))</f>
        <v>Inviable Sanitariamente</v>
      </c>
      <c r="JBS474" s="44" t="str">
        <f t="shared" si="743"/>
        <v>Inviable Sanitariamente</v>
      </c>
      <c r="JBT474" s="44" t="str">
        <f t="shared" si="743"/>
        <v>Inviable Sanitariamente</v>
      </c>
      <c r="JBU474" s="44" t="str">
        <f t="shared" si="743"/>
        <v>Inviable Sanitariamente</v>
      </c>
      <c r="JBV474" s="44" t="str">
        <f t="shared" si="743"/>
        <v>Inviable Sanitariamente</v>
      </c>
      <c r="JBW474" s="44" t="str">
        <f t="shared" si="743"/>
        <v>Inviable Sanitariamente</v>
      </c>
      <c r="JBX474" s="44" t="str">
        <f t="shared" si="743"/>
        <v>Inviable Sanitariamente</v>
      </c>
      <c r="JBY474" s="44" t="str">
        <f t="shared" si="743"/>
        <v>Inviable Sanitariamente</v>
      </c>
      <c r="JBZ474" s="44" t="str">
        <f t="shared" si="743"/>
        <v>Inviable Sanitariamente</v>
      </c>
      <c r="JCA474" s="44" t="str">
        <f t="shared" si="743"/>
        <v>Inviable Sanitariamente</v>
      </c>
      <c r="JCB474" s="44" t="str">
        <f t="shared" ref="JCB474:JCK476" si="744">IF(JBZ474&lt;5,"Sin Riesgo",IF(JBZ474 &lt;=14,"Bajo",IF(JBZ474&lt;=35,"Medio",IF(JBZ474&lt;=80,"Alto","Inviable Sanitariamente"))))</f>
        <v>Inviable Sanitariamente</v>
      </c>
      <c r="JCC474" s="44" t="str">
        <f t="shared" si="744"/>
        <v>Inviable Sanitariamente</v>
      </c>
      <c r="JCD474" s="44" t="str">
        <f t="shared" si="744"/>
        <v>Inviable Sanitariamente</v>
      </c>
      <c r="JCE474" s="44" t="str">
        <f t="shared" si="744"/>
        <v>Inviable Sanitariamente</v>
      </c>
      <c r="JCF474" s="44" t="str">
        <f t="shared" si="744"/>
        <v>Inviable Sanitariamente</v>
      </c>
      <c r="JCG474" s="44" t="str">
        <f t="shared" si="744"/>
        <v>Inviable Sanitariamente</v>
      </c>
      <c r="JCH474" s="44" t="str">
        <f t="shared" si="744"/>
        <v>Inviable Sanitariamente</v>
      </c>
      <c r="JCI474" s="44" t="str">
        <f t="shared" si="744"/>
        <v>Inviable Sanitariamente</v>
      </c>
      <c r="JCJ474" s="44" t="str">
        <f t="shared" si="744"/>
        <v>Inviable Sanitariamente</v>
      </c>
      <c r="JCK474" s="44" t="str">
        <f t="shared" si="744"/>
        <v>Inviable Sanitariamente</v>
      </c>
      <c r="JCL474" s="44" t="str">
        <f t="shared" ref="JCL474:JCU476" si="745">IF(JCJ474&lt;5,"Sin Riesgo",IF(JCJ474 &lt;=14,"Bajo",IF(JCJ474&lt;=35,"Medio",IF(JCJ474&lt;=80,"Alto","Inviable Sanitariamente"))))</f>
        <v>Inviable Sanitariamente</v>
      </c>
      <c r="JCM474" s="44" t="str">
        <f t="shared" si="745"/>
        <v>Inviable Sanitariamente</v>
      </c>
      <c r="JCN474" s="44" t="str">
        <f t="shared" si="745"/>
        <v>Inviable Sanitariamente</v>
      </c>
      <c r="JCO474" s="44" t="str">
        <f t="shared" si="745"/>
        <v>Inviable Sanitariamente</v>
      </c>
      <c r="JCP474" s="44" t="str">
        <f t="shared" si="745"/>
        <v>Inviable Sanitariamente</v>
      </c>
      <c r="JCQ474" s="44" t="str">
        <f t="shared" si="745"/>
        <v>Inviable Sanitariamente</v>
      </c>
      <c r="JCR474" s="44" t="str">
        <f t="shared" si="745"/>
        <v>Inviable Sanitariamente</v>
      </c>
      <c r="JCS474" s="44" t="str">
        <f t="shared" si="745"/>
        <v>Inviable Sanitariamente</v>
      </c>
      <c r="JCT474" s="44" t="str">
        <f t="shared" si="745"/>
        <v>Inviable Sanitariamente</v>
      </c>
      <c r="JCU474" s="44" t="str">
        <f t="shared" si="745"/>
        <v>Inviable Sanitariamente</v>
      </c>
      <c r="JCV474" s="44" t="str">
        <f t="shared" ref="JCV474:JDE476" si="746">IF(JCT474&lt;5,"Sin Riesgo",IF(JCT474 &lt;=14,"Bajo",IF(JCT474&lt;=35,"Medio",IF(JCT474&lt;=80,"Alto","Inviable Sanitariamente"))))</f>
        <v>Inviable Sanitariamente</v>
      </c>
      <c r="JCW474" s="44" t="str">
        <f t="shared" si="746"/>
        <v>Inviable Sanitariamente</v>
      </c>
      <c r="JCX474" s="44" t="str">
        <f t="shared" si="746"/>
        <v>Inviable Sanitariamente</v>
      </c>
      <c r="JCY474" s="44" t="str">
        <f t="shared" si="746"/>
        <v>Inviable Sanitariamente</v>
      </c>
      <c r="JCZ474" s="44" t="str">
        <f t="shared" si="746"/>
        <v>Inviable Sanitariamente</v>
      </c>
      <c r="JDA474" s="44" t="str">
        <f t="shared" si="746"/>
        <v>Inviable Sanitariamente</v>
      </c>
      <c r="JDB474" s="44" t="str">
        <f t="shared" si="746"/>
        <v>Inviable Sanitariamente</v>
      </c>
      <c r="JDC474" s="44" t="str">
        <f t="shared" si="746"/>
        <v>Inviable Sanitariamente</v>
      </c>
      <c r="JDD474" s="44" t="str">
        <f t="shared" si="746"/>
        <v>Inviable Sanitariamente</v>
      </c>
      <c r="JDE474" s="44" t="str">
        <f t="shared" si="746"/>
        <v>Inviable Sanitariamente</v>
      </c>
      <c r="JDF474" s="44" t="str">
        <f t="shared" ref="JDF474:JDO476" si="747">IF(JDD474&lt;5,"Sin Riesgo",IF(JDD474 &lt;=14,"Bajo",IF(JDD474&lt;=35,"Medio",IF(JDD474&lt;=80,"Alto","Inviable Sanitariamente"))))</f>
        <v>Inviable Sanitariamente</v>
      </c>
      <c r="JDG474" s="44" t="str">
        <f t="shared" si="747"/>
        <v>Inviable Sanitariamente</v>
      </c>
      <c r="JDH474" s="44" t="str">
        <f t="shared" si="747"/>
        <v>Inviable Sanitariamente</v>
      </c>
      <c r="JDI474" s="44" t="str">
        <f t="shared" si="747"/>
        <v>Inviable Sanitariamente</v>
      </c>
      <c r="JDJ474" s="44" t="str">
        <f t="shared" si="747"/>
        <v>Inviable Sanitariamente</v>
      </c>
      <c r="JDK474" s="44" t="str">
        <f t="shared" si="747"/>
        <v>Inviable Sanitariamente</v>
      </c>
      <c r="JDL474" s="44" t="str">
        <f t="shared" si="747"/>
        <v>Inviable Sanitariamente</v>
      </c>
      <c r="JDM474" s="44" t="str">
        <f t="shared" si="747"/>
        <v>Inviable Sanitariamente</v>
      </c>
      <c r="JDN474" s="44" t="str">
        <f t="shared" si="747"/>
        <v>Inviable Sanitariamente</v>
      </c>
      <c r="JDO474" s="44" t="str">
        <f t="shared" si="747"/>
        <v>Inviable Sanitariamente</v>
      </c>
      <c r="JDP474" s="44" t="str">
        <f t="shared" ref="JDP474:JDY476" si="748">IF(JDN474&lt;5,"Sin Riesgo",IF(JDN474 &lt;=14,"Bajo",IF(JDN474&lt;=35,"Medio",IF(JDN474&lt;=80,"Alto","Inviable Sanitariamente"))))</f>
        <v>Inviable Sanitariamente</v>
      </c>
      <c r="JDQ474" s="44" t="str">
        <f t="shared" si="748"/>
        <v>Inviable Sanitariamente</v>
      </c>
      <c r="JDR474" s="44" t="str">
        <f t="shared" si="748"/>
        <v>Inviable Sanitariamente</v>
      </c>
      <c r="JDS474" s="44" t="str">
        <f t="shared" si="748"/>
        <v>Inviable Sanitariamente</v>
      </c>
      <c r="JDT474" s="44" t="str">
        <f t="shared" si="748"/>
        <v>Inviable Sanitariamente</v>
      </c>
      <c r="JDU474" s="44" t="str">
        <f t="shared" si="748"/>
        <v>Inviable Sanitariamente</v>
      </c>
      <c r="JDV474" s="44" t="str">
        <f t="shared" si="748"/>
        <v>Inviable Sanitariamente</v>
      </c>
      <c r="JDW474" s="44" t="str">
        <f t="shared" si="748"/>
        <v>Inviable Sanitariamente</v>
      </c>
      <c r="JDX474" s="44" t="str">
        <f t="shared" si="748"/>
        <v>Inviable Sanitariamente</v>
      </c>
      <c r="JDY474" s="44" t="str">
        <f t="shared" si="748"/>
        <v>Inviable Sanitariamente</v>
      </c>
      <c r="JDZ474" s="44" t="str">
        <f t="shared" ref="JDZ474:JEI476" si="749">IF(JDX474&lt;5,"Sin Riesgo",IF(JDX474 &lt;=14,"Bajo",IF(JDX474&lt;=35,"Medio",IF(JDX474&lt;=80,"Alto","Inviable Sanitariamente"))))</f>
        <v>Inviable Sanitariamente</v>
      </c>
      <c r="JEA474" s="44" t="str">
        <f t="shared" si="749"/>
        <v>Inviable Sanitariamente</v>
      </c>
      <c r="JEB474" s="44" t="str">
        <f t="shared" si="749"/>
        <v>Inviable Sanitariamente</v>
      </c>
      <c r="JEC474" s="44" t="str">
        <f t="shared" si="749"/>
        <v>Inviable Sanitariamente</v>
      </c>
      <c r="JED474" s="44" t="str">
        <f t="shared" si="749"/>
        <v>Inviable Sanitariamente</v>
      </c>
      <c r="JEE474" s="44" t="str">
        <f t="shared" si="749"/>
        <v>Inviable Sanitariamente</v>
      </c>
      <c r="JEF474" s="44" t="str">
        <f t="shared" si="749"/>
        <v>Inviable Sanitariamente</v>
      </c>
      <c r="JEG474" s="44" t="str">
        <f t="shared" si="749"/>
        <v>Inviable Sanitariamente</v>
      </c>
      <c r="JEH474" s="44" t="str">
        <f t="shared" si="749"/>
        <v>Inviable Sanitariamente</v>
      </c>
      <c r="JEI474" s="44" t="str">
        <f t="shared" si="749"/>
        <v>Inviable Sanitariamente</v>
      </c>
      <c r="JEJ474" s="44" t="str">
        <f t="shared" ref="JEJ474:JES476" si="750">IF(JEH474&lt;5,"Sin Riesgo",IF(JEH474 &lt;=14,"Bajo",IF(JEH474&lt;=35,"Medio",IF(JEH474&lt;=80,"Alto","Inviable Sanitariamente"))))</f>
        <v>Inviable Sanitariamente</v>
      </c>
      <c r="JEK474" s="44" t="str">
        <f t="shared" si="750"/>
        <v>Inviable Sanitariamente</v>
      </c>
      <c r="JEL474" s="44" t="str">
        <f t="shared" si="750"/>
        <v>Inviable Sanitariamente</v>
      </c>
      <c r="JEM474" s="44" t="str">
        <f t="shared" si="750"/>
        <v>Inviable Sanitariamente</v>
      </c>
      <c r="JEN474" s="44" t="str">
        <f t="shared" si="750"/>
        <v>Inviable Sanitariamente</v>
      </c>
      <c r="JEO474" s="44" t="str">
        <f t="shared" si="750"/>
        <v>Inviable Sanitariamente</v>
      </c>
      <c r="JEP474" s="44" t="str">
        <f t="shared" si="750"/>
        <v>Inviable Sanitariamente</v>
      </c>
      <c r="JEQ474" s="44" t="str">
        <f t="shared" si="750"/>
        <v>Inviable Sanitariamente</v>
      </c>
      <c r="JER474" s="44" t="str">
        <f t="shared" si="750"/>
        <v>Inviable Sanitariamente</v>
      </c>
      <c r="JES474" s="44" t="str">
        <f t="shared" si="750"/>
        <v>Inviable Sanitariamente</v>
      </c>
      <c r="JET474" s="44" t="str">
        <f t="shared" ref="JET474:JFC476" si="751">IF(JER474&lt;5,"Sin Riesgo",IF(JER474 &lt;=14,"Bajo",IF(JER474&lt;=35,"Medio",IF(JER474&lt;=80,"Alto","Inviable Sanitariamente"))))</f>
        <v>Inviable Sanitariamente</v>
      </c>
      <c r="JEU474" s="44" t="str">
        <f t="shared" si="751"/>
        <v>Inviable Sanitariamente</v>
      </c>
      <c r="JEV474" s="44" t="str">
        <f t="shared" si="751"/>
        <v>Inviable Sanitariamente</v>
      </c>
      <c r="JEW474" s="44" t="str">
        <f t="shared" si="751"/>
        <v>Inviable Sanitariamente</v>
      </c>
      <c r="JEX474" s="44" t="str">
        <f t="shared" si="751"/>
        <v>Inviable Sanitariamente</v>
      </c>
      <c r="JEY474" s="44" t="str">
        <f t="shared" si="751"/>
        <v>Inviable Sanitariamente</v>
      </c>
      <c r="JEZ474" s="44" t="str">
        <f t="shared" si="751"/>
        <v>Inviable Sanitariamente</v>
      </c>
      <c r="JFA474" s="44" t="str">
        <f t="shared" si="751"/>
        <v>Inviable Sanitariamente</v>
      </c>
      <c r="JFB474" s="44" t="str">
        <f t="shared" si="751"/>
        <v>Inviable Sanitariamente</v>
      </c>
      <c r="JFC474" s="44" t="str">
        <f t="shared" si="751"/>
        <v>Inviable Sanitariamente</v>
      </c>
      <c r="JFD474" s="44" t="str">
        <f t="shared" ref="JFD474:JFM476" si="752">IF(JFB474&lt;5,"Sin Riesgo",IF(JFB474 &lt;=14,"Bajo",IF(JFB474&lt;=35,"Medio",IF(JFB474&lt;=80,"Alto","Inviable Sanitariamente"))))</f>
        <v>Inviable Sanitariamente</v>
      </c>
      <c r="JFE474" s="44" t="str">
        <f t="shared" si="752"/>
        <v>Inviable Sanitariamente</v>
      </c>
      <c r="JFF474" s="44" t="str">
        <f t="shared" si="752"/>
        <v>Inviable Sanitariamente</v>
      </c>
      <c r="JFG474" s="44" t="str">
        <f t="shared" si="752"/>
        <v>Inviable Sanitariamente</v>
      </c>
      <c r="JFH474" s="44" t="str">
        <f t="shared" si="752"/>
        <v>Inviable Sanitariamente</v>
      </c>
      <c r="JFI474" s="44" t="str">
        <f t="shared" si="752"/>
        <v>Inviable Sanitariamente</v>
      </c>
      <c r="JFJ474" s="44" t="str">
        <f t="shared" si="752"/>
        <v>Inviable Sanitariamente</v>
      </c>
      <c r="JFK474" s="44" t="str">
        <f t="shared" si="752"/>
        <v>Inviable Sanitariamente</v>
      </c>
      <c r="JFL474" s="44" t="str">
        <f t="shared" si="752"/>
        <v>Inviable Sanitariamente</v>
      </c>
      <c r="JFM474" s="44" t="str">
        <f t="shared" si="752"/>
        <v>Inviable Sanitariamente</v>
      </c>
      <c r="JFN474" s="44" t="str">
        <f t="shared" ref="JFN474:JFW476" si="753">IF(JFL474&lt;5,"Sin Riesgo",IF(JFL474 &lt;=14,"Bajo",IF(JFL474&lt;=35,"Medio",IF(JFL474&lt;=80,"Alto","Inviable Sanitariamente"))))</f>
        <v>Inviable Sanitariamente</v>
      </c>
      <c r="JFO474" s="44" t="str">
        <f t="shared" si="753"/>
        <v>Inviable Sanitariamente</v>
      </c>
      <c r="JFP474" s="44" t="str">
        <f t="shared" si="753"/>
        <v>Inviable Sanitariamente</v>
      </c>
      <c r="JFQ474" s="44" t="str">
        <f t="shared" si="753"/>
        <v>Inviable Sanitariamente</v>
      </c>
      <c r="JFR474" s="44" t="str">
        <f t="shared" si="753"/>
        <v>Inviable Sanitariamente</v>
      </c>
      <c r="JFS474" s="44" t="str">
        <f t="shared" si="753"/>
        <v>Inviable Sanitariamente</v>
      </c>
      <c r="JFT474" s="44" t="str">
        <f t="shared" si="753"/>
        <v>Inviable Sanitariamente</v>
      </c>
      <c r="JFU474" s="44" t="str">
        <f t="shared" si="753"/>
        <v>Inviable Sanitariamente</v>
      </c>
      <c r="JFV474" s="44" t="str">
        <f t="shared" si="753"/>
        <v>Inviable Sanitariamente</v>
      </c>
      <c r="JFW474" s="44" t="str">
        <f t="shared" si="753"/>
        <v>Inviable Sanitariamente</v>
      </c>
      <c r="JFX474" s="44" t="str">
        <f t="shared" ref="JFX474:JGG476" si="754">IF(JFV474&lt;5,"Sin Riesgo",IF(JFV474 &lt;=14,"Bajo",IF(JFV474&lt;=35,"Medio",IF(JFV474&lt;=80,"Alto","Inviable Sanitariamente"))))</f>
        <v>Inviable Sanitariamente</v>
      </c>
      <c r="JFY474" s="44" t="str">
        <f t="shared" si="754"/>
        <v>Inviable Sanitariamente</v>
      </c>
      <c r="JFZ474" s="44" t="str">
        <f t="shared" si="754"/>
        <v>Inviable Sanitariamente</v>
      </c>
      <c r="JGA474" s="44" t="str">
        <f t="shared" si="754"/>
        <v>Inviable Sanitariamente</v>
      </c>
      <c r="JGB474" s="44" t="str">
        <f t="shared" si="754"/>
        <v>Inviable Sanitariamente</v>
      </c>
      <c r="JGC474" s="44" t="str">
        <f t="shared" si="754"/>
        <v>Inviable Sanitariamente</v>
      </c>
      <c r="JGD474" s="44" t="str">
        <f t="shared" si="754"/>
        <v>Inviable Sanitariamente</v>
      </c>
      <c r="JGE474" s="44" t="str">
        <f t="shared" si="754"/>
        <v>Inviable Sanitariamente</v>
      </c>
      <c r="JGF474" s="44" t="str">
        <f t="shared" si="754"/>
        <v>Inviable Sanitariamente</v>
      </c>
      <c r="JGG474" s="44" t="str">
        <f t="shared" si="754"/>
        <v>Inviable Sanitariamente</v>
      </c>
      <c r="JGH474" s="44" t="str">
        <f t="shared" ref="JGH474:JGQ476" si="755">IF(JGF474&lt;5,"Sin Riesgo",IF(JGF474 &lt;=14,"Bajo",IF(JGF474&lt;=35,"Medio",IF(JGF474&lt;=80,"Alto","Inviable Sanitariamente"))))</f>
        <v>Inviable Sanitariamente</v>
      </c>
      <c r="JGI474" s="44" t="str">
        <f t="shared" si="755"/>
        <v>Inviable Sanitariamente</v>
      </c>
      <c r="JGJ474" s="44" t="str">
        <f t="shared" si="755"/>
        <v>Inviable Sanitariamente</v>
      </c>
      <c r="JGK474" s="44" t="str">
        <f t="shared" si="755"/>
        <v>Inviable Sanitariamente</v>
      </c>
      <c r="JGL474" s="44" t="str">
        <f t="shared" si="755"/>
        <v>Inviable Sanitariamente</v>
      </c>
      <c r="JGM474" s="44" t="str">
        <f t="shared" si="755"/>
        <v>Inviable Sanitariamente</v>
      </c>
      <c r="JGN474" s="44" t="str">
        <f t="shared" si="755"/>
        <v>Inviable Sanitariamente</v>
      </c>
      <c r="JGO474" s="44" t="str">
        <f t="shared" si="755"/>
        <v>Inviable Sanitariamente</v>
      </c>
      <c r="JGP474" s="44" t="str">
        <f t="shared" si="755"/>
        <v>Inviable Sanitariamente</v>
      </c>
      <c r="JGQ474" s="44" t="str">
        <f t="shared" si="755"/>
        <v>Inviable Sanitariamente</v>
      </c>
      <c r="JGR474" s="44" t="str">
        <f t="shared" ref="JGR474:JHA476" si="756">IF(JGP474&lt;5,"Sin Riesgo",IF(JGP474 &lt;=14,"Bajo",IF(JGP474&lt;=35,"Medio",IF(JGP474&lt;=80,"Alto","Inviable Sanitariamente"))))</f>
        <v>Inviable Sanitariamente</v>
      </c>
      <c r="JGS474" s="44" t="str">
        <f t="shared" si="756"/>
        <v>Inviable Sanitariamente</v>
      </c>
      <c r="JGT474" s="44" t="str">
        <f t="shared" si="756"/>
        <v>Inviable Sanitariamente</v>
      </c>
      <c r="JGU474" s="44" t="str">
        <f t="shared" si="756"/>
        <v>Inviable Sanitariamente</v>
      </c>
      <c r="JGV474" s="44" t="str">
        <f t="shared" si="756"/>
        <v>Inviable Sanitariamente</v>
      </c>
      <c r="JGW474" s="44" t="str">
        <f t="shared" si="756"/>
        <v>Inviable Sanitariamente</v>
      </c>
      <c r="JGX474" s="44" t="str">
        <f t="shared" si="756"/>
        <v>Inviable Sanitariamente</v>
      </c>
      <c r="JGY474" s="44" t="str">
        <f t="shared" si="756"/>
        <v>Inviable Sanitariamente</v>
      </c>
      <c r="JGZ474" s="44" t="str">
        <f t="shared" si="756"/>
        <v>Inviable Sanitariamente</v>
      </c>
      <c r="JHA474" s="44" t="str">
        <f t="shared" si="756"/>
        <v>Inviable Sanitariamente</v>
      </c>
      <c r="JHB474" s="44" t="str">
        <f t="shared" ref="JHB474:JHK476" si="757">IF(JGZ474&lt;5,"Sin Riesgo",IF(JGZ474 &lt;=14,"Bajo",IF(JGZ474&lt;=35,"Medio",IF(JGZ474&lt;=80,"Alto","Inviable Sanitariamente"))))</f>
        <v>Inviable Sanitariamente</v>
      </c>
      <c r="JHC474" s="44" t="str">
        <f t="shared" si="757"/>
        <v>Inviable Sanitariamente</v>
      </c>
      <c r="JHD474" s="44" t="str">
        <f t="shared" si="757"/>
        <v>Inviable Sanitariamente</v>
      </c>
      <c r="JHE474" s="44" t="str">
        <f t="shared" si="757"/>
        <v>Inviable Sanitariamente</v>
      </c>
      <c r="JHF474" s="44" t="str">
        <f t="shared" si="757"/>
        <v>Inviable Sanitariamente</v>
      </c>
      <c r="JHG474" s="44" t="str">
        <f t="shared" si="757"/>
        <v>Inviable Sanitariamente</v>
      </c>
      <c r="JHH474" s="44" t="str">
        <f t="shared" si="757"/>
        <v>Inviable Sanitariamente</v>
      </c>
      <c r="JHI474" s="44" t="str">
        <f t="shared" si="757"/>
        <v>Inviable Sanitariamente</v>
      </c>
      <c r="JHJ474" s="44" t="str">
        <f t="shared" si="757"/>
        <v>Inviable Sanitariamente</v>
      </c>
      <c r="JHK474" s="44" t="str">
        <f t="shared" si="757"/>
        <v>Inviable Sanitariamente</v>
      </c>
      <c r="JHL474" s="44" t="str">
        <f t="shared" ref="JHL474:JHU476" si="758">IF(JHJ474&lt;5,"Sin Riesgo",IF(JHJ474 &lt;=14,"Bajo",IF(JHJ474&lt;=35,"Medio",IF(JHJ474&lt;=80,"Alto","Inviable Sanitariamente"))))</f>
        <v>Inviable Sanitariamente</v>
      </c>
      <c r="JHM474" s="44" t="str">
        <f t="shared" si="758"/>
        <v>Inviable Sanitariamente</v>
      </c>
      <c r="JHN474" s="44" t="str">
        <f t="shared" si="758"/>
        <v>Inviable Sanitariamente</v>
      </c>
      <c r="JHO474" s="44" t="str">
        <f t="shared" si="758"/>
        <v>Inviable Sanitariamente</v>
      </c>
      <c r="JHP474" s="44" t="str">
        <f t="shared" si="758"/>
        <v>Inviable Sanitariamente</v>
      </c>
      <c r="JHQ474" s="44" t="str">
        <f t="shared" si="758"/>
        <v>Inviable Sanitariamente</v>
      </c>
      <c r="JHR474" s="44" t="str">
        <f t="shared" si="758"/>
        <v>Inviable Sanitariamente</v>
      </c>
      <c r="JHS474" s="44" t="str">
        <f t="shared" si="758"/>
        <v>Inviable Sanitariamente</v>
      </c>
      <c r="JHT474" s="44" t="str">
        <f t="shared" si="758"/>
        <v>Inviable Sanitariamente</v>
      </c>
      <c r="JHU474" s="44" t="str">
        <f t="shared" si="758"/>
        <v>Inviable Sanitariamente</v>
      </c>
      <c r="JHV474" s="44" t="str">
        <f t="shared" ref="JHV474:JIE476" si="759">IF(JHT474&lt;5,"Sin Riesgo",IF(JHT474 &lt;=14,"Bajo",IF(JHT474&lt;=35,"Medio",IF(JHT474&lt;=80,"Alto","Inviable Sanitariamente"))))</f>
        <v>Inviable Sanitariamente</v>
      </c>
      <c r="JHW474" s="44" t="str">
        <f t="shared" si="759"/>
        <v>Inviable Sanitariamente</v>
      </c>
      <c r="JHX474" s="44" t="str">
        <f t="shared" si="759"/>
        <v>Inviable Sanitariamente</v>
      </c>
      <c r="JHY474" s="44" t="str">
        <f t="shared" si="759"/>
        <v>Inviable Sanitariamente</v>
      </c>
      <c r="JHZ474" s="44" t="str">
        <f t="shared" si="759"/>
        <v>Inviable Sanitariamente</v>
      </c>
      <c r="JIA474" s="44" t="str">
        <f t="shared" si="759"/>
        <v>Inviable Sanitariamente</v>
      </c>
      <c r="JIB474" s="44" t="str">
        <f t="shared" si="759"/>
        <v>Inviable Sanitariamente</v>
      </c>
      <c r="JIC474" s="44" t="str">
        <f t="shared" si="759"/>
        <v>Inviable Sanitariamente</v>
      </c>
      <c r="JID474" s="44" t="str">
        <f t="shared" si="759"/>
        <v>Inviable Sanitariamente</v>
      </c>
      <c r="JIE474" s="44" t="str">
        <f t="shared" si="759"/>
        <v>Inviable Sanitariamente</v>
      </c>
      <c r="JIF474" s="44" t="str">
        <f t="shared" ref="JIF474:JIO476" si="760">IF(JID474&lt;5,"Sin Riesgo",IF(JID474 &lt;=14,"Bajo",IF(JID474&lt;=35,"Medio",IF(JID474&lt;=80,"Alto","Inviable Sanitariamente"))))</f>
        <v>Inviable Sanitariamente</v>
      </c>
      <c r="JIG474" s="44" t="str">
        <f t="shared" si="760"/>
        <v>Inviable Sanitariamente</v>
      </c>
      <c r="JIH474" s="44" t="str">
        <f t="shared" si="760"/>
        <v>Inviable Sanitariamente</v>
      </c>
      <c r="JII474" s="44" t="str">
        <f t="shared" si="760"/>
        <v>Inviable Sanitariamente</v>
      </c>
      <c r="JIJ474" s="44" t="str">
        <f t="shared" si="760"/>
        <v>Inviable Sanitariamente</v>
      </c>
      <c r="JIK474" s="44" t="str">
        <f t="shared" si="760"/>
        <v>Inviable Sanitariamente</v>
      </c>
      <c r="JIL474" s="44" t="str">
        <f t="shared" si="760"/>
        <v>Inviable Sanitariamente</v>
      </c>
      <c r="JIM474" s="44" t="str">
        <f t="shared" si="760"/>
        <v>Inviable Sanitariamente</v>
      </c>
      <c r="JIN474" s="44" t="str">
        <f t="shared" si="760"/>
        <v>Inviable Sanitariamente</v>
      </c>
      <c r="JIO474" s="44" t="str">
        <f t="shared" si="760"/>
        <v>Inviable Sanitariamente</v>
      </c>
      <c r="JIP474" s="44" t="str">
        <f t="shared" ref="JIP474:JIY476" si="761">IF(JIN474&lt;5,"Sin Riesgo",IF(JIN474 &lt;=14,"Bajo",IF(JIN474&lt;=35,"Medio",IF(JIN474&lt;=80,"Alto","Inviable Sanitariamente"))))</f>
        <v>Inviable Sanitariamente</v>
      </c>
      <c r="JIQ474" s="44" t="str">
        <f t="shared" si="761"/>
        <v>Inviable Sanitariamente</v>
      </c>
      <c r="JIR474" s="44" t="str">
        <f t="shared" si="761"/>
        <v>Inviable Sanitariamente</v>
      </c>
      <c r="JIS474" s="44" t="str">
        <f t="shared" si="761"/>
        <v>Inviable Sanitariamente</v>
      </c>
      <c r="JIT474" s="44" t="str">
        <f t="shared" si="761"/>
        <v>Inviable Sanitariamente</v>
      </c>
      <c r="JIU474" s="44" t="str">
        <f t="shared" si="761"/>
        <v>Inviable Sanitariamente</v>
      </c>
      <c r="JIV474" s="44" t="str">
        <f t="shared" si="761"/>
        <v>Inviable Sanitariamente</v>
      </c>
      <c r="JIW474" s="44" t="str">
        <f t="shared" si="761"/>
        <v>Inviable Sanitariamente</v>
      </c>
      <c r="JIX474" s="44" t="str">
        <f t="shared" si="761"/>
        <v>Inviable Sanitariamente</v>
      </c>
      <c r="JIY474" s="44" t="str">
        <f t="shared" si="761"/>
        <v>Inviable Sanitariamente</v>
      </c>
      <c r="JIZ474" s="44" t="str">
        <f t="shared" ref="JIZ474:JJI476" si="762">IF(JIX474&lt;5,"Sin Riesgo",IF(JIX474 &lt;=14,"Bajo",IF(JIX474&lt;=35,"Medio",IF(JIX474&lt;=80,"Alto","Inviable Sanitariamente"))))</f>
        <v>Inviable Sanitariamente</v>
      </c>
      <c r="JJA474" s="44" t="str">
        <f t="shared" si="762"/>
        <v>Inviable Sanitariamente</v>
      </c>
      <c r="JJB474" s="44" t="str">
        <f t="shared" si="762"/>
        <v>Inviable Sanitariamente</v>
      </c>
      <c r="JJC474" s="44" t="str">
        <f t="shared" si="762"/>
        <v>Inviable Sanitariamente</v>
      </c>
      <c r="JJD474" s="44" t="str">
        <f t="shared" si="762"/>
        <v>Inviable Sanitariamente</v>
      </c>
      <c r="JJE474" s="44" t="str">
        <f t="shared" si="762"/>
        <v>Inviable Sanitariamente</v>
      </c>
      <c r="JJF474" s="44" t="str">
        <f t="shared" si="762"/>
        <v>Inviable Sanitariamente</v>
      </c>
      <c r="JJG474" s="44" t="str">
        <f t="shared" si="762"/>
        <v>Inviable Sanitariamente</v>
      </c>
      <c r="JJH474" s="44" t="str">
        <f t="shared" si="762"/>
        <v>Inviable Sanitariamente</v>
      </c>
      <c r="JJI474" s="44" t="str">
        <f t="shared" si="762"/>
        <v>Inviable Sanitariamente</v>
      </c>
      <c r="JJJ474" s="44" t="str">
        <f t="shared" ref="JJJ474:JJS476" si="763">IF(JJH474&lt;5,"Sin Riesgo",IF(JJH474 &lt;=14,"Bajo",IF(JJH474&lt;=35,"Medio",IF(JJH474&lt;=80,"Alto","Inviable Sanitariamente"))))</f>
        <v>Inviable Sanitariamente</v>
      </c>
      <c r="JJK474" s="44" t="str">
        <f t="shared" si="763"/>
        <v>Inviable Sanitariamente</v>
      </c>
      <c r="JJL474" s="44" t="str">
        <f t="shared" si="763"/>
        <v>Inviable Sanitariamente</v>
      </c>
      <c r="JJM474" s="44" t="str">
        <f t="shared" si="763"/>
        <v>Inviable Sanitariamente</v>
      </c>
      <c r="JJN474" s="44" t="str">
        <f t="shared" si="763"/>
        <v>Inviable Sanitariamente</v>
      </c>
      <c r="JJO474" s="44" t="str">
        <f t="shared" si="763"/>
        <v>Inviable Sanitariamente</v>
      </c>
      <c r="JJP474" s="44" t="str">
        <f t="shared" si="763"/>
        <v>Inviable Sanitariamente</v>
      </c>
      <c r="JJQ474" s="44" t="str">
        <f t="shared" si="763"/>
        <v>Inviable Sanitariamente</v>
      </c>
      <c r="JJR474" s="44" t="str">
        <f t="shared" si="763"/>
        <v>Inviable Sanitariamente</v>
      </c>
      <c r="JJS474" s="44" t="str">
        <f t="shared" si="763"/>
        <v>Inviable Sanitariamente</v>
      </c>
      <c r="JJT474" s="44" t="str">
        <f t="shared" ref="JJT474:JKC476" si="764">IF(JJR474&lt;5,"Sin Riesgo",IF(JJR474 &lt;=14,"Bajo",IF(JJR474&lt;=35,"Medio",IF(JJR474&lt;=80,"Alto","Inviable Sanitariamente"))))</f>
        <v>Inviable Sanitariamente</v>
      </c>
      <c r="JJU474" s="44" t="str">
        <f t="shared" si="764"/>
        <v>Inviable Sanitariamente</v>
      </c>
      <c r="JJV474" s="44" t="str">
        <f t="shared" si="764"/>
        <v>Inviable Sanitariamente</v>
      </c>
      <c r="JJW474" s="44" t="str">
        <f t="shared" si="764"/>
        <v>Inviable Sanitariamente</v>
      </c>
      <c r="JJX474" s="44" t="str">
        <f t="shared" si="764"/>
        <v>Inviable Sanitariamente</v>
      </c>
      <c r="JJY474" s="44" t="str">
        <f t="shared" si="764"/>
        <v>Inviable Sanitariamente</v>
      </c>
      <c r="JJZ474" s="44" t="str">
        <f t="shared" si="764"/>
        <v>Inviable Sanitariamente</v>
      </c>
      <c r="JKA474" s="44" t="str">
        <f t="shared" si="764"/>
        <v>Inviable Sanitariamente</v>
      </c>
      <c r="JKB474" s="44" t="str">
        <f t="shared" si="764"/>
        <v>Inviable Sanitariamente</v>
      </c>
      <c r="JKC474" s="44" t="str">
        <f t="shared" si="764"/>
        <v>Inviable Sanitariamente</v>
      </c>
      <c r="JKD474" s="44" t="str">
        <f t="shared" ref="JKD474:JKM476" si="765">IF(JKB474&lt;5,"Sin Riesgo",IF(JKB474 &lt;=14,"Bajo",IF(JKB474&lt;=35,"Medio",IF(JKB474&lt;=80,"Alto","Inviable Sanitariamente"))))</f>
        <v>Inviable Sanitariamente</v>
      </c>
      <c r="JKE474" s="44" t="str">
        <f t="shared" si="765"/>
        <v>Inviable Sanitariamente</v>
      </c>
      <c r="JKF474" s="44" t="str">
        <f t="shared" si="765"/>
        <v>Inviable Sanitariamente</v>
      </c>
      <c r="JKG474" s="44" t="str">
        <f t="shared" si="765"/>
        <v>Inviable Sanitariamente</v>
      </c>
      <c r="JKH474" s="44" t="str">
        <f t="shared" si="765"/>
        <v>Inviable Sanitariamente</v>
      </c>
      <c r="JKI474" s="44" t="str">
        <f t="shared" si="765"/>
        <v>Inviable Sanitariamente</v>
      </c>
      <c r="JKJ474" s="44" t="str">
        <f t="shared" si="765"/>
        <v>Inviable Sanitariamente</v>
      </c>
      <c r="JKK474" s="44" t="str">
        <f t="shared" si="765"/>
        <v>Inviable Sanitariamente</v>
      </c>
      <c r="JKL474" s="44" t="str">
        <f t="shared" si="765"/>
        <v>Inviable Sanitariamente</v>
      </c>
      <c r="JKM474" s="44" t="str">
        <f t="shared" si="765"/>
        <v>Inviable Sanitariamente</v>
      </c>
      <c r="JKN474" s="44" t="str">
        <f t="shared" ref="JKN474:JKW476" si="766">IF(JKL474&lt;5,"Sin Riesgo",IF(JKL474 &lt;=14,"Bajo",IF(JKL474&lt;=35,"Medio",IF(JKL474&lt;=80,"Alto","Inviable Sanitariamente"))))</f>
        <v>Inviable Sanitariamente</v>
      </c>
      <c r="JKO474" s="44" t="str">
        <f t="shared" si="766"/>
        <v>Inviable Sanitariamente</v>
      </c>
      <c r="JKP474" s="44" t="str">
        <f t="shared" si="766"/>
        <v>Inviable Sanitariamente</v>
      </c>
      <c r="JKQ474" s="44" t="str">
        <f t="shared" si="766"/>
        <v>Inviable Sanitariamente</v>
      </c>
      <c r="JKR474" s="44" t="str">
        <f t="shared" si="766"/>
        <v>Inviable Sanitariamente</v>
      </c>
      <c r="JKS474" s="44" t="str">
        <f t="shared" si="766"/>
        <v>Inviable Sanitariamente</v>
      </c>
      <c r="JKT474" s="44" t="str">
        <f t="shared" si="766"/>
        <v>Inviable Sanitariamente</v>
      </c>
      <c r="JKU474" s="44" t="str">
        <f t="shared" si="766"/>
        <v>Inviable Sanitariamente</v>
      </c>
      <c r="JKV474" s="44" t="str">
        <f t="shared" si="766"/>
        <v>Inviable Sanitariamente</v>
      </c>
      <c r="JKW474" s="44" t="str">
        <f t="shared" si="766"/>
        <v>Inviable Sanitariamente</v>
      </c>
      <c r="JKX474" s="44" t="str">
        <f t="shared" ref="JKX474:JLG476" si="767">IF(JKV474&lt;5,"Sin Riesgo",IF(JKV474 &lt;=14,"Bajo",IF(JKV474&lt;=35,"Medio",IF(JKV474&lt;=80,"Alto","Inviable Sanitariamente"))))</f>
        <v>Inviable Sanitariamente</v>
      </c>
      <c r="JKY474" s="44" t="str">
        <f t="shared" si="767"/>
        <v>Inviable Sanitariamente</v>
      </c>
      <c r="JKZ474" s="44" t="str">
        <f t="shared" si="767"/>
        <v>Inviable Sanitariamente</v>
      </c>
      <c r="JLA474" s="44" t="str">
        <f t="shared" si="767"/>
        <v>Inviable Sanitariamente</v>
      </c>
      <c r="JLB474" s="44" t="str">
        <f t="shared" si="767"/>
        <v>Inviable Sanitariamente</v>
      </c>
      <c r="JLC474" s="44" t="str">
        <f t="shared" si="767"/>
        <v>Inviable Sanitariamente</v>
      </c>
      <c r="JLD474" s="44" t="str">
        <f t="shared" si="767"/>
        <v>Inviable Sanitariamente</v>
      </c>
      <c r="JLE474" s="44" t="str">
        <f t="shared" si="767"/>
        <v>Inviable Sanitariamente</v>
      </c>
      <c r="JLF474" s="44" t="str">
        <f t="shared" si="767"/>
        <v>Inviable Sanitariamente</v>
      </c>
      <c r="JLG474" s="44" t="str">
        <f t="shared" si="767"/>
        <v>Inviable Sanitariamente</v>
      </c>
      <c r="JLH474" s="44" t="str">
        <f t="shared" ref="JLH474:JLQ476" si="768">IF(JLF474&lt;5,"Sin Riesgo",IF(JLF474 &lt;=14,"Bajo",IF(JLF474&lt;=35,"Medio",IF(JLF474&lt;=80,"Alto","Inviable Sanitariamente"))))</f>
        <v>Inviable Sanitariamente</v>
      </c>
      <c r="JLI474" s="44" t="str">
        <f t="shared" si="768"/>
        <v>Inviable Sanitariamente</v>
      </c>
      <c r="JLJ474" s="44" t="str">
        <f t="shared" si="768"/>
        <v>Inviable Sanitariamente</v>
      </c>
      <c r="JLK474" s="44" t="str">
        <f t="shared" si="768"/>
        <v>Inviable Sanitariamente</v>
      </c>
      <c r="JLL474" s="44" t="str">
        <f t="shared" si="768"/>
        <v>Inviable Sanitariamente</v>
      </c>
      <c r="JLM474" s="44" t="str">
        <f t="shared" si="768"/>
        <v>Inviable Sanitariamente</v>
      </c>
      <c r="JLN474" s="44" t="str">
        <f t="shared" si="768"/>
        <v>Inviable Sanitariamente</v>
      </c>
      <c r="JLO474" s="44" t="str">
        <f t="shared" si="768"/>
        <v>Inviable Sanitariamente</v>
      </c>
      <c r="JLP474" s="44" t="str">
        <f t="shared" si="768"/>
        <v>Inviable Sanitariamente</v>
      </c>
      <c r="JLQ474" s="44" t="str">
        <f t="shared" si="768"/>
        <v>Inviable Sanitariamente</v>
      </c>
      <c r="JLR474" s="44" t="str">
        <f t="shared" ref="JLR474:JMA476" si="769">IF(JLP474&lt;5,"Sin Riesgo",IF(JLP474 &lt;=14,"Bajo",IF(JLP474&lt;=35,"Medio",IF(JLP474&lt;=80,"Alto","Inviable Sanitariamente"))))</f>
        <v>Inviable Sanitariamente</v>
      </c>
      <c r="JLS474" s="44" t="str">
        <f t="shared" si="769"/>
        <v>Inviable Sanitariamente</v>
      </c>
      <c r="JLT474" s="44" t="str">
        <f t="shared" si="769"/>
        <v>Inviable Sanitariamente</v>
      </c>
      <c r="JLU474" s="44" t="str">
        <f t="shared" si="769"/>
        <v>Inviable Sanitariamente</v>
      </c>
      <c r="JLV474" s="44" t="str">
        <f t="shared" si="769"/>
        <v>Inviable Sanitariamente</v>
      </c>
      <c r="JLW474" s="44" t="str">
        <f t="shared" si="769"/>
        <v>Inviable Sanitariamente</v>
      </c>
      <c r="JLX474" s="44" t="str">
        <f t="shared" si="769"/>
        <v>Inviable Sanitariamente</v>
      </c>
      <c r="JLY474" s="44" t="str">
        <f t="shared" si="769"/>
        <v>Inviable Sanitariamente</v>
      </c>
      <c r="JLZ474" s="44" t="str">
        <f t="shared" si="769"/>
        <v>Inviable Sanitariamente</v>
      </c>
      <c r="JMA474" s="44" t="str">
        <f t="shared" si="769"/>
        <v>Inviable Sanitariamente</v>
      </c>
      <c r="JMB474" s="44" t="str">
        <f t="shared" ref="JMB474:JMK476" si="770">IF(JLZ474&lt;5,"Sin Riesgo",IF(JLZ474 &lt;=14,"Bajo",IF(JLZ474&lt;=35,"Medio",IF(JLZ474&lt;=80,"Alto","Inviable Sanitariamente"))))</f>
        <v>Inviable Sanitariamente</v>
      </c>
      <c r="JMC474" s="44" t="str">
        <f t="shared" si="770"/>
        <v>Inviable Sanitariamente</v>
      </c>
      <c r="JMD474" s="44" t="str">
        <f t="shared" si="770"/>
        <v>Inviable Sanitariamente</v>
      </c>
      <c r="JME474" s="44" t="str">
        <f t="shared" si="770"/>
        <v>Inviable Sanitariamente</v>
      </c>
      <c r="JMF474" s="44" t="str">
        <f t="shared" si="770"/>
        <v>Inviable Sanitariamente</v>
      </c>
      <c r="JMG474" s="44" t="str">
        <f t="shared" si="770"/>
        <v>Inviable Sanitariamente</v>
      </c>
      <c r="JMH474" s="44" t="str">
        <f t="shared" si="770"/>
        <v>Inviable Sanitariamente</v>
      </c>
      <c r="JMI474" s="44" t="str">
        <f t="shared" si="770"/>
        <v>Inviable Sanitariamente</v>
      </c>
      <c r="JMJ474" s="44" t="str">
        <f t="shared" si="770"/>
        <v>Inviable Sanitariamente</v>
      </c>
      <c r="JMK474" s="44" t="str">
        <f t="shared" si="770"/>
        <v>Inviable Sanitariamente</v>
      </c>
      <c r="JML474" s="44" t="str">
        <f t="shared" ref="JML474:JMU476" si="771">IF(JMJ474&lt;5,"Sin Riesgo",IF(JMJ474 &lt;=14,"Bajo",IF(JMJ474&lt;=35,"Medio",IF(JMJ474&lt;=80,"Alto","Inviable Sanitariamente"))))</f>
        <v>Inviable Sanitariamente</v>
      </c>
      <c r="JMM474" s="44" t="str">
        <f t="shared" si="771"/>
        <v>Inviable Sanitariamente</v>
      </c>
      <c r="JMN474" s="44" t="str">
        <f t="shared" si="771"/>
        <v>Inviable Sanitariamente</v>
      </c>
      <c r="JMO474" s="44" t="str">
        <f t="shared" si="771"/>
        <v>Inviable Sanitariamente</v>
      </c>
      <c r="JMP474" s="44" t="str">
        <f t="shared" si="771"/>
        <v>Inviable Sanitariamente</v>
      </c>
      <c r="JMQ474" s="44" t="str">
        <f t="shared" si="771"/>
        <v>Inviable Sanitariamente</v>
      </c>
      <c r="JMR474" s="44" t="str">
        <f t="shared" si="771"/>
        <v>Inviable Sanitariamente</v>
      </c>
      <c r="JMS474" s="44" t="str">
        <f t="shared" si="771"/>
        <v>Inviable Sanitariamente</v>
      </c>
      <c r="JMT474" s="44" t="str">
        <f t="shared" si="771"/>
        <v>Inviable Sanitariamente</v>
      </c>
      <c r="JMU474" s="44" t="str">
        <f t="shared" si="771"/>
        <v>Inviable Sanitariamente</v>
      </c>
      <c r="JMV474" s="44" t="str">
        <f t="shared" ref="JMV474:JNE476" si="772">IF(JMT474&lt;5,"Sin Riesgo",IF(JMT474 &lt;=14,"Bajo",IF(JMT474&lt;=35,"Medio",IF(JMT474&lt;=80,"Alto","Inviable Sanitariamente"))))</f>
        <v>Inviable Sanitariamente</v>
      </c>
      <c r="JMW474" s="44" t="str">
        <f t="shared" si="772"/>
        <v>Inviable Sanitariamente</v>
      </c>
      <c r="JMX474" s="44" t="str">
        <f t="shared" si="772"/>
        <v>Inviable Sanitariamente</v>
      </c>
      <c r="JMY474" s="44" t="str">
        <f t="shared" si="772"/>
        <v>Inviable Sanitariamente</v>
      </c>
      <c r="JMZ474" s="44" t="str">
        <f t="shared" si="772"/>
        <v>Inviable Sanitariamente</v>
      </c>
      <c r="JNA474" s="44" t="str">
        <f t="shared" si="772"/>
        <v>Inviable Sanitariamente</v>
      </c>
      <c r="JNB474" s="44" t="str">
        <f t="shared" si="772"/>
        <v>Inviable Sanitariamente</v>
      </c>
      <c r="JNC474" s="44" t="str">
        <f t="shared" si="772"/>
        <v>Inviable Sanitariamente</v>
      </c>
      <c r="JND474" s="44" t="str">
        <f t="shared" si="772"/>
        <v>Inviable Sanitariamente</v>
      </c>
      <c r="JNE474" s="44" t="str">
        <f t="shared" si="772"/>
        <v>Inviable Sanitariamente</v>
      </c>
      <c r="JNF474" s="44" t="str">
        <f t="shared" ref="JNF474:JNO476" si="773">IF(JND474&lt;5,"Sin Riesgo",IF(JND474 &lt;=14,"Bajo",IF(JND474&lt;=35,"Medio",IF(JND474&lt;=80,"Alto","Inviable Sanitariamente"))))</f>
        <v>Inviable Sanitariamente</v>
      </c>
      <c r="JNG474" s="44" t="str">
        <f t="shared" si="773"/>
        <v>Inviable Sanitariamente</v>
      </c>
      <c r="JNH474" s="44" t="str">
        <f t="shared" si="773"/>
        <v>Inviable Sanitariamente</v>
      </c>
      <c r="JNI474" s="44" t="str">
        <f t="shared" si="773"/>
        <v>Inviable Sanitariamente</v>
      </c>
      <c r="JNJ474" s="44" t="str">
        <f t="shared" si="773"/>
        <v>Inviable Sanitariamente</v>
      </c>
      <c r="JNK474" s="44" t="str">
        <f t="shared" si="773"/>
        <v>Inviable Sanitariamente</v>
      </c>
      <c r="JNL474" s="44" t="str">
        <f t="shared" si="773"/>
        <v>Inviable Sanitariamente</v>
      </c>
      <c r="JNM474" s="44" t="str">
        <f t="shared" si="773"/>
        <v>Inviable Sanitariamente</v>
      </c>
      <c r="JNN474" s="44" t="str">
        <f t="shared" si="773"/>
        <v>Inviable Sanitariamente</v>
      </c>
      <c r="JNO474" s="44" t="str">
        <f t="shared" si="773"/>
        <v>Inviable Sanitariamente</v>
      </c>
      <c r="JNP474" s="44" t="str">
        <f t="shared" ref="JNP474:JNY476" si="774">IF(JNN474&lt;5,"Sin Riesgo",IF(JNN474 &lt;=14,"Bajo",IF(JNN474&lt;=35,"Medio",IF(JNN474&lt;=80,"Alto","Inviable Sanitariamente"))))</f>
        <v>Inviable Sanitariamente</v>
      </c>
      <c r="JNQ474" s="44" t="str">
        <f t="shared" si="774"/>
        <v>Inviable Sanitariamente</v>
      </c>
      <c r="JNR474" s="44" t="str">
        <f t="shared" si="774"/>
        <v>Inviable Sanitariamente</v>
      </c>
      <c r="JNS474" s="44" t="str">
        <f t="shared" si="774"/>
        <v>Inviable Sanitariamente</v>
      </c>
      <c r="JNT474" s="44" t="str">
        <f t="shared" si="774"/>
        <v>Inviable Sanitariamente</v>
      </c>
      <c r="JNU474" s="44" t="str">
        <f t="shared" si="774"/>
        <v>Inviable Sanitariamente</v>
      </c>
      <c r="JNV474" s="44" t="str">
        <f t="shared" si="774"/>
        <v>Inviable Sanitariamente</v>
      </c>
      <c r="JNW474" s="44" t="str">
        <f t="shared" si="774"/>
        <v>Inviable Sanitariamente</v>
      </c>
      <c r="JNX474" s="44" t="str">
        <f t="shared" si="774"/>
        <v>Inviable Sanitariamente</v>
      </c>
      <c r="JNY474" s="44" t="str">
        <f t="shared" si="774"/>
        <v>Inviable Sanitariamente</v>
      </c>
      <c r="JNZ474" s="44" t="str">
        <f t="shared" ref="JNZ474:JOI476" si="775">IF(JNX474&lt;5,"Sin Riesgo",IF(JNX474 &lt;=14,"Bajo",IF(JNX474&lt;=35,"Medio",IF(JNX474&lt;=80,"Alto","Inviable Sanitariamente"))))</f>
        <v>Inviable Sanitariamente</v>
      </c>
      <c r="JOA474" s="44" t="str">
        <f t="shared" si="775"/>
        <v>Inviable Sanitariamente</v>
      </c>
      <c r="JOB474" s="44" t="str">
        <f t="shared" si="775"/>
        <v>Inviable Sanitariamente</v>
      </c>
      <c r="JOC474" s="44" t="str">
        <f t="shared" si="775"/>
        <v>Inviable Sanitariamente</v>
      </c>
      <c r="JOD474" s="44" t="str">
        <f t="shared" si="775"/>
        <v>Inviable Sanitariamente</v>
      </c>
      <c r="JOE474" s="44" t="str">
        <f t="shared" si="775"/>
        <v>Inviable Sanitariamente</v>
      </c>
      <c r="JOF474" s="44" t="str">
        <f t="shared" si="775"/>
        <v>Inviable Sanitariamente</v>
      </c>
      <c r="JOG474" s="44" t="str">
        <f t="shared" si="775"/>
        <v>Inviable Sanitariamente</v>
      </c>
      <c r="JOH474" s="44" t="str">
        <f t="shared" si="775"/>
        <v>Inviable Sanitariamente</v>
      </c>
      <c r="JOI474" s="44" t="str">
        <f t="shared" si="775"/>
        <v>Inviable Sanitariamente</v>
      </c>
      <c r="JOJ474" s="44" t="str">
        <f t="shared" ref="JOJ474:JOS476" si="776">IF(JOH474&lt;5,"Sin Riesgo",IF(JOH474 &lt;=14,"Bajo",IF(JOH474&lt;=35,"Medio",IF(JOH474&lt;=80,"Alto","Inviable Sanitariamente"))))</f>
        <v>Inviable Sanitariamente</v>
      </c>
      <c r="JOK474" s="44" t="str">
        <f t="shared" si="776"/>
        <v>Inviable Sanitariamente</v>
      </c>
      <c r="JOL474" s="44" t="str">
        <f t="shared" si="776"/>
        <v>Inviable Sanitariamente</v>
      </c>
      <c r="JOM474" s="44" t="str">
        <f t="shared" si="776"/>
        <v>Inviable Sanitariamente</v>
      </c>
      <c r="JON474" s="44" t="str">
        <f t="shared" si="776"/>
        <v>Inviable Sanitariamente</v>
      </c>
      <c r="JOO474" s="44" t="str">
        <f t="shared" si="776"/>
        <v>Inviable Sanitariamente</v>
      </c>
      <c r="JOP474" s="44" t="str">
        <f t="shared" si="776"/>
        <v>Inviable Sanitariamente</v>
      </c>
      <c r="JOQ474" s="44" t="str">
        <f t="shared" si="776"/>
        <v>Inviable Sanitariamente</v>
      </c>
      <c r="JOR474" s="44" t="str">
        <f t="shared" si="776"/>
        <v>Inviable Sanitariamente</v>
      </c>
      <c r="JOS474" s="44" t="str">
        <f t="shared" si="776"/>
        <v>Inviable Sanitariamente</v>
      </c>
      <c r="JOT474" s="44" t="str">
        <f t="shared" ref="JOT474:JPC476" si="777">IF(JOR474&lt;5,"Sin Riesgo",IF(JOR474 &lt;=14,"Bajo",IF(JOR474&lt;=35,"Medio",IF(JOR474&lt;=80,"Alto","Inviable Sanitariamente"))))</f>
        <v>Inviable Sanitariamente</v>
      </c>
      <c r="JOU474" s="44" t="str">
        <f t="shared" si="777"/>
        <v>Inviable Sanitariamente</v>
      </c>
      <c r="JOV474" s="44" t="str">
        <f t="shared" si="777"/>
        <v>Inviable Sanitariamente</v>
      </c>
      <c r="JOW474" s="44" t="str">
        <f t="shared" si="777"/>
        <v>Inviable Sanitariamente</v>
      </c>
      <c r="JOX474" s="44" t="str">
        <f t="shared" si="777"/>
        <v>Inviable Sanitariamente</v>
      </c>
      <c r="JOY474" s="44" t="str">
        <f t="shared" si="777"/>
        <v>Inviable Sanitariamente</v>
      </c>
      <c r="JOZ474" s="44" t="str">
        <f t="shared" si="777"/>
        <v>Inviable Sanitariamente</v>
      </c>
      <c r="JPA474" s="44" t="str">
        <f t="shared" si="777"/>
        <v>Inviable Sanitariamente</v>
      </c>
      <c r="JPB474" s="44" t="str">
        <f t="shared" si="777"/>
        <v>Inviable Sanitariamente</v>
      </c>
      <c r="JPC474" s="44" t="str">
        <f t="shared" si="777"/>
        <v>Inviable Sanitariamente</v>
      </c>
      <c r="JPD474" s="44" t="str">
        <f t="shared" ref="JPD474:JPM476" si="778">IF(JPB474&lt;5,"Sin Riesgo",IF(JPB474 &lt;=14,"Bajo",IF(JPB474&lt;=35,"Medio",IF(JPB474&lt;=80,"Alto","Inviable Sanitariamente"))))</f>
        <v>Inviable Sanitariamente</v>
      </c>
      <c r="JPE474" s="44" t="str">
        <f t="shared" si="778"/>
        <v>Inviable Sanitariamente</v>
      </c>
      <c r="JPF474" s="44" t="str">
        <f t="shared" si="778"/>
        <v>Inviable Sanitariamente</v>
      </c>
      <c r="JPG474" s="44" t="str">
        <f t="shared" si="778"/>
        <v>Inviable Sanitariamente</v>
      </c>
      <c r="JPH474" s="44" t="str">
        <f t="shared" si="778"/>
        <v>Inviable Sanitariamente</v>
      </c>
      <c r="JPI474" s="44" t="str">
        <f t="shared" si="778"/>
        <v>Inviable Sanitariamente</v>
      </c>
      <c r="JPJ474" s="44" t="str">
        <f t="shared" si="778"/>
        <v>Inviable Sanitariamente</v>
      </c>
      <c r="JPK474" s="44" t="str">
        <f t="shared" si="778"/>
        <v>Inviable Sanitariamente</v>
      </c>
      <c r="JPL474" s="44" t="str">
        <f t="shared" si="778"/>
        <v>Inviable Sanitariamente</v>
      </c>
      <c r="JPM474" s="44" t="str">
        <f t="shared" si="778"/>
        <v>Inviable Sanitariamente</v>
      </c>
      <c r="JPN474" s="44" t="str">
        <f t="shared" ref="JPN474:JPW476" si="779">IF(JPL474&lt;5,"Sin Riesgo",IF(JPL474 &lt;=14,"Bajo",IF(JPL474&lt;=35,"Medio",IF(JPL474&lt;=80,"Alto","Inviable Sanitariamente"))))</f>
        <v>Inviable Sanitariamente</v>
      </c>
      <c r="JPO474" s="44" t="str">
        <f t="shared" si="779"/>
        <v>Inviable Sanitariamente</v>
      </c>
      <c r="JPP474" s="44" t="str">
        <f t="shared" si="779"/>
        <v>Inviable Sanitariamente</v>
      </c>
      <c r="JPQ474" s="44" t="str">
        <f t="shared" si="779"/>
        <v>Inviable Sanitariamente</v>
      </c>
      <c r="JPR474" s="44" t="str">
        <f t="shared" si="779"/>
        <v>Inviable Sanitariamente</v>
      </c>
      <c r="JPS474" s="44" t="str">
        <f t="shared" si="779"/>
        <v>Inviable Sanitariamente</v>
      </c>
      <c r="JPT474" s="44" t="str">
        <f t="shared" si="779"/>
        <v>Inviable Sanitariamente</v>
      </c>
      <c r="JPU474" s="44" t="str">
        <f t="shared" si="779"/>
        <v>Inviable Sanitariamente</v>
      </c>
      <c r="JPV474" s="44" t="str">
        <f t="shared" si="779"/>
        <v>Inviable Sanitariamente</v>
      </c>
      <c r="JPW474" s="44" t="str">
        <f t="shared" si="779"/>
        <v>Inviable Sanitariamente</v>
      </c>
      <c r="JPX474" s="44" t="str">
        <f t="shared" ref="JPX474:JQG476" si="780">IF(JPV474&lt;5,"Sin Riesgo",IF(JPV474 &lt;=14,"Bajo",IF(JPV474&lt;=35,"Medio",IF(JPV474&lt;=80,"Alto","Inviable Sanitariamente"))))</f>
        <v>Inviable Sanitariamente</v>
      </c>
      <c r="JPY474" s="44" t="str">
        <f t="shared" si="780"/>
        <v>Inviable Sanitariamente</v>
      </c>
      <c r="JPZ474" s="44" t="str">
        <f t="shared" si="780"/>
        <v>Inviable Sanitariamente</v>
      </c>
      <c r="JQA474" s="44" t="str">
        <f t="shared" si="780"/>
        <v>Inviable Sanitariamente</v>
      </c>
      <c r="JQB474" s="44" t="str">
        <f t="shared" si="780"/>
        <v>Inviable Sanitariamente</v>
      </c>
      <c r="JQC474" s="44" t="str">
        <f t="shared" si="780"/>
        <v>Inviable Sanitariamente</v>
      </c>
      <c r="JQD474" s="44" t="str">
        <f t="shared" si="780"/>
        <v>Inviable Sanitariamente</v>
      </c>
      <c r="JQE474" s="44" t="str">
        <f t="shared" si="780"/>
        <v>Inviable Sanitariamente</v>
      </c>
      <c r="JQF474" s="44" t="str">
        <f t="shared" si="780"/>
        <v>Inviable Sanitariamente</v>
      </c>
      <c r="JQG474" s="44" t="str">
        <f t="shared" si="780"/>
        <v>Inviable Sanitariamente</v>
      </c>
      <c r="JQH474" s="44" t="str">
        <f t="shared" ref="JQH474:JQQ476" si="781">IF(JQF474&lt;5,"Sin Riesgo",IF(JQF474 &lt;=14,"Bajo",IF(JQF474&lt;=35,"Medio",IF(JQF474&lt;=80,"Alto","Inviable Sanitariamente"))))</f>
        <v>Inviable Sanitariamente</v>
      </c>
      <c r="JQI474" s="44" t="str">
        <f t="shared" si="781"/>
        <v>Inviable Sanitariamente</v>
      </c>
      <c r="JQJ474" s="44" t="str">
        <f t="shared" si="781"/>
        <v>Inviable Sanitariamente</v>
      </c>
      <c r="JQK474" s="44" t="str">
        <f t="shared" si="781"/>
        <v>Inviable Sanitariamente</v>
      </c>
      <c r="JQL474" s="44" t="str">
        <f t="shared" si="781"/>
        <v>Inviable Sanitariamente</v>
      </c>
      <c r="JQM474" s="44" t="str">
        <f t="shared" si="781"/>
        <v>Inviable Sanitariamente</v>
      </c>
      <c r="JQN474" s="44" t="str">
        <f t="shared" si="781"/>
        <v>Inviable Sanitariamente</v>
      </c>
      <c r="JQO474" s="44" t="str">
        <f t="shared" si="781"/>
        <v>Inviable Sanitariamente</v>
      </c>
      <c r="JQP474" s="44" t="str">
        <f t="shared" si="781"/>
        <v>Inviable Sanitariamente</v>
      </c>
      <c r="JQQ474" s="44" t="str">
        <f t="shared" si="781"/>
        <v>Inviable Sanitariamente</v>
      </c>
      <c r="JQR474" s="44" t="str">
        <f t="shared" ref="JQR474:JRA476" si="782">IF(JQP474&lt;5,"Sin Riesgo",IF(JQP474 &lt;=14,"Bajo",IF(JQP474&lt;=35,"Medio",IF(JQP474&lt;=80,"Alto","Inviable Sanitariamente"))))</f>
        <v>Inviable Sanitariamente</v>
      </c>
      <c r="JQS474" s="44" t="str">
        <f t="shared" si="782"/>
        <v>Inviable Sanitariamente</v>
      </c>
      <c r="JQT474" s="44" t="str">
        <f t="shared" si="782"/>
        <v>Inviable Sanitariamente</v>
      </c>
      <c r="JQU474" s="44" t="str">
        <f t="shared" si="782"/>
        <v>Inviable Sanitariamente</v>
      </c>
      <c r="JQV474" s="44" t="str">
        <f t="shared" si="782"/>
        <v>Inviable Sanitariamente</v>
      </c>
      <c r="JQW474" s="44" t="str">
        <f t="shared" si="782"/>
        <v>Inviable Sanitariamente</v>
      </c>
      <c r="JQX474" s="44" t="str">
        <f t="shared" si="782"/>
        <v>Inviable Sanitariamente</v>
      </c>
      <c r="JQY474" s="44" t="str">
        <f t="shared" si="782"/>
        <v>Inviable Sanitariamente</v>
      </c>
      <c r="JQZ474" s="44" t="str">
        <f t="shared" si="782"/>
        <v>Inviable Sanitariamente</v>
      </c>
      <c r="JRA474" s="44" t="str">
        <f t="shared" si="782"/>
        <v>Inviable Sanitariamente</v>
      </c>
      <c r="JRB474" s="44" t="str">
        <f t="shared" ref="JRB474:JRK476" si="783">IF(JQZ474&lt;5,"Sin Riesgo",IF(JQZ474 &lt;=14,"Bajo",IF(JQZ474&lt;=35,"Medio",IF(JQZ474&lt;=80,"Alto","Inviable Sanitariamente"))))</f>
        <v>Inviable Sanitariamente</v>
      </c>
      <c r="JRC474" s="44" t="str">
        <f t="shared" si="783"/>
        <v>Inviable Sanitariamente</v>
      </c>
      <c r="JRD474" s="44" t="str">
        <f t="shared" si="783"/>
        <v>Inviable Sanitariamente</v>
      </c>
      <c r="JRE474" s="44" t="str">
        <f t="shared" si="783"/>
        <v>Inviable Sanitariamente</v>
      </c>
      <c r="JRF474" s="44" t="str">
        <f t="shared" si="783"/>
        <v>Inviable Sanitariamente</v>
      </c>
      <c r="JRG474" s="44" t="str">
        <f t="shared" si="783"/>
        <v>Inviable Sanitariamente</v>
      </c>
      <c r="JRH474" s="44" t="str">
        <f t="shared" si="783"/>
        <v>Inviable Sanitariamente</v>
      </c>
      <c r="JRI474" s="44" t="str">
        <f t="shared" si="783"/>
        <v>Inviable Sanitariamente</v>
      </c>
      <c r="JRJ474" s="44" t="str">
        <f t="shared" si="783"/>
        <v>Inviable Sanitariamente</v>
      </c>
      <c r="JRK474" s="44" t="str">
        <f t="shared" si="783"/>
        <v>Inviable Sanitariamente</v>
      </c>
      <c r="JRL474" s="44" t="str">
        <f t="shared" ref="JRL474:JRU476" si="784">IF(JRJ474&lt;5,"Sin Riesgo",IF(JRJ474 &lt;=14,"Bajo",IF(JRJ474&lt;=35,"Medio",IF(JRJ474&lt;=80,"Alto","Inviable Sanitariamente"))))</f>
        <v>Inviable Sanitariamente</v>
      </c>
      <c r="JRM474" s="44" t="str">
        <f t="shared" si="784"/>
        <v>Inviable Sanitariamente</v>
      </c>
      <c r="JRN474" s="44" t="str">
        <f t="shared" si="784"/>
        <v>Inviable Sanitariamente</v>
      </c>
      <c r="JRO474" s="44" t="str">
        <f t="shared" si="784"/>
        <v>Inviable Sanitariamente</v>
      </c>
      <c r="JRP474" s="44" t="str">
        <f t="shared" si="784"/>
        <v>Inviable Sanitariamente</v>
      </c>
      <c r="JRQ474" s="44" t="str">
        <f t="shared" si="784"/>
        <v>Inviable Sanitariamente</v>
      </c>
      <c r="JRR474" s="44" t="str">
        <f t="shared" si="784"/>
        <v>Inviable Sanitariamente</v>
      </c>
      <c r="JRS474" s="44" t="str">
        <f t="shared" si="784"/>
        <v>Inviable Sanitariamente</v>
      </c>
      <c r="JRT474" s="44" t="str">
        <f t="shared" si="784"/>
        <v>Inviable Sanitariamente</v>
      </c>
      <c r="JRU474" s="44" t="str">
        <f t="shared" si="784"/>
        <v>Inviable Sanitariamente</v>
      </c>
      <c r="JRV474" s="44" t="str">
        <f t="shared" ref="JRV474:JSE476" si="785">IF(JRT474&lt;5,"Sin Riesgo",IF(JRT474 &lt;=14,"Bajo",IF(JRT474&lt;=35,"Medio",IF(JRT474&lt;=80,"Alto","Inviable Sanitariamente"))))</f>
        <v>Inviable Sanitariamente</v>
      </c>
      <c r="JRW474" s="44" t="str">
        <f t="shared" si="785"/>
        <v>Inviable Sanitariamente</v>
      </c>
      <c r="JRX474" s="44" t="str">
        <f t="shared" si="785"/>
        <v>Inviable Sanitariamente</v>
      </c>
      <c r="JRY474" s="44" t="str">
        <f t="shared" si="785"/>
        <v>Inviable Sanitariamente</v>
      </c>
      <c r="JRZ474" s="44" t="str">
        <f t="shared" si="785"/>
        <v>Inviable Sanitariamente</v>
      </c>
      <c r="JSA474" s="44" t="str">
        <f t="shared" si="785"/>
        <v>Inviable Sanitariamente</v>
      </c>
      <c r="JSB474" s="44" t="str">
        <f t="shared" si="785"/>
        <v>Inviable Sanitariamente</v>
      </c>
      <c r="JSC474" s="44" t="str">
        <f t="shared" si="785"/>
        <v>Inviable Sanitariamente</v>
      </c>
      <c r="JSD474" s="44" t="str">
        <f t="shared" si="785"/>
        <v>Inviable Sanitariamente</v>
      </c>
      <c r="JSE474" s="44" t="str">
        <f t="shared" si="785"/>
        <v>Inviable Sanitariamente</v>
      </c>
      <c r="JSF474" s="44" t="str">
        <f t="shared" ref="JSF474:JSO476" si="786">IF(JSD474&lt;5,"Sin Riesgo",IF(JSD474 &lt;=14,"Bajo",IF(JSD474&lt;=35,"Medio",IF(JSD474&lt;=80,"Alto","Inviable Sanitariamente"))))</f>
        <v>Inviable Sanitariamente</v>
      </c>
      <c r="JSG474" s="44" t="str">
        <f t="shared" si="786"/>
        <v>Inviable Sanitariamente</v>
      </c>
      <c r="JSH474" s="44" t="str">
        <f t="shared" si="786"/>
        <v>Inviable Sanitariamente</v>
      </c>
      <c r="JSI474" s="44" t="str">
        <f t="shared" si="786"/>
        <v>Inviable Sanitariamente</v>
      </c>
      <c r="JSJ474" s="44" t="str">
        <f t="shared" si="786"/>
        <v>Inviable Sanitariamente</v>
      </c>
      <c r="JSK474" s="44" t="str">
        <f t="shared" si="786"/>
        <v>Inviable Sanitariamente</v>
      </c>
      <c r="JSL474" s="44" t="str">
        <f t="shared" si="786"/>
        <v>Inviable Sanitariamente</v>
      </c>
      <c r="JSM474" s="44" t="str">
        <f t="shared" si="786"/>
        <v>Inviable Sanitariamente</v>
      </c>
      <c r="JSN474" s="44" t="str">
        <f t="shared" si="786"/>
        <v>Inviable Sanitariamente</v>
      </c>
      <c r="JSO474" s="44" t="str">
        <f t="shared" si="786"/>
        <v>Inviable Sanitariamente</v>
      </c>
      <c r="JSP474" s="44" t="str">
        <f t="shared" ref="JSP474:JSY476" si="787">IF(JSN474&lt;5,"Sin Riesgo",IF(JSN474 &lt;=14,"Bajo",IF(JSN474&lt;=35,"Medio",IF(JSN474&lt;=80,"Alto","Inviable Sanitariamente"))))</f>
        <v>Inviable Sanitariamente</v>
      </c>
      <c r="JSQ474" s="44" t="str">
        <f t="shared" si="787"/>
        <v>Inviable Sanitariamente</v>
      </c>
      <c r="JSR474" s="44" t="str">
        <f t="shared" si="787"/>
        <v>Inviable Sanitariamente</v>
      </c>
      <c r="JSS474" s="44" t="str">
        <f t="shared" si="787"/>
        <v>Inviable Sanitariamente</v>
      </c>
      <c r="JST474" s="44" t="str">
        <f t="shared" si="787"/>
        <v>Inviable Sanitariamente</v>
      </c>
      <c r="JSU474" s="44" t="str">
        <f t="shared" si="787"/>
        <v>Inviable Sanitariamente</v>
      </c>
      <c r="JSV474" s="44" t="str">
        <f t="shared" si="787"/>
        <v>Inviable Sanitariamente</v>
      </c>
      <c r="JSW474" s="44" t="str">
        <f t="shared" si="787"/>
        <v>Inviable Sanitariamente</v>
      </c>
      <c r="JSX474" s="44" t="str">
        <f t="shared" si="787"/>
        <v>Inviable Sanitariamente</v>
      </c>
      <c r="JSY474" s="44" t="str">
        <f t="shared" si="787"/>
        <v>Inviable Sanitariamente</v>
      </c>
      <c r="JSZ474" s="44" t="str">
        <f t="shared" ref="JSZ474:JTI476" si="788">IF(JSX474&lt;5,"Sin Riesgo",IF(JSX474 &lt;=14,"Bajo",IF(JSX474&lt;=35,"Medio",IF(JSX474&lt;=80,"Alto","Inviable Sanitariamente"))))</f>
        <v>Inviable Sanitariamente</v>
      </c>
      <c r="JTA474" s="44" t="str">
        <f t="shared" si="788"/>
        <v>Inviable Sanitariamente</v>
      </c>
      <c r="JTB474" s="44" t="str">
        <f t="shared" si="788"/>
        <v>Inviable Sanitariamente</v>
      </c>
      <c r="JTC474" s="44" t="str">
        <f t="shared" si="788"/>
        <v>Inviable Sanitariamente</v>
      </c>
      <c r="JTD474" s="44" t="str">
        <f t="shared" si="788"/>
        <v>Inviable Sanitariamente</v>
      </c>
      <c r="JTE474" s="44" t="str">
        <f t="shared" si="788"/>
        <v>Inviable Sanitariamente</v>
      </c>
      <c r="JTF474" s="44" t="str">
        <f t="shared" si="788"/>
        <v>Inviable Sanitariamente</v>
      </c>
      <c r="JTG474" s="44" t="str">
        <f t="shared" si="788"/>
        <v>Inviable Sanitariamente</v>
      </c>
      <c r="JTH474" s="44" t="str">
        <f t="shared" si="788"/>
        <v>Inviable Sanitariamente</v>
      </c>
      <c r="JTI474" s="44" t="str">
        <f t="shared" si="788"/>
        <v>Inviable Sanitariamente</v>
      </c>
      <c r="JTJ474" s="44" t="str">
        <f t="shared" ref="JTJ474:JTS476" si="789">IF(JTH474&lt;5,"Sin Riesgo",IF(JTH474 &lt;=14,"Bajo",IF(JTH474&lt;=35,"Medio",IF(JTH474&lt;=80,"Alto","Inviable Sanitariamente"))))</f>
        <v>Inviable Sanitariamente</v>
      </c>
      <c r="JTK474" s="44" t="str">
        <f t="shared" si="789"/>
        <v>Inviable Sanitariamente</v>
      </c>
      <c r="JTL474" s="44" t="str">
        <f t="shared" si="789"/>
        <v>Inviable Sanitariamente</v>
      </c>
      <c r="JTM474" s="44" t="str">
        <f t="shared" si="789"/>
        <v>Inviable Sanitariamente</v>
      </c>
      <c r="JTN474" s="44" t="str">
        <f t="shared" si="789"/>
        <v>Inviable Sanitariamente</v>
      </c>
      <c r="JTO474" s="44" t="str">
        <f t="shared" si="789"/>
        <v>Inviable Sanitariamente</v>
      </c>
      <c r="JTP474" s="44" t="str">
        <f t="shared" si="789"/>
        <v>Inviable Sanitariamente</v>
      </c>
      <c r="JTQ474" s="44" t="str">
        <f t="shared" si="789"/>
        <v>Inviable Sanitariamente</v>
      </c>
      <c r="JTR474" s="44" t="str">
        <f t="shared" si="789"/>
        <v>Inviable Sanitariamente</v>
      </c>
      <c r="JTS474" s="44" t="str">
        <f t="shared" si="789"/>
        <v>Inviable Sanitariamente</v>
      </c>
      <c r="JTT474" s="44" t="str">
        <f t="shared" ref="JTT474:JUC476" si="790">IF(JTR474&lt;5,"Sin Riesgo",IF(JTR474 &lt;=14,"Bajo",IF(JTR474&lt;=35,"Medio",IF(JTR474&lt;=80,"Alto","Inviable Sanitariamente"))))</f>
        <v>Inviable Sanitariamente</v>
      </c>
      <c r="JTU474" s="44" t="str">
        <f t="shared" si="790"/>
        <v>Inviable Sanitariamente</v>
      </c>
      <c r="JTV474" s="44" t="str">
        <f t="shared" si="790"/>
        <v>Inviable Sanitariamente</v>
      </c>
      <c r="JTW474" s="44" t="str">
        <f t="shared" si="790"/>
        <v>Inviable Sanitariamente</v>
      </c>
      <c r="JTX474" s="44" t="str">
        <f t="shared" si="790"/>
        <v>Inviable Sanitariamente</v>
      </c>
      <c r="JTY474" s="44" t="str">
        <f t="shared" si="790"/>
        <v>Inviable Sanitariamente</v>
      </c>
      <c r="JTZ474" s="44" t="str">
        <f t="shared" si="790"/>
        <v>Inviable Sanitariamente</v>
      </c>
      <c r="JUA474" s="44" t="str">
        <f t="shared" si="790"/>
        <v>Inviable Sanitariamente</v>
      </c>
      <c r="JUB474" s="44" t="str">
        <f t="shared" si="790"/>
        <v>Inviable Sanitariamente</v>
      </c>
      <c r="JUC474" s="44" t="str">
        <f t="shared" si="790"/>
        <v>Inviable Sanitariamente</v>
      </c>
      <c r="JUD474" s="44" t="str">
        <f t="shared" ref="JUD474:JUM476" si="791">IF(JUB474&lt;5,"Sin Riesgo",IF(JUB474 &lt;=14,"Bajo",IF(JUB474&lt;=35,"Medio",IF(JUB474&lt;=80,"Alto","Inviable Sanitariamente"))))</f>
        <v>Inviable Sanitariamente</v>
      </c>
      <c r="JUE474" s="44" t="str">
        <f t="shared" si="791"/>
        <v>Inviable Sanitariamente</v>
      </c>
      <c r="JUF474" s="44" t="str">
        <f t="shared" si="791"/>
        <v>Inviable Sanitariamente</v>
      </c>
      <c r="JUG474" s="44" t="str">
        <f t="shared" si="791"/>
        <v>Inviable Sanitariamente</v>
      </c>
      <c r="JUH474" s="44" t="str">
        <f t="shared" si="791"/>
        <v>Inviable Sanitariamente</v>
      </c>
      <c r="JUI474" s="44" t="str">
        <f t="shared" si="791"/>
        <v>Inviable Sanitariamente</v>
      </c>
      <c r="JUJ474" s="44" t="str">
        <f t="shared" si="791"/>
        <v>Inviable Sanitariamente</v>
      </c>
      <c r="JUK474" s="44" t="str">
        <f t="shared" si="791"/>
        <v>Inviable Sanitariamente</v>
      </c>
      <c r="JUL474" s="44" t="str">
        <f t="shared" si="791"/>
        <v>Inviable Sanitariamente</v>
      </c>
      <c r="JUM474" s="44" t="str">
        <f t="shared" si="791"/>
        <v>Inviable Sanitariamente</v>
      </c>
      <c r="JUN474" s="44" t="str">
        <f t="shared" ref="JUN474:JUW476" si="792">IF(JUL474&lt;5,"Sin Riesgo",IF(JUL474 &lt;=14,"Bajo",IF(JUL474&lt;=35,"Medio",IF(JUL474&lt;=80,"Alto","Inviable Sanitariamente"))))</f>
        <v>Inviable Sanitariamente</v>
      </c>
      <c r="JUO474" s="44" t="str">
        <f t="shared" si="792"/>
        <v>Inviable Sanitariamente</v>
      </c>
      <c r="JUP474" s="44" t="str">
        <f t="shared" si="792"/>
        <v>Inviable Sanitariamente</v>
      </c>
      <c r="JUQ474" s="44" t="str">
        <f t="shared" si="792"/>
        <v>Inviable Sanitariamente</v>
      </c>
      <c r="JUR474" s="44" t="str">
        <f t="shared" si="792"/>
        <v>Inviable Sanitariamente</v>
      </c>
      <c r="JUS474" s="44" t="str">
        <f t="shared" si="792"/>
        <v>Inviable Sanitariamente</v>
      </c>
      <c r="JUT474" s="44" t="str">
        <f t="shared" si="792"/>
        <v>Inviable Sanitariamente</v>
      </c>
      <c r="JUU474" s="44" t="str">
        <f t="shared" si="792"/>
        <v>Inviable Sanitariamente</v>
      </c>
      <c r="JUV474" s="44" t="str">
        <f t="shared" si="792"/>
        <v>Inviable Sanitariamente</v>
      </c>
      <c r="JUW474" s="44" t="str">
        <f t="shared" si="792"/>
        <v>Inviable Sanitariamente</v>
      </c>
      <c r="JUX474" s="44" t="str">
        <f t="shared" ref="JUX474:JVG476" si="793">IF(JUV474&lt;5,"Sin Riesgo",IF(JUV474 &lt;=14,"Bajo",IF(JUV474&lt;=35,"Medio",IF(JUV474&lt;=80,"Alto","Inviable Sanitariamente"))))</f>
        <v>Inviable Sanitariamente</v>
      </c>
      <c r="JUY474" s="44" t="str">
        <f t="shared" si="793"/>
        <v>Inviable Sanitariamente</v>
      </c>
      <c r="JUZ474" s="44" t="str">
        <f t="shared" si="793"/>
        <v>Inviable Sanitariamente</v>
      </c>
      <c r="JVA474" s="44" t="str">
        <f t="shared" si="793"/>
        <v>Inviable Sanitariamente</v>
      </c>
      <c r="JVB474" s="44" t="str">
        <f t="shared" si="793"/>
        <v>Inviable Sanitariamente</v>
      </c>
      <c r="JVC474" s="44" t="str">
        <f t="shared" si="793"/>
        <v>Inviable Sanitariamente</v>
      </c>
      <c r="JVD474" s="44" t="str">
        <f t="shared" si="793"/>
        <v>Inviable Sanitariamente</v>
      </c>
      <c r="JVE474" s="44" t="str">
        <f t="shared" si="793"/>
        <v>Inviable Sanitariamente</v>
      </c>
      <c r="JVF474" s="44" t="str">
        <f t="shared" si="793"/>
        <v>Inviable Sanitariamente</v>
      </c>
      <c r="JVG474" s="44" t="str">
        <f t="shared" si="793"/>
        <v>Inviable Sanitariamente</v>
      </c>
      <c r="JVH474" s="44" t="str">
        <f t="shared" ref="JVH474:JVQ476" si="794">IF(JVF474&lt;5,"Sin Riesgo",IF(JVF474 &lt;=14,"Bajo",IF(JVF474&lt;=35,"Medio",IF(JVF474&lt;=80,"Alto","Inviable Sanitariamente"))))</f>
        <v>Inviable Sanitariamente</v>
      </c>
      <c r="JVI474" s="44" t="str">
        <f t="shared" si="794"/>
        <v>Inviable Sanitariamente</v>
      </c>
      <c r="JVJ474" s="44" t="str">
        <f t="shared" si="794"/>
        <v>Inviable Sanitariamente</v>
      </c>
      <c r="JVK474" s="44" t="str">
        <f t="shared" si="794"/>
        <v>Inviable Sanitariamente</v>
      </c>
      <c r="JVL474" s="44" t="str">
        <f t="shared" si="794"/>
        <v>Inviable Sanitariamente</v>
      </c>
      <c r="JVM474" s="44" t="str">
        <f t="shared" si="794"/>
        <v>Inviable Sanitariamente</v>
      </c>
      <c r="JVN474" s="44" t="str">
        <f t="shared" si="794"/>
        <v>Inviable Sanitariamente</v>
      </c>
      <c r="JVO474" s="44" t="str">
        <f t="shared" si="794"/>
        <v>Inviable Sanitariamente</v>
      </c>
      <c r="JVP474" s="44" t="str">
        <f t="shared" si="794"/>
        <v>Inviable Sanitariamente</v>
      </c>
      <c r="JVQ474" s="44" t="str">
        <f t="shared" si="794"/>
        <v>Inviable Sanitariamente</v>
      </c>
      <c r="JVR474" s="44" t="str">
        <f t="shared" ref="JVR474:JWA476" si="795">IF(JVP474&lt;5,"Sin Riesgo",IF(JVP474 &lt;=14,"Bajo",IF(JVP474&lt;=35,"Medio",IF(JVP474&lt;=80,"Alto","Inviable Sanitariamente"))))</f>
        <v>Inviable Sanitariamente</v>
      </c>
      <c r="JVS474" s="44" t="str">
        <f t="shared" si="795"/>
        <v>Inviable Sanitariamente</v>
      </c>
      <c r="JVT474" s="44" t="str">
        <f t="shared" si="795"/>
        <v>Inviable Sanitariamente</v>
      </c>
      <c r="JVU474" s="44" t="str">
        <f t="shared" si="795"/>
        <v>Inviable Sanitariamente</v>
      </c>
      <c r="JVV474" s="44" t="str">
        <f t="shared" si="795"/>
        <v>Inviable Sanitariamente</v>
      </c>
      <c r="JVW474" s="44" t="str">
        <f t="shared" si="795"/>
        <v>Inviable Sanitariamente</v>
      </c>
      <c r="JVX474" s="44" t="str">
        <f t="shared" si="795"/>
        <v>Inviable Sanitariamente</v>
      </c>
      <c r="JVY474" s="44" t="str">
        <f t="shared" si="795"/>
        <v>Inviable Sanitariamente</v>
      </c>
      <c r="JVZ474" s="44" t="str">
        <f t="shared" si="795"/>
        <v>Inviable Sanitariamente</v>
      </c>
      <c r="JWA474" s="44" t="str">
        <f t="shared" si="795"/>
        <v>Inviable Sanitariamente</v>
      </c>
      <c r="JWB474" s="44" t="str">
        <f t="shared" ref="JWB474:JWK476" si="796">IF(JVZ474&lt;5,"Sin Riesgo",IF(JVZ474 &lt;=14,"Bajo",IF(JVZ474&lt;=35,"Medio",IF(JVZ474&lt;=80,"Alto","Inviable Sanitariamente"))))</f>
        <v>Inviable Sanitariamente</v>
      </c>
      <c r="JWC474" s="44" t="str">
        <f t="shared" si="796"/>
        <v>Inviable Sanitariamente</v>
      </c>
      <c r="JWD474" s="44" t="str">
        <f t="shared" si="796"/>
        <v>Inviable Sanitariamente</v>
      </c>
      <c r="JWE474" s="44" t="str">
        <f t="shared" si="796"/>
        <v>Inviable Sanitariamente</v>
      </c>
      <c r="JWF474" s="44" t="str">
        <f t="shared" si="796"/>
        <v>Inviable Sanitariamente</v>
      </c>
      <c r="JWG474" s="44" t="str">
        <f t="shared" si="796"/>
        <v>Inviable Sanitariamente</v>
      </c>
      <c r="JWH474" s="44" t="str">
        <f t="shared" si="796"/>
        <v>Inviable Sanitariamente</v>
      </c>
      <c r="JWI474" s="44" t="str">
        <f t="shared" si="796"/>
        <v>Inviable Sanitariamente</v>
      </c>
      <c r="JWJ474" s="44" t="str">
        <f t="shared" si="796"/>
        <v>Inviable Sanitariamente</v>
      </c>
      <c r="JWK474" s="44" t="str">
        <f t="shared" si="796"/>
        <v>Inviable Sanitariamente</v>
      </c>
      <c r="JWL474" s="44" t="str">
        <f t="shared" ref="JWL474:JWU476" si="797">IF(JWJ474&lt;5,"Sin Riesgo",IF(JWJ474 &lt;=14,"Bajo",IF(JWJ474&lt;=35,"Medio",IF(JWJ474&lt;=80,"Alto","Inviable Sanitariamente"))))</f>
        <v>Inviable Sanitariamente</v>
      </c>
      <c r="JWM474" s="44" t="str">
        <f t="shared" si="797"/>
        <v>Inviable Sanitariamente</v>
      </c>
      <c r="JWN474" s="44" t="str">
        <f t="shared" si="797"/>
        <v>Inviable Sanitariamente</v>
      </c>
      <c r="JWO474" s="44" t="str">
        <f t="shared" si="797"/>
        <v>Inviable Sanitariamente</v>
      </c>
      <c r="JWP474" s="44" t="str">
        <f t="shared" si="797"/>
        <v>Inviable Sanitariamente</v>
      </c>
      <c r="JWQ474" s="44" t="str">
        <f t="shared" si="797"/>
        <v>Inviable Sanitariamente</v>
      </c>
      <c r="JWR474" s="44" t="str">
        <f t="shared" si="797"/>
        <v>Inviable Sanitariamente</v>
      </c>
      <c r="JWS474" s="44" t="str">
        <f t="shared" si="797"/>
        <v>Inviable Sanitariamente</v>
      </c>
      <c r="JWT474" s="44" t="str">
        <f t="shared" si="797"/>
        <v>Inviable Sanitariamente</v>
      </c>
      <c r="JWU474" s="44" t="str">
        <f t="shared" si="797"/>
        <v>Inviable Sanitariamente</v>
      </c>
      <c r="JWV474" s="44" t="str">
        <f t="shared" ref="JWV474:JXE476" si="798">IF(JWT474&lt;5,"Sin Riesgo",IF(JWT474 &lt;=14,"Bajo",IF(JWT474&lt;=35,"Medio",IF(JWT474&lt;=80,"Alto","Inviable Sanitariamente"))))</f>
        <v>Inviable Sanitariamente</v>
      </c>
      <c r="JWW474" s="44" t="str">
        <f t="shared" si="798"/>
        <v>Inviable Sanitariamente</v>
      </c>
      <c r="JWX474" s="44" t="str">
        <f t="shared" si="798"/>
        <v>Inviable Sanitariamente</v>
      </c>
      <c r="JWY474" s="44" t="str">
        <f t="shared" si="798"/>
        <v>Inviable Sanitariamente</v>
      </c>
      <c r="JWZ474" s="44" t="str">
        <f t="shared" si="798"/>
        <v>Inviable Sanitariamente</v>
      </c>
      <c r="JXA474" s="44" t="str">
        <f t="shared" si="798"/>
        <v>Inviable Sanitariamente</v>
      </c>
      <c r="JXB474" s="44" t="str">
        <f t="shared" si="798"/>
        <v>Inviable Sanitariamente</v>
      </c>
      <c r="JXC474" s="44" t="str">
        <f t="shared" si="798"/>
        <v>Inviable Sanitariamente</v>
      </c>
      <c r="JXD474" s="44" t="str">
        <f t="shared" si="798"/>
        <v>Inviable Sanitariamente</v>
      </c>
      <c r="JXE474" s="44" t="str">
        <f t="shared" si="798"/>
        <v>Inviable Sanitariamente</v>
      </c>
      <c r="JXF474" s="44" t="str">
        <f t="shared" ref="JXF474:JXO476" si="799">IF(JXD474&lt;5,"Sin Riesgo",IF(JXD474 &lt;=14,"Bajo",IF(JXD474&lt;=35,"Medio",IF(JXD474&lt;=80,"Alto","Inviable Sanitariamente"))))</f>
        <v>Inviable Sanitariamente</v>
      </c>
      <c r="JXG474" s="44" t="str">
        <f t="shared" si="799"/>
        <v>Inviable Sanitariamente</v>
      </c>
      <c r="JXH474" s="44" t="str">
        <f t="shared" si="799"/>
        <v>Inviable Sanitariamente</v>
      </c>
      <c r="JXI474" s="44" t="str">
        <f t="shared" si="799"/>
        <v>Inviable Sanitariamente</v>
      </c>
      <c r="JXJ474" s="44" t="str">
        <f t="shared" si="799"/>
        <v>Inviable Sanitariamente</v>
      </c>
      <c r="JXK474" s="44" t="str">
        <f t="shared" si="799"/>
        <v>Inviable Sanitariamente</v>
      </c>
      <c r="JXL474" s="44" t="str">
        <f t="shared" si="799"/>
        <v>Inviable Sanitariamente</v>
      </c>
      <c r="JXM474" s="44" t="str">
        <f t="shared" si="799"/>
        <v>Inviable Sanitariamente</v>
      </c>
      <c r="JXN474" s="44" t="str">
        <f t="shared" si="799"/>
        <v>Inviable Sanitariamente</v>
      </c>
      <c r="JXO474" s="44" t="str">
        <f t="shared" si="799"/>
        <v>Inviable Sanitariamente</v>
      </c>
      <c r="JXP474" s="44" t="str">
        <f t="shared" ref="JXP474:JXY476" si="800">IF(JXN474&lt;5,"Sin Riesgo",IF(JXN474 &lt;=14,"Bajo",IF(JXN474&lt;=35,"Medio",IF(JXN474&lt;=80,"Alto","Inviable Sanitariamente"))))</f>
        <v>Inviable Sanitariamente</v>
      </c>
      <c r="JXQ474" s="44" t="str">
        <f t="shared" si="800"/>
        <v>Inviable Sanitariamente</v>
      </c>
      <c r="JXR474" s="44" t="str">
        <f t="shared" si="800"/>
        <v>Inviable Sanitariamente</v>
      </c>
      <c r="JXS474" s="44" t="str">
        <f t="shared" si="800"/>
        <v>Inviable Sanitariamente</v>
      </c>
      <c r="JXT474" s="44" t="str">
        <f t="shared" si="800"/>
        <v>Inviable Sanitariamente</v>
      </c>
      <c r="JXU474" s="44" t="str">
        <f t="shared" si="800"/>
        <v>Inviable Sanitariamente</v>
      </c>
      <c r="JXV474" s="44" t="str">
        <f t="shared" si="800"/>
        <v>Inviable Sanitariamente</v>
      </c>
      <c r="JXW474" s="44" t="str">
        <f t="shared" si="800"/>
        <v>Inviable Sanitariamente</v>
      </c>
      <c r="JXX474" s="44" t="str">
        <f t="shared" si="800"/>
        <v>Inviable Sanitariamente</v>
      </c>
      <c r="JXY474" s="44" t="str">
        <f t="shared" si="800"/>
        <v>Inviable Sanitariamente</v>
      </c>
      <c r="JXZ474" s="44" t="str">
        <f t="shared" ref="JXZ474:JYI476" si="801">IF(JXX474&lt;5,"Sin Riesgo",IF(JXX474 &lt;=14,"Bajo",IF(JXX474&lt;=35,"Medio",IF(JXX474&lt;=80,"Alto","Inviable Sanitariamente"))))</f>
        <v>Inviable Sanitariamente</v>
      </c>
      <c r="JYA474" s="44" t="str">
        <f t="shared" si="801"/>
        <v>Inviable Sanitariamente</v>
      </c>
      <c r="JYB474" s="44" t="str">
        <f t="shared" si="801"/>
        <v>Inviable Sanitariamente</v>
      </c>
      <c r="JYC474" s="44" t="str">
        <f t="shared" si="801"/>
        <v>Inviable Sanitariamente</v>
      </c>
      <c r="JYD474" s="44" t="str">
        <f t="shared" si="801"/>
        <v>Inviable Sanitariamente</v>
      </c>
      <c r="JYE474" s="44" t="str">
        <f t="shared" si="801"/>
        <v>Inviable Sanitariamente</v>
      </c>
      <c r="JYF474" s="44" t="str">
        <f t="shared" si="801"/>
        <v>Inviable Sanitariamente</v>
      </c>
      <c r="JYG474" s="44" t="str">
        <f t="shared" si="801"/>
        <v>Inviable Sanitariamente</v>
      </c>
      <c r="JYH474" s="44" t="str">
        <f t="shared" si="801"/>
        <v>Inviable Sanitariamente</v>
      </c>
      <c r="JYI474" s="44" t="str">
        <f t="shared" si="801"/>
        <v>Inviable Sanitariamente</v>
      </c>
      <c r="JYJ474" s="44" t="str">
        <f t="shared" ref="JYJ474:JYS476" si="802">IF(JYH474&lt;5,"Sin Riesgo",IF(JYH474 &lt;=14,"Bajo",IF(JYH474&lt;=35,"Medio",IF(JYH474&lt;=80,"Alto","Inviable Sanitariamente"))))</f>
        <v>Inviable Sanitariamente</v>
      </c>
      <c r="JYK474" s="44" t="str">
        <f t="shared" si="802"/>
        <v>Inviable Sanitariamente</v>
      </c>
      <c r="JYL474" s="44" t="str">
        <f t="shared" si="802"/>
        <v>Inviable Sanitariamente</v>
      </c>
      <c r="JYM474" s="44" t="str">
        <f t="shared" si="802"/>
        <v>Inviable Sanitariamente</v>
      </c>
      <c r="JYN474" s="44" t="str">
        <f t="shared" si="802"/>
        <v>Inviable Sanitariamente</v>
      </c>
      <c r="JYO474" s="44" t="str">
        <f t="shared" si="802"/>
        <v>Inviable Sanitariamente</v>
      </c>
      <c r="JYP474" s="44" t="str">
        <f t="shared" si="802"/>
        <v>Inviable Sanitariamente</v>
      </c>
      <c r="JYQ474" s="44" t="str">
        <f t="shared" si="802"/>
        <v>Inviable Sanitariamente</v>
      </c>
      <c r="JYR474" s="44" t="str">
        <f t="shared" si="802"/>
        <v>Inviable Sanitariamente</v>
      </c>
      <c r="JYS474" s="44" t="str">
        <f t="shared" si="802"/>
        <v>Inviable Sanitariamente</v>
      </c>
      <c r="JYT474" s="44" t="str">
        <f t="shared" ref="JYT474:JZC476" si="803">IF(JYR474&lt;5,"Sin Riesgo",IF(JYR474 &lt;=14,"Bajo",IF(JYR474&lt;=35,"Medio",IF(JYR474&lt;=80,"Alto","Inviable Sanitariamente"))))</f>
        <v>Inviable Sanitariamente</v>
      </c>
      <c r="JYU474" s="44" t="str">
        <f t="shared" si="803"/>
        <v>Inviable Sanitariamente</v>
      </c>
      <c r="JYV474" s="44" t="str">
        <f t="shared" si="803"/>
        <v>Inviable Sanitariamente</v>
      </c>
      <c r="JYW474" s="44" t="str">
        <f t="shared" si="803"/>
        <v>Inviable Sanitariamente</v>
      </c>
      <c r="JYX474" s="44" t="str">
        <f t="shared" si="803"/>
        <v>Inviable Sanitariamente</v>
      </c>
      <c r="JYY474" s="44" t="str">
        <f t="shared" si="803"/>
        <v>Inviable Sanitariamente</v>
      </c>
      <c r="JYZ474" s="44" t="str">
        <f t="shared" si="803"/>
        <v>Inviable Sanitariamente</v>
      </c>
      <c r="JZA474" s="44" t="str">
        <f t="shared" si="803"/>
        <v>Inviable Sanitariamente</v>
      </c>
      <c r="JZB474" s="44" t="str">
        <f t="shared" si="803"/>
        <v>Inviable Sanitariamente</v>
      </c>
      <c r="JZC474" s="44" t="str">
        <f t="shared" si="803"/>
        <v>Inviable Sanitariamente</v>
      </c>
      <c r="JZD474" s="44" t="str">
        <f t="shared" ref="JZD474:JZM476" si="804">IF(JZB474&lt;5,"Sin Riesgo",IF(JZB474 &lt;=14,"Bajo",IF(JZB474&lt;=35,"Medio",IF(JZB474&lt;=80,"Alto","Inviable Sanitariamente"))))</f>
        <v>Inviable Sanitariamente</v>
      </c>
      <c r="JZE474" s="44" t="str">
        <f t="shared" si="804"/>
        <v>Inviable Sanitariamente</v>
      </c>
      <c r="JZF474" s="44" t="str">
        <f t="shared" si="804"/>
        <v>Inviable Sanitariamente</v>
      </c>
      <c r="JZG474" s="44" t="str">
        <f t="shared" si="804"/>
        <v>Inviable Sanitariamente</v>
      </c>
      <c r="JZH474" s="44" t="str">
        <f t="shared" si="804"/>
        <v>Inviable Sanitariamente</v>
      </c>
      <c r="JZI474" s="44" t="str">
        <f t="shared" si="804"/>
        <v>Inviable Sanitariamente</v>
      </c>
      <c r="JZJ474" s="44" t="str">
        <f t="shared" si="804"/>
        <v>Inviable Sanitariamente</v>
      </c>
      <c r="JZK474" s="44" t="str">
        <f t="shared" si="804"/>
        <v>Inviable Sanitariamente</v>
      </c>
      <c r="JZL474" s="44" t="str">
        <f t="shared" si="804"/>
        <v>Inviable Sanitariamente</v>
      </c>
      <c r="JZM474" s="44" t="str">
        <f t="shared" si="804"/>
        <v>Inviable Sanitariamente</v>
      </c>
      <c r="JZN474" s="44" t="str">
        <f t="shared" ref="JZN474:JZW476" si="805">IF(JZL474&lt;5,"Sin Riesgo",IF(JZL474 &lt;=14,"Bajo",IF(JZL474&lt;=35,"Medio",IF(JZL474&lt;=80,"Alto","Inviable Sanitariamente"))))</f>
        <v>Inviable Sanitariamente</v>
      </c>
      <c r="JZO474" s="44" t="str">
        <f t="shared" si="805"/>
        <v>Inviable Sanitariamente</v>
      </c>
      <c r="JZP474" s="44" t="str">
        <f t="shared" si="805"/>
        <v>Inviable Sanitariamente</v>
      </c>
      <c r="JZQ474" s="44" t="str">
        <f t="shared" si="805"/>
        <v>Inviable Sanitariamente</v>
      </c>
      <c r="JZR474" s="44" t="str">
        <f t="shared" si="805"/>
        <v>Inviable Sanitariamente</v>
      </c>
      <c r="JZS474" s="44" t="str">
        <f t="shared" si="805"/>
        <v>Inviable Sanitariamente</v>
      </c>
      <c r="JZT474" s="44" t="str">
        <f t="shared" si="805"/>
        <v>Inviable Sanitariamente</v>
      </c>
      <c r="JZU474" s="44" t="str">
        <f t="shared" si="805"/>
        <v>Inviable Sanitariamente</v>
      </c>
      <c r="JZV474" s="44" t="str">
        <f t="shared" si="805"/>
        <v>Inviable Sanitariamente</v>
      </c>
      <c r="JZW474" s="44" t="str">
        <f t="shared" si="805"/>
        <v>Inviable Sanitariamente</v>
      </c>
      <c r="JZX474" s="44" t="str">
        <f t="shared" ref="JZX474:KAG476" si="806">IF(JZV474&lt;5,"Sin Riesgo",IF(JZV474 &lt;=14,"Bajo",IF(JZV474&lt;=35,"Medio",IF(JZV474&lt;=80,"Alto","Inviable Sanitariamente"))))</f>
        <v>Inviable Sanitariamente</v>
      </c>
      <c r="JZY474" s="44" t="str">
        <f t="shared" si="806"/>
        <v>Inviable Sanitariamente</v>
      </c>
      <c r="JZZ474" s="44" t="str">
        <f t="shared" si="806"/>
        <v>Inviable Sanitariamente</v>
      </c>
      <c r="KAA474" s="44" t="str">
        <f t="shared" si="806"/>
        <v>Inviable Sanitariamente</v>
      </c>
      <c r="KAB474" s="44" t="str">
        <f t="shared" si="806"/>
        <v>Inviable Sanitariamente</v>
      </c>
      <c r="KAC474" s="44" t="str">
        <f t="shared" si="806"/>
        <v>Inviable Sanitariamente</v>
      </c>
      <c r="KAD474" s="44" t="str">
        <f t="shared" si="806"/>
        <v>Inviable Sanitariamente</v>
      </c>
      <c r="KAE474" s="44" t="str">
        <f t="shared" si="806"/>
        <v>Inviable Sanitariamente</v>
      </c>
      <c r="KAF474" s="44" t="str">
        <f t="shared" si="806"/>
        <v>Inviable Sanitariamente</v>
      </c>
      <c r="KAG474" s="44" t="str">
        <f t="shared" si="806"/>
        <v>Inviable Sanitariamente</v>
      </c>
      <c r="KAH474" s="44" t="str">
        <f t="shared" ref="KAH474:KAQ476" si="807">IF(KAF474&lt;5,"Sin Riesgo",IF(KAF474 &lt;=14,"Bajo",IF(KAF474&lt;=35,"Medio",IF(KAF474&lt;=80,"Alto","Inviable Sanitariamente"))))</f>
        <v>Inviable Sanitariamente</v>
      </c>
      <c r="KAI474" s="44" t="str">
        <f t="shared" si="807"/>
        <v>Inviable Sanitariamente</v>
      </c>
      <c r="KAJ474" s="44" t="str">
        <f t="shared" si="807"/>
        <v>Inviable Sanitariamente</v>
      </c>
      <c r="KAK474" s="44" t="str">
        <f t="shared" si="807"/>
        <v>Inviable Sanitariamente</v>
      </c>
      <c r="KAL474" s="44" t="str">
        <f t="shared" si="807"/>
        <v>Inviable Sanitariamente</v>
      </c>
      <c r="KAM474" s="44" t="str">
        <f t="shared" si="807"/>
        <v>Inviable Sanitariamente</v>
      </c>
      <c r="KAN474" s="44" t="str">
        <f t="shared" si="807"/>
        <v>Inviable Sanitariamente</v>
      </c>
      <c r="KAO474" s="44" t="str">
        <f t="shared" si="807"/>
        <v>Inviable Sanitariamente</v>
      </c>
      <c r="KAP474" s="44" t="str">
        <f t="shared" si="807"/>
        <v>Inviable Sanitariamente</v>
      </c>
      <c r="KAQ474" s="44" t="str">
        <f t="shared" si="807"/>
        <v>Inviable Sanitariamente</v>
      </c>
      <c r="KAR474" s="44" t="str">
        <f t="shared" ref="KAR474:KBA476" si="808">IF(KAP474&lt;5,"Sin Riesgo",IF(KAP474 &lt;=14,"Bajo",IF(KAP474&lt;=35,"Medio",IF(KAP474&lt;=80,"Alto","Inviable Sanitariamente"))))</f>
        <v>Inviable Sanitariamente</v>
      </c>
      <c r="KAS474" s="44" t="str">
        <f t="shared" si="808"/>
        <v>Inviable Sanitariamente</v>
      </c>
      <c r="KAT474" s="44" t="str">
        <f t="shared" si="808"/>
        <v>Inviable Sanitariamente</v>
      </c>
      <c r="KAU474" s="44" t="str">
        <f t="shared" si="808"/>
        <v>Inviable Sanitariamente</v>
      </c>
      <c r="KAV474" s="44" t="str">
        <f t="shared" si="808"/>
        <v>Inviable Sanitariamente</v>
      </c>
      <c r="KAW474" s="44" t="str">
        <f t="shared" si="808"/>
        <v>Inviable Sanitariamente</v>
      </c>
      <c r="KAX474" s="44" t="str">
        <f t="shared" si="808"/>
        <v>Inviable Sanitariamente</v>
      </c>
      <c r="KAY474" s="44" t="str">
        <f t="shared" si="808"/>
        <v>Inviable Sanitariamente</v>
      </c>
      <c r="KAZ474" s="44" t="str">
        <f t="shared" si="808"/>
        <v>Inviable Sanitariamente</v>
      </c>
      <c r="KBA474" s="44" t="str">
        <f t="shared" si="808"/>
        <v>Inviable Sanitariamente</v>
      </c>
      <c r="KBB474" s="44" t="str">
        <f t="shared" ref="KBB474:KBK476" si="809">IF(KAZ474&lt;5,"Sin Riesgo",IF(KAZ474 &lt;=14,"Bajo",IF(KAZ474&lt;=35,"Medio",IF(KAZ474&lt;=80,"Alto","Inviable Sanitariamente"))))</f>
        <v>Inviable Sanitariamente</v>
      </c>
      <c r="KBC474" s="44" t="str">
        <f t="shared" si="809"/>
        <v>Inviable Sanitariamente</v>
      </c>
      <c r="KBD474" s="44" t="str">
        <f t="shared" si="809"/>
        <v>Inviable Sanitariamente</v>
      </c>
      <c r="KBE474" s="44" t="str">
        <f t="shared" si="809"/>
        <v>Inviable Sanitariamente</v>
      </c>
      <c r="KBF474" s="44" t="str">
        <f t="shared" si="809"/>
        <v>Inviable Sanitariamente</v>
      </c>
      <c r="KBG474" s="44" t="str">
        <f t="shared" si="809"/>
        <v>Inviable Sanitariamente</v>
      </c>
      <c r="KBH474" s="44" t="str">
        <f t="shared" si="809"/>
        <v>Inviable Sanitariamente</v>
      </c>
      <c r="KBI474" s="44" t="str">
        <f t="shared" si="809"/>
        <v>Inviable Sanitariamente</v>
      </c>
      <c r="KBJ474" s="44" t="str">
        <f t="shared" si="809"/>
        <v>Inviable Sanitariamente</v>
      </c>
      <c r="KBK474" s="44" t="str">
        <f t="shared" si="809"/>
        <v>Inviable Sanitariamente</v>
      </c>
      <c r="KBL474" s="44" t="str">
        <f t="shared" ref="KBL474:KBU476" si="810">IF(KBJ474&lt;5,"Sin Riesgo",IF(KBJ474 &lt;=14,"Bajo",IF(KBJ474&lt;=35,"Medio",IF(KBJ474&lt;=80,"Alto","Inviable Sanitariamente"))))</f>
        <v>Inviable Sanitariamente</v>
      </c>
      <c r="KBM474" s="44" t="str">
        <f t="shared" si="810"/>
        <v>Inviable Sanitariamente</v>
      </c>
      <c r="KBN474" s="44" t="str">
        <f t="shared" si="810"/>
        <v>Inviable Sanitariamente</v>
      </c>
      <c r="KBO474" s="44" t="str">
        <f t="shared" si="810"/>
        <v>Inviable Sanitariamente</v>
      </c>
      <c r="KBP474" s="44" t="str">
        <f t="shared" si="810"/>
        <v>Inviable Sanitariamente</v>
      </c>
      <c r="KBQ474" s="44" t="str">
        <f t="shared" si="810"/>
        <v>Inviable Sanitariamente</v>
      </c>
      <c r="KBR474" s="44" t="str">
        <f t="shared" si="810"/>
        <v>Inviable Sanitariamente</v>
      </c>
      <c r="KBS474" s="44" t="str">
        <f t="shared" si="810"/>
        <v>Inviable Sanitariamente</v>
      </c>
      <c r="KBT474" s="44" t="str">
        <f t="shared" si="810"/>
        <v>Inviable Sanitariamente</v>
      </c>
      <c r="KBU474" s="44" t="str">
        <f t="shared" si="810"/>
        <v>Inviable Sanitariamente</v>
      </c>
      <c r="KBV474" s="44" t="str">
        <f t="shared" ref="KBV474:KCE476" si="811">IF(KBT474&lt;5,"Sin Riesgo",IF(KBT474 &lt;=14,"Bajo",IF(KBT474&lt;=35,"Medio",IF(KBT474&lt;=80,"Alto","Inviable Sanitariamente"))))</f>
        <v>Inviable Sanitariamente</v>
      </c>
      <c r="KBW474" s="44" t="str">
        <f t="shared" si="811"/>
        <v>Inviable Sanitariamente</v>
      </c>
      <c r="KBX474" s="44" t="str">
        <f t="shared" si="811"/>
        <v>Inviable Sanitariamente</v>
      </c>
      <c r="KBY474" s="44" t="str">
        <f t="shared" si="811"/>
        <v>Inviable Sanitariamente</v>
      </c>
      <c r="KBZ474" s="44" t="str">
        <f t="shared" si="811"/>
        <v>Inviable Sanitariamente</v>
      </c>
      <c r="KCA474" s="44" t="str">
        <f t="shared" si="811"/>
        <v>Inviable Sanitariamente</v>
      </c>
      <c r="KCB474" s="44" t="str">
        <f t="shared" si="811"/>
        <v>Inviable Sanitariamente</v>
      </c>
      <c r="KCC474" s="44" t="str">
        <f t="shared" si="811"/>
        <v>Inviable Sanitariamente</v>
      </c>
      <c r="KCD474" s="44" t="str">
        <f t="shared" si="811"/>
        <v>Inviable Sanitariamente</v>
      </c>
      <c r="KCE474" s="44" t="str">
        <f t="shared" si="811"/>
        <v>Inviable Sanitariamente</v>
      </c>
      <c r="KCF474" s="44" t="str">
        <f t="shared" ref="KCF474:KCO476" si="812">IF(KCD474&lt;5,"Sin Riesgo",IF(KCD474 &lt;=14,"Bajo",IF(KCD474&lt;=35,"Medio",IF(KCD474&lt;=80,"Alto","Inviable Sanitariamente"))))</f>
        <v>Inviable Sanitariamente</v>
      </c>
      <c r="KCG474" s="44" t="str">
        <f t="shared" si="812"/>
        <v>Inviable Sanitariamente</v>
      </c>
      <c r="KCH474" s="44" t="str">
        <f t="shared" si="812"/>
        <v>Inviable Sanitariamente</v>
      </c>
      <c r="KCI474" s="44" t="str">
        <f t="shared" si="812"/>
        <v>Inviable Sanitariamente</v>
      </c>
      <c r="KCJ474" s="44" t="str">
        <f t="shared" si="812"/>
        <v>Inviable Sanitariamente</v>
      </c>
      <c r="KCK474" s="44" t="str">
        <f t="shared" si="812"/>
        <v>Inviable Sanitariamente</v>
      </c>
      <c r="KCL474" s="44" t="str">
        <f t="shared" si="812"/>
        <v>Inviable Sanitariamente</v>
      </c>
      <c r="KCM474" s="44" t="str">
        <f t="shared" si="812"/>
        <v>Inviable Sanitariamente</v>
      </c>
      <c r="KCN474" s="44" t="str">
        <f t="shared" si="812"/>
        <v>Inviable Sanitariamente</v>
      </c>
      <c r="KCO474" s="44" t="str">
        <f t="shared" si="812"/>
        <v>Inviable Sanitariamente</v>
      </c>
      <c r="KCP474" s="44" t="str">
        <f t="shared" ref="KCP474:KCY476" si="813">IF(KCN474&lt;5,"Sin Riesgo",IF(KCN474 &lt;=14,"Bajo",IF(KCN474&lt;=35,"Medio",IF(KCN474&lt;=80,"Alto","Inviable Sanitariamente"))))</f>
        <v>Inviable Sanitariamente</v>
      </c>
      <c r="KCQ474" s="44" t="str">
        <f t="shared" si="813"/>
        <v>Inviable Sanitariamente</v>
      </c>
      <c r="KCR474" s="44" t="str">
        <f t="shared" si="813"/>
        <v>Inviable Sanitariamente</v>
      </c>
      <c r="KCS474" s="44" t="str">
        <f t="shared" si="813"/>
        <v>Inviable Sanitariamente</v>
      </c>
      <c r="KCT474" s="44" t="str">
        <f t="shared" si="813"/>
        <v>Inviable Sanitariamente</v>
      </c>
      <c r="KCU474" s="44" t="str">
        <f t="shared" si="813"/>
        <v>Inviable Sanitariamente</v>
      </c>
      <c r="KCV474" s="44" t="str">
        <f t="shared" si="813"/>
        <v>Inviable Sanitariamente</v>
      </c>
      <c r="KCW474" s="44" t="str">
        <f t="shared" si="813"/>
        <v>Inviable Sanitariamente</v>
      </c>
      <c r="KCX474" s="44" t="str">
        <f t="shared" si="813"/>
        <v>Inviable Sanitariamente</v>
      </c>
      <c r="KCY474" s="44" t="str">
        <f t="shared" si="813"/>
        <v>Inviable Sanitariamente</v>
      </c>
      <c r="KCZ474" s="44" t="str">
        <f t="shared" ref="KCZ474:KDI476" si="814">IF(KCX474&lt;5,"Sin Riesgo",IF(KCX474 &lt;=14,"Bajo",IF(KCX474&lt;=35,"Medio",IF(KCX474&lt;=80,"Alto","Inviable Sanitariamente"))))</f>
        <v>Inviable Sanitariamente</v>
      </c>
      <c r="KDA474" s="44" t="str">
        <f t="shared" si="814"/>
        <v>Inviable Sanitariamente</v>
      </c>
      <c r="KDB474" s="44" t="str">
        <f t="shared" si="814"/>
        <v>Inviable Sanitariamente</v>
      </c>
      <c r="KDC474" s="44" t="str">
        <f t="shared" si="814"/>
        <v>Inviable Sanitariamente</v>
      </c>
      <c r="KDD474" s="44" t="str">
        <f t="shared" si="814"/>
        <v>Inviable Sanitariamente</v>
      </c>
      <c r="KDE474" s="44" t="str">
        <f t="shared" si="814"/>
        <v>Inviable Sanitariamente</v>
      </c>
      <c r="KDF474" s="44" t="str">
        <f t="shared" si="814"/>
        <v>Inviable Sanitariamente</v>
      </c>
      <c r="KDG474" s="44" t="str">
        <f t="shared" si="814"/>
        <v>Inviable Sanitariamente</v>
      </c>
      <c r="KDH474" s="44" t="str">
        <f t="shared" si="814"/>
        <v>Inviable Sanitariamente</v>
      </c>
      <c r="KDI474" s="44" t="str">
        <f t="shared" si="814"/>
        <v>Inviable Sanitariamente</v>
      </c>
      <c r="KDJ474" s="44" t="str">
        <f t="shared" ref="KDJ474:KDS476" si="815">IF(KDH474&lt;5,"Sin Riesgo",IF(KDH474 &lt;=14,"Bajo",IF(KDH474&lt;=35,"Medio",IF(KDH474&lt;=80,"Alto","Inviable Sanitariamente"))))</f>
        <v>Inviable Sanitariamente</v>
      </c>
      <c r="KDK474" s="44" t="str">
        <f t="shared" si="815"/>
        <v>Inviable Sanitariamente</v>
      </c>
      <c r="KDL474" s="44" t="str">
        <f t="shared" si="815"/>
        <v>Inviable Sanitariamente</v>
      </c>
      <c r="KDM474" s="44" t="str">
        <f t="shared" si="815"/>
        <v>Inviable Sanitariamente</v>
      </c>
      <c r="KDN474" s="44" t="str">
        <f t="shared" si="815"/>
        <v>Inviable Sanitariamente</v>
      </c>
      <c r="KDO474" s="44" t="str">
        <f t="shared" si="815"/>
        <v>Inviable Sanitariamente</v>
      </c>
      <c r="KDP474" s="44" t="str">
        <f t="shared" si="815"/>
        <v>Inviable Sanitariamente</v>
      </c>
      <c r="KDQ474" s="44" t="str">
        <f t="shared" si="815"/>
        <v>Inviable Sanitariamente</v>
      </c>
      <c r="KDR474" s="44" t="str">
        <f t="shared" si="815"/>
        <v>Inviable Sanitariamente</v>
      </c>
      <c r="KDS474" s="44" t="str">
        <f t="shared" si="815"/>
        <v>Inviable Sanitariamente</v>
      </c>
      <c r="KDT474" s="44" t="str">
        <f t="shared" ref="KDT474:KEC476" si="816">IF(KDR474&lt;5,"Sin Riesgo",IF(KDR474 &lt;=14,"Bajo",IF(KDR474&lt;=35,"Medio",IF(KDR474&lt;=80,"Alto","Inviable Sanitariamente"))))</f>
        <v>Inviable Sanitariamente</v>
      </c>
      <c r="KDU474" s="44" t="str">
        <f t="shared" si="816"/>
        <v>Inviable Sanitariamente</v>
      </c>
      <c r="KDV474" s="44" t="str">
        <f t="shared" si="816"/>
        <v>Inviable Sanitariamente</v>
      </c>
      <c r="KDW474" s="44" t="str">
        <f t="shared" si="816"/>
        <v>Inviable Sanitariamente</v>
      </c>
      <c r="KDX474" s="44" t="str">
        <f t="shared" si="816"/>
        <v>Inviable Sanitariamente</v>
      </c>
      <c r="KDY474" s="44" t="str">
        <f t="shared" si="816"/>
        <v>Inviable Sanitariamente</v>
      </c>
      <c r="KDZ474" s="44" t="str">
        <f t="shared" si="816"/>
        <v>Inviable Sanitariamente</v>
      </c>
      <c r="KEA474" s="44" t="str">
        <f t="shared" si="816"/>
        <v>Inviable Sanitariamente</v>
      </c>
      <c r="KEB474" s="44" t="str">
        <f t="shared" si="816"/>
        <v>Inviable Sanitariamente</v>
      </c>
      <c r="KEC474" s="44" t="str">
        <f t="shared" si="816"/>
        <v>Inviable Sanitariamente</v>
      </c>
      <c r="KED474" s="44" t="str">
        <f t="shared" ref="KED474:KEM476" si="817">IF(KEB474&lt;5,"Sin Riesgo",IF(KEB474 &lt;=14,"Bajo",IF(KEB474&lt;=35,"Medio",IF(KEB474&lt;=80,"Alto","Inviable Sanitariamente"))))</f>
        <v>Inviable Sanitariamente</v>
      </c>
      <c r="KEE474" s="44" t="str">
        <f t="shared" si="817"/>
        <v>Inviable Sanitariamente</v>
      </c>
      <c r="KEF474" s="44" t="str">
        <f t="shared" si="817"/>
        <v>Inviable Sanitariamente</v>
      </c>
      <c r="KEG474" s="44" t="str">
        <f t="shared" si="817"/>
        <v>Inviable Sanitariamente</v>
      </c>
      <c r="KEH474" s="44" t="str">
        <f t="shared" si="817"/>
        <v>Inviable Sanitariamente</v>
      </c>
      <c r="KEI474" s="44" t="str">
        <f t="shared" si="817"/>
        <v>Inviable Sanitariamente</v>
      </c>
      <c r="KEJ474" s="44" t="str">
        <f t="shared" si="817"/>
        <v>Inviable Sanitariamente</v>
      </c>
      <c r="KEK474" s="44" t="str">
        <f t="shared" si="817"/>
        <v>Inviable Sanitariamente</v>
      </c>
      <c r="KEL474" s="44" t="str">
        <f t="shared" si="817"/>
        <v>Inviable Sanitariamente</v>
      </c>
      <c r="KEM474" s="44" t="str">
        <f t="shared" si="817"/>
        <v>Inviable Sanitariamente</v>
      </c>
      <c r="KEN474" s="44" t="str">
        <f t="shared" ref="KEN474:KEW476" si="818">IF(KEL474&lt;5,"Sin Riesgo",IF(KEL474 &lt;=14,"Bajo",IF(KEL474&lt;=35,"Medio",IF(KEL474&lt;=80,"Alto","Inviable Sanitariamente"))))</f>
        <v>Inviable Sanitariamente</v>
      </c>
      <c r="KEO474" s="44" t="str">
        <f t="shared" si="818"/>
        <v>Inviable Sanitariamente</v>
      </c>
      <c r="KEP474" s="44" t="str">
        <f t="shared" si="818"/>
        <v>Inviable Sanitariamente</v>
      </c>
      <c r="KEQ474" s="44" t="str">
        <f t="shared" si="818"/>
        <v>Inviable Sanitariamente</v>
      </c>
      <c r="KER474" s="44" t="str">
        <f t="shared" si="818"/>
        <v>Inviable Sanitariamente</v>
      </c>
      <c r="KES474" s="44" t="str">
        <f t="shared" si="818"/>
        <v>Inviable Sanitariamente</v>
      </c>
      <c r="KET474" s="44" t="str">
        <f t="shared" si="818"/>
        <v>Inviable Sanitariamente</v>
      </c>
      <c r="KEU474" s="44" t="str">
        <f t="shared" si="818"/>
        <v>Inviable Sanitariamente</v>
      </c>
      <c r="KEV474" s="44" t="str">
        <f t="shared" si="818"/>
        <v>Inviable Sanitariamente</v>
      </c>
      <c r="KEW474" s="44" t="str">
        <f t="shared" si="818"/>
        <v>Inviable Sanitariamente</v>
      </c>
      <c r="KEX474" s="44" t="str">
        <f t="shared" ref="KEX474:KFG476" si="819">IF(KEV474&lt;5,"Sin Riesgo",IF(KEV474 &lt;=14,"Bajo",IF(KEV474&lt;=35,"Medio",IF(KEV474&lt;=80,"Alto","Inviable Sanitariamente"))))</f>
        <v>Inviable Sanitariamente</v>
      </c>
      <c r="KEY474" s="44" t="str">
        <f t="shared" si="819"/>
        <v>Inviable Sanitariamente</v>
      </c>
      <c r="KEZ474" s="44" t="str">
        <f t="shared" si="819"/>
        <v>Inviable Sanitariamente</v>
      </c>
      <c r="KFA474" s="44" t="str">
        <f t="shared" si="819"/>
        <v>Inviable Sanitariamente</v>
      </c>
      <c r="KFB474" s="44" t="str">
        <f t="shared" si="819"/>
        <v>Inviable Sanitariamente</v>
      </c>
      <c r="KFC474" s="44" t="str">
        <f t="shared" si="819"/>
        <v>Inviable Sanitariamente</v>
      </c>
      <c r="KFD474" s="44" t="str">
        <f t="shared" si="819"/>
        <v>Inviable Sanitariamente</v>
      </c>
      <c r="KFE474" s="44" t="str">
        <f t="shared" si="819"/>
        <v>Inviable Sanitariamente</v>
      </c>
      <c r="KFF474" s="44" t="str">
        <f t="shared" si="819"/>
        <v>Inviable Sanitariamente</v>
      </c>
      <c r="KFG474" s="44" t="str">
        <f t="shared" si="819"/>
        <v>Inviable Sanitariamente</v>
      </c>
      <c r="KFH474" s="44" t="str">
        <f t="shared" ref="KFH474:KFQ476" si="820">IF(KFF474&lt;5,"Sin Riesgo",IF(KFF474 &lt;=14,"Bajo",IF(KFF474&lt;=35,"Medio",IF(KFF474&lt;=80,"Alto","Inviable Sanitariamente"))))</f>
        <v>Inviable Sanitariamente</v>
      </c>
      <c r="KFI474" s="44" t="str">
        <f t="shared" si="820"/>
        <v>Inviable Sanitariamente</v>
      </c>
      <c r="KFJ474" s="44" t="str">
        <f t="shared" si="820"/>
        <v>Inviable Sanitariamente</v>
      </c>
      <c r="KFK474" s="44" t="str">
        <f t="shared" si="820"/>
        <v>Inviable Sanitariamente</v>
      </c>
      <c r="KFL474" s="44" t="str">
        <f t="shared" si="820"/>
        <v>Inviable Sanitariamente</v>
      </c>
      <c r="KFM474" s="44" t="str">
        <f t="shared" si="820"/>
        <v>Inviable Sanitariamente</v>
      </c>
      <c r="KFN474" s="44" t="str">
        <f t="shared" si="820"/>
        <v>Inviable Sanitariamente</v>
      </c>
      <c r="KFO474" s="44" t="str">
        <f t="shared" si="820"/>
        <v>Inviable Sanitariamente</v>
      </c>
      <c r="KFP474" s="44" t="str">
        <f t="shared" si="820"/>
        <v>Inviable Sanitariamente</v>
      </c>
      <c r="KFQ474" s="44" t="str">
        <f t="shared" si="820"/>
        <v>Inviable Sanitariamente</v>
      </c>
      <c r="KFR474" s="44" t="str">
        <f t="shared" ref="KFR474:KGA476" si="821">IF(KFP474&lt;5,"Sin Riesgo",IF(KFP474 &lt;=14,"Bajo",IF(KFP474&lt;=35,"Medio",IF(KFP474&lt;=80,"Alto","Inviable Sanitariamente"))))</f>
        <v>Inviable Sanitariamente</v>
      </c>
      <c r="KFS474" s="44" t="str">
        <f t="shared" si="821"/>
        <v>Inviable Sanitariamente</v>
      </c>
      <c r="KFT474" s="44" t="str">
        <f t="shared" si="821"/>
        <v>Inviable Sanitariamente</v>
      </c>
      <c r="KFU474" s="44" t="str">
        <f t="shared" si="821"/>
        <v>Inviable Sanitariamente</v>
      </c>
      <c r="KFV474" s="44" t="str">
        <f t="shared" si="821"/>
        <v>Inviable Sanitariamente</v>
      </c>
      <c r="KFW474" s="44" t="str">
        <f t="shared" si="821"/>
        <v>Inviable Sanitariamente</v>
      </c>
      <c r="KFX474" s="44" t="str">
        <f t="shared" si="821"/>
        <v>Inviable Sanitariamente</v>
      </c>
      <c r="KFY474" s="44" t="str">
        <f t="shared" si="821"/>
        <v>Inviable Sanitariamente</v>
      </c>
      <c r="KFZ474" s="44" t="str">
        <f t="shared" si="821"/>
        <v>Inviable Sanitariamente</v>
      </c>
      <c r="KGA474" s="44" t="str">
        <f t="shared" si="821"/>
        <v>Inviable Sanitariamente</v>
      </c>
      <c r="KGB474" s="44" t="str">
        <f t="shared" ref="KGB474:KGK476" si="822">IF(KFZ474&lt;5,"Sin Riesgo",IF(KFZ474 &lt;=14,"Bajo",IF(KFZ474&lt;=35,"Medio",IF(KFZ474&lt;=80,"Alto","Inviable Sanitariamente"))))</f>
        <v>Inviable Sanitariamente</v>
      </c>
      <c r="KGC474" s="44" t="str">
        <f t="shared" si="822"/>
        <v>Inviable Sanitariamente</v>
      </c>
      <c r="KGD474" s="44" t="str">
        <f t="shared" si="822"/>
        <v>Inviable Sanitariamente</v>
      </c>
      <c r="KGE474" s="44" t="str">
        <f t="shared" si="822"/>
        <v>Inviable Sanitariamente</v>
      </c>
      <c r="KGF474" s="44" t="str">
        <f t="shared" si="822"/>
        <v>Inviable Sanitariamente</v>
      </c>
      <c r="KGG474" s="44" t="str">
        <f t="shared" si="822"/>
        <v>Inviable Sanitariamente</v>
      </c>
      <c r="KGH474" s="44" t="str">
        <f t="shared" si="822"/>
        <v>Inviable Sanitariamente</v>
      </c>
      <c r="KGI474" s="44" t="str">
        <f t="shared" si="822"/>
        <v>Inviable Sanitariamente</v>
      </c>
      <c r="KGJ474" s="44" t="str">
        <f t="shared" si="822"/>
        <v>Inviable Sanitariamente</v>
      </c>
      <c r="KGK474" s="44" t="str">
        <f t="shared" si="822"/>
        <v>Inviable Sanitariamente</v>
      </c>
      <c r="KGL474" s="44" t="str">
        <f t="shared" ref="KGL474:KGU476" si="823">IF(KGJ474&lt;5,"Sin Riesgo",IF(KGJ474 &lt;=14,"Bajo",IF(KGJ474&lt;=35,"Medio",IF(KGJ474&lt;=80,"Alto","Inviable Sanitariamente"))))</f>
        <v>Inviable Sanitariamente</v>
      </c>
      <c r="KGM474" s="44" t="str">
        <f t="shared" si="823"/>
        <v>Inviable Sanitariamente</v>
      </c>
      <c r="KGN474" s="44" t="str">
        <f t="shared" si="823"/>
        <v>Inviable Sanitariamente</v>
      </c>
      <c r="KGO474" s="44" t="str">
        <f t="shared" si="823"/>
        <v>Inviable Sanitariamente</v>
      </c>
      <c r="KGP474" s="44" t="str">
        <f t="shared" si="823"/>
        <v>Inviable Sanitariamente</v>
      </c>
      <c r="KGQ474" s="44" t="str">
        <f t="shared" si="823"/>
        <v>Inviable Sanitariamente</v>
      </c>
      <c r="KGR474" s="44" t="str">
        <f t="shared" si="823"/>
        <v>Inviable Sanitariamente</v>
      </c>
      <c r="KGS474" s="44" t="str">
        <f t="shared" si="823"/>
        <v>Inviable Sanitariamente</v>
      </c>
      <c r="KGT474" s="44" t="str">
        <f t="shared" si="823"/>
        <v>Inviable Sanitariamente</v>
      </c>
      <c r="KGU474" s="44" t="str">
        <f t="shared" si="823"/>
        <v>Inviable Sanitariamente</v>
      </c>
      <c r="KGV474" s="44" t="str">
        <f t="shared" ref="KGV474:KHE476" si="824">IF(KGT474&lt;5,"Sin Riesgo",IF(KGT474 &lt;=14,"Bajo",IF(KGT474&lt;=35,"Medio",IF(KGT474&lt;=80,"Alto","Inviable Sanitariamente"))))</f>
        <v>Inviable Sanitariamente</v>
      </c>
      <c r="KGW474" s="44" t="str">
        <f t="shared" si="824"/>
        <v>Inviable Sanitariamente</v>
      </c>
      <c r="KGX474" s="44" t="str">
        <f t="shared" si="824"/>
        <v>Inviable Sanitariamente</v>
      </c>
      <c r="KGY474" s="44" t="str">
        <f t="shared" si="824"/>
        <v>Inviable Sanitariamente</v>
      </c>
      <c r="KGZ474" s="44" t="str">
        <f t="shared" si="824"/>
        <v>Inviable Sanitariamente</v>
      </c>
      <c r="KHA474" s="44" t="str">
        <f t="shared" si="824"/>
        <v>Inviable Sanitariamente</v>
      </c>
      <c r="KHB474" s="44" t="str">
        <f t="shared" si="824"/>
        <v>Inviable Sanitariamente</v>
      </c>
      <c r="KHC474" s="44" t="str">
        <f t="shared" si="824"/>
        <v>Inviable Sanitariamente</v>
      </c>
      <c r="KHD474" s="44" t="str">
        <f t="shared" si="824"/>
        <v>Inviable Sanitariamente</v>
      </c>
      <c r="KHE474" s="44" t="str">
        <f t="shared" si="824"/>
        <v>Inviable Sanitariamente</v>
      </c>
      <c r="KHF474" s="44" t="str">
        <f t="shared" ref="KHF474:KHO476" si="825">IF(KHD474&lt;5,"Sin Riesgo",IF(KHD474 &lt;=14,"Bajo",IF(KHD474&lt;=35,"Medio",IF(KHD474&lt;=80,"Alto","Inviable Sanitariamente"))))</f>
        <v>Inviable Sanitariamente</v>
      </c>
      <c r="KHG474" s="44" t="str">
        <f t="shared" si="825"/>
        <v>Inviable Sanitariamente</v>
      </c>
      <c r="KHH474" s="44" t="str">
        <f t="shared" si="825"/>
        <v>Inviable Sanitariamente</v>
      </c>
      <c r="KHI474" s="44" t="str">
        <f t="shared" si="825"/>
        <v>Inviable Sanitariamente</v>
      </c>
      <c r="KHJ474" s="44" t="str">
        <f t="shared" si="825"/>
        <v>Inviable Sanitariamente</v>
      </c>
      <c r="KHK474" s="44" t="str">
        <f t="shared" si="825"/>
        <v>Inviable Sanitariamente</v>
      </c>
      <c r="KHL474" s="44" t="str">
        <f t="shared" si="825"/>
        <v>Inviable Sanitariamente</v>
      </c>
      <c r="KHM474" s="44" t="str">
        <f t="shared" si="825"/>
        <v>Inviable Sanitariamente</v>
      </c>
      <c r="KHN474" s="44" t="str">
        <f t="shared" si="825"/>
        <v>Inviable Sanitariamente</v>
      </c>
      <c r="KHO474" s="44" t="str">
        <f t="shared" si="825"/>
        <v>Inviable Sanitariamente</v>
      </c>
      <c r="KHP474" s="44" t="str">
        <f t="shared" ref="KHP474:KHY476" si="826">IF(KHN474&lt;5,"Sin Riesgo",IF(KHN474 &lt;=14,"Bajo",IF(KHN474&lt;=35,"Medio",IF(KHN474&lt;=80,"Alto","Inviable Sanitariamente"))))</f>
        <v>Inviable Sanitariamente</v>
      </c>
      <c r="KHQ474" s="44" t="str">
        <f t="shared" si="826"/>
        <v>Inviable Sanitariamente</v>
      </c>
      <c r="KHR474" s="44" t="str">
        <f t="shared" si="826"/>
        <v>Inviable Sanitariamente</v>
      </c>
      <c r="KHS474" s="44" t="str">
        <f t="shared" si="826"/>
        <v>Inviable Sanitariamente</v>
      </c>
      <c r="KHT474" s="44" t="str">
        <f t="shared" si="826"/>
        <v>Inviable Sanitariamente</v>
      </c>
      <c r="KHU474" s="44" t="str">
        <f t="shared" si="826"/>
        <v>Inviable Sanitariamente</v>
      </c>
      <c r="KHV474" s="44" t="str">
        <f t="shared" si="826"/>
        <v>Inviable Sanitariamente</v>
      </c>
      <c r="KHW474" s="44" t="str">
        <f t="shared" si="826"/>
        <v>Inviable Sanitariamente</v>
      </c>
      <c r="KHX474" s="44" t="str">
        <f t="shared" si="826"/>
        <v>Inviable Sanitariamente</v>
      </c>
      <c r="KHY474" s="44" t="str">
        <f t="shared" si="826"/>
        <v>Inviable Sanitariamente</v>
      </c>
      <c r="KHZ474" s="44" t="str">
        <f t="shared" ref="KHZ474:KII476" si="827">IF(KHX474&lt;5,"Sin Riesgo",IF(KHX474 &lt;=14,"Bajo",IF(KHX474&lt;=35,"Medio",IF(KHX474&lt;=80,"Alto","Inviable Sanitariamente"))))</f>
        <v>Inviable Sanitariamente</v>
      </c>
      <c r="KIA474" s="44" t="str">
        <f t="shared" si="827"/>
        <v>Inviable Sanitariamente</v>
      </c>
      <c r="KIB474" s="44" t="str">
        <f t="shared" si="827"/>
        <v>Inviable Sanitariamente</v>
      </c>
      <c r="KIC474" s="44" t="str">
        <f t="shared" si="827"/>
        <v>Inviable Sanitariamente</v>
      </c>
      <c r="KID474" s="44" t="str">
        <f t="shared" si="827"/>
        <v>Inviable Sanitariamente</v>
      </c>
      <c r="KIE474" s="44" t="str">
        <f t="shared" si="827"/>
        <v>Inviable Sanitariamente</v>
      </c>
      <c r="KIF474" s="44" t="str">
        <f t="shared" si="827"/>
        <v>Inviable Sanitariamente</v>
      </c>
      <c r="KIG474" s="44" t="str">
        <f t="shared" si="827"/>
        <v>Inviable Sanitariamente</v>
      </c>
      <c r="KIH474" s="44" t="str">
        <f t="shared" si="827"/>
        <v>Inviable Sanitariamente</v>
      </c>
      <c r="KII474" s="44" t="str">
        <f t="shared" si="827"/>
        <v>Inviable Sanitariamente</v>
      </c>
      <c r="KIJ474" s="44" t="str">
        <f t="shared" ref="KIJ474:KIS476" si="828">IF(KIH474&lt;5,"Sin Riesgo",IF(KIH474 &lt;=14,"Bajo",IF(KIH474&lt;=35,"Medio",IF(KIH474&lt;=80,"Alto","Inviable Sanitariamente"))))</f>
        <v>Inviable Sanitariamente</v>
      </c>
      <c r="KIK474" s="44" t="str">
        <f t="shared" si="828"/>
        <v>Inviable Sanitariamente</v>
      </c>
      <c r="KIL474" s="44" t="str">
        <f t="shared" si="828"/>
        <v>Inviable Sanitariamente</v>
      </c>
      <c r="KIM474" s="44" t="str">
        <f t="shared" si="828"/>
        <v>Inviable Sanitariamente</v>
      </c>
      <c r="KIN474" s="44" t="str">
        <f t="shared" si="828"/>
        <v>Inviable Sanitariamente</v>
      </c>
      <c r="KIO474" s="44" t="str">
        <f t="shared" si="828"/>
        <v>Inviable Sanitariamente</v>
      </c>
      <c r="KIP474" s="44" t="str">
        <f t="shared" si="828"/>
        <v>Inviable Sanitariamente</v>
      </c>
      <c r="KIQ474" s="44" t="str">
        <f t="shared" si="828"/>
        <v>Inviable Sanitariamente</v>
      </c>
      <c r="KIR474" s="44" t="str">
        <f t="shared" si="828"/>
        <v>Inviable Sanitariamente</v>
      </c>
      <c r="KIS474" s="44" t="str">
        <f t="shared" si="828"/>
        <v>Inviable Sanitariamente</v>
      </c>
      <c r="KIT474" s="44" t="str">
        <f t="shared" ref="KIT474:KJC476" si="829">IF(KIR474&lt;5,"Sin Riesgo",IF(KIR474 &lt;=14,"Bajo",IF(KIR474&lt;=35,"Medio",IF(KIR474&lt;=80,"Alto","Inviable Sanitariamente"))))</f>
        <v>Inviable Sanitariamente</v>
      </c>
      <c r="KIU474" s="44" t="str">
        <f t="shared" si="829"/>
        <v>Inviable Sanitariamente</v>
      </c>
      <c r="KIV474" s="44" t="str">
        <f t="shared" si="829"/>
        <v>Inviable Sanitariamente</v>
      </c>
      <c r="KIW474" s="44" t="str">
        <f t="shared" si="829"/>
        <v>Inviable Sanitariamente</v>
      </c>
      <c r="KIX474" s="44" t="str">
        <f t="shared" si="829"/>
        <v>Inviable Sanitariamente</v>
      </c>
      <c r="KIY474" s="44" t="str">
        <f t="shared" si="829"/>
        <v>Inviable Sanitariamente</v>
      </c>
      <c r="KIZ474" s="44" t="str">
        <f t="shared" si="829"/>
        <v>Inviable Sanitariamente</v>
      </c>
      <c r="KJA474" s="44" t="str">
        <f t="shared" si="829"/>
        <v>Inviable Sanitariamente</v>
      </c>
      <c r="KJB474" s="44" t="str">
        <f t="shared" si="829"/>
        <v>Inviable Sanitariamente</v>
      </c>
      <c r="KJC474" s="44" t="str">
        <f t="shared" si="829"/>
        <v>Inviable Sanitariamente</v>
      </c>
      <c r="KJD474" s="44" t="str">
        <f t="shared" ref="KJD474:KJM476" si="830">IF(KJB474&lt;5,"Sin Riesgo",IF(KJB474 &lt;=14,"Bajo",IF(KJB474&lt;=35,"Medio",IF(KJB474&lt;=80,"Alto","Inviable Sanitariamente"))))</f>
        <v>Inviable Sanitariamente</v>
      </c>
      <c r="KJE474" s="44" t="str">
        <f t="shared" si="830"/>
        <v>Inviable Sanitariamente</v>
      </c>
      <c r="KJF474" s="44" t="str">
        <f t="shared" si="830"/>
        <v>Inviable Sanitariamente</v>
      </c>
      <c r="KJG474" s="44" t="str">
        <f t="shared" si="830"/>
        <v>Inviable Sanitariamente</v>
      </c>
      <c r="KJH474" s="44" t="str">
        <f t="shared" si="830"/>
        <v>Inviable Sanitariamente</v>
      </c>
      <c r="KJI474" s="44" t="str">
        <f t="shared" si="830"/>
        <v>Inviable Sanitariamente</v>
      </c>
      <c r="KJJ474" s="44" t="str">
        <f t="shared" si="830"/>
        <v>Inviable Sanitariamente</v>
      </c>
      <c r="KJK474" s="44" t="str">
        <f t="shared" si="830"/>
        <v>Inviable Sanitariamente</v>
      </c>
      <c r="KJL474" s="44" t="str">
        <f t="shared" si="830"/>
        <v>Inviable Sanitariamente</v>
      </c>
      <c r="KJM474" s="44" t="str">
        <f t="shared" si="830"/>
        <v>Inviable Sanitariamente</v>
      </c>
      <c r="KJN474" s="44" t="str">
        <f t="shared" ref="KJN474:KJW476" si="831">IF(KJL474&lt;5,"Sin Riesgo",IF(KJL474 &lt;=14,"Bajo",IF(KJL474&lt;=35,"Medio",IF(KJL474&lt;=80,"Alto","Inviable Sanitariamente"))))</f>
        <v>Inviable Sanitariamente</v>
      </c>
      <c r="KJO474" s="44" t="str">
        <f t="shared" si="831"/>
        <v>Inviable Sanitariamente</v>
      </c>
      <c r="KJP474" s="44" t="str">
        <f t="shared" si="831"/>
        <v>Inviable Sanitariamente</v>
      </c>
      <c r="KJQ474" s="44" t="str">
        <f t="shared" si="831"/>
        <v>Inviable Sanitariamente</v>
      </c>
      <c r="KJR474" s="44" t="str">
        <f t="shared" si="831"/>
        <v>Inviable Sanitariamente</v>
      </c>
      <c r="KJS474" s="44" t="str">
        <f t="shared" si="831"/>
        <v>Inviable Sanitariamente</v>
      </c>
      <c r="KJT474" s="44" t="str">
        <f t="shared" si="831"/>
        <v>Inviable Sanitariamente</v>
      </c>
      <c r="KJU474" s="44" t="str">
        <f t="shared" si="831"/>
        <v>Inviable Sanitariamente</v>
      </c>
      <c r="KJV474" s="44" t="str">
        <f t="shared" si="831"/>
        <v>Inviable Sanitariamente</v>
      </c>
      <c r="KJW474" s="44" t="str">
        <f t="shared" si="831"/>
        <v>Inviable Sanitariamente</v>
      </c>
      <c r="KJX474" s="44" t="str">
        <f t="shared" ref="KJX474:KKG476" si="832">IF(KJV474&lt;5,"Sin Riesgo",IF(KJV474 &lt;=14,"Bajo",IF(KJV474&lt;=35,"Medio",IF(KJV474&lt;=80,"Alto","Inviable Sanitariamente"))))</f>
        <v>Inviable Sanitariamente</v>
      </c>
      <c r="KJY474" s="44" t="str">
        <f t="shared" si="832"/>
        <v>Inviable Sanitariamente</v>
      </c>
      <c r="KJZ474" s="44" t="str">
        <f t="shared" si="832"/>
        <v>Inviable Sanitariamente</v>
      </c>
      <c r="KKA474" s="44" t="str">
        <f t="shared" si="832"/>
        <v>Inviable Sanitariamente</v>
      </c>
      <c r="KKB474" s="44" t="str">
        <f t="shared" si="832"/>
        <v>Inviable Sanitariamente</v>
      </c>
      <c r="KKC474" s="44" t="str">
        <f t="shared" si="832"/>
        <v>Inviable Sanitariamente</v>
      </c>
      <c r="KKD474" s="44" t="str">
        <f t="shared" si="832"/>
        <v>Inviable Sanitariamente</v>
      </c>
      <c r="KKE474" s="44" t="str">
        <f t="shared" si="832"/>
        <v>Inviable Sanitariamente</v>
      </c>
      <c r="KKF474" s="44" t="str">
        <f t="shared" si="832"/>
        <v>Inviable Sanitariamente</v>
      </c>
      <c r="KKG474" s="44" t="str">
        <f t="shared" si="832"/>
        <v>Inviable Sanitariamente</v>
      </c>
      <c r="KKH474" s="44" t="str">
        <f t="shared" ref="KKH474:KKQ476" si="833">IF(KKF474&lt;5,"Sin Riesgo",IF(KKF474 &lt;=14,"Bajo",IF(KKF474&lt;=35,"Medio",IF(KKF474&lt;=80,"Alto","Inviable Sanitariamente"))))</f>
        <v>Inviable Sanitariamente</v>
      </c>
      <c r="KKI474" s="44" t="str">
        <f t="shared" si="833"/>
        <v>Inviable Sanitariamente</v>
      </c>
      <c r="KKJ474" s="44" t="str">
        <f t="shared" si="833"/>
        <v>Inviable Sanitariamente</v>
      </c>
      <c r="KKK474" s="44" t="str">
        <f t="shared" si="833"/>
        <v>Inviable Sanitariamente</v>
      </c>
      <c r="KKL474" s="44" t="str">
        <f t="shared" si="833"/>
        <v>Inviable Sanitariamente</v>
      </c>
      <c r="KKM474" s="44" t="str">
        <f t="shared" si="833"/>
        <v>Inviable Sanitariamente</v>
      </c>
      <c r="KKN474" s="44" t="str">
        <f t="shared" si="833"/>
        <v>Inviable Sanitariamente</v>
      </c>
      <c r="KKO474" s="44" t="str">
        <f t="shared" si="833"/>
        <v>Inviable Sanitariamente</v>
      </c>
      <c r="KKP474" s="44" t="str">
        <f t="shared" si="833"/>
        <v>Inviable Sanitariamente</v>
      </c>
      <c r="KKQ474" s="44" t="str">
        <f t="shared" si="833"/>
        <v>Inviable Sanitariamente</v>
      </c>
      <c r="KKR474" s="44" t="str">
        <f t="shared" ref="KKR474:KLA476" si="834">IF(KKP474&lt;5,"Sin Riesgo",IF(KKP474 &lt;=14,"Bajo",IF(KKP474&lt;=35,"Medio",IF(KKP474&lt;=80,"Alto","Inviable Sanitariamente"))))</f>
        <v>Inviable Sanitariamente</v>
      </c>
      <c r="KKS474" s="44" t="str">
        <f t="shared" si="834"/>
        <v>Inviable Sanitariamente</v>
      </c>
      <c r="KKT474" s="44" t="str">
        <f t="shared" si="834"/>
        <v>Inviable Sanitariamente</v>
      </c>
      <c r="KKU474" s="44" t="str">
        <f t="shared" si="834"/>
        <v>Inviable Sanitariamente</v>
      </c>
      <c r="KKV474" s="44" t="str">
        <f t="shared" si="834"/>
        <v>Inviable Sanitariamente</v>
      </c>
      <c r="KKW474" s="44" t="str">
        <f t="shared" si="834"/>
        <v>Inviable Sanitariamente</v>
      </c>
      <c r="KKX474" s="44" t="str">
        <f t="shared" si="834"/>
        <v>Inviable Sanitariamente</v>
      </c>
      <c r="KKY474" s="44" t="str">
        <f t="shared" si="834"/>
        <v>Inviable Sanitariamente</v>
      </c>
      <c r="KKZ474" s="44" t="str">
        <f t="shared" si="834"/>
        <v>Inviable Sanitariamente</v>
      </c>
      <c r="KLA474" s="44" t="str">
        <f t="shared" si="834"/>
        <v>Inviable Sanitariamente</v>
      </c>
      <c r="KLB474" s="44" t="str">
        <f t="shared" ref="KLB474:KLK476" si="835">IF(KKZ474&lt;5,"Sin Riesgo",IF(KKZ474 &lt;=14,"Bajo",IF(KKZ474&lt;=35,"Medio",IF(KKZ474&lt;=80,"Alto","Inviable Sanitariamente"))))</f>
        <v>Inviable Sanitariamente</v>
      </c>
      <c r="KLC474" s="44" t="str">
        <f t="shared" si="835"/>
        <v>Inviable Sanitariamente</v>
      </c>
      <c r="KLD474" s="44" t="str">
        <f t="shared" si="835"/>
        <v>Inviable Sanitariamente</v>
      </c>
      <c r="KLE474" s="44" t="str">
        <f t="shared" si="835"/>
        <v>Inviable Sanitariamente</v>
      </c>
      <c r="KLF474" s="44" t="str">
        <f t="shared" si="835"/>
        <v>Inviable Sanitariamente</v>
      </c>
      <c r="KLG474" s="44" t="str">
        <f t="shared" si="835"/>
        <v>Inviable Sanitariamente</v>
      </c>
      <c r="KLH474" s="44" t="str">
        <f t="shared" si="835"/>
        <v>Inviable Sanitariamente</v>
      </c>
      <c r="KLI474" s="44" t="str">
        <f t="shared" si="835"/>
        <v>Inviable Sanitariamente</v>
      </c>
      <c r="KLJ474" s="44" t="str">
        <f t="shared" si="835"/>
        <v>Inviable Sanitariamente</v>
      </c>
      <c r="KLK474" s="44" t="str">
        <f t="shared" si="835"/>
        <v>Inviable Sanitariamente</v>
      </c>
      <c r="KLL474" s="44" t="str">
        <f t="shared" ref="KLL474:KLU476" si="836">IF(KLJ474&lt;5,"Sin Riesgo",IF(KLJ474 &lt;=14,"Bajo",IF(KLJ474&lt;=35,"Medio",IF(KLJ474&lt;=80,"Alto","Inviable Sanitariamente"))))</f>
        <v>Inviable Sanitariamente</v>
      </c>
      <c r="KLM474" s="44" t="str">
        <f t="shared" si="836"/>
        <v>Inviable Sanitariamente</v>
      </c>
      <c r="KLN474" s="44" t="str">
        <f t="shared" si="836"/>
        <v>Inviable Sanitariamente</v>
      </c>
      <c r="KLO474" s="44" t="str">
        <f t="shared" si="836"/>
        <v>Inviable Sanitariamente</v>
      </c>
      <c r="KLP474" s="44" t="str">
        <f t="shared" si="836"/>
        <v>Inviable Sanitariamente</v>
      </c>
      <c r="KLQ474" s="44" t="str">
        <f t="shared" si="836"/>
        <v>Inviable Sanitariamente</v>
      </c>
      <c r="KLR474" s="44" t="str">
        <f t="shared" si="836"/>
        <v>Inviable Sanitariamente</v>
      </c>
      <c r="KLS474" s="44" t="str">
        <f t="shared" si="836"/>
        <v>Inviable Sanitariamente</v>
      </c>
      <c r="KLT474" s="44" t="str">
        <f t="shared" si="836"/>
        <v>Inviable Sanitariamente</v>
      </c>
      <c r="KLU474" s="44" t="str">
        <f t="shared" si="836"/>
        <v>Inviable Sanitariamente</v>
      </c>
      <c r="KLV474" s="44" t="str">
        <f t="shared" ref="KLV474:KME476" si="837">IF(KLT474&lt;5,"Sin Riesgo",IF(KLT474 &lt;=14,"Bajo",IF(KLT474&lt;=35,"Medio",IF(KLT474&lt;=80,"Alto","Inviable Sanitariamente"))))</f>
        <v>Inviable Sanitariamente</v>
      </c>
      <c r="KLW474" s="44" t="str">
        <f t="shared" si="837"/>
        <v>Inviable Sanitariamente</v>
      </c>
      <c r="KLX474" s="44" t="str">
        <f t="shared" si="837"/>
        <v>Inviable Sanitariamente</v>
      </c>
      <c r="KLY474" s="44" t="str">
        <f t="shared" si="837"/>
        <v>Inviable Sanitariamente</v>
      </c>
      <c r="KLZ474" s="44" t="str">
        <f t="shared" si="837"/>
        <v>Inviable Sanitariamente</v>
      </c>
      <c r="KMA474" s="44" t="str">
        <f t="shared" si="837"/>
        <v>Inviable Sanitariamente</v>
      </c>
      <c r="KMB474" s="44" t="str">
        <f t="shared" si="837"/>
        <v>Inviable Sanitariamente</v>
      </c>
      <c r="KMC474" s="44" t="str">
        <f t="shared" si="837"/>
        <v>Inviable Sanitariamente</v>
      </c>
      <c r="KMD474" s="44" t="str">
        <f t="shared" si="837"/>
        <v>Inviable Sanitariamente</v>
      </c>
      <c r="KME474" s="44" t="str">
        <f t="shared" si="837"/>
        <v>Inviable Sanitariamente</v>
      </c>
      <c r="KMF474" s="44" t="str">
        <f t="shared" ref="KMF474:KMO476" si="838">IF(KMD474&lt;5,"Sin Riesgo",IF(KMD474 &lt;=14,"Bajo",IF(KMD474&lt;=35,"Medio",IF(KMD474&lt;=80,"Alto","Inviable Sanitariamente"))))</f>
        <v>Inviable Sanitariamente</v>
      </c>
      <c r="KMG474" s="44" t="str">
        <f t="shared" si="838"/>
        <v>Inviable Sanitariamente</v>
      </c>
      <c r="KMH474" s="44" t="str">
        <f t="shared" si="838"/>
        <v>Inviable Sanitariamente</v>
      </c>
      <c r="KMI474" s="44" t="str">
        <f t="shared" si="838"/>
        <v>Inviable Sanitariamente</v>
      </c>
      <c r="KMJ474" s="44" t="str">
        <f t="shared" si="838"/>
        <v>Inviable Sanitariamente</v>
      </c>
      <c r="KMK474" s="44" t="str">
        <f t="shared" si="838"/>
        <v>Inviable Sanitariamente</v>
      </c>
      <c r="KML474" s="44" t="str">
        <f t="shared" si="838"/>
        <v>Inviable Sanitariamente</v>
      </c>
      <c r="KMM474" s="44" t="str">
        <f t="shared" si="838"/>
        <v>Inviable Sanitariamente</v>
      </c>
      <c r="KMN474" s="44" t="str">
        <f t="shared" si="838"/>
        <v>Inviable Sanitariamente</v>
      </c>
      <c r="KMO474" s="44" t="str">
        <f t="shared" si="838"/>
        <v>Inviable Sanitariamente</v>
      </c>
      <c r="KMP474" s="44" t="str">
        <f t="shared" ref="KMP474:KMY476" si="839">IF(KMN474&lt;5,"Sin Riesgo",IF(KMN474 &lt;=14,"Bajo",IF(KMN474&lt;=35,"Medio",IF(KMN474&lt;=80,"Alto","Inviable Sanitariamente"))))</f>
        <v>Inviable Sanitariamente</v>
      </c>
      <c r="KMQ474" s="44" t="str">
        <f t="shared" si="839"/>
        <v>Inviable Sanitariamente</v>
      </c>
      <c r="KMR474" s="44" t="str">
        <f t="shared" si="839"/>
        <v>Inviable Sanitariamente</v>
      </c>
      <c r="KMS474" s="44" t="str">
        <f t="shared" si="839"/>
        <v>Inviable Sanitariamente</v>
      </c>
      <c r="KMT474" s="44" t="str">
        <f t="shared" si="839"/>
        <v>Inviable Sanitariamente</v>
      </c>
      <c r="KMU474" s="44" t="str">
        <f t="shared" si="839"/>
        <v>Inviable Sanitariamente</v>
      </c>
      <c r="KMV474" s="44" t="str">
        <f t="shared" si="839"/>
        <v>Inviable Sanitariamente</v>
      </c>
      <c r="KMW474" s="44" t="str">
        <f t="shared" si="839"/>
        <v>Inviable Sanitariamente</v>
      </c>
      <c r="KMX474" s="44" t="str">
        <f t="shared" si="839"/>
        <v>Inviable Sanitariamente</v>
      </c>
      <c r="KMY474" s="44" t="str">
        <f t="shared" si="839"/>
        <v>Inviable Sanitariamente</v>
      </c>
      <c r="KMZ474" s="44" t="str">
        <f t="shared" ref="KMZ474:KNI476" si="840">IF(KMX474&lt;5,"Sin Riesgo",IF(KMX474 &lt;=14,"Bajo",IF(KMX474&lt;=35,"Medio",IF(KMX474&lt;=80,"Alto","Inviable Sanitariamente"))))</f>
        <v>Inviable Sanitariamente</v>
      </c>
      <c r="KNA474" s="44" t="str">
        <f t="shared" si="840"/>
        <v>Inviable Sanitariamente</v>
      </c>
      <c r="KNB474" s="44" t="str">
        <f t="shared" si="840"/>
        <v>Inviable Sanitariamente</v>
      </c>
      <c r="KNC474" s="44" t="str">
        <f t="shared" si="840"/>
        <v>Inviable Sanitariamente</v>
      </c>
      <c r="KND474" s="44" t="str">
        <f t="shared" si="840"/>
        <v>Inviable Sanitariamente</v>
      </c>
      <c r="KNE474" s="44" t="str">
        <f t="shared" si="840"/>
        <v>Inviable Sanitariamente</v>
      </c>
      <c r="KNF474" s="44" t="str">
        <f t="shared" si="840"/>
        <v>Inviable Sanitariamente</v>
      </c>
      <c r="KNG474" s="44" t="str">
        <f t="shared" si="840"/>
        <v>Inviable Sanitariamente</v>
      </c>
      <c r="KNH474" s="44" t="str">
        <f t="shared" si="840"/>
        <v>Inviable Sanitariamente</v>
      </c>
      <c r="KNI474" s="44" t="str">
        <f t="shared" si="840"/>
        <v>Inviable Sanitariamente</v>
      </c>
      <c r="KNJ474" s="44" t="str">
        <f t="shared" ref="KNJ474:KNS476" si="841">IF(KNH474&lt;5,"Sin Riesgo",IF(KNH474 &lt;=14,"Bajo",IF(KNH474&lt;=35,"Medio",IF(KNH474&lt;=80,"Alto","Inviable Sanitariamente"))))</f>
        <v>Inviable Sanitariamente</v>
      </c>
      <c r="KNK474" s="44" t="str">
        <f t="shared" si="841"/>
        <v>Inviable Sanitariamente</v>
      </c>
      <c r="KNL474" s="44" t="str">
        <f t="shared" si="841"/>
        <v>Inviable Sanitariamente</v>
      </c>
      <c r="KNM474" s="44" t="str">
        <f t="shared" si="841"/>
        <v>Inviable Sanitariamente</v>
      </c>
      <c r="KNN474" s="44" t="str">
        <f t="shared" si="841"/>
        <v>Inviable Sanitariamente</v>
      </c>
      <c r="KNO474" s="44" t="str">
        <f t="shared" si="841"/>
        <v>Inviable Sanitariamente</v>
      </c>
      <c r="KNP474" s="44" t="str">
        <f t="shared" si="841"/>
        <v>Inviable Sanitariamente</v>
      </c>
      <c r="KNQ474" s="44" t="str">
        <f t="shared" si="841"/>
        <v>Inviable Sanitariamente</v>
      </c>
      <c r="KNR474" s="44" t="str">
        <f t="shared" si="841"/>
        <v>Inviable Sanitariamente</v>
      </c>
      <c r="KNS474" s="44" t="str">
        <f t="shared" si="841"/>
        <v>Inviable Sanitariamente</v>
      </c>
      <c r="KNT474" s="44" t="str">
        <f t="shared" ref="KNT474:KOC476" si="842">IF(KNR474&lt;5,"Sin Riesgo",IF(KNR474 &lt;=14,"Bajo",IF(KNR474&lt;=35,"Medio",IF(KNR474&lt;=80,"Alto","Inviable Sanitariamente"))))</f>
        <v>Inviable Sanitariamente</v>
      </c>
      <c r="KNU474" s="44" t="str">
        <f t="shared" si="842"/>
        <v>Inviable Sanitariamente</v>
      </c>
      <c r="KNV474" s="44" t="str">
        <f t="shared" si="842"/>
        <v>Inviable Sanitariamente</v>
      </c>
      <c r="KNW474" s="44" t="str">
        <f t="shared" si="842"/>
        <v>Inviable Sanitariamente</v>
      </c>
      <c r="KNX474" s="44" t="str">
        <f t="shared" si="842"/>
        <v>Inviable Sanitariamente</v>
      </c>
      <c r="KNY474" s="44" t="str">
        <f t="shared" si="842"/>
        <v>Inviable Sanitariamente</v>
      </c>
      <c r="KNZ474" s="44" t="str">
        <f t="shared" si="842"/>
        <v>Inviable Sanitariamente</v>
      </c>
      <c r="KOA474" s="44" t="str">
        <f t="shared" si="842"/>
        <v>Inviable Sanitariamente</v>
      </c>
      <c r="KOB474" s="44" t="str">
        <f t="shared" si="842"/>
        <v>Inviable Sanitariamente</v>
      </c>
      <c r="KOC474" s="44" t="str">
        <f t="shared" si="842"/>
        <v>Inviable Sanitariamente</v>
      </c>
      <c r="KOD474" s="44" t="str">
        <f t="shared" ref="KOD474:KOM476" si="843">IF(KOB474&lt;5,"Sin Riesgo",IF(KOB474 &lt;=14,"Bajo",IF(KOB474&lt;=35,"Medio",IF(KOB474&lt;=80,"Alto","Inviable Sanitariamente"))))</f>
        <v>Inviable Sanitariamente</v>
      </c>
      <c r="KOE474" s="44" t="str">
        <f t="shared" si="843"/>
        <v>Inviable Sanitariamente</v>
      </c>
      <c r="KOF474" s="44" t="str">
        <f t="shared" si="843"/>
        <v>Inviable Sanitariamente</v>
      </c>
      <c r="KOG474" s="44" t="str">
        <f t="shared" si="843"/>
        <v>Inviable Sanitariamente</v>
      </c>
      <c r="KOH474" s="44" t="str">
        <f t="shared" si="843"/>
        <v>Inviable Sanitariamente</v>
      </c>
      <c r="KOI474" s="44" t="str">
        <f t="shared" si="843"/>
        <v>Inviable Sanitariamente</v>
      </c>
      <c r="KOJ474" s="44" t="str">
        <f t="shared" si="843"/>
        <v>Inviable Sanitariamente</v>
      </c>
      <c r="KOK474" s="44" t="str">
        <f t="shared" si="843"/>
        <v>Inviable Sanitariamente</v>
      </c>
      <c r="KOL474" s="44" t="str">
        <f t="shared" si="843"/>
        <v>Inviable Sanitariamente</v>
      </c>
      <c r="KOM474" s="44" t="str">
        <f t="shared" si="843"/>
        <v>Inviable Sanitariamente</v>
      </c>
      <c r="KON474" s="44" t="str">
        <f t="shared" ref="KON474:KOW476" si="844">IF(KOL474&lt;5,"Sin Riesgo",IF(KOL474 &lt;=14,"Bajo",IF(KOL474&lt;=35,"Medio",IF(KOL474&lt;=80,"Alto","Inviable Sanitariamente"))))</f>
        <v>Inviable Sanitariamente</v>
      </c>
      <c r="KOO474" s="44" t="str">
        <f t="shared" si="844"/>
        <v>Inviable Sanitariamente</v>
      </c>
      <c r="KOP474" s="44" t="str">
        <f t="shared" si="844"/>
        <v>Inviable Sanitariamente</v>
      </c>
      <c r="KOQ474" s="44" t="str">
        <f t="shared" si="844"/>
        <v>Inviable Sanitariamente</v>
      </c>
      <c r="KOR474" s="44" t="str">
        <f t="shared" si="844"/>
        <v>Inviable Sanitariamente</v>
      </c>
      <c r="KOS474" s="44" t="str">
        <f t="shared" si="844"/>
        <v>Inviable Sanitariamente</v>
      </c>
      <c r="KOT474" s="44" t="str">
        <f t="shared" si="844"/>
        <v>Inviable Sanitariamente</v>
      </c>
      <c r="KOU474" s="44" t="str">
        <f t="shared" si="844"/>
        <v>Inviable Sanitariamente</v>
      </c>
      <c r="KOV474" s="44" t="str">
        <f t="shared" si="844"/>
        <v>Inviable Sanitariamente</v>
      </c>
      <c r="KOW474" s="44" t="str">
        <f t="shared" si="844"/>
        <v>Inviable Sanitariamente</v>
      </c>
      <c r="KOX474" s="44" t="str">
        <f t="shared" ref="KOX474:KPG476" si="845">IF(KOV474&lt;5,"Sin Riesgo",IF(KOV474 &lt;=14,"Bajo",IF(KOV474&lt;=35,"Medio",IF(KOV474&lt;=80,"Alto","Inviable Sanitariamente"))))</f>
        <v>Inviable Sanitariamente</v>
      </c>
      <c r="KOY474" s="44" t="str">
        <f t="shared" si="845"/>
        <v>Inviable Sanitariamente</v>
      </c>
      <c r="KOZ474" s="44" t="str">
        <f t="shared" si="845"/>
        <v>Inviable Sanitariamente</v>
      </c>
      <c r="KPA474" s="44" t="str">
        <f t="shared" si="845"/>
        <v>Inviable Sanitariamente</v>
      </c>
      <c r="KPB474" s="44" t="str">
        <f t="shared" si="845"/>
        <v>Inviable Sanitariamente</v>
      </c>
      <c r="KPC474" s="44" t="str">
        <f t="shared" si="845"/>
        <v>Inviable Sanitariamente</v>
      </c>
      <c r="KPD474" s="44" t="str">
        <f t="shared" si="845"/>
        <v>Inviable Sanitariamente</v>
      </c>
      <c r="KPE474" s="44" t="str">
        <f t="shared" si="845"/>
        <v>Inviable Sanitariamente</v>
      </c>
      <c r="KPF474" s="44" t="str">
        <f t="shared" si="845"/>
        <v>Inviable Sanitariamente</v>
      </c>
      <c r="KPG474" s="44" t="str">
        <f t="shared" si="845"/>
        <v>Inviable Sanitariamente</v>
      </c>
      <c r="KPH474" s="44" t="str">
        <f t="shared" ref="KPH474:KPQ476" si="846">IF(KPF474&lt;5,"Sin Riesgo",IF(KPF474 &lt;=14,"Bajo",IF(KPF474&lt;=35,"Medio",IF(KPF474&lt;=80,"Alto","Inviable Sanitariamente"))))</f>
        <v>Inviable Sanitariamente</v>
      </c>
      <c r="KPI474" s="44" t="str">
        <f t="shared" si="846"/>
        <v>Inviable Sanitariamente</v>
      </c>
      <c r="KPJ474" s="44" t="str">
        <f t="shared" si="846"/>
        <v>Inviable Sanitariamente</v>
      </c>
      <c r="KPK474" s="44" t="str">
        <f t="shared" si="846"/>
        <v>Inviable Sanitariamente</v>
      </c>
      <c r="KPL474" s="44" t="str">
        <f t="shared" si="846"/>
        <v>Inviable Sanitariamente</v>
      </c>
      <c r="KPM474" s="44" t="str">
        <f t="shared" si="846"/>
        <v>Inviable Sanitariamente</v>
      </c>
      <c r="KPN474" s="44" t="str">
        <f t="shared" si="846"/>
        <v>Inviable Sanitariamente</v>
      </c>
      <c r="KPO474" s="44" t="str">
        <f t="shared" si="846"/>
        <v>Inviable Sanitariamente</v>
      </c>
      <c r="KPP474" s="44" t="str">
        <f t="shared" si="846"/>
        <v>Inviable Sanitariamente</v>
      </c>
      <c r="KPQ474" s="44" t="str">
        <f t="shared" si="846"/>
        <v>Inviable Sanitariamente</v>
      </c>
      <c r="KPR474" s="44" t="str">
        <f t="shared" ref="KPR474:KQA476" si="847">IF(KPP474&lt;5,"Sin Riesgo",IF(KPP474 &lt;=14,"Bajo",IF(KPP474&lt;=35,"Medio",IF(KPP474&lt;=80,"Alto","Inviable Sanitariamente"))))</f>
        <v>Inviable Sanitariamente</v>
      </c>
      <c r="KPS474" s="44" t="str">
        <f t="shared" si="847"/>
        <v>Inviable Sanitariamente</v>
      </c>
      <c r="KPT474" s="44" t="str">
        <f t="shared" si="847"/>
        <v>Inviable Sanitariamente</v>
      </c>
      <c r="KPU474" s="44" t="str">
        <f t="shared" si="847"/>
        <v>Inviable Sanitariamente</v>
      </c>
      <c r="KPV474" s="44" t="str">
        <f t="shared" si="847"/>
        <v>Inviable Sanitariamente</v>
      </c>
      <c r="KPW474" s="44" t="str">
        <f t="shared" si="847"/>
        <v>Inviable Sanitariamente</v>
      </c>
      <c r="KPX474" s="44" t="str">
        <f t="shared" si="847"/>
        <v>Inviable Sanitariamente</v>
      </c>
      <c r="KPY474" s="44" t="str">
        <f t="shared" si="847"/>
        <v>Inviable Sanitariamente</v>
      </c>
      <c r="KPZ474" s="44" t="str">
        <f t="shared" si="847"/>
        <v>Inviable Sanitariamente</v>
      </c>
      <c r="KQA474" s="44" t="str">
        <f t="shared" si="847"/>
        <v>Inviable Sanitariamente</v>
      </c>
      <c r="KQB474" s="44" t="str">
        <f t="shared" ref="KQB474:KQK476" si="848">IF(KPZ474&lt;5,"Sin Riesgo",IF(KPZ474 &lt;=14,"Bajo",IF(KPZ474&lt;=35,"Medio",IF(KPZ474&lt;=80,"Alto","Inviable Sanitariamente"))))</f>
        <v>Inviable Sanitariamente</v>
      </c>
      <c r="KQC474" s="44" t="str">
        <f t="shared" si="848"/>
        <v>Inviable Sanitariamente</v>
      </c>
      <c r="KQD474" s="44" t="str">
        <f t="shared" si="848"/>
        <v>Inviable Sanitariamente</v>
      </c>
      <c r="KQE474" s="44" t="str">
        <f t="shared" si="848"/>
        <v>Inviable Sanitariamente</v>
      </c>
      <c r="KQF474" s="44" t="str">
        <f t="shared" si="848"/>
        <v>Inviable Sanitariamente</v>
      </c>
      <c r="KQG474" s="44" t="str">
        <f t="shared" si="848"/>
        <v>Inviable Sanitariamente</v>
      </c>
      <c r="KQH474" s="44" t="str">
        <f t="shared" si="848"/>
        <v>Inviable Sanitariamente</v>
      </c>
      <c r="KQI474" s="44" t="str">
        <f t="shared" si="848"/>
        <v>Inviable Sanitariamente</v>
      </c>
      <c r="KQJ474" s="44" t="str">
        <f t="shared" si="848"/>
        <v>Inviable Sanitariamente</v>
      </c>
      <c r="KQK474" s="44" t="str">
        <f t="shared" si="848"/>
        <v>Inviable Sanitariamente</v>
      </c>
      <c r="KQL474" s="44" t="str">
        <f t="shared" ref="KQL474:KQU476" si="849">IF(KQJ474&lt;5,"Sin Riesgo",IF(KQJ474 &lt;=14,"Bajo",IF(KQJ474&lt;=35,"Medio",IF(KQJ474&lt;=80,"Alto","Inviable Sanitariamente"))))</f>
        <v>Inviable Sanitariamente</v>
      </c>
      <c r="KQM474" s="44" t="str">
        <f t="shared" si="849"/>
        <v>Inviable Sanitariamente</v>
      </c>
      <c r="KQN474" s="44" t="str">
        <f t="shared" si="849"/>
        <v>Inviable Sanitariamente</v>
      </c>
      <c r="KQO474" s="44" t="str">
        <f t="shared" si="849"/>
        <v>Inviable Sanitariamente</v>
      </c>
      <c r="KQP474" s="44" t="str">
        <f t="shared" si="849"/>
        <v>Inviable Sanitariamente</v>
      </c>
      <c r="KQQ474" s="44" t="str">
        <f t="shared" si="849"/>
        <v>Inviable Sanitariamente</v>
      </c>
      <c r="KQR474" s="44" t="str">
        <f t="shared" si="849"/>
        <v>Inviable Sanitariamente</v>
      </c>
      <c r="KQS474" s="44" t="str">
        <f t="shared" si="849"/>
        <v>Inviable Sanitariamente</v>
      </c>
      <c r="KQT474" s="44" t="str">
        <f t="shared" si="849"/>
        <v>Inviable Sanitariamente</v>
      </c>
      <c r="KQU474" s="44" t="str">
        <f t="shared" si="849"/>
        <v>Inviable Sanitariamente</v>
      </c>
      <c r="KQV474" s="44" t="str">
        <f t="shared" ref="KQV474:KRE476" si="850">IF(KQT474&lt;5,"Sin Riesgo",IF(KQT474 &lt;=14,"Bajo",IF(KQT474&lt;=35,"Medio",IF(KQT474&lt;=80,"Alto","Inviable Sanitariamente"))))</f>
        <v>Inviable Sanitariamente</v>
      </c>
      <c r="KQW474" s="44" t="str">
        <f t="shared" si="850"/>
        <v>Inviable Sanitariamente</v>
      </c>
      <c r="KQX474" s="44" t="str">
        <f t="shared" si="850"/>
        <v>Inviable Sanitariamente</v>
      </c>
      <c r="KQY474" s="44" t="str">
        <f t="shared" si="850"/>
        <v>Inviable Sanitariamente</v>
      </c>
      <c r="KQZ474" s="44" t="str">
        <f t="shared" si="850"/>
        <v>Inviable Sanitariamente</v>
      </c>
      <c r="KRA474" s="44" t="str">
        <f t="shared" si="850"/>
        <v>Inviable Sanitariamente</v>
      </c>
      <c r="KRB474" s="44" t="str">
        <f t="shared" si="850"/>
        <v>Inviable Sanitariamente</v>
      </c>
      <c r="KRC474" s="44" t="str">
        <f t="shared" si="850"/>
        <v>Inviable Sanitariamente</v>
      </c>
      <c r="KRD474" s="44" t="str">
        <f t="shared" si="850"/>
        <v>Inviable Sanitariamente</v>
      </c>
      <c r="KRE474" s="44" t="str">
        <f t="shared" si="850"/>
        <v>Inviable Sanitariamente</v>
      </c>
      <c r="KRF474" s="44" t="str">
        <f t="shared" ref="KRF474:KRO476" si="851">IF(KRD474&lt;5,"Sin Riesgo",IF(KRD474 &lt;=14,"Bajo",IF(KRD474&lt;=35,"Medio",IF(KRD474&lt;=80,"Alto","Inviable Sanitariamente"))))</f>
        <v>Inviable Sanitariamente</v>
      </c>
      <c r="KRG474" s="44" t="str">
        <f t="shared" si="851"/>
        <v>Inviable Sanitariamente</v>
      </c>
      <c r="KRH474" s="44" t="str">
        <f t="shared" si="851"/>
        <v>Inviable Sanitariamente</v>
      </c>
      <c r="KRI474" s="44" t="str">
        <f t="shared" si="851"/>
        <v>Inviable Sanitariamente</v>
      </c>
      <c r="KRJ474" s="44" t="str">
        <f t="shared" si="851"/>
        <v>Inviable Sanitariamente</v>
      </c>
      <c r="KRK474" s="44" t="str">
        <f t="shared" si="851"/>
        <v>Inviable Sanitariamente</v>
      </c>
      <c r="KRL474" s="44" t="str">
        <f t="shared" si="851"/>
        <v>Inviable Sanitariamente</v>
      </c>
      <c r="KRM474" s="44" t="str">
        <f t="shared" si="851"/>
        <v>Inviable Sanitariamente</v>
      </c>
      <c r="KRN474" s="44" t="str">
        <f t="shared" si="851"/>
        <v>Inviable Sanitariamente</v>
      </c>
      <c r="KRO474" s="44" t="str">
        <f t="shared" si="851"/>
        <v>Inviable Sanitariamente</v>
      </c>
      <c r="KRP474" s="44" t="str">
        <f t="shared" ref="KRP474:KRY476" si="852">IF(KRN474&lt;5,"Sin Riesgo",IF(KRN474 &lt;=14,"Bajo",IF(KRN474&lt;=35,"Medio",IF(KRN474&lt;=80,"Alto","Inviable Sanitariamente"))))</f>
        <v>Inviable Sanitariamente</v>
      </c>
      <c r="KRQ474" s="44" t="str">
        <f t="shared" si="852"/>
        <v>Inviable Sanitariamente</v>
      </c>
      <c r="KRR474" s="44" t="str">
        <f t="shared" si="852"/>
        <v>Inviable Sanitariamente</v>
      </c>
      <c r="KRS474" s="44" t="str">
        <f t="shared" si="852"/>
        <v>Inviable Sanitariamente</v>
      </c>
      <c r="KRT474" s="44" t="str">
        <f t="shared" si="852"/>
        <v>Inviable Sanitariamente</v>
      </c>
      <c r="KRU474" s="44" t="str">
        <f t="shared" si="852"/>
        <v>Inviable Sanitariamente</v>
      </c>
      <c r="KRV474" s="44" t="str">
        <f t="shared" si="852"/>
        <v>Inviable Sanitariamente</v>
      </c>
      <c r="KRW474" s="44" t="str">
        <f t="shared" si="852"/>
        <v>Inviable Sanitariamente</v>
      </c>
      <c r="KRX474" s="44" t="str">
        <f t="shared" si="852"/>
        <v>Inviable Sanitariamente</v>
      </c>
      <c r="KRY474" s="44" t="str">
        <f t="shared" si="852"/>
        <v>Inviable Sanitariamente</v>
      </c>
      <c r="KRZ474" s="44" t="str">
        <f t="shared" ref="KRZ474:KSI476" si="853">IF(KRX474&lt;5,"Sin Riesgo",IF(KRX474 &lt;=14,"Bajo",IF(KRX474&lt;=35,"Medio",IF(KRX474&lt;=80,"Alto","Inviable Sanitariamente"))))</f>
        <v>Inviable Sanitariamente</v>
      </c>
      <c r="KSA474" s="44" t="str">
        <f t="shared" si="853"/>
        <v>Inviable Sanitariamente</v>
      </c>
      <c r="KSB474" s="44" t="str">
        <f t="shared" si="853"/>
        <v>Inviable Sanitariamente</v>
      </c>
      <c r="KSC474" s="44" t="str">
        <f t="shared" si="853"/>
        <v>Inviable Sanitariamente</v>
      </c>
      <c r="KSD474" s="44" t="str">
        <f t="shared" si="853"/>
        <v>Inviable Sanitariamente</v>
      </c>
      <c r="KSE474" s="44" t="str">
        <f t="shared" si="853"/>
        <v>Inviable Sanitariamente</v>
      </c>
      <c r="KSF474" s="44" t="str">
        <f t="shared" si="853"/>
        <v>Inviable Sanitariamente</v>
      </c>
      <c r="KSG474" s="44" t="str">
        <f t="shared" si="853"/>
        <v>Inviable Sanitariamente</v>
      </c>
      <c r="KSH474" s="44" t="str">
        <f t="shared" si="853"/>
        <v>Inviable Sanitariamente</v>
      </c>
      <c r="KSI474" s="44" t="str">
        <f t="shared" si="853"/>
        <v>Inviable Sanitariamente</v>
      </c>
      <c r="KSJ474" s="44" t="str">
        <f t="shared" ref="KSJ474:KSS476" si="854">IF(KSH474&lt;5,"Sin Riesgo",IF(KSH474 &lt;=14,"Bajo",IF(KSH474&lt;=35,"Medio",IF(KSH474&lt;=80,"Alto","Inviable Sanitariamente"))))</f>
        <v>Inviable Sanitariamente</v>
      </c>
      <c r="KSK474" s="44" t="str">
        <f t="shared" si="854"/>
        <v>Inviable Sanitariamente</v>
      </c>
      <c r="KSL474" s="44" t="str">
        <f t="shared" si="854"/>
        <v>Inviable Sanitariamente</v>
      </c>
      <c r="KSM474" s="44" t="str">
        <f t="shared" si="854"/>
        <v>Inviable Sanitariamente</v>
      </c>
      <c r="KSN474" s="44" t="str">
        <f t="shared" si="854"/>
        <v>Inviable Sanitariamente</v>
      </c>
      <c r="KSO474" s="44" t="str">
        <f t="shared" si="854"/>
        <v>Inviable Sanitariamente</v>
      </c>
      <c r="KSP474" s="44" t="str">
        <f t="shared" si="854"/>
        <v>Inviable Sanitariamente</v>
      </c>
      <c r="KSQ474" s="44" t="str">
        <f t="shared" si="854"/>
        <v>Inviable Sanitariamente</v>
      </c>
      <c r="KSR474" s="44" t="str">
        <f t="shared" si="854"/>
        <v>Inviable Sanitariamente</v>
      </c>
      <c r="KSS474" s="44" t="str">
        <f t="shared" si="854"/>
        <v>Inviable Sanitariamente</v>
      </c>
      <c r="KST474" s="44" t="str">
        <f t="shared" ref="KST474:KTC476" si="855">IF(KSR474&lt;5,"Sin Riesgo",IF(KSR474 &lt;=14,"Bajo",IF(KSR474&lt;=35,"Medio",IF(KSR474&lt;=80,"Alto","Inviable Sanitariamente"))))</f>
        <v>Inviable Sanitariamente</v>
      </c>
      <c r="KSU474" s="44" t="str">
        <f t="shared" si="855"/>
        <v>Inviable Sanitariamente</v>
      </c>
      <c r="KSV474" s="44" t="str">
        <f t="shared" si="855"/>
        <v>Inviable Sanitariamente</v>
      </c>
      <c r="KSW474" s="44" t="str">
        <f t="shared" si="855"/>
        <v>Inviable Sanitariamente</v>
      </c>
      <c r="KSX474" s="44" t="str">
        <f t="shared" si="855"/>
        <v>Inviable Sanitariamente</v>
      </c>
      <c r="KSY474" s="44" t="str">
        <f t="shared" si="855"/>
        <v>Inviable Sanitariamente</v>
      </c>
      <c r="KSZ474" s="44" t="str">
        <f t="shared" si="855"/>
        <v>Inviable Sanitariamente</v>
      </c>
      <c r="KTA474" s="44" t="str">
        <f t="shared" si="855"/>
        <v>Inviable Sanitariamente</v>
      </c>
      <c r="KTB474" s="44" t="str">
        <f t="shared" si="855"/>
        <v>Inviable Sanitariamente</v>
      </c>
      <c r="KTC474" s="44" t="str">
        <f t="shared" si="855"/>
        <v>Inviable Sanitariamente</v>
      </c>
      <c r="KTD474" s="44" t="str">
        <f t="shared" ref="KTD474:KTM476" si="856">IF(KTB474&lt;5,"Sin Riesgo",IF(KTB474 &lt;=14,"Bajo",IF(KTB474&lt;=35,"Medio",IF(KTB474&lt;=80,"Alto","Inviable Sanitariamente"))))</f>
        <v>Inviable Sanitariamente</v>
      </c>
      <c r="KTE474" s="44" t="str">
        <f t="shared" si="856"/>
        <v>Inviable Sanitariamente</v>
      </c>
      <c r="KTF474" s="44" t="str">
        <f t="shared" si="856"/>
        <v>Inviable Sanitariamente</v>
      </c>
      <c r="KTG474" s="44" t="str">
        <f t="shared" si="856"/>
        <v>Inviable Sanitariamente</v>
      </c>
      <c r="KTH474" s="44" t="str">
        <f t="shared" si="856"/>
        <v>Inviable Sanitariamente</v>
      </c>
      <c r="KTI474" s="44" t="str">
        <f t="shared" si="856"/>
        <v>Inviable Sanitariamente</v>
      </c>
      <c r="KTJ474" s="44" t="str">
        <f t="shared" si="856"/>
        <v>Inviable Sanitariamente</v>
      </c>
      <c r="KTK474" s="44" t="str">
        <f t="shared" si="856"/>
        <v>Inviable Sanitariamente</v>
      </c>
      <c r="KTL474" s="44" t="str">
        <f t="shared" si="856"/>
        <v>Inviable Sanitariamente</v>
      </c>
      <c r="KTM474" s="44" t="str">
        <f t="shared" si="856"/>
        <v>Inviable Sanitariamente</v>
      </c>
      <c r="KTN474" s="44" t="str">
        <f t="shared" ref="KTN474:KTW476" si="857">IF(KTL474&lt;5,"Sin Riesgo",IF(KTL474 &lt;=14,"Bajo",IF(KTL474&lt;=35,"Medio",IF(KTL474&lt;=80,"Alto","Inviable Sanitariamente"))))</f>
        <v>Inviable Sanitariamente</v>
      </c>
      <c r="KTO474" s="44" t="str">
        <f t="shared" si="857"/>
        <v>Inviable Sanitariamente</v>
      </c>
      <c r="KTP474" s="44" t="str">
        <f t="shared" si="857"/>
        <v>Inviable Sanitariamente</v>
      </c>
      <c r="KTQ474" s="44" t="str">
        <f t="shared" si="857"/>
        <v>Inviable Sanitariamente</v>
      </c>
      <c r="KTR474" s="44" t="str">
        <f t="shared" si="857"/>
        <v>Inviable Sanitariamente</v>
      </c>
      <c r="KTS474" s="44" t="str">
        <f t="shared" si="857"/>
        <v>Inviable Sanitariamente</v>
      </c>
      <c r="KTT474" s="44" t="str">
        <f t="shared" si="857"/>
        <v>Inviable Sanitariamente</v>
      </c>
      <c r="KTU474" s="44" t="str">
        <f t="shared" si="857"/>
        <v>Inviable Sanitariamente</v>
      </c>
      <c r="KTV474" s="44" t="str">
        <f t="shared" si="857"/>
        <v>Inviable Sanitariamente</v>
      </c>
      <c r="KTW474" s="44" t="str">
        <f t="shared" si="857"/>
        <v>Inviable Sanitariamente</v>
      </c>
      <c r="KTX474" s="44" t="str">
        <f t="shared" ref="KTX474:KUG476" si="858">IF(KTV474&lt;5,"Sin Riesgo",IF(KTV474 &lt;=14,"Bajo",IF(KTV474&lt;=35,"Medio",IF(KTV474&lt;=80,"Alto","Inviable Sanitariamente"))))</f>
        <v>Inviable Sanitariamente</v>
      </c>
      <c r="KTY474" s="44" t="str">
        <f t="shared" si="858"/>
        <v>Inviable Sanitariamente</v>
      </c>
      <c r="KTZ474" s="44" t="str">
        <f t="shared" si="858"/>
        <v>Inviable Sanitariamente</v>
      </c>
      <c r="KUA474" s="44" t="str">
        <f t="shared" si="858"/>
        <v>Inviable Sanitariamente</v>
      </c>
      <c r="KUB474" s="44" t="str">
        <f t="shared" si="858"/>
        <v>Inviable Sanitariamente</v>
      </c>
      <c r="KUC474" s="44" t="str">
        <f t="shared" si="858"/>
        <v>Inviable Sanitariamente</v>
      </c>
      <c r="KUD474" s="44" t="str">
        <f t="shared" si="858"/>
        <v>Inviable Sanitariamente</v>
      </c>
      <c r="KUE474" s="44" t="str">
        <f t="shared" si="858"/>
        <v>Inviable Sanitariamente</v>
      </c>
      <c r="KUF474" s="44" t="str">
        <f t="shared" si="858"/>
        <v>Inviable Sanitariamente</v>
      </c>
      <c r="KUG474" s="44" t="str">
        <f t="shared" si="858"/>
        <v>Inviable Sanitariamente</v>
      </c>
      <c r="KUH474" s="44" t="str">
        <f t="shared" ref="KUH474:KUQ476" si="859">IF(KUF474&lt;5,"Sin Riesgo",IF(KUF474 &lt;=14,"Bajo",IF(KUF474&lt;=35,"Medio",IF(KUF474&lt;=80,"Alto","Inviable Sanitariamente"))))</f>
        <v>Inviable Sanitariamente</v>
      </c>
      <c r="KUI474" s="44" t="str">
        <f t="shared" si="859"/>
        <v>Inviable Sanitariamente</v>
      </c>
      <c r="KUJ474" s="44" t="str">
        <f t="shared" si="859"/>
        <v>Inviable Sanitariamente</v>
      </c>
      <c r="KUK474" s="44" t="str">
        <f t="shared" si="859"/>
        <v>Inviable Sanitariamente</v>
      </c>
      <c r="KUL474" s="44" t="str">
        <f t="shared" si="859"/>
        <v>Inviable Sanitariamente</v>
      </c>
      <c r="KUM474" s="44" t="str">
        <f t="shared" si="859"/>
        <v>Inviable Sanitariamente</v>
      </c>
      <c r="KUN474" s="44" t="str">
        <f t="shared" si="859"/>
        <v>Inviable Sanitariamente</v>
      </c>
      <c r="KUO474" s="44" t="str">
        <f t="shared" si="859"/>
        <v>Inviable Sanitariamente</v>
      </c>
      <c r="KUP474" s="44" t="str">
        <f t="shared" si="859"/>
        <v>Inviable Sanitariamente</v>
      </c>
      <c r="KUQ474" s="44" t="str">
        <f t="shared" si="859"/>
        <v>Inviable Sanitariamente</v>
      </c>
      <c r="KUR474" s="44" t="str">
        <f t="shared" ref="KUR474:KVA476" si="860">IF(KUP474&lt;5,"Sin Riesgo",IF(KUP474 &lt;=14,"Bajo",IF(KUP474&lt;=35,"Medio",IF(KUP474&lt;=80,"Alto","Inviable Sanitariamente"))))</f>
        <v>Inviable Sanitariamente</v>
      </c>
      <c r="KUS474" s="44" t="str">
        <f t="shared" si="860"/>
        <v>Inviable Sanitariamente</v>
      </c>
      <c r="KUT474" s="44" t="str">
        <f t="shared" si="860"/>
        <v>Inviable Sanitariamente</v>
      </c>
      <c r="KUU474" s="44" t="str">
        <f t="shared" si="860"/>
        <v>Inviable Sanitariamente</v>
      </c>
      <c r="KUV474" s="44" t="str">
        <f t="shared" si="860"/>
        <v>Inviable Sanitariamente</v>
      </c>
      <c r="KUW474" s="44" t="str">
        <f t="shared" si="860"/>
        <v>Inviable Sanitariamente</v>
      </c>
      <c r="KUX474" s="44" t="str">
        <f t="shared" si="860"/>
        <v>Inviable Sanitariamente</v>
      </c>
      <c r="KUY474" s="44" t="str">
        <f t="shared" si="860"/>
        <v>Inviable Sanitariamente</v>
      </c>
      <c r="KUZ474" s="44" t="str">
        <f t="shared" si="860"/>
        <v>Inviable Sanitariamente</v>
      </c>
      <c r="KVA474" s="44" t="str">
        <f t="shared" si="860"/>
        <v>Inviable Sanitariamente</v>
      </c>
      <c r="KVB474" s="44" t="str">
        <f t="shared" ref="KVB474:KVK476" si="861">IF(KUZ474&lt;5,"Sin Riesgo",IF(KUZ474 &lt;=14,"Bajo",IF(KUZ474&lt;=35,"Medio",IF(KUZ474&lt;=80,"Alto","Inviable Sanitariamente"))))</f>
        <v>Inviable Sanitariamente</v>
      </c>
      <c r="KVC474" s="44" t="str">
        <f t="shared" si="861"/>
        <v>Inviable Sanitariamente</v>
      </c>
      <c r="KVD474" s="44" t="str">
        <f t="shared" si="861"/>
        <v>Inviable Sanitariamente</v>
      </c>
      <c r="KVE474" s="44" t="str">
        <f t="shared" si="861"/>
        <v>Inviable Sanitariamente</v>
      </c>
      <c r="KVF474" s="44" t="str">
        <f t="shared" si="861"/>
        <v>Inviable Sanitariamente</v>
      </c>
      <c r="KVG474" s="44" t="str">
        <f t="shared" si="861"/>
        <v>Inviable Sanitariamente</v>
      </c>
      <c r="KVH474" s="44" t="str">
        <f t="shared" si="861"/>
        <v>Inviable Sanitariamente</v>
      </c>
      <c r="KVI474" s="44" t="str">
        <f t="shared" si="861"/>
        <v>Inviable Sanitariamente</v>
      </c>
      <c r="KVJ474" s="44" t="str">
        <f t="shared" si="861"/>
        <v>Inviable Sanitariamente</v>
      </c>
      <c r="KVK474" s="44" t="str">
        <f t="shared" si="861"/>
        <v>Inviable Sanitariamente</v>
      </c>
      <c r="KVL474" s="44" t="str">
        <f t="shared" ref="KVL474:KVU476" si="862">IF(KVJ474&lt;5,"Sin Riesgo",IF(KVJ474 &lt;=14,"Bajo",IF(KVJ474&lt;=35,"Medio",IF(KVJ474&lt;=80,"Alto","Inviable Sanitariamente"))))</f>
        <v>Inviable Sanitariamente</v>
      </c>
      <c r="KVM474" s="44" t="str">
        <f t="shared" si="862"/>
        <v>Inviable Sanitariamente</v>
      </c>
      <c r="KVN474" s="44" t="str">
        <f t="shared" si="862"/>
        <v>Inviable Sanitariamente</v>
      </c>
      <c r="KVO474" s="44" t="str">
        <f t="shared" si="862"/>
        <v>Inviable Sanitariamente</v>
      </c>
      <c r="KVP474" s="44" t="str">
        <f t="shared" si="862"/>
        <v>Inviable Sanitariamente</v>
      </c>
      <c r="KVQ474" s="44" t="str">
        <f t="shared" si="862"/>
        <v>Inviable Sanitariamente</v>
      </c>
      <c r="KVR474" s="44" t="str">
        <f t="shared" si="862"/>
        <v>Inviable Sanitariamente</v>
      </c>
      <c r="KVS474" s="44" t="str">
        <f t="shared" si="862"/>
        <v>Inviable Sanitariamente</v>
      </c>
      <c r="KVT474" s="44" t="str">
        <f t="shared" si="862"/>
        <v>Inviable Sanitariamente</v>
      </c>
      <c r="KVU474" s="44" t="str">
        <f t="shared" si="862"/>
        <v>Inviable Sanitariamente</v>
      </c>
      <c r="KVV474" s="44" t="str">
        <f t="shared" ref="KVV474:KWE476" si="863">IF(KVT474&lt;5,"Sin Riesgo",IF(KVT474 &lt;=14,"Bajo",IF(KVT474&lt;=35,"Medio",IF(KVT474&lt;=80,"Alto","Inviable Sanitariamente"))))</f>
        <v>Inviable Sanitariamente</v>
      </c>
      <c r="KVW474" s="44" t="str">
        <f t="shared" si="863"/>
        <v>Inviable Sanitariamente</v>
      </c>
      <c r="KVX474" s="44" t="str">
        <f t="shared" si="863"/>
        <v>Inviable Sanitariamente</v>
      </c>
      <c r="KVY474" s="44" t="str">
        <f t="shared" si="863"/>
        <v>Inviable Sanitariamente</v>
      </c>
      <c r="KVZ474" s="44" t="str">
        <f t="shared" si="863"/>
        <v>Inviable Sanitariamente</v>
      </c>
      <c r="KWA474" s="44" t="str">
        <f t="shared" si="863"/>
        <v>Inviable Sanitariamente</v>
      </c>
      <c r="KWB474" s="44" t="str">
        <f t="shared" si="863"/>
        <v>Inviable Sanitariamente</v>
      </c>
      <c r="KWC474" s="44" t="str">
        <f t="shared" si="863"/>
        <v>Inviable Sanitariamente</v>
      </c>
      <c r="KWD474" s="44" t="str">
        <f t="shared" si="863"/>
        <v>Inviable Sanitariamente</v>
      </c>
      <c r="KWE474" s="44" t="str">
        <f t="shared" si="863"/>
        <v>Inviable Sanitariamente</v>
      </c>
      <c r="KWF474" s="44" t="str">
        <f t="shared" ref="KWF474:KWO476" si="864">IF(KWD474&lt;5,"Sin Riesgo",IF(KWD474 &lt;=14,"Bajo",IF(KWD474&lt;=35,"Medio",IF(KWD474&lt;=80,"Alto","Inviable Sanitariamente"))))</f>
        <v>Inviable Sanitariamente</v>
      </c>
      <c r="KWG474" s="44" t="str">
        <f t="shared" si="864"/>
        <v>Inviable Sanitariamente</v>
      </c>
      <c r="KWH474" s="44" t="str">
        <f t="shared" si="864"/>
        <v>Inviable Sanitariamente</v>
      </c>
      <c r="KWI474" s="44" t="str">
        <f t="shared" si="864"/>
        <v>Inviable Sanitariamente</v>
      </c>
      <c r="KWJ474" s="44" t="str">
        <f t="shared" si="864"/>
        <v>Inviable Sanitariamente</v>
      </c>
      <c r="KWK474" s="44" t="str">
        <f t="shared" si="864"/>
        <v>Inviable Sanitariamente</v>
      </c>
      <c r="KWL474" s="44" t="str">
        <f t="shared" si="864"/>
        <v>Inviable Sanitariamente</v>
      </c>
      <c r="KWM474" s="44" t="str">
        <f t="shared" si="864"/>
        <v>Inviable Sanitariamente</v>
      </c>
      <c r="KWN474" s="44" t="str">
        <f t="shared" si="864"/>
        <v>Inviable Sanitariamente</v>
      </c>
      <c r="KWO474" s="44" t="str">
        <f t="shared" si="864"/>
        <v>Inviable Sanitariamente</v>
      </c>
      <c r="KWP474" s="44" t="str">
        <f t="shared" ref="KWP474:KWY476" si="865">IF(KWN474&lt;5,"Sin Riesgo",IF(KWN474 &lt;=14,"Bajo",IF(KWN474&lt;=35,"Medio",IF(KWN474&lt;=80,"Alto","Inviable Sanitariamente"))))</f>
        <v>Inviable Sanitariamente</v>
      </c>
      <c r="KWQ474" s="44" t="str">
        <f t="shared" si="865"/>
        <v>Inviable Sanitariamente</v>
      </c>
      <c r="KWR474" s="44" t="str">
        <f t="shared" si="865"/>
        <v>Inviable Sanitariamente</v>
      </c>
      <c r="KWS474" s="44" t="str">
        <f t="shared" si="865"/>
        <v>Inviable Sanitariamente</v>
      </c>
      <c r="KWT474" s="44" t="str">
        <f t="shared" si="865"/>
        <v>Inviable Sanitariamente</v>
      </c>
      <c r="KWU474" s="44" t="str">
        <f t="shared" si="865"/>
        <v>Inviable Sanitariamente</v>
      </c>
      <c r="KWV474" s="44" t="str">
        <f t="shared" si="865"/>
        <v>Inviable Sanitariamente</v>
      </c>
      <c r="KWW474" s="44" t="str">
        <f t="shared" si="865"/>
        <v>Inviable Sanitariamente</v>
      </c>
      <c r="KWX474" s="44" t="str">
        <f t="shared" si="865"/>
        <v>Inviable Sanitariamente</v>
      </c>
      <c r="KWY474" s="44" t="str">
        <f t="shared" si="865"/>
        <v>Inviable Sanitariamente</v>
      </c>
      <c r="KWZ474" s="44" t="str">
        <f t="shared" ref="KWZ474:KXI476" si="866">IF(KWX474&lt;5,"Sin Riesgo",IF(KWX474 &lt;=14,"Bajo",IF(KWX474&lt;=35,"Medio",IF(KWX474&lt;=80,"Alto","Inviable Sanitariamente"))))</f>
        <v>Inviable Sanitariamente</v>
      </c>
      <c r="KXA474" s="44" t="str">
        <f t="shared" si="866"/>
        <v>Inviable Sanitariamente</v>
      </c>
      <c r="KXB474" s="44" t="str">
        <f t="shared" si="866"/>
        <v>Inviable Sanitariamente</v>
      </c>
      <c r="KXC474" s="44" t="str">
        <f t="shared" si="866"/>
        <v>Inviable Sanitariamente</v>
      </c>
      <c r="KXD474" s="44" t="str">
        <f t="shared" si="866"/>
        <v>Inviable Sanitariamente</v>
      </c>
      <c r="KXE474" s="44" t="str">
        <f t="shared" si="866"/>
        <v>Inviable Sanitariamente</v>
      </c>
      <c r="KXF474" s="44" t="str">
        <f t="shared" si="866"/>
        <v>Inviable Sanitariamente</v>
      </c>
      <c r="KXG474" s="44" t="str">
        <f t="shared" si="866"/>
        <v>Inviable Sanitariamente</v>
      </c>
      <c r="KXH474" s="44" t="str">
        <f t="shared" si="866"/>
        <v>Inviable Sanitariamente</v>
      </c>
      <c r="KXI474" s="44" t="str">
        <f t="shared" si="866"/>
        <v>Inviable Sanitariamente</v>
      </c>
      <c r="KXJ474" s="44" t="str">
        <f t="shared" ref="KXJ474:KXS476" si="867">IF(KXH474&lt;5,"Sin Riesgo",IF(KXH474 &lt;=14,"Bajo",IF(KXH474&lt;=35,"Medio",IF(KXH474&lt;=80,"Alto","Inviable Sanitariamente"))))</f>
        <v>Inviable Sanitariamente</v>
      </c>
      <c r="KXK474" s="44" t="str">
        <f t="shared" si="867"/>
        <v>Inviable Sanitariamente</v>
      </c>
      <c r="KXL474" s="44" t="str">
        <f t="shared" si="867"/>
        <v>Inviable Sanitariamente</v>
      </c>
      <c r="KXM474" s="44" t="str">
        <f t="shared" si="867"/>
        <v>Inviable Sanitariamente</v>
      </c>
      <c r="KXN474" s="44" t="str">
        <f t="shared" si="867"/>
        <v>Inviable Sanitariamente</v>
      </c>
      <c r="KXO474" s="44" t="str">
        <f t="shared" si="867"/>
        <v>Inviable Sanitariamente</v>
      </c>
      <c r="KXP474" s="44" t="str">
        <f t="shared" si="867"/>
        <v>Inviable Sanitariamente</v>
      </c>
      <c r="KXQ474" s="44" t="str">
        <f t="shared" si="867"/>
        <v>Inviable Sanitariamente</v>
      </c>
      <c r="KXR474" s="44" t="str">
        <f t="shared" si="867"/>
        <v>Inviable Sanitariamente</v>
      </c>
      <c r="KXS474" s="44" t="str">
        <f t="shared" si="867"/>
        <v>Inviable Sanitariamente</v>
      </c>
      <c r="KXT474" s="44" t="str">
        <f t="shared" ref="KXT474:KYC476" si="868">IF(KXR474&lt;5,"Sin Riesgo",IF(KXR474 &lt;=14,"Bajo",IF(KXR474&lt;=35,"Medio",IF(KXR474&lt;=80,"Alto","Inviable Sanitariamente"))))</f>
        <v>Inviable Sanitariamente</v>
      </c>
      <c r="KXU474" s="44" t="str">
        <f t="shared" si="868"/>
        <v>Inviable Sanitariamente</v>
      </c>
      <c r="KXV474" s="44" t="str">
        <f t="shared" si="868"/>
        <v>Inviable Sanitariamente</v>
      </c>
      <c r="KXW474" s="44" t="str">
        <f t="shared" si="868"/>
        <v>Inviable Sanitariamente</v>
      </c>
      <c r="KXX474" s="44" t="str">
        <f t="shared" si="868"/>
        <v>Inviable Sanitariamente</v>
      </c>
      <c r="KXY474" s="44" t="str">
        <f t="shared" si="868"/>
        <v>Inviable Sanitariamente</v>
      </c>
      <c r="KXZ474" s="44" t="str">
        <f t="shared" si="868"/>
        <v>Inviable Sanitariamente</v>
      </c>
      <c r="KYA474" s="44" t="str">
        <f t="shared" si="868"/>
        <v>Inviable Sanitariamente</v>
      </c>
      <c r="KYB474" s="44" t="str">
        <f t="shared" si="868"/>
        <v>Inviable Sanitariamente</v>
      </c>
      <c r="KYC474" s="44" t="str">
        <f t="shared" si="868"/>
        <v>Inviable Sanitariamente</v>
      </c>
      <c r="KYD474" s="44" t="str">
        <f t="shared" ref="KYD474:KYM476" si="869">IF(KYB474&lt;5,"Sin Riesgo",IF(KYB474 &lt;=14,"Bajo",IF(KYB474&lt;=35,"Medio",IF(KYB474&lt;=80,"Alto","Inviable Sanitariamente"))))</f>
        <v>Inviable Sanitariamente</v>
      </c>
      <c r="KYE474" s="44" t="str">
        <f t="shared" si="869"/>
        <v>Inviable Sanitariamente</v>
      </c>
      <c r="KYF474" s="44" t="str">
        <f t="shared" si="869"/>
        <v>Inviable Sanitariamente</v>
      </c>
      <c r="KYG474" s="44" t="str">
        <f t="shared" si="869"/>
        <v>Inviable Sanitariamente</v>
      </c>
      <c r="KYH474" s="44" t="str">
        <f t="shared" si="869"/>
        <v>Inviable Sanitariamente</v>
      </c>
      <c r="KYI474" s="44" t="str">
        <f t="shared" si="869"/>
        <v>Inviable Sanitariamente</v>
      </c>
      <c r="KYJ474" s="44" t="str">
        <f t="shared" si="869"/>
        <v>Inviable Sanitariamente</v>
      </c>
      <c r="KYK474" s="44" t="str">
        <f t="shared" si="869"/>
        <v>Inviable Sanitariamente</v>
      </c>
      <c r="KYL474" s="44" t="str">
        <f t="shared" si="869"/>
        <v>Inviable Sanitariamente</v>
      </c>
      <c r="KYM474" s="44" t="str">
        <f t="shared" si="869"/>
        <v>Inviable Sanitariamente</v>
      </c>
      <c r="KYN474" s="44" t="str">
        <f t="shared" ref="KYN474:KYW476" si="870">IF(KYL474&lt;5,"Sin Riesgo",IF(KYL474 &lt;=14,"Bajo",IF(KYL474&lt;=35,"Medio",IF(KYL474&lt;=80,"Alto","Inviable Sanitariamente"))))</f>
        <v>Inviable Sanitariamente</v>
      </c>
      <c r="KYO474" s="44" t="str">
        <f t="shared" si="870"/>
        <v>Inviable Sanitariamente</v>
      </c>
      <c r="KYP474" s="44" t="str">
        <f t="shared" si="870"/>
        <v>Inviable Sanitariamente</v>
      </c>
      <c r="KYQ474" s="44" t="str">
        <f t="shared" si="870"/>
        <v>Inviable Sanitariamente</v>
      </c>
      <c r="KYR474" s="44" t="str">
        <f t="shared" si="870"/>
        <v>Inviable Sanitariamente</v>
      </c>
      <c r="KYS474" s="44" t="str">
        <f t="shared" si="870"/>
        <v>Inviable Sanitariamente</v>
      </c>
      <c r="KYT474" s="44" t="str">
        <f t="shared" si="870"/>
        <v>Inviable Sanitariamente</v>
      </c>
      <c r="KYU474" s="44" t="str">
        <f t="shared" si="870"/>
        <v>Inviable Sanitariamente</v>
      </c>
      <c r="KYV474" s="44" t="str">
        <f t="shared" si="870"/>
        <v>Inviable Sanitariamente</v>
      </c>
      <c r="KYW474" s="44" t="str">
        <f t="shared" si="870"/>
        <v>Inviable Sanitariamente</v>
      </c>
      <c r="KYX474" s="44" t="str">
        <f t="shared" ref="KYX474:KZG476" si="871">IF(KYV474&lt;5,"Sin Riesgo",IF(KYV474 &lt;=14,"Bajo",IF(KYV474&lt;=35,"Medio",IF(KYV474&lt;=80,"Alto","Inviable Sanitariamente"))))</f>
        <v>Inviable Sanitariamente</v>
      </c>
      <c r="KYY474" s="44" t="str">
        <f t="shared" si="871"/>
        <v>Inviable Sanitariamente</v>
      </c>
      <c r="KYZ474" s="44" t="str">
        <f t="shared" si="871"/>
        <v>Inviable Sanitariamente</v>
      </c>
      <c r="KZA474" s="44" t="str">
        <f t="shared" si="871"/>
        <v>Inviable Sanitariamente</v>
      </c>
      <c r="KZB474" s="44" t="str">
        <f t="shared" si="871"/>
        <v>Inviable Sanitariamente</v>
      </c>
      <c r="KZC474" s="44" t="str">
        <f t="shared" si="871"/>
        <v>Inviable Sanitariamente</v>
      </c>
      <c r="KZD474" s="44" t="str">
        <f t="shared" si="871"/>
        <v>Inviable Sanitariamente</v>
      </c>
      <c r="KZE474" s="44" t="str">
        <f t="shared" si="871"/>
        <v>Inviable Sanitariamente</v>
      </c>
      <c r="KZF474" s="44" t="str">
        <f t="shared" si="871"/>
        <v>Inviable Sanitariamente</v>
      </c>
      <c r="KZG474" s="44" t="str">
        <f t="shared" si="871"/>
        <v>Inviable Sanitariamente</v>
      </c>
      <c r="KZH474" s="44" t="str">
        <f t="shared" ref="KZH474:KZQ476" si="872">IF(KZF474&lt;5,"Sin Riesgo",IF(KZF474 &lt;=14,"Bajo",IF(KZF474&lt;=35,"Medio",IF(KZF474&lt;=80,"Alto","Inviable Sanitariamente"))))</f>
        <v>Inviable Sanitariamente</v>
      </c>
      <c r="KZI474" s="44" t="str">
        <f t="shared" si="872"/>
        <v>Inviable Sanitariamente</v>
      </c>
      <c r="KZJ474" s="44" t="str">
        <f t="shared" si="872"/>
        <v>Inviable Sanitariamente</v>
      </c>
      <c r="KZK474" s="44" t="str">
        <f t="shared" si="872"/>
        <v>Inviable Sanitariamente</v>
      </c>
      <c r="KZL474" s="44" t="str">
        <f t="shared" si="872"/>
        <v>Inviable Sanitariamente</v>
      </c>
      <c r="KZM474" s="44" t="str">
        <f t="shared" si="872"/>
        <v>Inviable Sanitariamente</v>
      </c>
      <c r="KZN474" s="44" t="str">
        <f t="shared" si="872"/>
        <v>Inviable Sanitariamente</v>
      </c>
      <c r="KZO474" s="44" t="str">
        <f t="shared" si="872"/>
        <v>Inviable Sanitariamente</v>
      </c>
      <c r="KZP474" s="44" t="str">
        <f t="shared" si="872"/>
        <v>Inviable Sanitariamente</v>
      </c>
      <c r="KZQ474" s="44" t="str">
        <f t="shared" si="872"/>
        <v>Inviable Sanitariamente</v>
      </c>
      <c r="KZR474" s="44" t="str">
        <f t="shared" ref="KZR474:LAA476" si="873">IF(KZP474&lt;5,"Sin Riesgo",IF(KZP474 &lt;=14,"Bajo",IF(KZP474&lt;=35,"Medio",IF(KZP474&lt;=80,"Alto","Inviable Sanitariamente"))))</f>
        <v>Inviable Sanitariamente</v>
      </c>
      <c r="KZS474" s="44" t="str">
        <f t="shared" si="873"/>
        <v>Inviable Sanitariamente</v>
      </c>
      <c r="KZT474" s="44" t="str">
        <f t="shared" si="873"/>
        <v>Inviable Sanitariamente</v>
      </c>
      <c r="KZU474" s="44" t="str">
        <f t="shared" si="873"/>
        <v>Inviable Sanitariamente</v>
      </c>
      <c r="KZV474" s="44" t="str">
        <f t="shared" si="873"/>
        <v>Inviable Sanitariamente</v>
      </c>
      <c r="KZW474" s="44" t="str">
        <f t="shared" si="873"/>
        <v>Inviable Sanitariamente</v>
      </c>
      <c r="KZX474" s="44" t="str">
        <f t="shared" si="873"/>
        <v>Inviable Sanitariamente</v>
      </c>
      <c r="KZY474" s="44" t="str">
        <f t="shared" si="873"/>
        <v>Inviable Sanitariamente</v>
      </c>
      <c r="KZZ474" s="44" t="str">
        <f t="shared" si="873"/>
        <v>Inviable Sanitariamente</v>
      </c>
      <c r="LAA474" s="44" t="str">
        <f t="shared" si="873"/>
        <v>Inviable Sanitariamente</v>
      </c>
      <c r="LAB474" s="44" t="str">
        <f t="shared" ref="LAB474:LAK476" si="874">IF(KZZ474&lt;5,"Sin Riesgo",IF(KZZ474 &lt;=14,"Bajo",IF(KZZ474&lt;=35,"Medio",IF(KZZ474&lt;=80,"Alto","Inviable Sanitariamente"))))</f>
        <v>Inviable Sanitariamente</v>
      </c>
      <c r="LAC474" s="44" t="str">
        <f t="shared" si="874"/>
        <v>Inviable Sanitariamente</v>
      </c>
      <c r="LAD474" s="44" t="str">
        <f t="shared" si="874"/>
        <v>Inviable Sanitariamente</v>
      </c>
      <c r="LAE474" s="44" t="str">
        <f t="shared" si="874"/>
        <v>Inviable Sanitariamente</v>
      </c>
      <c r="LAF474" s="44" t="str">
        <f t="shared" si="874"/>
        <v>Inviable Sanitariamente</v>
      </c>
      <c r="LAG474" s="44" t="str">
        <f t="shared" si="874"/>
        <v>Inviable Sanitariamente</v>
      </c>
      <c r="LAH474" s="44" t="str">
        <f t="shared" si="874"/>
        <v>Inviable Sanitariamente</v>
      </c>
      <c r="LAI474" s="44" t="str">
        <f t="shared" si="874"/>
        <v>Inviable Sanitariamente</v>
      </c>
      <c r="LAJ474" s="44" t="str">
        <f t="shared" si="874"/>
        <v>Inviable Sanitariamente</v>
      </c>
      <c r="LAK474" s="44" t="str">
        <f t="shared" si="874"/>
        <v>Inviable Sanitariamente</v>
      </c>
      <c r="LAL474" s="44" t="str">
        <f t="shared" ref="LAL474:LAU476" si="875">IF(LAJ474&lt;5,"Sin Riesgo",IF(LAJ474 &lt;=14,"Bajo",IF(LAJ474&lt;=35,"Medio",IF(LAJ474&lt;=80,"Alto","Inviable Sanitariamente"))))</f>
        <v>Inviable Sanitariamente</v>
      </c>
      <c r="LAM474" s="44" t="str">
        <f t="shared" si="875"/>
        <v>Inviable Sanitariamente</v>
      </c>
      <c r="LAN474" s="44" t="str">
        <f t="shared" si="875"/>
        <v>Inviable Sanitariamente</v>
      </c>
      <c r="LAO474" s="44" t="str">
        <f t="shared" si="875"/>
        <v>Inviable Sanitariamente</v>
      </c>
      <c r="LAP474" s="44" t="str">
        <f t="shared" si="875"/>
        <v>Inviable Sanitariamente</v>
      </c>
      <c r="LAQ474" s="44" t="str">
        <f t="shared" si="875"/>
        <v>Inviable Sanitariamente</v>
      </c>
      <c r="LAR474" s="44" t="str">
        <f t="shared" si="875"/>
        <v>Inviable Sanitariamente</v>
      </c>
      <c r="LAS474" s="44" t="str">
        <f t="shared" si="875"/>
        <v>Inviable Sanitariamente</v>
      </c>
      <c r="LAT474" s="44" t="str">
        <f t="shared" si="875"/>
        <v>Inviable Sanitariamente</v>
      </c>
      <c r="LAU474" s="44" t="str">
        <f t="shared" si="875"/>
        <v>Inviable Sanitariamente</v>
      </c>
      <c r="LAV474" s="44" t="str">
        <f t="shared" ref="LAV474:LBE476" si="876">IF(LAT474&lt;5,"Sin Riesgo",IF(LAT474 &lt;=14,"Bajo",IF(LAT474&lt;=35,"Medio",IF(LAT474&lt;=80,"Alto","Inviable Sanitariamente"))))</f>
        <v>Inviable Sanitariamente</v>
      </c>
      <c r="LAW474" s="44" t="str">
        <f t="shared" si="876"/>
        <v>Inviable Sanitariamente</v>
      </c>
      <c r="LAX474" s="44" t="str">
        <f t="shared" si="876"/>
        <v>Inviable Sanitariamente</v>
      </c>
      <c r="LAY474" s="44" t="str">
        <f t="shared" si="876"/>
        <v>Inviable Sanitariamente</v>
      </c>
      <c r="LAZ474" s="44" t="str">
        <f t="shared" si="876"/>
        <v>Inviable Sanitariamente</v>
      </c>
      <c r="LBA474" s="44" t="str">
        <f t="shared" si="876"/>
        <v>Inviable Sanitariamente</v>
      </c>
      <c r="LBB474" s="44" t="str">
        <f t="shared" si="876"/>
        <v>Inviable Sanitariamente</v>
      </c>
      <c r="LBC474" s="44" t="str">
        <f t="shared" si="876"/>
        <v>Inviable Sanitariamente</v>
      </c>
      <c r="LBD474" s="44" t="str">
        <f t="shared" si="876"/>
        <v>Inviable Sanitariamente</v>
      </c>
      <c r="LBE474" s="44" t="str">
        <f t="shared" si="876"/>
        <v>Inviable Sanitariamente</v>
      </c>
      <c r="LBF474" s="44" t="str">
        <f t="shared" ref="LBF474:LBO476" si="877">IF(LBD474&lt;5,"Sin Riesgo",IF(LBD474 &lt;=14,"Bajo",IF(LBD474&lt;=35,"Medio",IF(LBD474&lt;=80,"Alto","Inviable Sanitariamente"))))</f>
        <v>Inviable Sanitariamente</v>
      </c>
      <c r="LBG474" s="44" t="str">
        <f t="shared" si="877"/>
        <v>Inviable Sanitariamente</v>
      </c>
      <c r="LBH474" s="44" t="str">
        <f t="shared" si="877"/>
        <v>Inviable Sanitariamente</v>
      </c>
      <c r="LBI474" s="44" t="str">
        <f t="shared" si="877"/>
        <v>Inviable Sanitariamente</v>
      </c>
      <c r="LBJ474" s="44" t="str">
        <f t="shared" si="877"/>
        <v>Inviable Sanitariamente</v>
      </c>
      <c r="LBK474" s="44" t="str">
        <f t="shared" si="877"/>
        <v>Inviable Sanitariamente</v>
      </c>
      <c r="LBL474" s="44" t="str">
        <f t="shared" si="877"/>
        <v>Inviable Sanitariamente</v>
      </c>
      <c r="LBM474" s="44" t="str">
        <f t="shared" si="877"/>
        <v>Inviable Sanitariamente</v>
      </c>
      <c r="LBN474" s="44" t="str">
        <f t="shared" si="877"/>
        <v>Inviable Sanitariamente</v>
      </c>
      <c r="LBO474" s="44" t="str">
        <f t="shared" si="877"/>
        <v>Inviable Sanitariamente</v>
      </c>
      <c r="LBP474" s="44" t="str">
        <f t="shared" ref="LBP474:LBY476" si="878">IF(LBN474&lt;5,"Sin Riesgo",IF(LBN474 &lt;=14,"Bajo",IF(LBN474&lt;=35,"Medio",IF(LBN474&lt;=80,"Alto","Inviable Sanitariamente"))))</f>
        <v>Inviable Sanitariamente</v>
      </c>
      <c r="LBQ474" s="44" t="str">
        <f t="shared" si="878"/>
        <v>Inviable Sanitariamente</v>
      </c>
      <c r="LBR474" s="44" t="str">
        <f t="shared" si="878"/>
        <v>Inviable Sanitariamente</v>
      </c>
      <c r="LBS474" s="44" t="str">
        <f t="shared" si="878"/>
        <v>Inviable Sanitariamente</v>
      </c>
      <c r="LBT474" s="44" t="str">
        <f t="shared" si="878"/>
        <v>Inviable Sanitariamente</v>
      </c>
      <c r="LBU474" s="44" t="str">
        <f t="shared" si="878"/>
        <v>Inviable Sanitariamente</v>
      </c>
      <c r="LBV474" s="44" t="str">
        <f t="shared" si="878"/>
        <v>Inviable Sanitariamente</v>
      </c>
      <c r="LBW474" s="44" t="str">
        <f t="shared" si="878"/>
        <v>Inviable Sanitariamente</v>
      </c>
      <c r="LBX474" s="44" t="str">
        <f t="shared" si="878"/>
        <v>Inviable Sanitariamente</v>
      </c>
      <c r="LBY474" s="44" t="str">
        <f t="shared" si="878"/>
        <v>Inviable Sanitariamente</v>
      </c>
      <c r="LBZ474" s="44" t="str">
        <f t="shared" ref="LBZ474:LCI476" si="879">IF(LBX474&lt;5,"Sin Riesgo",IF(LBX474 &lt;=14,"Bajo",IF(LBX474&lt;=35,"Medio",IF(LBX474&lt;=80,"Alto","Inviable Sanitariamente"))))</f>
        <v>Inviable Sanitariamente</v>
      </c>
      <c r="LCA474" s="44" t="str">
        <f t="shared" si="879"/>
        <v>Inviable Sanitariamente</v>
      </c>
      <c r="LCB474" s="44" t="str">
        <f t="shared" si="879"/>
        <v>Inviable Sanitariamente</v>
      </c>
      <c r="LCC474" s="44" t="str">
        <f t="shared" si="879"/>
        <v>Inviable Sanitariamente</v>
      </c>
      <c r="LCD474" s="44" t="str">
        <f t="shared" si="879"/>
        <v>Inviable Sanitariamente</v>
      </c>
      <c r="LCE474" s="44" t="str">
        <f t="shared" si="879"/>
        <v>Inviable Sanitariamente</v>
      </c>
      <c r="LCF474" s="44" t="str">
        <f t="shared" si="879"/>
        <v>Inviable Sanitariamente</v>
      </c>
      <c r="LCG474" s="44" t="str">
        <f t="shared" si="879"/>
        <v>Inviable Sanitariamente</v>
      </c>
      <c r="LCH474" s="44" t="str">
        <f t="shared" si="879"/>
        <v>Inviable Sanitariamente</v>
      </c>
      <c r="LCI474" s="44" t="str">
        <f t="shared" si="879"/>
        <v>Inviable Sanitariamente</v>
      </c>
      <c r="LCJ474" s="44" t="str">
        <f t="shared" ref="LCJ474:LCS476" si="880">IF(LCH474&lt;5,"Sin Riesgo",IF(LCH474 &lt;=14,"Bajo",IF(LCH474&lt;=35,"Medio",IF(LCH474&lt;=80,"Alto","Inviable Sanitariamente"))))</f>
        <v>Inviable Sanitariamente</v>
      </c>
      <c r="LCK474" s="44" t="str">
        <f t="shared" si="880"/>
        <v>Inviable Sanitariamente</v>
      </c>
      <c r="LCL474" s="44" t="str">
        <f t="shared" si="880"/>
        <v>Inviable Sanitariamente</v>
      </c>
      <c r="LCM474" s="44" t="str">
        <f t="shared" si="880"/>
        <v>Inviable Sanitariamente</v>
      </c>
      <c r="LCN474" s="44" t="str">
        <f t="shared" si="880"/>
        <v>Inviable Sanitariamente</v>
      </c>
      <c r="LCO474" s="44" t="str">
        <f t="shared" si="880"/>
        <v>Inviable Sanitariamente</v>
      </c>
      <c r="LCP474" s="44" t="str">
        <f t="shared" si="880"/>
        <v>Inviable Sanitariamente</v>
      </c>
      <c r="LCQ474" s="44" t="str">
        <f t="shared" si="880"/>
        <v>Inviable Sanitariamente</v>
      </c>
      <c r="LCR474" s="44" t="str">
        <f t="shared" si="880"/>
        <v>Inviable Sanitariamente</v>
      </c>
      <c r="LCS474" s="44" t="str">
        <f t="shared" si="880"/>
        <v>Inviable Sanitariamente</v>
      </c>
      <c r="LCT474" s="44" t="str">
        <f t="shared" ref="LCT474:LDC476" si="881">IF(LCR474&lt;5,"Sin Riesgo",IF(LCR474 &lt;=14,"Bajo",IF(LCR474&lt;=35,"Medio",IF(LCR474&lt;=80,"Alto","Inviable Sanitariamente"))))</f>
        <v>Inviable Sanitariamente</v>
      </c>
      <c r="LCU474" s="44" t="str">
        <f t="shared" si="881"/>
        <v>Inviable Sanitariamente</v>
      </c>
      <c r="LCV474" s="44" t="str">
        <f t="shared" si="881"/>
        <v>Inviable Sanitariamente</v>
      </c>
      <c r="LCW474" s="44" t="str">
        <f t="shared" si="881"/>
        <v>Inviable Sanitariamente</v>
      </c>
      <c r="LCX474" s="44" t="str">
        <f t="shared" si="881"/>
        <v>Inviable Sanitariamente</v>
      </c>
      <c r="LCY474" s="44" t="str">
        <f t="shared" si="881"/>
        <v>Inviable Sanitariamente</v>
      </c>
      <c r="LCZ474" s="44" t="str">
        <f t="shared" si="881"/>
        <v>Inviable Sanitariamente</v>
      </c>
      <c r="LDA474" s="44" t="str">
        <f t="shared" si="881"/>
        <v>Inviable Sanitariamente</v>
      </c>
      <c r="LDB474" s="44" t="str">
        <f t="shared" si="881"/>
        <v>Inviable Sanitariamente</v>
      </c>
      <c r="LDC474" s="44" t="str">
        <f t="shared" si="881"/>
        <v>Inviable Sanitariamente</v>
      </c>
      <c r="LDD474" s="44" t="str">
        <f t="shared" ref="LDD474:LDM476" si="882">IF(LDB474&lt;5,"Sin Riesgo",IF(LDB474 &lt;=14,"Bajo",IF(LDB474&lt;=35,"Medio",IF(LDB474&lt;=80,"Alto","Inviable Sanitariamente"))))</f>
        <v>Inviable Sanitariamente</v>
      </c>
      <c r="LDE474" s="44" t="str">
        <f t="shared" si="882"/>
        <v>Inviable Sanitariamente</v>
      </c>
      <c r="LDF474" s="44" t="str">
        <f t="shared" si="882"/>
        <v>Inviable Sanitariamente</v>
      </c>
      <c r="LDG474" s="44" t="str">
        <f t="shared" si="882"/>
        <v>Inviable Sanitariamente</v>
      </c>
      <c r="LDH474" s="44" t="str">
        <f t="shared" si="882"/>
        <v>Inviable Sanitariamente</v>
      </c>
      <c r="LDI474" s="44" t="str">
        <f t="shared" si="882"/>
        <v>Inviable Sanitariamente</v>
      </c>
      <c r="LDJ474" s="44" t="str">
        <f t="shared" si="882"/>
        <v>Inviable Sanitariamente</v>
      </c>
      <c r="LDK474" s="44" t="str">
        <f t="shared" si="882"/>
        <v>Inviable Sanitariamente</v>
      </c>
      <c r="LDL474" s="44" t="str">
        <f t="shared" si="882"/>
        <v>Inviable Sanitariamente</v>
      </c>
      <c r="LDM474" s="44" t="str">
        <f t="shared" si="882"/>
        <v>Inviable Sanitariamente</v>
      </c>
      <c r="LDN474" s="44" t="str">
        <f t="shared" ref="LDN474:LDW476" si="883">IF(LDL474&lt;5,"Sin Riesgo",IF(LDL474 &lt;=14,"Bajo",IF(LDL474&lt;=35,"Medio",IF(LDL474&lt;=80,"Alto","Inviable Sanitariamente"))))</f>
        <v>Inviable Sanitariamente</v>
      </c>
      <c r="LDO474" s="44" t="str">
        <f t="shared" si="883"/>
        <v>Inviable Sanitariamente</v>
      </c>
      <c r="LDP474" s="44" t="str">
        <f t="shared" si="883"/>
        <v>Inviable Sanitariamente</v>
      </c>
      <c r="LDQ474" s="44" t="str">
        <f t="shared" si="883"/>
        <v>Inviable Sanitariamente</v>
      </c>
      <c r="LDR474" s="44" t="str">
        <f t="shared" si="883"/>
        <v>Inviable Sanitariamente</v>
      </c>
      <c r="LDS474" s="44" t="str">
        <f t="shared" si="883"/>
        <v>Inviable Sanitariamente</v>
      </c>
      <c r="LDT474" s="44" t="str">
        <f t="shared" si="883"/>
        <v>Inviable Sanitariamente</v>
      </c>
      <c r="LDU474" s="44" t="str">
        <f t="shared" si="883"/>
        <v>Inviable Sanitariamente</v>
      </c>
      <c r="LDV474" s="44" t="str">
        <f t="shared" si="883"/>
        <v>Inviable Sanitariamente</v>
      </c>
      <c r="LDW474" s="44" t="str">
        <f t="shared" si="883"/>
        <v>Inviable Sanitariamente</v>
      </c>
      <c r="LDX474" s="44" t="str">
        <f t="shared" ref="LDX474:LEG476" si="884">IF(LDV474&lt;5,"Sin Riesgo",IF(LDV474 &lt;=14,"Bajo",IF(LDV474&lt;=35,"Medio",IF(LDV474&lt;=80,"Alto","Inviable Sanitariamente"))))</f>
        <v>Inviable Sanitariamente</v>
      </c>
      <c r="LDY474" s="44" t="str">
        <f t="shared" si="884"/>
        <v>Inviable Sanitariamente</v>
      </c>
      <c r="LDZ474" s="44" t="str">
        <f t="shared" si="884"/>
        <v>Inviable Sanitariamente</v>
      </c>
      <c r="LEA474" s="44" t="str">
        <f t="shared" si="884"/>
        <v>Inviable Sanitariamente</v>
      </c>
      <c r="LEB474" s="44" t="str">
        <f t="shared" si="884"/>
        <v>Inviable Sanitariamente</v>
      </c>
      <c r="LEC474" s="44" t="str">
        <f t="shared" si="884"/>
        <v>Inviable Sanitariamente</v>
      </c>
      <c r="LED474" s="44" t="str">
        <f t="shared" si="884"/>
        <v>Inviable Sanitariamente</v>
      </c>
      <c r="LEE474" s="44" t="str">
        <f t="shared" si="884"/>
        <v>Inviable Sanitariamente</v>
      </c>
      <c r="LEF474" s="44" t="str">
        <f t="shared" si="884"/>
        <v>Inviable Sanitariamente</v>
      </c>
      <c r="LEG474" s="44" t="str">
        <f t="shared" si="884"/>
        <v>Inviable Sanitariamente</v>
      </c>
      <c r="LEH474" s="44" t="str">
        <f t="shared" ref="LEH474:LEQ476" si="885">IF(LEF474&lt;5,"Sin Riesgo",IF(LEF474 &lt;=14,"Bajo",IF(LEF474&lt;=35,"Medio",IF(LEF474&lt;=80,"Alto","Inviable Sanitariamente"))))</f>
        <v>Inviable Sanitariamente</v>
      </c>
      <c r="LEI474" s="44" t="str">
        <f t="shared" si="885"/>
        <v>Inviable Sanitariamente</v>
      </c>
      <c r="LEJ474" s="44" t="str">
        <f t="shared" si="885"/>
        <v>Inviable Sanitariamente</v>
      </c>
      <c r="LEK474" s="44" t="str">
        <f t="shared" si="885"/>
        <v>Inviable Sanitariamente</v>
      </c>
      <c r="LEL474" s="44" t="str">
        <f t="shared" si="885"/>
        <v>Inviable Sanitariamente</v>
      </c>
      <c r="LEM474" s="44" t="str">
        <f t="shared" si="885"/>
        <v>Inviable Sanitariamente</v>
      </c>
      <c r="LEN474" s="44" t="str">
        <f t="shared" si="885"/>
        <v>Inviable Sanitariamente</v>
      </c>
      <c r="LEO474" s="44" t="str">
        <f t="shared" si="885"/>
        <v>Inviable Sanitariamente</v>
      </c>
      <c r="LEP474" s="44" t="str">
        <f t="shared" si="885"/>
        <v>Inviable Sanitariamente</v>
      </c>
      <c r="LEQ474" s="44" t="str">
        <f t="shared" si="885"/>
        <v>Inviable Sanitariamente</v>
      </c>
      <c r="LER474" s="44" t="str">
        <f t="shared" ref="LER474:LFA476" si="886">IF(LEP474&lt;5,"Sin Riesgo",IF(LEP474 &lt;=14,"Bajo",IF(LEP474&lt;=35,"Medio",IF(LEP474&lt;=80,"Alto","Inviable Sanitariamente"))))</f>
        <v>Inviable Sanitariamente</v>
      </c>
      <c r="LES474" s="44" t="str">
        <f t="shared" si="886"/>
        <v>Inviable Sanitariamente</v>
      </c>
      <c r="LET474" s="44" t="str">
        <f t="shared" si="886"/>
        <v>Inviable Sanitariamente</v>
      </c>
      <c r="LEU474" s="44" t="str">
        <f t="shared" si="886"/>
        <v>Inviable Sanitariamente</v>
      </c>
      <c r="LEV474" s="44" t="str">
        <f t="shared" si="886"/>
        <v>Inviable Sanitariamente</v>
      </c>
      <c r="LEW474" s="44" t="str">
        <f t="shared" si="886"/>
        <v>Inviable Sanitariamente</v>
      </c>
      <c r="LEX474" s="44" t="str">
        <f t="shared" si="886"/>
        <v>Inviable Sanitariamente</v>
      </c>
      <c r="LEY474" s="44" t="str">
        <f t="shared" si="886"/>
        <v>Inviable Sanitariamente</v>
      </c>
      <c r="LEZ474" s="44" t="str">
        <f t="shared" si="886"/>
        <v>Inviable Sanitariamente</v>
      </c>
      <c r="LFA474" s="44" t="str">
        <f t="shared" si="886"/>
        <v>Inviable Sanitariamente</v>
      </c>
      <c r="LFB474" s="44" t="str">
        <f t="shared" ref="LFB474:LFK476" si="887">IF(LEZ474&lt;5,"Sin Riesgo",IF(LEZ474 &lt;=14,"Bajo",IF(LEZ474&lt;=35,"Medio",IF(LEZ474&lt;=80,"Alto","Inviable Sanitariamente"))))</f>
        <v>Inviable Sanitariamente</v>
      </c>
      <c r="LFC474" s="44" t="str">
        <f t="shared" si="887"/>
        <v>Inviable Sanitariamente</v>
      </c>
      <c r="LFD474" s="44" t="str">
        <f t="shared" si="887"/>
        <v>Inviable Sanitariamente</v>
      </c>
      <c r="LFE474" s="44" t="str">
        <f t="shared" si="887"/>
        <v>Inviable Sanitariamente</v>
      </c>
      <c r="LFF474" s="44" t="str">
        <f t="shared" si="887"/>
        <v>Inviable Sanitariamente</v>
      </c>
      <c r="LFG474" s="44" t="str">
        <f t="shared" si="887"/>
        <v>Inviable Sanitariamente</v>
      </c>
      <c r="LFH474" s="44" t="str">
        <f t="shared" si="887"/>
        <v>Inviable Sanitariamente</v>
      </c>
      <c r="LFI474" s="44" t="str">
        <f t="shared" si="887"/>
        <v>Inviable Sanitariamente</v>
      </c>
      <c r="LFJ474" s="44" t="str">
        <f t="shared" si="887"/>
        <v>Inviable Sanitariamente</v>
      </c>
      <c r="LFK474" s="44" t="str">
        <f t="shared" si="887"/>
        <v>Inviable Sanitariamente</v>
      </c>
      <c r="LFL474" s="44" t="str">
        <f t="shared" ref="LFL474:LFU476" si="888">IF(LFJ474&lt;5,"Sin Riesgo",IF(LFJ474 &lt;=14,"Bajo",IF(LFJ474&lt;=35,"Medio",IF(LFJ474&lt;=80,"Alto","Inviable Sanitariamente"))))</f>
        <v>Inviable Sanitariamente</v>
      </c>
      <c r="LFM474" s="44" t="str">
        <f t="shared" si="888"/>
        <v>Inviable Sanitariamente</v>
      </c>
      <c r="LFN474" s="44" t="str">
        <f t="shared" si="888"/>
        <v>Inviable Sanitariamente</v>
      </c>
      <c r="LFO474" s="44" t="str">
        <f t="shared" si="888"/>
        <v>Inviable Sanitariamente</v>
      </c>
      <c r="LFP474" s="44" t="str">
        <f t="shared" si="888"/>
        <v>Inviable Sanitariamente</v>
      </c>
      <c r="LFQ474" s="44" t="str">
        <f t="shared" si="888"/>
        <v>Inviable Sanitariamente</v>
      </c>
      <c r="LFR474" s="44" t="str">
        <f t="shared" si="888"/>
        <v>Inviable Sanitariamente</v>
      </c>
      <c r="LFS474" s="44" t="str">
        <f t="shared" si="888"/>
        <v>Inviable Sanitariamente</v>
      </c>
      <c r="LFT474" s="44" t="str">
        <f t="shared" si="888"/>
        <v>Inviable Sanitariamente</v>
      </c>
      <c r="LFU474" s="44" t="str">
        <f t="shared" si="888"/>
        <v>Inviable Sanitariamente</v>
      </c>
      <c r="LFV474" s="44" t="str">
        <f t="shared" ref="LFV474:LGE476" si="889">IF(LFT474&lt;5,"Sin Riesgo",IF(LFT474 &lt;=14,"Bajo",IF(LFT474&lt;=35,"Medio",IF(LFT474&lt;=80,"Alto","Inviable Sanitariamente"))))</f>
        <v>Inviable Sanitariamente</v>
      </c>
      <c r="LFW474" s="44" t="str">
        <f t="shared" si="889"/>
        <v>Inviable Sanitariamente</v>
      </c>
      <c r="LFX474" s="44" t="str">
        <f t="shared" si="889"/>
        <v>Inviable Sanitariamente</v>
      </c>
      <c r="LFY474" s="44" t="str">
        <f t="shared" si="889"/>
        <v>Inviable Sanitariamente</v>
      </c>
      <c r="LFZ474" s="44" t="str">
        <f t="shared" si="889"/>
        <v>Inviable Sanitariamente</v>
      </c>
      <c r="LGA474" s="44" t="str">
        <f t="shared" si="889"/>
        <v>Inviable Sanitariamente</v>
      </c>
      <c r="LGB474" s="44" t="str">
        <f t="shared" si="889"/>
        <v>Inviable Sanitariamente</v>
      </c>
      <c r="LGC474" s="44" t="str">
        <f t="shared" si="889"/>
        <v>Inviable Sanitariamente</v>
      </c>
      <c r="LGD474" s="44" t="str">
        <f t="shared" si="889"/>
        <v>Inviable Sanitariamente</v>
      </c>
      <c r="LGE474" s="44" t="str">
        <f t="shared" si="889"/>
        <v>Inviable Sanitariamente</v>
      </c>
      <c r="LGF474" s="44" t="str">
        <f t="shared" ref="LGF474:LGO476" si="890">IF(LGD474&lt;5,"Sin Riesgo",IF(LGD474 &lt;=14,"Bajo",IF(LGD474&lt;=35,"Medio",IF(LGD474&lt;=80,"Alto","Inviable Sanitariamente"))))</f>
        <v>Inviable Sanitariamente</v>
      </c>
      <c r="LGG474" s="44" t="str">
        <f t="shared" si="890"/>
        <v>Inviable Sanitariamente</v>
      </c>
      <c r="LGH474" s="44" t="str">
        <f t="shared" si="890"/>
        <v>Inviable Sanitariamente</v>
      </c>
      <c r="LGI474" s="44" t="str">
        <f t="shared" si="890"/>
        <v>Inviable Sanitariamente</v>
      </c>
      <c r="LGJ474" s="44" t="str">
        <f t="shared" si="890"/>
        <v>Inviable Sanitariamente</v>
      </c>
      <c r="LGK474" s="44" t="str">
        <f t="shared" si="890"/>
        <v>Inviable Sanitariamente</v>
      </c>
      <c r="LGL474" s="44" t="str">
        <f t="shared" si="890"/>
        <v>Inviable Sanitariamente</v>
      </c>
      <c r="LGM474" s="44" t="str">
        <f t="shared" si="890"/>
        <v>Inviable Sanitariamente</v>
      </c>
      <c r="LGN474" s="44" t="str">
        <f t="shared" si="890"/>
        <v>Inviable Sanitariamente</v>
      </c>
      <c r="LGO474" s="44" t="str">
        <f t="shared" si="890"/>
        <v>Inviable Sanitariamente</v>
      </c>
      <c r="LGP474" s="44" t="str">
        <f t="shared" ref="LGP474:LGY476" si="891">IF(LGN474&lt;5,"Sin Riesgo",IF(LGN474 &lt;=14,"Bajo",IF(LGN474&lt;=35,"Medio",IF(LGN474&lt;=80,"Alto","Inviable Sanitariamente"))))</f>
        <v>Inviable Sanitariamente</v>
      </c>
      <c r="LGQ474" s="44" t="str">
        <f t="shared" si="891"/>
        <v>Inviable Sanitariamente</v>
      </c>
      <c r="LGR474" s="44" t="str">
        <f t="shared" si="891"/>
        <v>Inviable Sanitariamente</v>
      </c>
      <c r="LGS474" s="44" t="str">
        <f t="shared" si="891"/>
        <v>Inviable Sanitariamente</v>
      </c>
      <c r="LGT474" s="44" t="str">
        <f t="shared" si="891"/>
        <v>Inviable Sanitariamente</v>
      </c>
      <c r="LGU474" s="44" t="str">
        <f t="shared" si="891"/>
        <v>Inviable Sanitariamente</v>
      </c>
      <c r="LGV474" s="44" t="str">
        <f t="shared" si="891"/>
        <v>Inviable Sanitariamente</v>
      </c>
      <c r="LGW474" s="44" t="str">
        <f t="shared" si="891"/>
        <v>Inviable Sanitariamente</v>
      </c>
      <c r="LGX474" s="44" t="str">
        <f t="shared" si="891"/>
        <v>Inviable Sanitariamente</v>
      </c>
      <c r="LGY474" s="44" t="str">
        <f t="shared" si="891"/>
        <v>Inviable Sanitariamente</v>
      </c>
      <c r="LGZ474" s="44" t="str">
        <f t="shared" ref="LGZ474:LHI476" si="892">IF(LGX474&lt;5,"Sin Riesgo",IF(LGX474 &lt;=14,"Bajo",IF(LGX474&lt;=35,"Medio",IF(LGX474&lt;=80,"Alto","Inviable Sanitariamente"))))</f>
        <v>Inviable Sanitariamente</v>
      </c>
      <c r="LHA474" s="44" t="str">
        <f t="shared" si="892"/>
        <v>Inviable Sanitariamente</v>
      </c>
      <c r="LHB474" s="44" t="str">
        <f t="shared" si="892"/>
        <v>Inviable Sanitariamente</v>
      </c>
      <c r="LHC474" s="44" t="str">
        <f t="shared" si="892"/>
        <v>Inviable Sanitariamente</v>
      </c>
      <c r="LHD474" s="44" t="str">
        <f t="shared" si="892"/>
        <v>Inviable Sanitariamente</v>
      </c>
      <c r="LHE474" s="44" t="str">
        <f t="shared" si="892"/>
        <v>Inviable Sanitariamente</v>
      </c>
      <c r="LHF474" s="44" t="str">
        <f t="shared" si="892"/>
        <v>Inviable Sanitariamente</v>
      </c>
      <c r="LHG474" s="44" t="str">
        <f t="shared" si="892"/>
        <v>Inviable Sanitariamente</v>
      </c>
      <c r="LHH474" s="44" t="str">
        <f t="shared" si="892"/>
        <v>Inviable Sanitariamente</v>
      </c>
      <c r="LHI474" s="44" t="str">
        <f t="shared" si="892"/>
        <v>Inviable Sanitariamente</v>
      </c>
      <c r="LHJ474" s="44" t="str">
        <f t="shared" ref="LHJ474:LHS476" si="893">IF(LHH474&lt;5,"Sin Riesgo",IF(LHH474 &lt;=14,"Bajo",IF(LHH474&lt;=35,"Medio",IF(LHH474&lt;=80,"Alto","Inviable Sanitariamente"))))</f>
        <v>Inviable Sanitariamente</v>
      </c>
      <c r="LHK474" s="44" t="str">
        <f t="shared" si="893"/>
        <v>Inviable Sanitariamente</v>
      </c>
      <c r="LHL474" s="44" t="str">
        <f t="shared" si="893"/>
        <v>Inviable Sanitariamente</v>
      </c>
      <c r="LHM474" s="44" t="str">
        <f t="shared" si="893"/>
        <v>Inviable Sanitariamente</v>
      </c>
      <c r="LHN474" s="44" t="str">
        <f t="shared" si="893"/>
        <v>Inviable Sanitariamente</v>
      </c>
      <c r="LHO474" s="44" t="str">
        <f t="shared" si="893"/>
        <v>Inviable Sanitariamente</v>
      </c>
      <c r="LHP474" s="44" t="str">
        <f t="shared" si="893"/>
        <v>Inviable Sanitariamente</v>
      </c>
      <c r="LHQ474" s="44" t="str">
        <f t="shared" si="893"/>
        <v>Inviable Sanitariamente</v>
      </c>
      <c r="LHR474" s="44" t="str">
        <f t="shared" si="893"/>
        <v>Inviable Sanitariamente</v>
      </c>
      <c r="LHS474" s="44" t="str">
        <f t="shared" si="893"/>
        <v>Inviable Sanitariamente</v>
      </c>
      <c r="LHT474" s="44" t="str">
        <f t="shared" ref="LHT474:LIC476" si="894">IF(LHR474&lt;5,"Sin Riesgo",IF(LHR474 &lt;=14,"Bajo",IF(LHR474&lt;=35,"Medio",IF(LHR474&lt;=80,"Alto","Inviable Sanitariamente"))))</f>
        <v>Inviable Sanitariamente</v>
      </c>
      <c r="LHU474" s="44" t="str">
        <f t="shared" si="894"/>
        <v>Inviable Sanitariamente</v>
      </c>
      <c r="LHV474" s="44" t="str">
        <f t="shared" si="894"/>
        <v>Inviable Sanitariamente</v>
      </c>
      <c r="LHW474" s="44" t="str">
        <f t="shared" si="894"/>
        <v>Inviable Sanitariamente</v>
      </c>
      <c r="LHX474" s="44" t="str">
        <f t="shared" si="894"/>
        <v>Inviable Sanitariamente</v>
      </c>
      <c r="LHY474" s="44" t="str">
        <f t="shared" si="894"/>
        <v>Inviable Sanitariamente</v>
      </c>
      <c r="LHZ474" s="44" t="str">
        <f t="shared" si="894"/>
        <v>Inviable Sanitariamente</v>
      </c>
      <c r="LIA474" s="44" t="str">
        <f t="shared" si="894"/>
        <v>Inviable Sanitariamente</v>
      </c>
      <c r="LIB474" s="44" t="str">
        <f t="shared" si="894"/>
        <v>Inviable Sanitariamente</v>
      </c>
      <c r="LIC474" s="44" t="str">
        <f t="shared" si="894"/>
        <v>Inviable Sanitariamente</v>
      </c>
      <c r="LID474" s="44" t="str">
        <f t="shared" ref="LID474:LIM476" si="895">IF(LIB474&lt;5,"Sin Riesgo",IF(LIB474 &lt;=14,"Bajo",IF(LIB474&lt;=35,"Medio",IF(LIB474&lt;=80,"Alto","Inviable Sanitariamente"))))</f>
        <v>Inviable Sanitariamente</v>
      </c>
      <c r="LIE474" s="44" t="str">
        <f t="shared" si="895"/>
        <v>Inviable Sanitariamente</v>
      </c>
      <c r="LIF474" s="44" t="str">
        <f t="shared" si="895"/>
        <v>Inviable Sanitariamente</v>
      </c>
      <c r="LIG474" s="44" t="str">
        <f t="shared" si="895"/>
        <v>Inviable Sanitariamente</v>
      </c>
      <c r="LIH474" s="44" t="str">
        <f t="shared" si="895"/>
        <v>Inviable Sanitariamente</v>
      </c>
      <c r="LII474" s="44" t="str">
        <f t="shared" si="895"/>
        <v>Inviable Sanitariamente</v>
      </c>
      <c r="LIJ474" s="44" t="str">
        <f t="shared" si="895"/>
        <v>Inviable Sanitariamente</v>
      </c>
      <c r="LIK474" s="44" t="str">
        <f t="shared" si="895"/>
        <v>Inviable Sanitariamente</v>
      </c>
      <c r="LIL474" s="44" t="str">
        <f t="shared" si="895"/>
        <v>Inviable Sanitariamente</v>
      </c>
      <c r="LIM474" s="44" t="str">
        <f t="shared" si="895"/>
        <v>Inviable Sanitariamente</v>
      </c>
      <c r="LIN474" s="44" t="str">
        <f t="shared" ref="LIN474:LIW476" si="896">IF(LIL474&lt;5,"Sin Riesgo",IF(LIL474 &lt;=14,"Bajo",IF(LIL474&lt;=35,"Medio",IF(LIL474&lt;=80,"Alto","Inviable Sanitariamente"))))</f>
        <v>Inviable Sanitariamente</v>
      </c>
      <c r="LIO474" s="44" t="str">
        <f t="shared" si="896"/>
        <v>Inviable Sanitariamente</v>
      </c>
      <c r="LIP474" s="44" t="str">
        <f t="shared" si="896"/>
        <v>Inviable Sanitariamente</v>
      </c>
      <c r="LIQ474" s="44" t="str">
        <f t="shared" si="896"/>
        <v>Inviable Sanitariamente</v>
      </c>
      <c r="LIR474" s="44" t="str">
        <f t="shared" si="896"/>
        <v>Inviable Sanitariamente</v>
      </c>
      <c r="LIS474" s="44" t="str">
        <f t="shared" si="896"/>
        <v>Inviable Sanitariamente</v>
      </c>
      <c r="LIT474" s="44" t="str">
        <f t="shared" si="896"/>
        <v>Inviable Sanitariamente</v>
      </c>
      <c r="LIU474" s="44" t="str">
        <f t="shared" si="896"/>
        <v>Inviable Sanitariamente</v>
      </c>
      <c r="LIV474" s="44" t="str">
        <f t="shared" si="896"/>
        <v>Inviable Sanitariamente</v>
      </c>
      <c r="LIW474" s="44" t="str">
        <f t="shared" si="896"/>
        <v>Inviable Sanitariamente</v>
      </c>
      <c r="LIX474" s="44" t="str">
        <f t="shared" ref="LIX474:LJG476" si="897">IF(LIV474&lt;5,"Sin Riesgo",IF(LIV474 &lt;=14,"Bajo",IF(LIV474&lt;=35,"Medio",IF(LIV474&lt;=80,"Alto","Inviable Sanitariamente"))))</f>
        <v>Inviable Sanitariamente</v>
      </c>
      <c r="LIY474" s="44" t="str">
        <f t="shared" si="897"/>
        <v>Inviable Sanitariamente</v>
      </c>
      <c r="LIZ474" s="44" t="str">
        <f t="shared" si="897"/>
        <v>Inviable Sanitariamente</v>
      </c>
      <c r="LJA474" s="44" t="str">
        <f t="shared" si="897"/>
        <v>Inviable Sanitariamente</v>
      </c>
      <c r="LJB474" s="44" t="str">
        <f t="shared" si="897"/>
        <v>Inviable Sanitariamente</v>
      </c>
      <c r="LJC474" s="44" t="str">
        <f t="shared" si="897"/>
        <v>Inviable Sanitariamente</v>
      </c>
      <c r="LJD474" s="44" t="str">
        <f t="shared" si="897"/>
        <v>Inviable Sanitariamente</v>
      </c>
      <c r="LJE474" s="44" t="str">
        <f t="shared" si="897"/>
        <v>Inviable Sanitariamente</v>
      </c>
      <c r="LJF474" s="44" t="str">
        <f t="shared" si="897"/>
        <v>Inviable Sanitariamente</v>
      </c>
      <c r="LJG474" s="44" t="str">
        <f t="shared" si="897"/>
        <v>Inviable Sanitariamente</v>
      </c>
      <c r="LJH474" s="44" t="str">
        <f t="shared" ref="LJH474:LJQ476" si="898">IF(LJF474&lt;5,"Sin Riesgo",IF(LJF474 &lt;=14,"Bajo",IF(LJF474&lt;=35,"Medio",IF(LJF474&lt;=80,"Alto","Inviable Sanitariamente"))))</f>
        <v>Inviable Sanitariamente</v>
      </c>
      <c r="LJI474" s="44" t="str">
        <f t="shared" si="898"/>
        <v>Inviable Sanitariamente</v>
      </c>
      <c r="LJJ474" s="44" t="str">
        <f t="shared" si="898"/>
        <v>Inviable Sanitariamente</v>
      </c>
      <c r="LJK474" s="44" t="str">
        <f t="shared" si="898"/>
        <v>Inviable Sanitariamente</v>
      </c>
      <c r="LJL474" s="44" t="str">
        <f t="shared" si="898"/>
        <v>Inviable Sanitariamente</v>
      </c>
      <c r="LJM474" s="44" t="str">
        <f t="shared" si="898"/>
        <v>Inviable Sanitariamente</v>
      </c>
      <c r="LJN474" s="44" t="str">
        <f t="shared" si="898"/>
        <v>Inviable Sanitariamente</v>
      </c>
      <c r="LJO474" s="44" t="str">
        <f t="shared" si="898"/>
        <v>Inviable Sanitariamente</v>
      </c>
      <c r="LJP474" s="44" t="str">
        <f t="shared" si="898"/>
        <v>Inviable Sanitariamente</v>
      </c>
      <c r="LJQ474" s="44" t="str">
        <f t="shared" si="898"/>
        <v>Inviable Sanitariamente</v>
      </c>
      <c r="LJR474" s="44" t="str">
        <f t="shared" ref="LJR474:LKA476" si="899">IF(LJP474&lt;5,"Sin Riesgo",IF(LJP474 &lt;=14,"Bajo",IF(LJP474&lt;=35,"Medio",IF(LJP474&lt;=80,"Alto","Inviable Sanitariamente"))))</f>
        <v>Inviable Sanitariamente</v>
      </c>
      <c r="LJS474" s="44" t="str">
        <f t="shared" si="899"/>
        <v>Inviable Sanitariamente</v>
      </c>
      <c r="LJT474" s="44" t="str">
        <f t="shared" si="899"/>
        <v>Inviable Sanitariamente</v>
      </c>
      <c r="LJU474" s="44" t="str">
        <f t="shared" si="899"/>
        <v>Inviable Sanitariamente</v>
      </c>
      <c r="LJV474" s="44" t="str">
        <f t="shared" si="899"/>
        <v>Inviable Sanitariamente</v>
      </c>
      <c r="LJW474" s="44" t="str">
        <f t="shared" si="899"/>
        <v>Inviable Sanitariamente</v>
      </c>
      <c r="LJX474" s="44" t="str">
        <f t="shared" si="899"/>
        <v>Inviable Sanitariamente</v>
      </c>
      <c r="LJY474" s="44" t="str">
        <f t="shared" si="899"/>
        <v>Inviable Sanitariamente</v>
      </c>
      <c r="LJZ474" s="44" t="str">
        <f t="shared" si="899"/>
        <v>Inviable Sanitariamente</v>
      </c>
      <c r="LKA474" s="44" t="str">
        <f t="shared" si="899"/>
        <v>Inviable Sanitariamente</v>
      </c>
      <c r="LKB474" s="44" t="str">
        <f t="shared" ref="LKB474:LKK476" si="900">IF(LJZ474&lt;5,"Sin Riesgo",IF(LJZ474 &lt;=14,"Bajo",IF(LJZ474&lt;=35,"Medio",IF(LJZ474&lt;=80,"Alto","Inviable Sanitariamente"))))</f>
        <v>Inviable Sanitariamente</v>
      </c>
      <c r="LKC474" s="44" t="str">
        <f t="shared" si="900"/>
        <v>Inviable Sanitariamente</v>
      </c>
      <c r="LKD474" s="44" t="str">
        <f t="shared" si="900"/>
        <v>Inviable Sanitariamente</v>
      </c>
      <c r="LKE474" s="44" t="str">
        <f t="shared" si="900"/>
        <v>Inviable Sanitariamente</v>
      </c>
      <c r="LKF474" s="44" t="str">
        <f t="shared" si="900"/>
        <v>Inviable Sanitariamente</v>
      </c>
      <c r="LKG474" s="44" t="str">
        <f t="shared" si="900"/>
        <v>Inviable Sanitariamente</v>
      </c>
      <c r="LKH474" s="44" t="str">
        <f t="shared" si="900"/>
        <v>Inviable Sanitariamente</v>
      </c>
      <c r="LKI474" s="44" t="str">
        <f t="shared" si="900"/>
        <v>Inviable Sanitariamente</v>
      </c>
      <c r="LKJ474" s="44" t="str">
        <f t="shared" si="900"/>
        <v>Inviable Sanitariamente</v>
      </c>
      <c r="LKK474" s="44" t="str">
        <f t="shared" si="900"/>
        <v>Inviable Sanitariamente</v>
      </c>
      <c r="LKL474" s="44" t="str">
        <f t="shared" ref="LKL474:LKU476" si="901">IF(LKJ474&lt;5,"Sin Riesgo",IF(LKJ474 &lt;=14,"Bajo",IF(LKJ474&lt;=35,"Medio",IF(LKJ474&lt;=80,"Alto","Inviable Sanitariamente"))))</f>
        <v>Inviable Sanitariamente</v>
      </c>
      <c r="LKM474" s="44" t="str">
        <f t="shared" si="901"/>
        <v>Inviable Sanitariamente</v>
      </c>
      <c r="LKN474" s="44" t="str">
        <f t="shared" si="901"/>
        <v>Inviable Sanitariamente</v>
      </c>
      <c r="LKO474" s="44" t="str">
        <f t="shared" si="901"/>
        <v>Inviable Sanitariamente</v>
      </c>
      <c r="LKP474" s="44" t="str">
        <f t="shared" si="901"/>
        <v>Inviable Sanitariamente</v>
      </c>
      <c r="LKQ474" s="44" t="str">
        <f t="shared" si="901"/>
        <v>Inviable Sanitariamente</v>
      </c>
      <c r="LKR474" s="44" t="str">
        <f t="shared" si="901"/>
        <v>Inviable Sanitariamente</v>
      </c>
      <c r="LKS474" s="44" t="str">
        <f t="shared" si="901"/>
        <v>Inviable Sanitariamente</v>
      </c>
      <c r="LKT474" s="44" t="str">
        <f t="shared" si="901"/>
        <v>Inviable Sanitariamente</v>
      </c>
      <c r="LKU474" s="44" t="str">
        <f t="shared" si="901"/>
        <v>Inviable Sanitariamente</v>
      </c>
      <c r="LKV474" s="44" t="str">
        <f t="shared" ref="LKV474:LLE476" si="902">IF(LKT474&lt;5,"Sin Riesgo",IF(LKT474 &lt;=14,"Bajo",IF(LKT474&lt;=35,"Medio",IF(LKT474&lt;=80,"Alto","Inviable Sanitariamente"))))</f>
        <v>Inviable Sanitariamente</v>
      </c>
      <c r="LKW474" s="44" t="str">
        <f t="shared" si="902"/>
        <v>Inviable Sanitariamente</v>
      </c>
      <c r="LKX474" s="44" t="str">
        <f t="shared" si="902"/>
        <v>Inviable Sanitariamente</v>
      </c>
      <c r="LKY474" s="44" t="str">
        <f t="shared" si="902"/>
        <v>Inviable Sanitariamente</v>
      </c>
      <c r="LKZ474" s="44" t="str">
        <f t="shared" si="902"/>
        <v>Inviable Sanitariamente</v>
      </c>
      <c r="LLA474" s="44" t="str">
        <f t="shared" si="902"/>
        <v>Inviable Sanitariamente</v>
      </c>
      <c r="LLB474" s="44" t="str">
        <f t="shared" si="902"/>
        <v>Inviable Sanitariamente</v>
      </c>
      <c r="LLC474" s="44" t="str">
        <f t="shared" si="902"/>
        <v>Inviable Sanitariamente</v>
      </c>
      <c r="LLD474" s="44" t="str">
        <f t="shared" si="902"/>
        <v>Inviable Sanitariamente</v>
      </c>
      <c r="LLE474" s="44" t="str">
        <f t="shared" si="902"/>
        <v>Inviable Sanitariamente</v>
      </c>
      <c r="LLF474" s="44" t="str">
        <f t="shared" ref="LLF474:LLO476" si="903">IF(LLD474&lt;5,"Sin Riesgo",IF(LLD474 &lt;=14,"Bajo",IF(LLD474&lt;=35,"Medio",IF(LLD474&lt;=80,"Alto","Inviable Sanitariamente"))))</f>
        <v>Inviable Sanitariamente</v>
      </c>
      <c r="LLG474" s="44" t="str">
        <f t="shared" si="903"/>
        <v>Inviable Sanitariamente</v>
      </c>
      <c r="LLH474" s="44" t="str">
        <f t="shared" si="903"/>
        <v>Inviable Sanitariamente</v>
      </c>
      <c r="LLI474" s="44" t="str">
        <f t="shared" si="903"/>
        <v>Inviable Sanitariamente</v>
      </c>
      <c r="LLJ474" s="44" t="str">
        <f t="shared" si="903"/>
        <v>Inviable Sanitariamente</v>
      </c>
      <c r="LLK474" s="44" t="str">
        <f t="shared" si="903"/>
        <v>Inviable Sanitariamente</v>
      </c>
      <c r="LLL474" s="44" t="str">
        <f t="shared" si="903"/>
        <v>Inviable Sanitariamente</v>
      </c>
      <c r="LLM474" s="44" t="str">
        <f t="shared" si="903"/>
        <v>Inviable Sanitariamente</v>
      </c>
      <c r="LLN474" s="44" t="str">
        <f t="shared" si="903"/>
        <v>Inviable Sanitariamente</v>
      </c>
      <c r="LLO474" s="44" t="str">
        <f t="shared" si="903"/>
        <v>Inviable Sanitariamente</v>
      </c>
      <c r="LLP474" s="44" t="str">
        <f t="shared" ref="LLP474:LLY476" si="904">IF(LLN474&lt;5,"Sin Riesgo",IF(LLN474 &lt;=14,"Bajo",IF(LLN474&lt;=35,"Medio",IF(LLN474&lt;=80,"Alto","Inviable Sanitariamente"))))</f>
        <v>Inviable Sanitariamente</v>
      </c>
      <c r="LLQ474" s="44" t="str">
        <f t="shared" si="904"/>
        <v>Inviable Sanitariamente</v>
      </c>
      <c r="LLR474" s="44" t="str">
        <f t="shared" si="904"/>
        <v>Inviable Sanitariamente</v>
      </c>
      <c r="LLS474" s="44" t="str">
        <f t="shared" si="904"/>
        <v>Inviable Sanitariamente</v>
      </c>
      <c r="LLT474" s="44" t="str">
        <f t="shared" si="904"/>
        <v>Inviable Sanitariamente</v>
      </c>
      <c r="LLU474" s="44" t="str">
        <f t="shared" si="904"/>
        <v>Inviable Sanitariamente</v>
      </c>
      <c r="LLV474" s="44" t="str">
        <f t="shared" si="904"/>
        <v>Inviable Sanitariamente</v>
      </c>
      <c r="LLW474" s="44" t="str">
        <f t="shared" si="904"/>
        <v>Inviable Sanitariamente</v>
      </c>
      <c r="LLX474" s="44" t="str">
        <f t="shared" si="904"/>
        <v>Inviable Sanitariamente</v>
      </c>
      <c r="LLY474" s="44" t="str">
        <f t="shared" si="904"/>
        <v>Inviable Sanitariamente</v>
      </c>
      <c r="LLZ474" s="44" t="str">
        <f t="shared" ref="LLZ474:LMI476" si="905">IF(LLX474&lt;5,"Sin Riesgo",IF(LLX474 &lt;=14,"Bajo",IF(LLX474&lt;=35,"Medio",IF(LLX474&lt;=80,"Alto","Inviable Sanitariamente"))))</f>
        <v>Inviable Sanitariamente</v>
      </c>
      <c r="LMA474" s="44" t="str">
        <f t="shared" si="905"/>
        <v>Inviable Sanitariamente</v>
      </c>
      <c r="LMB474" s="44" t="str">
        <f t="shared" si="905"/>
        <v>Inviable Sanitariamente</v>
      </c>
      <c r="LMC474" s="44" t="str">
        <f t="shared" si="905"/>
        <v>Inviable Sanitariamente</v>
      </c>
      <c r="LMD474" s="44" t="str">
        <f t="shared" si="905"/>
        <v>Inviable Sanitariamente</v>
      </c>
      <c r="LME474" s="44" t="str">
        <f t="shared" si="905"/>
        <v>Inviable Sanitariamente</v>
      </c>
      <c r="LMF474" s="44" t="str">
        <f t="shared" si="905"/>
        <v>Inviable Sanitariamente</v>
      </c>
      <c r="LMG474" s="44" t="str">
        <f t="shared" si="905"/>
        <v>Inviable Sanitariamente</v>
      </c>
      <c r="LMH474" s="44" t="str">
        <f t="shared" si="905"/>
        <v>Inviable Sanitariamente</v>
      </c>
      <c r="LMI474" s="44" t="str">
        <f t="shared" si="905"/>
        <v>Inviable Sanitariamente</v>
      </c>
      <c r="LMJ474" s="44" t="str">
        <f t="shared" ref="LMJ474:LMS476" si="906">IF(LMH474&lt;5,"Sin Riesgo",IF(LMH474 &lt;=14,"Bajo",IF(LMH474&lt;=35,"Medio",IF(LMH474&lt;=80,"Alto","Inviable Sanitariamente"))))</f>
        <v>Inviable Sanitariamente</v>
      </c>
      <c r="LMK474" s="44" t="str">
        <f t="shared" si="906"/>
        <v>Inviable Sanitariamente</v>
      </c>
      <c r="LML474" s="44" t="str">
        <f t="shared" si="906"/>
        <v>Inviable Sanitariamente</v>
      </c>
      <c r="LMM474" s="44" t="str">
        <f t="shared" si="906"/>
        <v>Inviable Sanitariamente</v>
      </c>
      <c r="LMN474" s="44" t="str">
        <f t="shared" si="906"/>
        <v>Inviable Sanitariamente</v>
      </c>
      <c r="LMO474" s="44" t="str">
        <f t="shared" si="906"/>
        <v>Inviable Sanitariamente</v>
      </c>
      <c r="LMP474" s="44" t="str">
        <f t="shared" si="906"/>
        <v>Inviable Sanitariamente</v>
      </c>
      <c r="LMQ474" s="44" t="str">
        <f t="shared" si="906"/>
        <v>Inviable Sanitariamente</v>
      </c>
      <c r="LMR474" s="44" t="str">
        <f t="shared" si="906"/>
        <v>Inviable Sanitariamente</v>
      </c>
      <c r="LMS474" s="44" t="str">
        <f t="shared" si="906"/>
        <v>Inviable Sanitariamente</v>
      </c>
      <c r="LMT474" s="44" t="str">
        <f t="shared" ref="LMT474:LNC476" si="907">IF(LMR474&lt;5,"Sin Riesgo",IF(LMR474 &lt;=14,"Bajo",IF(LMR474&lt;=35,"Medio",IF(LMR474&lt;=80,"Alto","Inviable Sanitariamente"))))</f>
        <v>Inviable Sanitariamente</v>
      </c>
      <c r="LMU474" s="44" t="str">
        <f t="shared" si="907"/>
        <v>Inviable Sanitariamente</v>
      </c>
      <c r="LMV474" s="44" t="str">
        <f t="shared" si="907"/>
        <v>Inviable Sanitariamente</v>
      </c>
      <c r="LMW474" s="44" t="str">
        <f t="shared" si="907"/>
        <v>Inviable Sanitariamente</v>
      </c>
      <c r="LMX474" s="44" t="str">
        <f t="shared" si="907"/>
        <v>Inviable Sanitariamente</v>
      </c>
      <c r="LMY474" s="44" t="str">
        <f t="shared" si="907"/>
        <v>Inviable Sanitariamente</v>
      </c>
      <c r="LMZ474" s="44" t="str">
        <f t="shared" si="907"/>
        <v>Inviable Sanitariamente</v>
      </c>
      <c r="LNA474" s="44" t="str">
        <f t="shared" si="907"/>
        <v>Inviable Sanitariamente</v>
      </c>
      <c r="LNB474" s="44" t="str">
        <f t="shared" si="907"/>
        <v>Inviable Sanitariamente</v>
      </c>
      <c r="LNC474" s="44" t="str">
        <f t="shared" si="907"/>
        <v>Inviable Sanitariamente</v>
      </c>
      <c r="LND474" s="44" t="str">
        <f t="shared" ref="LND474:LNM476" si="908">IF(LNB474&lt;5,"Sin Riesgo",IF(LNB474 &lt;=14,"Bajo",IF(LNB474&lt;=35,"Medio",IF(LNB474&lt;=80,"Alto","Inviable Sanitariamente"))))</f>
        <v>Inviable Sanitariamente</v>
      </c>
      <c r="LNE474" s="44" t="str">
        <f t="shared" si="908"/>
        <v>Inviable Sanitariamente</v>
      </c>
      <c r="LNF474" s="44" t="str">
        <f t="shared" si="908"/>
        <v>Inviable Sanitariamente</v>
      </c>
      <c r="LNG474" s="44" t="str">
        <f t="shared" si="908"/>
        <v>Inviable Sanitariamente</v>
      </c>
      <c r="LNH474" s="44" t="str">
        <f t="shared" si="908"/>
        <v>Inviable Sanitariamente</v>
      </c>
      <c r="LNI474" s="44" t="str">
        <f t="shared" si="908"/>
        <v>Inviable Sanitariamente</v>
      </c>
      <c r="LNJ474" s="44" t="str">
        <f t="shared" si="908"/>
        <v>Inviable Sanitariamente</v>
      </c>
      <c r="LNK474" s="44" t="str">
        <f t="shared" si="908"/>
        <v>Inviable Sanitariamente</v>
      </c>
      <c r="LNL474" s="44" t="str">
        <f t="shared" si="908"/>
        <v>Inviable Sanitariamente</v>
      </c>
      <c r="LNM474" s="44" t="str">
        <f t="shared" si="908"/>
        <v>Inviable Sanitariamente</v>
      </c>
      <c r="LNN474" s="44" t="str">
        <f t="shared" ref="LNN474:LNW476" si="909">IF(LNL474&lt;5,"Sin Riesgo",IF(LNL474 &lt;=14,"Bajo",IF(LNL474&lt;=35,"Medio",IF(LNL474&lt;=80,"Alto","Inviable Sanitariamente"))))</f>
        <v>Inviable Sanitariamente</v>
      </c>
      <c r="LNO474" s="44" t="str">
        <f t="shared" si="909"/>
        <v>Inviable Sanitariamente</v>
      </c>
      <c r="LNP474" s="44" t="str">
        <f t="shared" si="909"/>
        <v>Inviable Sanitariamente</v>
      </c>
      <c r="LNQ474" s="44" t="str">
        <f t="shared" si="909"/>
        <v>Inviable Sanitariamente</v>
      </c>
      <c r="LNR474" s="44" t="str">
        <f t="shared" si="909"/>
        <v>Inviable Sanitariamente</v>
      </c>
      <c r="LNS474" s="44" t="str">
        <f t="shared" si="909"/>
        <v>Inviable Sanitariamente</v>
      </c>
      <c r="LNT474" s="44" t="str">
        <f t="shared" si="909"/>
        <v>Inviable Sanitariamente</v>
      </c>
      <c r="LNU474" s="44" t="str">
        <f t="shared" si="909"/>
        <v>Inviable Sanitariamente</v>
      </c>
      <c r="LNV474" s="44" t="str">
        <f t="shared" si="909"/>
        <v>Inviable Sanitariamente</v>
      </c>
      <c r="LNW474" s="44" t="str">
        <f t="shared" si="909"/>
        <v>Inviable Sanitariamente</v>
      </c>
      <c r="LNX474" s="44" t="str">
        <f t="shared" ref="LNX474:LOG476" si="910">IF(LNV474&lt;5,"Sin Riesgo",IF(LNV474 &lt;=14,"Bajo",IF(LNV474&lt;=35,"Medio",IF(LNV474&lt;=80,"Alto","Inviable Sanitariamente"))))</f>
        <v>Inviable Sanitariamente</v>
      </c>
      <c r="LNY474" s="44" t="str">
        <f t="shared" si="910"/>
        <v>Inviable Sanitariamente</v>
      </c>
      <c r="LNZ474" s="44" t="str">
        <f t="shared" si="910"/>
        <v>Inviable Sanitariamente</v>
      </c>
      <c r="LOA474" s="44" t="str">
        <f t="shared" si="910"/>
        <v>Inviable Sanitariamente</v>
      </c>
      <c r="LOB474" s="44" t="str">
        <f t="shared" si="910"/>
        <v>Inviable Sanitariamente</v>
      </c>
      <c r="LOC474" s="44" t="str">
        <f t="shared" si="910"/>
        <v>Inviable Sanitariamente</v>
      </c>
      <c r="LOD474" s="44" t="str">
        <f t="shared" si="910"/>
        <v>Inviable Sanitariamente</v>
      </c>
      <c r="LOE474" s="44" t="str">
        <f t="shared" si="910"/>
        <v>Inviable Sanitariamente</v>
      </c>
      <c r="LOF474" s="44" t="str">
        <f t="shared" si="910"/>
        <v>Inviable Sanitariamente</v>
      </c>
      <c r="LOG474" s="44" t="str">
        <f t="shared" si="910"/>
        <v>Inviable Sanitariamente</v>
      </c>
      <c r="LOH474" s="44" t="str">
        <f t="shared" ref="LOH474:LOQ476" si="911">IF(LOF474&lt;5,"Sin Riesgo",IF(LOF474 &lt;=14,"Bajo",IF(LOF474&lt;=35,"Medio",IF(LOF474&lt;=80,"Alto","Inviable Sanitariamente"))))</f>
        <v>Inviable Sanitariamente</v>
      </c>
      <c r="LOI474" s="44" t="str">
        <f t="shared" si="911"/>
        <v>Inviable Sanitariamente</v>
      </c>
      <c r="LOJ474" s="44" t="str">
        <f t="shared" si="911"/>
        <v>Inviable Sanitariamente</v>
      </c>
      <c r="LOK474" s="44" t="str">
        <f t="shared" si="911"/>
        <v>Inviable Sanitariamente</v>
      </c>
      <c r="LOL474" s="44" t="str">
        <f t="shared" si="911"/>
        <v>Inviable Sanitariamente</v>
      </c>
      <c r="LOM474" s="44" t="str">
        <f t="shared" si="911"/>
        <v>Inviable Sanitariamente</v>
      </c>
      <c r="LON474" s="44" t="str">
        <f t="shared" si="911"/>
        <v>Inviable Sanitariamente</v>
      </c>
      <c r="LOO474" s="44" t="str">
        <f t="shared" si="911"/>
        <v>Inviable Sanitariamente</v>
      </c>
      <c r="LOP474" s="44" t="str">
        <f t="shared" si="911"/>
        <v>Inviable Sanitariamente</v>
      </c>
      <c r="LOQ474" s="44" t="str">
        <f t="shared" si="911"/>
        <v>Inviable Sanitariamente</v>
      </c>
      <c r="LOR474" s="44" t="str">
        <f t="shared" ref="LOR474:LPA476" si="912">IF(LOP474&lt;5,"Sin Riesgo",IF(LOP474 &lt;=14,"Bajo",IF(LOP474&lt;=35,"Medio",IF(LOP474&lt;=80,"Alto","Inviable Sanitariamente"))))</f>
        <v>Inviable Sanitariamente</v>
      </c>
      <c r="LOS474" s="44" t="str">
        <f t="shared" si="912"/>
        <v>Inviable Sanitariamente</v>
      </c>
      <c r="LOT474" s="44" t="str">
        <f t="shared" si="912"/>
        <v>Inviable Sanitariamente</v>
      </c>
      <c r="LOU474" s="44" t="str">
        <f t="shared" si="912"/>
        <v>Inviable Sanitariamente</v>
      </c>
      <c r="LOV474" s="44" t="str">
        <f t="shared" si="912"/>
        <v>Inviable Sanitariamente</v>
      </c>
      <c r="LOW474" s="44" t="str">
        <f t="shared" si="912"/>
        <v>Inviable Sanitariamente</v>
      </c>
      <c r="LOX474" s="44" t="str">
        <f t="shared" si="912"/>
        <v>Inviable Sanitariamente</v>
      </c>
      <c r="LOY474" s="44" t="str">
        <f t="shared" si="912"/>
        <v>Inviable Sanitariamente</v>
      </c>
      <c r="LOZ474" s="44" t="str">
        <f t="shared" si="912"/>
        <v>Inviable Sanitariamente</v>
      </c>
      <c r="LPA474" s="44" t="str">
        <f t="shared" si="912"/>
        <v>Inviable Sanitariamente</v>
      </c>
      <c r="LPB474" s="44" t="str">
        <f t="shared" ref="LPB474:LPK476" si="913">IF(LOZ474&lt;5,"Sin Riesgo",IF(LOZ474 &lt;=14,"Bajo",IF(LOZ474&lt;=35,"Medio",IF(LOZ474&lt;=80,"Alto","Inviable Sanitariamente"))))</f>
        <v>Inviable Sanitariamente</v>
      </c>
      <c r="LPC474" s="44" t="str">
        <f t="shared" si="913"/>
        <v>Inviable Sanitariamente</v>
      </c>
      <c r="LPD474" s="44" t="str">
        <f t="shared" si="913"/>
        <v>Inviable Sanitariamente</v>
      </c>
      <c r="LPE474" s="44" t="str">
        <f t="shared" si="913"/>
        <v>Inviable Sanitariamente</v>
      </c>
      <c r="LPF474" s="44" t="str">
        <f t="shared" si="913"/>
        <v>Inviable Sanitariamente</v>
      </c>
      <c r="LPG474" s="44" t="str">
        <f t="shared" si="913"/>
        <v>Inviable Sanitariamente</v>
      </c>
      <c r="LPH474" s="44" t="str">
        <f t="shared" si="913"/>
        <v>Inviable Sanitariamente</v>
      </c>
      <c r="LPI474" s="44" t="str">
        <f t="shared" si="913"/>
        <v>Inviable Sanitariamente</v>
      </c>
      <c r="LPJ474" s="44" t="str">
        <f t="shared" si="913"/>
        <v>Inviable Sanitariamente</v>
      </c>
      <c r="LPK474" s="44" t="str">
        <f t="shared" si="913"/>
        <v>Inviable Sanitariamente</v>
      </c>
      <c r="LPL474" s="44" t="str">
        <f t="shared" ref="LPL474:LPU476" si="914">IF(LPJ474&lt;5,"Sin Riesgo",IF(LPJ474 &lt;=14,"Bajo",IF(LPJ474&lt;=35,"Medio",IF(LPJ474&lt;=80,"Alto","Inviable Sanitariamente"))))</f>
        <v>Inviable Sanitariamente</v>
      </c>
      <c r="LPM474" s="44" t="str">
        <f t="shared" si="914"/>
        <v>Inviable Sanitariamente</v>
      </c>
      <c r="LPN474" s="44" t="str">
        <f t="shared" si="914"/>
        <v>Inviable Sanitariamente</v>
      </c>
      <c r="LPO474" s="44" t="str">
        <f t="shared" si="914"/>
        <v>Inviable Sanitariamente</v>
      </c>
      <c r="LPP474" s="44" t="str">
        <f t="shared" si="914"/>
        <v>Inviable Sanitariamente</v>
      </c>
      <c r="LPQ474" s="44" t="str">
        <f t="shared" si="914"/>
        <v>Inviable Sanitariamente</v>
      </c>
      <c r="LPR474" s="44" t="str">
        <f t="shared" si="914"/>
        <v>Inviable Sanitariamente</v>
      </c>
      <c r="LPS474" s="44" t="str">
        <f t="shared" si="914"/>
        <v>Inviable Sanitariamente</v>
      </c>
      <c r="LPT474" s="44" t="str">
        <f t="shared" si="914"/>
        <v>Inviable Sanitariamente</v>
      </c>
      <c r="LPU474" s="44" t="str">
        <f t="shared" si="914"/>
        <v>Inviable Sanitariamente</v>
      </c>
      <c r="LPV474" s="44" t="str">
        <f t="shared" ref="LPV474:LQE476" si="915">IF(LPT474&lt;5,"Sin Riesgo",IF(LPT474 &lt;=14,"Bajo",IF(LPT474&lt;=35,"Medio",IF(LPT474&lt;=80,"Alto","Inviable Sanitariamente"))))</f>
        <v>Inviable Sanitariamente</v>
      </c>
      <c r="LPW474" s="44" t="str">
        <f t="shared" si="915"/>
        <v>Inviable Sanitariamente</v>
      </c>
      <c r="LPX474" s="44" t="str">
        <f t="shared" si="915"/>
        <v>Inviable Sanitariamente</v>
      </c>
      <c r="LPY474" s="44" t="str">
        <f t="shared" si="915"/>
        <v>Inviable Sanitariamente</v>
      </c>
      <c r="LPZ474" s="44" t="str">
        <f t="shared" si="915"/>
        <v>Inviable Sanitariamente</v>
      </c>
      <c r="LQA474" s="44" t="str">
        <f t="shared" si="915"/>
        <v>Inviable Sanitariamente</v>
      </c>
      <c r="LQB474" s="44" t="str">
        <f t="shared" si="915"/>
        <v>Inviable Sanitariamente</v>
      </c>
      <c r="LQC474" s="44" t="str">
        <f t="shared" si="915"/>
        <v>Inviable Sanitariamente</v>
      </c>
      <c r="LQD474" s="44" t="str">
        <f t="shared" si="915"/>
        <v>Inviable Sanitariamente</v>
      </c>
      <c r="LQE474" s="44" t="str">
        <f t="shared" si="915"/>
        <v>Inviable Sanitariamente</v>
      </c>
      <c r="LQF474" s="44" t="str">
        <f t="shared" ref="LQF474:LQO476" si="916">IF(LQD474&lt;5,"Sin Riesgo",IF(LQD474 &lt;=14,"Bajo",IF(LQD474&lt;=35,"Medio",IF(LQD474&lt;=80,"Alto","Inviable Sanitariamente"))))</f>
        <v>Inviable Sanitariamente</v>
      </c>
      <c r="LQG474" s="44" t="str">
        <f t="shared" si="916"/>
        <v>Inviable Sanitariamente</v>
      </c>
      <c r="LQH474" s="44" t="str">
        <f t="shared" si="916"/>
        <v>Inviable Sanitariamente</v>
      </c>
      <c r="LQI474" s="44" t="str">
        <f t="shared" si="916"/>
        <v>Inviable Sanitariamente</v>
      </c>
      <c r="LQJ474" s="44" t="str">
        <f t="shared" si="916"/>
        <v>Inviable Sanitariamente</v>
      </c>
      <c r="LQK474" s="44" t="str">
        <f t="shared" si="916"/>
        <v>Inviable Sanitariamente</v>
      </c>
      <c r="LQL474" s="44" t="str">
        <f t="shared" si="916"/>
        <v>Inviable Sanitariamente</v>
      </c>
      <c r="LQM474" s="44" t="str">
        <f t="shared" si="916"/>
        <v>Inviable Sanitariamente</v>
      </c>
      <c r="LQN474" s="44" t="str">
        <f t="shared" si="916"/>
        <v>Inviable Sanitariamente</v>
      </c>
      <c r="LQO474" s="44" t="str">
        <f t="shared" si="916"/>
        <v>Inviable Sanitariamente</v>
      </c>
      <c r="LQP474" s="44" t="str">
        <f t="shared" ref="LQP474:LQY476" si="917">IF(LQN474&lt;5,"Sin Riesgo",IF(LQN474 &lt;=14,"Bajo",IF(LQN474&lt;=35,"Medio",IF(LQN474&lt;=80,"Alto","Inviable Sanitariamente"))))</f>
        <v>Inviable Sanitariamente</v>
      </c>
      <c r="LQQ474" s="44" t="str">
        <f t="shared" si="917"/>
        <v>Inviable Sanitariamente</v>
      </c>
      <c r="LQR474" s="44" t="str">
        <f t="shared" si="917"/>
        <v>Inviable Sanitariamente</v>
      </c>
      <c r="LQS474" s="44" t="str">
        <f t="shared" si="917"/>
        <v>Inviable Sanitariamente</v>
      </c>
      <c r="LQT474" s="44" t="str">
        <f t="shared" si="917"/>
        <v>Inviable Sanitariamente</v>
      </c>
      <c r="LQU474" s="44" t="str">
        <f t="shared" si="917"/>
        <v>Inviable Sanitariamente</v>
      </c>
      <c r="LQV474" s="44" t="str">
        <f t="shared" si="917"/>
        <v>Inviable Sanitariamente</v>
      </c>
      <c r="LQW474" s="44" t="str">
        <f t="shared" si="917"/>
        <v>Inviable Sanitariamente</v>
      </c>
      <c r="LQX474" s="44" t="str">
        <f t="shared" si="917"/>
        <v>Inviable Sanitariamente</v>
      </c>
      <c r="LQY474" s="44" t="str">
        <f t="shared" si="917"/>
        <v>Inviable Sanitariamente</v>
      </c>
      <c r="LQZ474" s="44" t="str">
        <f t="shared" ref="LQZ474:LRI476" si="918">IF(LQX474&lt;5,"Sin Riesgo",IF(LQX474 &lt;=14,"Bajo",IF(LQX474&lt;=35,"Medio",IF(LQX474&lt;=80,"Alto","Inviable Sanitariamente"))))</f>
        <v>Inviable Sanitariamente</v>
      </c>
      <c r="LRA474" s="44" t="str">
        <f t="shared" si="918"/>
        <v>Inviable Sanitariamente</v>
      </c>
      <c r="LRB474" s="44" t="str">
        <f t="shared" si="918"/>
        <v>Inviable Sanitariamente</v>
      </c>
      <c r="LRC474" s="44" t="str">
        <f t="shared" si="918"/>
        <v>Inviable Sanitariamente</v>
      </c>
      <c r="LRD474" s="44" t="str">
        <f t="shared" si="918"/>
        <v>Inviable Sanitariamente</v>
      </c>
      <c r="LRE474" s="44" t="str">
        <f t="shared" si="918"/>
        <v>Inviable Sanitariamente</v>
      </c>
      <c r="LRF474" s="44" t="str">
        <f t="shared" si="918"/>
        <v>Inviable Sanitariamente</v>
      </c>
      <c r="LRG474" s="44" t="str">
        <f t="shared" si="918"/>
        <v>Inviable Sanitariamente</v>
      </c>
      <c r="LRH474" s="44" t="str">
        <f t="shared" si="918"/>
        <v>Inviable Sanitariamente</v>
      </c>
      <c r="LRI474" s="44" t="str">
        <f t="shared" si="918"/>
        <v>Inviable Sanitariamente</v>
      </c>
      <c r="LRJ474" s="44" t="str">
        <f t="shared" ref="LRJ474:LRS476" si="919">IF(LRH474&lt;5,"Sin Riesgo",IF(LRH474 &lt;=14,"Bajo",IF(LRH474&lt;=35,"Medio",IF(LRH474&lt;=80,"Alto","Inviable Sanitariamente"))))</f>
        <v>Inviable Sanitariamente</v>
      </c>
      <c r="LRK474" s="44" t="str">
        <f t="shared" si="919"/>
        <v>Inviable Sanitariamente</v>
      </c>
      <c r="LRL474" s="44" t="str">
        <f t="shared" si="919"/>
        <v>Inviable Sanitariamente</v>
      </c>
      <c r="LRM474" s="44" t="str">
        <f t="shared" si="919"/>
        <v>Inviable Sanitariamente</v>
      </c>
      <c r="LRN474" s="44" t="str">
        <f t="shared" si="919"/>
        <v>Inviable Sanitariamente</v>
      </c>
      <c r="LRO474" s="44" t="str">
        <f t="shared" si="919"/>
        <v>Inviable Sanitariamente</v>
      </c>
      <c r="LRP474" s="44" t="str">
        <f t="shared" si="919"/>
        <v>Inviable Sanitariamente</v>
      </c>
      <c r="LRQ474" s="44" t="str">
        <f t="shared" si="919"/>
        <v>Inviable Sanitariamente</v>
      </c>
      <c r="LRR474" s="44" t="str">
        <f t="shared" si="919"/>
        <v>Inviable Sanitariamente</v>
      </c>
      <c r="LRS474" s="44" t="str">
        <f t="shared" si="919"/>
        <v>Inviable Sanitariamente</v>
      </c>
      <c r="LRT474" s="44" t="str">
        <f t="shared" ref="LRT474:LSC476" si="920">IF(LRR474&lt;5,"Sin Riesgo",IF(LRR474 &lt;=14,"Bajo",IF(LRR474&lt;=35,"Medio",IF(LRR474&lt;=80,"Alto","Inviable Sanitariamente"))))</f>
        <v>Inviable Sanitariamente</v>
      </c>
      <c r="LRU474" s="44" t="str">
        <f t="shared" si="920"/>
        <v>Inviable Sanitariamente</v>
      </c>
      <c r="LRV474" s="44" t="str">
        <f t="shared" si="920"/>
        <v>Inviable Sanitariamente</v>
      </c>
      <c r="LRW474" s="44" t="str">
        <f t="shared" si="920"/>
        <v>Inviable Sanitariamente</v>
      </c>
      <c r="LRX474" s="44" t="str">
        <f t="shared" si="920"/>
        <v>Inviable Sanitariamente</v>
      </c>
      <c r="LRY474" s="44" t="str">
        <f t="shared" si="920"/>
        <v>Inviable Sanitariamente</v>
      </c>
      <c r="LRZ474" s="44" t="str">
        <f t="shared" si="920"/>
        <v>Inviable Sanitariamente</v>
      </c>
      <c r="LSA474" s="44" t="str">
        <f t="shared" si="920"/>
        <v>Inviable Sanitariamente</v>
      </c>
      <c r="LSB474" s="44" t="str">
        <f t="shared" si="920"/>
        <v>Inviable Sanitariamente</v>
      </c>
      <c r="LSC474" s="44" t="str">
        <f t="shared" si="920"/>
        <v>Inviable Sanitariamente</v>
      </c>
      <c r="LSD474" s="44" t="str">
        <f t="shared" ref="LSD474:LSM476" si="921">IF(LSB474&lt;5,"Sin Riesgo",IF(LSB474 &lt;=14,"Bajo",IF(LSB474&lt;=35,"Medio",IF(LSB474&lt;=80,"Alto","Inviable Sanitariamente"))))</f>
        <v>Inviable Sanitariamente</v>
      </c>
      <c r="LSE474" s="44" t="str">
        <f t="shared" si="921"/>
        <v>Inviable Sanitariamente</v>
      </c>
      <c r="LSF474" s="44" t="str">
        <f t="shared" si="921"/>
        <v>Inviable Sanitariamente</v>
      </c>
      <c r="LSG474" s="44" t="str">
        <f t="shared" si="921"/>
        <v>Inviable Sanitariamente</v>
      </c>
      <c r="LSH474" s="44" t="str">
        <f t="shared" si="921"/>
        <v>Inviable Sanitariamente</v>
      </c>
      <c r="LSI474" s="44" t="str">
        <f t="shared" si="921"/>
        <v>Inviable Sanitariamente</v>
      </c>
      <c r="LSJ474" s="44" t="str">
        <f t="shared" si="921"/>
        <v>Inviable Sanitariamente</v>
      </c>
      <c r="LSK474" s="44" t="str">
        <f t="shared" si="921"/>
        <v>Inviable Sanitariamente</v>
      </c>
      <c r="LSL474" s="44" t="str">
        <f t="shared" si="921"/>
        <v>Inviable Sanitariamente</v>
      </c>
      <c r="LSM474" s="44" t="str">
        <f t="shared" si="921"/>
        <v>Inviable Sanitariamente</v>
      </c>
      <c r="LSN474" s="44" t="str">
        <f t="shared" ref="LSN474:LSW476" si="922">IF(LSL474&lt;5,"Sin Riesgo",IF(LSL474 &lt;=14,"Bajo",IF(LSL474&lt;=35,"Medio",IF(LSL474&lt;=80,"Alto","Inviable Sanitariamente"))))</f>
        <v>Inviable Sanitariamente</v>
      </c>
      <c r="LSO474" s="44" t="str">
        <f t="shared" si="922"/>
        <v>Inviable Sanitariamente</v>
      </c>
      <c r="LSP474" s="44" t="str">
        <f t="shared" si="922"/>
        <v>Inviable Sanitariamente</v>
      </c>
      <c r="LSQ474" s="44" t="str">
        <f t="shared" si="922"/>
        <v>Inviable Sanitariamente</v>
      </c>
      <c r="LSR474" s="44" t="str">
        <f t="shared" si="922"/>
        <v>Inviable Sanitariamente</v>
      </c>
      <c r="LSS474" s="44" t="str">
        <f t="shared" si="922"/>
        <v>Inviable Sanitariamente</v>
      </c>
      <c r="LST474" s="44" t="str">
        <f t="shared" si="922"/>
        <v>Inviable Sanitariamente</v>
      </c>
      <c r="LSU474" s="44" t="str">
        <f t="shared" si="922"/>
        <v>Inviable Sanitariamente</v>
      </c>
      <c r="LSV474" s="44" t="str">
        <f t="shared" si="922"/>
        <v>Inviable Sanitariamente</v>
      </c>
      <c r="LSW474" s="44" t="str">
        <f t="shared" si="922"/>
        <v>Inviable Sanitariamente</v>
      </c>
      <c r="LSX474" s="44" t="str">
        <f t="shared" ref="LSX474:LTG476" si="923">IF(LSV474&lt;5,"Sin Riesgo",IF(LSV474 &lt;=14,"Bajo",IF(LSV474&lt;=35,"Medio",IF(LSV474&lt;=80,"Alto","Inviable Sanitariamente"))))</f>
        <v>Inviable Sanitariamente</v>
      </c>
      <c r="LSY474" s="44" t="str">
        <f t="shared" si="923"/>
        <v>Inviable Sanitariamente</v>
      </c>
      <c r="LSZ474" s="44" t="str">
        <f t="shared" si="923"/>
        <v>Inviable Sanitariamente</v>
      </c>
      <c r="LTA474" s="44" t="str">
        <f t="shared" si="923"/>
        <v>Inviable Sanitariamente</v>
      </c>
      <c r="LTB474" s="44" t="str">
        <f t="shared" si="923"/>
        <v>Inviable Sanitariamente</v>
      </c>
      <c r="LTC474" s="44" t="str">
        <f t="shared" si="923"/>
        <v>Inviable Sanitariamente</v>
      </c>
      <c r="LTD474" s="44" t="str">
        <f t="shared" si="923"/>
        <v>Inviable Sanitariamente</v>
      </c>
      <c r="LTE474" s="44" t="str">
        <f t="shared" si="923"/>
        <v>Inviable Sanitariamente</v>
      </c>
      <c r="LTF474" s="44" t="str">
        <f t="shared" si="923"/>
        <v>Inviable Sanitariamente</v>
      </c>
      <c r="LTG474" s="44" t="str">
        <f t="shared" si="923"/>
        <v>Inviable Sanitariamente</v>
      </c>
      <c r="LTH474" s="44" t="str">
        <f t="shared" ref="LTH474:LTQ476" si="924">IF(LTF474&lt;5,"Sin Riesgo",IF(LTF474 &lt;=14,"Bajo",IF(LTF474&lt;=35,"Medio",IF(LTF474&lt;=80,"Alto","Inviable Sanitariamente"))))</f>
        <v>Inviable Sanitariamente</v>
      </c>
      <c r="LTI474" s="44" t="str">
        <f t="shared" si="924"/>
        <v>Inviable Sanitariamente</v>
      </c>
      <c r="LTJ474" s="44" t="str">
        <f t="shared" si="924"/>
        <v>Inviable Sanitariamente</v>
      </c>
      <c r="LTK474" s="44" t="str">
        <f t="shared" si="924"/>
        <v>Inviable Sanitariamente</v>
      </c>
      <c r="LTL474" s="44" t="str">
        <f t="shared" si="924"/>
        <v>Inviable Sanitariamente</v>
      </c>
      <c r="LTM474" s="44" t="str">
        <f t="shared" si="924"/>
        <v>Inviable Sanitariamente</v>
      </c>
      <c r="LTN474" s="44" t="str">
        <f t="shared" si="924"/>
        <v>Inviable Sanitariamente</v>
      </c>
      <c r="LTO474" s="44" t="str">
        <f t="shared" si="924"/>
        <v>Inviable Sanitariamente</v>
      </c>
      <c r="LTP474" s="44" t="str">
        <f t="shared" si="924"/>
        <v>Inviable Sanitariamente</v>
      </c>
      <c r="LTQ474" s="44" t="str">
        <f t="shared" si="924"/>
        <v>Inviable Sanitariamente</v>
      </c>
      <c r="LTR474" s="44" t="str">
        <f t="shared" ref="LTR474:LUA476" si="925">IF(LTP474&lt;5,"Sin Riesgo",IF(LTP474 &lt;=14,"Bajo",IF(LTP474&lt;=35,"Medio",IF(LTP474&lt;=80,"Alto","Inviable Sanitariamente"))))</f>
        <v>Inviable Sanitariamente</v>
      </c>
      <c r="LTS474" s="44" t="str">
        <f t="shared" si="925"/>
        <v>Inviable Sanitariamente</v>
      </c>
      <c r="LTT474" s="44" t="str">
        <f t="shared" si="925"/>
        <v>Inviable Sanitariamente</v>
      </c>
      <c r="LTU474" s="44" t="str">
        <f t="shared" si="925"/>
        <v>Inviable Sanitariamente</v>
      </c>
      <c r="LTV474" s="44" t="str">
        <f t="shared" si="925"/>
        <v>Inviable Sanitariamente</v>
      </c>
      <c r="LTW474" s="44" t="str">
        <f t="shared" si="925"/>
        <v>Inviable Sanitariamente</v>
      </c>
      <c r="LTX474" s="44" t="str">
        <f t="shared" si="925"/>
        <v>Inviable Sanitariamente</v>
      </c>
      <c r="LTY474" s="44" t="str">
        <f t="shared" si="925"/>
        <v>Inviable Sanitariamente</v>
      </c>
      <c r="LTZ474" s="44" t="str">
        <f t="shared" si="925"/>
        <v>Inviable Sanitariamente</v>
      </c>
      <c r="LUA474" s="44" t="str">
        <f t="shared" si="925"/>
        <v>Inviable Sanitariamente</v>
      </c>
      <c r="LUB474" s="44" t="str">
        <f t="shared" ref="LUB474:LUK476" si="926">IF(LTZ474&lt;5,"Sin Riesgo",IF(LTZ474 &lt;=14,"Bajo",IF(LTZ474&lt;=35,"Medio",IF(LTZ474&lt;=80,"Alto","Inviable Sanitariamente"))))</f>
        <v>Inviable Sanitariamente</v>
      </c>
      <c r="LUC474" s="44" t="str">
        <f t="shared" si="926"/>
        <v>Inviable Sanitariamente</v>
      </c>
      <c r="LUD474" s="44" t="str">
        <f t="shared" si="926"/>
        <v>Inviable Sanitariamente</v>
      </c>
      <c r="LUE474" s="44" t="str">
        <f t="shared" si="926"/>
        <v>Inviable Sanitariamente</v>
      </c>
      <c r="LUF474" s="44" t="str">
        <f t="shared" si="926"/>
        <v>Inviable Sanitariamente</v>
      </c>
      <c r="LUG474" s="44" t="str">
        <f t="shared" si="926"/>
        <v>Inviable Sanitariamente</v>
      </c>
      <c r="LUH474" s="44" t="str">
        <f t="shared" si="926"/>
        <v>Inviable Sanitariamente</v>
      </c>
      <c r="LUI474" s="44" t="str">
        <f t="shared" si="926"/>
        <v>Inviable Sanitariamente</v>
      </c>
      <c r="LUJ474" s="44" t="str">
        <f t="shared" si="926"/>
        <v>Inviable Sanitariamente</v>
      </c>
      <c r="LUK474" s="44" t="str">
        <f t="shared" si="926"/>
        <v>Inviable Sanitariamente</v>
      </c>
      <c r="LUL474" s="44" t="str">
        <f t="shared" ref="LUL474:LUU476" si="927">IF(LUJ474&lt;5,"Sin Riesgo",IF(LUJ474 &lt;=14,"Bajo",IF(LUJ474&lt;=35,"Medio",IF(LUJ474&lt;=80,"Alto","Inviable Sanitariamente"))))</f>
        <v>Inviable Sanitariamente</v>
      </c>
      <c r="LUM474" s="44" t="str">
        <f t="shared" si="927"/>
        <v>Inviable Sanitariamente</v>
      </c>
      <c r="LUN474" s="44" t="str">
        <f t="shared" si="927"/>
        <v>Inviable Sanitariamente</v>
      </c>
      <c r="LUO474" s="44" t="str">
        <f t="shared" si="927"/>
        <v>Inviable Sanitariamente</v>
      </c>
      <c r="LUP474" s="44" t="str">
        <f t="shared" si="927"/>
        <v>Inviable Sanitariamente</v>
      </c>
      <c r="LUQ474" s="44" t="str">
        <f t="shared" si="927"/>
        <v>Inviable Sanitariamente</v>
      </c>
      <c r="LUR474" s="44" t="str">
        <f t="shared" si="927"/>
        <v>Inviable Sanitariamente</v>
      </c>
      <c r="LUS474" s="44" t="str">
        <f t="shared" si="927"/>
        <v>Inviable Sanitariamente</v>
      </c>
      <c r="LUT474" s="44" t="str">
        <f t="shared" si="927"/>
        <v>Inviable Sanitariamente</v>
      </c>
      <c r="LUU474" s="44" t="str">
        <f t="shared" si="927"/>
        <v>Inviable Sanitariamente</v>
      </c>
      <c r="LUV474" s="44" t="str">
        <f t="shared" ref="LUV474:LVE476" si="928">IF(LUT474&lt;5,"Sin Riesgo",IF(LUT474 &lt;=14,"Bajo",IF(LUT474&lt;=35,"Medio",IF(LUT474&lt;=80,"Alto","Inviable Sanitariamente"))))</f>
        <v>Inviable Sanitariamente</v>
      </c>
      <c r="LUW474" s="44" t="str">
        <f t="shared" si="928"/>
        <v>Inviable Sanitariamente</v>
      </c>
      <c r="LUX474" s="44" t="str">
        <f t="shared" si="928"/>
        <v>Inviable Sanitariamente</v>
      </c>
      <c r="LUY474" s="44" t="str">
        <f t="shared" si="928"/>
        <v>Inviable Sanitariamente</v>
      </c>
      <c r="LUZ474" s="44" t="str">
        <f t="shared" si="928"/>
        <v>Inviable Sanitariamente</v>
      </c>
      <c r="LVA474" s="44" t="str">
        <f t="shared" si="928"/>
        <v>Inviable Sanitariamente</v>
      </c>
      <c r="LVB474" s="44" t="str">
        <f t="shared" si="928"/>
        <v>Inviable Sanitariamente</v>
      </c>
      <c r="LVC474" s="44" t="str">
        <f t="shared" si="928"/>
        <v>Inviable Sanitariamente</v>
      </c>
      <c r="LVD474" s="44" t="str">
        <f t="shared" si="928"/>
        <v>Inviable Sanitariamente</v>
      </c>
      <c r="LVE474" s="44" t="str">
        <f t="shared" si="928"/>
        <v>Inviable Sanitariamente</v>
      </c>
      <c r="LVF474" s="44" t="str">
        <f t="shared" ref="LVF474:LVO476" si="929">IF(LVD474&lt;5,"Sin Riesgo",IF(LVD474 &lt;=14,"Bajo",IF(LVD474&lt;=35,"Medio",IF(LVD474&lt;=80,"Alto","Inviable Sanitariamente"))))</f>
        <v>Inviable Sanitariamente</v>
      </c>
      <c r="LVG474" s="44" t="str">
        <f t="shared" si="929"/>
        <v>Inviable Sanitariamente</v>
      </c>
      <c r="LVH474" s="44" t="str">
        <f t="shared" si="929"/>
        <v>Inviable Sanitariamente</v>
      </c>
      <c r="LVI474" s="44" t="str">
        <f t="shared" si="929"/>
        <v>Inviable Sanitariamente</v>
      </c>
      <c r="LVJ474" s="44" t="str">
        <f t="shared" si="929"/>
        <v>Inviable Sanitariamente</v>
      </c>
      <c r="LVK474" s="44" t="str">
        <f t="shared" si="929"/>
        <v>Inviable Sanitariamente</v>
      </c>
      <c r="LVL474" s="44" t="str">
        <f t="shared" si="929"/>
        <v>Inviable Sanitariamente</v>
      </c>
      <c r="LVM474" s="44" t="str">
        <f t="shared" si="929"/>
        <v>Inviable Sanitariamente</v>
      </c>
      <c r="LVN474" s="44" t="str">
        <f t="shared" si="929"/>
        <v>Inviable Sanitariamente</v>
      </c>
      <c r="LVO474" s="44" t="str">
        <f t="shared" si="929"/>
        <v>Inviable Sanitariamente</v>
      </c>
      <c r="LVP474" s="44" t="str">
        <f t="shared" ref="LVP474:LVY476" si="930">IF(LVN474&lt;5,"Sin Riesgo",IF(LVN474 &lt;=14,"Bajo",IF(LVN474&lt;=35,"Medio",IF(LVN474&lt;=80,"Alto","Inviable Sanitariamente"))))</f>
        <v>Inviable Sanitariamente</v>
      </c>
      <c r="LVQ474" s="44" t="str">
        <f t="shared" si="930"/>
        <v>Inviable Sanitariamente</v>
      </c>
      <c r="LVR474" s="44" t="str">
        <f t="shared" si="930"/>
        <v>Inviable Sanitariamente</v>
      </c>
      <c r="LVS474" s="44" t="str">
        <f t="shared" si="930"/>
        <v>Inviable Sanitariamente</v>
      </c>
      <c r="LVT474" s="44" t="str">
        <f t="shared" si="930"/>
        <v>Inviable Sanitariamente</v>
      </c>
      <c r="LVU474" s="44" t="str">
        <f t="shared" si="930"/>
        <v>Inviable Sanitariamente</v>
      </c>
      <c r="LVV474" s="44" t="str">
        <f t="shared" si="930"/>
        <v>Inviable Sanitariamente</v>
      </c>
      <c r="LVW474" s="44" t="str">
        <f t="shared" si="930"/>
        <v>Inviable Sanitariamente</v>
      </c>
      <c r="LVX474" s="44" t="str">
        <f t="shared" si="930"/>
        <v>Inviable Sanitariamente</v>
      </c>
      <c r="LVY474" s="44" t="str">
        <f t="shared" si="930"/>
        <v>Inviable Sanitariamente</v>
      </c>
      <c r="LVZ474" s="44" t="str">
        <f t="shared" ref="LVZ474:LWI476" si="931">IF(LVX474&lt;5,"Sin Riesgo",IF(LVX474 &lt;=14,"Bajo",IF(LVX474&lt;=35,"Medio",IF(LVX474&lt;=80,"Alto","Inviable Sanitariamente"))))</f>
        <v>Inviable Sanitariamente</v>
      </c>
      <c r="LWA474" s="44" t="str">
        <f t="shared" si="931"/>
        <v>Inviable Sanitariamente</v>
      </c>
      <c r="LWB474" s="44" t="str">
        <f t="shared" si="931"/>
        <v>Inviable Sanitariamente</v>
      </c>
      <c r="LWC474" s="44" t="str">
        <f t="shared" si="931"/>
        <v>Inviable Sanitariamente</v>
      </c>
      <c r="LWD474" s="44" t="str">
        <f t="shared" si="931"/>
        <v>Inviable Sanitariamente</v>
      </c>
      <c r="LWE474" s="44" t="str">
        <f t="shared" si="931"/>
        <v>Inviable Sanitariamente</v>
      </c>
      <c r="LWF474" s="44" t="str">
        <f t="shared" si="931"/>
        <v>Inviable Sanitariamente</v>
      </c>
      <c r="LWG474" s="44" t="str">
        <f t="shared" si="931"/>
        <v>Inviable Sanitariamente</v>
      </c>
      <c r="LWH474" s="44" t="str">
        <f t="shared" si="931"/>
        <v>Inviable Sanitariamente</v>
      </c>
      <c r="LWI474" s="44" t="str">
        <f t="shared" si="931"/>
        <v>Inviable Sanitariamente</v>
      </c>
      <c r="LWJ474" s="44" t="str">
        <f t="shared" ref="LWJ474:LWS476" si="932">IF(LWH474&lt;5,"Sin Riesgo",IF(LWH474 &lt;=14,"Bajo",IF(LWH474&lt;=35,"Medio",IF(LWH474&lt;=80,"Alto","Inviable Sanitariamente"))))</f>
        <v>Inviable Sanitariamente</v>
      </c>
      <c r="LWK474" s="44" t="str">
        <f t="shared" si="932"/>
        <v>Inviable Sanitariamente</v>
      </c>
      <c r="LWL474" s="44" t="str">
        <f t="shared" si="932"/>
        <v>Inviable Sanitariamente</v>
      </c>
      <c r="LWM474" s="44" t="str">
        <f t="shared" si="932"/>
        <v>Inviable Sanitariamente</v>
      </c>
      <c r="LWN474" s="44" t="str">
        <f t="shared" si="932"/>
        <v>Inviable Sanitariamente</v>
      </c>
      <c r="LWO474" s="44" t="str">
        <f t="shared" si="932"/>
        <v>Inviable Sanitariamente</v>
      </c>
      <c r="LWP474" s="44" t="str">
        <f t="shared" si="932"/>
        <v>Inviable Sanitariamente</v>
      </c>
      <c r="LWQ474" s="44" t="str">
        <f t="shared" si="932"/>
        <v>Inviable Sanitariamente</v>
      </c>
      <c r="LWR474" s="44" t="str">
        <f t="shared" si="932"/>
        <v>Inviable Sanitariamente</v>
      </c>
      <c r="LWS474" s="44" t="str">
        <f t="shared" si="932"/>
        <v>Inviable Sanitariamente</v>
      </c>
      <c r="LWT474" s="44" t="str">
        <f t="shared" ref="LWT474:LXC476" si="933">IF(LWR474&lt;5,"Sin Riesgo",IF(LWR474 &lt;=14,"Bajo",IF(LWR474&lt;=35,"Medio",IF(LWR474&lt;=80,"Alto","Inviable Sanitariamente"))))</f>
        <v>Inviable Sanitariamente</v>
      </c>
      <c r="LWU474" s="44" t="str">
        <f t="shared" si="933"/>
        <v>Inviable Sanitariamente</v>
      </c>
      <c r="LWV474" s="44" t="str">
        <f t="shared" si="933"/>
        <v>Inviable Sanitariamente</v>
      </c>
      <c r="LWW474" s="44" t="str">
        <f t="shared" si="933"/>
        <v>Inviable Sanitariamente</v>
      </c>
      <c r="LWX474" s="44" t="str">
        <f t="shared" si="933"/>
        <v>Inviable Sanitariamente</v>
      </c>
      <c r="LWY474" s="44" t="str">
        <f t="shared" si="933"/>
        <v>Inviable Sanitariamente</v>
      </c>
      <c r="LWZ474" s="44" t="str">
        <f t="shared" si="933"/>
        <v>Inviable Sanitariamente</v>
      </c>
      <c r="LXA474" s="44" t="str">
        <f t="shared" si="933"/>
        <v>Inviable Sanitariamente</v>
      </c>
      <c r="LXB474" s="44" t="str">
        <f t="shared" si="933"/>
        <v>Inviable Sanitariamente</v>
      </c>
      <c r="LXC474" s="44" t="str">
        <f t="shared" si="933"/>
        <v>Inviable Sanitariamente</v>
      </c>
      <c r="LXD474" s="44" t="str">
        <f t="shared" ref="LXD474:LXM476" si="934">IF(LXB474&lt;5,"Sin Riesgo",IF(LXB474 &lt;=14,"Bajo",IF(LXB474&lt;=35,"Medio",IF(LXB474&lt;=80,"Alto","Inviable Sanitariamente"))))</f>
        <v>Inviable Sanitariamente</v>
      </c>
      <c r="LXE474" s="44" t="str">
        <f t="shared" si="934"/>
        <v>Inviable Sanitariamente</v>
      </c>
      <c r="LXF474" s="44" t="str">
        <f t="shared" si="934"/>
        <v>Inviable Sanitariamente</v>
      </c>
      <c r="LXG474" s="44" t="str">
        <f t="shared" si="934"/>
        <v>Inviable Sanitariamente</v>
      </c>
      <c r="LXH474" s="44" t="str">
        <f t="shared" si="934"/>
        <v>Inviable Sanitariamente</v>
      </c>
      <c r="LXI474" s="44" t="str">
        <f t="shared" si="934"/>
        <v>Inviable Sanitariamente</v>
      </c>
      <c r="LXJ474" s="44" t="str">
        <f t="shared" si="934"/>
        <v>Inviable Sanitariamente</v>
      </c>
      <c r="LXK474" s="44" t="str">
        <f t="shared" si="934"/>
        <v>Inviable Sanitariamente</v>
      </c>
      <c r="LXL474" s="44" t="str">
        <f t="shared" si="934"/>
        <v>Inviable Sanitariamente</v>
      </c>
      <c r="LXM474" s="44" t="str">
        <f t="shared" si="934"/>
        <v>Inviable Sanitariamente</v>
      </c>
      <c r="LXN474" s="44" t="str">
        <f t="shared" ref="LXN474:LXW476" si="935">IF(LXL474&lt;5,"Sin Riesgo",IF(LXL474 &lt;=14,"Bajo",IF(LXL474&lt;=35,"Medio",IF(LXL474&lt;=80,"Alto","Inviable Sanitariamente"))))</f>
        <v>Inviable Sanitariamente</v>
      </c>
      <c r="LXO474" s="44" t="str">
        <f t="shared" si="935"/>
        <v>Inviable Sanitariamente</v>
      </c>
      <c r="LXP474" s="44" t="str">
        <f t="shared" si="935"/>
        <v>Inviable Sanitariamente</v>
      </c>
      <c r="LXQ474" s="44" t="str">
        <f t="shared" si="935"/>
        <v>Inviable Sanitariamente</v>
      </c>
      <c r="LXR474" s="44" t="str">
        <f t="shared" si="935"/>
        <v>Inviable Sanitariamente</v>
      </c>
      <c r="LXS474" s="44" t="str">
        <f t="shared" si="935"/>
        <v>Inviable Sanitariamente</v>
      </c>
      <c r="LXT474" s="44" t="str">
        <f t="shared" si="935"/>
        <v>Inviable Sanitariamente</v>
      </c>
      <c r="LXU474" s="44" t="str">
        <f t="shared" si="935"/>
        <v>Inviable Sanitariamente</v>
      </c>
      <c r="LXV474" s="44" t="str">
        <f t="shared" si="935"/>
        <v>Inviable Sanitariamente</v>
      </c>
      <c r="LXW474" s="44" t="str">
        <f t="shared" si="935"/>
        <v>Inviable Sanitariamente</v>
      </c>
      <c r="LXX474" s="44" t="str">
        <f t="shared" ref="LXX474:LYG476" si="936">IF(LXV474&lt;5,"Sin Riesgo",IF(LXV474 &lt;=14,"Bajo",IF(LXV474&lt;=35,"Medio",IF(LXV474&lt;=80,"Alto","Inviable Sanitariamente"))))</f>
        <v>Inviable Sanitariamente</v>
      </c>
      <c r="LXY474" s="44" t="str">
        <f t="shared" si="936"/>
        <v>Inviable Sanitariamente</v>
      </c>
      <c r="LXZ474" s="44" t="str">
        <f t="shared" si="936"/>
        <v>Inviable Sanitariamente</v>
      </c>
      <c r="LYA474" s="44" t="str">
        <f t="shared" si="936"/>
        <v>Inviable Sanitariamente</v>
      </c>
      <c r="LYB474" s="44" t="str">
        <f t="shared" si="936"/>
        <v>Inviable Sanitariamente</v>
      </c>
      <c r="LYC474" s="44" t="str">
        <f t="shared" si="936"/>
        <v>Inviable Sanitariamente</v>
      </c>
      <c r="LYD474" s="44" t="str">
        <f t="shared" si="936"/>
        <v>Inviable Sanitariamente</v>
      </c>
      <c r="LYE474" s="44" t="str">
        <f t="shared" si="936"/>
        <v>Inviable Sanitariamente</v>
      </c>
      <c r="LYF474" s="44" t="str">
        <f t="shared" si="936"/>
        <v>Inviable Sanitariamente</v>
      </c>
      <c r="LYG474" s="44" t="str">
        <f t="shared" si="936"/>
        <v>Inviable Sanitariamente</v>
      </c>
      <c r="LYH474" s="44" t="str">
        <f t="shared" ref="LYH474:LYQ476" si="937">IF(LYF474&lt;5,"Sin Riesgo",IF(LYF474 &lt;=14,"Bajo",IF(LYF474&lt;=35,"Medio",IF(LYF474&lt;=80,"Alto","Inviable Sanitariamente"))))</f>
        <v>Inviable Sanitariamente</v>
      </c>
      <c r="LYI474" s="44" t="str">
        <f t="shared" si="937"/>
        <v>Inviable Sanitariamente</v>
      </c>
      <c r="LYJ474" s="44" t="str">
        <f t="shared" si="937"/>
        <v>Inviable Sanitariamente</v>
      </c>
      <c r="LYK474" s="44" t="str">
        <f t="shared" si="937"/>
        <v>Inviable Sanitariamente</v>
      </c>
      <c r="LYL474" s="44" t="str">
        <f t="shared" si="937"/>
        <v>Inviable Sanitariamente</v>
      </c>
      <c r="LYM474" s="44" t="str">
        <f t="shared" si="937"/>
        <v>Inviable Sanitariamente</v>
      </c>
      <c r="LYN474" s="44" t="str">
        <f t="shared" si="937"/>
        <v>Inviable Sanitariamente</v>
      </c>
      <c r="LYO474" s="44" t="str">
        <f t="shared" si="937"/>
        <v>Inviable Sanitariamente</v>
      </c>
      <c r="LYP474" s="44" t="str">
        <f t="shared" si="937"/>
        <v>Inviable Sanitariamente</v>
      </c>
      <c r="LYQ474" s="44" t="str">
        <f t="shared" si="937"/>
        <v>Inviable Sanitariamente</v>
      </c>
      <c r="LYR474" s="44" t="str">
        <f t="shared" ref="LYR474:LZA476" si="938">IF(LYP474&lt;5,"Sin Riesgo",IF(LYP474 &lt;=14,"Bajo",IF(LYP474&lt;=35,"Medio",IF(LYP474&lt;=80,"Alto","Inviable Sanitariamente"))))</f>
        <v>Inviable Sanitariamente</v>
      </c>
      <c r="LYS474" s="44" t="str">
        <f t="shared" si="938"/>
        <v>Inviable Sanitariamente</v>
      </c>
      <c r="LYT474" s="44" t="str">
        <f t="shared" si="938"/>
        <v>Inviable Sanitariamente</v>
      </c>
      <c r="LYU474" s="44" t="str">
        <f t="shared" si="938"/>
        <v>Inviable Sanitariamente</v>
      </c>
      <c r="LYV474" s="44" t="str">
        <f t="shared" si="938"/>
        <v>Inviable Sanitariamente</v>
      </c>
      <c r="LYW474" s="44" t="str">
        <f t="shared" si="938"/>
        <v>Inviable Sanitariamente</v>
      </c>
      <c r="LYX474" s="44" t="str">
        <f t="shared" si="938"/>
        <v>Inviable Sanitariamente</v>
      </c>
      <c r="LYY474" s="44" t="str">
        <f t="shared" si="938"/>
        <v>Inviable Sanitariamente</v>
      </c>
      <c r="LYZ474" s="44" t="str">
        <f t="shared" si="938"/>
        <v>Inviable Sanitariamente</v>
      </c>
      <c r="LZA474" s="44" t="str">
        <f t="shared" si="938"/>
        <v>Inviable Sanitariamente</v>
      </c>
      <c r="LZB474" s="44" t="str">
        <f t="shared" ref="LZB474:LZK476" si="939">IF(LYZ474&lt;5,"Sin Riesgo",IF(LYZ474 &lt;=14,"Bajo",IF(LYZ474&lt;=35,"Medio",IF(LYZ474&lt;=80,"Alto","Inviable Sanitariamente"))))</f>
        <v>Inviable Sanitariamente</v>
      </c>
      <c r="LZC474" s="44" t="str">
        <f t="shared" si="939"/>
        <v>Inviable Sanitariamente</v>
      </c>
      <c r="LZD474" s="44" t="str">
        <f t="shared" si="939"/>
        <v>Inviable Sanitariamente</v>
      </c>
      <c r="LZE474" s="44" t="str">
        <f t="shared" si="939"/>
        <v>Inviable Sanitariamente</v>
      </c>
      <c r="LZF474" s="44" t="str">
        <f t="shared" si="939"/>
        <v>Inviable Sanitariamente</v>
      </c>
      <c r="LZG474" s="44" t="str">
        <f t="shared" si="939"/>
        <v>Inviable Sanitariamente</v>
      </c>
      <c r="LZH474" s="44" t="str">
        <f t="shared" si="939"/>
        <v>Inviable Sanitariamente</v>
      </c>
      <c r="LZI474" s="44" t="str">
        <f t="shared" si="939"/>
        <v>Inviable Sanitariamente</v>
      </c>
      <c r="LZJ474" s="44" t="str">
        <f t="shared" si="939"/>
        <v>Inviable Sanitariamente</v>
      </c>
      <c r="LZK474" s="44" t="str">
        <f t="shared" si="939"/>
        <v>Inviable Sanitariamente</v>
      </c>
      <c r="LZL474" s="44" t="str">
        <f t="shared" ref="LZL474:LZU476" si="940">IF(LZJ474&lt;5,"Sin Riesgo",IF(LZJ474 &lt;=14,"Bajo",IF(LZJ474&lt;=35,"Medio",IF(LZJ474&lt;=80,"Alto","Inviable Sanitariamente"))))</f>
        <v>Inviable Sanitariamente</v>
      </c>
      <c r="LZM474" s="44" t="str">
        <f t="shared" si="940"/>
        <v>Inviable Sanitariamente</v>
      </c>
      <c r="LZN474" s="44" t="str">
        <f t="shared" si="940"/>
        <v>Inviable Sanitariamente</v>
      </c>
      <c r="LZO474" s="44" t="str">
        <f t="shared" si="940"/>
        <v>Inviable Sanitariamente</v>
      </c>
      <c r="LZP474" s="44" t="str">
        <f t="shared" si="940"/>
        <v>Inviable Sanitariamente</v>
      </c>
      <c r="LZQ474" s="44" t="str">
        <f t="shared" si="940"/>
        <v>Inviable Sanitariamente</v>
      </c>
      <c r="LZR474" s="44" t="str">
        <f t="shared" si="940"/>
        <v>Inviable Sanitariamente</v>
      </c>
      <c r="LZS474" s="44" t="str">
        <f t="shared" si="940"/>
        <v>Inviable Sanitariamente</v>
      </c>
      <c r="LZT474" s="44" t="str">
        <f t="shared" si="940"/>
        <v>Inviable Sanitariamente</v>
      </c>
      <c r="LZU474" s="44" t="str">
        <f t="shared" si="940"/>
        <v>Inviable Sanitariamente</v>
      </c>
      <c r="LZV474" s="44" t="str">
        <f t="shared" ref="LZV474:MAE476" si="941">IF(LZT474&lt;5,"Sin Riesgo",IF(LZT474 &lt;=14,"Bajo",IF(LZT474&lt;=35,"Medio",IF(LZT474&lt;=80,"Alto","Inviable Sanitariamente"))))</f>
        <v>Inviable Sanitariamente</v>
      </c>
      <c r="LZW474" s="44" t="str">
        <f t="shared" si="941"/>
        <v>Inviable Sanitariamente</v>
      </c>
      <c r="LZX474" s="44" t="str">
        <f t="shared" si="941"/>
        <v>Inviable Sanitariamente</v>
      </c>
      <c r="LZY474" s="44" t="str">
        <f t="shared" si="941"/>
        <v>Inviable Sanitariamente</v>
      </c>
      <c r="LZZ474" s="44" t="str">
        <f t="shared" si="941"/>
        <v>Inviable Sanitariamente</v>
      </c>
      <c r="MAA474" s="44" t="str">
        <f t="shared" si="941"/>
        <v>Inviable Sanitariamente</v>
      </c>
      <c r="MAB474" s="44" t="str">
        <f t="shared" si="941"/>
        <v>Inviable Sanitariamente</v>
      </c>
      <c r="MAC474" s="44" t="str">
        <f t="shared" si="941"/>
        <v>Inviable Sanitariamente</v>
      </c>
      <c r="MAD474" s="44" t="str">
        <f t="shared" si="941"/>
        <v>Inviable Sanitariamente</v>
      </c>
      <c r="MAE474" s="44" t="str">
        <f t="shared" si="941"/>
        <v>Inviable Sanitariamente</v>
      </c>
      <c r="MAF474" s="44" t="str">
        <f t="shared" ref="MAF474:MAO476" si="942">IF(MAD474&lt;5,"Sin Riesgo",IF(MAD474 &lt;=14,"Bajo",IF(MAD474&lt;=35,"Medio",IF(MAD474&lt;=80,"Alto","Inviable Sanitariamente"))))</f>
        <v>Inviable Sanitariamente</v>
      </c>
      <c r="MAG474" s="44" t="str">
        <f t="shared" si="942"/>
        <v>Inviable Sanitariamente</v>
      </c>
      <c r="MAH474" s="44" t="str">
        <f t="shared" si="942"/>
        <v>Inviable Sanitariamente</v>
      </c>
      <c r="MAI474" s="44" t="str">
        <f t="shared" si="942"/>
        <v>Inviable Sanitariamente</v>
      </c>
      <c r="MAJ474" s="44" t="str">
        <f t="shared" si="942"/>
        <v>Inviable Sanitariamente</v>
      </c>
      <c r="MAK474" s="44" t="str">
        <f t="shared" si="942"/>
        <v>Inviable Sanitariamente</v>
      </c>
      <c r="MAL474" s="44" t="str">
        <f t="shared" si="942"/>
        <v>Inviable Sanitariamente</v>
      </c>
      <c r="MAM474" s="44" t="str">
        <f t="shared" si="942"/>
        <v>Inviable Sanitariamente</v>
      </c>
      <c r="MAN474" s="44" t="str">
        <f t="shared" si="942"/>
        <v>Inviable Sanitariamente</v>
      </c>
      <c r="MAO474" s="44" t="str">
        <f t="shared" si="942"/>
        <v>Inviable Sanitariamente</v>
      </c>
      <c r="MAP474" s="44" t="str">
        <f t="shared" ref="MAP474:MAY476" si="943">IF(MAN474&lt;5,"Sin Riesgo",IF(MAN474 &lt;=14,"Bajo",IF(MAN474&lt;=35,"Medio",IF(MAN474&lt;=80,"Alto","Inviable Sanitariamente"))))</f>
        <v>Inviable Sanitariamente</v>
      </c>
      <c r="MAQ474" s="44" t="str">
        <f t="shared" si="943"/>
        <v>Inviable Sanitariamente</v>
      </c>
      <c r="MAR474" s="44" t="str">
        <f t="shared" si="943"/>
        <v>Inviable Sanitariamente</v>
      </c>
      <c r="MAS474" s="44" t="str">
        <f t="shared" si="943"/>
        <v>Inviable Sanitariamente</v>
      </c>
      <c r="MAT474" s="44" t="str">
        <f t="shared" si="943"/>
        <v>Inviable Sanitariamente</v>
      </c>
      <c r="MAU474" s="44" t="str">
        <f t="shared" si="943"/>
        <v>Inviable Sanitariamente</v>
      </c>
      <c r="MAV474" s="44" t="str">
        <f t="shared" si="943"/>
        <v>Inviable Sanitariamente</v>
      </c>
      <c r="MAW474" s="44" t="str">
        <f t="shared" si="943"/>
        <v>Inviable Sanitariamente</v>
      </c>
      <c r="MAX474" s="44" t="str">
        <f t="shared" si="943"/>
        <v>Inviable Sanitariamente</v>
      </c>
      <c r="MAY474" s="44" t="str">
        <f t="shared" si="943"/>
        <v>Inviable Sanitariamente</v>
      </c>
      <c r="MAZ474" s="44" t="str">
        <f t="shared" ref="MAZ474:MBI476" si="944">IF(MAX474&lt;5,"Sin Riesgo",IF(MAX474 &lt;=14,"Bajo",IF(MAX474&lt;=35,"Medio",IF(MAX474&lt;=80,"Alto","Inviable Sanitariamente"))))</f>
        <v>Inviable Sanitariamente</v>
      </c>
      <c r="MBA474" s="44" t="str">
        <f t="shared" si="944"/>
        <v>Inviable Sanitariamente</v>
      </c>
      <c r="MBB474" s="44" t="str">
        <f t="shared" si="944"/>
        <v>Inviable Sanitariamente</v>
      </c>
      <c r="MBC474" s="44" t="str">
        <f t="shared" si="944"/>
        <v>Inviable Sanitariamente</v>
      </c>
      <c r="MBD474" s="44" t="str">
        <f t="shared" si="944"/>
        <v>Inviable Sanitariamente</v>
      </c>
      <c r="MBE474" s="44" t="str">
        <f t="shared" si="944"/>
        <v>Inviable Sanitariamente</v>
      </c>
      <c r="MBF474" s="44" t="str">
        <f t="shared" si="944"/>
        <v>Inviable Sanitariamente</v>
      </c>
      <c r="MBG474" s="44" t="str">
        <f t="shared" si="944"/>
        <v>Inviable Sanitariamente</v>
      </c>
      <c r="MBH474" s="44" t="str">
        <f t="shared" si="944"/>
        <v>Inviable Sanitariamente</v>
      </c>
      <c r="MBI474" s="44" t="str">
        <f t="shared" si="944"/>
        <v>Inviable Sanitariamente</v>
      </c>
      <c r="MBJ474" s="44" t="str">
        <f t="shared" ref="MBJ474:MBS476" si="945">IF(MBH474&lt;5,"Sin Riesgo",IF(MBH474 &lt;=14,"Bajo",IF(MBH474&lt;=35,"Medio",IF(MBH474&lt;=80,"Alto","Inviable Sanitariamente"))))</f>
        <v>Inviable Sanitariamente</v>
      </c>
      <c r="MBK474" s="44" t="str">
        <f t="shared" si="945"/>
        <v>Inviable Sanitariamente</v>
      </c>
      <c r="MBL474" s="44" t="str">
        <f t="shared" si="945"/>
        <v>Inviable Sanitariamente</v>
      </c>
      <c r="MBM474" s="44" t="str">
        <f t="shared" si="945"/>
        <v>Inviable Sanitariamente</v>
      </c>
      <c r="MBN474" s="44" t="str">
        <f t="shared" si="945"/>
        <v>Inviable Sanitariamente</v>
      </c>
      <c r="MBO474" s="44" t="str">
        <f t="shared" si="945"/>
        <v>Inviable Sanitariamente</v>
      </c>
      <c r="MBP474" s="44" t="str">
        <f t="shared" si="945"/>
        <v>Inviable Sanitariamente</v>
      </c>
      <c r="MBQ474" s="44" t="str">
        <f t="shared" si="945"/>
        <v>Inviable Sanitariamente</v>
      </c>
      <c r="MBR474" s="44" t="str">
        <f t="shared" si="945"/>
        <v>Inviable Sanitariamente</v>
      </c>
      <c r="MBS474" s="44" t="str">
        <f t="shared" si="945"/>
        <v>Inviable Sanitariamente</v>
      </c>
      <c r="MBT474" s="44" t="str">
        <f t="shared" ref="MBT474:MCC476" si="946">IF(MBR474&lt;5,"Sin Riesgo",IF(MBR474 &lt;=14,"Bajo",IF(MBR474&lt;=35,"Medio",IF(MBR474&lt;=80,"Alto","Inviable Sanitariamente"))))</f>
        <v>Inviable Sanitariamente</v>
      </c>
      <c r="MBU474" s="44" t="str">
        <f t="shared" si="946"/>
        <v>Inviable Sanitariamente</v>
      </c>
      <c r="MBV474" s="44" t="str">
        <f t="shared" si="946"/>
        <v>Inviable Sanitariamente</v>
      </c>
      <c r="MBW474" s="44" t="str">
        <f t="shared" si="946"/>
        <v>Inviable Sanitariamente</v>
      </c>
      <c r="MBX474" s="44" t="str">
        <f t="shared" si="946"/>
        <v>Inviable Sanitariamente</v>
      </c>
      <c r="MBY474" s="44" t="str">
        <f t="shared" si="946"/>
        <v>Inviable Sanitariamente</v>
      </c>
      <c r="MBZ474" s="44" t="str">
        <f t="shared" si="946"/>
        <v>Inviable Sanitariamente</v>
      </c>
      <c r="MCA474" s="44" t="str">
        <f t="shared" si="946"/>
        <v>Inviable Sanitariamente</v>
      </c>
      <c r="MCB474" s="44" t="str">
        <f t="shared" si="946"/>
        <v>Inviable Sanitariamente</v>
      </c>
      <c r="MCC474" s="44" t="str">
        <f t="shared" si="946"/>
        <v>Inviable Sanitariamente</v>
      </c>
      <c r="MCD474" s="44" t="str">
        <f t="shared" ref="MCD474:MCM476" si="947">IF(MCB474&lt;5,"Sin Riesgo",IF(MCB474 &lt;=14,"Bajo",IF(MCB474&lt;=35,"Medio",IF(MCB474&lt;=80,"Alto","Inviable Sanitariamente"))))</f>
        <v>Inviable Sanitariamente</v>
      </c>
      <c r="MCE474" s="44" t="str">
        <f t="shared" si="947"/>
        <v>Inviable Sanitariamente</v>
      </c>
      <c r="MCF474" s="44" t="str">
        <f t="shared" si="947"/>
        <v>Inviable Sanitariamente</v>
      </c>
      <c r="MCG474" s="44" t="str">
        <f t="shared" si="947"/>
        <v>Inviable Sanitariamente</v>
      </c>
      <c r="MCH474" s="44" t="str">
        <f t="shared" si="947"/>
        <v>Inviable Sanitariamente</v>
      </c>
      <c r="MCI474" s="44" t="str">
        <f t="shared" si="947"/>
        <v>Inviable Sanitariamente</v>
      </c>
      <c r="MCJ474" s="44" t="str">
        <f t="shared" si="947"/>
        <v>Inviable Sanitariamente</v>
      </c>
      <c r="MCK474" s="44" t="str">
        <f t="shared" si="947"/>
        <v>Inviable Sanitariamente</v>
      </c>
      <c r="MCL474" s="44" t="str">
        <f t="shared" si="947"/>
        <v>Inviable Sanitariamente</v>
      </c>
      <c r="MCM474" s="44" t="str">
        <f t="shared" si="947"/>
        <v>Inviable Sanitariamente</v>
      </c>
      <c r="MCN474" s="44" t="str">
        <f t="shared" ref="MCN474:MCW476" si="948">IF(MCL474&lt;5,"Sin Riesgo",IF(MCL474 &lt;=14,"Bajo",IF(MCL474&lt;=35,"Medio",IF(MCL474&lt;=80,"Alto","Inviable Sanitariamente"))))</f>
        <v>Inviable Sanitariamente</v>
      </c>
      <c r="MCO474" s="44" t="str">
        <f t="shared" si="948"/>
        <v>Inviable Sanitariamente</v>
      </c>
      <c r="MCP474" s="44" t="str">
        <f t="shared" si="948"/>
        <v>Inviable Sanitariamente</v>
      </c>
      <c r="MCQ474" s="44" t="str">
        <f t="shared" si="948"/>
        <v>Inviable Sanitariamente</v>
      </c>
      <c r="MCR474" s="44" t="str">
        <f t="shared" si="948"/>
        <v>Inviable Sanitariamente</v>
      </c>
      <c r="MCS474" s="44" t="str">
        <f t="shared" si="948"/>
        <v>Inviable Sanitariamente</v>
      </c>
      <c r="MCT474" s="44" t="str">
        <f t="shared" si="948"/>
        <v>Inviable Sanitariamente</v>
      </c>
      <c r="MCU474" s="44" t="str">
        <f t="shared" si="948"/>
        <v>Inviable Sanitariamente</v>
      </c>
      <c r="MCV474" s="44" t="str">
        <f t="shared" si="948"/>
        <v>Inviable Sanitariamente</v>
      </c>
      <c r="MCW474" s="44" t="str">
        <f t="shared" si="948"/>
        <v>Inviable Sanitariamente</v>
      </c>
      <c r="MCX474" s="44" t="str">
        <f t="shared" ref="MCX474:MDG476" si="949">IF(MCV474&lt;5,"Sin Riesgo",IF(MCV474 &lt;=14,"Bajo",IF(MCV474&lt;=35,"Medio",IF(MCV474&lt;=80,"Alto","Inviable Sanitariamente"))))</f>
        <v>Inviable Sanitariamente</v>
      </c>
      <c r="MCY474" s="44" t="str">
        <f t="shared" si="949"/>
        <v>Inviable Sanitariamente</v>
      </c>
      <c r="MCZ474" s="44" t="str">
        <f t="shared" si="949"/>
        <v>Inviable Sanitariamente</v>
      </c>
      <c r="MDA474" s="44" t="str">
        <f t="shared" si="949"/>
        <v>Inviable Sanitariamente</v>
      </c>
      <c r="MDB474" s="44" t="str">
        <f t="shared" si="949"/>
        <v>Inviable Sanitariamente</v>
      </c>
      <c r="MDC474" s="44" t="str">
        <f t="shared" si="949"/>
        <v>Inviable Sanitariamente</v>
      </c>
      <c r="MDD474" s="44" t="str">
        <f t="shared" si="949"/>
        <v>Inviable Sanitariamente</v>
      </c>
      <c r="MDE474" s="44" t="str">
        <f t="shared" si="949"/>
        <v>Inviable Sanitariamente</v>
      </c>
      <c r="MDF474" s="44" t="str">
        <f t="shared" si="949"/>
        <v>Inviable Sanitariamente</v>
      </c>
      <c r="MDG474" s="44" t="str">
        <f t="shared" si="949"/>
        <v>Inviable Sanitariamente</v>
      </c>
      <c r="MDH474" s="44" t="str">
        <f t="shared" ref="MDH474:MDQ476" si="950">IF(MDF474&lt;5,"Sin Riesgo",IF(MDF474 &lt;=14,"Bajo",IF(MDF474&lt;=35,"Medio",IF(MDF474&lt;=80,"Alto","Inviable Sanitariamente"))))</f>
        <v>Inviable Sanitariamente</v>
      </c>
      <c r="MDI474" s="44" t="str">
        <f t="shared" si="950"/>
        <v>Inviable Sanitariamente</v>
      </c>
      <c r="MDJ474" s="44" t="str">
        <f t="shared" si="950"/>
        <v>Inviable Sanitariamente</v>
      </c>
      <c r="MDK474" s="44" t="str">
        <f t="shared" si="950"/>
        <v>Inviable Sanitariamente</v>
      </c>
      <c r="MDL474" s="44" t="str">
        <f t="shared" si="950"/>
        <v>Inviable Sanitariamente</v>
      </c>
      <c r="MDM474" s="44" t="str">
        <f t="shared" si="950"/>
        <v>Inviable Sanitariamente</v>
      </c>
      <c r="MDN474" s="44" t="str">
        <f t="shared" si="950"/>
        <v>Inviable Sanitariamente</v>
      </c>
      <c r="MDO474" s="44" t="str">
        <f t="shared" si="950"/>
        <v>Inviable Sanitariamente</v>
      </c>
      <c r="MDP474" s="44" t="str">
        <f t="shared" si="950"/>
        <v>Inviable Sanitariamente</v>
      </c>
      <c r="MDQ474" s="44" t="str">
        <f t="shared" si="950"/>
        <v>Inviable Sanitariamente</v>
      </c>
      <c r="MDR474" s="44" t="str">
        <f t="shared" ref="MDR474:MEA476" si="951">IF(MDP474&lt;5,"Sin Riesgo",IF(MDP474 &lt;=14,"Bajo",IF(MDP474&lt;=35,"Medio",IF(MDP474&lt;=80,"Alto","Inviable Sanitariamente"))))</f>
        <v>Inviable Sanitariamente</v>
      </c>
      <c r="MDS474" s="44" t="str">
        <f t="shared" si="951"/>
        <v>Inviable Sanitariamente</v>
      </c>
      <c r="MDT474" s="44" t="str">
        <f t="shared" si="951"/>
        <v>Inviable Sanitariamente</v>
      </c>
      <c r="MDU474" s="44" t="str">
        <f t="shared" si="951"/>
        <v>Inviable Sanitariamente</v>
      </c>
      <c r="MDV474" s="44" t="str">
        <f t="shared" si="951"/>
        <v>Inviable Sanitariamente</v>
      </c>
      <c r="MDW474" s="44" t="str">
        <f t="shared" si="951"/>
        <v>Inviable Sanitariamente</v>
      </c>
      <c r="MDX474" s="44" t="str">
        <f t="shared" si="951"/>
        <v>Inviable Sanitariamente</v>
      </c>
      <c r="MDY474" s="44" t="str">
        <f t="shared" si="951"/>
        <v>Inviable Sanitariamente</v>
      </c>
      <c r="MDZ474" s="44" t="str">
        <f t="shared" si="951"/>
        <v>Inviable Sanitariamente</v>
      </c>
      <c r="MEA474" s="44" t="str">
        <f t="shared" si="951"/>
        <v>Inviable Sanitariamente</v>
      </c>
      <c r="MEB474" s="44" t="str">
        <f t="shared" ref="MEB474:MEK476" si="952">IF(MDZ474&lt;5,"Sin Riesgo",IF(MDZ474 &lt;=14,"Bajo",IF(MDZ474&lt;=35,"Medio",IF(MDZ474&lt;=80,"Alto","Inviable Sanitariamente"))))</f>
        <v>Inviable Sanitariamente</v>
      </c>
      <c r="MEC474" s="44" t="str">
        <f t="shared" si="952"/>
        <v>Inviable Sanitariamente</v>
      </c>
      <c r="MED474" s="44" t="str">
        <f t="shared" si="952"/>
        <v>Inviable Sanitariamente</v>
      </c>
      <c r="MEE474" s="44" t="str">
        <f t="shared" si="952"/>
        <v>Inviable Sanitariamente</v>
      </c>
      <c r="MEF474" s="44" t="str">
        <f t="shared" si="952"/>
        <v>Inviable Sanitariamente</v>
      </c>
      <c r="MEG474" s="44" t="str">
        <f t="shared" si="952"/>
        <v>Inviable Sanitariamente</v>
      </c>
      <c r="MEH474" s="44" t="str">
        <f t="shared" si="952"/>
        <v>Inviable Sanitariamente</v>
      </c>
      <c r="MEI474" s="44" t="str">
        <f t="shared" si="952"/>
        <v>Inviable Sanitariamente</v>
      </c>
      <c r="MEJ474" s="44" t="str">
        <f t="shared" si="952"/>
        <v>Inviable Sanitariamente</v>
      </c>
      <c r="MEK474" s="44" t="str">
        <f t="shared" si="952"/>
        <v>Inviable Sanitariamente</v>
      </c>
      <c r="MEL474" s="44" t="str">
        <f t="shared" ref="MEL474:MEU476" si="953">IF(MEJ474&lt;5,"Sin Riesgo",IF(MEJ474 &lt;=14,"Bajo",IF(MEJ474&lt;=35,"Medio",IF(MEJ474&lt;=80,"Alto","Inviable Sanitariamente"))))</f>
        <v>Inviable Sanitariamente</v>
      </c>
      <c r="MEM474" s="44" t="str">
        <f t="shared" si="953"/>
        <v>Inviable Sanitariamente</v>
      </c>
      <c r="MEN474" s="44" t="str">
        <f t="shared" si="953"/>
        <v>Inviable Sanitariamente</v>
      </c>
      <c r="MEO474" s="44" t="str">
        <f t="shared" si="953"/>
        <v>Inviable Sanitariamente</v>
      </c>
      <c r="MEP474" s="44" t="str">
        <f t="shared" si="953"/>
        <v>Inviable Sanitariamente</v>
      </c>
      <c r="MEQ474" s="44" t="str">
        <f t="shared" si="953"/>
        <v>Inviable Sanitariamente</v>
      </c>
      <c r="MER474" s="44" t="str">
        <f t="shared" si="953"/>
        <v>Inviable Sanitariamente</v>
      </c>
      <c r="MES474" s="44" t="str">
        <f t="shared" si="953"/>
        <v>Inviable Sanitariamente</v>
      </c>
      <c r="MET474" s="44" t="str">
        <f t="shared" si="953"/>
        <v>Inviable Sanitariamente</v>
      </c>
      <c r="MEU474" s="44" t="str">
        <f t="shared" si="953"/>
        <v>Inviable Sanitariamente</v>
      </c>
      <c r="MEV474" s="44" t="str">
        <f t="shared" ref="MEV474:MFE476" si="954">IF(MET474&lt;5,"Sin Riesgo",IF(MET474 &lt;=14,"Bajo",IF(MET474&lt;=35,"Medio",IF(MET474&lt;=80,"Alto","Inviable Sanitariamente"))))</f>
        <v>Inviable Sanitariamente</v>
      </c>
      <c r="MEW474" s="44" t="str">
        <f t="shared" si="954"/>
        <v>Inviable Sanitariamente</v>
      </c>
      <c r="MEX474" s="44" t="str">
        <f t="shared" si="954"/>
        <v>Inviable Sanitariamente</v>
      </c>
      <c r="MEY474" s="44" t="str">
        <f t="shared" si="954"/>
        <v>Inviable Sanitariamente</v>
      </c>
      <c r="MEZ474" s="44" t="str">
        <f t="shared" si="954"/>
        <v>Inviable Sanitariamente</v>
      </c>
      <c r="MFA474" s="44" t="str">
        <f t="shared" si="954"/>
        <v>Inviable Sanitariamente</v>
      </c>
      <c r="MFB474" s="44" t="str">
        <f t="shared" si="954"/>
        <v>Inviable Sanitariamente</v>
      </c>
      <c r="MFC474" s="44" t="str">
        <f t="shared" si="954"/>
        <v>Inviable Sanitariamente</v>
      </c>
      <c r="MFD474" s="44" t="str">
        <f t="shared" si="954"/>
        <v>Inviable Sanitariamente</v>
      </c>
      <c r="MFE474" s="44" t="str">
        <f t="shared" si="954"/>
        <v>Inviable Sanitariamente</v>
      </c>
      <c r="MFF474" s="44" t="str">
        <f t="shared" ref="MFF474:MFO476" si="955">IF(MFD474&lt;5,"Sin Riesgo",IF(MFD474 &lt;=14,"Bajo",IF(MFD474&lt;=35,"Medio",IF(MFD474&lt;=80,"Alto","Inviable Sanitariamente"))))</f>
        <v>Inviable Sanitariamente</v>
      </c>
      <c r="MFG474" s="44" t="str">
        <f t="shared" si="955"/>
        <v>Inviable Sanitariamente</v>
      </c>
      <c r="MFH474" s="44" t="str">
        <f t="shared" si="955"/>
        <v>Inviable Sanitariamente</v>
      </c>
      <c r="MFI474" s="44" t="str">
        <f t="shared" si="955"/>
        <v>Inviable Sanitariamente</v>
      </c>
      <c r="MFJ474" s="44" t="str">
        <f t="shared" si="955"/>
        <v>Inviable Sanitariamente</v>
      </c>
      <c r="MFK474" s="44" t="str">
        <f t="shared" si="955"/>
        <v>Inviable Sanitariamente</v>
      </c>
      <c r="MFL474" s="44" t="str">
        <f t="shared" si="955"/>
        <v>Inviable Sanitariamente</v>
      </c>
      <c r="MFM474" s="44" t="str">
        <f t="shared" si="955"/>
        <v>Inviable Sanitariamente</v>
      </c>
      <c r="MFN474" s="44" t="str">
        <f t="shared" si="955"/>
        <v>Inviable Sanitariamente</v>
      </c>
      <c r="MFO474" s="44" t="str">
        <f t="shared" si="955"/>
        <v>Inviable Sanitariamente</v>
      </c>
      <c r="MFP474" s="44" t="str">
        <f t="shared" ref="MFP474:MFY476" si="956">IF(MFN474&lt;5,"Sin Riesgo",IF(MFN474 &lt;=14,"Bajo",IF(MFN474&lt;=35,"Medio",IF(MFN474&lt;=80,"Alto","Inviable Sanitariamente"))))</f>
        <v>Inviable Sanitariamente</v>
      </c>
      <c r="MFQ474" s="44" t="str">
        <f t="shared" si="956"/>
        <v>Inviable Sanitariamente</v>
      </c>
      <c r="MFR474" s="44" t="str">
        <f t="shared" si="956"/>
        <v>Inviable Sanitariamente</v>
      </c>
      <c r="MFS474" s="44" t="str">
        <f t="shared" si="956"/>
        <v>Inviable Sanitariamente</v>
      </c>
      <c r="MFT474" s="44" t="str">
        <f t="shared" si="956"/>
        <v>Inviable Sanitariamente</v>
      </c>
      <c r="MFU474" s="44" t="str">
        <f t="shared" si="956"/>
        <v>Inviable Sanitariamente</v>
      </c>
      <c r="MFV474" s="44" t="str">
        <f t="shared" si="956"/>
        <v>Inviable Sanitariamente</v>
      </c>
      <c r="MFW474" s="44" t="str">
        <f t="shared" si="956"/>
        <v>Inviable Sanitariamente</v>
      </c>
      <c r="MFX474" s="44" t="str">
        <f t="shared" si="956"/>
        <v>Inviable Sanitariamente</v>
      </c>
      <c r="MFY474" s="44" t="str">
        <f t="shared" si="956"/>
        <v>Inviable Sanitariamente</v>
      </c>
      <c r="MFZ474" s="44" t="str">
        <f t="shared" ref="MFZ474:MGI476" si="957">IF(MFX474&lt;5,"Sin Riesgo",IF(MFX474 &lt;=14,"Bajo",IF(MFX474&lt;=35,"Medio",IF(MFX474&lt;=80,"Alto","Inviable Sanitariamente"))))</f>
        <v>Inviable Sanitariamente</v>
      </c>
      <c r="MGA474" s="44" t="str">
        <f t="shared" si="957"/>
        <v>Inviable Sanitariamente</v>
      </c>
      <c r="MGB474" s="44" t="str">
        <f t="shared" si="957"/>
        <v>Inviable Sanitariamente</v>
      </c>
      <c r="MGC474" s="44" t="str">
        <f t="shared" si="957"/>
        <v>Inviable Sanitariamente</v>
      </c>
      <c r="MGD474" s="44" t="str">
        <f t="shared" si="957"/>
        <v>Inviable Sanitariamente</v>
      </c>
      <c r="MGE474" s="44" t="str">
        <f t="shared" si="957"/>
        <v>Inviable Sanitariamente</v>
      </c>
      <c r="MGF474" s="44" t="str">
        <f t="shared" si="957"/>
        <v>Inviable Sanitariamente</v>
      </c>
      <c r="MGG474" s="44" t="str">
        <f t="shared" si="957"/>
        <v>Inviable Sanitariamente</v>
      </c>
      <c r="MGH474" s="44" t="str">
        <f t="shared" si="957"/>
        <v>Inviable Sanitariamente</v>
      </c>
      <c r="MGI474" s="44" t="str">
        <f t="shared" si="957"/>
        <v>Inviable Sanitariamente</v>
      </c>
      <c r="MGJ474" s="44" t="str">
        <f t="shared" ref="MGJ474:MGS476" si="958">IF(MGH474&lt;5,"Sin Riesgo",IF(MGH474 &lt;=14,"Bajo",IF(MGH474&lt;=35,"Medio",IF(MGH474&lt;=80,"Alto","Inviable Sanitariamente"))))</f>
        <v>Inviable Sanitariamente</v>
      </c>
      <c r="MGK474" s="44" t="str">
        <f t="shared" si="958"/>
        <v>Inviable Sanitariamente</v>
      </c>
      <c r="MGL474" s="44" t="str">
        <f t="shared" si="958"/>
        <v>Inviable Sanitariamente</v>
      </c>
      <c r="MGM474" s="44" t="str">
        <f t="shared" si="958"/>
        <v>Inviable Sanitariamente</v>
      </c>
      <c r="MGN474" s="44" t="str">
        <f t="shared" si="958"/>
        <v>Inviable Sanitariamente</v>
      </c>
      <c r="MGO474" s="44" t="str">
        <f t="shared" si="958"/>
        <v>Inviable Sanitariamente</v>
      </c>
      <c r="MGP474" s="44" t="str">
        <f t="shared" si="958"/>
        <v>Inviable Sanitariamente</v>
      </c>
      <c r="MGQ474" s="44" t="str">
        <f t="shared" si="958"/>
        <v>Inviable Sanitariamente</v>
      </c>
      <c r="MGR474" s="44" t="str">
        <f t="shared" si="958"/>
        <v>Inviable Sanitariamente</v>
      </c>
      <c r="MGS474" s="44" t="str">
        <f t="shared" si="958"/>
        <v>Inviable Sanitariamente</v>
      </c>
      <c r="MGT474" s="44" t="str">
        <f t="shared" ref="MGT474:MHC476" si="959">IF(MGR474&lt;5,"Sin Riesgo",IF(MGR474 &lt;=14,"Bajo",IF(MGR474&lt;=35,"Medio",IF(MGR474&lt;=80,"Alto","Inviable Sanitariamente"))))</f>
        <v>Inviable Sanitariamente</v>
      </c>
      <c r="MGU474" s="44" t="str">
        <f t="shared" si="959"/>
        <v>Inviable Sanitariamente</v>
      </c>
      <c r="MGV474" s="44" t="str">
        <f t="shared" si="959"/>
        <v>Inviable Sanitariamente</v>
      </c>
      <c r="MGW474" s="44" t="str">
        <f t="shared" si="959"/>
        <v>Inviable Sanitariamente</v>
      </c>
      <c r="MGX474" s="44" t="str">
        <f t="shared" si="959"/>
        <v>Inviable Sanitariamente</v>
      </c>
      <c r="MGY474" s="44" t="str">
        <f t="shared" si="959"/>
        <v>Inviable Sanitariamente</v>
      </c>
      <c r="MGZ474" s="44" t="str">
        <f t="shared" si="959"/>
        <v>Inviable Sanitariamente</v>
      </c>
      <c r="MHA474" s="44" t="str">
        <f t="shared" si="959"/>
        <v>Inviable Sanitariamente</v>
      </c>
      <c r="MHB474" s="44" t="str">
        <f t="shared" si="959"/>
        <v>Inviable Sanitariamente</v>
      </c>
      <c r="MHC474" s="44" t="str">
        <f t="shared" si="959"/>
        <v>Inviable Sanitariamente</v>
      </c>
      <c r="MHD474" s="44" t="str">
        <f t="shared" ref="MHD474:MHM476" si="960">IF(MHB474&lt;5,"Sin Riesgo",IF(MHB474 &lt;=14,"Bajo",IF(MHB474&lt;=35,"Medio",IF(MHB474&lt;=80,"Alto","Inviable Sanitariamente"))))</f>
        <v>Inviable Sanitariamente</v>
      </c>
      <c r="MHE474" s="44" t="str">
        <f t="shared" si="960"/>
        <v>Inviable Sanitariamente</v>
      </c>
      <c r="MHF474" s="44" t="str">
        <f t="shared" si="960"/>
        <v>Inviable Sanitariamente</v>
      </c>
      <c r="MHG474" s="44" t="str">
        <f t="shared" si="960"/>
        <v>Inviable Sanitariamente</v>
      </c>
      <c r="MHH474" s="44" t="str">
        <f t="shared" si="960"/>
        <v>Inviable Sanitariamente</v>
      </c>
      <c r="MHI474" s="44" t="str">
        <f t="shared" si="960"/>
        <v>Inviable Sanitariamente</v>
      </c>
      <c r="MHJ474" s="44" t="str">
        <f t="shared" si="960"/>
        <v>Inviable Sanitariamente</v>
      </c>
      <c r="MHK474" s="44" t="str">
        <f t="shared" si="960"/>
        <v>Inviable Sanitariamente</v>
      </c>
      <c r="MHL474" s="44" t="str">
        <f t="shared" si="960"/>
        <v>Inviable Sanitariamente</v>
      </c>
      <c r="MHM474" s="44" t="str">
        <f t="shared" si="960"/>
        <v>Inviable Sanitariamente</v>
      </c>
      <c r="MHN474" s="44" t="str">
        <f t="shared" ref="MHN474:MHW476" si="961">IF(MHL474&lt;5,"Sin Riesgo",IF(MHL474 &lt;=14,"Bajo",IF(MHL474&lt;=35,"Medio",IF(MHL474&lt;=80,"Alto","Inviable Sanitariamente"))))</f>
        <v>Inviable Sanitariamente</v>
      </c>
      <c r="MHO474" s="44" t="str">
        <f t="shared" si="961"/>
        <v>Inviable Sanitariamente</v>
      </c>
      <c r="MHP474" s="44" t="str">
        <f t="shared" si="961"/>
        <v>Inviable Sanitariamente</v>
      </c>
      <c r="MHQ474" s="44" t="str">
        <f t="shared" si="961"/>
        <v>Inviable Sanitariamente</v>
      </c>
      <c r="MHR474" s="44" t="str">
        <f t="shared" si="961"/>
        <v>Inviable Sanitariamente</v>
      </c>
      <c r="MHS474" s="44" t="str">
        <f t="shared" si="961"/>
        <v>Inviable Sanitariamente</v>
      </c>
      <c r="MHT474" s="44" t="str">
        <f t="shared" si="961"/>
        <v>Inviable Sanitariamente</v>
      </c>
      <c r="MHU474" s="44" t="str">
        <f t="shared" si="961"/>
        <v>Inviable Sanitariamente</v>
      </c>
      <c r="MHV474" s="44" t="str">
        <f t="shared" si="961"/>
        <v>Inviable Sanitariamente</v>
      </c>
      <c r="MHW474" s="44" t="str">
        <f t="shared" si="961"/>
        <v>Inviable Sanitariamente</v>
      </c>
      <c r="MHX474" s="44" t="str">
        <f t="shared" ref="MHX474:MIG476" si="962">IF(MHV474&lt;5,"Sin Riesgo",IF(MHV474 &lt;=14,"Bajo",IF(MHV474&lt;=35,"Medio",IF(MHV474&lt;=80,"Alto","Inviable Sanitariamente"))))</f>
        <v>Inviable Sanitariamente</v>
      </c>
      <c r="MHY474" s="44" t="str">
        <f t="shared" si="962"/>
        <v>Inviable Sanitariamente</v>
      </c>
      <c r="MHZ474" s="44" t="str">
        <f t="shared" si="962"/>
        <v>Inviable Sanitariamente</v>
      </c>
      <c r="MIA474" s="44" t="str">
        <f t="shared" si="962"/>
        <v>Inviable Sanitariamente</v>
      </c>
      <c r="MIB474" s="44" t="str">
        <f t="shared" si="962"/>
        <v>Inviable Sanitariamente</v>
      </c>
      <c r="MIC474" s="44" t="str">
        <f t="shared" si="962"/>
        <v>Inviable Sanitariamente</v>
      </c>
      <c r="MID474" s="44" t="str">
        <f t="shared" si="962"/>
        <v>Inviable Sanitariamente</v>
      </c>
      <c r="MIE474" s="44" t="str">
        <f t="shared" si="962"/>
        <v>Inviable Sanitariamente</v>
      </c>
      <c r="MIF474" s="44" t="str">
        <f t="shared" si="962"/>
        <v>Inviable Sanitariamente</v>
      </c>
      <c r="MIG474" s="44" t="str">
        <f t="shared" si="962"/>
        <v>Inviable Sanitariamente</v>
      </c>
      <c r="MIH474" s="44" t="str">
        <f t="shared" ref="MIH474:MIQ476" si="963">IF(MIF474&lt;5,"Sin Riesgo",IF(MIF474 &lt;=14,"Bajo",IF(MIF474&lt;=35,"Medio",IF(MIF474&lt;=80,"Alto","Inviable Sanitariamente"))))</f>
        <v>Inviable Sanitariamente</v>
      </c>
      <c r="MII474" s="44" t="str">
        <f t="shared" si="963"/>
        <v>Inviable Sanitariamente</v>
      </c>
      <c r="MIJ474" s="44" t="str">
        <f t="shared" si="963"/>
        <v>Inviable Sanitariamente</v>
      </c>
      <c r="MIK474" s="44" t="str">
        <f t="shared" si="963"/>
        <v>Inviable Sanitariamente</v>
      </c>
      <c r="MIL474" s="44" t="str">
        <f t="shared" si="963"/>
        <v>Inviable Sanitariamente</v>
      </c>
      <c r="MIM474" s="44" t="str">
        <f t="shared" si="963"/>
        <v>Inviable Sanitariamente</v>
      </c>
      <c r="MIN474" s="44" t="str">
        <f t="shared" si="963"/>
        <v>Inviable Sanitariamente</v>
      </c>
      <c r="MIO474" s="44" t="str">
        <f t="shared" si="963"/>
        <v>Inviable Sanitariamente</v>
      </c>
      <c r="MIP474" s="44" t="str">
        <f t="shared" si="963"/>
        <v>Inviable Sanitariamente</v>
      </c>
      <c r="MIQ474" s="44" t="str">
        <f t="shared" si="963"/>
        <v>Inviable Sanitariamente</v>
      </c>
      <c r="MIR474" s="44" t="str">
        <f t="shared" ref="MIR474:MJA476" si="964">IF(MIP474&lt;5,"Sin Riesgo",IF(MIP474 &lt;=14,"Bajo",IF(MIP474&lt;=35,"Medio",IF(MIP474&lt;=80,"Alto","Inviable Sanitariamente"))))</f>
        <v>Inviable Sanitariamente</v>
      </c>
      <c r="MIS474" s="44" t="str">
        <f t="shared" si="964"/>
        <v>Inviable Sanitariamente</v>
      </c>
      <c r="MIT474" s="44" t="str">
        <f t="shared" si="964"/>
        <v>Inviable Sanitariamente</v>
      </c>
      <c r="MIU474" s="44" t="str">
        <f t="shared" si="964"/>
        <v>Inviable Sanitariamente</v>
      </c>
      <c r="MIV474" s="44" t="str">
        <f t="shared" si="964"/>
        <v>Inviable Sanitariamente</v>
      </c>
      <c r="MIW474" s="44" t="str">
        <f t="shared" si="964"/>
        <v>Inviable Sanitariamente</v>
      </c>
      <c r="MIX474" s="44" t="str">
        <f t="shared" si="964"/>
        <v>Inviable Sanitariamente</v>
      </c>
      <c r="MIY474" s="44" t="str">
        <f t="shared" si="964"/>
        <v>Inviable Sanitariamente</v>
      </c>
      <c r="MIZ474" s="44" t="str">
        <f t="shared" si="964"/>
        <v>Inviable Sanitariamente</v>
      </c>
      <c r="MJA474" s="44" t="str">
        <f t="shared" si="964"/>
        <v>Inviable Sanitariamente</v>
      </c>
      <c r="MJB474" s="44" t="str">
        <f t="shared" ref="MJB474:MJK476" si="965">IF(MIZ474&lt;5,"Sin Riesgo",IF(MIZ474 &lt;=14,"Bajo",IF(MIZ474&lt;=35,"Medio",IF(MIZ474&lt;=80,"Alto","Inviable Sanitariamente"))))</f>
        <v>Inviable Sanitariamente</v>
      </c>
      <c r="MJC474" s="44" t="str">
        <f t="shared" si="965"/>
        <v>Inviable Sanitariamente</v>
      </c>
      <c r="MJD474" s="44" t="str">
        <f t="shared" si="965"/>
        <v>Inviable Sanitariamente</v>
      </c>
      <c r="MJE474" s="44" t="str">
        <f t="shared" si="965"/>
        <v>Inviable Sanitariamente</v>
      </c>
      <c r="MJF474" s="44" t="str">
        <f t="shared" si="965"/>
        <v>Inviable Sanitariamente</v>
      </c>
      <c r="MJG474" s="44" t="str">
        <f t="shared" si="965"/>
        <v>Inviable Sanitariamente</v>
      </c>
      <c r="MJH474" s="44" t="str">
        <f t="shared" si="965"/>
        <v>Inviable Sanitariamente</v>
      </c>
      <c r="MJI474" s="44" t="str">
        <f t="shared" si="965"/>
        <v>Inviable Sanitariamente</v>
      </c>
      <c r="MJJ474" s="44" t="str">
        <f t="shared" si="965"/>
        <v>Inviable Sanitariamente</v>
      </c>
      <c r="MJK474" s="44" t="str">
        <f t="shared" si="965"/>
        <v>Inviable Sanitariamente</v>
      </c>
      <c r="MJL474" s="44" t="str">
        <f t="shared" ref="MJL474:MJU476" si="966">IF(MJJ474&lt;5,"Sin Riesgo",IF(MJJ474 &lt;=14,"Bajo",IF(MJJ474&lt;=35,"Medio",IF(MJJ474&lt;=80,"Alto","Inviable Sanitariamente"))))</f>
        <v>Inviable Sanitariamente</v>
      </c>
      <c r="MJM474" s="44" t="str">
        <f t="shared" si="966"/>
        <v>Inviable Sanitariamente</v>
      </c>
      <c r="MJN474" s="44" t="str">
        <f t="shared" si="966"/>
        <v>Inviable Sanitariamente</v>
      </c>
      <c r="MJO474" s="44" t="str">
        <f t="shared" si="966"/>
        <v>Inviable Sanitariamente</v>
      </c>
      <c r="MJP474" s="44" t="str">
        <f t="shared" si="966"/>
        <v>Inviable Sanitariamente</v>
      </c>
      <c r="MJQ474" s="44" t="str">
        <f t="shared" si="966"/>
        <v>Inviable Sanitariamente</v>
      </c>
      <c r="MJR474" s="44" t="str">
        <f t="shared" si="966"/>
        <v>Inviable Sanitariamente</v>
      </c>
      <c r="MJS474" s="44" t="str">
        <f t="shared" si="966"/>
        <v>Inviable Sanitariamente</v>
      </c>
      <c r="MJT474" s="44" t="str">
        <f t="shared" si="966"/>
        <v>Inviable Sanitariamente</v>
      </c>
      <c r="MJU474" s="44" t="str">
        <f t="shared" si="966"/>
        <v>Inviable Sanitariamente</v>
      </c>
      <c r="MJV474" s="44" t="str">
        <f t="shared" ref="MJV474:MKE476" si="967">IF(MJT474&lt;5,"Sin Riesgo",IF(MJT474 &lt;=14,"Bajo",IF(MJT474&lt;=35,"Medio",IF(MJT474&lt;=80,"Alto","Inviable Sanitariamente"))))</f>
        <v>Inviable Sanitariamente</v>
      </c>
      <c r="MJW474" s="44" t="str">
        <f t="shared" si="967"/>
        <v>Inviable Sanitariamente</v>
      </c>
      <c r="MJX474" s="44" t="str">
        <f t="shared" si="967"/>
        <v>Inviable Sanitariamente</v>
      </c>
      <c r="MJY474" s="44" t="str">
        <f t="shared" si="967"/>
        <v>Inviable Sanitariamente</v>
      </c>
      <c r="MJZ474" s="44" t="str">
        <f t="shared" si="967"/>
        <v>Inviable Sanitariamente</v>
      </c>
      <c r="MKA474" s="44" t="str">
        <f t="shared" si="967"/>
        <v>Inviable Sanitariamente</v>
      </c>
      <c r="MKB474" s="44" t="str">
        <f t="shared" si="967"/>
        <v>Inviable Sanitariamente</v>
      </c>
      <c r="MKC474" s="44" t="str">
        <f t="shared" si="967"/>
        <v>Inviable Sanitariamente</v>
      </c>
      <c r="MKD474" s="44" t="str">
        <f t="shared" si="967"/>
        <v>Inviable Sanitariamente</v>
      </c>
      <c r="MKE474" s="44" t="str">
        <f t="shared" si="967"/>
        <v>Inviable Sanitariamente</v>
      </c>
      <c r="MKF474" s="44" t="str">
        <f t="shared" ref="MKF474:MKO476" si="968">IF(MKD474&lt;5,"Sin Riesgo",IF(MKD474 &lt;=14,"Bajo",IF(MKD474&lt;=35,"Medio",IF(MKD474&lt;=80,"Alto","Inviable Sanitariamente"))))</f>
        <v>Inviable Sanitariamente</v>
      </c>
      <c r="MKG474" s="44" t="str">
        <f t="shared" si="968"/>
        <v>Inviable Sanitariamente</v>
      </c>
      <c r="MKH474" s="44" t="str">
        <f t="shared" si="968"/>
        <v>Inviable Sanitariamente</v>
      </c>
      <c r="MKI474" s="44" t="str">
        <f t="shared" si="968"/>
        <v>Inviable Sanitariamente</v>
      </c>
      <c r="MKJ474" s="44" t="str">
        <f t="shared" si="968"/>
        <v>Inviable Sanitariamente</v>
      </c>
      <c r="MKK474" s="44" t="str">
        <f t="shared" si="968"/>
        <v>Inviable Sanitariamente</v>
      </c>
      <c r="MKL474" s="44" t="str">
        <f t="shared" si="968"/>
        <v>Inviable Sanitariamente</v>
      </c>
      <c r="MKM474" s="44" t="str">
        <f t="shared" si="968"/>
        <v>Inviable Sanitariamente</v>
      </c>
      <c r="MKN474" s="44" t="str">
        <f t="shared" si="968"/>
        <v>Inviable Sanitariamente</v>
      </c>
      <c r="MKO474" s="44" t="str">
        <f t="shared" si="968"/>
        <v>Inviable Sanitariamente</v>
      </c>
      <c r="MKP474" s="44" t="str">
        <f t="shared" ref="MKP474:MKY476" si="969">IF(MKN474&lt;5,"Sin Riesgo",IF(MKN474 &lt;=14,"Bajo",IF(MKN474&lt;=35,"Medio",IF(MKN474&lt;=80,"Alto","Inviable Sanitariamente"))))</f>
        <v>Inviable Sanitariamente</v>
      </c>
      <c r="MKQ474" s="44" t="str">
        <f t="shared" si="969"/>
        <v>Inviable Sanitariamente</v>
      </c>
      <c r="MKR474" s="44" t="str">
        <f t="shared" si="969"/>
        <v>Inviable Sanitariamente</v>
      </c>
      <c r="MKS474" s="44" t="str">
        <f t="shared" si="969"/>
        <v>Inviable Sanitariamente</v>
      </c>
      <c r="MKT474" s="44" t="str">
        <f t="shared" si="969"/>
        <v>Inviable Sanitariamente</v>
      </c>
      <c r="MKU474" s="44" t="str">
        <f t="shared" si="969"/>
        <v>Inviable Sanitariamente</v>
      </c>
      <c r="MKV474" s="44" t="str">
        <f t="shared" si="969"/>
        <v>Inviable Sanitariamente</v>
      </c>
      <c r="MKW474" s="44" t="str">
        <f t="shared" si="969"/>
        <v>Inviable Sanitariamente</v>
      </c>
      <c r="MKX474" s="44" t="str">
        <f t="shared" si="969"/>
        <v>Inviable Sanitariamente</v>
      </c>
      <c r="MKY474" s="44" t="str">
        <f t="shared" si="969"/>
        <v>Inviable Sanitariamente</v>
      </c>
      <c r="MKZ474" s="44" t="str">
        <f t="shared" ref="MKZ474:MLI476" si="970">IF(MKX474&lt;5,"Sin Riesgo",IF(MKX474 &lt;=14,"Bajo",IF(MKX474&lt;=35,"Medio",IF(MKX474&lt;=80,"Alto","Inviable Sanitariamente"))))</f>
        <v>Inviable Sanitariamente</v>
      </c>
      <c r="MLA474" s="44" t="str">
        <f t="shared" si="970"/>
        <v>Inviable Sanitariamente</v>
      </c>
      <c r="MLB474" s="44" t="str">
        <f t="shared" si="970"/>
        <v>Inviable Sanitariamente</v>
      </c>
      <c r="MLC474" s="44" t="str">
        <f t="shared" si="970"/>
        <v>Inviable Sanitariamente</v>
      </c>
      <c r="MLD474" s="44" t="str">
        <f t="shared" si="970"/>
        <v>Inviable Sanitariamente</v>
      </c>
      <c r="MLE474" s="44" t="str">
        <f t="shared" si="970"/>
        <v>Inviable Sanitariamente</v>
      </c>
      <c r="MLF474" s="44" t="str">
        <f t="shared" si="970"/>
        <v>Inviable Sanitariamente</v>
      </c>
      <c r="MLG474" s="44" t="str">
        <f t="shared" si="970"/>
        <v>Inviable Sanitariamente</v>
      </c>
      <c r="MLH474" s="44" t="str">
        <f t="shared" si="970"/>
        <v>Inviable Sanitariamente</v>
      </c>
      <c r="MLI474" s="44" t="str">
        <f t="shared" si="970"/>
        <v>Inviable Sanitariamente</v>
      </c>
      <c r="MLJ474" s="44" t="str">
        <f t="shared" ref="MLJ474:MLS476" si="971">IF(MLH474&lt;5,"Sin Riesgo",IF(MLH474 &lt;=14,"Bajo",IF(MLH474&lt;=35,"Medio",IF(MLH474&lt;=80,"Alto","Inviable Sanitariamente"))))</f>
        <v>Inviable Sanitariamente</v>
      </c>
      <c r="MLK474" s="44" t="str">
        <f t="shared" si="971"/>
        <v>Inviable Sanitariamente</v>
      </c>
      <c r="MLL474" s="44" t="str">
        <f t="shared" si="971"/>
        <v>Inviable Sanitariamente</v>
      </c>
      <c r="MLM474" s="44" t="str">
        <f t="shared" si="971"/>
        <v>Inviable Sanitariamente</v>
      </c>
      <c r="MLN474" s="44" t="str">
        <f t="shared" si="971"/>
        <v>Inviable Sanitariamente</v>
      </c>
      <c r="MLO474" s="44" t="str">
        <f t="shared" si="971"/>
        <v>Inviable Sanitariamente</v>
      </c>
      <c r="MLP474" s="44" t="str">
        <f t="shared" si="971"/>
        <v>Inviable Sanitariamente</v>
      </c>
      <c r="MLQ474" s="44" t="str">
        <f t="shared" si="971"/>
        <v>Inviable Sanitariamente</v>
      </c>
      <c r="MLR474" s="44" t="str">
        <f t="shared" si="971"/>
        <v>Inviable Sanitariamente</v>
      </c>
      <c r="MLS474" s="44" t="str">
        <f t="shared" si="971"/>
        <v>Inviable Sanitariamente</v>
      </c>
      <c r="MLT474" s="44" t="str">
        <f t="shared" ref="MLT474:MMC476" si="972">IF(MLR474&lt;5,"Sin Riesgo",IF(MLR474 &lt;=14,"Bajo",IF(MLR474&lt;=35,"Medio",IF(MLR474&lt;=80,"Alto","Inviable Sanitariamente"))))</f>
        <v>Inviable Sanitariamente</v>
      </c>
      <c r="MLU474" s="44" t="str">
        <f t="shared" si="972"/>
        <v>Inviable Sanitariamente</v>
      </c>
      <c r="MLV474" s="44" t="str">
        <f t="shared" si="972"/>
        <v>Inviable Sanitariamente</v>
      </c>
      <c r="MLW474" s="44" t="str">
        <f t="shared" si="972"/>
        <v>Inviable Sanitariamente</v>
      </c>
      <c r="MLX474" s="44" t="str">
        <f t="shared" si="972"/>
        <v>Inviable Sanitariamente</v>
      </c>
      <c r="MLY474" s="44" t="str">
        <f t="shared" si="972"/>
        <v>Inviable Sanitariamente</v>
      </c>
      <c r="MLZ474" s="44" t="str">
        <f t="shared" si="972"/>
        <v>Inviable Sanitariamente</v>
      </c>
      <c r="MMA474" s="44" t="str">
        <f t="shared" si="972"/>
        <v>Inviable Sanitariamente</v>
      </c>
      <c r="MMB474" s="44" t="str">
        <f t="shared" si="972"/>
        <v>Inviable Sanitariamente</v>
      </c>
      <c r="MMC474" s="44" t="str">
        <f t="shared" si="972"/>
        <v>Inviable Sanitariamente</v>
      </c>
      <c r="MMD474" s="44" t="str">
        <f t="shared" ref="MMD474:MMM476" si="973">IF(MMB474&lt;5,"Sin Riesgo",IF(MMB474 &lt;=14,"Bajo",IF(MMB474&lt;=35,"Medio",IF(MMB474&lt;=80,"Alto","Inviable Sanitariamente"))))</f>
        <v>Inviable Sanitariamente</v>
      </c>
      <c r="MME474" s="44" t="str">
        <f t="shared" si="973"/>
        <v>Inviable Sanitariamente</v>
      </c>
      <c r="MMF474" s="44" t="str">
        <f t="shared" si="973"/>
        <v>Inviable Sanitariamente</v>
      </c>
      <c r="MMG474" s="44" t="str">
        <f t="shared" si="973"/>
        <v>Inviable Sanitariamente</v>
      </c>
      <c r="MMH474" s="44" t="str">
        <f t="shared" si="973"/>
        <v>Inviable Sanitariamente</v>
      </c>
      <c r="MMI474" s="44" t="str">
        <f t="shared" si="973"/>
        <v>Inviable Sanitariamente</v>
      </c>
      <c r="MMJ474" s="44" t="str">
        <f t="shared" si="973"/>
        <v>Inviable Sanitariamente</v>
      </c>
      <c r="MMK474" s="44" t="str">
        <f t="shared" si="973"/>
        <v>Inviable Sanitariamente</v>
      </c>
      <c r="MML474" s="44" t="str">
        <f t="shared" si="973"/>
        <v>Inviable Sanitariamente</v>
      </c>
      <c r="MMM474" s="44" t="str">
        <f t="shared" si="973"/>
        <v>Inviable Sanitariamente</v>
      </c>
      <c r="MMN474" s="44" t="str">
        <f t="shared" ref="MMN474:MMW476" si="974">IF(MML474&lt;5,"Sin Riesgo",IF(MML474 &lt;=14,"Bajo",IF(MML474&lt;=35,"Medio",IF(MML474&lt;=80,"Alto","Inviable Sanitariamente"))))</f>
        <v>Inviable Sanitariamente</v>
      </c>
      <c r="MMO474" s="44" t="str">
        <f t="shared" si="974"/>
        <v>Inviable Sanitariamente</v>
      </c>
      <c r="MMP474" s="44" t="str">
        <f t="shared" si="974"/>
        <v>Inviable Sanitariamente</v>
      </c>
      <c r="MMQ474" s="44" t="str">
        <f t="shared" si="974"/>
        <v>Inviable Sanitariamente</v>
      </c>
      <c r="MMR474" s="44" t="str">
        <f t="shared" si="974"/>
        <v>Inviable Sanitariamente</v>
      </c>
      <c r="MMS474" s="44" t="str">
        <f t="shared" si="974"/>
        <v>Inviable Sanitariamente</v>
      </c>
      <c r="MMT474" s="44" t="str">
        <f t="shared" si="974"/>
        <v>Inviable Sanitariamente</v>
      </c>
      <c r="MMU474" s="44" t="str">
        <f t="shared" si="974"/>
        <v>Inviable Sanitariamente</v>
      </c>
      <c r="MMV474" s="44" t="str">
        <f t="shared" si="974"/>
        <v>Inviable Sanitariamente</v>
      </c>
      <c r="MMW474" s="44" t="str">
        <f t="shared" si="974"/>
        <v>Inviable Sanitariamente</v>
      </c>
      <c r="MMX474" s="44" t="str">
        <f t="shared" ref="MMX474:MNG476" si="975">IF(MMV474&lt;5,"Sin Riesgo",IF(MMV474 &lt;=14,"Bajo",IF(MMV474&lt;=35,"Medio",IF(MMV474&lt;=80,"Alto","Inviable Sanitariamente"))))</f>
        <v>Inviable Sanitariamente</v>
      </c>
      <c r="MMY474" s="44" t="str">
        <f t="shared" si="975"/>
        <v>Inviable Sanitariamente</v>
      </c>
      <c r="MMZ474" s="44" t="str">
        <f t="shared" si="975"/>
        <v>Inviable Sanitariamente</v>
      </c>
      <c r="MNA474" s="44" t="str">
        <f t="shared" si="975"/>
        <v>Inviable Sanitariamente</v>
      </c>
      <c r="MNB474" s="44" t="str">
        <f t="shared" si="975"/>
        <v>Inviable Sanitariamente</v>
      </c>
      <c r="MNC474" s="44" t="str">
        <f t="shared" si="975"/>
        <v>Inviable Sanitariamente</v>
      </c>
      <c r="MND474" s="44" t="str">
        <f t="shared" si="975"/>
        <v>Inviable Sanitariamente</v>
      </c>
      <c r="MNE474" s="44" t="str">
        <f t="shared" si="975"/>
        <v>Inviable Sanitariamente</v>
      </c>
      <c r="MNF474" s="44" t="str">
        <f t="shared" si="975"/>
        <v>Inviable Sanitariamente</v>
      </c>
      <c r="MNG474" s="44" t="str">
        <f t="shared" si="975"/>
        <v>Inviable Sanitariamente</v>
      </c>
      <c r="MNH474" s="44" t="str">
        <f t="shared" ref="MNH474:MNQ476" si="976">IF(MNF474&lt;5,"Sin Riesgo",IF(MNF474 &lt;=14,"Bajo",IF(MNF474&lt;=35,"Medio",IF(MNF474&lt;=80,"Alto","Inviable Sanitariamente"))))</f>
        <v>Inviable Sanitariamente</v>
      </c>
      <c r="MNI474" s="44" t="str">
        <f t="shared" si="976"/>
        <v>Inviable Sanitariamente</v>
      </c>
      <c r="MNJ474" s="44" t="str">
        <f t="shared" si="976"/>
        <v>Inviable Sanitariamente</v>
      </c>
      <c r="MNK474" s="44" t="str">
        <f t="shared" si="976"/>
        <v>Inviable Sanitariamente</v>
      </c>
      <c r="MNL474" s="44" t="str">
        <f t="shared" si="976"/>
        <v>Inviable Sanitariamente</v>
      </c>
      <c r="MNM474" s="44" t="str">
        <f t="shared" si="976"/>
        <v>Inviable Sanitariamente</v>
      </c>
      <c r="MNN474" s="44" t="str">
        <f t="shared" si="976"/>
        <v>Inviable Sanitariamente</v>
      </c>
      <c r="MNO474" s="44" t="str">
        <f t="shared" si="976"/>
        <v>Inviable Sanitariamente</v>
      </c>
      <c r="MNP474" s="44" t="str">
        <f t="shared" si="976"/>
        <v>Inviable Sanitariamente</v>
      </c>
      <c r="MNQ474" s="44" t="str">
        <f t="shared" si="976"/>
        <v>Inviable Sanitariamente</v>
      </c>
      <c r="MNR474" s="44" t="str">
        <f t="shared" ref="MNR474:MOA476" si="977">IF(MNP474&lt;5,"Sin Riesgo",IF(MNP474 &lt;=14,"Bajo",IF(MNP474&lt;=35,"Medio",IF(MNP474&lt;=80,"Alto","Inviable Sanitariamente"))))</f>
        <v>Inviable Sanitariamente</v>
      </c>
      <c r="MNS474" s="44" t="str">
        <f t="shared" si="977"/>
        <v>Inviable Sanitariamente</v>
      </c>
      <c r="MNT474" s="44" t="str">
        <f t="shared" si="977"/>
        <v>Inviable Sanitariamente</v>
      </c>
      <c r="MNU474" s="44" t="str">
        <f t="shared" si="977"/>
        <v>Inviable Sanitariamente</v>
      </c>
      <c r="MNV474" s="44" t="str">
        <f t="shared" si="977"/>
        <v>Inviable Sanitariamente</v>
      </c>
      <c r="MNW474" s="44" t="str">
        <f t="shared" si="977"/>
        <v>Inviable Sanitariamente</v>
      </c>
      <c r="MNX474" s="44" t="str">
        <f t="shared" si="977"/>
        <v>Inviable Sanitariamente</v>
      </c>
      <c r="MNY474" s="44" t="str">
        <f t="shared" si="977"/>
        <v>Inviable Sanitariamente</v>
      </c>
      <c r="MNZ474" s="44" t="str">
        <f t="shared" si="977"/>
        <v>Inviable Sanitariamente</v>
      </c>
      <c r="MOA474" s="44" t="str">
        <f t="shared" si="977"/>
        <v>Inviable Sanitariamente</v>
      </c>
      <c r="MOB474" s="44" t="str">
        <f t="shared" ref="MOB474:MOK476" si="978">IF(MNZ474&lt;5,"Sin Riesgo",IF(MNZ474 &lt;=14,"Bajo",IF(MNZ474&lt;=35,"Medio",IF(MNZ474&lt;=80,"Alto","Inviable Sanitariamente"))))</f>
        <v>Inviable Sanitariamente</v>
      </c>
      <c r="MOC474" s="44" t="str">
        <f t="shared" si="978"/>
        <v>Inviable Sanitariamente</v>
      </c>
      <c r="MOD474" s="44" t="str">
        <f t="shared" si="978"/>
        <v>Inviable Sanitariamente</v>
      </c>
      <c r="MOE474" s="44" t="str">
        <f t="shared" si="978"/>
        <v>Inviable Sanitariamente</v>
      </c>
      <c r="MOF474" s="44" t="str">
        <f t="shared" si="978"/>
        <v>Inviable Sanitariamente</v>
      </c>
      <c r="MOG474" s="44" t="str">
        <f t="shared" si="978"/>
        <v>Inviable Sanitariamente</v>
      </c>
      <c r="MOH474" s="44" t="str">
        <f t="shared" si="978"/>
        <v>Inviable Sanitariamente</v>
      </c>
      <c r="MOI474" s="44" t="str">
        <f t="shared" si="978"/>
        <v>Inviable Sanitariamente</v>
      </c>
      <c r="MOJ474" s="44" t="str">
        <f t="shared" si="978"/>
        <v>Inviable Sanitariamente</v>
      </c>
      <c r="MOK474" s="44" t="str">
        <f t="shared" si="978"/>
        <v>Inviable Sanitariamente</v>
      </c>
      <c r="MOL474" s="44" t="str">
        <f t="shared" ref="MOL474:MOU476" si="979">IF(MOJ474&lt;5,"Sin Riesgo",IF(MOJ474 &lt;=14,"Bajo",IF(MOJ474&lt;=35,"Medio",IF(MOJ474&lt;=80,"Alto","Inviable Sanitariamente"))))</f>
        <v>Inviable Sanitariamente</v>
      </c>
      <c r="MOM474" s="44" t="str">
        <f t="shared" si="979"/>
        <v>Inviable Sanitariamente</v>
      </c>
      <c r="MON474" s="44" t="str">
        <f t="shared" si="979"/>
        <v>Inviable Sanitariamente</v>
      </c>
      <c r="MOO474" s="44" t="str">
        <f t="shared" si="979"/>
        <v>Inviable Sanitariamente</v>
      </c>
      <c r="MOP474" s="44" t="str">
        <f t="shared" si="979"/>
        <v>Inviable Sanitariamente</v>
      </c>
      <c r="MOQ474" s="44" t="str">
        <f t="shared" si="979"/>
        <v>Inviable Sanitariamente</v>
      </c>
      <c r="MOR474" s="44" t="str">
        <f t="shared" si="979"/>
        <v>Inviable Sanitariamente</v>
      </c>
      <c r="MOS474" s="44" t="str">
        <f t="shared" si="979"/>
        <v>Inviable Sanitariamente</v>
      </c>
      <c r="MOT474" s="44" t="str">
        <f t="shared" si="979"/>
        <v>Inviable Sanitariamente</v>
      </c>
      <c r="MOU474" s="44" t="str">
        <f t="shared" si="979"/>
        <v>Inviable Sanitariamente</v>
      </c>
      <c r="MOV474" s="44" t="str">
        <f t="shared" ref="MOV474:MPE476" si="980">IF(MOT474&lt;5,"Sin Riesgo",IF(MOT474 &lt;=14,"Bajo",IF(MOT474&lt;=35,"Medio",IF(MOT474&lt;=80,"Alto","Inviable Sanitariamente"))))</f>
        <v>Inviable Sanitariamente</v>
      </c>
      <c r="MOW474" s="44" t="str">
        <f t="shared" si="980"/>
        <v>Inviable Sanitariamente</v>
      </c>
      <c r="MOX474" s="44" t="str">
        <f t="shared" si="980"/>
        <v>Inviable Sanitariamente</v>
      </c>
      <c r="MOY474" s="44" t="str">
        <f t="shared" si="980"/>
        <v>Inviable Sanitariamente</v>
      </c>
      <c r="MOZ474" s="44" t="str">
        <f t="shared" si="980"/>
        <v>Inviable Sanitariamente</v>
      </c>
      <c r="MPA474" s="44" t="str">
        <f t="shared" si="980"/>
        <v>Inviable Sanitariamente</v>
      </c>
      <c r="MPB474" s="44" t="str">
        <f t="shared" si="980"/>
        <v>Inviable Sanitariamente</v>
      </c>
      <c r="MPC474" s="44" t="str">
        <f t="shared" si="980"/>
        <v>Inviable Sanitariamente</v>
      </c>
      <c r="MPD474" s="44" t="str">
        <f t="shared" si="980"/>
        <v>Inviable Sanitariamente</v>
      </c>
      <c r="MPE474" s="44" t="str">
        <f t="shared" si="980"/>
        <v>Inviable Sanitariamente</v>
      </c>
      <c r="MPF474" s="44" t="str">
        <f t="shared" ref="MPF474:MPO476" si="981">IF(MPD474&lt;5,"Sin Riesgo",IF(MPD474 &lt;=14,"Bajo",IF(MPD474&lt;=35,"Medio",IF(MPD474&lt;=80,"Alto","Inviable Sanitariamente"))))</f>
        <v>Inviable Sanitariamente</v>
      </c>
      <c r="MPG474" s="44" t="str">
        <f t="shared" si="981"/>
        <v>Inviable Sanitariamente</v>
      </c>
      <c r="MPH474" s="44" t="str">
        <f t="shared" si="981"/>
        <v>Inviable Sanitariamente</v>
      </c>
      <c r="MPI474" s="44" t="str">
        <f t="shared" si="981"/>
        <v>Inviable Sanitariamente</v>
      </c>
      <c r="MPJ474" s="44" t="str">
        <f t="shared" si="981"/>
        <v>Inviable Sanitariamente</v>
      </c>
      <c r="MPK474" s="44" t="str">
        <f t="shared" si="981"/>
        <v>Inviable Sanitariamente</v>
      </c>
      <c r="MPL474" s="44" t="str">
        <f t="shared" si="981"/>
        <v>Inviable Sanitariamente</v>
      </c>
      <c r="MPM474" s="44" t="str">
        <f t="shared" si="981"/>
        <v>Inviable Sanitariamente</v>
      </c>
      <c r="MPN474" s="44" t="str">
        <f t="shared" si="981"/>
        <v>Inviable Sanitariamente</v>
      </c>
      <c r="MPO474" s="44" t="str">
        <f t="shared" si="981"/>
        <v>Inviable Sanitariamente</v>
      </c>
      <c r="MPP474" s="44" t="str">
        <f t="shared" ref="MPP474:MPY476" si="982">IF(MPN474&lt;5,"Sin Riesgo",IF(MPN474 &lt;=14,"Bajo",IF(MPN474&lt;=35,"Medio",IF(MPN474&lt;=80,"Alto","Inviable Sanitariamente"))))</f>
        <v>Inviable Sanitariamente</v>
      </c>
      <c r="MPQ474" s="44" t="str">
        <f t="shared" si="982"/>
        <v>Inviable Sanitariamente</v>
      </c>
      <c r="MPR474" s="44" t="str">
        <f t="shared" si="982"/>
        <v>Inviable Sanitariamente</v>
      </c>
      <c r="MPS474" s="44" t="str">
        <f t="shared" si="982"/>
        <v>Inviable Sanitariamente</v>
      </c>
      <c r="MPT474" s="44" t="str">
        <f t="shared" si="982"/>
        <v>Inviable Sanitariamente</v>
      </c>
      <c r="MPU474" s="44" t="str">
        <f t="shared" si="982"/>
        <v>Inviable Sanitariamente</v>
      </c>
      <c r="MPV474" s="44" t="str">
        <f t="shared" si="982"/>
        <v>Inviable Sanitariamente</v>
      </c>
      <c r="MPW474" s="44" t="str">
        <f t="shared" si="982"/>
        <v>Inviable Sanitariamente</v>
      </c>
      <c r="MPX474" s="44" t="str">
        <f t="shared" si="982"/>
        <v>Inviable Sanitariamente</v>
      </c>
      <c r="MPY474" s="44" t="str">
        <f t="shared" si="982"/>
        <v>Inviable Sanitariamente</v>
      </c>
      <c r="MPZ474" s="44" t="str">
        <f t="shared" ref="MPZ474:MQI476" si="983">IF(MPX474&lt;5,"Sin Riesgo",IF(MPX474 &lt;=14,"Bajo",IF(MPX474&lt;=35,"Medio",IF(MPX474&lt;=80,"Alto","Inviable Sanitariamente"))))</f>
        <v>Inviable Sanitariamente</v>
      </c>
      <c r="MQA474" s="44" t="str">
        <f t="shared" si="983"/>
        <v>Inviable Sanitariamente</v>
      </c>
      <c r="MQB474" s="44" t="str">
        <f t="shared" si="983"/>
        <v>Inviable Sanitariamente</v>
      </c>
      <c r="MQC474" s="44" t="str">
        <f t="shared" si="983"/>
        <v>Inviable Sanitariamente</v>
      </c>
      <c r="MQD474" s="44" t="str">
        <f t="shared" si="983"/>
        <v>Inviable Sanitariamente</v>
      </c>
      <c r="MQE474" s="44" t="str">
        <f t="shared" si="983"/>
        <v>Inviable Sanitariamente</v>
      </c>
      <c r="MQF474" s="44" t="str">
        <f t="shared" si="983"/>
        <v>Inviable Sanitariamente</v>
      </c>
      <c r="MQG474" s="44" t="str">
        <f t="shared" si="983"/>
        <v>Inviable Sanitariamente</v>
      </c>
      <c r="MQH474" s="44" t="str">
        <f t="shared" si="983"/>
        <v>Inviable Sanitariamente</v>
      </c>
      <c r="MQI474" s="44" t="str">
        <f t="shared" si="983"/>
        <v>Inviable Sanitariamente</v>
      </c>
      <c r="MQJ474" s="44" t="str">
        <f t="shared" ref="MQJ474:MQS476" si="984">IF(MQH474&lt;5,"Sin Riesgo",IF(MQH474 &lt;=14,"Bajo",IF(MQH474&lt;=35,"Medio",IF(MQH474&lt;=80,"Alto","Inviable Sanitariamente"))))</f>
        <v>Inviable Sanitariamente</v>
      </c>
      <c r="MQK474" s="44" t="str">
        <f t="shared" si="984"/>
        <v>Inviable Sanitariamente</v>
      </c>
      <c r="MQL474" s="44" t="str">
        <f t="shared" si="984"/>
        <v>Inviable Sanitariamente</v>
      </c>
      <c r="MQM474" s="44" t="str">
        <f t="shared" si="984"/>
        <v>Inviable Sanitariamente</v>
      </c>
      <c r="MQN474" s="44" t="str">
        <f t="shared" si="984"/>
        <v>Inviable Sanitariamente</v>
      </c>
      <c r="MQO474" s="44" t="str">
        <f t="shared" si="984"/>
        <v>Inviable Sanitariamente</v>
      </c>
      <c r="MQP474" s="44" t="str">
        <f t="shared" si="984"/>
        <v>Inviable Sanitariamente</v>
      </c>
      <c r="MQQ474" s="44" t="str">
        <f t="shared" si="984"/>
        <v>Inviable Sanitariamente</v>
      </c>
      <c r="MQR474" s="44" t="str">
        <f t="shared" si="984"/>
        <v>Inviable Sanitariamente</v>
      </c>
      <c r="MQS474" s="44" t="str">
        <f t="shared" si="984"/>
        <v>Inviable Sanitariamente</v>
      </c>
      <c r="MQT474" s="44" t="str">
        <f t="shared" ref="MQT474:MRC476" si="985">IF(MQR474&lt;5,"Sin Riesgo",IF(MQR474 &lt;=14,"Bajo",IF(MQR474&lt;=35,"Medio",IF(MQR474&lt;=80,"Alto","Inviable Sanitariamente"))))</f>
        <v>Inviable Sanitariamente</v>
      </c>
      <c r="MQU474" s="44" t="str">
        <f t="shared" si="985"/>
        <v>Inviable Sanitariamente</v>
      </c>
      <c r="MQV474" s="44" t="str">
        <f t="shared" si="985"/>
        <v>Inviable Sanitariamente</v>
      </c>
      <c r="MQW474" s="44" t="str">
        <f t="shared" si="985"/>
        <v>Inviable Sanitariamente</v>
      </c>
      <c r="MQX474" s="44" t="str">
        <f t="shared" si="985"/>
        <v>Inviable Sanitariamente</v>
      </c>
      <c r="MQY474" s="44" t="str">
        <f t="shared" si="985"/>
        <v>Inviable Sanitariamente</v>
      </c>
      <c r="MQZ474" s="44" t="str">
        <f t="shared" si="985"/>
        <v>Inviable Sanitariamente</v>
      </c>
      <c r="MRA474" s="44" t="str">
        <f t="shared" si="985"/>
        <v>Inviable Sanitariamente</v>
      </c>
      <c r="MRB474" s="44" t="str">
        <f t="shared" si="985"/>
        <v>Inviable Sanitariamente</v>
      </c>
      <c r="MRC474" s="44" t="str">
        <f t="shared" si="985"/>
        <v>Inviable Sanitariamente</v>
      </c>
      <c r="MRD474" s="44" t="str">
        <f t="shared" ref="MRD474:MRM476" si="986">IF(MRB474&lt;5,"Sin Riesgo",IF(MRB474 &lt;=14,"Bajo",IF(MRB474&lt;=35,"Medio",IF(MRB474&lt;=80,"Alto","Inviable Sanitariamente"))))</f>
        <v>Inviable Sanitariamente</v>
      </c>
      <c r="MRE474" s="44" t="str">
        <f t="shared" si="986"/>
        <v>Inviable Sanitariamente</v>
      </c>
      <c r="MRF474" s="44" t="str">
        <f t="shared" si="986"/>
        <v>Inviable Sanitariamente</v>
      </c>
      <c r="MRG474" s="44" t="str">
        <f t="shared" si="986"/>
        <v>Inviable Sanitariamente</v>
      </c>
      <c r="MRH474" s="44" t="str">
        <f t="shared" si="986"/>
        <v>Inviable Sanitariamente</v>
      </c>
      <c r="MRI474" s="44" t="str">
        <f t="shared" si="986"/>
        <v>Inviable Sanitariamente</v>
      </c>
      <c r="MRJ474" s="44" t="str">
        <f t="shared" si="986"/>
        <v>Inviable Sanitariamente</v>
      </c>
      <c r="MRK474" s="44" t="str">
        <f t="shared" si="986"/>
        <v>Inviable Sanitariamente</v>
      </c>
      <c r="MRL474" s="44" t="str">
        <f t="shared" si="986"/>
        <v>Inviable Sanitariamente</v>
      </c>
      <c r="MRM474" s="44" t="str">
        <f t="shared" si="986"/>
        <v>Inviable Sanitariamente</v>
      </c>
      <c r="MRN474" s="44" t="str">
        <f t="shared" ref="MRN474:MRW476" si="987">IF(MRL474&lt;5,"Sin Riesgo",IF(MRL474 &lt;=14,"Bajo",IF(MRL474&lt;=35,"Medio",IF(MRL474&lt;=80,"Alto","Inviable Sanitariamente"))))</f>
        <v>Inviable Sanitariamente</v>
      </c>
      <c r="MRO474" s="44" t="str">
        <f t="shared" si="987"/>
        <v>Inviable Sanitariamente</v>
      </c>
      <c r="MRP474" s="44" t="str">
        <f t="shared" si="987"/>
        <v>Inviable Sanitariamente</v>
      </c>
      <c r="MRQ474" s="44" t="str">
        <f t="shared" si="987"/>
        <v>Inviable Sanitariamente</v>
      </c>
      <c r="MRR474" s="44" t="str">
        <f t="shared" si="987"/>
        <v>Inviable Sanitariamente</v>
      </c>
      <c r="MRS474" s="44" t="str">
        <f t="shared" si="987"/>
        <v>Inviable Sanitariamente</v>
      </c>
      <c r="MRT474" s="44" t="str">
        <f t="shared" si="987"/>
        <v>Inviable Sanitariamente</v>
      </c>
      <c r="MRU474" s="44" t="str">
        <f t="shared" si="987"/>
        <v>Inviable Sanitariamente</v>
      </c>
      <c r="MRV474" s="44" t="str">
        <f t="shared" si="987"/>
        <v>Inviable Sanitariamente</v>
      </c>
      <c r="MRW474" s="44" t="str">
        <f t="shared" si="987"/>
        <v>Inviable Sanitariamente</v>
      </c>
      <c r="MRX474" s="44" t="str">
        <f t="shared" ref="MRX474:MSG476" si="988">IF(MRV474&lt;5,"Sin Riesgo",IF(MRV474 &lt;=14,"Bajo",IF(MRV474&lt;=35,"Medio",IF(MRV474&lt;=80,"Alto","Inviable Sanitariamente"))))</f>
        <v>Inviable Sanitariamente</v>
      </c>
      <c r="MRY474" s="44" t="str">
        <f t="shared" si="988"/>
        <v>Inviable Sanitariamente</v>
      </c>
      <c r="MRZ474" s="44" t="str">
        <f t="shared" si="988"/>
        <v>Inviable Sanitariamente</v>
      </c>
      <c r="MSA474" s="44" t="str">
        <f t="shared" si="988"/>
        <v>Inviable Sanitariamente</v>
      </c>
      <c r="MSB474" s="44" t="str">
        <f t="shared" si="988"/>
        <v>Inviable Sanitariamente</v>
      </c>
      <c r="MSC474" s="44" t="str">
        <f t="shared" si="988"/>
        <v>Inviable Sanitariamente</v>
      </c>
      <c r="MSD474" s="44" t="str">
        <f t="shared" si="988"/>
        <v>Inviable Sanitariamente</v>
      </c>
      <c r="MSE474" s="44" t="str">
        <f t="shared" si="988"/>
        <v>Inviable Sanitariamente</v>
      </c>
      <c r="MSF474" s="44" t="str">
        <f t="shared" si="988"/>
        <v>Inviable Sanitariamente</v>
      </c>
      <c r="MSG474" s="44" t="str">
        <f t="shared" si="988"/>
        <v>Inviable Sanitariamente</v>
      </c>
      <c r="MSH474" s="44" t="str">
        <f t="shared" ref="MSH474:MSQ476" si="989">IF(MSF474&lt;5,"Sin Riesgo",IF(MSF474 &lt;=14,"Bajo",IF(MSF474&lt;=35,"Medio",IF(MSF474&lt;=80,"Alto","Inviable Sanitariamente"))))</f>
        <v>Inviable Sanitariamente</v>
      </c>
      <c r="MSI474" s="44" t="str">
        <f t="shared" si="989"/>
        <v>Inviable Sanitariamente</v>
      </c>
      <c r="MSJ474" s="44" t="str">
        <f t="shared" si="989"/>
        <v>Inviable Sanitariamente</v>
      </c>
      <c r="MSK474" s="44" t="str">
        <f t="shared" si="989"/>
        <v>Inviable Sanitariamente</v>
      </c>
      <c r="MSL474" s="44" t="str">
        <f t="shared" si="989"/>
        <v>Inviable Sanitariamente</v>
      </c>
      <c r="MSM474" s="44" t="str">
        <f t="shared" si="989"/>
        <v>Inviable Sanitariamente</v>
      </c>
      <c r="MSN474" s="44" t="str">
        <f t="shared" si="989"/>
        <v>Inviable Sanitariamente</v>
      </c>
      <c r="MSO474" s="44" t="str">
        <f t="shared" si="989"/>
        <v>Inviable Sanitariamente</v>
      </c>
      <c r="MSP474" s="44" t="str">
        <f t="shared" si="989"/>
        <v>Inviable Sanitariamente</v>
      </c>
      <c r="MSQ474" s="44" t="str">
        <f t="shared" si="989"/>
        <v>Inviable Sanitariamente</v>
      </c>
      <c r="MSR474" s="44" t="str">
        <f t="shared" ref="MSR474:MTA476" si="990">IF(MSP474&lt;5,"Sin Riesgo",IF(MSP474 &lt;=14,"Bajo",IF(MSP474&lt;=35,"Medio",IF(MSP474&lt;=80,"Alto","Inviable Sanitariamente"))))</f>
        <v>Inviable Sanitariamente</v>
      </c>
      <c r="MSS474" s="44" t="str">
        <f t="shared" si="990"/>
        <v>Inviable Sanitariamente</v>
      </c>
      <c r="MST474" s="44" t="str">
        <f t="shared" si="990"/>
        <v>Inviable Sanitariamente</v>
      </c>
      <c r="MSU474" s="44" t="str">
        <f t="shared" si="990"/>
        <v>Inviable Sanitariamente</v>
      </c>
      <c r="MSV474" s="44" t="str">
        <f t="shared" si="990"/>
        <v>Inviable Sanitariamente</v>
      </c>
      <c r="MSW474" s="44" t="str">
        <f t="shared" si="990"/>
        <v>Inviable Sanitariamente</v>
      </c>
      <c r="MSX474" s="44" t="str">
        <f t="shared" si="990"/>
        <v>Inviable Sanitariamente</v>
      </c>
      <c r="MSY474" s="44" t="str">
        <f t="shared" si="990"/>
        <v>Inviable Sanitariamente</v>
      </c>
      <c r="MSZ474" s="44" t="str">
        <f t="shared" si="990"/>
        <v>Inviable Sanitariamente</v>
      </c>
      <c r="MTA474" s="44" t="str">
        <f t="shared" si="990"/>
        <v>Inviable Sanitariamente</v>
      </c>
      <c r="MTB474" s="44" t="str">
        <f t="shared" ref="MTB474:MTK476" si="991">IF(MSZ474&lt;5,"Sin Riesgo",IF(MSZ474 &lt;=14,"Bajo",IF(MSZ474&lt;=35,"Medio",IF(MSZ474&lt;=80,"Alto","Inviable Sanitariamente"))))</f>
        <v>Inviable Sanitariamente</v>
      </c>
      <c r="MTC474" s="44" t="str">
        <f t="shared" si="991"/>
        <v>Inviable Sanitariamente</v>
      </c>
      <c r="MTD474" s="44" t="str">
        <f t="shared" si="991"/>
        <v>Inviable Sanitariamente</v>
      </c>
      <c r="MTE474" s="44" t="str">
        <f t="shared" si="991"/>
        <v>Inviable Sanitariamente</v>
      </c>
      <c r="MTF474" s="44" t="str">
        <f t="shared" si="991"/>
        <v>Inviable Sanitariamente</v>
      </c>
      <c r="MTG474" s="44" t="str">
        <f t="shared" si="991"/>
        <v>Inviable Sanitariamente</v>
      </c>
      <c r="MTH474" s="44" t="str">
        <f t="shared" si="991"/>
        <v>Inviable Sanitariamente</v>
      </c>
      <c r="MTI474" s="44" t="str">
        <f t="shared" si="991"/>
        <v>Inviable Sanitariamente</v>
      </c>
      <c r="MTJ474" s="44" t="str">
        <f t="shared" si="991"/>
        <v>Inviable Sanitariamente</v>
      </c>
      <c r="MTK474" s="44" t="str">
        <f t="shared" si="991"/>
        <v>Inviable Sanitariamente</v>
      </c>
      <c r="MTL474" s="44" t="str">
        <f t="shared" ref="MTL474:MTU476" si="992">IF(MTJ474&lt;5,"Sin Riesgo",IF(MTJ474 &lt;=14,"Bajo",IF(MTJ474&lt;=35,"Medio",IF(MTJ474&lt;=80,"Alto","Inviable Sanitariamente"))))</f>
        <v>Inviable Sanitariamente</v>
      </c>
      <c r="MTM474" s="44" t="str">
        <f t="shared" si="992"/>
        <v>Inviable Sanitariamente</v>
      </c>
      <c r="MTN474" s="44" t="str">
        <f t="shared" si="992"/>
        <v>Inviable Sanitariamente</v>
      </c>
      <c r="MTO474" s="44" t="str">
        <f t="shared" si="992"/>
        <v>Inviable Sanitariamente</v>
      </c>
      <c r="MTP474" s="44" t="str">
        <f t="shared" si="992"/>
        <v>Inviable Sanitariamente</v>
      </c>
      <c r="MTQ474" s="44" t="str">
        <f t="shared" si="992"/>
        <v>Inviable Sanitariamente</v>
      </c>
      <c r="MTR474" s="44" t="str">
        <f t="shared" si="992"/>
        <v>Inviable Sanitariamente</v>
      </c>
      <c r="MTS474" s="44" t="str">
        <f t="shared" si="992"/>
        <v>Inviable Sanitariamente</v>
      </c>
      <c r="MTT474" s="44" t="str">
        <f t="shared" si="992"/>
        <v>Inviable Sanitariamente</v>
      </c>
      <c r="MTU474" s="44" t="str">
        <f t="shared" si="992"/>
        <v>Inviable Sanitariamente</v>
      </c>
      <c r="MTV474" s="44" t="str">
        <f t="shared" ref="MTV474:MUE476" si="993">IF(MTT474&lt;5,"Sin Riesgo",IF(MTT474 &lt;=14,"Bajo",IF(MTT474&lt;=35,"Medio",IF(MTT474&lt;=80,"Alto","Inviable Sanitariamente"))))</f>
        <v>Inviable Sanitariamente</v>
      </c>
      <c r="MTW474" s="44" t="str">
        <f t="shared" si="993"/>
        <v>Inviable Sanitariamente</v>
      </c>
      <c r="MTX474" s="44" t="str">
        <f t="shared" si="993"/>
        <v>Inviable Sanitariamente</v>
      </c>
      <c r="MTY474" s="44" t="str">
        <f t="shared" si="993"/>
        <v>Inviable Sanitariamente</v>
      </c>
      <c r="MTZ474" s="44" t="str">
        <f t="shared" si="993"/>
        <v>Inviable Sanitariamente</v>
      </c>
      <c r="MUA474" s="44" t="str">
        <f t="shared" si="993"/>
        <v>Inviable Sanitariamente</v>
      </c>
      <c r="MUB474" s="44" t="str">
        <f t="shared" si="993"/>
        <v>Inviable Sanitariamente</v>
      </c>
      <c r="MUC474" s="44" t="str">
        <f t="shared" si="993"/>
        <v>Inviable Sanitariamente</v>
      </c>
      <c r="MUD474" s="44" t="str">
        <f t="shared" si="993"/>
        <v>Inviable Sanitariamente</v>
      </c>
      <c r="MUE474" s="44" t="str">
        <f t="shared" si="993"/>
        <v>Inviable Sanitariamente</v>
      </c>
      <c r="MUF474" s="44" t="str">
        <f t="shared" ref="MUF474:MUO476" si="994">IF(MUD474&lt;5,"Sin Riesgo",IF(MUD474 &lt;=14,"Bajo",IF(MUD474&lt;=35,"Medio",IF(MUD474&lt;=80,"Alto","Inviable Sanitariamente"))))</f>
        <v>Inviable Sanitariamente</v>
      </c>
      <c r="MUG474" s="44" t="str">
        <f t="shared" si="994"/>
        <v>Inviable Sanitariamente</v>
      </c>
      <c r="MUH474" s="44" t="str">
        <f t="shared" si="994"/>
        <v>Inviable Sanitariamente</v>
      </c>
      <c r="MUI474" s="44" t="str">
        <f t="shared" si="994"/>
        <v>Inviable Sanitariamente</v>
      </c>
      <c r="MUJ474" s="44" t="str">
        <f t="shared" si="994"/>
        <v>Inviable Sanitariamente</v>
      </c>
      <c r="MUK474" s="44" t="str">
        <f t="shared" si="994"/>
        <v>Inviable Sanitariamente</v>
      </c>
      <c r="MUL474" s="44" t="str">
        <f t="shared" si="994"/>
        <v>Inviable Sanitariamente</v>
      </c>
      <c r="MUM474" s="44" t="str">
        <f t="shared" si="994"/>
        <v>Inviable Sanitariamente</v>
      </c>
      <c r="MUN474" s="44" t="str">
        <f t="shared" si="994"/>
        <v>Inviable Sanitariamente</v>
      </c>
      <c r="MUO474" s="44" t="str">
        <f t="shared" si="994"/>
        <v>Inviable Sanitariamente</v>
      </c>
      <c r="MUP474" s="44" t="str">
        <f t="shared" ref="MUP474:MUY476" si="995">IF(MUN474&lt;5,"Sin Riesgo",IF(MUN474 &lt;=14,"Bajo",IF(MUN474&lt;=35,"Medio",IF(MUN474&lt;=80,"Alto","Inviable Sanitariamente"))))</f>
        <v>Inviable Sanitariamente</v>
      </c>
      <c r="MUQ474" s="44" t="str">
        <f t="shared" si="995"/>
        <v>Inviable Sanitariamente</v>
      </c>
      <c r="MUR474" s="44" t="str">
        <f t="shared" si="995"/>
        <v>Inviable Sanitariamente</v>
      </c>
      <c r="MUS474" s="44" t="str">
        <f t="shared" si="995"/>
        <v>Inviable Sanitariamente</v>
      </c>
      <c r="MUT474" s="44" t="str">
        <f t="shared" si="995"/>
        <v>Inviable Sanitariamente</v>
      </c>
      <c r="MUU474" s="44" t="str">
        <f t="shared" si="995"/>
        <v>Inviable Sanitariamente</v>
      </c>
      <c r="MUV474" s="44" t="str">
        <f t="shared" si="995"/>
        <v>Inviable Sanitariamente</v>
      </c>
      <c r="MUW474" s="44" t="str">
        <f t="shared" si="995"/>
        <v>Inviable Sanitariamente</v>
      </c>
      <c r="MUX474" s="44" t="str">
        <f t="shared" si="995"/>
        <v>Inviable Sanitariamente</v>
      </c>
      <c r="MUY474" s="44" t="str">
        <f t="shared" si="995"/>
        <v>Inviable Sanitariamente</v>
      </c>
      <c r="MUZ474" s="44" t="str">
        <f t="shared" ref="MUZ474:MVI476" si="996">IF(MUX474&lt;5,"Sin Riesgo",IF(MUX474 &lt;=14,"Bajo",IF(MUX474&lt;=35,"Medio",IF(MUX474&lt;=80,"Alto","Inviable Sanitariamente"))))</f>
        <v>Inviable Sanitariamente</v>
      </c>
      <c r="MVA474" s="44" t="str">
        <f t="shared" si="996"/>
        <v>Inviable Sanitariamente</v>
      </c>
      <c r="MVB474" s="44" t="str">
        <f t="shared" si="996"/>
        <v>Inviable Sanitariamente</v>
      </c>
      <c r="MVC474" s="44" t="str">
        <f t="shared" si="996"/>
        <v>Inviable Sanitariamente</v>
      </c>
      <c r="MVD474" s="44" t="str">
        <f t="shared" si="996"/>
        <v>Inviable Sanitariamente</v>
      </c>
      <c r="MVE474" s="44" t="str">
        <f t="shared" si="996"/>
        <v>Inviable Sanitariamente</v>
      </c>
      <c r="MVF474" s="44" t="str">
        <f t="shared" si="996"/>
        <v>Inviable Sanitariamente</v>
      </c>
      <c r="MVG474" s="44" t="str">
        <f t="shared" si="996"/>
        <v>Inviable Sanitariamente</v>
      </c>
      <c r="MVH474" s="44" t="str">
        <f t="shared" si="996"/>
        <v>Inviable Sanitariamente</v>
      </c>
      <c r="MVI474" s="44" t="str">
        <f t="shared" si="996"/>
        <v>Inviable Sanitariamente</v>
      </c>
      <c r="MVJ474" s="44" t="str">
        <f t="shared" ref="MVJ474:MVS476" si="997">IF(MVH474&lt;5,"Sin Riesgo",IF(MVH474 &lt;=14,"Bajo",IF(MVH474&lt;=35,"Medio",IF(MVH474&lt;=80,"Alto","Inviable Sanitariamente"))))</f>
        <v>Inviable Sanitariamente</v>
      </c>
      <c r="MVK474" s="44" t="str">
        <f t="shared" si="997"/>
        <v>Inviable Sanitariamente</v>
      </c>
      <c r="MVL474" s="44" t="str">
        <f t="shared" si="997"/>
        <v>Inviable Sanitariamente</v>
      </c>
      <c r="MVM474" s="44" t="str">
        <f t="shared" si="997"/>
        <v>Inviable Sanitariamente</v>
      </c>
      <c r="MVN474" s="44" t="str">
        <f t="shared" si="997"/>
        <v>Inviable Sanitariamente</v>
      </c>
      <c r="MVO474" s="44" t="str">
        <f t="shared" si="997"/>
        <v>Inviable Sanitariamente</v>
      </c>
      <c r="MVP474" s="44" t="str">
        <f t="shared" si="997"/>
        <v>Inviable Sanitariamente</v>
      </c>
      <c r="MVQ474" s="44" t="str">
        <f t="shared" si="997"/>
        <v>Inviable Sanitariamente</v>
      </c>
      <c r="MVR474" s="44" t="str">
        <f t="shared" si="997"/>
        <v>Inviable Sanitariamente</v>
      </c>
      <c r="MVS474" s="44" t="str">
        <f t="shared" si="997"/>
        <v>Inviable Sanitariamente</v>
      </c>
      <c r="MVT474" s="44" t="str">
        <f t="shared" ref="MVT474:MWC476" si="998">IF(MVR474&lt;5,"Sin Riesgo",IF(MVR474 &lt;=14,"Bajo",IF(MVR474&lt;=35,"Medio",IF(MVR474&lt;=80,"Alto","Inviable Sanitariamente"))))</f>
        <v>Inviable Sanitariamente</v>
      </c>
      <c r="MVU474" s="44" t="str">
        <f t="shared" si="998"/>
        <v>Inviable Sanitariamente</v>
      </c>
      <c r="MVV474" s="44" t="str">
        <f t="shared" si="998"/>
        <v>Inviable Sanitariamente</v>
      </c>
      <c r="MVW474" s="44" t="str">
        <f t="shared" si="998"/>
        <v>Inviable Sanitariamente</v>
      </c>
      <c r="MVX474" s="44" t="str">
        <f t="shared" si="998"/>
        <v>Inviable Sanitariamente</v>
      </c>
      <c r="MVY474" s="44" t="str">
        <f t="shared" si="998"/>
        <v>Inviable Sanitariamente</v>
      </c>
      <c r="MVZ474" s="44" t="str">
        <f t="shared" si="998"/>
        <v>Inviable Sanitariamente</v>
      </c>
      <c r="MWA474" s="44" t="str">
        <f t="shared" si="998"/>
        <v>Inviable Sanitariamente</v>
      </c>
      <c r="MWB474" s="44" t="str">
        <f t="shared" si="998"/>
        <v>Inviable Sanitariamente</v>
      </c>
      <c r="MWC474" s="44" t="str">
        <f t="shared" si="998"/>
        <v>Inviable Sanitariamente</v>
      </c>
      <c r="MWD474" s="44" t="str">
        <f t="shared" ref="MWD474:MWM476" si="999">IF(MWB474&lt;5,"Sin Riesgo",IF(MWB474 &lt;=14,"Bajo",IF(MWB474&lt;=35,"Medio",IF(MWB474&lt;=80,"Alto","Inviable Sanitariamente"))))</f>
        <v>Inviable Sanitariamente</v>
      </c>
      <c r="MWE474" s="44" t="str">
        <f t="shared" si="999"/>
        <v>Inviable Sanitariamente</v>
      </c>
      <c r="MWF474" s="44" t="str">
        <f t="shared" si="999"/>
        <v>Inviable Sanitariamente</v>
      </c>
      <c r="MWG474" s="44" t="str">
        <f t="shared" si="999"/>
        <v>Inviable Sanitariamente</v>
      </c>
      <c r="MWH474" s="44" t="str">
        <f t="shared" si="999"/>
        <v>Inviable Sanitariamente</v>
      </c>
      <c r="MWI474" s="44" t="str">
        <f t="shared" si="999"/>
        <v>Inviable Sanitariamente</v>
      </c>
      <c r="MWJ474" s="44" t="str">
        <f t="shared" si="999"/>
        <v>Inviable Sanitariamente</v>
      </c>
      <c r="MWK474" s="44" t="str">
        <f t="shared" si="999"/>
        <v>Inviable Sanitariamente</v>
      </c>
      <c r="MWL474" s="44" t="str">
        <f t="shared" si="999"/>
        <v>Inviable Sanitariamente</v>
      </c>
      <c r="MWM474" s="44" t="str">
        <f t="shared" si="999"/>
        <v>Inviable Sanitariamente</v>
      </c>
      <c r="MWN474" s="44" t="str">
        <f t="shared" ref="MWN474:MWW476" si="1000">IF(MWL474&lt;5,"Sin Riesgo",IF(MWL474 &lt;=14,"Bajo",IF(MWL474&lt;=35,"Medio",IF(MWL474&lt;=80,"Alto","Inviable Sanitariamente"))))</f>
        <v>Inviable Sanitariamente</v>
      </c>
      <c r="MWO474" s="44" t="str">
        <f t="shared" si="1000"/>
        <v>Inviable Sanitariamente</v>
      </c>
      <c r="MWP474" s="44" t="str">
        <f t="shared" si="1000"/>
        <v>Inviable Sanitariamente</v>
      </c>
      <c r="MWQ474" s="44" t="str">
        <f t="shared" si="1000"/>
        <v>Inviable Sanitariamente</v>
      </c>
      <c r="MWR474" s="44" t="str">
        <f t="shared" si="1000"/>
        <v>Inviable Sanitariamente</v>
      </c>
      <c r="MWS474" s="44" t="str">
        <f t="shared" si="1000"/>
        <v>Inviable Sanitariamente</v>
      </c>
      <c r="MWT474" s="44" t="str">
        <f t="shared" si="1000"/>
        <v>Inviable Sanitariamente</v>
      </c>
      <c r="MWU474" s="44" t="str">
        <f t="shared" si="1000"/>
        <v>Inviable Sanitariamente</v>
      </c>
      <c r="MWV474" s="44" t="str">
        <f t="shared" si="1000"/>
        <v>Inviable Sanitariamente</v>
      </c>
      <c r="MWW474" s="44" t="str">
        <f t="shared" si="1000"/>
        <v>Inviable Sanitariamente</v>
      </c>
      <c r="MWX474" s="44" t="str">
        <f t="shared" ref="MWX474:MXG476" si="1001">IF(MWV474&lt;5,"Sin Riesgo",IF(MWV474 &lt;=14,"Bajo",IF(MWV474&lt;=35,"Medio",IF(MWV474&lt;=80,"Alto","Inviable Sanitariamente"))))</f>
        <v>Inviable Sanitariamente</v>
      </c>
      <c r="MWY474" s="44" t="str">
        <f t="shared" si="1001"/>
        <v>Inviable Sanitariamente</v>
      </c>
      <c r="MWZ474" s="44" t="str">
        <f t="shared" si="1001"/>
        <v>Inviable Sanitariamente</v>
      </c>
      <c r="MXA474" s="44" t="str">
        <f t="shared" si="1001"/>
        <v>Inviable Sanitariamente</v>
      </c>
      <c r="MXB474" s="44" t="str">
        <f t="shared" si="1001"/>
        <v>Inviable Sanitariamente</v>
      </c>
      <c r="MXC474" s="44" t="str">
        <f t="shared" si="1001"/>
        <v>Inviable Sanitariamente</v>
      </c>
      <c r="MXD474" s="44" t="str">
        <f t="shared" si="1001"/>
        <v>Inviable Sanitariamente</v>
      </c>
      <c r="MXE474" s="44" t="str">
        <f t="shared" si="1001"/>
        <v>Inviable Sanitariamente</v>
      </c>
      <c r="MXF474" s="44" t="str">
        <f t="shared" si="1001"/>
        <v>Inviable Sanitariamente</v>
      </c>
      <c r="MXG474" s="44" t="str">
        <f t="shared" si="1001"/>
        <v>Inviable Sanitariamente</v>
      </c>
      <c r="MXH474" s="44" t="str">
        <f t="shared" ref="MXH474:MXQ476" si="1002">IF(MXF474&lt;5,"Sin Riesgo",IF(MXF474 &lt;=14,"Bajo",IF(MXF474&lt;=35,"Medio",IF(MXF474&lt;=80,"Alto","Inviable Sanitariamente"))))</f>
        <v>Inviable Sanitariamente</v>
      </c>
      <c r="MXI474" s="44" t="str">
        <f t="shared" si="1002"/>
        <v>Inviable Sanitariamente</v>
      </c>
      <c r="MXJ474" s="44" t="str">
        <f t="shared" si="1002"/>
        <v>Inviable Sanitariamente</v>
      </c>
      <c r="MXK474" s="44" t="str">
        <f t="shared" si="1002"/>
        <v>Inviable Sanitariamente</v>
      </c>
      <c r="MXL474" s="44" t="str">
        <f t="shared" si="1002"/>
        <v>Inviable Sanitariamente</v>
      </c>
      <c r="MXM474" s="44" t="str">
        <f t="shared" si="1002"/>
        <v>Inviable Sanitariamente</v>
      </c>
      <c r="MXN474" s="44" t="str">
        <f t="shared" si="1002"/>
        <v>Inviable Sanitariamente</v>
      </c>
      <c r="MXO474" s="44" t="str">
        <f t="shared" si="1002"/>
        <v>Inviable Sanitariamente</v>
      </c>
      <c r="MXP474" s="44" t="str">
        <f t="shared" si="1002"/>
        <v>Inviable Sanitariamente</v>
      </c>
      <c r="MXQ474" s="44" t="str">
        <f t="shared" si="1002"/>
        <v>Inviable Sanitariamente</v>
      </c>
      <c r="MXR474" s="44" t="str">
        <f t="shared" ref="MXR474:MYA476" si="1003">IF(MXP474&lt;5,"Sin Riesgo",IF(MXP474 &lt;=14,"Bajo",IF(MXP474&lt;=35,"Medio",IF(MXP474&lt;=80,"Alto","Inviable Sanitariamente"))))</f>
        <v>Inviable Sanitariamente</v>
      </c>
      <c r="MXS474" s="44" t="str">
        <f t="shared" si="1003"/>
        <v>Inviable Sanitariamente</v>
      </c>
      <c r="MXT474" s="44" t="str">
        <f t="shared" si="1003"/>
        <v>Inviable Sanitariamente</v>
      </c>
      <c r="MXU474" s="44" t="str">
        <f t="shared" si="1003"/>
        <v>Inviable Sanitariamente</v>
      </c>
      <c r="MXV474" s="44" t="str">
        <f t="shared" si="1003"/>
        <v>Inviable Sanitariamente</v>
      </c>
      <c r="MXW474" s="44" t="str">
        <f t="shared" si="1003"/>
        <v>Inviable Sanitariamente</v>
      </c>
      <c r="MXX474" s="44" t="str">
        <f t="shared" si="1003"/>
        <v>Inviable Sanitariamente</v>
      </c>
      <c r="MXY474" s="44" t="str">
        <f t="shared" si="1003"/>
        <v>Inviable Sanitariamente</v>
      </c>
      <c r="MXZ474" s="44" t="str">
        <f t="shared" si="1003"/>
        <v>Inviable Sanitariamente</v>
      </c>
      <c r="MYA474" s="44" t="str">
        <f t="shared" si="1003"/>
        <v>Inviable Sanitariamente</v>
      </c>
      <c r="MYB474" s="44" t="str">
        <f t="shared" ref="MYB474:MYK476" si="1004">IF(MXZ474&lt;5,"Sin Riesgo",IF(MXZ474 &lt;=14,"Bajo",IF(MXZ474&lt;=35,"Medio",IF(MXZ474&lt;=80,"Alto","Inviable Sanitariamente"))))</f>
        <v>Inviable Sanitariamente</v>
      </c>
      <c r="MYC474" s="44" t="str">
        <f t="shared" si="1004"/>
        <v>Inviable Sanitariamente</v>
      </c>
      <c r="MYD474" s="44" t="str">
        <f t="shared" si="1004"/>
        <v>Inviable Sanitariamente</v>
      </c>
      <c r="MYE474" s="44" t="str">
        <f t="shared" si="1004"/>
        <v>Inviable Sanitariamente</v>
      </c>
      <c r="MYF474" s="44" t="str">
        <f t="shared" si="1004"/>
        <v>Inviable Sanitariamente</v>
      </c>
      <c r="MYG474" s="44" t="str">
        <f t="shared" si="1004"/>
        <v>Inviable Sanitariamente</v>
      </c>
      <c r="MYH474" s="44" t="str">
        <f t="shared" si="1004"/>
        <v>Inviable Sanitariamente</v>
      </c>
      <c r="MYI474" s="44" t="str">
        <f t="shared" si="1004"/>
        <v>Inviable Sanitariamente</v>
      </c>
      <c r="MYJ474" s="44" t="str">
        <f t="shared" si="1004"/>
        <v>Inviable Sanitariamente</v>
      </c>
      <c r="MYK474" s="44" t="str">
        <f t="shared" si="1004"/>
        <v>Inviable Sanitariamente</v>
      </c>
      <c r="MYL474" s="44" t="str">
        <f t="shared" ref="MYL474:MYU476" si="1005">IF(MYJ474&lt;5,"Sin Riesgo",IF(MYJ474 &lt;=14,"Bajo",IF(MYJ474&lt;=35,"Medio",IF(MYJ474&lt;=80,"Alto","Inviable Sanitariamente"))))</f>
        <v>Inviable Sanitariamente</v>
      </c>
      <c r="MYM474" s="44" t="str">
        <f t="shared" si="1005"/>
        <v>Inviable Sanitariamente</v>
      </c>
      <c r="MYN474" s="44" t="str">
        <f t="shared" si="1005"/>
        <v>Inviable Sanitariamente</v>
      </c>
      <c r="MYO474" s="44" t="str">
        <f t="shared" si="1005"/>
        <v>Inviable Sanitariamente</v>
      </c>
      <c r="MYP474" s="44" t="str">
        <f t="shared" si="1005"/>
        <v>Inviable Sanitariamente</v>
      </c>
      <c r="MYQ474" s="44" t="str">
        <f t="shared" si="1005"/>
        <v>Inviable Sanitariamente</v>
      </c>
      <c r="MYR474" s="44" t="str">
        <f t="shared" si="1005"/>
        <v>Inviable Sanitariamente</v>
      </c>
      <c r="MYS474" s="44" t="str">
        <f t="shared" si="1005"/>
        <v>Inviable Sanitariamente</v>
      </c>
      <c r="MYT474" s="44" t="str">
        <f t="shared" si="1005"/>
        <v>Inviable Sanitariamente</v>
      </c>
      <c r="MYU474" s="44" t="str">
        <f t="shared" si="1005"/>
        <v>Inviable Sanitariamente</v>
      </c>
      <c r="MYV474" s="44" t="str">
        <f t="shared" ref="MYV474:MZE476" si="1006">IF(MYT474&lt;5,"Sin Riesgo",IF(MYT474 &lt;=14,"Bajo",IF(MYT474&lt;=35,"Medio",IF(MYT474&lt;=80,"Alto","Inviable Sanitariamente"))))</f>
        <v>Inviable Sanitariamente</v>
      </c>
      <c r="MYW474" s="44" t="str">
        <f t="shared" si="1006"/>
        <v>Inviable Sanitariamente</v>
      </c>
      <c r="MYX474" s="44" t="str">
        <f t="shared" si="1006"/>
        <v>Inviable Sanitariamente</v>
      </c>
      <c r="MYY474" s="44" t="str">
        <f t="shared" si="1006"/>
        <v>Inviable Sanitariamente</v>
      </c>
      <c r="MYZ474" s="44" t="str">
        <f t="shared" si="1006"/>
        <v>Inviable Sanitariamente</v>
      </c>
      <c r="MZA474" s="44" t="str">
        <f t="shared" si="1006"/>
        <v>Inviable Sanitariamente</v>
      </c>
      <c r="MZB474" s="44" t="str">
        <f t="shared" si="1006"/>
        <v>Inviable Sanitariamente</v>
      </c>
      <c r="MZC474" s="44" t="str">
        <f t="shared" si="1006"/>
        <v>Inviable Sanitariamente</v>
      </c>
      <c r="MZD474" s="44" t="str">
        <f t="shared" si="1006"/>
        <v>Inviable Sanitariamente</v>
      </c>
      <c r="MZE474" s="44" t="str">
        <f t="shared" si="1006"/>
        <v>Inviable Sanitariamente</v>
      </c>
      <c r="MZF474" s="44" t="str">
        <f t="shared" ref="MZF474:MZO476" si="1007">IF(MZD474&lt;5,"Sin Riesgo",IF(MZD474 &lt;=14,"Bajo",IF(MZD474&lt;=35,"Medio",IF(MZD474&lt;=80,"Alto","Inviable Sanitariamente"))))</f>
        <v>Inviable Sanitariamente</v>
      </c>
      <c r="MZG474" s="44" t="str">
        <f t="shared" si="1007"/>
        <v>Inviable Sanitariamente</v>
      </c>
      <c r="MZH474" s="44" t="str">
        <f t="shared" si="1007"/>
        <v>Inviable Sanitariamente</v>
      </c>
      <c r="MZI474" s="44" t="str">
        <f t="shared" si="1007"/>
        <v>Inviable Sanitariamente</v>
      </c>
      <c r="MZJ474" s="44" t="str">
        <f t="shared" si="1007"/>
        <v>Inviable Sanitariamente</v>
      </c>
      <c r="MZK474" s="44" t="str">
        <f t="shared" si="1007"/>
        <v>Inviable Sanitariamente</v>
      </c>
      <c r="MZL474" s="44" t="str">
        <f t="shared" si="1007"/>
        <v>Inviable Sanitariamente</v>
      </c>
      <c r="MZM474" s="44" t="str">
        <f t="shared" si="1007"/>
        <v>Inviable Sanitariamente</v>
      </c>
      <c r="MZN474" s="44" t="str">
        <f t="shared" si="1007"/>
        <v>Inviable Sanitariamente</v>
      </c>
      <c r="MZO474" s="44" t="str">
        <f t="shared" si="1007"/>
        <v>Inviable Sanitariamente</v>
      </c>
      <c r="MZP474" s="44" t="str">
        <f t="shared" ref="MZP474:MZY476" si="1008">IF(MZN474&lt;5,"Sin Riesgo",IF(MZN474 &lt;=14,"Bajo",IF(MZN474&lt;=35,"Medio",IF(MZN474&lt;=80,"Alto","Inviable Sanitariamente"))))</f>
        <v>Inviable Sanitariamente</v>
      </c>
      <c r="MZQ474" s="44" t="str">
        <f t="shared" si="1008"/>
        <v>Inviable Sanitariamente</v>
      </c>
      <c r="MZR474" s="44" t="str">
        <f t="shared" si="1008"/>
        <v>Inviable Sanitariamente</v>
      </c>
      <c r="MZS474" s="44" t="str">
        <f t="shared" si="1008"/>
        <v>Inviable Sanitariamente</v>
      </c>
      <c r="MZT474" s="44" t="str">
        <f t="shared" si="1008"/>
        <v>Inviable Sanitariamente</v>
      </c>
      <c r="MZU474" s="44" t="str">
        <f t="shared" si="1008"/>
        <v>Inviable Sanitariamente</v>
      </c>
      <c r="MZV474" s="44" t="str">
        <f t="shared" si="1008"/>
        <v>Inviable Sanitariamente</v>
      </c>
      <c r="MZW474" s="44" t="str">
        <f t="shared" si="1008"/>
        <v>Inviable Sanitariamente</v>
      </c>
      <c r="MZX474" s="44" t="str">
        <f t="shared" si="1008"/>
        <v>Inviable Sanitariamente</v>
      </c>
      <c r="MZY474" s="44" t="str">
        <f t="shared" si="1008"/>
        <v>Inviable Sanitariamente</v>
      </c>
      <c r="MZZ474" s="44" t="str">
        <f t="shared" ref="MZZ474:NAI476" si="1009">IF(MZX474&lt;5,"Sin Riesgo",IF(MZX474 &lt;=14,"Bajo",IF(MZX474&lt;=35,"Medio",IF(MZX474&lt;=80,"Alto","Inviable Sanitariamente"))))</f>
        <v>Inviable Sanitariamente</v>
      </c>
      <c r="NAA474" s="44" t="str">
        <f t="shared" si="1009"/>
        <v>Inviable Sanitariamente</v>
      </c>
      <c r="NAB474" s="44" t="str">
        <f t="shared" si="1009"/>
        <v>Inviable Sanitariamente</v>
      </c>
      <c r="NAC474" s="44" t="str">
        <f t="shared" si="1009"/>
        <v>Inviable Sanitariamente</v>
      </c>
      <c r="NAD474" s="44" t="str">
        <f t="shared" si="1009"/>
        <v>Inviable Sanitariamente</v>
      </c>
      <c r="NAE474" s="44" t="str">
        <f t="shared" si="1009"/>
        <v>Inviable Sanitariamente</v>
      </c>
      <c r="NAF474" s="44" t="str">
        <f t="shared" si="1009"/>
        <v>Inviable Sanitariamente</v>
      </c>
      <c r="NAG474" s="44" t="str">
        <f t="shared" si="1009"/>
        <v>Inviable Sanitariamente</v>
      </c>
      <c r="NAH474" s="44" t="str">
        <f t="shared" si="1009"/>
        <v>Inviable Sanitariamente</v>
      </c>
      <c r="NAI474" s="44" t="str">
        <f t="shared" si="1009"/>
        <v>Inviable Sanitariamente</v>
      </c>
      <c r="NAJ474" s="44" t="str">
        <f t="shared" ref="NAJ474:NAS476" si="1010">IF(NAH474&lt;5,"Sin Riesgo",IF(NAH474 &lt;=14,"Bajo",IF(NAH474&lt;=35,"Medio",IF(NAH474&lt;=80,"Alto","Inviable Sanitariamente"))))</f>
        <v>Inviable Sanitariamente</v>
      </c>
      <c r="NAK474" s="44" t="str">
        <f t="shared" si="1010"/>
        <v>Inviable Sanitariamente</v>
      </c>
      <c r="NAL474" s="44" t="str">
        <f t="shared" si="1010"/>
        <v>Inviable Sanitariamente</v>
      </c>
      <c r="NAM474" s="44" t="str">
        <f t="shared" si="1010"/>
        <v>Inviable Sanitariamente</v>
      </c>
      <c r="NAN474" s="44" t="str">
        <f t="shared" si="1010"/>
        <v>Inviable Sanitariamente</v>
      </c>
      <c r="NAO474" s="44" t="str">
        <f t="shared" si="1010"/>
        <v>Inviable Sanitariamente</v>
      </c>
      <c r="NAP474" s="44" t="str">
        <f t="shared" si="1010"/>
        <v>Inviable Sanitariamente</v>
      </c>
      <c r="NAQ474" s="44" t="str">
        <f t="shared" si="1010"/>
        <v>Inviable Sanitariamente</v>
      </c>
      <c r="NAR474" s="44" t="str">
        <f t="shared" si="1010"/>
        <v>Inviable Sanitariamente</v>
      </c>
      <c r="NAS474" s="44" t="str">
        <f t="shared" si="1010"/>
        <v>Inviable Sanitariamente</v>
      </c>
      <c r="NAT474" s="44" t="str">
        <f t="shared" ref="NAT474:NBC476" si="1011">IF(NAR474&lt;5,"Sin Riesgo",IF(NAR474 &lt;=14,"Bajo",IF(NAR474&lt;=35,"Medio",IF(NAR474&lt;=80,"Alto","Inviable Sanitariamente"))))</f>
        <v>Inviable Sanitariamente</v>
      </c>
      <c r="NAU474" s="44" t="str">
        <f t="shared" si="1011"/>
        <v>Inviable Sanitariamente</v>
      </c>
      <c r="NAV474" s="44" t="str">
        <f t="shared" si="1011"/>
        <v>Inviable Sanitariamente</v>
      </c>
      <c r="NAW474" s="44" t="str">
        <f t="shared" si="1011"/>
        <v>Inviable Sanitariamente</v>
      </c>
      <c r="NAX474" s="44" t="str">
        <f t="shared" si="1011"/>
        <v>Inviable Sanitariamente</v>
      </c>
      <c r="NAY474" s="44" t="str">
        <f t="shared" si="1011"/>
        <v>Inviable Sanitariamente</v>
      </c>
      <c r="NAZ474" s="44" t="str">
        <f t="shared" si="1011"/>
        <v>Inviable Sanitariamente</v>
      </c>
      <c r="NBA474" s="44" t="str">
        <f t="shared" si="1011"/>
        <v>Inviable Sanitariamente</v>
      </c>
      <c r="NBB474" s="44" t="str">
        <f t="shared" si="1011"/>
        <v>Inviable Sanitariamente</v>
      </c>
      <c r="NBC474" s="44" t="str">
        <f t="shared" si="1011"/>
        <v>Inviable Sanitariamente</v>
      </c>
      <c r="NBD474" s="44" t="str">
        <f t="shared" ref="NBD474:NBM476" si="1012">IF(NBB474&lt;5,"Sin Riesgo",IF(NBB474 &lt;=14,"Bajo",IF(NBB474&lt;=35,"Medio",IF(NBB474&lt;=80,"Alto","Inviable Sanitariamente"))))</f>
        <v>Inviable Sanitariamente</v>
      </c>
      <c r="NBE474" s="44" t="str">
        <f t="shared" si="1012"/>
        <v>Inviable Sanitariamente</v>
      </c>
      <c r="NBF474" s="44" t="str">
        <f t="shared" si="1012"/>
        <v>Inviable Sanitariamente</v>
      </c>
      <c r="NBG474" s="44" t="str">
        <f t="shared" si="1012"/>
        <v>Inviable Sanitariamente</v>
      </c>
      <c r="NBH474" s="44" t="str">
        <f t="shared" si="1012"/>
        <v>Inviable Sanitariamente</v>
      </c>
      <c r="NBI474" s="44" t="str">
        <f t="shared" si="1012"/>
        <v>Inviable Sanitariamente</v>
      </c>
      <c r="NBJ474" s="44" t="str">
        <f t="shared" si="1012"/>
        <v>Inviable Sanitariamente</v>
      </c>
      <c r="NBK474" s="44" t="str">
        <f t="shared" si="1012"/>
        <v>Inviable Sanitariamente</v>
      </c>
      <c r="NBL474" s="44" t="str">
        <f t="shared" si="1012"/>
        <v>Inviable Sanitariamente</v>
      </c>
      <c r="NBM474" s="44" t="str">
        <f t="shared" si="1012"/>
        <v>Inviable Sanitariamente</v>
      </c>
      <c r="NBN474" s="44" t="str">
        <f t="shared" ref="NBN474:NBW476" si="1013">IF(NBL474&lt;5,"Sin Riesgo",IF(NBL474 &lt;=14,"Bajo",IF(NBL474&lt;=35,"Medio",IF(NBL474&lt;=80,"Alto","Inviable Sanitariamente"))))</f>
        <v>Inviable Sanitariamente</v>
      </c>
      <c r="NBO474" s="44" t="str">
        <f t="shared" si="1013"/>
        <v>Inviable Sanitariamente</v>
      </c>
      <c r="NBP474" s="44" t="str">
        <f t="shared" si="1013"/>
        <v>Inviable Sanitariamente</v>
      </c>
      <c r="NBQ474" s="44" t="str">
        <f t="shared" si="1013"/>
        <v>Inviable Sanitariamente</v>
      </c>
      <c r="NBR474" s="44" t="str">
        <f t="shared" si="1013"/>
        <v>Inviable Sanitariamente</v>
      </c>
      <c r="NBS474" s="44" t="str">
        <f t="shared" si="1013"/>
        <v>Inviable Sanitariamente</v>
      </c>
      <c r="NBT474" s="44" t="str">
        <f t="shared" si="1013"/>
        <v>Inviable Sanitariamente</v>
      </c>
      <c r="NBU474" s="44" t="str">
        <f t="shared" si="1013"/>
        <v>Inviable Sanitariamente</v>
      </c>
      <c r="NBV474" s="44" t="str">
        <f t="shared" si="1013"/>
        <v>Inviable Sanitariamente</v>
      </c>
      <c r="NBW474" s="44" t="str">
        <f t="shared" si="1013"/>
        <v>Inviable Sanitariamente</v>
      </c>
      <c r="NBX474" s="44" t="str">
        <f t="shared" ref="NBX474:NCG476" si="1014">IF(NBV474&lt;5,"Sin Riesgo",IF(NBV474 &lt;=14,"Bajo",IF(NBV474&lt;=35,"Medio",IF(NBV474&lt;=80,"Alto","Inviable Sanitariamente"))))</f>
        <v>Inviable Sanitariamente</v>
      </c>
      <c r="NBY474" s="44" t="str">
        <f t="shared" si="1014"/>
        <v>Inviable Sanitariamente</v>
      </c>
      <c r="NBZ474" s="44" t="str">
        <f t="shared" si="1014"/>
        <v>Inviable Sanitariamente</v>
      </c>
      <c r="NCA474" s="44" t="str">
        <f t="shared" si="1014"/>
        <v>Inviable Sanitariamente</v>
      </c>
      <c r="NCB474" s="44" t="str">
        <f t="shared" si="1014"/>
        <v>Inviable Sanitariamente</v>
      </c>
      <c r="NCC474" s="44" t="str">
        <f t="shared" si="1014"/>
        <v>Inviable Sanitariamente</v>
      </c>
      <c r="NCD474" s="44" t="str">
        <f t="shared" si="1014"/>
        <v>Inviable Sanitariamente</v>
      </c>
      <c r="NCE474" s="44" t="str">
        <f t="shared" si="1014"/>
        <v>Inviable Sanitariamente</v>
      </c>
      <c r="NCF474" s="44" t="str">
        <f t="shared" si="1014"/>
        <v>Inviable Sanitariamente</v>
      </c>
      <c r="NCG474" s="44" t="str">
        <f t="shared" si="1014"/>
        <v>Inviable Sanitariamente</v>
      </c>
      <c r="NCH474" s="44" t="str">
        <f t="shared" ref="NCH474:NCQ476" si="1015">IF(NCF474&lt;5,"Sin Riesgo",IF(NCF474 &lt;=14,"Bajo",IF(NCF474&lt;=35,"Medio",IF(NCF474&lt;=80,"Alto","Inviable Sanitariamente"))))</f>
        <v>Inviable Sanitariamente</v>
      </c>
      <c r="NCI474" s="44" t="str">
        <f t="shared" si="1015"/>
        <v>Inviable Sanitariamente</v>
      </c>
      <c r="NCJ474" s="44" t="str">
        <f t="shared" si="1015"/>
        <v>Inviable Sanitariamente</v>
      </c>
      <c r="NCK474" s="44" t="str">
        <f t="shared" si="1015"/>
        <v>Inviable Sanitariamente</v>
      </c>
      <c r="NCL474" s="44" t="str">
        <f t="shared" si="1015"/>
        <v>Inviable Sanitariamente</v>
      </c>
      <c r="NCM474" s="44" t="str">
        <f t="shared" si="1015"/>
        <v>Inviable Sanitariamente</v>
      </c>
      <c r="NCN474" s="44" t="str">
        <f t="shared" si="1015"/>
        <v>Inviable Sanitariamente</v>
      </c>
      <c r="NCO474" s="44" t="str">
        <f t="shared" si="1015"/>
        <v>Inviable Sanitariamente</v>
      </c>
      <c r="NCP474" s="44" t="str">
        <f t="shared" si="1015"/>
        <v>Inviable Sanitariamente</v>
      </c>
      <c r="NCQ474" s="44" t="str">
        <f t="shared" si="1015"/>
        <v>Inviable Sanitariamente</v>
      </c>
      <c r="NCR474" s="44" t="str">
        <f t="shared" ref="NCR474:NDA476" si="1016">IF(NCP474&lt;5,"Sin Riesgo",IF(NCP474 &lt;=14,"Bajo",IF(NCP474&lt;=35,"Medio",IF(NCP474&lt;=80,"Alto","Inviable Sanitariamente"))))</f>
        <v>Inviable Sanitariamente</v>
      </c>
      <c r="NCS474" s="44" t="str">
        <f t="shared" si="1016"/>
        <v>Inviable Sanitariamente</v>
      </c>
      <c r="NCT474" s="44" t="str">
        <f t="shared" si="1016"/>
        <v>Inviable Sanitariamente</v>
      </c>
      <c r="NCU474" s="44" t="str">
        <f t="shared" si="1016"/>
        <v>Inviable Sanitariamente</v>
      </c>
      <c r="NCV474" s="44" t="str">
        <f t="shared" si="1016"/>
        <v>Inviable Sanitariamente</v>
      </c>
      <c r="NCW474" s="44" t="str">
        <f t="shared" si="1016"/>
        <v>Inviable Sanitariamente</v>
      </c>
      <c r="NCX474" s="44" t="str">
        <f t="shared" si="1016"/>
        <v>Inviable Sanitariamente</v>
      </c>
      <c r="NCY474" s="44" t="str">
        <f t="shared" si="1016"/>
        <v>Inviable Sanitariamente</v>
      </c>
      <c r="NCZ474" s="44" t="str">
        <f t="shared" si="1016"/>
        <v>Inviable Sanitariamente</v>
      </c>
      <c r="NDA474" s="44" t="str">
        <f t="shared" si="1016"/>
        <v>Inviable Sanitariamente</v>
      </c>
      <c r="NDB474" s="44" t="str">
        <f t="shared" ref="NDB474:NDK476" si="1017">IF(NCZ474&lt;5,"Sin Riesgo",IF(NCZ474 &lt;=14,"Bajo",IF(NCZ474&lt;=35,"Medio",IF(NCZ474&lt;=80,"Alto","Inviable Sanitariamente"))))</f>
        <v>Inviable Sanitariamente</v>
      </c>
      <c r="NDC474" s="44" t="str">
        <f t="shared" si="1017"/>
        <v>Inviable Sanitariamente</v>
      </c>
      <c r="NDD474" s="44" t="str">
        <f t="shared" si="1017"/>
        <v>Inviable Sanitariamente</v>
      </c>
      <c r="NDE474" s="44" t="str">
        <f t="shared" si="1017"/>
        <v>Inviable Sanitariamente</v>
      </c>
      <c r="NDF474" s="44" t="str">
        <f t="shared" si="1017"/>
        <v>Inviable Sanitariamente</v>
      </c>
      <c r="NDG474" s="44" t="str">
        <f t="shared" si="1017"/>
        <v>Inviable Sanitariamente</v>
      </c>
      <c r="NDH474" s="44" t="str">
        <f t="shared" si="1017"/>
        <v>Inviable Sanitariamente</v>
      </c>
      <c r="NDI474" s="44" t="str">
        <f t="shared" si="1017"/>
        <v>Inviable Sanitariamente</v>
      </c>
      <c r="NDJ474" s="44" t="str">
        <f t="shared" si="1017"/>
        <v>Inviable Sanitariamente</v>
      </c>
      <c r="NDK474" s="44" t="str">
        <f t="shared" si="1017"/>
        <v>Inviable Sanitariamente</v>
      </c>
      <c r="NDL474" s="44" t="str">
        <f t="shared" ref="NDL474:NDU476" si="1018">IF(NDJ474&lt;5,"Sin Riesgo",IF(NDJ474 &lt;=14,"Bajo",IF(NDJ474&lt;=35,"Medio",IF(NDJ474&lt;=80,"Alto","Inviable Sanitariamente"))))</f>
        <v>Inviable Sanitariamente</v>
      </c>
      <c r="NDM474" s="44" t="str">
        <f t="shared" si="1018"/>
        <v>Inviable Sanitariamente</v>
      </c>
      <c r="NDN474" s="44" t="str">
        <f t="shared" si="1018"/>
        <v>Inviable Sanitariamente</v>
      </c>
      <c r="NDO474" s="44" t="str">
        <f t="shared" si="1018"/>
        <v>Inviable Sanitariamente</v>
      </c>
      <c r="NDP474" s="44" t="str">
        <f t="shared" si="1018"/>
        <v>Inviable Sanitariamente</v>
      </c>
      <c r="NDQ474" s="44" t="str">
        <f t="shared" si="1018"/>
        <v>Inviable Sanitariamente</v>
      </c>
      <c r="NDR474" s="44" t="str">
        <f t="shared" si="1018"/>
        <v>Inviable Sanitariamente</v>
      </c>
      <c r="NDS474" s="44" t="str">
        <f t="shared" si="1018"/>
        <v>Inviable Sanitariamente</v>
      </c>
      <c r="NDT474" s="44" t="str">
        <f t="shared" si="1018"/>
        <v>Inviable Sanitariamente</v>
      </c>
      <c r="NDU474" s="44" t="str">
        <f t="shared" si="1018"/>
        <v>Inviable Sanitariamente</v>
      </c>
      <c r="NDV474" s="44" t="str">
        <f t="shared" ref="NDV474:NEE476" si="1019">IF(NDT474&lt;5,"Sin Riesgo",IF(NDT474 &lt;=14,"Bajo",IF(NDT474&lt;=35,"Medio",IF(NDT474&lt;=80,"Alto","Inviable Sanitariamente"))))</f>
        <v>Inviable Sanitariamente</v>
      </c>
      <c r="NDW474" s="44" t="str">
        <f t="shared" si="1019"/>
        <v>Inviable Sanitariamente</v>
      </c>
      <c r="NDX474" s="44" t="str">
        <f t="shared" si="1019"/>
        <v>Inviable Sanitariamente</v>
      </c>
      <c r="NDY474" s="44" t="str">
        <f t="shared" si="1019"/>
        <v>Inviable Sanitariamente</v>
      </c>
      <c r="NDZ474" s="44" t="str">
        <f t="shared" si="1019"/>
        <v>Inviable Sanitariamente</v>
      </c>
      <c r="NEA474" s="44" t="str">
        <f t="shared" si="1019"/>
        <v>Inviable Sanitariamente</v>
      </c>
      <c r="NEB474" s="44" t="str">
        <f t="shared" si="1019"/>
        <v>Inviable Sanitariamente</v>
      </c>
      <c r="NEC474" s="44" t="str">
        <f t="shared" si="1019"/>
        <v>Inviable Sanitariamente</v>
      </c>
      <c r="NED474" s="44" t="str">
        <f t="shared" si="1019"/>
        <v>Inviable Sanitariamente</v>
      </c>
      <c r="NEE474" s="44" t="str">
        <f t="shared" si="1019"/>
        <v>Inviable Sanitariamente</v>
      </c>
      <c r="NEF474" s="44" t="str">
        <f t="shared" ref="NEF474:NEO476" si="1020">IF(NED474&lt;5,"Sin Riesgo",IF(NED474 &lt;=14,"Bajo",IF(NED474&lt;=35,"Medio",IF(NED474&lt;=80,"Alto","Inviable Sanitariamente"))))</f>
        <v>Inviable Sanitariamente</v>
      </c>
      <c r="NEG474" s="44" t="str">
        <f t="shared" si="1020"/>
        <v>Inviable Sanitariamente</v>
      </c>
      <c r="NEH474" s="44" t="str">
        <f t="shared" si="1020"/>
        <v>Inviable Sanitariamente</v>
      </c>
      <c r="NEI474" s="44" t="str">
        <f t="shared" si="1020"/>
        <v>Inviable Sanitariamente</v>
      </c>
      <c r="NEJ474" s="44" t="str">
        <f t="shared" si="1020"/>
        <v>Inviable Sanitariamente</v>
      </c>
      <c r="NEK474" s="44" t="str">
        <f t="shared" si="1020"/>
        <v>Inviable Sanitariamente</v>
      </c>
      <c r="NEL474" s="44" t="str">
        <f t="shared" si="1020"/>
        <v>Inviable Sanitariamente</v>
      </c>
      <c r="NEM474" s="44" t="str">
        <f t="shared" si="1020"/>
        <v>Inviable Sanitariamente</v>
      </c>
      <c r="NEN474" s="44" t="str">
        <f t="shared" si="1020"/>
        <v>Inviable Sanitariamente</v>
      </c>
      <c r="NEO474" s="44" t="str">
        <f t="shared" si="1020"/>
        <v>Inviable Sanitariamente</v>
      </c>
      <c r="NEP474" s="44" t="str">
        <f t="shared" ref="NEP474:NEY476" si="1021">IF(NEN474&lt;5,"Sin Riesgo",IF(NEN474 &lt;=14,"Bajo",IF(NEN474&lt;=35,"Medio",IF(NEN474&lt;=80,"Alto","Inviable Sanitariamente"))))</f>
        <v>Inviable Sanitariamente</v>
      </c>
      <c r="NEQ474" s="44" t="str">
        <f t="shared" si="1021"/>
        <v>Inviable Sanitariamente</v>
      </c>
      <c r="NER474" s="44" t="str">
        <f t="shared" si="1021"/>
        <v>Inviable Sanitariamente</v>
      </c>
      <c r="NES474" s="44" t="str">
        <f t="shared" si="1021"/>
        <v>Inviable Sanitariamente</v>
      </c>
      <c r="NET474" s="44" t="str">
        <f t="shared" si="1021"/>
        <v>Inviable Sanitariamente</v>
      </c>
      <c r="NEU474" s="44" t="str">
        <f t="shared" si="1021"/>
        <v>Inviable Sanitariamente</v>
      </c>
      <c r="NEV474" s="44" t="str">
        <f t="shared" si="1021"/>
        <v>Inviable Sanitariamente</v>
      </c>
      <c r="NEW474" s="44" t="str">
        <f t="shared" si="1021"/>
        <v>Inviable Sanitariamente</v>
      </c>
      <c r="NEX474" s="44" t="str">
        <f t="shared" si="1021"/>
        <v>Inviable Sanitariamente</v>
      </c>
      <c r="NEY474" s="44" t="str">
        <f t="shared" si="1021"/>
        <v>Inviable Sanitariamente</v>
      </c>
      <c r="NEZ474" s="44" t="str">
        <f t="shared" ref="NEZ474:NFI476" si="1022">IF(NEX474&lt;5,"Sin Riesgo",IF(NEX474 &lt;=14,"Bajo",IF(NEX474&lt;=35,"Medio",IF(NEX474&lt;=80,"Alto","Inviable Sanitariamente"))))</f>
        <v>Inviable Sanitariamente</v>
      </c>
      <c r="NFA474" s="44" t="str">
        <f t="shared" si="1022"/>
        <v>Inviable Sanitariamente</v>
      </c>
      <c r="NFB474" s="44" t="str">
        <f t="shared" si="1022"/>
        <v>Inviable Sanitariamente</v>
      </c>
      <c r="NFC474" s="44" t="str">
        <f t="shared" si="1022"/>
        <v>Inviable Sanitariamente</v>
      </c>
      <c r="NFD474" s="44" t="str">
        <f t="shared" si="1022"/>
        <v>Inviable Sanitariamente</v>
      </c>
      <c r="NFE474" s="44" t="str">
        <f t="shared" si="1022"/>
        <v>Inviable Sanitariamente</v>
      </c>
      <c r="NFF474" s="44" t="str">
        <f t="shared" si="1022"/>
        <v>Inviable Sanitariamente</v>
      </c>
      <c r="NFG474" s="44" t="str">
        <f t="shared" si="1022"/>
        <v>Inviable Sanitariamente</v>
      </c>
      <c r="NFH474" s="44" t="str">
        <f t="shared" si="1022"/>
        <v>Inviable Sanitariamente</v>
      </c>
      <c r="NFI474" s="44" t="str">
        <f t="shared" si="1022"/>
        <v>Inviable Sanitariamente</v>
      </c>
      <c r="NFJ474" s="44" t="str">
        <f t="shared" ref="NFJ474:NFS476" si="1023">IF(NFH474&lt;5,"Sin Riesgo",IF(NFH474 &lt;=14,"Bajo",IF(NFH474&lt;=35,"Medio",IF(NFH474&lt;=80,"Alto","Inviable Sanitariamente"))))</f>
        <v>Inviable Sanitariamente</v>
      </c>
      <c r="NFK474" s="44" t="str">
        <f t="shared" si="1023"/>
        <v>Inviable Sanitariamente</v>
      </c>
      <c r="NFL474" s="44" t="str">
        <f t="shared" si="1023"/>
        <v>Inviable Sanitariamente</v>
      </c>
      <c r="NFM474" s="44" t="str">
        <f t="shared" si="1023"/>
        <v>Inviable Sanitariamente</v>
      </c>
      <c r="NFN474" s="44" t="str">
        <f t="shared" si="1023"/>
        <v>Inviable Sanitariamente</v>
      </c>
      <c r="NFO474" s="44" t="str">
        <f t="shared" si="1023"/>
        <v>Inviable Sanitariamente</v>
      </c>
      <c r="NFP474" s="44" t="str">
        <f t="shared" si="1023"/>
        <v>Inviable Sanitariamente</v>
      </c>
      <c r="NFQ474" s="44" t="str">
        <f t="shared" si="1023"/>
        <v>Inviable Sanitariamente</v>
      </c>
      <c r="NFR474" s="44" t="str">
        <f t="shared" si="1023"/>
        <v>Inviable Sanitariamente</v>
      </c>
      <c r="NFS474" s="44" t="str">
        <f t="shared" si="1023"/>
        <v>Inviable Sanitariamente</v>
      </c>
      <c r="NFT474" s="44" t="str">
        <f t="shared" ref="NFT474:NGC476" si="1024">IF(NFR474&lt;5,"Sin Riesgo",IF(NFR474 &lt;=14,"Bajo",IF(NFR474&lt;=35,"Medio",IF(NFR474&lt;=80,"Alto","Inviable Sanitariamente"))))</f>
        <v>Inviable Sanitariamente</v>
      </c>
      <c r="NFU474" s="44" t="str">
        <f t="shared" si="1024"/>
        <v>Inviable Sanitariamente</v>
      </c>
      <c r="NFV474" s="44" t="str">
        <f t="shared" si="1024"/>
        <v>Inviable Sanitariamente</v>
      </c>
      <c r="NFW474" s="44" t="str">
        <f t="shared" si="1024"/>
        <v>Inviable Sanitariamente</v>
      </c>
      <c r="NFX474" s="44" t="str">
        <f t="shared" si="1024"/>
        <v>Inviable Sanitariamente</v>
      </c>
      <c r="NFY474" s="44" t="str">
        <f t="shared" si="1024"/>
        <v>Inviable Sanitariamente</v>
      </c>
      <c r="NFZ474" s="44" t="str">
        <f t="shared" si="1024"/>
        <v>Inviable Sanitariamente</v>
      </c>
      <c r="NGA474" s="44" t="str">
        <f t="shared" si="1024"/>
        <v>Inviable Sanitariamente</v>
      </c>
      <c r="NGB474" s="44" t="str">
        <f t="shared" si="1024"/>
        <v>Inviable Sanitariamente</v>
      </c>
      <c r="NGC474" s="44" t="str">
        <f t="shared" si="1024"/>
        <v>Inviable Sanitariamente</v>
      </c>
      <c r="NGD474" s="44" t="str">
        <f t="shared" ref="NGD474:NGM476" si="1025">IF(NGB474&lt;5,"Sin Riesgo",IF(NGB474 &lt;=14,"Bajo",IF(NGB474&lt;=35,"Medio",IF(NGB474&lt;=80,"Alto","Inviable Sanitariamente"))))</f>
        <v>Inviable Sanitariamente</v>
      </c>
      <c r="NGE474" s="44" t="str">
        <f t="shared" si="1025"/>
        <v>Inviable Sanitariamente</v>
      </c>
      <c r="NGF474" s="44" t="str">
        <f t="shared" si="1025"/>
        <v>Inviable Sanitariamente</v>
      </c>
      <c r="NGG474" s="44" t="str">
        <f t="shared" si="1025"/>
        <v>Inviable Sanitariamente</v>
      </c>
      <c r="NGH474" s="44" t="str">
        <f t="shared" si="1025"/>
        <v>Inviable Sanitariamente</v>
      </c>
      <c r="NGI474" s="44" t="str">
        <f t="shared" si="1025"/>
        <v>Inviable Sanitariamente</v>
      </c>
      <c r="NGJ474" s="44" t="str">
        <f t="shared" si="1025"/>
        <v>Inviable Sanitariamente</v>
      </c>
      <c r="NGK474" s="44" t="str">
        <f t="shared" si="1025"/>
        <v>Inviable Sanitariamente</v>
      </c>
      <c r="NGL474" s="44" t="str">
        <f t="shared" si="1025"/>
        <v>Inviable Sanitariamente</v>
      </c>
      <c r="NGM474" s="44" t="str">
        <f t="shared" si="1025"/>
        <v>Inviable Sanitariamente</v>
      </c>
      <c r="NGN474" s="44" t="str">
        <f t="shared" ref="NGN474:NGW476" si="1026">IF(NGL474&lt;5,"Sin Riesgo",IF(NGL474 &lt;=14,"Bajo",IF(NGL474&lt;=35,"Medio",IF(NGL474&lt;=80,"Alto","Inviable Sanitariamente"))))</f>
        <v>Inviable Sanitariamente</v>
      </c>
      <c r="NGO474" s="44" t="str">
        <f t="shared" si="1026"/>
        <v>Inviable Sanitariamente</v>
      </c>
      <c r="NGP474" s="44" t="str">
        <f t="shared" si="1026"/>
        <v>Inviable Sanitariamente</v>
      </c>
      <c r="NGQ474" s="44" t="str">
        <f t="shared" si="1026"/>
        <v>Inviable Sanitariamente</v>
      </c>
      <c r="NGR474" s="44" t="str">
        <f t="shared" si="1026"/>
        <v>Inviable Sanitariamente</v>
      </c>
      <c r="NGS474" s="44" t="str">
        <f t="shared" si="1026"/>
        <v>Inviable Sanitariamente</v>
      </c>
      <c r="NGT474" s="44" t="str">
        <f t="shared" si="1026"/>
        <v>Inviable Sanitariamente</v>
      </c>
      <c r="NGU474" s="44" t="str">
        <f t="shared" si="1026"/>
        <v>Inviable Sanitariamente</v>
      </c>
      <c r="NGV474" s="44" t="str">
        <f t="shared" si="1026"/>
        <v>Inviable Sanitariamente</v>
      </c>
      <c r="NGW474" s="44" t="str">
        <f t="shared" si="1026"/>
        <v>Inviable Sanitariamente</v>
      </c>
      <c r="NGX474" s="44" t="str">
        <f t="shared" ref="NGX474:NHG476" si="1027">IF(NGV474&lt;5,"Sin Riesgo",IF(NGV474 &lt;=14,"Bajo",IF(NGV474&lt;=35,"Medio",IF(NGV474&lt;=80,"Alto","Inviable Sanitariamente"))))</f>
        <v>Inviable Sanitariamente</v>
      </c>
      <c r="NGY474" s="44" t="str">
        <f t="shared" si="1027"/>
        <v>Inviable Sanitariamente</v>
      </c>
      <c r="NGZ474" s="44" t="str">
        <f t="shared" si="1027"/>
        <v>Inviable Sanitariamente</v>
      </c>
      <c r="NHA474" s="44" t="str">
        <f t="shared" si="1027"/>
        <v>Inviable Sanitariamente</v>
      </c>
      <c r="NHB474" s="44" t="str">
        <f t="shared" si="1027"/>
        <v>Inviable Sanitariamente</v>
      </c>
      <c r="NHC474" s="44" t="str">
        <f t="shared" si="1027"/>
        <v>Inviable Sanitariamente</v>
      </c>
      <c r="NHD474" s="44" t="str">
        <f t="shared" si="1027"/>
        <v>Inviable Sanitariamente</v>
      </c>
      <c r="NHE474" s="44" t="str">
        <f t="shared" si="1027"/>
        <v>Inviable Sanitariamente</v>
      </c>
      <c r="NHF474" s="44" t="str">
        <f t="shared" si="1027"/>
        <v>Inviable Sanitariamente</v>
      </c>
      <c r="NHG474" s="44" t="str">
        <f t="shared" si="1027"/>
        <v>Inviable Sanitariamente</v>
      </c>
      <c r="NHH474" s="44" t="str">
        <f t="shared" ref="NHH474:NHQ476" si="1028">IF(NHF474&lt;5,"Sin Riesgo",IF(NHF474 &lt;=14,"Bajo",IF(NHF474&lt;=35,"Medio",IF(NHF474&lt;=80,"Alto","Inviable Sanitariamente"))))</f>
        <v>Inviable Sanitariamente</v>
      </c>
      <c r="NHI474" s="44" t="str">
        <f t="shared" si="1028"/>
        <v>Inviable Sanitariamente</v>
      </c>
      <c r="NHJ474" s="44" t="str">
        <f t="shared" si="1028"/>
        <v>Inviable Sanitariamente</v>
      </c>
      <c r="NHK474" s="44" t="str">
        <f t="shared" si="1028"/>
        <v>Inviable Sanitariamente</v>
      </c>
      <c r="NHL474" s="44" t="str">
        <f t="shared" si="1028"/>
        <v>Inviable Sanitariamente</v>
      </c>
      <c r="NHM474" s="44" t="str">
        <f t="shared" si="1028"/>
        <v>Inviable Sanitariamente</v>
      </c>
      <c r="NHN474" s="44" t="str">
        <f t="shared" si="1028"/>
        <v>Inviable Sanitariamente</v>
      </c>
      <c r="NHO474" s="44" t="str">
        <f t="shared" si="1028"/>
        <v>Inviable Sanitariamente</v>
      </c>
      <c r="NHP474" s="44" t="str">
        <f t="shared" si="1028"/>
        <v>Inviable Sanitariamente</v>
      </c>
      <c r="NHQ474" s="44" t="str">
        <f t="shared" si="1028"/>
        <v>Inviable Sanitariamente</v>
      </c>
      <c r="NHR474" s="44" t="str">
        <f t="shared" ref="NHR474:NIA476" si="1029">IF(NHP474&lt;5,"Sin Riesgo",IF(NHP474 &lt;=14,"Bajo",IF(NHP474&lt;=35,"Medio",IF(NHP474&lt;=80,"Alto","Inviable Sanitariamente"))))</f>
        <v>Inviable Sanitariamente</v>
      </c>
      <c r="NHS474" s="44" t="str">
        <f t="shared" si="1029"/>
        <v>Inviable Sanitariamente</v>
      </c>
      <c r="NHT474" s="44" t="str">
        <f t="shared" si="1029"/>
        <v>Inviable Sanitariamente</v>
      </c>
      <c r="NHU474" s="44" t="str">
        <f t="shared" si="1029"/>
        <v>Inviable Sanitariamente</v>
      </c>
      <c r="NHV474" s="44" t="str">
        <f t="shared" si="1029"/>
        <v>Inviable Sanitariamente</v>
      </c>
      <c r="NHW474" s="44" t="str">
        <f t="shared" si="1029"/>
        <v>Inviable Sanitariamente</v>
      </c>
      <c r="NHX474" s="44" t="str">
        <f t="shared" si="1029"/>
        <v>Inviable Sanitariamente</v>
      </c>
      <c r="NHY474" s="44" t="str">
        <f t="shared" si="1029"/>
        <v>Inviable Sanitariamente</v>
      </c>
      <c r="NHZ474" s="44" t="str">
        <f t="shared" si="1029"/>
        <v>Inviable Sanitariamente</v>
      </c>
      <c r="NIA474" s="44" t="str">
        <f t="shared" si="1029"/>
        <v>Inviable Sanitariamente</v>
      </c>
      <c r="NIB474" s="44" t="str">
        <f t="shared" ref="NIB474:NIK476" si="1030">IF(NHZ474&lt;5,"Sin Riesgo",IF(NHZ474 &lt;=14,"Bajo",IF(NHZ474&lt;=35,"Medio",IF(NHZ474&lt;=80,"Alto","Inviable Sanitariamente"))))</f>
        <v>Inviable Sanitariamente</v>
      </c>
      <c r="NIC474" s="44" t="str">
        <f t="shared" si="1030"/>
        <v>Inviable Sanitariamente</v>
      </c>
      <c r="NID474" s="44" t="str">
        <f t="shared" si="1030"/>
        <v>Inviable Sanitariamente</v>
      </c>
      <c r="NIE474" s="44" t="str">
        <f t="shared" si="1030"/>
        <v>Inviable Sanitariamente</v>
      </c>
      <c r="NIF474" s="44" t="str">
        <f t="shared" si="1030"/>
        <v>Inviable Sanitariamente</v>
      </c>
      <c r="NIG474" s="44" t="str">
        <f t="shared" si="1030"/>
        <v>Inviable Sanitariamente</v>
      </c>
      <c r="NIH474" s="44" t="str">
        <f t="shared" si="1030"/>
        <v>Inviable Sanitariamente</v>
      </c>
      <c r="NII474" s="44" t="str">
        <f t="shared" si="1030"/>
        <v>Inviable Sanitariamente</v>
      </c>
      <c r="NIJ474" s="44" t="str">
        <f t="shared" si="1030"/>
        <v>Inviable Sanitariamente</v>
      </c>
      <c r="NIK474" s="44" t="str">
        <f t="shared" si="1030"/>
        <v>Inviable Sanitariamente</v>
      </c>
      <c r="NIL474" s="44" t="str">
        <f t="shared" ref="NIL474:NIU476" si="1031">IF(NIJ474&lt;5,"Sin Riesgo",IF(NIJ474 &lt;=14,"Bajo",IF(NIJ474&lt;=35,"Medio",IF(NIJ474&lt;=80,"Alto","Inviable Sanitariamente"))))</f>
        <v>Inviable Sanitariamente</v>
      </c>
      <c r="NIM474" s="44" t="str">
        <f t="shared" si="1031"/>
        <v>Inviable Sanitariamente</v>
      </c>
      <c r="NIN474" s="44" t="str">
        <f t="shared" si="1031"/>
        <v>Inviable Sanitariamente</v>
      </c>
      <c r="NIO474" s="44" t="str">
        <f t="shared" si="1031"/>
        <v>Inviable Sanitariamente</v>
      </c>
      <c r="NIP474" s="44" t="str">
        <f t="shared" si="1031"/>
        <v>Inviable Sanitariamente</v>
      </c>
      <c r="NIQ474" s="44" t="str">
        <f t="shared" si="1031"/>
        <v>Inviable Sanitariamente</v>
      </c>
      <c r="NIR474" s="44" t="str">
        <f t="shared" si="1031"/>
        <v>Inviable Sanitariamente</v>
      </c>
      <c r="NIS474" s="44" t="str">
        <f t="shared" si="1031"/>
        <v>Inviable Sanitariamente</v>
      </c>
      <c r="NIT474" s="44" t="str">
        <f t="shared" si="1031"/>
        <v>Inviable Sanitariamente</v>
      </c>
      <c r="NIU474" s="44" t="str">
        <f t="shared" si="1031"/>
        <v>Inviable Sanitariamente</v>
      </c>
      <c r="NIV474" s="44" t="str">
        <f t="shared" ref="NIV474:NJE476" si="1032">IF(NIT474&lt;5,"Sin Riesgo",IF(NIT474 &lt;=14,"Bajo",IF(NIT474&lt;=35,"Medio",IF(NIT474&lt;=80,"Alto","Inviable Sanitariamente"))))</f>
        <v>Inviable Sanitariamente</v>
      </c>
      <c r="NIW474" s="44" t="str">
        <f t="shared" si="1032"/>
        <v>Inviable Sanitariamente</v>
      </c>
      <c r="NIX474" s="44" t="str">
        <f t="shared" si="1032"/>
        <v>Inviable Sanitariamente</v>
      </c>
      <c r="NIY474" s="44" t="str">
        <f t="shared" si="1032"/>
        <v>Inviable Sanitariamente</v>
      </c>
      <c r="NIZ474" s="44" t="str">
        <f t="shared" si="1032"/>
        <v>Inviable Sanitariamente</v>
      </c>
      <c r="NJA474" s="44" t="str">
        <f t="shared" si="1032"/>
        <v>Inviable Sanitariamente</v>
      </c>
      <c r="NJB474" s="44" t="str">
        <f t="shared" si="1032"/>
        <v>Inviable Sanitariamente</v>
      </c>
      <c r="NJC474" s="44" t="str">
        <f t="shared" si="1032"/>
        <v>Inviable Sanitariamente</v>
      </c>
      <c r="NJD474" s="44" t="str">
        <f t="shared" si="1032"/>
        <v>Inviable Sanitariamente</v>
      </c>
      <c r="NJE474" s="44" t="str">
        <f t="shared" si="1032"/>
        <v>Inviable Sanitariamente</v>
      </c>
      <c r="NJF474" s="44" t="str">
        <f t="shared" ref="NJF474:NJO476" si="1033">IF(NJD474&lt;5,"Sin Riesgo",IF(NJD474 &lt;=14,"Bajo",IF(NJD474&lt;=35,"Medio",IF(NJD474&lt;=80,"Alto","Inviable Sanitariamente"))))</f>
        <v>Inviable Sanitariamente</v>
      </c>
      <c r="NJG474" s="44" t="str">
        <f t="shared" si="1033"/>
        <v>Inviable Sanitariamente</v>
      </c>
      <c r="NJH474" s="44" t="str">
        <f t="shared" si="1033"/>
        <v>Inviable Sanitariamente</v>
      </c>
      <c r="NJI474" s="44" t="str">
        <f t="shared" si="1033"/>
        <v>Inviable Sanitariamente</v>
      </c>
      <c r="NJJ474" s="44" t="str">
        <f t="shared" si="1033"/>
        <v>Inviable Sanitariamente</v>
      </c>
      <c r="NJK474" s="44" t="str">
        <f t="shared" si="1033"/>
        <v>Inviable Sanitariamente</v>
      </c>
      <c r="NJL474" s="44" t="str">
        <f t="shared" si="1033"/>
        <v>Inviable Sanitariamente</v>
      </c>
      <c r="NJM474" s="44" t="str">
        <f t="shared" si="1033"/>
        <v>Inviable Sanitariamente</v>
      </c>
      <c r="NJN474" s="44" t="str">
        <f t="shared" si="1033"/>
        <v>Inviable Sanitariamente</v>
      </c>
      <c r="NJO474" s="44" t="str">
        <f t="shared" si="1033"/>
        <v>Inviable Sanitariamente</v>
      </c>
      <c r="NJP474" s="44" t="str">
        <f t="shared" ref="NJP474:NJY476" si="1034">IF(NJN474&lt;5,"Sin Riesgo",IF(NJN474 &lt;=14,"Bajo",IF(NJN474&lt;=35,"Medio",IF(NJN474&lt;=80,"Alto","Inviable Sanitariamente"))))</f>
        <v>Inviable Sanitariamente</v>
      </c>
      <c r="NJQ474" s="44" t="str">
        <f t="shared" si="1034"/>
        <v>Inviable Sanitariamente</v>
      </c>
      <c r="NJR474" s="44" t="str">
        <f t="shared" si="1034"/>
        <v>Inviable Sanitariamente</v>
      </c>
      <c r="NJS474" s="44" t="str">
        <f t="shared" si="1034"/>
        <v>Inviable Sanitariamente</v>
      </c>
      <c r="NJT474" s="44" t="str">
        <f t="shared" si="1034"/>
        <v>Inviable Sanitariamente</v>
      </c>
      <c r="NJU474" s="44" t="str">
        <f t="shared" si="1034"/>
        <v>Inviable Sanitariamente</v>
      </c>
      <c r="NJV474" s="44" t="str">
        <f t="shared" si="1034"/>
        <v>Inviable Sanitariamente</v>
      </c>
      <c r="NJW474" s="44" t="str">
        <f t="shared" si="1034"/>
        <v>Inviable Sanitariamente</v>
      </c>
      <c r="NJX474" s="44" t="str">
        <f t="shared" si="1034"/>
        <v>Inviable Sanitariamente</v>
      </c>
      <c r="NJY474" s="44" t="str">
        <f t="shared" si="1034"/>
        <v>Inviable Sanitariamente</v>
      </c>
      <c r="NJZ474" s="44" t="str">
        <f t="shared" ref="NJZ474:NKI476" si="1035">IF(NJX474&lt;5,"Sin Riesgo",IF(NJX474 &lt;=14,"Bajo",IF(NJX474&lt;=35,"Medio",IF(NJX474&lt;=80,"Alto","Inviable Sanitariamente"))))</f>
        <v>Inviable Sanitariamente</v>
      </c>
      <c r="NKA474" s="44" t="str">
        <f t="shared" si="1035"/>
        <v>Inviable Sanitariamente</v>
      </c>
      <c r="NKB474" s="44" t="str">
        <f t="shared" si="1035"/>
        <v>Inviable Sanitariamente</v>
      </c>
      <c r="NKC474" s="44" t="str">
        <f t="shared" si="1035"/>
        <v>Inviable Sanitariamente</v>
      </c>
      <c r="NKD474" s="44" t="str">
        <f t="shared" si="1035"/>
        <v>Inviable Sanitariamente</v>
      </c>
      <c r="NKE474" s="44" t="str">
        <f t="shared" si="1035"/>
        <v>Inviable Sanitariamente</v>
      </c>
      <c r="NKF474" s="44" t="str">
        <f t="shared" si="1035"/>
        <v>Inviable Sanitariamente</v>
      </c>
      <c r="NKG474" s="44" t="str">
        <f t="shared" si="1035"/>
        <v>Inviable Sanitariamente</v>
      </c>
      <c r="NKH474" s="44" t="str">
        <f t="shared" si="1035"/>
        <v>Inviable Sanitariamente</v>
      </c>
      <c r="NKI474" s="44" t="str">
        <f t="shared" si="1035"/>
        <v>Inviable Sanitariamente</v>
      </c>
      <c r="NKJ474" s="44" t="str">
        <f t="shared" ref="NKJ474:NKS476" si="1036">IF(NKH474&lt;5,"Sin Riesgo",IF(NKH474 &lt;=14,"Bajo",IF(NKH474&lt;=35,"Medio",IF(NKH474&lt;=80,"Alto","Inviable Sanitariamente"))))</f>
        <v>Inviable Sanitariamente</v>
      </c>
      <c r="NKK474" s="44" t="str">
        <f t="shared" si="1036"/>
        <v>Inviable Sanitariamente</v>
      </c>
      <c r="NKL474" s="44" t="str">
        <f t="shared" si="1036"/>
        <v>Inviable Sanitariamente</v>
      </c>
      <c r="NKM474" s="44" t="str">
        <f t="shared" si="1036"/>
        <v>Inviable Sanitariamente</v>
      </c>
      <c r="NKN474" s="44" t="str">
        <f t="shared" si="1036"/>
        <v>Inviable Sanitariamente</v>
      </c>
      <c r="NKO474" s="44" t="str">
        <f t="shared" si="1036"/>
        <v>Inviable Sanitariamente</v>
      </c>
      <c r="NKP474" s="44" t="str">
        <f t="shared" si="1036"/>
        <v>Inviable Sanitariamente</v>
      </c>
      <c r="NKQ474" s="44" t="str">
        <f t="shared" si="1036"/>
        <v>Inviable Sanitariamente</v>
      </c>
      <c r="NKR474" s="44" t="str">
        <f t="shared" si="1036"/>
        <v>Inviable Sanitariamente</v>
      </c>
      <c r="NKS474" s="44" t="str">
        <f t="shared" si="1036"/>
        <v>Inviable Sanitariamente</v>
      </c>
      <c r="NKT474" s="44" t="str">
        <f t="shared" ref="NKT474:NLC476" si="1037">IF(NKR474&lt;5,"Sin Riesgo",IF(NKR474 &lt;=14,"Bajo",IF(NKR474&lt;=35,"Medio",IF(NKR474&lt;=80,"Alto","Inviable Sanitariamente"))))</f>
        <v>Inviable Sanitariamente</v>
      </c>
      <c r="NKU474" s="44" t="str">
        <f t="shared" si="1037"/>
        <v>Inviable Sanitariamente</v>
      </c>
      <c r="NKV474" s="44" t="str">
        <f t="shared" si="1037"/>
        <v>Inviable Sanitariamente</v>
      </c>
      <c r="NKW474" s="44" t="str">
        <f t="shared" si="1037"/>
        <v>Inviable Sanitariamente</v>
      </c>
      <c r="NKX474" s="44" t="str">
        <f t="shared" si="1037"/>
        <v>Inviable Sanitariamente</v>
      </c>
      <c r="NKY474" s="44" t="str">
        <f t="shared" si="1037"/>
        <v>Inviable Sanitariamente</v>
      </c>
      <c r="NKZ474" s="44" t="str">
        <f t="shared" si="1037"/>
        <v>Inviable Sanitariamente</v>
      </c>
      <c r="NLA474" s="44" t="str">
        <f t="shared" si="1037"/>
        <v>Inviable Sanitariamente</v>
      </c>
      <c r="NLB474" s="44" t="str">
        <f t="shared" si="1037"/>
        <v>Inviable Sanitariamente</v>
      </c>
      <c r="NLC474" s="44" t="str">
        <f t="shared" si="1037"/>
        <v>Inviable Sanitariamente</v>
      </c>
      <c r="NLD474" s="44" t="str">
        <f t="shared" ref="NLD474:NLM476" si="1038">IF(NLB474&lt;5,"Sin Riesgo",IF(NLB474 &lt;=14,"Bajo",IF(NLB474&lt;=35,"Medio",IF(NLB474&lt;=80,"Alto","Inviable Sanitariamente"))))</f>
        <v>Inviable Sanitariamente</v>
      </c>
      <c r="NLE474" s="44" t="str">
        <f t="shared" si="1038"/>
        <v>Inviable Sanitariamente</v>
      </c>
      <c r="NLF474" s="44" t="str">
        <f t="shared" si="1038"/>
        <v>Inviable Sanitariamente</v>
      </c>
      <c r="NLG474" s="44" t="str">
        <f t="shared" si="1038"/>
        <v>Inviable Sanitariamente</v>
      </c>
      <c r="NLH474" s="44" t="str">
        <f t="shared" si="1038"/>
        <v>Inviable Sanitariamente</v>
      </c>
      <c r="NLI474" s="44" t="str">
        <f t="shared" si="1038"/>
        <v>Inviable Sanitariamente</v>
      </c>
      <c r="NLJ474" s="44" t="str">
        <f t="shared" si="1038"/>
        <v>Inviable Sanitariamente</v>
      </c>
      <c r="NLK474" s="44" t="str">
        <f t="shared" si="1038"/>
        <v>Inviable Sanitariamente</v>
      </c>
      <c r="NLL474" s="44" t="str">
        <f t="shared" si="1038"/>
        <v>Inviable Sanitariamente</v>
      </c>
      <c r="NLM474" s="44" t="str">
        <f t="shared" si="1038"/>
        <v>Inviable Sanitariamente</v>
      </c>
      <c r="NLN474" s="44" t="str">
        <f t="shared" ref="NLN474:NLW476" si="1039">IF(NLL474&lt;5,"Sin Riesgo",IF(NLL474 &lt;=14,"Bajo",IF(NLL474&lt;=35,"Medio",IF(NLL474&lt;=80,"Alto","Inviable Sanitariamente"))))</f>
        <v>Inviable Sanitariamente</v>
      </c>
      <c r="NLO474" s="44" t="str">
        <f t="shared" si="1039"/>
        <v>Inviable Sanitariamente</v>
      </c>
      <c r="NLP474" s="44" t="str">
        <f t="shared" si="1039"/>
        <v>Inviable Sanitariamente</v>
      </c>
      <c r="NLQ474" s="44" t="str">
        <f t="shared" si="1039"/>
        <v>Inviable Sanitariamente</v>
      </c>
      <c r="NLR474" s="44" t="str">
        <f t="shared" si="1039"/>
        <v>Inviable Sanitariamente</v>
      </c>
      <c r="NLS474" s="44" t="str">
        <f t="shared" si="1039"/>
        <v>Inviable Sanitariamente</v>
      </c>
      <c r="NLT474" s="44" t="str">
        <f t="shared" si="1039"/>
        <v>Inviable Sanitariamente</v>
      </c>
      <c r="NLU474" s="44" t="str">
        <f t="shared" si="1039"/>
        <v>Inviable Sanitariamente</v>
      </c>
      <c r="NLV474" s="44" t="str">
        <f t="shared" si="1039"/>
        <v>Inviable Sanitariamente</v>
      </c>
      <c r="NLW474" s="44" t="str">
        <f t="shared" si="1039"/>
        <v>Inviable Sanitariamente</v>
      </c>
      <c r="NLX474" s="44" t="str">
        <f t="shared" ref="NLX474:NMG476" si="1040">IF(NLV474&lt;5,"Sin Riesgo",IF(NLV474 &lt;=14,"Bajo",IF(NLV474&lt;=35,"Medio",IF(NLV474&lt;=80,"Alto","Inviable Sanitariamente"))))</f>
        <v>Inviable Sanitariamente</v>
      </c>
      <c r="NLY474" s="44" t="str">
        <f t="shared" si="1040"/>
        <v>Inviable Sanitariamente</v>
      </c>
      <c r="NLZ474" s="44" t="str">
        <f t="shared" si="1040"/>
        <v>Inviable Sanitariamente</v>
      </c>
      <c r="NMA474" s="44" t="str">
        <f t="shared" si="1040"/>
        <v>Inviable Sanitariamente</v>
      </c>
      <c r="NMB474" s="44" t="str">
        <f t="shared" si="1040"/>
        <v>Inviable Sanitariamente</v>
      </c>
      <c r="NMC474" s="44" t="str">
        <f t="shared" si="1040"/>
        <v>Inviable Sanitariamente</v>
      </c>
      <c r="NMD474" s="44" t="str">
        <f t="shared" si="1040"/>
        <v>Inviable Sanitariamente</v>
      </c>
      <c r="NME474" s="44" t="str">
        <f t="shared" si="1040"/>
        <v>Inviable Sanitariamente</v>
      </c>
      <c r="NMF474" s="44" t="str">
        <f t="shared" si="1040"/>
        <v>Inviable Sanitariamente</v>
      </c>
      <c r="NMG474" s="44" t="str">
        <f t="shared" si="1040"/>
        <v>Inviable Sanitariamente</v>
      </c>
      <c r="NMH474" s="44" t="str">
        <f t="shared" ref="NMH474:NMQ476" si="1041">IF(NMF474&lt;5,"Sin Riesgo",IF(NMF474 &lt;=14,"Bajo",IF(NMF474&lt;=35,"Medio",IF(NMF474&lt;=80,"Alto","Inviable Sanitariamente"))))</f>
        <v>Inviable Sanitariamente</v>
      </c>
      <c r="NMI474" s="44" t="str">
        <f t="shared" si="1041"/>
        <v>Inviable Sanitariamente</v>
      </c>
      <c r="NMJ474" s="44" t="str">
        <f t="shared" si="1041"/>
        <v>Inviable Sanitariamente</v>
      </c>
      <c r="NMK474" s="44" t="str">
        <f t="shared" si="1041"/>
        <v>Inviable Sanitariamente</v>
      </c>
      <c r="NML474" s="44" t="str">
        <f t="shared" si="1041"/>
        <v>Inviable Sanitariamente</v>
      </c>
      <c r="NMM474" s="44" t="str">
        <f t="shared" si="1041"/>
        <v>Inviable Sanitariamente</v>
      </c>
      <c r="NMN474" s="44" t="str">
        <f t="shared" si="1041"/>
        <v>Inviable Sanitariamente</v>
      </c>
      <c r="NMO474" s="44" t="str">
        <f t="shared" si="1041"/>
        <v>Inviable Sanitariamente</v>
      </c>
      <c r="NMP474" s="44" t="str">
        <f t="shared" si="1041"/>
        <v>Inviable Sanitariamente</v>
      </c>
      <c r="NMQ474" s="44" t="str">
        <f t="shared" si="1041"/>
        <v>Inviable Sanitariamente</v>
      </c>
      <c r="NMR474" s="44" t="str">
        <f t="shared" ref="NMR474:NNA476" si="1042">IF(NMP474&lt;5,"Sin Riesgo",IF(NMP474 &lt;=14,"Bajo",IF(NMP474&lt;=35,"Medio",IF(NMP474&lt;=80,"Alto","Inviable Sanitariamente"))))</f>
        <v>Inviable Sanitariamente</v>
      </c>
      <c r="NMS474" s="44" t="str">
        <f t="shared" si="1042"/>
        <v>Inviable Sanitariamente</v>
      </c>
      <c r="NMT474" s="44" t="str">
        <f t="shared" si="1042"/>
        <v>Inviable Sanitariamente</v>
      </c>
      <c r="NMU474" s="44" t="str">
        <f t="shared" si="1042"/>
        <v>Inviable Sanitariamente</v>
      </c>
      <c r="NMV474" s="44" t="str">
        <f t="shared" si="1042"/>
        <v>Inviable Sanitariamente</v>
      </c>
      <c r="NMW474" s="44" t="str">
        <f t="shared" si="1042"/>
        <v>Inviable Sanitariamente</v>
      </c>
      <c r="NMX474" s="44" t="str">
        <f t="shared" si="1042"/>
        <v>Inviable Sanitariamente</v>
      </c>
      <c r="NMY474" s="44" t="str">
        <f t="shared" si="1042"/>
        <v>Inviable Sanitariamente</v>
      </c>
      <c r="NMZ474" s="44" t="str">
        <f t="shared" si="1042"/>
        <v>Inviable Sanitariamente</v>
      </c>
      <c r="NNA474" s="44" t="str">
        <f t="shared" si="1042"/>
        <v>Inviable Sanitariamente</v>
      </c>
      <c r="NNB474" s="44" t="str">
        <f t="shared" ref="NNB474:NNK476" si="1043">IF(NMZ474&lt;5,"Sin Riesgo",IF(NMZ474 &lt;=14,"Bajo",IF(NMZ474&lt;=35,"Medio",IF(NMZ474&lt;=80,"Alto","Inviable Sanitariamente"))))</f>
        <v>Inviable Sanitariamente</v>
      </c>
      <c r="NNC474" s="44" t="str">
        <f t="shared" si="1043"/>
        <v>Inviable Sanitariamente</v>
      </c>
      <c r="NND474" s="44" t="str">
        <f t="shared" si="1043"/>
        <v>Inviable Sanitariamente</v>
      </c>
      <c r="NNE474" s="44" t="str">
        <f t="shared" si="1043"/>
        <v>Inviable Sanitariamente</v>
      </c>
      <c r="NNF474" s="44" t="str">
        <f t="shared" si="1043"/>
        <v>Inviable Sanitariamente</v>
      </c>
      <c r="NNG474" s="44" t="str">
        <f t="shared" si="1043"/>
        <v>Inviable Sanitariamente</v>
      </c>
      <c r="NNH474" s="44" t="str">
        <f t="shared" si="1043"/>
        <v>Inviable Sanitariamente</v>
      </c>
      <c r="NNI474" s="44" t="str">
        <f t="shared" si="1043"/>
        <v>Inviable Sanitariamente</v>
      </c>
      <c r="NNJ474" s="44" t="str">
        <f t="shared" si="1043"/>
        <v>Inviable Sanitariamente</v>
      </c>
      <c r="NNK474" s="44" t="str">
        <f t="shared" si="1043"/>
        <v>Inviable Sanitariamente</v>
      </c>
      <c r="NNL474" s="44" t="str">
        <f t="shared" ref="NNL474:NNU476" si="1044">IF(NNJ474&lt;5,"Sin Riesgo",IF(NNJ474 &lt;=14,"Bajo",IF(NNJ474&lt;=35,"Medio",IF(NNJ474&lt;=80,"Alto","Inviable Sanitariamente"))))</f>
        <v>Inviable Sanitariamente</v>
      </c>
      <c r="NNM474" s="44" t="str">
        <f t="shared" si="1044"/>
        <v>Inviable Sanitariamente</v>
      </c>
      <c r="NNN474" s="44" t="str">
        <f t="shared" si="1044"/>
        <v>Inviable Sanitariamente</v>
      </c>
      <c r="NNO474" s="44" t="str">
        <f t="shared" si="1044"/>
        <v>Inviable Sanitariamente</v>
      </c>
      <c r="NNP474" s="44" t="str">
        <f t="shared" si="1044"/>
        <v>Inviable Sanitariamente</v>
      </c>
      <c r="NNQ474" s="44" t="str">
        <f t="shared" si="1044"/>
        <v>Inviable Sanitariamente</v>
      </c>
      <c r="NNR474" s="44" t="str">
        <f t="shared" si="1044"/>
        <v>Inviable Sanitariamente</v>
      </c>
      <c r="NNS474" s="44" t="str">
        <f t="shared" si="1044"/>
        <v>Inviable Sanitariamente</v>
      </c>
      <c r="NNT474" s="44" t="str">
        <f t="shared" si="1044"/>
        <v>Inviable Sanitariamente</v>
      </c>
      <c r="NNU474" s="44" t="str">
        <f t="shared" si="1044"/>
        <v>Inviable Sanitariamente</v>
      </c>
      <c r="NNV474" s="44" t="str">
        <f t="shared" ref="NNV474:NOE476" si="1045">IF(NNT474&lt;5,"Sin Riesgo",IF(NNT474 &lt;=14,"Bajo",IF(NNT474&lt;=35,"Medio",IF(NNT474&lt;=80,"Alto","Inviable Sanitariamente"))))</f>
        <v>Inviable Sanitariamente</v>
      </c>
      <c r="NNW474" s="44" t="str">
        <f t="shared" si="1045"/>
        <v>Inviable Sanitariamente</v>
      </c>
      <c r="NNX474" s="44" t="str">
        <f t="shared" si="1045"/>
        <v>Inviable Sanitariamente</v>
      </c>
      <c r="NNY474" s="44" t="str">
        <f t="shared" si="1045"/>
        <v>Inviable Sanitariamente</v>
      </c>
      <c r="NNZ474" s="44" t="str">
        <f t="shared" si="1045"/>
        <v>Inviable Sanitariamente</v>
      </c>
      <c r="NOA474" s="44" t="str">
        <f t="shared" si="1045"/>
        <v>Inviable Sanitariamente</v>
      </c>
      <c r="NOB474" s="44" t="str">
        <f t="shared" si="1045"/>
        <v>Inviable Sanitariamente</v>
      </c>
      <c r="NOC474" s="44" t="str">
        <f t="shared" si="1045"/>
        <v>Inviable Sanitariamente</v>
      </c>
      <c r="NOD474" s="44" t="str">
        <f t="shared" si="1045"/>
        <v>Inviable Sanitariamente</v>
      </c>
      <c r="NOE474" s="44" t="str">
        <f t="shared" si="1045"/>
        <v>Inviable Sanitariamente</v>
      </c>
      <c r="NOF474" s="44" t="str">
        <f t="shared" ref="NOF474:NOO476" si="1046">IF(NOD474&lt;5,"Sin Riesgo",IF(NOD474 &lt;=14,"Bajo",IF(NOD474&lt;=35,"Medio",IF(NOD474&lt;=80,"Alto","Inviable Sanitariamente"))))</f>
        <v>Inviable Sanitariamente</v>
      </c>
      <c r="NOG474" s="44" t="str">
        <f t="shared" si="1046"/>
        <v>Inviable Sanitariamente</v>
      </c>
      <c r="NOH474" s="44" t="str">
        <f t="shared" si="1046"/>
        <v>Inviable Sanitariamente</v>
      </c>
      <c r="NOI474" s="44" t="str">
        <f t="shared" si="1046"/>
        <v>Inviable Sanitariamente</v>
      </c>
      <c r="NOJ474" s="44" t="str">
        <f t="shared" si="1046"/>
        <v>Inviable Sanitariamente</v>
      </c>
      <c r="NOK474" s="44" t="str">
        <f t="shared" si="1046"/>
        <v>Inviable Sanitariamente</v>
      </c>
      <c r="NOL474" s="44" t="str">
        <f t="shared" si="1046"/>
        <v>Inviable Sanitariamente</v>
      </c>
      <c r="NOM474" s="44" t="str">
        <f t="shared" si="1046"/>
        <v>Inviable Sanitariamente</v>
      </c>
      <c r="NON474" s="44" t="str">
        <f t="shared" si="1046"/>
        <v>Inviable Sanitariamente</v>
      </c>
      <c r="NOO474" s="44" t="str">
        <f t="shared" si="1046"/>
        <v>Inviable Sanitariamente</v>
      </c>
      <c r="NOP474" s="44" t="str">
        <f t="shared" ref="NOP474:NOY476" si="1047">IF(NON474&lt;5,"Sin Riesgo",IF(NON474 &lt;=14,"Bajo",IF(NON474&lt;=35,"Medio",IF(NON474&lt;=80,"Alto","Inviable Sanitariamente"))))</f>
        <v>Inviable Sanitariamente</v>
      </c>
      <c r="NOQ474" s="44" t="str">
        <f t="shared" si="1047"/>
        <v>Inviable Sanitariamente</v>
      </c>
      <c r="NOR474" s="44" t="str">
        <f t="shared" si="1047"/>
        <v>Inviable Sanitariamente</v>
      </c>
      <c r="NOS474" s="44" t="str">
        <f t="shared" si="1047"/>
        <v>Inviable Sanitariamente</v>
      </c>
      <c r="NOT474" s="44" t="str">
        <f t="shared" si="1047"/>
        <v>Inviable Sanitariamente</v>
      </c>
      <c r="NOU474" s="44" t="str">
        <f t="shared" si="1047"/>
        <v>Inviable Sanitariamente</v>
      </c>
      <c r="NOV474" s="44" t="str">
        <f t="shared" si="1047"/>
        <v>Inviable Sanitariamente</v>
      </c>
      <c r="NOW474" s="44" t="str">
        <f t="shared" si="1047"/>
        <v>Inviable Sanitariamente</v>
      </c>
      <c r="NOX474" s="44" t="str">
        <f t="shared" si="1047"/>
        <v>Inviable Sanitariamente</v>
      </c>
      <c r="NOY474" s="44" t="str">
        <f t="shared" si="1047"/>
        <v>Inviable Sanitariamente</v>
      </c>
      <c r="NOZ474" s="44" t="str">
        <f t="shared" ref="NOZ474:NPI476" si="1048">IF(NOX474&lt;5,"Sin Riesgo",IF(NOX474 &lt;=14,"Bajo",IF(NOX474&lt;=35,"Medio",IF(NOX474&lt;=80,"Alto","Inviable Sanitariamente"))))</f>
        <v>Inviable Sanitariamente</v>
      </c>
      <c r="NPA474" s="44" t="str">
        <f t="shared" si="1048"/>
        <v>Inviable Sanitariamente</v>
      </c>
      <c r="NPB474" s="44" t="str">
        <f t="shared" si="1048"/>
        <v>Inviable Sanitariamente</v>
      </c>
      <c r="NPC474" s="44" t="str">
        <f t="shared" si="1048"/>
        <v>Inviable Sanitariamente</v>
      </c>
      <c r="NPD474" s="44" t="str">
        <f t="shared" si="1048"/>
        <v>Inviable Sanitariamente</v>
      </c>
      <c r="NPE474" s="44" t="str">
        <f t="shared" si="1048"/>
        <v>Inviable Sanitariamente</v>
      </c>
      <c r="NPF474" s="44" t="str">
        <f t="shared" si="1048"/>
        <v>Inviable Sanitariamente</v>
      </c>
      <c r="NPG474" s="44" t="str">
        <f t="shared" si="1048"/>
        <v>Inviable Sanitariamente</v>
      </c>
      <c r="NPH474" s="44" t="str">
        <f t="shared" si="1048"/>
        <v>Inviable Sanitariamente</v>
      </c>
      <c r="NPI474" s="44" t="str">
        <f t="shared" si="1048"/>
        <v>Inviable Sanitariamente</v>
      </c>
      <c r="NPJ474" s="44" t="str">
        <f t="shared" ref="NPJ474:NPS476" si="1049">IF(NPH474&lt;5,"Sin Riesgo",IF(NPH474 &lt;=14,"Bajo",IF(NPH474&lt;=35,"Medio",IF(NPH474&lt;=80,"Alto","Inviable Sanitariamente"))))</f>
        <v>Inviable Sanitariamente</v>
      </c>
      <c r="NPK474" s="44" t="str">
        <f t="shared" si="1049"/>
        <v>Inviable Sanitariamente</v>
      </c>
      <c r="NPL474" s="44" t="str">
        <f t="shared" si="1049"/>
        <v>Inviable Sanitariamente</v>
      </c>
      <c r="NPM474" s="44" t="str">
        <f t="shared" si="1049"/>
        <v>Inviable Sanitariamente</v>
      </c>
      <c r="NPN474" s="44" t="str">
        <f t="shared" si="1049"/>
        <v>Inviable Sanitariamente</v>
      </c>
      <c r="NPO474" s="44" t="str">
        <f t="shared" si="1049"/>
        <v>Inviable Sanitariamente</v>
      </c>
      <c r="NPP474" s="44" t="str">
        <f t="shared" si="1049"/>
        <v>Inviable Sanitariamente</v>
      </c>
      <c r="NPQ474" s="44" t="str">
        <f t="shared" si="1049"/>
        <v>Inviable Sanitariamente</v>
      </c>
      <c r="NPR474" s="44" t="str">
        <f t="shared" si="1049"/>
        <v>Inviable Sanitariamente</v>
      </c>
      <c r="NPS474" s="44" t="str">
        <f t="shared" si="1049"/>
        <v>Inviable Sanitariamente</v>
      </c>
      <c r="NPT474" s="44" t="str">
        <f t="shared" ref="NPT474:NQC476" si="1050">IF(NPR474&lt;5,"Sin Riesgo",IF(NPR474 &lt;=14,"Bajo",IF(NPR474&lt;=35,"Medio",IF(NPR474&lt;=80,"Alto","Inviable Sanitariamente"))))</f>
        <v>Inviable Sanitariamente</v>
      </c>
      <c r="NPU474" s="44" t="str">
        <f t="shared" si="1050"/>
        <v>Inviable Sanitariamente</v>
      </c>
      <c r="NPV474" s="44" t="str">
        <f t="shared" si="1050"/>
        <v>Inviable Sanitariamente</v>
      </c>
      <c r="NPW474" s="44" t="str">
        <f t="shared" si="1050"/>
        <v>Inviable Sanitariamente</v>
      </c>
      <c r="NPX474" s="44" t="str">
        <f t="shared" si="1050"/>
        <v>Inviable Sanitariamente</v>
      </c>
      <c r="NPY474" s="44" t="str">
        <f t="shared" si="1050"/>
        <v>Inviable Sanitariamente</v>
      </c>
      <c r="NPZ474" s="44" t="str">
        <f t="shared" si="1050"/>
        <v>Inviable Sanitariamente</v>
      </c>
      <c r="NQA474" s="44" t="str">
        <f t="shared" si="1050"/>
        <v>Inviable Sanitariamente</v>
      </c>
      <c r="NQB474" s="44" t="str">
        <f t="shared" si="1050"/>
        <v>Inviable Sanitariamente</v>
      </c>
      <c r="NQC474" s="44" t="str">
        <f t="shared" si="1050"/>
        <v>Inviable Sanitariamente</v>
      </c>
      <c r="NQD474" s="44" t="str">
        <f t="shared" ref="NQD474:NQM476" si="1051">IF(NQB474&lt;5,"Sin Riesgo",IF(NQB474 &lt;=14,"Bajo",IF(NQB474&lt;=35,"Medio",IF(NQB474&lt;=80,"Alto","Inviable Sanitariamente"))))</f>
        <v>Inviable Sanitariamente</v>
      </c>
      <c r="NQE474" s="44" t="str">
        <f t="shared" si="1051"/>
        <v>Inviable Sanitariamente</v>
      </c>
      <c r="NQF474" s="44" t="str">
        <f t="shared" si="1051"/>
        <v>Inviable Sanitariamente</v>
      </c>
      <c r="NQG474" s="44" t="str">
        <f t="shared" si="1051"/>
        <v>Inviable Sanitariamente</v>
      </c>
      <c r="NQH474" s="44" t="str">
        <f t="shared" si="1051"/>
        <v>Inviable Sanitariamente</v>
      </c>
      <c r="NQI474" s="44" t="str">
        <f t="shared" si="1051"/>
        <v>Inviable Sanitariamente</v>
      </c>
      <c r="NQJ474" s="44" t="str">
        <f t="shared" si="1051"/>
        <v>Inviable Sanitariamente</v>
      </c>
      <c r="NQK474" s="44" t="str">
        <f t="shared" si="1051"/>
        <v>Inviable Sanitariamente</v>
      </c>
      <c r="NQL474" s="44" t="str">
        <f t="shared" si="1051"/>
        <v>Inviable Sanitariamente</v>
      </c>
      <c r="NQM474" s="44" t="str">
        <f t="shared" si="1051"/>
        <v>Inviable Sanitariamente</v>
      </c>
      <c r="NQN474" s="44" t="str">
        <f t="shared" ref="NQN474:NQW476" si="1052">IF(NQL474&lt;5,"Sin Riesgo",IF(NQL474 &lt;=14,"Bajo",IF(NQL474&lt;=35,"Medio",IF(NQL474&lt;=80,"Alto","Inviable Sanitariamente"))))</f>
        <v>Inviable Sanitariamente</v>
      </c>
      <c r="NQO474" s="44" t="str">
        <f t="shared" si="1052"/>
        <v>Inviable Sanitariamente</v>
      </c>
      <c r="NQP474" s="44" t="str">
        <f t="shared" si="1052"/>
        <v>Inviable Sanitariamente</v>
      </c>
      <c r="NQQ474" s="44" t="str">
        <f t="shared" si="1052"/>
        <v>Inviable Sanitariamente</v>
      </c>
      <c r="NQR474" s="44" t="str">
        <f t="shared" si="1052"/>
        <v>Inviable Sanitariamente</v>
      </c>
      <c r="NQS474" s="44" t="str">
        <f t="shared" si="1052"/>
        <v>Inviable Sanitariamente</v>
      </c>
      <c r="NQT474" s="44" t="str">
        <f t="shared" si="1052"/>
        <v>Inviable Sanitariamente</v>
      </c>
      <c r="NQU474" s="44" t="str">
        <f t="shared" si="1052"/>
        <v>Inviable Sanitariamente</v>
      </c>
      <c r="NQV474" s="44" t="str">
        <f t="shared" si="1052"/>
        <v>Inviable Sanitariamente</v>
      </c>
      <c r="NQW474" s="44" t="str">
        <f t="shared" si="1052"/>
        <v>Inviable Sanitariamente</v>
      </c>
      <c r="NQX474" s="44" t="str">
        <f t="shared" ref="NQX474:NRG476" si="1053">IF(NQV474&lt;5,"Sin Riesgo",IF(NQV474 &lt;=14,"Bajo",IF(NQV474&lt;=35,"Medio",IF(NQV474&lt;=80,"Alto","Inviable Sanitariamente"))))</f>
        <v>Inviable Sanitariamente</v>
      </c>
      <c r="NQY474" s="44" t="str">
        <f t="shared" si="1053"/>
        <v>Inviable Sanitariamente</v>
      </c>
      <c r="NQZ474" s="44" t="str">
        <f t="shared" si="1053"/>
        <v>Inviable Sanitariamente</v>
      </c>
      <c r="NRA474" s="44" t="str">
        <f t="shared" si="1053"/>
        <v>Inviable Sanitariamente</v>
      </c>
      <c r="NRB474" s="44" t="str">
        <f t="shared" si="1053"/>
        <v>Inviable Sanitariamente</v>
      </c>
      <c r="NRC474" s="44" t="str">
        <f t="shared" si="1053"/>
        <v>Inviable Sanitariamente</v>
      </c>
      <c r="NRD474" s="44" t="str">
        <f t="shared" si="1053"/>
        <v>Inviable Sanitariamente</v>
      </c>
      <c r="NRE474" s="44" t="str">
        <f t="shared" si="1053"/>
        <v>Inviable Sanitariamente</v>
      </c>
      <c r="NRF474" s="44" t="str">
        <f t="shared" si="1053"/>
        <v>Inviable Sanitariamente</v>
      </c>
      <c r="NRG474" s="44" t="str">
        <f t="shared" si="1053"/>
        <v>Inviable Sanitariamente</v>
      </c>
      <c r="NRH474" s="44" t="str">
        <f t="shared" ref="NRH474:NRQ476" si="1054">IF(NRF474&lt;5,"Sin Riesgo",IF(NRF474 &lt;=14,"Bajo",IF(NRF474&lt;=35,"Medio",IF(NRF474&lt;=80,"Alto","Inviable Sanitariamente"))))</f>
        <v>Inviable Sanitariamente</v>
      </c>
      <c r="NRI474" s="44" t="str">
        <f t="shared" si="1054"/>
        <v>Inviable Sanitariamente</v>
      </c>
      <c r="NRJ474" s="44" t="str">
        <f t="shared" si="1054"/>
        <v>Inviable Sanitariamente</v>
      </c>
      <c r="NRK474" s="44" t="str">
        <f t="shared" si="1054"/>
        <v>Inviable Sanitariamente</v>
      </c>
      <c r="NRL474" s="44" t="str">
        <f t="shared" si="1054"/>
        <v>Inviable Sanitariamente</v>
      </c>
      <c r="NRM474" s="44" t="str">
        <f t="shared" si="1054"/>
        <v>Inviable Sanitariamente</v>
      </c>
      <c r="NRN474" s="44" t="str">
        <f t="shared" si="1054"/>
        <v>Inviable Sanitariamente</v>
      </c>
      <c r="NRO474" s="44" t="str">
        <f t="shared" si="1054"/>
        <v>Inviable Sanitariamente</v>
      </c>
      <c r="NRP474" s="44" t="str">
        <f t="shared" si="1054"/>
        <v>Inviable Sanitariamente</v>
      </c>
      <c r="NRQ474" s="44" t="str">
        <f t="shared" si="1054"/>
        <v>Inviable Sanitariamente</v>
      </c>
      <c r="NRR474" s="44" t="str">
        <f t="shared" ref="NRR474:NSA476" si="1055">IF(NRP474&lt;5,"Sin Riesgo",IF(NRP474 &lt;=14,"Bajo",IF(NRP474&lt;=35,"Medio",IF(NRP474&lt;=80,"Alto","Inviable Sanitariamente"))))</f>
        <v>Inviable Sanitariamente</v>
      </c>
      <c r="NRS474" s="44" t="str">
        <f t="shared" si="1055"/>
        <v>Inviable Sanitariamente</v>
      </c>
      <c r="NRT474" s="44" t="str">
        <f t="shared" si="1055"/>
        <v>Inviable Sanitariamente</v>
      </c>
      <c r="NRU474" s="44" t="str">
        <f t="shared" si="1055"/>
        <v>Inviable Sanitariamente</v>
      </c>
      <c r="NRV474" s="44" t="str">
        <f t="shared" si="1055"/>
        <v>Inviable Sanitariamente</v>
      </c>
      <c r="NRW474" s="44" t="str">
        <f t="shared" si="1055"/>
        <v>Inviable Sanitariamente</v>
      </c>
      <c r="NRX474" s="44" t="str">
        <f t="shared" si="1055"/>
        <v>Inviable Sanitariamente</v>
      </c>
      <c r="NRY474" s="44" t="str">
        <f t="shared" si="1055"/>
        <v>Inviable Sanitariamente</v>
      </c>
      <c r="NRZ474" s="44" t="str">
        <f t="shared" si="1055"/>
        <v>Inviable Sanitariamente</v>
      </c>
      <c r="NSA474" s="44" t="str">
        <f t="shared" si="1055"/>
        <v>Inviable Sanitariamente</v>
      </c>
      <c r="NSB474" s="44" t="str">
        <f t="shared" ref="NSB474:NSK476" si="1056">IF(NRZ474&lt;5,"Sin Riesgo",IF(NRZ474 &lt;=14,"Bajo",IF(NRZ474&lt;=35,"Medio",IF(NRZ474&lt;=80,"Alto","Inviable Sanitariamente"))))</f>
        <v>Inviable Sanitariamente</v>
      </c>
      <c r="NSC474" s="44" t="str">
        <f t="shared" si="1056"/>
        <v>Inviable Sanitariamente</v>
      </c>
      <c r="NSD474" s="44" t="str">
        <f t="shared" si="1056"/>
        <v>Inviable Sanitariamente</v>
      </c>
      <c r="NSE474" s="44" t="str">
        <f t="shared" si="1056"/>
        <v>Inviable Sanitariamente</v>
      </c>
      <c r="NSF474" s="44" t="str">
        <f t="shared" si="1056"/>
        <v>Inviable Sanitariamente</v>
      </c>
      <c r="NSG474" s="44" t="str">
        <f t="shared" si="1056"/>
        <v>Inviable Sanitariamente</v>
      </c>
      <c r="NSH474" s="44" t="str">
        <f t="shared" si="1056"/>
        <v>Inviable Sanitariamente</v>
      </c>
      <c r="NSI474" s="44" t="str">
        <f t="shared" si="1056"/>
        <v>Inviable Sanitariamente</v>
      </c>
      <c r="NSJ474" s="44" t="str">
        <f t="shared" si="1056"/>
        <v>Inviable Sanitariamente</v>
      </c>
      <c r="NSK474" s="44" t="str">
        <f t="shared" si="1056"/>
        <v>Inviable Sanitariamente</v>
      </c>
      <c r="NSL474" s="44" t="str">
        <f t="shared" ref="NSL474:NSU476" si="1057">IF(NSJ474&lt;5,"Sin Riesgo",IF(NSJ474 &lt;=14,"Bajo",IF(NSJ474&lt;=35,"Medio",IF(NSJ474&lt;=80,"Alto","Inviable Sanitariamente"))))</f>
        <v>Inviable Sanitariamente</v>
      </c>
      <c r="NSM474" s="44" t="str">
        <f t="shared" si="1057"/>
        <v>Inviable Sanitariamente</v>
      </c>
      <c r="NSN474" s="44" t="str">
        <f t="shared" si="1057"/>
        <v>Inviable Sanitariamente</v>
      </c>
      <c r="NSO474" s="44" t="str">
        <f t="shared" si="1057"/>
        <v>Inviable Sanitariamente</v>
      </c>
      <c r="NSP474" s="44" t="str">
        <f t="shared" si="1057"/>
        <v>Inviable Sanitariamente</v>
      </c>
      <c r="NSQ474" s="44" t="str">
        <f t="shared" si="1057"/>
        <v>Inviable Sanitariamente</v>
      </c>
      <c r="NSR474" s="44" t="str">
        <f t="shared" si="1057"/>
        <v>Inviable Sanitariamente</v>
      </c>
      <c r="NSS474" s="44" t="str">
        <f t="shared" si="1057"/>
        <v>Inviable Sanitariamente</v>
      </c>
      <c r="NST474" s="44" t="str">
        <f t="shared" si="1057"/>
        <v>Inviable Sanitariamente</v>
      </c>
      <c r="NSU474" s="44" t="str">
        <f t="shared" si="1057"/>
        <v>Inviable Sanitariamente</v>
      </c>
      <c r="NSV474" s="44" t="str">
        <f t="shared" ref="NSV474:NTE476" si="1058">IF(NST474&lt;5,"Sin Riesgo",IF(NST474 &lt;=14,"Bajo",IF(NST474&lt;=35,"Medio",IF(NST474&lt;=80,"Alto","Inviable Sanitariamente"))))</f>
        <v>Inviable Sanitariamente</v>
      </c>
      <c r="NSW474" s="44" t="str">
        <f t="shared" si="1058"/>
        <v>Inviable Sanitariamente</v>
      </c>
      <c r="NSX474" s="44" t="str">
        <f t="shared" si="1058"/>
        <v>Inviable Sanitariamente</v>
      </c>
      <c r="NSY474" s="44" t="str">
        <f t="shared" si="1058"/>
        <v>Inviable Sanitariamente</v>
      </c>
      <c r="NSZ474" s="44" t="str">
        <f t="shared" si="1058"/>
        <v>Inviable Sanitariamente</v>
      </c>
      <c r="NTA474" s="44" t="str">
        <f t="shared" si="1058"/>
        <v>Inviable Sanitariamente</v>
      </c>
      <c r="NTB474" s="44" t="str">
        <f t="shared" si="1058"/>
        <v>Inviable Sanitariamente</v>
      </c>
      <c r="NTC474" s="44" t="str">
        <f t="shared" si="1058"/>
        <v>Inviable Sanitariamente</v>
      </c>
      <c r="NTD474" s="44" t="str">
        <f t="shared" si="1058"/>
        <v>Inviable Sanitariamente</v>
      </c>
      <c r="NTE474" s="44" t="str">
        <f t="shared" si="1058"/>
        <v>Inviable Sanitariamente</v>
      </c>
      <c r="NTF474" s="44" t="str">
        <f t="shared" ref="NTF474:NTO476" si="1059">IF(NTD474&lt;5,"Sin Riesgo",IF(NTD474 &lt;=14,"Bajo",IF(NTD474&lt;=35,"Medio",IF(NTD474&lt;=80,"Alto","Inviable Sanitariamente"))))</f>
        <v>Inviable Sanitariamente</v>
      </c>
      <c r="NTG474" s="44" t="str">
        <f t="shared" si="1059"/>
        <v>Inviable Sanitariamente</v>
      </c>
      <c r="NTH474" s="44" t="str">
        <f t="shared" si="1059"/>
        <v>Inviable Sanitariamente</v>
      </c>
      <c r="NTI474" s="44" t="str">
        <f t="shared" si="1059"/>
        <v>Inviable Sanitariamente</v>
      </c>
      <c r="NTJ474" s="44" t="str">
        <f t="shared" si="1059"/>
        <v>Inviable Sanitariamente</v>
      </c>
      <c r="NTK474" s="44" t="str">
        <f t="shared" si="1059"/>
        <v>Inviable Sanitariamente</v>
      </c>
      <c r="NTL474" s="44" t="str">
        <f t="shared" si="1059"/>
        <v>Inviable Sanitariamente</v>
      </c>
      <c r="NTM474" s="44" t="str">
        <f t="shared" si="1059"/>
        <v>Inviable Sanitariamente</v>
      </c>
      <c r="NTN474" s="44" t="str">
        <f t="shared" si="1059"/>
        <v>Inviable Sanitariamente</v>
      </c>
      <c r="NTO474" s="44" t="str">
        <f t="shared" si="1059"/>
        <v>Inviable Sanitariamente</v>
      </c>
      <c r="NTP474" s="44" t="str">
        <f t="shared" ref="NTP474:NTY476" si="1060">IF(NTN474&lt;5,"Sin Riesgo",IF(NTN474 &lt;=14,"Bajo",IF(NTN474&lt;=35,"Medio",IF(NTN474&lt;=80,"Alto","Inviable Sanitariamente"))))</f>
        <v>Inviable Sanitariamente</v>
      </c>
      <c r="NTQ474" s="44" t="str">
        <f t="shared" si="1060"/>
        <v>Inviable Sanitariamente</v>
      </c>
      <c r="NTR474" s="44" t="str">
        <f t="shared" si="1060"/>
        <v>Inviable Sanitariamente</v>
      </c>
      <c r="NTS474" s="44" t="str">
        <f t="shared" si="1060"/>
        <v>Inviable Sanitariamente</v>
      </c>
      <c r="NTT474" s="44" t="str">
        <f t="shared" si="1060"/>
        <v>Inviable Sanitariamente</v>
      </c>
      <c r="NTU474" s="44" t="str">
        <f t="shared" si="1060"/>
        <v>Inviable Sanitariamente</v>
      </c>
      <c r="NTV474" s="44" t="str">
        <f t="shared" si="1060"/>
        <v>Inviable Sanitariamente</v>
      </c>
      <c r="NTW474" s="44" t="str">
        <f t="shared" si="1060"/>
        <v>Inviable Sanitariamente</v>
      </c>
      <c r="NTX474" s="44" t="str">
        <f t="shared" si="1060"/>
        <v>Inviable Sanitariamente</v>
      </c>
      <c r="NTY474" s="44" t="str">
        <f t="shared" si="1060"/>
        <v>Inviable Sanitariamente</v>
      </c>
      <c r="NTZ474" s="44" t="str">
        <f t="shared" ref="NTZ474:NUI476" si="1061">IF(NTX474&lt;5,"Sin Riesgo",IF(NTX474 &lt;=14,"Bajo",IF(NTX474&lt;=35,"Medio",IF(NTX474&lt;=80,"Alto","Inviable Sanitariamente"))))</f>
        <v>Inviable Sanitariamente</v>
      </c>
      <c r="NUA474" s="44" t="str">
        <f t="shared" si="1061"/>
        <v>Inviable Sanitariamente</v>
      </c>
      <c r="NUB474" s="44" t="str">
        <f t="shared" si="1061"/>
        <v>Inviable Sanitariamente</v>
      </c>
      <c r="NUC474" s="44" t="str">
        <f t="shared" si="1061"/>
        <v>Inviable Sanitariamente</v>
      </c>
      <c r="NUD474" s="44" t="str">
        <f t="shared" si="1061"/>
        <v>Inviable Sanitariamente</v>
      </c>
      <c r="NUE474" s="44" t="str">
        <f t="shared" si="1061"/>
        <v>Inviable Sanitariamente</v>
      </c>
      <c r="NUF474" s="44" t="str">
        <f t="shared" si="1061"/>
        <v>Inviable Sanitariamente</v>
      </c>
      <c r="NUG474" s="44" t="str">
        <f t="shared" si="1061"/>
        <v>Inviable Sanitariamente</v>
      </c>
      <c r="NUH474" s="44" t="str">
        <f t="shared" si="1061"/>
        <v>Inviable Sanitariamente</v>
      </c>
      <c r="NUI474" s="44" t="str">
        <f t="shared" si="1061"/>
        <v>Inviable Sanitariamente</v>
      </c>
      <c r="NUJ474" s="44" t="str">
        <f t="shared" ref="NUJ474:NUS476" si="1062">IF(NUH474&lt;5,"Sin Riesgo",IF(NUH474 &lt;=14,"Bajo",IF(NUH474&lt;=35,"Medio",IF(NUH474&lt;=80,"Alto","Inviable Sanitariamente"))))</f>
        <v>Inviable Sanitariamente</v>
      </c>
      <c r="NUK474" s="44" t="str">
        <f t="shared" si="1062"/>
        <v>Inviable Sanitariamente</v>
      </c>
      <c r="NUL474" s="44" t="str">
        <f t="shared" si="1062"/>
        <v>Inviable Sanitariamente</v>
      </c>
      <c r="NUM474" s="44" t="str">
        <f t="shared" si="1062"/>
        <v>Inviable Sanitariamente</v>
      </c>
      <c r="NUN474" s="44" t="str">
        <f t="shared" si="1062"/>
        <v>Inviable Sanitariamente</v>
      </c>
      <c r="NUO474" s="44" t="str">
        <f t="shared" si="1062"/>
        <v>Inviable Sanitariamente</v>
      </c>
      <c r="NUP474" s="44" t="str">
        <f t="shared" si="1062"/>
        <v>Inviable Sanitariamente</v>
      </c>
      <c r="NUQ474" s="44" t="str">
        <f t="shared" si="1062"/>
        <v>Inviable Sanitariamente</v>
      </c>
      <c r="NUR474" s="44" t="str">
        <f t="shared" si="1062"/>
        <v>Inviable Sanitariamente</v>
      </c>
      <c r="NUS474" s="44" t="str">
        <f t="shared" si="1062"/>
        <v>Inviable Sanitariamente</v>
      </c>
      <c r="NUT474" s="44" t="str">
        <f t="shared" ref="NUT474:NVC476" si="1063">IF(NUR474&lt;5,"Sin Riesgo",IF(NUR474 &lt;=14,"Bajo",IF(NUR474&lt;=35,"Medio",IF(NUR474&lt;=80,"Alto","Inviable Sanitariamente"))))</f>
        <v>Inviable Sanitariamente</v>
      </c>
      <c r="NUU474" s="44" t="str">
        <f t="shared" si="1063"/>
        <v>Inviable Sanitariamente</v>
      </c>
      <c r="NUV474" s="44" t="str">
        <f t="shared" si="1063"/>
        <v>Inviable Sanitariamente</v>
      </c>
      <c r="NUW474" s="44" t="str">
        <f t="shared" si="1063"/>
        <v>Inviable Sanitariamente</v>
      </c>
      <c r="NUX474" s="44" t="str">
        <f t="shared" si="1063"/>
        <v>Inviable Sanitariamente</v>
      </c>
      <c r="NUY474" s="44" t="str">
        <f t="shared" si="1063"/>
        <v>Inviable Sanitariamente</v>
      </c>
      <c r="NUZ474" s="44" t="str">
        <f t="shared" si="1063"/>
        <v>Inviable Sanitariamente</v>
      </c>
      <c r="NVA474" s="44" t="str">
        <f t="shared" si="1063"/>
        <v>Inviable Sanitariamente</v>
      </c>
      <c r="NVB474" s="44" t="str">
        <f t="shared" si="1063"/>
        <v>Inviable Sanitariamente</v>
      </c>
      <c r="NVC474" s="44" t="str">
        <f t="shared" si="1063"/>
        <v>Inviable Sanitariamente</v>
      </c>
      <c r="NVD474" s="44" t="str">
        <f t="shared" ref="NVD474:NVM476" si="1064">IF(NVB474&lt;5,"Sin Riesgo",IF(NVB474 &lt;=14,"Bajo",IF(NVB474&lt;=35,"Medio",IF(NVB474&lt;=80,"Alto","Inviable Sanitariamente"))))</f>
        <v>Inviable Sanitariamente</v>
      </c>
      <c r="NVE474" s="44" t="str">
        <f t="shared" si="1064"/>
        <v>Inviable Sanitariamente</v>
      </c>
      <c r="NVF474" s="44" t="str">
        <f t="shared" si="1064"/>
        <v>Inviable Sanitariamente</v>
      </c>
      <c r="NVG474" s="44" t="str">
        <f t="shared" si="1064"/>
        <v>Inviable Sanitariamente</v>
      </c>
      <c r="NVH474" s="44" t="str">
        <f t="shared" si="1064"/>
        <v>Inviable Sanitariamente</v>
      </c>
      <c r="NVI474" s="44" t="str">
        <f t="shared" si="1064"/>
        <v>Inviable Sanitariamente</v>
      </c>
      <c r="NVJ474" s="44" t="str">
        <f t="shared" si="1064"/>
        <v>Inviable Sanitariamente</v>
      </c>
      <c r="NVK474" s="44" t="str">
        <f t="shared" si="1064"/>
        <v>Inviable Sanitariamente</v>
      </c>
      <c r="NVL474" s="44" t="str">
        <f t="shared" si="1064"/>
        <v>Inviable Sanitariamente</v>
      </c>
      <c r="NVM474" s="44" t="str">
        <f t="shared" si="1064"/>
        <v>Inviable Sanitariamente</v>
      </c>
      <c r="NVN474" s="44" t="str">
        <f t="shared" ref="NVN474:NVW476" si="1065">IF(NVL474&lt;5,"Sin Riesgo",IF(NVL474 &lt;=14,"Bajo",IF(NVL474&lt;=35,"Medio",IF(NVL474&lt;=80,"Alto","Inviable Sanitariamente"))))</f>
        <v>Inviable Sanitariamente</v>
      </c>
      <c r="NVO474" s="44" t="str">
        <f t="shared" si="1065"/>
        <v>Inviable Sanitariamente</v>
      </c>
      <c r="NVP474" s="44" t="str">
        <f t="shared" si="1065"/>
        <v>Inviable Sanitariamente</v>
      </c>
      <c r="NVQ474" s="44" t="str">
        <f t="shared" si="1065"/>
        <v>Inviable Sanitariamente</v>
      </c>
      <c r="NVR474" s="44" t="str">
        <f t="shared" si="1065"/>
        <v>Inviable Sanitariamente</v>
      </c>
      <c r="NVS474" s="44" t="str">
        <f t="shared" si="1065"/>
        <v>Inviable Sanitariamente</v>
      </c>
      <c r="NVT474" s="44" t="str">
        <f t="shared" si="1065"/>
        <v>Inviable Sanitariamente</v>
      </c>
      <c r="NVU474" s="44" t="str">
        <f t="shared" si="1065"/>
        <v>Inviable Sanitariamente</v>
      </c>
      <c r="NVV474" s="44" t="str">
        <f t="shared" si="1065"/>
        <v>Inviable Sanitariamente</v>
      </c>
      <c r="NVW474" s="44" t="str">
        <f t="shared" si="1065"/>
        <v>Inviable Sanitariamente</v>
      </c>
      <c r="NVX474" s="44" t="str">
        <f t="shared" ref="NVX474:NWG476" si="1066">IF(NVV474&lt;5,"Sin Riesgo",IF(NVV474 &lt;=14,"Bajo",IF(NVV474&lt;=35,"Medio",IF(NVV474&lt;=80,"Alto","Inviable Sanitariamente"))))</f>
        <v>Inviable Sanitariamente</v>
      </c>
      <c r="NVY474" s="44" t="str">
        <f t="shared" si="1066"/>
        <v>Inviable Sanitariamente</v>
      </c>
      <c r="NVZ474" s="44" t="str">
        <f t="shared" si="1066"/>
        <v>Inviable Sanitariamente</v>
      </c>
      <c r="NWA474" s="44" t="str">
        <f t="shared" si="1066"/>
        <v>Inviable Sanitariamente</v>
      </c>
      <c r="NWB474" s="44" t="str">
        <f t="shared" si="1066"/>
        <v>Inviable Sanitariamente</v>
      </c>
      <c r="NWC474" s="44" t="str">
        <f t="shared" si="1066"/>
        <v>Inviable Sanitariamente</v>
      </c>
      <c r="NWD474" s="44" t="str">
        <f t="shared" si="1066"/>
        <v>Inviable Sanitariamente</v>
      </c>
      <c r="NWE474" s="44" t="str">
        <f t="shared" si="1066"/>
        <v>Inviable Sanitariamente</v>
      </c>
      <c r="NWF474" s="44" t="str">
        <f t="shared" si="1066"/>
        <v>Inviable Sanitariamente</v>
      </c>
      <c r="NWG474" s="44" t="str">
        <f t="shared" si="1066"/>
        <v>Inviable Sanitariamente</v>
      </c>
      <c r="NWH474" s="44" t="str">
        <f t="shared" ref="NWH474:NWQ476" si="1067">IF(NWF474&lt;5,"Sin Riesgo",IF(NWF474 &lt;=14,"Bajo",IF(NWF474&lt;=35,"Medio",IF(NWF474&lt;=80,"Alto","Inviable Sanitariamente"))))</f>
        <v>Inviable Sanitariamente</v>
      </c>
      <c r="NWI474" s="44" t="str">
        <f t="shared" si="1067"/>
        <v>Inviable Sanitariamente</v>
      </c>
      <c r="NWJ474" s="44" t="str">
        <f t="shared" si="1067"/>
        <v>Inviable Sanitariamente</v>
      </c>
      <c r="NWK474" s="44" t="str">
        <f t="shared" si="1067"/>
        <v>Inviable Sanitariamente</v>
      </c>
      <c r="NWL474" s="44" t="str">
        <f t="shared" si="1067"/>
        <v>Inviable Sanitariamente</v>
      </c>
      <c r="NWM474" s="44" t="str">
        <f t="shared" si="1067"/>
        <v>Inviable Sanitariamente</v>
      </c>
      <c r="NWN474" s="44" t="str">
        <f t="shared" si="1067"/>
        <v>Inviable Sanitariamente</v>
      </c>
      <c r="NWO474" s="44" t="str">
        <f t="shared" si="1067"/>
        <v>Inviable Sanitariamente</v>
      </c>
      <c r="NWP474" s="44" t="str">
        <f t="shared" si="1067"/>
        <v>Inviable Sanitariamente</v>
      </c>
      <c r="NWQ474" s="44" t="str">
        <f t="shared" si="1067"/>
        <v>Inviable Sanitariamente</v>
      </c>
      <c r="NWR474" s="44" t="str">
        <f t="shared" ref="NWR474:NXA476" si="1068">IF(NWP474&lt;5,"Sin Riesgo",IF(NWP474 &lt;=14,"Bajo",IF(NWP474&lt;=35,"Medio",IF(NWP474&lt;=80,"Alto","Inviable Sanitariamente"))))</f>
        <v>Inviable Sanitariamente</v>
      </c>
      <c r="NWS474" s="44" t="str">
        <f t="shared" si="1068"/>
        <v>Inviable Sanitariamente</v>
      </c>
      <c r="NWT474" s="44" t="str">
        <f t="shared" si="1068"/>
        <v>Inviable Sanitariamente</v>
      </c>
      <c r="NWU474" s="44" t="str">
        <f t="shared" si="1068"/>
        <v>Inviable Sanitariamente</v>
      </c>
      <c r="NWV474" s="44" t="str">
        <f t="shared" si="1068"/>
        <v>Inviable Sanitariamente</v>
      </c>
      <c r="NWW474" s="44" t="str">
        <f t="shared" si="1068"/>
        <v>Inviable Sanitariamente</v>
      </c>
      <c r="NWX474" s="44" t="str">
        <f t="shared" si="1068"/>
        <v>Inviable Sanitariamente</v>
      </c>
      <c r="NWY474" s="44" t="str">
        <f t="shared" si="1068"/>
        <v>Inviable Sanitariamente</v>
      </c>
      <c r="NWZ474" s="44" t="str">
        <f t="shared" si="1068"/>
        <v>Inviable Sanitariamente</v>
      </c>
      <c r="NXA474" s="44" t="str">
        <f t="shared" si="1068"/>
        <v>Inviable Sanitariamente</v>
      </c>
      <c r="NXB474" s="44" t="str">
        <f t="shared" ref="NXB474:NXK476" si="1069">IF(NWZ474&lt;5,"Sin Riesgo",IF(NWZ474 &lt;=14,"Bajo",IF(NWZ474&lt;=35,"Medio",IF(NWZ474&lt;=80,"Alto","Inviable Sanitariamente"))))</f>
        <v>Inviable Sanitariamente</v>
      </c>
      <c r="NXC474" s="44" t="str">
        <f t="shared" si="1069"/>
        <v>Inviable Sanitariamente</v>
      </c>
      <c r="NXD474" s="44" t="str">
        <f t="shared" si="1069"/>
        <v>Inviable Sanitariamente</v>
      </c>
      <c r="NXE474" s="44" t="str">
        <f t="shared" si="1069"/>
        <v>Inviable Sanitariamente</v>
      </c>
      <c r="NXF474" s="44" t="str">
        <f t="shared" si="1069"/>
        <v>Inviable Sanitariamente</v>
      </c>
      <c r="NXG474" s="44" t="str">
        <f t="shared" si="1069"/>
        <v>Inviable Sanitariamente</v>
      </c>
      <c r="NXH474" s="44" t="str">
        <f t="shared" si="1069"/>
        <v>Inviable Sanitariamente</v>
      </c>
      <c r="NXI474" s="44" t="str">
        <f t="shared" si="1069"/>
        <v>Inviable Sanitariamente</v>
      </c>
      <c r="NXJ474" s="44" t="str">
        <f t="shared" si="1069"/>
        <v>Inviable Sanitariamente</v>
      </c>
      <c r="NXK474" s="44" t="str">
        <f t="shared" si="1069"/>
        <v>Inviable Sanitariamente</v>
      </c>
      <c r="NXL474" s="44" t="str">
        <f t="shared" ref="NXL474:NXU476" si="1070">IF(NXJ474&lt;5,"Sin Riesgo",IF(NXJ474 &lt;=14,"Bajo",IF(NXJ474&lt;=35,"Medio",IF(NXJ474&lt;=80,"Alto","Inviable Sanitariamente"))))</f>
        <v>Inviable Sanitariamente</v>
      </c>
      <c r="NXM474" s="44" t="str">
        <f t="shared" si="1070"/>
        <v>Inviable Sanitariamente</v>
      </c>
      <c r="NXN474" s="44" t="str">
        <f t="shared" si="1070"/>
        <v>Inviable Sanitariamente</v>
      </c>
      <c r="NXO474" s="44" t="str">
        <f t="shared" si="1070"/>
        <v>Inviable Sanitariamente</v>
      </c>
      <c r="NXP474" s="44" t="str">
        <f t="shared" si="1070"/>
        <v>Inviable Sanitariamente</v>
      </c>
      <c r="NXQ474" s="44" t="str">
        <f t="shared" si="1070"/>
        <v>Inviable Sanitariamente</v>
      </c>
      <c r="NXR474" s="44" t="str">
        <f t="shared" si="1070"/>
        <v>Inviable Sanitariamente</v>
      </c>
      <c r="NXS474" s="44" t="str">
        <f t="shared" si="1070"/>
        <v>Inviable Sanitariamente</v>
      </c>
      <c r="NXT474" s="44" t="str">
        <f t="shared" si="1070"/>
        <v>Inviable Sanitariamente</v>
      </c>
      <c r="NXU474" s="44" t="str">
        <f t="shared" si="1070"/>
        <v>Inviable Sanitariamente</v>
      </c>
      <c r="NXV474" s="44" t="str">
        <f t="shared" ref="NXV474:NYE476" si="1071">IF(NXT474&lt;5,"Sin Riesgo",IF(NXT474 &lt;=14,"Bajo",IF(NXT474&lt;=35,"Medio",IF(NXT474&lt;=80,"Alto","Inviable Sanitariamente"))))</f>
        <v>Inviable Sanitariamente</v>
      </c>
      <c r="NXW474" s="44" t="str">
        <f t="shared" si="1071"/>
        <v>Inviable Sanitariamente</v>
      </c>
      <c r="NXX474" s="44" t="str">
        <f t="shared" si="1071"/>
        <v>Inviable Sanitariamente</v>
      </c>
      <c r="NXY474" s="44" t="str">
        <f t="shared" si="1071"/>
        <v>Inviable Sanitariamente</v>
      </c>
      <c r="NXZ474" s="44" t="str">
        <f t="shared" si="1071"/>
        <v>Inviable Sanitariamente</v>
      </c>
      <c r="NYA474" s="44" t="str">
        <f t="shared" si="1071"/>
        <v>Inviable Sanitariamente</v>
      </c>
      <c r="NYB474" s="44" t="str">
        <f t="shared" si="1071"/>
        <v>Inviable Sanitariamente</v>
      </c>
      <c r="NYC474" s="44" t="str">
        <f t="shared" si="1071"/>
        <v>Inviable Sanitariamente</v>
      </c>
      <c r="NYD474" s="44" t="str">
        <f t="shared" si="1071"/>
        <v>Inviable Sanitariamente</v>
      </c>
      <c r="NYE474" s="44" t="str">
        <f t="shared" si="1071"/>
        <v>Inviable Sanitariamente</v>
      </c>
      <c r="NYF474" s="44" t="str">
        <f t="shared" ref="NYF474:NYO476" si="1072">IF(NYD474&lt;5,"Sin Riesgo",IF(NYD474 &lt;=14,"Bajo",IF(NYD474&lt;=35,"Medio",IF(NYD474&lt;=80,"Alto","Inviable Sanitariamente"))))</f>
        <v>Inviable Sanitariamente</v>
      </c>
      <c r="NYG474" s="44" t="str">
        <f t="shared" si="1072"/>
        <v>Inviable Sanitariamente</v>
      </c>
      <c r="NYH474" s="44" t="str">
        <f t="shared" si="1072"/>
        <v>Inviable Sanitariamente</v>
      </c>
      <c r="NYI474" s="44" t="str">
        <f t="shared" si="1072"/>
        <v>Inviable Sanitariamente</v>
      </c>
      <c r="NYJ474" s="44" t="str">
        <f t="shared" si="1072"/>
        <v>Inviable Sanitariamente</v>
      </c>
      <c r="NYK474" s="44" t="str">
        <f t="shared" si="1072"/>
        <v>Inviable Sanitariamente</v>
      </c>
      <c r="NYL474" s="44" t="str">
        <f t="shared" si="1072"/>
        <v>Inviable Sanitariamente</v>
      </c>
      <c r="NYM474" s="44" t="str">
        <f t="shared" si="1072"/>
        <v>Inviable Sanitariamente</v>
      </c>
      <c r="NYN474" s="44" t="str">
        <f t="shared" si="1072"/>
        <v>Inviable Sanitariamente</v>
      </c>
      <c r="NYO474" s="44" t="str">
        <f t="shared" si="1072"/>
        <v>Inviable Sanitariamente</v>
      </c>
      <c r="NYP474" s="44" t="str">
        <f t="shared" ref="NYP474:NYY476" si="1073">IF(NYN474&lt;5,"Sin Riesgo",IF(NYN474 &lt;=14,"Bajo",IF(NYN474&lt;=35,"Medio",IF(NYN474&lt;=80,"Alto","Inviable Sanitariamente"))))</f>
        <v>Inviable Sanitariamente</v>
      </c>
      <c r="NYQ474" s="44" t="str">
        <f t="shared" si="1073"/>
        <v>Inviable Sanitariamente</v>
      </c>
      <c r="NYR474" s="44" t="str">
        <f t="shared" si="1073"/>
        <v>Inviable Sanitariamente</v>
      </c>
      <c r="NYS474" s="44" t="str">
        <f t="shared" si="1073"/>
        <v>Inviable Sanitariamente</v>
      </c>
      <c r="NYT474" s="44" t="str">
        <f t="shared" si="1073"/>
        <v>Inviable Sanitariamente</v>
      </c>
      <c r="NYU474" s="44" t="str">
        <f t="shared" si="1073"/>
        <v>Inviable Sanitariamente</v>
      </c>
      <c r="NYV474" s="44" t="str">
        <f t="shared" si="1073"/>
        <v>Inviable Sanitariamente</v>
      </c>
      <c r="NYW474" s="44" t="str">
        <f t="shared" si="1073"/>
        <v>Inviable Sanitariamente</v>
      </c>
      <c r="NYX474" s="44" t="str">
        <f t="shared" si="1073"/>
        <v>Inviable Sanitariamente</v>
      </c>
      <c r="NYY474" s="44" t="str">
        <f t="shared" si="1073"/>
        <v>Inviable Sanitariamente</v>
      </c>
      <c r="NYZ474" s="44" t="str">
        <f t="shared" ref="NYZ474:NZI476" si="1074">IF(NYX474&lt;5,"Sin Riesgo",IF(NYX474 &lt;=14,"Bajo",IF(NYX474&lt;=35,"Medio",IF(NYX474&lt;=80,"Alto","Inviable Sanitariamente"))))</f>
        <v>Inviable Sanitariamente</v>
      </c>
      <c r="NZA474" s="44" t="str">
        <f t="shared" si="1074"/>
        <v>Inviable Sanitariamente</v>
      </c>
      <c r="NZB474" s="44" t="str">
        <f t="shared" si="1074"/>
        <v>Inviable Sanitariamente</v>
      </c>
      <c r="NZC474" s="44" t="str">
        <f t="shared" si="1074"/>
        <v>Inviable Sanitariamente</v>
      </c>
      <c r="NZD474" s="44" t="str">
        <f t="shared" si="1074"/>
        <v>Inviable Sanitariamente</v>
      </c>
      <c r="NZE474" s="44" t="str">
        <f t="shared" si="1074"/>
        <v>Inviable Sanitariamente</v>
      </c>
      <c r="NZF474" s="44" t="str">
        <f t="shared" si="1074"/>
        <v>Inviable Sanitariamente</v>
      </c>
      <c r="NZG474" s="44" t="str">
        <f t="shared" si="1074"/>
        <v>Inviable Sanitariamente</v>
      </c>
      <c r="NZH474" s="44" t="str">
        <f t="shared" si="1074"/>
        <v>Inviable Sanitariamente</v>
      </c>
      <c r="NZI474" s="44" t="str">
        <f t="shared" si="1074"/>
        <v>Inviable Sanitariamente</v>
      </c>
      <c r="NZJ474" s="44" t="str">
        <f t="shared" ref="NZJ474:NZS476" si="1075">IF(NZH474&lt;5,"Sin Riesgo",IF(NZH474 &lt;=14,"Bajo",IF(NZH474&lt;=35,"Medio",IF(NZH474&lt;=80,"Alto","Inviable Sanitariamente"))))</f>
        <v>Inviable Sanitariamente</v>
      </c>
      <c r="NZK474" s="44" t="str">
        <f t="shared" si="1075"/>
        <v>Inviable Sanitariamente</v>
      </c>
      <c r="NZL474" s="44" t="str">
        <f t="shared" si="1075"/>
        <v>Inviable Sanitariamente</v>
      </c>
      <c r="NZM474" s="44" t="str">
        <f t="shared" si="1075"/>
        <v>Inviable Sanitariamente</v>
      </c>
      <c r="NZN474" s="44" t="str">
        <f t="shared" si="1075"/>
        <v>Inviable Sanitariamente</v>
      </c>
      <c r="NZO474" s="44" t="str">
        <f t="shared" si="1075"/>
        <v>Inviable Sanitariamente</v>
      </c>
      <c r="NZP474" s="44" t="str">
        <f t="shared" si="1075"/>
        <v>Inviable Sanitariamente</v>
      </c>
      <c r="NZQ474" s="44" t="str">
        <f t="shared" si="1075"/>
        <v>Inviable Sanitariamente</v>
      </c>
      <c r="NZR474" s="44" t="str">
        <f t="shared" si="1075"/>
        <v>Inviable Sanitariamente</v>
      </c>
      <c r="NZS474" s="44" t="str">
        <f t="shared" si="1075"/>
        <v>Inviable Sanitariamente</v>
      </c>
      <c r="NZT474" s="44" t="str">
        <f t="shared" ref="NZT474:OAC476" si="1076">IF(NZR474&lt;5,"Sin Riesgo",IF(NZR474 &lt;=14,"Bajo",IF(NZR474&lt;=35,"Medio",IF(NZR474&lt;=80,"Alto","Inviable Sanitariamente"))))</f>
        <v>Inviable Sanitariamente</v>
      </c>
      <c r="NZU474" s="44" t="str">
        <f t="shared" si="1076"/>
        <v>Inviable Sanitariamente</v>
      </c>
      <c r="NZV474" s="44" t="str">
        <f t="shared" si="1076"/>
        <v>Inviable Sanitariamente</v>
      </c>
      <c r="NZW474" s="44" t="str">
        <f t="shared" si="1076"/>
        <v>Inviable Sanitariamente</v>
      </c>
      <c r="NZX474" s="44" t="str">
        <f t="shared" si="1076"/>
        <v>Inviable Sanitariamente</v>
      </c>
      <c r="NZY474" s="44" t="str">
        <f t="shared" si="1076"/>
        <v>Inviable Sanitariamente</v>
      </c>
      <c r="NZZ474" s="44" t="str">
        <f t="shared" si="1076"/>
        <v>Inviable Sanitariamente</v>
      </c>
      <c r="OAA474" s="44" t="str">
        <f t="shared" si="1076"/>
        <v>Inviable Sanitariamente</v>
      </c>
      <c r="OAB474" s="44" t="str">
        <f t="shared" si="1076"/>
        <v>Inviable Sanitariamente</v>
      </c>
      <c r="OAC474" s="44" t="str">
        <f t="shared" si="1076"/>
        <v>Inviable Sanitariamente</v>
      </c>
      <c r="OAD474" s="44" t="str">
        <f t="shared" ref="OAD474:OAM476" si="1077">IF(OAB474&lt;5,"Sin Riesgo",IF(OAB474 &lt;=14,"Bajo",IF(OAB474&lt;=35,"Medio",IF(OAB474&lt;=80,"Alto","Inviable Sanitariamente"))))</f>
        <v>Inviable Sanitariamente</v>
      </c>
      <c r="OAE474" s="44" t="str">
        <f t="shared" si="1077"/>
        <v>Inviable Sanitariamente</v>
      </c>
      <c r="OAF474" s="44" t="str">
        <f t="shared" si="1077"/>
        <v>Inviable Sanitariamente</v>
      </c>
      <c r="OAG474" s="44" t="str">
        <f t="shared" si="1077"/>
        <v>Inviable Sanitariamente</v>
      </c>
      <c r="OAH474" s="44" t="str">
        <f t="shared" si="1077"/>
        <v>Inviable Sanitariamente</v>
      </c>
      <c r="OAI474" s="44" t="str">
        <f t="shared" si="1077"/>
        <v>Inviable Sanitariamente</v>
      </c>
      <c r="OAJ474" s="44" t="str">
        <f t="shared" si="1077"/>
        <v>Inviable Sanitariamente</v>
      </c>
      <c r="OAK474" s="44" t="str">
        <f t="shared" si="1077"/>
        <v>Inviable Sanitariamente</v>
      </c>
      <c r="OAL474" s="44" t="str">
        <f t="shared" si="1077"/>
        <v>Inviable Sanitariamente</v>
      </c>
      <c r="OAM474" s="44" t="str">
        <f t="shared" si="1077"/>
        <v>Inviable Sanitariamente</v>
      </c>
      <c r="OAN474" s="44" t="str">
        <f t="shared" ref="OAN474:OAW476" si="1078">IF(OAL474&lt;5,"Sin Riesgo",IF(OAL474 &lt;=14,"Bajo",IF(OAL474&lt;=35,"Medio",IF(OAL474&lt;=80,"Alto","Inviable Sanitariamente"))))</f>
        <v>Inviable Sanitariamente</v>
      </c>
      <c r="OAO474" s="44" t="str">
        <f t="shared" si="1078"/>
        <v>Inviable Sanitariamente</v>
      </c>
      <c r="OAP474" s="44" t="str">
        <f t="shared" si="1078"/>
        <v>Inviable Sanitariamente</v>
      </c>
      <c r="OAQ474" s="44" t="str">
        <f t="shared" si="1078"/>
        <v>Inviable Sanitariamente</v>
      </c>
      <c r="OAR474" s="44" t="str">
        <f t="shared" si="1078"/>
        <v>Inviable Sanitariamente</v>
      </c>
      <c r="OAS474" s="44" t="str">
        <f t="shared" si="1078"/>
        <v>Inviable Sanitariamente</v>
      </c>
      <c r="OAT474" s="44" t="str">
        <f t="shared" si="1078"/>
        <v>Inviable Sanitariamente</v>
      </c>
      <c r="OAU474" s="44" t="str">
        <f t="shared" si="1078"/>
        <v>Inviable Sanitariamente</v>
      </c>
      <c r="OAV474" s="44" t="str">
        <f t="shared" si="1078"/>
        <v>Inviable Sanitariamente</v>
      </c>
      <c r="OAW474" s="44" t="str">
        <f t="shared" si="1078"/>
        <v>Inviable Sanitariamente</v>
      </c>
      <c r="OAX474" s="44" t="str">
        <f t="shared" ref="OAX474:OBG476" si="1079">IF(OAV474&lt;5,"Sin Riesgo",IF(OAV474 &lt;=14,"Bajo",IF(OAV474&lt;=35,"Medio",IF(OAV474&lt;=80,"Alto","Inviable Sanitariamente"))))</f>
        <v>Inviable Sanitariamente</v>
      </c>
      <c r="OAY474" s="44" t="str">
        <f t="shared" si="1079"/>
        <v>Inviable Sanitariamente</v>
      </c>
      <c r="OAZ474" s="44" t="str">
        <f t="shared" si="1079"/>
        <v>Inviable Sanitariamente</v>
      </c>
      <c r="OBA474" s="44" t="str">
        <f t="shared" si="1079"/>
        <v>Inviable Sanitariamente</v>
      </c>
      <c r="OBB474" s="44" t="str">
        <f t="shared" si="1079"/>
        <v>Inviable Sanitariamente</v>
      </c>
      <c r="OBC474" s="44" t="str">
        <f t="shared" si="1079"/>
        <v>Inviable Sanitariamente</v>
      </c>
      <c r="OBD474" s="44" t="str">
        <f t="shared" si="1079"/>
        <v>Inviable Sanitariamente</v>
      </c>
      <c r="OBE474" s="44" t="str">
        <f t="shared" si="1079"/>
        <v>Inviable Sanitariamente</v>
      </c>
      <c r="OBF474" s="44" t="str">
        <f t="shared" si="1079"/>
        <v>Inviable Sanitariamente</v>
      </c>
      <c r="OBG474" s="44" t="str">
        <f t="shared" si="1079"/>
        <v>Inviable Sanitariamente</v>
      </c>
      <c r="OBH474" s="44" t="str">
        <f t="shared" ref="OBH474:OBQ476" si="1080">IF(OBF474&lt;5,"Sin Riesgo",IF(OBF474 &lt;=14,"Bajo",IF(OBF474&lt;=35,"Medio",IF(OBF474&lt;=80,"Alto","Inviable Sanitariamente"))))</f>
        <v>Inviable Sanitariamente</v>
      </c>
      <c r="OBI474" s="44" t="str">
        <f t="shared" si="1080"/>
        <v>Inviable Sanitariamente</v>
      </c>
      <c r="OBJ474" s="44" t="str">
        <f t="shared" si="1080"/>
        <v>Inviable Sanitariamente</v>
      </c>
      <c r="OBK474" s="44" t="str">
        <f t="shared" si="1080"/>
        <v>Inviable Sanitariamente</v>
      </c>
      <c r="OBL474" s="44" t="str">
        <f t="shared" si="1080"/>
        <v>Inviable Sanitariamente</v>
      </c>
      <c r="OBM474" s="44" t="str">
        <f t="shared" si="1080"/>
        <v>Inviable Sanitariamente</v>
      </c>
      <c r="OBN474" s="44" t="str">
        <f t="shared" si="1080"/>
        <v>Inviable Sanitariamente</v>
      </c>
      <c r="OBO474" s="44" t="str">
        <f t="shared" si="1080"/>
        <v>Inviable Sanitariamente</v>
      </c>
      <c r="OBP474" s="44" t="str">
        <f t="shared" si="1080"/>
        <v>Inviable Sanitariamente</v>
      </c>
      <c r="OBQ474" s="44" t="str">
        <f t="shared" si="1080"/>
        <v>Inviable Sanitariamente</v>
      </c>
      <c r="OBR474" s="44" t="str">
        <f t="shared" ref="OBR474:OCA476" si="1081">IF(OBP474&lt;5,"Sin Riesgo",IF(OBP474 &lt;=14,"Bajo",IF(OBP474&lt;=35,"Medio",IF(OBP474&lt;=80,"Alto","Inviable Sanitariamente"))))</f>
        <v>Inviable Sanitariamente</v>
      </c>
      <c r="OBS474" s="44" t="str">
        <f t="shared" si="1081"/>
        <v>Inviable Sanitariamente</v>
      </c>
      <c r="OBT474" s="44" t="str">
        <f t="shared" si="1081"/>
        <v>Inviable Sanitariamente</v>
      </c>
      <c r="OBU474" s="44" t="str">
        <f t="shared" si="1081"/>
        <v>Inviable Sanitariamente</v>
      </c>
      <c r="OBV474" s="44" t="str">
        <f t="shared" si="1081"/>
        <v>Inviable Sanitariamente</v>
      </c>
      <c r="OBW474" s="44" t="str">
        <f t="shared" si="1081"/>
        <v>Inviable Sanitariamente</v>
      </c>
      <c r="OBX474" s="44" t="str">
        <f t="shared" si="1081"/>
        <v>Inviable Sanitariamente</v>
      </c>
      <c r="OBY474" s="44" t="str">
        <f t="shared" si="1081"/>
        <v>Inviable Sanitariamente</v>
      </c>
      <c r="OBZ474" s="44" t="str">
        <f t="shared" si="1081"/>
        <v>Inviable Sanitariamente</v>
      </c>
      <c r="OCA474" s="44" t="str">
        <f t="shared" si="1081"/>
        <v>Inviable Sanitariamente</v>
      </c>
      <c r="OCB474" s="44" t="str">
        <f t="shared" ref="OCB474:OCK476" si="1082">IF(OBZ474&lt;5,"Sin Riesgo",IF(OBZ474 &lt;=14,"Bajo",IF(OBZ474&lt;=35,"Medio",IF(OBZ474&lt;=80,"Alto","Inviable Sanitariamente"))))</f>
        <v>Inviable Sanitariamente</v>
      </c>
      <c r="OCC474" s="44" t="str">
        <f t="shared" si="1082"/>
        <v>Inviable Sanitariamente</v>
      </c>
      <c r="OCD474" s="44" t="str">
        <f t="shared" si="1082"/>
        <v>Inviable Sanitariamente</v>
      </c>
      <c r="OCE474" s="44" t="str">
        <f t="shared" si="1082"/>
        <v>Inviable Sanitariamente</v>
      </c>
      <c r="OCF474" s="44" t="str">
        <f t="shared" si="1082"/>
        <v>Inviable Sanitariamente</v>
      </c>
      <c r="OCG474" s="44" t="str">
        <f t="shared" si="1082"/>
        <v>Inviable Sanitariamente</v>
      </c>
      <c r="OCH474" s="44" t="str">
        <f t="shared" si="1082"/>
        <v>Inviable Sanitariamente</v>
      </c>
      <c r="OCI474" s="44" t="str">
        <f t="shared" si="1082"/>
        <v>Inviable Sanitariamente</v>
      </c>
      <c r="OCJ474" s="44" t="str">
        <f t="shared" si="1082"/>
        <v>Inviable Sanitariamente</v>
      </c>
      <c r="OCK474" s="44" t="str">
        <f t="shared" si="1082"/>
        <v>Inviable Sanitariamente</v>
      </c>
      <c r="OCL474" s="44" t="str">
        <f t="shared" ref="OCL474:OCU476" si="1083">IF(OCJ474&lt;5,"Sin Riesgo",IF(OCJ474 &lt;=14,"Bajo",IF(OCJ474&lt;=35,"Medio",IF(OCJ474&lt;=80,"Alto","Inviable Sanitariamente"))))</f>
        <v>Inviable Sanitariamente</v>
      </c>
      <c r="OCM474" s="44" t="str">
        <f t="shared" si="1083"/>
        <v>Inviable Sanitariamente</v>
      </c>
      <c r="OCN474" s="44" t="str">
        <f t="shared" si="1083"/>
        <v>Inviable Sanitariamente</v>
      </c>
      <c r="OCO474" s="44" t="str">
        <f t="shared" si="1083"/>
        <v>Inviable Sanitariamente</v>
      </c>
      <c r="OCP474" s="44" t="str">
        <f t="shared" si="1083"/>
        <v>Inviable Sanitariamente</v>
      </c>
      <c r="OCQ474" s="44" t="str">
        <f t="shared" si="1083"/>
        <v>Inviable Sanitariamente</v>
      </c>
      <c r="OCR474" s="44" t="str">
        <f t="shared" si="1083"/>
        <v>Inviable Sanitariamente</v>
      </c>
      <c r="OCS474" s="44" t="str">
        <f t="shared" si="1083"/>
        <v>Inviable Sanitariamente</v>
      </c>
      <c r="OCT474" s="44" t="str">
        <f t="shared" si="1083"/>
        <v>Inviable Sanitariamente</v>
      </c>
      <c r="OCU474" s="44" t="str">
        <f t="shared" si="1083"/>
        <v>Inviable Sanitariamente</v>
      </c>
      <c r="OCV474" s="44" t="str">
        <f t="shared" ref="OCV474:ODE476" si="1084">IF(OCT474&lt;5,"Sin Riesgo",IF(OCT474 &lt;=14,"Bajo",IF(OCT474&lt;=35,"Medio",IF(OCT474&lt;=80,"Alto","Inviable Sanitariamente"))))</f>
        <v>Inviable Sanitariamente</v>
      </c>
      <c r="OCW474" s="44" t="str">
        <f t="shared" si="1084"/>
        <v>Inviable Sanitariamente</v>
      </c>
      <c r="OCX474" s="44" t="str">
        <f t="shared" si="1084"/>
        <v>Inviable Sanitariamente</v>
      </c>
      <c r="OCY474" s="44" t="str">
        <f t="shared" si="1084"/>
        <v>Inviable Sanitariamente</v>
      </c>
      <c r="OCZ474" s="44" t="str">
        <f t="shared" si="1084"/>
        <v>Inviable Sanitariamente</v>
      </c>
      <c r="ODA474" s="44" t="str">
        <f t="shared" si="1084"/>
        <v>Inviable Sanitariamente</v>
      </c>
      <c r="ODB474" s="44" t="str">
        <f t="shared" si="1084"/>
        <v>Inviable Sanitariamente</v>
      </c>
      <c r="ODC474" s="44" t="str">
        <f t="shared" si="1084"/>
        <v>Inviable Sanitariamente</v>
      </c>
      <c r="ODD474" s="44" t="str">
        <f t="shared" si="1084"/>
        <v>Inviable Sanitariamente</v>
      </c>
      <c r="ODE474" s="44" t="str">
        <f t="shared" si="1084"/>
        <v>Inviable Sanitariamente</v>
      </c>
      <c r="ODF474" s="44" t="str">
        <f t="shared" ref="ODF474:ODO476" si="1085">IF(ODD474&lt;5,"Sin Riesgo",IF(ODD474 &lt;=14,"Bajo",IF(ODD474&lt;=35,"Medio",IF(ODD474&lt;=80,"Alto","Inviable Sanitariamente"))))</f>
        <v>Inviable Sanitariamente</v>
      </c>
      <c r="ODG474" s="44" t="str">
        <f t="shared" si="1085"/>
        <v>Inviable Sanitariamente</v>
      </c>
      <c r="ODH474" s="44" t="str">
        <f t="shared" si="1085"/>
        <v>Inviable Sanitariamente</v>
      </c>
      <c r="ODI474" s="44" t="str">
        <f t="shared" si="1085"/>
        <v>Inviable Sanitariamente</v>
      </c>
      <c r="ODJ474" s="44" t="str">
        <f t="shared" si="1085"/>
        <v>Inviable Sanitariamente</v>
      </c>
      <c r="ODK474" s="44" t="str">
        <f t="shared" si="1085"/>
        <v>Inviable Sanitariamente</v>
      </c>
      <c r="ODL474" s="44" t="str">
        <f t="shared" si="1085"/>
        <v>Inviable Sanitariamente</v>
      </c>
      <c r="ODM474" s="44" t="str">
        <f t="shared" si="1085"/>
        <v>Inviable Sanitariamente</v>
      </c>
      <c r="ODN474" s="44" t="str">
        <f t="shared" si="1085"/>
        <v>Inviable Sanitariamente</v>
      </c>
      <c r="ODO474" s="44" t="str">
        <f t="shared" si="1085"/>
        <v>Inviable Sanitariamente</v>
      </c>
      <c r="ODP474" s="44" t="str">
        <f t="shared" ref="ODP474:ODY476" si="1086">IF(ODN474&lt;5,"Sin Riesgo",IF(ODN474 &lt;=14,"Bajo",IF(ODN474&lt;=35,"Medio",IF(ODN474&lt;=80,"Alto","Inviable Sanitariamente"))))</f>
        <v>Inviable Sanitariamente</v>
      </c>
      <c r="ODQ474" s="44" t="str">
        <f t="shared" si="1086"/>
        <v>Inviable Sanitariamente</v>
      </c>
      <c r="ODR474" s="44" t="str">
        <f t="shared" si="1086"/>
        <v>Inviable Sanitariamente</v>
      </c>
      <c r="ODS474" s="44" t="str">
        <f t="shared" si="1086"/>
        <v>Inviable Sanitariamente</v>
      </c>
      <c r="ODT474" s="44" t="str">
        <f t="shared" si="1086"/>
        <v>Inviable Sanitariamente</v>
      </c>
      <c r="ODU474" s="44" t="str">
        <f t="shared" si="1086"/>
        <v>Inviable Sanitariamente</v>
      </c>
      <c r="ODV474" s="44" t="str">
        <f t="shared" si="1086"/>
        <v>Inviable Sanitariamente</v>
      </c>
      <c r="ODW474" s="44" t="str">
        <f t="shared" si="1086"/>
        <v>Inviable Sanitariamente</v>
      </c>
      <c r="ODX474" s="44" t="str">
        <f t="shared" si="1086"/>
        <v>Inviable Sanitariamente</v>
      </c>
      <c r="ODY474" s="44" t="str">
        <f t="shared" si="1086"/>
        <v>Inviable Sanitariamente</v>
      </c>
      <c r="ODZ474" s="44" t="str">
        <f t="shared" ref="ODZ474:OEI476" si="1087">IF(ODX474&lt;5,"Sin Riesgo",IF(ODX474 &lt;=14,"Bajo",IF(ODX474&lt;=35,"Medio",IF(ODX474&lt;=80,"Alto","Inviable Sanitariamente"))))</f>
        <v>Inviable Sanitariamente</v>
      </c>
      <c r="OEA474" s="44" t="str">
        <f t="shared" si="1087"/>
        <v>Inviable Sanitariamente</v>
      </c>
      <c r="OEB474" s="44" t="str">
        <f t="shared" si="1087"/>
        <v>Inviable Sanitariamente</v>
      </c>
      <c r="OEC474" s="44" t="str">
        <f t="shared" si="1087"/>
        <v>Inviable Sanitariamente</v>
      </c>
      <c r="OED474" s="44" t="str">
        <f t="shared" si="1087"/>
        <v>Inviable Sanitariamente</v>
      </c>
      <c r="OEE474" s="44" t="str">
        <f t="shared" si="1087"/>
        <v>Inviable Sanitariamente</v>
      </c>
      <c r="OEF474" s="44" t="str">
        <f t="shared" si="1087"/>
        <v>Inviable Sanitariamente</v>
      </c>
      <c r="OEG474" s="44" t="str">
        <f t="shared" si="1087"/>
        <v>Inviable Sanitariamente</v>
      </c>
      <c r="OEH474" s="44" t="str">
        <f t="shared" si="1087"/>
        <v>Inviable Sanitariamente</v>
      </c>
      <c r="OEI474" s="44" t="str">
        <f t="shared" si="1087"/>
        <v>Inviable Sanitariamente</v>
      </c>
      <c r="OEJ474" s="44" t="str">
        <f t="shared" ref="OEJ474:OES476" si="1088">IF(OEH474&lt;5,"Sin Riesgo",IF(OEH474 &lt;=14,"Bajo",IF(OEH474&lt;=35,"Medio",IF(OEH474&lt;=80,"Alto","Inviable Sanitariamente"))))</f>
        <v>Inviable Sanitariamente</v>
      </c>
      <c r="OEK474" s="44" t="str">
        <f t="shared" si="1088"/>
        <v>Inviable Sanitariamente</v>
      </c>
      <c r="OEL474" s="44" t="str">
        <f t="shared" si="1088"/>
        <v>Inviable Sanitariamente</v>
      </c>
      <c r="OEM474" s="44" t="str">
        <f t="shared" si="1088"/>
        <v>Inviable Sanitariamente</v>
      </c>
      <c r="OEN474" s="44" t="str">
        <f t="shared" si="1088"/>
        <v>Inviable Sanitariamente</v>
      </c>
      <c r="OEO474" s="44" t="str">
        <f t="shared" si="1088"/>
        <v>Inviable Sanitariamente</v>
      </c>
      <c r="OEP474" s="44" t="str">
        <f t="shared" si="1088"/>
        <v>Inviable Sanitariamente</v>
      </c>
      <c r="OEQ474" s="44" t="str">
        <f t="shared" si="1088"/>
        <v>Inviable Sanitariamente</v>
      </c>
      <c r="OER474" s="44" t="str">
        <f t="shared" si="1088"/>
        <v>Inviable Sanitariamente</v>
      </c>
      <c r="OES474" s="44" t="str">
        <f t="shared" si="1088"/>
        <v>Inviable Sanitariamente</v>
      </c>
      <c r="OET474" s="44" t="str">
        <f t="shared" ref="OET474:OFC476" si="1089">IF(OER474&lt;5,"Sin Riesgo",IF(OER474 &lt;=14,"Bajo",IF(OER474&lt;=35,"Medio",IF(OER474&lt;=80,"Alto","Inviable Sanitariamente"))))</f>
        <v>Inviable Sanitariamente</v>
      </c>
      <c r="OEU474" s="44" t="str">
        <f t="shared" si="1089"/>
        <v>Inviable Sanitariamente</v>
      </c>
      <c r="OEV474" s="44" t="str">
        <f t="shared" si="1089"/>
        <v>Inviable Sanitariamente</v>
      </c>
      <c r="OEW474" s="44" t="str">
        <f t="shared" si="1089"/>
        <v>Inviable Sanitariamente</v>
      </c>
      <c r="OEX474" s="44" t="str">
        <f t="shared" si="1089"/>
        <v>Inviable Sanitariamente</v>
      </c>
      <c r="OEY474" s="44" t="str">
        <f t="shared" si="1089"/>
        <v>Inviable Sanitariamente</v>
      </c>
      <c r="OEZ474" s="44" t="str">
        <f t="shared" si="1089"/>
        <v>Inviable Sanitariamente</v>
      </c>
      <c r="OFA474" s="44" t="str">
        <f t="shared" si="1089"/>
        <v>Inviable Sanitariamente</v>
      </c>
      <c r="OFB474" s="44" t="str">
        <f t="shared" si="1089"/>
        <v>Inviable Sanitariamente</v>
      </c>
      <c r="OFC474" s="44" t="str">
        <f t="shared" si="1089"/>
        <v>Inviable Sanitariamente</v>
      </c>
      <c r="OFD474" s="44" t="str">
        <f t="shared" ref="OFD474:OFM476" si="1090">IF(OFB474&lt;5,"Sin Riesgo",IF(OFB474 &lt;=14,"Bajo",IF(OFB474&lt;=35,"Medio",IF(OFB474&lt;=80,"Alto","Inviable Sanitariamente"))))</f>
        <v>Inviable Sanitariamente</v>
      </c>
      <c r="OFE474" s="44" t="str">
        <f t="shared" si="1090"/>
        <v>Inviable Sanitariamente</v>
      </c>
      <c r="OFF474" s="44" t="str">
        <f t="shared" si="1090"/>
        <v>Inviable Sanitariamente</v>
      </c>
      <c r="OFG474" s="44" t="str">
        <f t="shared" si="1090"/>
        <v>Inviable Sanitariamente</v>
      </c>
      <c r="OFH474" s="44" t="str">
        <f t="shared" si="1090"/>
        <v>Inviable Sanitariamente</v>
      </c>
      <c r="OFI474" s="44" t="str">
        <f t="shared" si="1090"/>
        <v>Inviable Sanitariamente</v>
      </c>
      <c r="OFJ474" s="44" t="str">
        <f t="shared" si="1090"/>
        <v>Inviable Sanitariamente</v>
      </c>
      <c r="OFK474" s="44" t="str">
        <f t="shared" si="1090"/>
        <v>Inviable Sanitariamente</v>
      </c>
      <c r="OFL474" s="44" t="str">
        <f t="shared" si="1090"/>
        <v>Inviable Sanitariamente</v>
      </c>
      <c r="OFM474" s="44" t="str">
        <f t="shared" si="1090"/>
        <v>Inviable Sanitariamente</v>
      </c>
      <c r="OFN474" s="44" t="str">
        <f t="shared" ref="OFN474:OFW476" si="1091">IF(OFL474&lt;5,"Sin Riesgo",IF(OFL474 &lt;=14,"Bajo",IF(OFL474&lt;=35,"Medio",IF(OFL474&lt;=80,"Alto","Inviable Sanitariamente"))))</f>
        <v>Inviable Sanitariamente</v>
      </c>
      <c r="OFO474" s="44" t="str">
        <f t="shared" si="1091"/>
        <v>Inviable Sanitariamente</v>
      </c>
      <c r="OFP474" s="44" t="str">
        <f t="shared" si="1091"/>
        <v>Inviable Sanitariamente</v>
      </c>
      <c r="OFQ474" s="44" t="str">
        <f t="shared" si="1091"/>
        <v>Inviable Sanitariamente</v>
      </c>
      <c r="OFR474" s="44" t="str">
        <f t="shared" si="1091"/>
        <v>Inviable Sanitariamente</v>
      </c>
      <c r="OFS474" s="44" t="str">
        <f t="shared" si="1091"/>
        <v>Inviable Sanitariamente</v>
      </c>
      <c r="OFT474" s="44" t="str">
        <f t="shared" si="1091"/>
        <v>Inviable Sanitariamente</v>
      </c>
      <c r="OFU474" s="44" t="str">
        <f t="shared" si="1091"/>
        <v>Inviable Sanitariamente</v>
      </c>
      <c r="OFV474" s="44" t="str">
        <f t="shared" si="1091"/>
        <v>Inviable Sanitariamente</v>
      </c>
      <c r="OFW474" s="44" t="str">
        <f t="shared" si="1091"/>
        <v>Inviable Sanitariamente</v>
      </c>
      <c r="OFX474" s="44" t="str">
        <f t="shared" ref="OFX474:OGG476" si="1092">IF(OFV474&lt;5,"Sin Riesgo",IF(OFV474 &lt;=14,"Bajo",IF(OFV474&lt;=35,"Medio",IF(OFV474&lt;=80,"Alto","Inviable Sanitariamente"))))</f>
        <v>Inviable Sanitariamente</v>
      </c>
      <c r="OFY474" s="44" t="str">
        <f t="shared" si="1092"/>
        <v>Inviable Sanitariamente</v>
      </c>
      <c r="OFZ474" s="44" t="str">
        <f t="shared" si="1092"/>
        <v>Inviable Sanitariamente</v>
      </c>
      <c r="OGA474" s="44" t="str">
        <f t="shared" si="1092"/>
        <v>Inviable Sanitariamente</v>
      </c>
      <c r="OGB474" s="44" t="str">
        <f t="shared" si="1092"/>
        <v>Inviable Sanitariamente</v>
      </c>
      <c r="OGC474" s="44" t="str">
        <f t="shared" si="1092"/>
        <v>Inviable Sanitariamente</v>
      </c>
      <c r="OGD474" s="44" t="str">
        <f t="shared" si="1092"/>
        <v>Inviable Sanitariamente</v>
      </c>
      <c r="OGE474" s="44" t="str">
        <f t="shared" si="1092"/>
        <v>Inviable Sanitariamente</v>
      </c>
      <c r="OGF474" s="44" t="str">
        <f t="shared" si="1092"/>
        <v>Inviable Sanitariamente</v>
      </c>
      <c r="OGG474" s="44" t="str">
        <f t="shared" si="1092"/>
        <v>Inviable Sanitariamente</v>
      </c>
      <c r="OGH474" s="44" t="str">
        <f t="shared" ref="OGH474:OGQ476" si="1093">IF(OGF474&lt;5,"Sin Riesgo",IF(OGF474 &lt;=14,"Bajo",IF(OGF474&lt;=35,"Medio",IF(OGF474&lt;=80,"Alto","Inviable Sanitariamente"))))</f>
        <v>Inviable Sanitariamente</v>
      </c>
      <c r="OGI474" s="44" t="str">
        <f t="shared" si="1093"/>
        <v>Inviable Sanitariamente</v>
      </c>
      <c r="OGJ474" s="44" t="str">
        <f t="shared" si="1093"/>
        <v>Inviable Sanitariamente</v>
      </c>
      <c r="OGK474" s="44" t="str">
        <f t="shared" si="1093"/>
        <v>Inviable Sanitariamente</v>
      </c>
      <c r="OGL474" s="44" t="str">
        <f t="shared" si="1093"/>
        <v>Inviable Sanitariamente</v>
      </c>
      <c r="OGM474" s="44" t="str">
        <f t="shared" si="1093"/>
        <v>Inviable Sanitariamente</v>
      </c>
      <c r="OGN474" s="44" t="str">
        <f t="shared" si="1093"/>
        <v>Inviable Sanitariamente</v>
      </c>
      <c r="OGO474" s="44" t="str">
        <f t="shared" si="1093"/>
        <v>Inviable Sanitariamente</v>
      </c>
      <c r="OGP474" s="44" t="str">
        <f t="shared" si="1093"/>
        <v>Inviable Sanitariamente</v>
      </c>
      <c r="OGQ474" s="44" t="str">
        <f t="shared" si="1093"/>
        <v>Inviable Sanitariamente</v>
      </c>
      <c r="OGR474" s="44" t="str">
        <f t="shared" ref="OGR474:OHA476" si="1094">IF(OGP474&lt;5,"Sin Riesgo",IF(OGP474 &lt;=14,"Bajo",IF(OGP474&lt;=35,"Medio",IF(OGP474&lt;=80,"Alto","Inviable Sanitariamente"))))</f>
        <v>Inviable Sanitariamente</v>
      </c>
      <c r="OGS474" s="44" t="str">
        <f t="shared" si="1094"/>
        <v>Inviable Sanitariamente</v>
      </c>
      <c r="OGT474" s="44" t="str">
        <f t="shared" si="1094"/>
        <v>Inviable Sanitariamente</v>
      </c>
      <c r="OGU474" s="44" t="str">
        <f t="shared" si="1094"/>
        <v>Inviable Sanitariamente</v>
      </c>
      <c r="OGV474" s="44" t="str">
        <f t="shared" si="1094"/>
        <v>Inviable Sanitariamente</v>
      </c>
      <c r="OGW474" s="44" t="str">
        <f t="shared" si="1094"/>
        <v>Inviable Sanitariamente</v>
      </c>
      <c r="OGX474" s="44" t="str">
        <f t="shared" si="1094"/>
        <v>Inviable Sanitariamente</v>
      </c>
      <c r="OGY474" s="44" t="str">
        <f t="shared" si="1094"/>
        <v>Inviable Sanitariamente</v>
      </c>
      <c r="OGZ474" s="44" t="str">
        <f t="shared" si="1094"/>
        <v>Inviable Sanitariamente</v>
      </c>
      <c r="OHA474" s="44" t="str">
        <f t="shared" si="1094"/>
        <v>Inviable Sanitariamente</v>
      </c>
      <c r="OHB474" s="44" t="str">
        <f t="shared" ref="OHB474:OHK476" si="1095">IF(OGZ474&lt;5,"Sin Riesgo",IF(OGZ474 &lt;=14,"Bajo",IF(OGZ474&lt;=35,"Medio",IF(OGZ474&lt;=80,"Alto","Inviable Sanitariamente"))))</f>
        <v>Inviable Sanitariamente</v>
      </c>
      <c r="OHC474" s="44" t="str">
        <f t="shared" si="1095"/>
        <v>Inviable Sanitariamente</v>
      </c>
      <c r="OHD474" s="44" t="str">
        <f t="shared" si="1095"/>
        <v>Inviable Sanitariamente</v>
      </c>
      <c r="OHE474" s="44" t="str">
        <f t="shared" si="1095"/>
        <v>Inviable Sanitariamente</v>
      </c>
      <c r="OHF474" s="44" t="str">
        <f t="shared" si="1095"/>
        <v>Inviable Sanitariamente</v>
      </c>
      <c r="OHG474" s="44" t="str">
        <f t="shared" si="1095"/>
        <v>Inviable Sanitariamente</v>
      </c>
      <c r="OHH474" s="44" t="str">
        <f t="shared" si="1095"/>
        <v>Inviable Sanitariamente</v>
      </c>
      <c r="OHI474" s="44" t="str">
        <f t="shared" si="1095"/>
        <v>Inviable Sanitariamente</v>
      </c>
      <c r="OHJ474" s="44" t="str">
        <f t="shared" si="1095"/>
        <v>Inviable Sanitariamente</v>
      </c>
      <c r="OHK474" s="44" t="str">
        <f t="shared" si="1095"/>
        <v>Inviable Sanitariamente</v>
      </c>
      <c r="OHL474" s="44" t="str">
        <f t="shared" ref="OHL474:OHU476" si="1096">IF(OHJ474&lt;5,"Sin Riesgo",IF(OHJ474 &lt;=14,"Bajo",IF(OHJ474&lt;=35,"Medio",IF(OHJ474&lt;=80,"Alto","Inviable Sanitariamente"))))</f>
        <v>Inviable Sanitariamente</v>
      </c>
      <c r="OHM474" s="44" t="str">
        <f t="shared" si="1096"/>
        <v>Inviable Sanitariamente</v>
      </c>
      <c r="OHN474" s="44" t="str">
        <f t="shared" si="1096"/>
        <v>Inviable Sanitariamente</v>
      </c>
      <c r="OHO474" s="44" t="str">
        <f t="shared" si="1096"/>
        <v>Inviable Sanitariamente</v>
      </c>
      <c r="OHP474" s="44" t="str">
        <f t="shared" si="1096"/>
        <v>Inviable Sanitariamente</v>
      </c>
      <c r="OHQ474" s="44" t="str">
        <f t="shared" si="1096"/>
        <v>Inviable Sanitariamente</v>
      </c>
      <c r="OHR474" s="44" t="str">
        <f t="shared" si="1096"/>
        <v>Inviable Sanitariamente</v>
      </c>
      <c r="OHS474" s="44" t="str">
        <f t="shared" si="1096"/>
        <v>Inviable Sanitariamente</v>
      </c>
      <c r="OHT474" s="44" t="str">
        <f t="shared" si="1096"/>
        <v>Inviable Sanitariamente</v>
      </c>
      <c r="OHU474" s="44" t="str">
        <f t="shared" si="1096"/>
        <v>Inviable Sanitariamente</v>
      </c>
      <c r="OHV474" s="44" t="str">
        <f t="shared" ref="OHV474:OIE476" si="1097">IF(OHT474&lt;5,"Sin Riesgo",IF(OHT474 &lt;=14,"Bajo",IF(OHT474&lt;=35,"Medio",IF(OHT474&lt;=80,"Alto","Inviable Sanitariamente"))))</f>
        <v>Inviable Sanitariamente</v>
      </c>
      <c r="OHW474" s="44" t="str">
        <f t="shared" si="1097"/>
        <v>Inviable Sanitariamente</v>
      </c>
      <c r="OHX474" s="44" t="str">
        <f t="shared" si="1097"/>
        <v>Inviable Sanitariamente</v>
      </c>
      <c r="OHY474" s="44" t="str">
        <f t="shared" si="1097"/>
        <v>Inviable Sanitariamente</v>
      </c>
      <c r="OHZ474" s="44" t="str">
        <f t="shared" si="1097"/>
        <v>Inviable Sanitariamente</v>
      </c>
      <c r="OIA474" s="44" t="str">
        <f t="shared" si="1097"/>
        <v>Inviable Sanitariamente</v>
      </c>
      <c r="OIB474" s="44" t="str">
        <f t="shared" si="1097"/>
        <v>Inviable Sanitariamente</v>
      </c>
      <c r="OIC474" s="44" t="str">
        <f t="shared" si="1097"/>
        <v>Inviable Sanitariamente</v>
      </c>
      <c r="OID474" s="44" t="str">
        <f t="shared" si="1097"/>
        <v>Inviable Sanitariamente</v>
      </c>
      <c r="OIE474" s="44" t="str">
        <f t="shared" si="1097"/>
        <v>Inviable Sanitariamente</v>
      </c>
      <c r="OIF474" s="44" t="str">
        <f t="shared" ref="OIF474:OIO476" si="1098">IF(OID474&lt;5,"Sin Riesgo",IF(OID474 &lt;=14,"Bajo",IF(OID474&lt;=35,"Medio",IF(OID474&lt;=80,"Alto","Inviable Sanitariamente"))))</f>
        <v>Inviable Sanitariamente</v>
      </c>
      <c r="OIG474" s="44" t="str">
        <f t="shared" si="1098"/>
        <v>Inviable Sanitariamente</v>
      </c>
      <c r="OIH474" s="44" t="str">
        <f t="shared" si="1098"/>
        <v>Inviable Sanitariamente</v>
      </c>
      <c r="OII474" s="44" t="str">
        <f t="shared" si="1098"/>
        <v>Inviable Sanitariamente</v>
      </c>
      <c r="OIJ474" s="44" t="str">
        <f t="shared" si="1098"/>
        <v>Inviable Sanitariamente</v>
      </c>
      <c r="OIK474" s="44" t="str">
        <f t="shared" si="1098"/>
        <v>Inviable Sanitariamente</v>
      </c>
      <c r="OIL474" s="44" t="str">
        <f t="shared" si="1098"/>
        <v>Inviable Sanitariamente</v>
      </c>
      <c r="OIM474" s="44" t="str">
        <f t="shared" si="1098"/>
        <v>Inviable Sanitariamente</v>
      </c>
      <c r="OIN474" s="44" t="str">
        <f t="shared" si="1098"/>
        <v>Inviable Sanitariamente</v>
      </c>
      <c r="OIO474" s="44" t="str">
        <f t="shared" si="1098"/>
        <v>Inviable Sanitariamente</v>
      </c>
      <c r="OIP474" s="44" t="str">
        <f t="shared" ref="OIP474:OIY476" si="1099">IF(OIN474&lt;5,"Sin Riesgo",IF(OIN474 &lt;=14,"Bajo",IF(OIN474&lt;=35,"Medio",IF(OIN474&lt;=80,"Alto","Inviable Sanitariamente"))))</f>
        <v>Inviable Sanitariamente</v>
      </c>
      <c r="OIQ474" s="44" t="str">
        <f t="shared" si="1099"/>
        <v>Inviable Sanitariamente</v>
      </c>
      <c r="OIR474" s="44" t="str">
        <f t="shared" si="1099"/>
        <v>Inviable Sanitariamente</v>
      </c>
      <c r="OIS474" s="44" t="str">
        <f t="shared" si="1099"/>
        <v>Inviable Sanitariamente</v>
      </c>
      <c r="OIT474" s="44" t="str">
        <f t="shared" si="1099"/>
        <v>Inviable Sanitariamente</v>
      </c>
      <c r="OIU474" s="44" t="str">
        <f t="shared" si="1099"/>
        <v>Inviable Sanitariamente</v>
      </c>
      <c r="OIV474" s="44" t="str">
        <f t="shared" si="1099"/>
        <v>Inviable Sanitariamente</v>
      </c>
      <c r="OIW474" s="44" t="str">
        <f t="shared" si="1099"/>
        <v>Inviable Sanitariamente</v>
      </c>
      <c r="OIX474" s="44" t="str">
        <f t="shared" si="1099"/>
        <v>Inviable Sanitariamente</v>
      </c>
      <c r="OIY474" s="44" t="str">
        <f t="shared" si="1099"/>
        <v>Inviable Sanitariamente</v>
      </c>
      <c r="OIZ474" s="44" t="str">
        <f t="shared" ref="OIZ474:OJI476" si="1100">IF(OIX474&lt;5,"Sin Riesgo",IF(OIX474 &lt;=14,"Bajo",IF(OIX474&lt;=35,"Medio",IF(OIX474&lt;=80,"Alto","Inviable Sanitariamente"))))</f>
        <v>Inviable Sanitariamente</v>
      </c>
      <c r="OJA474" s="44" t="str">
        <f t="shared" si="1100"/>
        <v>Inviable Sanitariamente</v>
      </c>
      <c r="OJB474" s="44" t="str">
        <f t="shared" si="1100"/>
        <v>Inviable Sanitariamente</v>
      </c>
      <c r="OJC474" s="44" t="str">
        <f t="shared" si="1100"/>
        <v>Inviable Sanitariamente</v>
      </c>
      <c r="OJD474" s="44" t="str">
        <f t="shared" si="1100"/>
        <v>Inviable Sanitariamente</v>
      </c>
      <c r="OJE474" s="44" t="str">
        <f t="shared" si="1100"/>
        <v>Inviable Sanitariamente</v>
      </c>
      <c r="OJF474" s="44" t="str">
        <f t="shared" si="1100"/>
        <v>Inviable Sanitariamente</v>
      </c>
      <c r="OJG474" s="44" t="str">
        <f t="shared" si="1100"/>
        <v>Inviable Sanitariamente</v>
      </c>
      <c r="OJH474" s="44" t="str">
        <f t="shared" si="1100"/>
        <v>Inviable Sanitariamente</v>
      </c>
      <c r="OJI474" s="44" t="str">
        <f t="shared" si="1100"/>
        <v>Inviable Sanitariamente</v>
      </c>
      <c r="OJJ474" s="44" t="str">
        <f t="shared" ref="OJJ474:OJS476" si="1101">IF(OJH474&lt;5,"Sin Riesgo",IF(OJH474 &lt;=14,"Bajo",IF(OJH474&lt;=35,"Medio",IF(OJH474&lt;=80,"Alto","Inviable Sanitariamente"))))</f>
        <v>Inviable Sanitariamente</v>
      </c>
      <c r="OJK474" s="44" t="str">
        <f t="shared" si="1101"/>
        <v>Inviable Sanitariamente</v>
      </c>
      <c r="OJL474" s="44" t="str">
        <f t="shared" si="1101"/>
        <v>Inviable Sanitariamente</v>
      </c>
      <c r="OJM474" s="44" t="str">
        <f t="shared" si="1101"/>
        <v>Inviable Sanitariamente</v>
      </c>
      <c r="OJN474" s="44" t="str">
        <f t="shared" si="1101"/>
        <v>Inviable Sanitariamente</v>
      </c>
      <c r="OJO474" s="44" t="str">
        <f t="shared" si="1101"/>
        <v>Inviable Sanitariamente</v>
      </c>
      <c r="OJP474" s="44" t="str">
        <f t="shared" si="1101"/>
        <v>Inviable Sanitariamente</v>
      </c>
      <c r="OJQ474" s="44" t="str">
        <f t="shared" si="1101"/>
        <v>Inviable Sanitariamente</v>
      </c>
      <c r="OJR474" s="44" t="str">
        <f t="shared" si="1101"/>
        <v>Inviable Sanitariamente</v>
      </c>
      <c r="OJS474" s="44" t="str">
        <f t="shared" si="1101"/>
        <v>Inviable Sanitariamente</v>
      </c>
      <c r="OJT474" s="44" t="str">
        <f t="shared" ref="OJT474:OKC476" si="1102">IF(OJR474&lt;5,"Sin Riesgo",IF(OJR474 &lt;=14,"Bajo",IF(OJR474&lt;=35,"Medio",IF(OJR474&lt;=80,"Alto","Inviable Sanitariamente"))))</f>
        <v>Inviable Sanitariamente</v>
      </c>
      <c r="OJU474" s="44" t="str">
        <f t="shared" si="1102"/>
        <v>Inviable Sanitariamente</v>
      </c>
      <c r="OJV474" s="44" t="str">
        <f t="shared" si="1102"/>
        <v>Inviable Sanitariamente</v>
      </c>
      <c r="OJW474" s="44" t="str">
        <f t="shared" si="1102"/>
        <v>Inviable Sanitariamente</v>
      </c>
      <c r="OJX474" s="44" t="str">
        <f t="shared" si="1102"/>
        <v>Inviable Sanitariamente</v>
      </c>
      <c r="OJY474" s="44" t="str">
        <f t="shared" si="1102"/>
        <v>Inviable Sanitariamente</v>
      </c>
      <c r="OJZ474" s="44" t="str">
        <f t="shared" si="1102"/>
        <v>Inviable Sanitariamente</v>
      </c>
      <c r="OKA474" s="44" t="str">
        <f t="shared" si="1102"/>
        <v>Inviable Sanitariamente</v>
      </c>
      <c r="OKB474" s="44" t="str">
        <f t="shared" si="1102"/>
        <v>Inviable Sanitariamente</v>
      </c>
      <c r="OKC474" s="44" t="str">
        <f t="shared" si="1102"/>
        <v>Inviable Sanitariamente</v>
      </c>
      <c r="OKD474" s="44" t="str">
        <f t="shared" ref="OKD474:OKM476" si="1103">IF(OKB474&lt;5,"Sin Riesgo",IF(OKB474 &lt;=14,"Bajo",IF(OKB474&lt;=35,"Medio",IF(OKB474&lt;=80,"Alto","Inviable Sanitariamente"))))</f>
        <v>Inviable Sanitariamente</v>
      </c>
      <c r="OKE474" s="44" t="str">
        <f t="shared" si="1103"/>
        <v>Inviable Sanitariamente</v>
      </c>
      <c r="OKF474" s="44" t="str">
        <f t="shared" si="1103"/>
        <v>Inviable Sanitariamente</v>
      </c>
      <c r="OKG474" s="44" t="str">
        <f t="shared" si="1103"/>
        <v>Inviable Sanitariamente</v>
      </c>
      <c r="OKH474" s="44" t="str">
        <f t="shared" si="1103"/>
        <v>Inviable Sanitariamente</v>
      </c>
      <c r="OKI474" s="44" t="str">
        <f t="shared" si="1103"/>
        <v>Inviable Sanitariamente</v>
      </c>
      <c r="OKJ474" s="44" t="str">
        <f t="shared" si="1103"/>
        <v>Inviable Sanitariamente</v>
      </c>
      <c r="OKK474" s="44" t="str">
        <f t="shared" si="1103"/>
        <v>Inviable Sanitariamente</v>
      </c>
      <c r="OKL474" s="44" t="str">
        <f t="shared" si="1103"/>
        <v>Inviable Sanitariamente</v>
      </c>
      <c r="OKM474" s="44" t="str">
        <f t="shared" si="1103"/>
        <v>Inviable Sanitariamente</v>
      </c>
      <c r="OKN474" s="44" t="str">
        <f t="shared" ref="OKN474:OKW476" si="1104">IF(OKL474&lt;5,"Sin Riesgo",IF(OKL474 &lt;=14,"Bajo",IF(OKL474&lt;=35,"Medio",IF(OKL474&lt;=80,"Alto","Inviable Sanitariamente"))))</f>
        <v>Inviable Sanitariamente</v>
      </c>
      <c r="OKO474" s="44" t="str">
        <f t="shared" si="1104"/>
        <v>Inviable Sanitariamente</v>
      </c>
      <c r="OKP474" s="44" t="str">
        <f t="shared" si="1104"/>
        <v>Inviable Sanitariamente</v>
      </c>
      <c r="OKQ474" s="44" t="str">
        <f t="shared" si="1104"/>
        <v>Inviable Sanitariamente</v>
      </c>
      <c r="OKR474" s="44" t="str">
        <f t="shared" si="1104"/>
        <v>Inviable Sanitariamente</v>
      </c>
      <c r="OKS474" s="44" t="str">
        <f t="shared" si="1104"/>
        <v>Inviable Sanitariamente</v>
      </c>
      <c r="OKT474" s="44" t="str">
        <f t="shared" si="1104"/>
        <v>Inviable Sanitariamente</v>
      </c>
      <c r="OKU474" s="44" t="str">
        <f t="shared" si="1104"/>
        <v>Inviable Sanitariamente</v>
      </c>
      <c r="OKV474" s="44" t="str">
        <f t="shared" si="1104"/>
        <v>Inviable Sanitariamente</v>
      </c>
      <c r="OKW474" s="44" t="str">
        <f t="shared" si="1104"/>
        <v>Inviable Sanitariamente</v>
      </c>
      <c r="OKX474" s="44" t="str">
        <f t="shared" ref="OKX474:OLG476" si="1105">IF(OKV474&lt;5,"Sin Riesgo",IF(OKV474 &lt;=14,"Bajo",IF(OKV474&lt;=35,"Medio",IF(OKV474&lt;=80,"Alto","Inviable Sanitariamente"))))</f>
        <v>Inviable Sanitariamente</v>
      </c>
      <c r="OKY474" s="44" t="str">
        <f t="shared" si="1105"/>
        <v>Inviable Sanitariamente</v>
      </c>
      <c r="OKZ474" s="44" t="str">
        <f t="shared" si="1105"/>
        <v>Inviable Sanitariamente</v>
      </c>
      <c r="OLA474" s="44" t="str">
        <f t="shared" si="1105"/>
        <v>Inviable Sanitariamente</v>
      </c>
      <c r="OLB474" s="44" t="str">
        <f t="shared" si="1105"/>
        <v>Inviable Sanitariamente</v>
      </c>
      <c r="OLC474" s="44" t="str">
        <f t="shared" si="1105"/>
        <v>Inviable Sanitariamente</v>
      </c>
      <c r="OLD474" s="44" t="str">
        <f t="shared" si="1105"/>
        <v>Inviable Sanitariamente</v>
      </c>
      <c r="OLE474" s="44" t="str">
        <f t="shared" si="1105"/>
        <v>Inviable Sanitariamente</v>
      </c>
      <c r="OLF474" s="44" t="str">
        <f t="shared" si="1105"/>
        <v>Inviable Sanitariamente</v>
      </c>
      <c r="OLG474" s="44" t="str">
        <f t="shared" si="1105"/>
        <v>Inviable Sanitariamente</v>
      </c>
      <c r="OLH474" s="44" t="str">
        <f t="shared" ref="OLH474:OLQ476" si="1106">IF(OLF474&lt;5,"Sin Riesgo",IF(OLF474 &lt;=14,"Bajo",IF(OLF474&lt;=35,"Medio",IF(OLF474&lt;=80,"Alto","Inviable Sanitariamente"))))</f>
        <v>Inviable Sanitariamente</v>
      </c>
      <c r="OLI474" s="44" t="str">
        <f t="shared" si="1106"/>
        <v>Inviable Sanitariamente</v>
      </c>
      <c r="OLJ474" s="44" t="str">
        <f t="shared" si="1106"/>
        <v>Inviable Sanitariamente</v>
      </c>
      <c r="OLK474" s="44" t="str">
        <f t="shared" si="1106"/>
        <v>Inviable Sanitariamente</v>
      </c>
      <c r="OLL474" s="44" t="str">
        <f t="shared" si="1106"/>
        <v>Inviable Sanitariamente</v>
      </c>
      <c r="OLM474" s="44" t="str">
        <f t="shared" si="1106"/>
        <v>Inviable Sanitariamente</v>
      </c>
      <c r="OLN474" s="44" t="str">
        <f t="shared" si="1106"/>
        <v>Inviable Sanitariamente</v>
      </c>
      <c r="OLO474" s="44" t="str">
        <f t="shared" si="1106"/>
        <v>Inviable Sanitariamente</v>
      </c>
      <c r="OLP474" s="44" t="str">
        <f t="shared" si="1106"/>
        <v>Inviable Sanitariamente</v>
      </c>
      <c r="OLQ474" s="44" t="str">
        <f t="shared" si="1106"/>
        <v>Inviable Sanitariamente</v>
      </c>
      <c r="OLR474" s="44" t="str">
        <f t="shared" ref="OLR474:OMA476" si="1107">IF(OLP474&lt;5,"Sin Riesgo",IF(OLP474 &lt;=14,"Bajo",IF(OLP474&lt;=35,"Medio",IF(OLP474&lt;=80,"Alto","Inviable Sanitariamente"))))</f>
        <v>Inviable Sanitariamente</v>
      </c>
      <c r="OLS474" s="44" t="str">
        <f t="shared" si="1107"/>
        <v>Inviable Sanitariamente</v>
      </c>
      <c r="OLT474" s="44" t="str">
        <f t="shared" si="1107"/>
        <v>Inviable Sanitariamente</v>
      </c>
      <c r="OLU474" s="44" t="str">
        <f t="shared" si="1107"/>
        <v>Inviable Sanitariamente</v>
      </c>
      <c r="OLV474" s="44" t="str">
        <f t="shared" si="1107"/>
        <v>Inviable Sanitariamente</v>
      </c>
      <c r="OLW474" s="44" t="str">
        <f t="shared" si="1107"/>
        <v>Inviable Sanitariamente</v>
      </c>
      <c r="OLX474" s="44" t="str">
        <f t="shared" si="1107"/>
        <v>Inviable Sanitariamente</v>
      </c>
      <c r="OLY474" s="44" t="str">
        <f t="shared" si="1107"/>
        <v>Inviable Sanitariamente</v>
      </c>
      <c r="OLZ474" s="44" t="str">
        <f t="shared" si="1107"/>
        <v>Inviable Sanitariamente</v>
      </c>
      <c r="OMA474" s="44" t="str">
        <f t="shared" si="1107"/>
        <v>Inviable Sanitariamente</v>
      </c>
      <c r="OMB474" s="44" t="str">
        <f t="shared" ref="OMB474:OMK476" si="1108">IF(OLZ474&lt;5,"Sin Riesgo",IF(OLZ474 &lt;=14,"Bajo",IF(OLZ474&lt;=35,"Medio",IF(OLZ474&lt;=80,"Alto","Inviable Sanitariamente"))))</f>
        <v>Inviable Sanitariamente</v>
      </c>
      <c r="OMC474" s="44" t="str">
        <f t="shared" si="1108"/>
        <v>Inviable Sanitariamente</v>
      </c>
      <c r="OMD474" s="44" t="str">
        <f t="shared" si="1108"/>
        <v>Inviable Sanitariamente</v>
      </c>
      <c r="OME474" s="44" t="str">
        <f t="shared" si="1108"/>
        <v>Inviable Sanitariamente</v>
      </c>
      <c r="OMF474" s="44" t="str">
        <f t="shared" si="1108"/>
        <v>Inviable Sanitariamente</v>
      </c>
      <c r="OMG474" s="44" t="str">
        <f t="shared" si="1108"/>
        <v>Inviable Sanitariamente</v>
      </c>
      <c r="OMH474" s="44" t="str">
        <f t="shared" si="1108"/>
        <v>Inviable Sanitariamente</v>
      </c>
      <c r="OMI474" s="44" t="str">
        <f t="shared" si="1108"/>
        <v>Inviable Sanitariamente</v>
      </c>
      <c r="OMJ474" s="44" t="str">
        <f t="shared" si="1108"/>
        <v>Inviable Sanitariamente</v>
      </c>
      <c r="OMK474" s="44" t="str">
        <f t="shared" si="1108"/>
        <v>Inviable Sanitariamente</v>
      </c>
      <c r="OML474" s="44" t="str">
        <f t="shared" ref="OML474:OMU476" si="1109">IF(OMJ474&lt;5,"Sin Riesgo",IF(OMJ474 &lt;=14,"Bajo",IF(OMJ474&lt;=35,"Medio",IF(OMJ474&lt;=80,"Alto","Inviable Sanitariamente"))))</f>
        <v>Inviable Sanitariamente</v>
      </c>
      <c r="OMM474" s="44" t="str">
        <f t="shared" si="1109"/>
        <v>Inviable Sanitariamente</v>
      </c>
      <c r="OMN474" s="44" t="str">
        <f t="shared" si="1109"/>
        <v>Inviable Sanitariamente</v>
      </c>
      <c r="OMO474" s="44" t="str">
        <f t="shared" si="1109"/>
        <v>Inviable Sanitariamente</v>
      </c>
      <c r="OMP474" s="44" t="str">
        <f t="shared" si="1109"/>
        <v>Inviable Sanitariamente</v>
      </c>
      <c r="OMQ474" s="44" t="str">
        <f t="shared" si="1109"/>
        <v>Inviable Sanitariamente</v>
      </c>
      <c r="OMR474" s="44" t="str">
        <f t="shared" si="1109"/>
        <v>Inviable Sanitariamente</v>
      </c>
      <c r="OMS474" s="44" t="str">
        <f t="shared" si="1109"/>
        <v>Inviable Sanitariamente</v>
      </c>
      <c r="OMT474" s="44" t="str">
        <f t="shared" si="1109"/>
        <v>Inviable Sanitariamente</v>
      </c>
      <c r="OMU474" s="44" t="str">
        <f t="shared" si="1109"/>
        <v>Inviable Sanitariamente</v>
      </c>
      <c r="OMV474" s="44" t="str">
        <f t="shared" ref="OMV474:ONE476" si="1110">IF(OMT474&lt;5,"Sin Riesgo",IF(OMT474 &lt;=14,"Bajo",IF(OMT474&lt;=35,"Medio",IF(OMT474&lt;=80,"Alto","Inviable Sanitariamente"))))</f>
        <v>Inviable Sanitariamente</v>
      </c>
      <c r="OMW474" s="44" t="str">
        <f t="shared" si="1110"/>
        <v>Inviable Sanitariamente</v>
      </c>
      <c r="OMX474" s="44" t="str">
        <f t="shared" si="1110"/>
        <v>Inviable Sanitariamente</v>
      </c>
      <c r="OMY474" s="44" t="str">
        <f t="shared" si="1110"/>
        <v>Inviable Sanitariamente</v>
      </c>
      <c r="OMZ474" s="44" t="str">
        <f t="shared" si="1110"/>
        <v>Inviable Sanitariamente</v>
      </c>
      <c r="ONA474" s="44" t="str">
        <f t="shared" si="1110"/>
        <v>Inviable Sanitariamente</v>
      </c>
      <c r="ONB474" s="44" t="str">
        <f t="shared" si="1110"/>
        <v>Inviable Sanitariamente</v>
      </c>
      <c r="ONC474" s="44" t="str">
        <f t="shared" si="1110"/>
        <v>Inviable Sanitariamente</v>
      </c>
      <c r="OND474" s="44" t="str">
        <f t="shared" si="1110"/>
        <v>Inviable Sanitariamente</v>
      </c>
      <c r="ONE474" s="44" t="str">
        <f t="shared" si="1110"/>
        <v>Inviable Sanitariamente</v>
      </c>
      <c r="ONF474" s="44" t="str">
        <f t="shared" ref="ONF474:ONO476" si="1111">IF(OND474&lt;5,"Sin Riesgo",IF(OND474 &lt;=14,"Bajo",IF(OND474&lt;=35,"Medio",IF(OND474&lt;=80,"Alto","Inviable Sanitariamente"))))</f>
        <v>Inviable Sanitariamente</v>
      </c>
      <c r="ONG474" s="44" t="str">
        <f t="shared" si="1111"/>
        <v>Inviable Sanitariamente</v>
      </c>
      <c r="ONH474" s="44" t="str">
        <f t="shared" si="1111"/>
        <v>Inviable Sanitariamente</v>
      </c>
      <c r="ONI474" s="44" t="str">
        <f t="shared" si="1111"/>
        <v>Inviable Sanitariamente</v>
      </c>
      <c r="ONJ474" s="44" t="str">
        <f t="shared" si="1111"/>
        <v>Inviable Sanitariamente</v>
      </c>
      <c r="ONK474" s="44" t="str">
        <f t="shared" si="1111"/>
        <v>Inviable Sanitariamente</v>
      </c>
      <c r="ONL474" s="44" t="str">
        <f t="shared" si="1111"/>
        <v>Inviable Sanitariamente</v>
      </c>
      <c r="ONM474" s="44" t="str">
        <f t="shared" si="1111"/>
        <v>Inviable Sanitariamente</v>
      </c>
      <c r="ONN474" s="44" t="str">
        <f t="shared" si="1111"/>
        <v>Inviable Sanitariamente</v>
      </c>
      <c r="ONO474" s="44" t="str">
        <f t="shared" si="1111"/>
        <v>Inviable Sanitariamente</v>
      </c>
      <c r="ONP474" s="44" t="str">
        <f t="shared" ref="ONP474:ONY476" si="1112">IF(ONN474&lt;5,"Sin Riesgo",IF(ONN474 &lt;=14,"Bajo",IF(ONN474&lt;=35,"Medio",IF(ONN474&lt;=80,"Alto","Inviable Sanitariamente"))))</f>
        <v>Inviable Sanitariamente</v>
      </c>
      <c r="ONQ474" s="44" t="str">
        <f t="shared" si="1112"/>
        <v>Inviable Sanitariamente</v>
      </c>
      <c r="ONR474" s="44" t="str">
        <f t="shared" si="1112"/>
        <v>Inviable Sanitariamente</v>
      </c>
      <c r="ONS474" s="44" t="str">
        <f t="shared" si="1112"/>
        <v>Inviable Sanitariamente</v>
      </c>
      <c r="ONT474" s="44" t="str">
        <f t="shared" si="1112"/>
        <v>Inviable Sanitariamente</v>
      </c>
      <c r="ONU474" s="44" t="str">
        <f t="shared" si="1112"/>
        <v>Inviable Sanitariamente</v>
      </c>
      <c r="ONV474" s="44" t="str">
        <f t="shared" si="1112"/>
        <v>Inviable Sanitariamente</v>
      </c>
      <c r="ONW474" s="44" t="str">
        <f t="shared" si="1112"/>
        <v>Inviable Sanitariamente</v>
      </c>
      <c r="ONX474" s="44" t="str">
        <f t="shared" si="1112"/>
        <v>Inviable Sanitariamente</v>
      </c>
      <c r="ONY474" s="44" t="str">
        <f t="shared" si="1112"/>
        <v>Inviable Sanitariamente</v>
      </c>
      <c r="ONZ474" s="44" t="str">
        <f t="shared" ref="ONZ474:OOI476" si="1113">IF(ONX474&lt;5,"Sin Riesgo",IF(ONX474 &lt;=14,"Bajo",IF(ONX474&lt;=35,"Medio",IF(ONX474&lt;=80,"Alto","Inviable Sanitariamente"))))</f>
        <v>Inviable Sanitariamente</v>
      </c>
      <c r="OOA474" s="44" t="str">
        <f t="shared" si="1113"/>
        <v>Inviable Sanitariamente</v>
      </c>
      <c r="OOB474" s="44" t="str">
        <f t="shared" si="1113"/>
        <v>Inviable Sanitariamente</v>
      </c>
      <c r="OOC474" s="44" t="str">
        <f t="shared" si="1113"/>
        <v>Inviable Sanitariamente</v>
      </c>
      <c r="OOD474" s="44" t="str">
        <f t="shared" si="1113"/>
        <v>Inviable Sanitariamente</v>
      </c>
      <c r="OOE474" s="44" t="str">
        <f t="shared" si="1113"/>
        <v>Inviable Sanitariamente</v>
      </c>
      <c r="OOF474" s="44" t="str">
        <f t="shared" si="1113"/>
        <v>Inviable Sanitariamente</v>
      </c>
      <c r="OOG474" s="44" t="str">
        <f t="shared" si="1113"/>
        <v>Inviable Sanitariamente</v>
      </c>
      <c r="OOH474" s="44" t="str">
        <f t="shared" si="1113"/>
        <v>Inviable Sanitariamente</v>
      </c>
      <c r="OOI474" s="44" t="str">
        <f t="shared" si="1113"/>
        <v>Inviable Sanitariamente</v>
      </c>
      <c r="OOJ474" s="44" t="str">
        <f t="shared" ref="OOJ474:OOS476" si="1114">IF(OOH474&lt;5,"Sin Riesgo",IF(OOH474 &lt;=14,"Bajo",IF(OOH474&lt;=35,"Medio",IF(OOH474&lt;=80,"Alto","Inviable Sanitariamente"))))</f>
        <v>Inviable Sanitariamente</v>
      </c>
      <c r="OOK474" s="44" t="str">
        <f t="shared" si="1114"/>
        <v>Inviable Sanitariamente</v>
      </c>
      <c r="OOL474" s="44" t="str">
        <f t="shared" si="1114"/>
        <v>Inviable Sanitariamente</v>
      </c>
      <c r="OOM474" s="44" t="str">
        <f t="shared" si="1114"/>
        <v>Inviable Sanitariamente</v>
      </c>
      <c r="OON474" s="44" t="str">
        <f t="shared" si="1114"/>
        <v>Inviable Sanitariamente</v>
      </c>
      <c r="OOO474" s="44" t="str">
        <f t="shared" si="1114"/>
        <v>Inviable Sanitariamente</v>
      </c>
      <c r="OOP474" s="44" t="str">
        <f t="shared" si="1114"/>
        <v>Inviable Sanitariamente</v>
      </c>
      <c r="OOQ474" s="44" t="str">
        <f t="shared" si="1114"/>
        <v>Inviable Sanitariamente</v>
      </c>
      <c r="OOR474" s="44" t="str">
        <f t="shared" si="1114"/>
        <v>Inviable Sanitariamente</v>
      </c>
      <c r="OOS474" s="44" t="str">
        <f t="shared" si="1114"/>
        <v>Inviable Sanitariamente</v>
      </c>
      <c r="OOT474" s="44" t="str">
        <f t="shared" ref="OOT474:OPC476" si="1115">IF(OOR474&lt;5,"Sin Riesgo",IF(OOR474 &lt;=14,"Bajo",IF(OOR474&lt;=35,"Medio",IF(OOR474&lt;=80,"Alto","Inviable Sanitariamente"))))</f>
        <v>Inviable Sanitariamente</v>
      </c>
      <c r="OOU474" s="44" t="str">
        <f t="shared" si="1115"/>
        <v>Inviable Sanitariamente</v>
      </c>
      <c r="OOV474" s="44" t="str">
        <f t="shared" si="1115"/>
        <v>Inviable Sanitariamente</v>
      </c>
      <c r="OOW474" s="44" t="str">
        <f t="shared" si="1115"/>
        <v>Inviable Sanitariamente</v>
      </c>
      <c r="OOX474" s="44" t="str">
        <f t="shared" si="1115"/>
        <v>Inviable Sanitariamente</v>
      </c>
      <c r="OOY474" s="44" t="str">
        <f t="shared" si="1115"/>
        <v>Inviable Sanitariamente</v>
      </c>
      <c r="OOZ474" s="44" t="str">
        <f t="shared" si="1115"/>
        <v>Inviable Sanitariamente</v>
      </c>
      <c r="OPA474" s="44" t="str">
        <f t="shared" si="1115"/>
        <v>Inviable Sanitariamente</v>
      </c>
      <c r="OPB474" s="44" t="str">
        <f t="shared" si="1115"/>
        <v>Inviable Sanitariamente</v>
      </c>
      <c r="OPC474" s="44" t="str">
        <f t="shared" si="1115"/>
        <v>Inviable Sanitariamente</v>
      </c>
      <c r="OPD474" s="44" t="str">
        <f t="shared" ref="OPD474:OPM476" si="1116">IF(OPB474&lt;5,"Sin Riesgo",IF(OPB474 &lt;=14,"Bajo",IF(OPB474&lt;=35,"Medio",IF(OPB474&lt;=80,"Alto","Inviable Sanitariamente"))))</f>
        <v>Inviable Sanitariamente</v>
      </c>
      <c r="OPE474" s="44" t="str">
        <f t="shared" si="1116"/>
        <v>Inviable Sanitariamente</v>
      </c>
      <c r="OPF474" s="44" t="str">
        <f t="shared" si="1116"/>
        <v>Inviable Sanitariamente</v>
      </c>
      <c r="OPG474" s="44" t="str">
        <f t="shared" si="1116"/>
        <v>Inviable Sanitariamente</v>
      </c>
      <c r="OPH474" s="44" t="str">
        <f t="shared" si="1116"/>
        <v>Inviable Sanitariamente</v>
      </c>
      <c r="OPI474" s="44" t="str">
        <f t="shared" si="1116"/>
        <v>Inviable Sanitariamente</v>
      </c>
      <c r="OPJ474" s="44" t="str">
        <f t="shared" si="1116"/>
        <v>Inviable Sanitariamente</v>
      </c>
      <c r="OPK474" s="44" t="str">
        <f t="shared" si="1116"/>
        <v>Inviable Sanitariamente</v>
      </c>
      <c r="OPL474" s="44" t="str">
        <f t="shared" si="1116"/>
        <v>Inviable Sanitariamente</v>
      </c>
      <c r="OPM474" s="44" t="str">
        <f t="shared" si="1116"/>
        <v>Inviable Sanitariamente</v>
      </c>
      <c r="OPN474" s="44" t="str">
        <f t="shared" ref="OPN474:OPW476" si="1117">IF(OPL474&lt;5,"Sin Riesgo",IF(OPL474 &lt;=14,"Bajo",IF(OPL474&lt;=35,"Medio",IF(OPL474&lt;=80,"Alto","Inviable Sanitariamente"))))</f>
        <v>Inviable Sanitariamente</v>
      </c>
      <c r="OPO474" s="44" t="str">
        <f t="shared" si="1117"/>
        <v>Inviable Sanitariamente</v>
      </c>
      <c r="OPP474" s="44" t="str">
        <f t="shared" si="1117"/>
        <v>Inviable Sanitariamente</v>
      </c>
      <c r="OPQ474" s="44" t="str">
        <f t="shared" si="1117"/>
        <v>Inviable Sanitariamente</v>
      </c>
      <c r="OPR474" s="44" t="str">
        <f t="shared" si="1117"/>
        <v>Inviable Sanitariamente</v>
      </c>
      <c r="OPS474" s="44" t="str">
        <f t="shared" si="1117"/>
        <v>Inviable Sanitariamente</v>
      </c>
      <c r="OPT474" s="44" t="str">
        <f t="shared" si="1117"/>
        <v>Inviable Sanitariamente</v>
      </c>
      <c r="OPU474" s="44" t="str">
        <f t="shared" si="1117"/>
        <v>Inviable Sanitariamente</v>
      </c>
      <c r="OPV474" s="44" t="str">
        <f t="shared" si="1117"/>
        <v>Inviable Sanitariamente</v>
      </c>
      <c r="OPW474" s="44" t="str">
        <f t="shared" si="1117"/>
        <v>Inviable Sanitariamente</v>
      </c>
      <c r="OPX474" s="44" t="str">
        <f t="shared" ref="OPX474:OQG476" si="1118">IF(OPV474&lt;5,"Sin Riesgo",IF(OPV474 &lt;=14,"Bajo",IF(OPV474&lt;=35,"Medio",IF(OPV474&lt;=80,"Alto","Inviable Sanitariamente"))))</f>
        <v>Inviable Sanitariamente</v>
      </c>
      <c r="OPY474" s="44" t="str">
        <f t="shared" si="1118"/>
        <v>Inviable Sanitariamente</v>
      </c>
      <c r="OPZ474" s="44" t="str">
        <f t="shared" si="1118"/>
        <v>Inviable Sanitariamente</v>
      </c>
      <c r="OQA474" s="44" t="str">
        <f t="shared" si="1118"/>
        <v>Inviable Sanitariamente</v>
      </c>
      <c r="OQB474" s="44" t="str">
        <f t="shared" si="1118"/>
        <v>Inviable Sanitariamente</v>
      </c>
      <c r="OQC474" s="44" t="str">
        <f t="shared" si="1118"/>
        <v>Inviable Sanitariamente</v>
      </c>
      <c r="OQD474" s="44" t="str">
        <f t="shared" si="1118"/>
        <v>Inviable Sanitariamente</v>
      </c>
      <c r="OQE474" s="44" t="str">
        <f t="shared" si="1118"/>
        <v>Inviable Sanitariamente</v>
      </c>
      <c r="OQF474" s="44" t="str">
        <f t="shared" si="1118"/>
        <v>Inviable Sanitariamente</v>
      </c>
      <c r="OQG474" s="44" t="str">
        <f t="shared" si="1118"/>
        <v>Inviable Sanitariamente</v>
      </c>
      <c r="OQH474" s="44" t="str">
        <f t="shared" ref="OQH474:OQQ476" si="1119">IF(OQF474&lt;5,"Sin Riesgo",IF(OQF474 &lt;=14,"Bajo",IF(OQF474&lt;=35,"Medio",IF(OQF474&lt;=80,"Alto","Inviable Sanitariamente"))))</f>
        <v>Inviable Sanitariamente</v>
      </c>
      <c r="OQI474" s="44" t="str">
        <f t="shared" si="1119"/>
        <v>Inviable Sanitariamente</v>
      </c>
      <c r="OQJ474" s="44" t="str">
        <f t="shared" si="1119"/>
        <v>Inviable Sanitariamente</v>
      </c>
      <c r="OQK474" s="44" t="str">
        <f t="shared" si="1119"/>
        <v>Inviable Sanitariamente</v>
      </c>
      <c r="OQL474" s="44" t="str">
        <f t="shared" si="1119"/>
        <v>Inviable Sanitariamente</v>
      </c>
      <c r="OQM474" s="44" t="str">
        <f t="shared" si="1119"/>
        <v>Inviable Sanitariamente</v>
      </c>
      <c r="OQN474" s="44" t="str">
        <f t="shared" si="1119"/>
        <v>Inviable Sanitariamente</v>
      </c>
      <c r="OQO474" s="44" t="str">
        <f t="shared" si="1119"/>
        <v>Inviable Sanitariamente</v>
      </c>
      <c r="OQP474" s="44" t="str">
        <f t="shared" si="1119"/>
        <v>Inviable Sanitariamente</v>
      </c>
      <c r="OQQ474" s="44" t="str">
        <f t="shared" si="1119"/>
        <v>Inviable Sanitariamente</v>
      </c>
      <c r="OQR474" s="44" t="str">
        <f t="shared" ref="OQR474:ORA476" si="1120">IF(OQP474&lt;5,"Sin Riesgo",IF(OQP474 &lt;=14,"Bajo",IF(OQP474&lt;=35,"Medio",IF(OQP474&lt;=80,"Alto","Inviable Sanitariamente"))))</f>
        <v>Inviable Sanitariamente</v>
      </c>
      <c r="OQS474" s="44" t="str">
        <f t="shared" si="1120"/>
        <v>Inviable Sanitariamente</v>
      </c>
      <c r="OQT474" s="44" t="str">
        <f t="shared" si="1120"/>
        <v>Inviable Sanitariamente</v>
      </c>
      <c r="OQU474" s="44" t="str">
        <f t="shared" si="1120"/>
        <v>Inviable Sanitariamente</v>
      </c>
      <c r="OQV474" s="44" t="str">
        <f t="shared" si="1120"/>
        <v>Inviable Sanitariamente</v>
      </c>
      <c r="OQW474" s="44" t="str">
        <f t="shared" si="1120"/>
        <v>Inviable Sanitariamente</v>
      </c>
      <c r="OQX474" s="44" t="str">
        <f t="shared" si="1120"/>
        <v>Inviable Sanitariamente</v>
      </c>
      <c r="OQY474" s="44" t="str">
        <f t="shared" si="1120"/>
        <v>Inviable Sanitariamente</v>
      </c>
      <c r="OQZ474" s="44" t="str">
        <f t="shared" si="1120"/>
        <v>Inviable Sanitariamente</v>
      </c>
      <c r="ORA474" s="44" t="str">
        <f t="shared" si="1120"/>
        <v>Inviable Sanitariamente</v>
      </c>
      <c r="ORB474" s="44" t="str">
        <f t="shared" ref="ORB474:ORK476" si="1121">IF(OQZ474&lt;5,"Sin Riesgo",IF(OQZ474 &lt;=14,"Bajo",IF(OQZ474&lt;=35,"Medio",IF(OQZ474&lt;=80,"Alto","Inviable Sanitariamente"))))</f>
        <v>Inviable Sanitariamente</v>
      </c>
      <c r="ORC474" s="44" t="str">
        <f t="shared" si="1121"/>
        <v>Inviable Sanitariamente</v>
      </c>
      <c r="ORD474" s="44" t="str">
        <f t="shared" si="1121"/>
        <v>Inviable Sanitariamente</v>
      </c>
      <c r="ORE474" s="44" t="str">
        <f t="shared" si="1121"/>
        <v>Inviable Sanitariamente</v>
      </c>
      <c r="ORF474" s="44" t="str">
        <f t="shared" si="1121"/>
        <v>Inviable Sanitariamente</v>
      </c>
      <c r="ORG474" s="44" t="str">
        <f t="shared" si="1121"/>
        <v>Inviable Sanitariamente</v>
      </c>
      <c r="ORH474" s="44" t="str">
        <f t="shared" si="1121"/>
        <v>Inviable Sanitariamente</v>
      </c>
      <c r="ORI474" s="44" t="str">
        <f t="shared" si="1121"/>
        <v>Inviable Sanitariamente</v>
      </c>
      <c r="ORJ474" s="44" t="str">
        <f t="shared" si="1121"/>
        <v>Inviable Sanitariamente</v>
      </c>
      <c r="ORK474" s="44" t="str">
        <f t="shared" si="1121"/>
        <v>Inviable Sanitariamente</v>
      </c>
      <c r="ORL474" s="44" t="str">
        <f t="shared" ref="ORL474:ORU476" si="1122">IF(ORJ474&lt;5,"Sin Riesgo",IF(ORJ474 &lt;=14,"Bajo",IF(ORJ474&lt;=35,"Medio",IF(ORJ474&lt;=80,"Alto","Inviable Sanitariamente"))))</f>
        <v>Inviable Sanitariamente</v>
      </c>
      <c r="ORM474" s="44" t="str">
        <f t="shared" si="1122"/>
        <v>Inviable Sanitariamente</v>
      </c>
      <c r="ORN474" s="44" t="str">
        <f t="shared" si="1122"/>
        <v>Inviable Sanitariamente</v>
      </c>
      <c r="ORO474" s="44" t="str">
        <f t="shared" si="1122"/>
        <v>Inviable Sanitariamente</v>
      </c>
      <c r="ORP474" s="44" t="str">
        <f t="shared" si="1122"/>
        <v>Inviable Sanitariamente</v>
      </c>
      <c r="ORQ474" s="44" t="str">
        <f t="shared" si="1122"/>
        <v>Inviable Sanitariamente</v>
      </c>
      <c r="ORR474" s="44" t="str">
        <f t="shared" si="1122"/>
        <v>Inviable Sanitariamente</v>
      </c>
      <c r="ORS474" s="44" t="str">
        <f t="shared" si="1122"/>
        <v>Inviable Sanitariamente</v>
      </c>
      <c r="ORT474" s="44" t="str">
        <f t="shared" si="1122"/>
        <v>Inviable Sanitariamente</v>
      </c>
      <c r="ORU474" s="44" t="str">
        <f t="shared" si="1122"/>
        <v>Inviable Sanitariamente</v>
      </c>
      <c r="ORV474" s="44" t="str">
        <f t="shared" ref="ORV474:OSE476" si="1123">IF(ORT474&lt;5,"Sin Riesgo",IF(ORT474 &lt;=14,"Bajo",IF(ORT474&lt;=35,"Medio",IF(ORT474&lt;=80,"Alto","Inviable Sanitariamente"))))</f>
        <v>Inviable Sanitariamente</v>
      </c>
      <c r="ORW474" s="44" t="str">
        <f t="shared" si="1123"/>
        <v>Inviable Sanitariamente</v>
      </c>
      <c r="ORX474" s="44" t="str">
        <f t="shared" si="1123"/>
        <v>Inviable Sanitariamente</v>
      </c>
      <c r="ORY474" s="44" t="str">
        <f t="shared" si="1123"/>
        <v>Inviable Sanitariamente</v>
      </c>
      <c r="ORZ474" s="44" t="str">
        <f t="shared" si="1123"/>
        <v>Inviable Sanitariamente</v>
      </c>
      <c r="OSA474" s="44" t="str">
        <f t="shared" si="1123"/>
        <v>Inviable Sanitariamente</v>
      </c>
      <c r="OSB474" s="44" t="str">
        <f t="shared" si="1123"/>
        <v>Inviable Sanitariamente</v>
      </c>
      <c r="OSC474" s="44" t="str">
        <f t="shared" si="1123"/>
        <v>Inviable Sanitariamente</v>
      </c>
      <c r="OSD474" s="44" t="str">
        <f t="shared" si="1123"/>
        <v>Inviable Sanitariamente</v>
      </c>
      <c r="OSE474" s="44" t="str">
        <f t="shared" si="1123"/>
        <v>Inviable Sanitariamente</v>
      </c>
      <c r="OSF474" s="44" t="str">
        <f t="shared" ref="OSF474:OSO476" si="1124">IF(OSD474&lt;5,"Sin Riesgo",IF(OSD474 &lt;=14,"Bajo",IF(OSD474&lt;=35,"Medio",IF(OSD474&lt;=80,"Alto","Inviable Sanitariamente"))))</f>
        <v>Inviable Sanitariamente</v>
      </c>
      <c r="OSG474" s="44" t="str">
        <f t="shared" si="1124"/>
        <v>Inviable Sanitariamente</v>
      </c>
      <c r="OSH474" s="44" t="str">
        <f t="shared" si="1124"/>
        <v>Inviable Sanitariamente</v>
      </c>
      <c r="OSI474" s="44" t="str">
        <f t="shared" si="1124"/>
        <v>Inviable Sanitariamente</v>
      </c>
      <c r="OSJ474" s="44" t="str">
        <f t="shared" si="1124"/>
        <v>Inviable Sanitariamente</v>
      </c>
      <c r="OSK474" s="44" t="str">
        <f t="shared" si="1124"/>
        <v>Inviable Sanitariamente</v>
      </c>
      <c r="OSL474" s="44" t="str">
        <f t="shared" si="1124"/>
        <v>Inviable Sanitariamente</v>
      </c>
      <c r="OSM474" s="44" t="str">
        <f t="shared" si="1124"/>
        <v>Inviable Sanitariamente</v>
      </c>
      <c r="OSN474" s="44" t="str">
        <f t="shared" si="1124"/>
        <v>Inviable Sanitariamente</v>
      </c>
      <c r="OSO474" s="44" t="str">
        <f t="shared" si="1124"/>
        <v>Inviable Sanitariamente</v>
      </c>
      <c r="OSP474" s="44" t="str">
        <f t="shared" ref="OSP474:OSY476" si="1125">IF(OSN474&lt;5,"Sin Riesgo",IF(OSN474 &lt;=14,"Bajo",IF(OSN474&lt;=35,"Medio",IF(OSN474&lt;=80,"Alto","Inviable Sanitariamente"))))</f>
        <v>Inviable Sanitariamente</v>
      </c>
      <c r="OSQ474" s="44" t="str">
        <f t="shared" si="1125"/>
        <v>Inviable Sanitariamente</v>
      </c>
      <c r="OSR474" s="44" t="str">
        <f t="shared" si="1125"/>
        <v>Inviable Sanitariamente</v>
      </c>
      <c r="OSS474" s="44" t="str">
        <f t="shared" si="1125"/>
        <v>Inviable Sanitariamente</v>
      </c>
      <c r="OST474" s="44" t="str">
        <f t="shared" si="1125"/>
        <v>Inviable Sanitariamente</v>
      </c>
      <c r="OSU474" s="44" t="str">
        <f t="shared" si="1125"/>
        <v>Inviable Sanitariamente</v>
      </c>
      <c r="OSV474" s="44" t="str">
        <f t="shared" si="1125"/>
        <v>Inviable Sanitariamente</v>
      </c>
      <c r="OSW474" s="44" t="str">
        <f t="shared" si="1125"/>
        <v>Inviable Sanitariamente</v>
      </c>
      <c r="OSX474" s="44" t="str">
        <f t="shared" si="1125"/>
        <v>Inviable Sanitariamente</v>
      </c>
      <c r="OSY474" s="44" t="str">
        <f t="shared" si="1125"/>
        <v>Inviable Sanitariamente</v>
      </c>
      <c r="OSZ474" s="44" t="str">
        <f t="shared" ref="OSZ474:OTI476" si="1126">IF(OSX474&lt;5,"Sin Riesgo",IF(OSX474 &lt;=14,"Bajo",IF(OSX474&lt;=35,"Medio",IF(OSX474&lt;=80,"Alto","Inviable Sanitariamente"))))</f>
        <v>Inviable Sanitariamente</v>
      </c>
      <c r="OTA474" s="44" t="str">
        <f t="shared" si="1126"/>
        <v>Inviable Sanitariamente</v>
      </c>
      <c r="OTB474" s="44" t="str">
        <f t="shared" si="1126"/>
        <v>Inviable Sanitariamente</v>
      </c>
      <c r="OTC474" s="44" t="str">
        <f t="shared" si="1126"/>
        <v>Inviable Sanitariamente</v>
      </c>
      <c r="OTD474" s="44" t="str">
        <f t="shared" si="1126"/>
        <v>Inviable Sanitariamente</v>
      </c>
      <c r="OTE474" s="44" t="str">
        <f t="shared" si="1126"/>
        <v>Inviable Sanitariamente</v>
      </c>
      <c r="OTF474" s="44" t="str">
        <f t="shared" si="1126"/>
        <v>Inviable Sanitariamente</v>
      </c>
      <c r="OTG474" s="44" t="str">
        <f t="shared" si="1126"/>
        <v>Inviable Sanitariamente</v>
      </c>
      <c r="OTH474" s="44" t="str">
        <f t="shared" si="1126"/>
        <v>Inviable Sanitariamente</v>
      </c>
      <c r="OTI474" s="44" t="str">
        <f t="shared" si="1126"/>
        <v>Inviable Sanitariamente</v>
      </c>
      <c r="OTJ474" s="44" t="str">
        <f t="shared" ref="OTJ474:OTS476" si="1127">IF(OTH474&lt;5,"Sin Riesgo",IF(OTH474 &lt;=14,"Bajo",IF(OTH474&lt;=35,"Medio",IF(OTH474&lt;=80,"Alto","Inviable Sanitariamente"))))</f>
        <v>Inviable Sanitariamente</v>
      </c>
      <c r="OTK474" s="44" t="str">
        <f t="shared" si="1127"/>
        <v>Inviable Sanitariamente</v>
      </c>
      <c r="OTL474" s="44" t="str">
        <f t="shared" si="1127"/>
        <v>Inviable Sanitariamente</v>
      </c>
      <c r="OTM474" s="44" t="str">
        <f t="shared" si="1127"/>
        <v>Inviable Sanitariamente</v>
      </c>
      <c r="OTN474" s="44" t="str">
        <f t="shared" si="1127"/>
        <v>Inviable Sanitariamente</v>
      </c>
      <c r="OTO474" s="44" t="str">
        <f t="shared" si="1127"/>
        <v>Inviable Sanitariamente</v>
      </c>
      <c r="OTP474" s="44" t="str">
        <f t="shared" si="1127"/>
        <v>Inviable Sanitariamente</v>
      </c>
      <c r="OTQ474" s="44" t="str">
        <f t="shared" si="1127"/>
        <v>Inviable Sanitariamente</v>
      </c>
      <c r="OTR474" s="44" t="str">
        <f t="shared" si="1127"/>
        <v>Inviable Sanitariamente</v>
      </c>
      <c r="OTS474" s="44" t="str">
        <f t="shared" si="1127"/>
        <v>Inviable Sanitariamente</v>
      </c>
      <c r="OTT474" s="44" t="str">
        <f t="shared" ref="OTT474:OUC476" si="1128">IF(OTR474&lt;5,"Sin Riesgo",IF(OTR474 &lt;=14,"Bajo",IF(OTR474&lt;=35,"Medio",IF(OTR474&lt;=80,"Alto","Inviable Sanitariamente"))))</f>
        <v>Inviable Sanitariamente</v>
      </c>
      <c r="OTU474" s="44" t="str">
        <f t="shared" si="1128"/>
        <v>Inviable Sanitariamente</v>
      </c>
      <c r="OTV474" s="44" t="str">
        <f t="shared" si="1128"/>
        <v>Inviable Sanitariamente</v>
      </c>
      <c r="OTW474" s="44" t="str">
        <f t="shared" si="1128"/>
        <v>Inviable Sanitariamente</v>
      </c>
      <c r="OTX474" s="44" t="str">
        <f t="shared" si="1128"/>
        <v>Inviable Sanitariamente</v>
      </c>
      <c r="OTY474" s="44" t="str">
        <f t="shared" si="1128"/>
        <v>Inviable Sanitariamente</v>
      </c>
      <c r="OTZ474" s="44" t="str">
        <f t="shared" si="1128"/>
        <v>Inviable Sanitariamente</v>
      </c>
      <c r="OUA474" s="44" t="str">
        <f t="shared" si="1128"/>
        <v>Inviable Sanitariamente</v>
      </c>
      <c r="OUB474" s="44" t="str">
        <f t="shared" si="1128"/>
        <v>Inviable Sanitariamente</v>
      </c>
      <c r="OUC474" s="44" t="str">
        <f t="shared" si="1128"/>
        <v>Inviable Sanitariamente</v>
      </c>
      <c r="OUD474" s="44" t="str">
        <f t="shared" ref="OUD474:OUM476" si="1129">IF(OUB474&lt;5,"Sin Riesgo",IF(OUB474 &lt;=14,"Bajo",IF(OUB474&lt;=35,"Medio",IF(OUB474&lt;=80,"Alto","Inviable Sanitariamente"))))</f>
        <v>Inviable Sanitariamente</v>
      </c>
      <c r="OUE474" s="44" t="str">
        <f t="shared" si="1129"/>
        <v>Inviable Sanitariamente</v>
      </c>
      <c r="OUF474" s="44" t="str">
        <f t="shared" si="1129"/>
        <v>Inviable Sanitariamente</v>
      </c>
      <c r="OUG474" s="44" t="str">
        <f t="shared" si="1129"/>
        <v>Inviable Sanitariamente</v>
      </c>
      <c r="OUH474" s="44" t="str">
        <f t="shared" si="1129"/>
        <v>Inviable Sanitariamente</v>
      </c>
      <c r="OUI474" s="44" t="str">
        <f t="shared" si="1129"/>
        <v>Inviable Sanitariamente</v>
      </c>
      <c r="OUJ474" s="44" t="str">
        <f t="shared" si="1129"/>
        <v>Inviable Sanitariamente</v>
      </c>
      <c r="OUK474" s="44" t="str">
        <f t="shared" si="1129"/>
        <v>Inviable Sanitariamente</v>
      </c>
      <c r="OUL474" s="44" t="str">
        <f t="shared" si="1129"/>
        <v>Inviable Sanitariamente</v>
      </c>
      <c r="OUM474" s="44" t="str">
        <f t="shared" si="1129"/>
        <v>Inviable Sanitariamente</v>
      </c>
      <c r="OUN474" s="44" t="str">
        <f t="shared" ref="OUN474:OUW476" si="1130">IF(OUL474&lt;5,"Sin Riesgo",IF(OUL474 &lt;=14,"Bajo",IF(OUL474&lt;=35,"Medio",IF(OUL474&lt;=80,"Alto","Inviable Sanitariamente"))))</f>
        <v>Inviable Sanitariamente</v>
      </c>
      <c r="OUO474" s="44" t="str">
        <f t="shared" si="1130"/>
        <v>Inviable Sanitariamente</v>
      </c>
      <c r="OUP474" s="44" t="str">
        <f t="shared" si="1130"/>
        <v>Inviable Sanitariamente</v>
      </c>
      <c r="OUQ474" s="44" t="str">
        <f t="shared" si="1130"/>
        <v>Inviable Sanitariamente</v>
      </c>
      <c r="OUR474" s="44" t="str">
        <f t="shared" si="1130"/>
        <v>Inviable Sanitariamente</v>
      </c>
      <c r="OUS474" s="44" t="str">
        <f t="shared" si="1130"/>
        <v>Inviable Sanitariamente</v>
      </c>
      <c r="OUT474" s="44" t="str">
        <f t="shared" si="1130"/>
        <v>Inviable Sanitariamente</v>
      </c>
      <c r="OUU474" s="44" t="str">
        <f t="shared" si="1130"/>
        <v>Inviable Sanitariamente</v>
      </c>
      <c r="OUV474" s="44" t="str">
        <f t="shared" si="1130"/>
        <v>Inviable Sanitariamente</v>
      </c>
      <c r="OUW474" s="44" t="str">
        <f t="shared" si="1130"/>
        <v>Inviable Sanitariamente</v>
      </c>
      <c r="OUX474" s="44" t="str">
        <f t="shared" ref="OUX474:OVG476" si="1131">IF(OUV474&lt;5,"Sin Riesgo",IF(OUV474 &lt;=14,"Bajo",IF(OUV474&lt;=35,"Medio",IF(OUV474&lt;=80,"Alto","Inviable Sanitariamente"))))</f>
        <v>Inviable Sanitariamente</v>
      </c>
      <c r="OUY474" s="44" t="str">
        <f t="shared" si="1131"/>
        <v>Inviable Sanitariamente</v>
      </c>
      <c r="OUZ474" s="44" t="str">
        <f t="shared" si="1131"/>
        <v>Inviable Sanitariamente</v>
      </c>
      <c r="OVA474" s="44" t="str">
        <f t="shared" si="1131"/>
        <v>Inviable Sanitariamente</v>
      </c>
      <c r="OVB474" s="44" t="str">
        <f t="shared" si="1131"/>
        <v>Inviable Sanitariamente</v>
      </c>
      <c r="OVC474" s="44" t="str">
        <f t="shared" si="1131"/>
        <v>Inviable Sanitariamente</v>
      </c>
      <c r="OVD474" s="44" t="str">
        <f t="shared" si="1131"/>
        <v>Inviable Sanitariamente</v>
      </c>
      <c r="OVE474" s="44" t="str">
        <f t="shared" si="1131"/>
        <v>Inviable Sanitariamente</v>
      </c>
      <c r="OVF474" s="44" t="str">
        <f t="shared" si="1131"/>
        <v>Inviable Sanitariamente</v>
      </c>
      <c r="OVG474" s="44" t="str">
        <f t="shared" si="1131"/>
        <v>Inviable Sanitariamente</v>
      </c>
      <c r="OVH474" s="44" t="str">
        <f t="shared" ref="OVH474:OVQ476" si="1132">IF(OVF474&lt;5,"Sin Riesgo",IF(OVF474 &lt;=14,"Bajo",IF(OVF474&lt;=35,"Medio",IF(OVF474&lt;=80,"Alto","Inviable Sanitariamente"))))</f>
        <v>Inviable Sanitariamente</v>
      </c>
      <c r="OVI474" s="44" t="str">
        <f t="shared" si="1132"/>
        <v>Inviable Sanitariamente</v>
      </c>
      <c r="OVJ474" s="44" t="str">
        <f t="shared" si="1132"/>
        <v>Inviable Sanitariamente</v>
      </c>
      <c r="OVK474" s="44" t="str">
        <f t="shared" si="1132"/>
        <v>Inviable Sanitariamente</v>
      </c>
      <c r="OVL474" s="44" t="str">
        <f t="shared" si="1132"/>
        <v>Inviable Sanitariamente</v>
      </c>
      <c r="OVM474" s="44" t="str">
        <f t="shared" si="1132"/>
        <v>Inviable Sanitariamente</v>
      </c>
      <c r="OVN474" s="44" t="str">
        <f t="shared" si="1132"/>
        <v>Inviable Sanitariamente</v>
      </c>
      <c r="OVO474" s="44" t="str">
        <f t="shared" si="1132"/>
        <v>Inviable Sanitariamente</v>
      </c>
      <c r="OVP474" s="44" t="str">
        <f t="shared" si="1132"/>
        <v>Inviable Sanitariamente</v>
      </c>
      <c r="OVQ474" s="44" t="str">
        <f t="shared" si="1132"/>
        <v>Inviable Sanitariamente</v>
      </c>
      <c r="OVR474" s="44" t="str">
        <f t="shared" ref="OVR474:OWA476" si="1133">IF(OVP474&lt;5,"Sin Riesgo",IF(OVP474 &lt;=14,"Bajo",IF(OVP474&lt;=35,"Medio",IF(OVP474&lt;=80,"Alto","Inviable Sanitariamente"))))</f>
        <v>Inviable Sanitariamente</v>
      </c>
      <c r="OVS474" s="44" t="str">
        <f t="shared" si="1133"/>
        <v>Inviable Sanitariamente</v>
      </c>
      <c r="OVT474" s="44" t="str">
        <f t="shared" si="1133"/>
        <v>Inviable Sanitariamente</v>
      </c>
      <c r="OVU474" s="44" t="str">
        <f t="shared" si="1133"/>
        <v>Inviable Sanitariamente</v>
      </c>
      <c r="OVV474" s="44" t="str">
        <f t="shared" si="1133"/>
        <v>Inviable Sanitariamente</v>
      </c>
      <c r="OVW474" s="44" t="str">
        <f t="shared" si="1133"/>
        <v>Inviable Sanitariamente</v>
      </c>
      <c r="OVX474" s="44" t="str">
        <f t="shared" si="1133"/>
        <v>Inviable Sanitariamente</v>
      </c>
      <c r="OVY474" s="44" t="str">
        <f t="shared" si="1133"/>
        <v>Inviable Sanitariamente</v>
      </c>
      <c r="OVZ474" s="44" t="str">
        <f t="shared" si="1133"/>
        <v>Inviable Sanitariamente</v>
      </c>
      <c r="OWA474" s="44" t="str">
        <f t="shared" si="1133"/>
        <v>Inviable Sanitariamente</v>
      </c>
      <c r="OWB474" s="44" t="str">
        <f t="shared" ref="OWB474:OWK476" si="1134">IF(OVZ474&lt;5,"Sin Riesgo",IF(OVZ474 &lt;=14,"Bajo",IF(OVZ474&lt;=35,"Medio",IF(OVZ474&lt;=80,"Alto","Inviable Sanitariamente"))))</f>
        <v>Inviable Sanitariamente</v>
      </c>
      <c r="OWC474" s="44" t="str">
        <f t="shared" si="1134"/>
        <v>Inviable Sanitariamente</v>
      </c>
      <c r="OWD474" s="44" t="str">
        <f t="shared" si="1134"/>
        <v>Inviable Sanitariamente</v>
      </c>
      <c r="OWE474" s="44" t="str">
        <f t="shared" si="1134"/>
        <v>Inviable Sanitariamente</v>
      </c>
      <c r="OWF474" s="44" t="str">
        <f t="shared" si="1134"/>
        <v>Inviable Sanitariamente</v>
      </c>
      <c r="OWG474" s="44" t="str">
        <f t="shared" si="1134"/>
        <v>Inviable Sanitariamente</v>
      </c>
      <c r="OWH474" s="44" t="str">
        <f t="shared" si="1134"/>
        <v>Inviable Sanitariamente</v>
      </c>
      <c r="OWI474" s="44" t="str">
        <f t="shared" si="1134"/>
        <v>Inviable Sanitariamente</v>
      </c>
      <c r="OWJ474" s="44" t="str">
        <f t="shared" si="1134"/>
        <v>Inviable Sanitariamente</v>
      </c>
      <c r="OWK474" s="44" t="str">
        <f t="shared" si="1134"/>
        <v>Inviable Sanitariamente</v>
      </c>
      <c r="OWL474" s="44" t="str">
        <f t="shared" ref="OWL474:OWU476" si="1135">IF(OWJ474&lt;5,"Sin Riesgo",IF(OWJ474 &lt;=14,"Bajo",IF(OWJ474&lt;=35,"Medio",IF(OWJ474&lt;=80,"Alto","Inviable Sanitariamente"))))</f>
        <v>Inviable Sanitariamente</v>
      </c>
      <c r="OWM474" s="44" t="str">
        <f t="shared" si="1135"/>
        <v>Inviable Sanitariamente</v>
      </c>
      <c r="OWN474" s="44" t="str">
        <f t="shared" si="1135"/>
        <v>Inviable Sanitariamente</v>
      </c>
      <c r="OWO474" s="44" t="str">
        <f t="shared" si="1135"/>
        <v>Inviable Sanitariamente</v>
      </c>
      <c r="OWP474" s="44" t="str">
        <f t="shared" si="1135"/>
        <v>Inviable Sanitariamente</v>
      </c>
      <c r="OWQ474" s="44" t="str">
        <f t="shared" si="1135"/>
        <v>Inviable Sanitariamente</v>
      </c>
      <c r="OWR474" s="44" t="str">
        <f t="shared" si="1135"/>
        <v>Inviable Sanitariamente</v>
      </c>
      <c r="OWS474" s="44" t="str">
        <f t="shared" si="1135"/>
        <v>Inviable Sanitariamente</v>
      </c>
      <c r="OWT474" s="44" t="str">
        <f t="shared" si="1135"/>
        <v>Inviable Sanitariamente</v>
      </c>
      <c r="OWU474" s="44" t="str">
        <f t="shared" si="1135"/>
        <v>Inviable Sanitariamente</v>
      </c>
      <c r="OWV474" s="44" t="str">
        <f t="shared" ref="OWV474:OXE476" si="1136">IF(OWT474&lt;5,"Sin Riesgo",IF(OWT474 &lt;=14,"Bajo",IF(OWT474&lt;=35,"Medio",IF(OWT474&lt;=80,"Alto","Inviable Sanitariamente"))))</f>
        <v>Inviable Sanitariamente</v>
      </c>
      <c r="OWW474" s="44" t="str">
        <f t="shared" si="1136"/>
        <v>Inviable Sanitariamente</v>
      </c>
      <c r="OWX474" s="44" t="str">
        <f t="shared" si="1136"/>
        <v>Inviable Sanitariamente</v>
      </c>
      <c r="OWY474" s="44" t="str">
        <f t="shared" si="1136"/>
        <v>Inviable Sanitariamente</v>
      </c>
      <c r="OWZ474" s="44" t="str">
        <f t="shared" si="1136"/>
        <v>Inviable Sanitariamente</v>
      </c>
      <c r="OXA474" s="44" t="str">
        <f t="shared" si="1136"/>
        <v>Inviable Sanitariamente</v>
      </c>
      <c r="OXB474" s="44" t="str">
        <f t="shared" si="1136"/>
        <v>Inviable Sanitariamente</v>
      </c>
      <c r="OXC474" s="44" t="str">
        <f t="shared" si="1136"/>
        <v>Inviable Sanitariamente</v>
      </c>
      <c r="OXD474" s="44" t="str">
        <f t="shared" si="1136"/>
        <v>Inviable Sanitariamente</v>
      </c>
      <c r="OXE474" s="44" t="str">
        <f t="shared" si="1136"/>
        <v>Inviable Sanitariamente</v>
      </c>
      <c r="OXF474" s="44" t="str">
        <f t="shared" ref="OXF474:OXO476" si="1137">IF(OXD474&lt;5,"Sin Riesgo",IF(OXD474 &lt;=14,"Bajo",IF(OXD474&lt;=35,"Medio",IF(OXD474&lt;=80,"Alto","Inviable Sanitariamente"))))</f>
        <v>Inviable Sanitariamente</v>
      </c>
      <c r="OXG474" s="44" t="str">
        <f t="shared" si="1137"/>
        <v>Inviable Sanitariamente</v>
      </c>
      <c r="OXH474" s="44" t="str">
        <f t="shared" si="1137"/>
        <v>Inviable Sanitariamente</v>
      </c>
      <c r="OXI474" s="44" t="str">
        <f t="shared" si="1137"/>
        <v>Inviable Sanitariamente</v>
      </c>
      <c r="OXJ474" s="44" t="str">
        <f t="shared" si="1137"/>
        <v>Inviable Sanitariamente</v>
      </c>
      <c r="OXK474" s="44" t="str">
        <f t="shared" si="1137"/>
        <v>Inviable Sanitariamente</v>
      </c>
      <c r="OXL474" s="44" t="str">
        <f t="shared" si="1137"/>
        <v>Inviable Sanitariamente</v>
      </c>
      <c r="OXM474" s="44" t="str">
        <f t="shared" si="1137"/>
        <v>Inviable Sanitariamente</v>
      </c>
      <c r="OXN474" s="44" t="str">
        <f t="shared" si="1137"/>
        <v>Inviable Sanitariamente</v>
      </c>
      <c r="OXO474" s="44" t="str">
        <f t="shared" si="1137"/>
        <v>Inviable Sanitariamente</v>
      </c>
      <c r="OXP474" s="44" t="str">
        <f t="shared" ref="OXP474:OXY476" si="1138">IF(OXN474&lt;5,"Sin Riesgo",IF(OXN474 &lt;=14,"Bajo",IF(OXN474&lt;=35,"Medio",IF(OXN474&lt;=80,"Alto","Inviable Sanitariamente"))))</f>
        <v>Inviable Sanitariamente</v>
      </c>
      <c r="OXQ474" s="44" t="str">
        <f t="shared" si="1138"/>
        <v>Inviable Sanitariamente</v>
      </c>
      <c r="OXR474" s="44" t="str">
        <f t="shared" si="1138"/>
        <v>Inviable Sanitariamente</v>
      </c>
      <c r="OXS474" s="44" t="str">
        <f t="shared" si="1138"/>
        <v>Inviable Sanitariamente</v>
      </c>
      <c r="OXT474" s="44" t="str">
        <f t="shared" si="1138"/>
        <v>Inviable Sanitariamente</v>
      </c>
      <c r="OXU474" s="44" t="str">
        <f t="shared" si="1138"/>
        <v>Inviable Sanitariamente</v>
      </c>
      <c r="OXV474" s="44" t="str">
        <f t="shared" si="1138"/>
        <v>Inviable Sanitariamente</v>
      </c>
      <c r="OXW474" s="44" t="str">
        <f t="shared" si="1138"/>
        <v>Inviable Sanitariamente</v>
      </c>
      <c r="OXX474" s="44" t="str">
        <f t="shared" si="1138"/>
        <v>Inviable Sanitariamente</v>
      </c>
      <c r="OXY474" s="44" t="str">
        <f t="shared" si="1138"/>
        <v>Inviable Sanitariamente</v>
      </c>
      <c r="OXZ474" s="44" t="str">
        <f t="shared" ref="OXZ474:OYI476" si="1139">IF(OXX474&lt;5,"Sin Riesgo",IF(OXX474 &lt;=14,"Bajo",IF(OXX474&lt;=35,"Medio",IF(OXX474&lt;=80,"Alto","Inviable Sanitariamente"))))</f>
        <v>Inviable Sanitariamente</v>
      </c>
      <c r="OYA474" s="44" t="str">
        <f t="shared" si="1139"/>
        <v>Inviable Sanitariamente</v>
      </c>
      <c r="OYB474" s="44" t="str">
        <f t="shared" si="1139"/>
        <v>Inviable Sanitariamente</v>
      </c>
      <c r="OYC474" s="44" t="str">
        <f t="shared" si="1139"/>
        <v>Inviable Sanitariamente</v>
      </c>
      <c r="OYD474" s="44" t="str">
        <f t="shared" si="1139"/>
        <v>Inviable Sanitariamente</v>
      </c>
      <c r="OYE474" s="44" t="str">
        <f t="shared" si="1139"/>
        <v>Inviable Sanitariamente</v>
      </c>
      <c r="OYF474" s="44" t="str">
        <f t="shared" si="1139"/>
        <v>Inviable Sanitariamente</v>
      </c>
      <c r="OYG474" s="44" t="str">
        <f t="shared" si="1139"/>
        <v>Inviable Sanitariamente</v>
      </c>
      <c r="OYH474" s="44" t="str">
        <f t="shared" si="1139"/>
        <v>Inviable Sanitariamente</v>
      </c>
      <c r="OYI474" s="44" t="str">
        <f t="shared" si="1139"/>
        <v>Inviable Sanitariamente</v>
      </c>
      <c r="OYJ474" s="44" t="str">
        <f t="shared" ref="OYJ474:OYS476" si="1140">IF(OYH474&lt;5,"Sin Riesgo",IF(OYH474 &lt;=14,"Bajo",IF(OYH474&lt;=35,"Medio",IF(OYH474&lt;=80,"Alto","Inviable Sanitariamente"))))</f>
        <v>Inviable Sanitariamente</v>
      </c>
      <c r="OYK474" s="44" t="str">
        <f t="shared" si="1140"/>
        <v>Inviable Sanitariamente</v>
      </c>
      <c r="OYL474" s="44" t="str">
        <f t="shared" si="1140"/>
        <v>Inviable Sanitariamente</v>
      </c>
      <c r="OYM474" s="44" t="str">
        <f t="shared" si="1140"/>
        <v>Inviable Sanitariamente</v>
      </c>
      <c r="OYN474" s="44" t="str">
        <f t="shared" si="1140"/>
        <v>Inviable Sanitariamente</v>
      </c>
      <c r="OYO474" s="44" t="str">
        <f t="shared" si="1140"/>
        <v>Inviable Sanitariamente</v>
      </c>
      <c r="OYP474" s="44" t="str">
        <f t="shared" si="1140"/>
        <v>Inviable Sanitariamente</v>
      </c>
      <c r="OYQ474" s="44" t="str">
        <f t="shared" si="1140"/>
        <v>Inviable Sanitariamente</v>
      </c>
      <c r="OYR474" s="44" t="str">
        <f t="shared" si="1140"/>
        <v>Inviable Sanitariamente</v>
      </c>
      <c r="OYS474" s="44" t="str">
        <f t="shared" si="1140"/>
        <v>Inviable Sanitariamente</v>
      </c>
      <c r="OYT474" s="44" t="str">
        <f t="shared" ref="OYT474:OZC476" si="1141">IF(OYR474&lt;5,"Sin Riesgo",IF(OYR474 &lt;=14,"Bajo",IF(OYR474&lt;=35,"Medio",IF(OYR474&lt;=80,"Alto","Inviable Sanitariamente"))))</f>
        <v>Inviable Sanitariamente</v>
      </c>
      <c r="OYU474" s="44" t="str">
        <f t="shared" si="1141"/>
        <v>Inviable Sanitariamente</v>
      </c>
      <c r="OYV474" s="44" t="str">
        <f t="shared" si="1141"/>
        <v>Inviable Sanitariamente</v>
      </c>
      <c r="OYW474" s="44" t="str">
        <f t="shared" si="1141"/>
        <v>Inviable Sanitariamente</v>
      </c>
      <c r="OYX474" s="44" t="str">
        <f t="shared" si="1141"/>
        <v>Inviable Sanitariamente</v>
      </c>
      <c r="OYY474" s="44" t="str">
        <f t="shared" si="1141"/>
        <v>Inviable Sanitariamente</v>
      </c>
      <c r="OYZ474" s="44" t="str">
        <f t="shared" si="1141"/>
        <v>Inviable Sanitariamente</v>
      </c>
      <c r="OZA474" s="44" t="str">
        <f t="shared" si="1141"/>
        <v>Inviable Sanitariamente</v>
      </c>
      <c r="OZB474" s="44" t="str">
        <f t="shared" si="1141"/>
        <v>Inviable Sanitariamente</v>
      </c>
      <c r="OZC474" s="44" t="str">
        <f t="shared" si="1141"/>
        <v>Inviable Sanitariamente</v>
      </c>
      <c r="OZD474" s="44" t="str">
        <f t="shared" ref="OZD474:OZM476" si="1142">IF(OZB474&lt;5,"Sin Riesgo",IF(OZB474 &lt;=14,"Bajo",IF(OZB474&lt;=35,"Medio",IF(OZB474&lt;=80,"Alto","Inviable Sanitariamente"))))</f>
        <v>Inviable Sanitariamente</v>
      </c>
      <c r="OZE474" s="44" t="str">
        <f t="shared" si="1142"/>
        <v>Inviable Sanitariamente</v>
      </c>
      <c r="OZF474" s="44" t="str">
        <f t="shared" si="1142"/>
        <v>Inviable Sanitariamente</v>
      </c>
      <c r="OZG474" s="44" t="str">
        <f t="shared" si="1142"/>
        <v>Inviable Sanitariamente</v>
      </c>
      <c r="OZH474" s="44" t="str">
        <f t="shared" si="1142"/>
        <v>Inviable Sanitariamente</v>
      </c>
      <c r="OZI474" s="44" t="str">
        <f t="shared" si="1142"/>
        <v>Inviable Sanitariamente</v>
      </c>
      <c r="OZJ474" s="44" t="str">
        <f t="shared" si="1142"/>
        <v>Inviable Sanitariamente</v>
      </c>
      <c r="OZK474" s="44" t="str">
        <f t="shared" si="1142"/>
        <v>Inviable Sanitariamente</v>
      </c>
      <c r="OZL474" s="44" t="str">
        <f t="shared" si="1142"/>
        <v>Inviable Sanitariamente</v>
      </c>
      <c r="OZM474" s="44" t="str">
        <f t="shared" si="1142"/>
        <v>Inviable Sanitariamente</v>
      </c>
      <c r="OZN474" s="44" t="str">
        <f t="shared" ref="OZN474:OZW476" si="1143">IF(OZL474&lt;5,"Sin Riesgo",IF(OZL474 &lt;=14,"Bajo",IF(OZL474&lt;=35,"Medio",IF(OZL474&lt;=80,"Alto","Inviable Sanitariamente"))))</f>
        <v>Inviable Sanitariamente</v>
      </c>
      <c r="OZO474" s="44" t="str">
        <f t="shared" si="1143"/>
        <v>Inviable Sanitariamente</v>
      </c>
      <c r="OZP474" s="44" t="str">
        <f t="shared" si="1143"/>
        <v>Inviable Sanitariamente</v>
      </c>
      <c r="OZQ474" s="44" t="str">
        <f t="shared" si="1143"/>
        <v>Inviable Sanitariamente</v>
      </c>
      <c r="OZR474" s="44" t="str">
        <f t="shared" si="1143"/>
        <v>Inviable Sanitariamente</v>
      </c>
      <c r="OZS474" s="44" t="str">
        <f t="shared" si="1143"/>
        <v>Inviable Sanitariamente</v>
      </c>
      <c r="OZT474" s="44" t="str">
        <f t="shared" si="1143"/>
        <v>Inviable Sanitariamente</v>
      </c>
      <c r="OZU474" s="44" t="str">
        <f t="shared" si="1143"/>
        <v>Inviable Sanitariamente</v>
      </c>
      <c r="OZV474" s="44" t="str">
        <f t="shared" si="1143"/>
        <v>Inviable Sanitariamente</v>
      </c>
      <c r="OZW474" s="44" t="str">
        <f t="shared" si="1143"/>
        <v>Inviable Sanitariamente</v>
      </c>
      <c r="OZX474" s="44" t="str">
        <f t="shared" ref="OZX474:PAG476" si="1144">IF(OZV474&lt;5,"Sin Riesgo",IF(OZV474 &lt;=14,"Bajo",IF(OZV474&lt;=35,"Medio",IF(OZV474&lt;=80,"Alto","Inviable Sanitariamente"))))</f>
        <v>Inviable Sanitariamente</v>
      </c>
      <c r="OZY474" s="44" t="str">
        <f t="shared" si="1144"/>
        <v>Inviable Sanitariamente</v>
      </c>
      <c r="OZZ474" s="44" t="str">
        <f t="shared" si="1144"/>
        <v>Inviable Sanitariamente</v>
      </c>
      <c r="PAA474" s="44" t="str">
        <f t="shared" si="1144"/>
        <v>Inviable Sanitariamente</v>
      </c>
      <c r="PAB474" s="44" t="str">
        <f t="shared" si="1144"/>
        <v>Inviable Sanitariamente</v>
      </c>
      <c r="PAC474" s="44" t="str">
        <f t="shared" si="1144"/>
        <v>Inviable Sanitariamente</v>
      </c>
      <c r="PAD474" s="44" t="str">
        <f t="shared" si="1144"/>
        <v>Inviable Sanitariamente</v>
      </c>
      <c r="PAE474" s="44" t="str">
        <f t="shared" si="1144"/>
        <v>Inviable Sanitariamente</v>
      </c>
      <c r="PAF474" s="44" t="str">
        <f t="shared" si="1144"/>
        <v>Inviable Sanitariamente</v>
      </c>
      <c r="PAG474" s="44" t="str">
        <f t="shared" si="1144"/>
        <v>Inviable Sanitariamente</v>
      </c>
      <c r="PAH474" s="44" t="str">
        <f t="shared" ref="PAH474:PAQ476" si="1145">IF(PAF474&lt;5,"Sin Riesgo",IF(PAF474 &lt;=14,"Bajo",IF(PAF474&lt;=35,"Medio",IF(PAF474&lt;=80,"Alto","Inviable Sanitariamente"))))</f>
        <v>Inviable Sanitariamente</v>
      </c>
      <c r="PAI474" s="44" t="str">
        <f t="shared" si="1145"/>
        <v>Inviable Sanitariamente</v>
      </c>
      <c r="PAJ474" s="44" t="str">
        <f t="shared" si="1145"/>
        <v>Inviable Sanitariamente</v>
      </c>
      <c r="PAK474" s="44" t="str">
        <f t="shared" si="1145"/>
        <v>Inviable Sanitariamente</v>
      </c>
      <c r="PAL474" s="44" t="str">
        <f t="shared" si="1145"/>
        <v>Inviable Sanitariamente</v>
      </c>
      <c r="PAM474" s="44" t="str">
        <f t="shared" si="1145"/>
        <v>Inviable Sanitariamente</v>
      </c>
      <c r="PAN474" s="44" t="str">
        <f t="shared" si="1145"/>
        <v>Inviable Sanitariamente</v>
      </c>
      <c r="PAO474" s="44" t="str">
        <f t="shared" si="1145"/>
        <v>Inviable Sanitariamente</v>
      </c>
      <c r="PAP474" s="44" t="str">
        <f t="shared" si="1145"/>
        <v>Inviable Sanitariamente</v>
      </c>
      <c r="PAQ474" s="44" t="str">
        <f t="shared" si="1145"/>
        <v>Inviable Sanitariamente</v>
      </c>
      <c r="PAR474" s="44" t="str">
        <f t="shared" ref="PAR474:PBA476" si="1146">IF(PAP474&lt;5,"Sin Riesgo",IF(PAP474 &lt;=14,"Bajo",IF(PAP474&lt;=35,"Medio",IF(PAP474&lt;=80,"Alto","Inviable Sanitariamente"))))</f>
        <v>Inviable Sanitariamente</v>
      </c>
      <c r="PAS474" s="44" t="str">
        <f t="shared" si="1146"/>
        <v>Inviable Sanitariamente</v>
      </c>
      <c r="PAT474" s="44" t="str">
        <f t="shared" si="1146"/>
        <v>Inviable Sanitariamente</v>
      </c>
      <c r="PAU474" s="44" t="str">
        <f t="shared" si="1146"/>
        <v>Inviable Sanitariamente</v>
      </c>
      <c r="PAV474" s="44" t="str">
        <f t="shared" si="1146"/>
        <v>Inviable Sanitariamente</v>
      </c>
      <c r="PAW474" s="44" t="str">
        <f t="shared" si="1146"/>
        <v>Inviable Sanitariamente</v>
      </c>
      <c r="PAX474" s="44" t="str">
        <f t="shared" si="1146"/>
        <v>Inviable Sanitariamente</v>
      </c>
      <c r="PAY474" s="44" t="str">
        <f t="shared" si="1146"/>
        <v>Inviable Sanitariamente</v>
      </c>
      <c r="PAZ474" s="44" t="str">
        <f t="shared" si="1146"/>
        <v>Inviable Sanitariamente</v>
      </c>
      <c r="PBA474" s="44" t="str">
        <f t="shared" si="1146"/>
        <v>Inviable Sanitariamente</v>
      </c>
      <c r="PBB474" s="44" t="str">
        <f t="shared" ref="PBB474:PBK476" si="1147">IF(PAZ474&lt;5,"Sin Riesgo",IF(PAZ474 &lt;=14,"Bajo",IF(PAZ474&lt;=35,"Medio",IF(PAZ474&lt;=80,"Alto","Inviable Sanitariamente"))))</f>
        <v>Inviable Sanitariamente</v>
      </c>
      <c r="PBC474" s="44" t="str">
        <f t="shared" si="1147"/>
        <v>Inviable Sanitariamente</v>
      </c>
      <c r="PBD474" s="44" t="str">
        <f t="shared" si="1147"/>
        <v>Inviable Sanitariamente</v>
      </c>
      <c r="PBE474" s="44" t="str">
        <f t="shared" si="1147"/>
        <v>Inviable Sanitariamente</v>
      </c>
      <c r="PBF474" s="44" t="str">
        <f t="shared" si="1147"/>
        <v>Inviable Sanitariamente</v>
      </c>
      <c r="PBG474" s="44" t="str">
        <f t="shared" si="1147"/>
        <v>Inviable Sanitariamente</v>
      </c>
      <c r="PBH474" s="44" t="str">
        <f t="shared" si="1147"/>
        <v>Inviable Sanitariamente</v>
      </c>
      <c r="PBI474" s="44" t="str">
        <f t="shared" si="1147"/>
        <v>Inviable Sanitariamente</v>
      </c>
      <c r="PBJ474" s="44" t="str">
        <f t="shared" si="1147"/>
        <v>Inviable Sanitariamente</v>
      </c>
      <c r="PBK474" s="44" t="str">
        <f t="shared" si="1147"/>
        <v>Inviable Sanitariamente</v>
      </c>
      <c r="PBL474" s="44" t="str">
        <f t="shared" ref="PBL474:PBU476" si="1148">IF(PBJ474&lt;5,"Sin Riesgo",IF(PBJ474 &lt;=14,"Bajo",IF(PBJ474&lt;=35,"Medio",IF(PBJ474&lt;=80,"Alto","Inviable Sanitariamente"))))</f>
        <v>Inviable Sanitariamente</v>
      </c>
      <c r="PBM474" s="44" t="str">
        <f t="shared" si="1148"/>
        <v>Inviable Sanitariamente</v>
      </c>
      <c r="PBN474" s="44" t="str">
        <f t="shared" si="1148"/>
        <v>Inviable Sanitariamente</v>
      </c>
      <c r="PBO474" s="44" t="str">
        <f t="shared" si="1148"/>
        <v>Inviable Sanitariamente</v>
      </c>
      <c r="PBP474" s="44" t="str">
        <f t="shared" si="1148"/>
        <v>Inviable Sanitariamente</v>
      </c>
      <c r="PBQ474" s="44" t="str">
        <f t="shared" si="1148"/>
        <v>Inviable Sanitariamente</v>
      </c>
      <c r="PBR474" s="44" t="str">
        <f t="shared" si="1148"/>
        <v>Inviable Sanitariamente</v>
      </c>
      <c r="PBS474" s="44" t="str">
        <f t="shared" si="1148"/>
        <v>Inviable Sanitariamente</v>
      </c>
      <c r="PBT474" s="44" t="str">
        <f t="shared" si="1148"/>
        <v>Inviable Sanitariamente</v>
      </c>
      <c r="PBU474" s="44" t="str">
        <f t="shared" si="1148"/>
        <v>Inviable Sanitariamente</v>
      </c>
      <c r="PBV474" s="44" t="str">
        <f t="shared" ref="PBV474:PCE476" si="1149">IF(PBT474&lt;5,"Sin Riesgo",IF(PBT474 &lt;=14,"Bajo",IF(PBT474&lt;=35,"Medio",IF(PBT474&lt;=80,"Alto","Inviable Sanitariamente"))))</f>
        <v>Inviable Sanitariamente</v>
      </c>
      <c r="PBW474" s="44" t="str">
        <f t="shared" si="1149"/>
        <v>Inviable Sanitariamente</v>
      </c>
      <c r="PBX474" s="44" t="str">
        <f t="shared" si="1149"/>
        <v>Inviable Sanitariamente</v>
      </c>
      <c r="PBY474" s="44" t="str">
        <f t="shared" si="1149"/>
        <v>Inviable Sanitariamente</v>
      </c>
      <c r="PBZ474" s="44" t="str">
        <f t="shared" si="1149"/>
        <v>Inviable Sanitariamente</v>
      </c>
      <c r="PCA474" s="44" t="str">
        <f t="shared" si="1149"/>
        <v>Inviable Sanitariamente</v>
      </c>
      <c r="PCB474" s="44" t="str">
        <f t="shared" si="1149"/>
        <v>Inviable Sanitariamente</v>
      </c>
      <c r="PCC474" s="44" t="str">
        <f t="shared" si="1149"/>
        <v>Inviable Sanitariamente</v>
      </c>
      <c r="PCD474" s="44" t="str">
        <f t="shared" si="1149"/>
        <v>Inviable Sanitariamente</v>
      </c>
      <c r="PCE474" s="44" t="str">
        <f t="shared" si="1149"/>
        <v>Inviable Sanitariamente</v>
      </c>
      <c r="PCF474" s="44" t="str">
        <f t="shared" ref="PCF474:PCO476" si="1150">IF(PCD474&lt;5,"Sin Riesgo",IF(PCD474 &lt;=14,"Bajo",IF(PCD474&lt;=35,"Medio",IF(PCD474&lt;=80,"Alto","Inviable Sanitariamente"))))</f>
        <v>Inviable Sanitariamente</v>
      </c>
      <c r="PCG474" s="44" t="str">
        <f t="shared" si="1150"/>
        <v>Inviable Sanitariamente</v>
      </c>
      <c r="PCH474" s="44" t="str">
        <f t="shared" si="1150"/>
        <v>Inviable Sanitariamente</v>
      </c>
      <c r="PCI474" s="44" t="str">
        <f t="shared" si="1150"/>
        <v>Inviable Sanitariamente</v>
      </c>
      <c r="PCJ474" s="44" t="str">
        <f t="shared" si="1150"/>
        <v>Inviable Sanitariamente</v>
      </c>
      <c r="PCK474" s="44" t="str">
        <f t="shared" si="1150"/>
        <v>Inviable Sanitariamente</v>
      </c>
      <c r="PCL474" s="44" t="str">
        <f t="shared" si="1150"/>
        <v>Inviable Sanitariamente</v>
      </c>
      <c r="PCM474" s="44" t="str">
        <f t="shared" si="1150"/>
        <v>Inviable Sanitariamente</v>
      </c>
      <c r="PCN474" s="44" t="str">
        <f t="shared" si="1150"/>
        <v>Inviable Sanitariamente</v>
      </c>
      <c r="PCO474" s="44" t="str">
        <f t="shared" si="1150"/>
        <v>Inviable Sanitariamente</v>
      </c>
      <c r="PCP474" s="44" t="str">
        <f t="shared" ref="PCP474:PCY476" si="1151">IF(PCN474&lt;5,"Sin Riesgo",IF(PCN474 &lt;=14,"Bajo",IF(PCN474&lt;=35,"Medio",IF(PCN474&lt;=80,"Alto","Inviable Sanitariamente"))))</f>
        <v>Inviable Sanitariamente</v>
      </c>
      <c r="PCQ474" s="44" t="str">
        <f t="shared" si="1151"/>
        <v>Inviable Sanitariamente</v>
      </c>
      <c r="PCR474" s="44" t="str">
        <f t="shared" si="1151"/>
        <v>Inviable Sanitariamente</v>
      </c>
      <c r="PCS474" s="44" t="str">
        <f t="shared" si="1151"/>
        <v>Inviable Sanitariamente</v>
      </c>
      <c r="PCT474" s="44" t="str">
        <f t="shared" si="1151"/>
        <v>Inviable Sanitariamente</v>
      </c>
      <c r="PCU474" s="44" t="str">
        <f t="shared" si="1151"/>
        <v>Inviable Sanitariamente</v>
      </c>
      <c r="PCV474" s="44" t="str">
        <f t="shared" si="1151"/>
        <v>Inviable Sanitariamente</v>
      </c>
      <c r="PCW474" s="44" t="str">
        <f t="shared" si="1151"/>
        <v>Inviable Sanitariamente</v>
      </c>
      <c r="PCX474" s="44" t="str">
        <f t="shared" si="1151"/>
        <v>Inviable Sanitariamente</v>
      </c>
      <c r="PCY474" s="44" t="str">
        <f t="shared" si="1151"/>
        <v>Inviable Sanitariamente</v>
      </c>
      <c r="PCZ474" s="44" t="str">
        <f t="shared" ref="PCZ474:PDI476" si="1152">IF(PCX474&lt;5,"Sin Riesgo",IF(PCX474 &lt;=14,"Bajo",IF(PCX474&lt;=35,"Medio",IF(PCX474&lt;=80,"Alto","Inviable Sanitariamente"))))</f>
        <v>Inviable Sanitariamente</v>
      </c>
      <c r="PDA474" s="44" t="str">
        <f t="shared" si="1152"/>
        <v>Inviable Sanitariamente</v>
      </c>
      <c r="PDB474" s="44" t="str">
        <f t="shared" si="1152"/>
        <v>Inviable Sanitariamente</v>
      </c>
      <c r="PDC474" s="44" t="str">
        <f t="shared" si="1152"/>
        <v>Inviable Sanitariamente</v>
      </c>
      <c r="PDD474" s="44" t="str">
        <f t="shared" si="1152"/>
        <v>Inviable Sanitariamente</v>
      </c>
      <c r="PDE474" s="44" t="str">
        <f t="shared" si="1152"/>
        <v>Inviable Sanitariamente</v>
      </c>
      <c r="PDF474" s="44" t="str">
        <f t="shared" si="1152"/>
        <v>Inviable Sanitariamente</v>
      </c>
      <c r="PDG474" s="44" t="str">
        <f t="shared" si="1152"/>
        <v>Inviable Sanitariamente</v>
      </c>
      <c r="PDH474" s="44" t="str">
        <f t="shared" si="1152"/>
        <v>Inviable Sanitariamente</v>
      </c>
      <c r="PDI474" s="44" t="str">
        <f t="shared" si="1152"/>
        <v>Inviable Sanitariamente</v>
      </c>
      <c r="PDJ474" s="44" t="str">
        <f t="shared" ref="PDJ474:PDS476" si="1153">IF(PDH474&lt;5,"Sin Riesgo",IF(PDH474 &lt;=14,"Bajo",IF(PDH474&lt;=35,"Medio",IF(PDH474&lt;=80,"Alto","Inviable Sanitariamente"))))</f>
        <v>Inviable Sanitariamente</v>
      </c>
      <c r="PDK474" s="44" t="str">
        <f t="shared" si="1153"/>
        <v>Inviable Sanitariamente</v>
      </c>
      <c r="PDL474" s="44" t="str">
        <f t="shared" si="1153"/>
        <v>Inviable Sanitariamente</v>
      </c>
      <c r="PDM474" s="44" t="str">
        <f t="shared" si="1153"/>
        <v>Inviable Sanitariamente</v>
      </c>
      <c r="PDN474" s="44" t="str">
        <f t="shared" si="1153"/>
        <v>Inviable Sanitariamente</v>
      </c>
      <c r="PDO474" s="44" t="str">
        <f t="shared" si="1153"/>
        <v>Inviable Sanitariamente</v>
      </c>
      <c r="PDP474" s="44" t="str">
        <f t="shared" si="1153"/>
        <v>Inviable Sanitariamente</v>
      </c>
      <c r="PDQ474" s="44" t="str">
        <f t="shared" si="1153"/>
        <v>Inviable Sanitariamente</v>
      </c>
      <c r="PDR474" s="44" t="str">
        <f t="shared" si="1153"/>
        <v>Inviable Sanitariamente</v>
      </c>
      <c r="PDS474" s="44" t="str">
        <f t="shared" si="1153"/>
        <v>Inviable Sanitariamente</v>
      </c>
      <c r="PDT474" s="44" t="str">
        <f t="shared" ref="PDT474:PEC476" si="1154">IF(PDR474&lt;5,"Sin Riesgo",IF(PDR474 &lt;=14,"Bajo",IF(PDR474&lt;=35,"Medio",IF(PDR474&lt;=80,"Alto","Inviable Sanitariamente"))))</f>
        <v>Inviable Sanitariamente</v>
      </c>
      <c r="PDU474" s="44" t="str">
        <f t="shared" si="1154"/>
        <v>Inviable Sanitariamente</v>
      </c>
      <c r="PDV474" s="44" t="str">
        <f t="shared" si="1154"/>
        <v>Inviable Sanitariamente</v>
      </c>
      <c r="PDW474" s="44" t="str">
        <f t="shared" si="1154"/>
        <v>Inviable Sanitariamente</v>
      </c>
      <c r="PDX474" s="44" t="str">
        <f t="shared" si="1154"/>
        <v>Inviable Sanitariamente</v>
      </c>
      <c r="PDY474" s="44" t="str">
        <f t="shared" si="1154"/>
        <v>Inviable Sanitariamente</v>
      </c>
      <c r="PDZ474" s="44" t="str">
        <f t="shared" si="1154"/>
        <v>Inviable Sanitariamente</v>
      </c>
      <c r="PEA474" s="44" t="str">
        <f t="shared" si="1154"/>
        <v>Inviable Sanitariamente</v>
      </c>
      <c r="PEB474" s="44" t="str">
        <f t="shared" si="1154"/>
        <v>Inviable Sanitariamente</v>
      </c>
      <c r="PEC474" s="44" t="str">
        <f t="shared" si="1154"/>
        <v>Inviable Sanitariamente</v>
      </c>
      <c r="PED474" s="44" t="str">
        <f t="shared" ref="PED474:PEM476" si="1155">IF(PEB474&lt;5,"Sin Riesgo",IF(PEB474 &lt;=14,"Bajo",IF(PEB474&lt;=35,"Medio",IF(PEB474&lt;=80,"Alto","Inviable Sanitariamente"))))</f>
        <v>Inviable Sanitariamente</v>
      </c>
      <c r="PEE474" s="44" t="str">
        <f t="shared" si="1155"/>
        <v>Inviable Sanitariamente</v>
      </c>
      <c r="PEF474" s="44" t="str">
        <f t="shared" si="1155"/>
        <v>Inviable Sanitariamente</v>
      </c>
      <c r="PEG474" s="44" t="str">
        <f t="shared" si="1155"/>
        <v>Inviable Sanitariamente</v>
      </c>
      <c r="PEH474" s="44" t="str">
        <f t="shared" si="1155"/>
        <v>Inviable Sanitariamente</v>
      </c>
      <c r="PEI474" s="44" t="str">
        <f t="shared" si="1155"/>
        <v>Inviable Sanitariamente</v>
      </c>
      <c r="PEJ474" s="44" t="str">
        <f t="shared" si="1155"/>
        <v>Inviable Sanitariamente</v>
      </c>
      <c r="PEK474" s="44" t="str">
        <f t="shared" si="1155"/>
        <v>Inviable Sanitariamente</v>
      </c>
      <c r="PEL474" s="44" t="str">
        <f t="shared" si="1155"/>
        <v>Inviable Sanitariamente</v>
      </c>
      <c r="PEM474" s="44" t="str">
        <f t="shared" si="1155"/>
        <v>Inviable Sanitariamente</v>
      </c>
      <c r="PEN474" s="44" t="str">
        <f t="shared" ref="PEN474:PEW476" si="1156">IF(PEL474&lt;5,"Sin Riesgo",IF(PEL474 &lt;=14,"Bajo",IF(PEL474&lt;=35,"Medio",IF(PEL474&lt;=80,"Alto","Inviable Sanitariamente"))))</f>
        <v>Inviable Sanitariamente</v>
      </c>
      <c r="PEO474" s="44" t="str">
        <f t="shared" si="1156"/>
        <v>Inviable Sanitariamente</v>
      </c>
      <c r="PEP474" s="44" t="str">
        <f t="shared" si="1156"/>
        <v>Inviable Sanitariamente</v>
      </c>
      <c r="PEQ474" s="44" t="str">
        <f t="shared" si="1156"/>
        <v>Inviable Sanitariamente</v>
      </c>
      <c r="PER474" s="44" t="str">
        <f t="shared" si="1156"/>
        <v>Inviable Sanitariamente</v>
      </c>
      <c r="PES474" s="44" t="str">
        <f t="shared" si="1156"/>
        <v>Inviable Sanitariamente</v>
      </c>
      <c r="PET474" s="44" t="str">
        <f t="shared" si="1156"/>
        <v>Inviable Sanitariamente</v>
      </c>
      <c r="PEU474" s="44" t="str">
        <f t="shared" si="1156"/>
        <v>Inviable Sanitariamente</v>
      </c>
      <c r="PEV474" s="44" t="str">
        <f t="shared" si="1156"/>
        <v>Inviable Sanitariamente</v>
      </c>
      <c r="PEW474" s="44" t="str">
        <f t="shared" si="1156"/>
        <v>Inviable Sanitariamente</v>
      </c>
      <c r="PEX474" s="44" t="str">
        <f t="shared" ref="PEX474:PFG476" si="1157">IF(PEV474&lt;5,"Sin Riesgo",IF(PEV474 &lt;=14,"Bajo",IF(PEV474&lt;=35,"Medio",IF(PEV474&lt;=80,"Alto","Inviable Sanitariamente"))))</f>
        <v>Inviable Sanitariamente</v>
      </c>
      <c r="PEY474" s="44" t="str">
        <f t="shared" si="1157"/>
        <v>Inviable Sanitariamente</v>
      </c>
      <c r="PEZ474" s="44" t="str">
        <f t="shared" si="1157"/>
        <v>Inviable Sanitariamente</v>
      </c>
      <c r="PFA474" s="44" t="str">
        <f t="shared" si="1157"/>
        <v>Inviable Sanitariamente</v>
      </c>
      <c r="PFB474" s="44" t="str">
        <f t="shared" si="1157"/>
        <v>Inviable Sanitariamente</v>
      </c>
      <c r="PFC474" s="44" t="str">
        <f t="shared" si="1157"/>
        <v>Inviable Sanitariamente</v>
      </c>
      <c r="PFD474" s="44" t="str">
        <f t="shared" si="1157"/>
        <v>Inviable Sanitariamente</v>
      </c>
      <c r="PFE474" s="44" t="str">
        <f t="shared" si="1157"/>
        <v>Inviable Sanitariamente</v>
      </c>
      <c r="PFF474" s="44" t="str">
        <f t="shared" si="1157"/>
        <v>Inviable Sanitariamente</v>
      </c>
      <c r="PFG474" s="44" t="str">
        <f t="shared" si="1157"/>
        <v>Inviable Sanitariamente</v>
      </c>
      <c r="PFH474" s="44" t="str">
        <f t="shared" ref="PFH474:PFQ476" si="1158">IF(PFF474&lt;5,"Sin Riesgo",IF(PFF474 &lt;=14,"Bajo",IF(PFF474&lt;=35,"Medio",IF(PFF474&lt;=80,"Alto","Inviable Sanitariamente"))))</f>
        <v>Inviable Sanitariamente</v>
      </c>
      <c r="PFI474" s="44" t="str">
        <f t="shared" si="1158"/>
        <v>Inviable Sanitariamente</v>
      </c>
      <c r="PFJ474" s="44" t="str">
        <f t="shared" si="1158"/>
        <v>Inviable Sanitariamente</v>
      </c>
      <c r="PFK474" s="44" t="str">
        <f t="shared" si="1158"/>
        <v>Inviable Sanitariamente</v>
      </c>
      <c r="PFL474" s="44" t="str">
        <f t="shared" si="1158"/>
        <v>Inviable Sanitariamente</v>
      </c>
      <c r="PFM474" s="44" t="str">
        <f t="shared" si="1158"/>
        <v>Inviable Sanitariamente</v>
      </c>
      <c r="PFN474" s="44" t="str">
        <f t="shared" si="1158"/>
        <v>Inviable Sanitariamente</v>
      </c>
      <c r="PFO474" s="44" t="str">
        <f t="shared" si="1158"/>
        <v>Inviable Sanitariamente</v>
      </c>
      <c r="PFP474" s="44" t="str">
        <f t="shared" si="1158"/>
        <v>Inviable Sanitariamente</v>
      </c>
      <c r="PFQ474" s="44" t="str">
        <f t="shared" si="1158"/>
        <v>Inviable Sanitariamente</v>
      </c>
      <c r="PFR474" s="44" t="str">
        <f t="shared" ref="PFR474:PGA476" si="1159">IF(PFP474&lt;5,"Sin Riesgo",IF(PFP474 &lt;=14,"Bajo",IF(PFP474&lt;=35,"Medio",IF(PFP474&lt;=80,"Alto","Inviable Sanitariamente"))))</f>
        <v>Inviable Sanitariamente</v>
      </c>
      <c r="PFS474" s="44" t="str">
        <f t="shared" si="1159"/>
        <v>Inviable Sanitariamente</v>
      </c>
      <c r="PFT474" s="44" t="str">
        <f t="shared" si="1159"/>
        <v>Inviable Sanitariamente</v>
      </c>
      <c r="PFU474" s="44" t="str">
        <f t="shared" si="1159"/>
        <v>Inviable Sanitariamente</v>
      </c>
      <c r="PFV474" s="44" t="str">
        <f t="shared" si="1159"/>
        <v>Inviable Sanitariamente</v>
      </c>
      <c r="PFW474" s="44" t="str">
        <f t="shared" si="1159"/>
        <v>Inviable Sanitariamente</v>
      </c>
      <c r="PFX474" s="44" t="str">
        <f t="shared" si="1159"/>
        <v>Inviable Sanitariamente</v>
      </c>
      <c r="PFY474" s="44" t="str">
        <f t="shared" si="1159"/>
        <v>Inviable Sanitariamente</v>
      </c>
      <c r="PFZ474" s="44" t="str">
        <f t="shared" si="1159"/>
        <v>Inviable Sanitariamente</v>
      </c>
      <c r="PGA474" s="44" t="str">
        <f t="shared" si="1159"/>
        <v>Inviable Sanitariamente</v>
      </c>
      <c r="PGB474" s="44" t="str">
        <f t="shared" ref="PGB474:PGK476" si="1160">IF(PFZ474&lt;5,"Sin Riesgo",IF(PFZ474 &lt;=14,"Bajo",IF(PFZ474&lt;=35,"Medio",IF(PFZ474&lt;=80,"Alto","Inviable Sanitariamente"))))</f>
        <v>Inviable Sanitariamente</v>
      </c>
      <c r="PGC474" s="44" t="str">
        <f t="shared" si="1160"/>
        <v>Inviable Sanitariamente</v>
      </c>
      <c r="PGD474" s="44" t="str">
        <f t="shared" si="1160"/>
        <v>Inviable Sanitariamente</v>
      </c>
      <c r="PGE474" s="44" t="str">
        <f t="shared" si="1160"/>
        <v>Inviable Sanitariamente</v>
      </c>
      <c r="PGF474" s="44" t="str">
        <f t="shared" si="1160"/>
        <v>Inviable Sanitariamente</v>
      </c>
      <c r="PGG474" s="44" t="str">
        <f t="shared" si="1160"/>
        <v>Inviable Sanitariamente</v>
      </c>
      <c r="PGH474" s="44" t="str">
        <f t="shared" si="1160"/>
        <v>Inviable Sanitariamente</v>
      </c>
      <c r="PGI474" s="44" t="str">
        <f t="shared" si="1160"/>
        <v>Inviable Sanitariamente</v>
      </c>
      <c r="PGJ474" s="44" t="str">
        <f t="shared" si="1160"/>
        <v>Inviable Sanitariamente</v>
      </c>
      <c r="PGK474" s="44" t="str">
        <f t="shared" si="1160"/>
        <v>Inviable Sanitariamente</v>
      </c>
      <c r="PGL474" s="44" t="str">
        <f t="shared" ref="PGL474:PGU476" si="1161">IF(PGJ474&lt;5,"Sin Riesgo",IF(PGJ474 &lt;=14,"Bajo",IF(PGJ474&lt;=35,"Medio",IF(PGJ474&lt;=80,"Alto","Inviable Sanitariamente"))))</f>
        <v>Inviable Sanitariamente</v>
      </c>
      <c r="PGM474" s="44" t="str">
        <f t="shared" si="1161"/>
        <v>Inviable Sanitariamente</v>
      </c>
      <c r="PGN474" s="44" t="str">
        <f t="shared" si="1161"/>
        <v>Inviable Sanitariamente</v>
      </c>
      <c r="PGO474" s="44" t="str">
        <f t="shared" si="1161"/>
        <v>Inviable Sanitariamente</v>
      </c>
      <c r="PGP474" s="44" t="str">
        <f t="shared" si="1161"/>
        <v>Inviable Sanitariamente</v>
      </c>
      <c r="PGQ474" s="44" t="str">
        <f t="shared" si="1161"/>
        <v>Inviable Sanitariamente</v>
      </c>
      <c r="PGR474" s="44" t="str">
        <f t="shared" si="1161"/>
        <v>Inviable Sanitariamente</v>
      </c>
      <c r="PGS474" s="44" t="str">
        <f t="shared" si="1161"/>
        <v>Inviable Sanitariamente</v>
      </c>
      <c r="PGT474" s="44" t="str">
        <f t="shared" si="1161"/>
        <v>Inviable Sanitariamente</v>
      </c>
      <c r="PGU474" s="44" t="str">
        <f t="shared" si="1161"/>
        <v>Inviable Sanitariamente</v>
      </c>
      <c r="PGV474" s="44" t="str">
        <f t="shared" ref="PGV474:PHE476" si="1162">IF(PGT474&lt;5,"Sin Riesgo",IF(PGT474 &lt;=14,"Bajo",IF(PGT474&lt;=35,"Medio",IF(PGT474&lt;=80,"Alto","Inviable Sanitariamente"))))</f>
        <v>Inviable Sanitariamente</v>
      </c>
      <c r="PGW474" s="44" t="str">
        <f t="shared" si="1162"/>
        <v>Inviable Sanitariamente</v>
      </c>
      <c r="PGX474" s="44" t="str">
        <f t="shared" si="1162"/>
        <v>Inviable Sanitariamente</v>
      </c>
      <c r="PGY474" s="44" t="str">
        <f t="shared" si="1162"/>
        <v>Inviable Sanitariamente</v>
      </c>
      <c r="PGZ474" s="44" t="str">
        <f t="shared" si="1162"/>
        <v>Inviable Sanitariamente</v>
      </c>
      <c r="PHA474" s="44" t="str">
        <f t="shared" si="1162"/>
        <v>Inviable Sanitariamente</v>
      </c>
      <c r="PHB474" s="44" t="str">
        <f t="shared" si="1162"/>
        <v>Inviable Sanitariamente</v>
      </c>
      <c r="PHC474" s="44" t="str">
        <f t="shared" si="1162"/>
        <v>Inviable Sanitariamente</v>
      </c>
      <c r="PHD474" s="44" t="str">
        <f t="shared" si="1162"/>
        <v>Inviable Sanitariamente</v>
      </c>
      <c r="PHE474" s="44" t="str">
        <f t="shared" si="1162"/>
        <v>Inviable Sanitariamente</v>
      </c>
      <c r="PHF474" s="44" t="str">
        <f t="shared" ref="PHF474:PHO476" si="1163">IF(PHD474&lt;5,"Sin Riesgo",IF(PHD474 &lt;=14,"Bajo",IF(PHD474&lt;=35,"Medio",IF(PHD474&lt;=80,"Alto","Inviable Sanitariamente"))))</f>
        <v>Inviable Sanitariamente</v>
      </c>
      <c r="PHG474" s="44" t="str">
        <f t="shared" si="1163"/>
        <v>Inviable Sanitariamente</v>
      </c>
      <c r="PHH474" s="44" t="str">
        <f t="shared" si="1163"/>
        <v>Inviable Sanitariamente</v>
      </c>
      <c r="PHI474" s="44" t="str">
        <f t="shared" si="1163"/>
        <v>Inviable Sanitariamente</v>
      </c>
      <c r="PHJ474" s="44" t="str">
        <f t="shared" si="1163"/>
        <v>Inviable Sanitariamente</v>
      </c>
      <c r="PHK474" s="44" t="str">
        <f t="shared" si="1163"/>
        <v>Inviable Sanitariamente</v>
      </c>
      <c r="PHL474" s="44" t="str">
        <f t="shared" si="1163"/>
        <v>Inviable Sanitariamente</v>
      </c>
      <c r="PHM474" s="44" t="str">
        <f t="shared" si="1163"/>
        <v>Inviable Sanitariamente</v>
      </c>
      <c r="PHN474" s="44" t="str">
        <f t="shared" si="1163"/>
        <v>Inviable Sanitariamente</v>
      </c>
      <c r="PHO474" s="44" t="str">
        <f t="shared" si="1163"/>
        <v>Inviable Sanitariamente</v>
      </c>
      <c r="PHP474" s="44" t="str">
        <f t="shared" ref="PHP474:PHY476" si="1164">IF(PHN474&lt;5,"Sin Riesgo",IF(PHN474 &lt;=14,"Bajo",IF(PHN474&lt;=35,"Medio",IF(PHN474&lt;=80,"Alto","Inviable Sanitariamente"))))</f>
        <v>Inviable Sanitariamente</v>
      </c>
      <c r="PHQ474" s="44" t="str">
        <f t="shared" si="1164"/>
        <v>Inviable Sanitariamente</v>
      </c>
      <c r="PHR474" s="44" t="str">
        <f t="shared" si="1164"/>
        <v>Inviable Sanitariamente</v>
      </c>
      <c r="PHS474" s="44" t="str">
        <f t="shared" si="1164"/>
        <v>Inviable Sanitariamente</v>
      </c>
      <c r="PHT474" s="44" t="str">
        <f t="shared" si="1164"/>
        <v>Inviable Sanitariamente</v>
      </c>
      <c r="PHU474" s="44" t="str">
        <f t="shared" si="1164"/>
        <v>Inviable Sanitariamente</v>
      </c>
      <c r="PHV474" s="44" t="str">
        <f t="shared" si="1164"/>
        <v>Inviable Sanitariamente</v>
      </c>
      <c r="PHW474" s="44" t="str">
        <f t="shared" si="1164"/>
        <v>Inviable Sanitariamente</v>
      </c>
      <c r="PHX474" s="44" t="str">
        <f t="shared" si="1164"/>
        <v>Inviable Sanitariamente</v>
      </c>
      <c r="PHY474" s="44" t="str">
        <f t="shared" si="1164"/>
        <v>Inviable Sanitariamente</v>
      </c>
      <c r="PHZ474" s="44" t="str">
        <f t="shared" ref="PHZ474:PII476" si="1165">IF(PHX474&lt;5,"Sin Riesgo",IF(PHX474 &lt;=14,"Bajo",IF(PHX474&lt;=35,"Medio",IF(PHX474&lt;=80,"Alto","Inviable Sanitariamente"))))</f>
        <v>Inviable Sanitariamente</v>
      </c>
      <c r="PIA474" s="44" t="str">
        <f t="shared" si="1165"/>
        <v>Inviable Sanitariamente</v>
      </c>
      <c r="PIB474" s="44" t="str">
        <f t="shared" si="1165"/>
        <v>Inviable Sanitariamente</v>
      </c>
      <c r="PIC474" s="44" t="str">
        <f t="shared" si="1165"/>
        <v>Inviable Sanitariamente</v>
      </c>
      <c r="PID474" s="44" t="str">
        <f t="shared" si="1165"/>
        <v>Inviable Sanitariamente</v>
      </c>
      <c r="PIE474" s="44" t="str">
        <f t="shared" si="1165"/>
        <v>Inviable Sanitariamente</v>
      </c>
      <c r="PIF474" s="44" t="str">
        <f t="shared" si="1165"/>
        <v>Inviable Sanitariamente</v>
      </c>
      <c r="PIG474" s="44" t="str">
        <f t="shared" si="1165"/>
        <v>Inviable Sanitariamente</v>
      </c>
      <c r="PIH474" s="44" t="str">
        <f t="shared" si="1165"/>
        <v>Inviable Sanitariamente</v>
      </c>
      <c r="PII474" s="44" t="str">
        <f t="shared" si="1165"/>
        <v>Inviable Sanitariamente</v>
      </c>
      <c r="PIJ474" s="44" t="str">
        <f t="shared" ref="PIJ474:PIS476" si="1166">IF(PIH474&lt;5,"Sin Riesgo",IF(PIH474 &lt;=14,"Bajo",IF(PIH474&lt;=35,"Medio",IF(PIH474&lt;=80,"Alto","Inviable Sanitariamente"))))</f>
        <v>Inviable Sanitariamente</v>
      </c>
      <c r="PIK474" s="44" t="str">
        <f t="shared" si="1166"/>
        <v>Inviable Sanitariamente</v>
      </c>
      <c r="PIL474" s="44" t="str">
        <f t="shared" si="1166"/>
        <v>Inviable Sanitariamente</v>
      </c>
      <c r="PIM474" s="44" t="str">
        <f t="shared" si="1166"/>
        <v>Inviable Sanitariamente</v>
      </c>
      <c r="PIN474" s="44" t="str">
        <f t="shared" si="1166"/>
        <v>Inviable Sanitariamente</v>
      </c>
      <c r="PIO474" s="44" t="str">
        <f t="shared" si="1166"/>
        <v>Inviable Sanitariamente</v>
      </c>
      <c r="PIP474" s="44" t="str">
        <f t="shared" si="1166"/>
        <v>Inviable Sanitariamente</v>
      </c>
      <c r="PIQ474" s="44" t="str">
        <f t="shared" si="1166"/>
        <v>Inviable Sanitariamente</v>
      </c>
      <c r="PIR474" s="44" t="str">
        <f t="shared" si="1166"/>
        <v>Inviable Sanitariamente</v>
      </c>
      <c r="PIS474" s="44" t="str">
        <f t="shared" si="1166"/>
        <v>Inviable Sanitariamente</v>
      </c>
      <c r="PIT474" s="44" t="str">
        <f t="shared" ref="PIT474:PJC476" si="1167">IF(PIR474&lt;5,"Sin Riesgo",IF(PIR474 &lt;=14,"Bajo",IF(PIR474&lt;=35,"Medio",IF(PIR474&lt;=80,"Alto","Inviable Sanitariamente"))))</f>
        <v>Inviable Sanitariamente</v>
      </c>
      <c r="PIU474" s="44" t="str">
        <f t="shared" si="1167"/>
        <v>Inviable Sanitariamente</v>
      </c>
      <c r="PIV474" s="44" t="str">
        <f t="shared" si="1167"/>
        <v>Inviable Sanitariamente</v>
      </c>
      <c r="PIW474" s="44" t="str">
        <f t="shared" si="1167"/>
        <v>Inviable Sanitariamente</v>
      </c>
      <c r="PIX474" s="44" t="str">
        <f t="shared" si="1167"/>
        <v>Inviable Sanitariamente</v>
      </c>
      <c r="PIY474" s="44" t="str">
        <f t="shared" si="1167"/>
        <v>Inviable Sanitariamente</v>
      </c>
      <c r="PIZ474" s="44" t="str">
        <f t="shared" si="1167"/>
        <v>Inviable Sanitariamente</v>
      </c>
      <c r="PJA474" s="44" t="str">
        <f t="shared" si="1167"/>
        <v>Inviable Sanitariamente</v>
      </c>
      <c r="PJB474" s="44" t="str">
        <f t="shared" si="1167"/>
        <v>Inviable Sanitariamente</v>
      </c>
      <c r="PJC474" s="44" t="str">
        <f t="shared" si="1167"/>
        <v>Inviable Sanitariamente</v>
      </c>
      <c r="PJD474" s="44" t="str">
        <f t="shared" ref="PJD474:PJM476" si="1168">IF(PJB474&lt;5,"Sin Riesgo",IF(PJB474 &lt;=14,"Bajo",IF(PJB474&lt;=35,"Medio",IF(PJB474&lt;=80,"Alto","Inviable Sanitariamente"))))</f>
        <v>Inviable Sanitariamente</v>
      </c>
      <c r="PJE474" s="44" t="str">
        <f t="shared" si="1168"/>
        <v>Inviable Sanitariamente</v>
      </c>
      <c r="PJF474" s="44" t="str">
        <f t="shared" si="1168"/>
        <v>Inviable Sanitariamente</v>
      </c>
      <c r="PJG474" s="44" t="str">
        <f t="shared" si="1168"/>
        <v>Inviable Sanitariamente</v>
      </c>
      <c r="PJH474" s="44" t="str">
        <f t="shared" si="1168"/>
        <v>Inviable Sanitariamente</v>
      </c>
      <c r="PJI474" s="44" t="str">
        <f t="shared" si="1168"/>
        <v>Inviable Sanitariamente</v>
      </c>
      <c r="PJJ474" s="44" t="str">
        <f t="shared" si="1168"/>
        <v>Inviable Sanitariamente</v>
      </c>
      <c r="PJK474" s="44" t="str">
        <f t="shared" si="1168"/>
        <v>Inviable Sanitariamente</v>
      </c>
      <c r="PJL474" s="44" t="str">
        <f t="shared" si="1168"/>
        <v>Inviable Sanitariamente</v>
      </c>
      <c r="PJM474" s="44" t="str">
        <f t="shared" si="1168"/>
        <v>Inviable Sanitariamente</v>
      </c>
      <c r="PJN474" s="44" t="str">
        <f t="shared" ref="PJN474:PJW476" si="1169">IF(PJL474&lt;5,"Sin Riesgo",IF(PJL474 &lt;=14,"Bajo",IF(PJL474&lt;=35,"Medio",IF(PJL474&lt;=80,"Alto","Inviable Sanitariamente"))))</f>
        <v>Inviable Sanitariamente</v>
      </c>
      <c r="PJO474" s="44" t="str">
        <f t="shared" si="1169"/>
        <v>Inviable Sanitariamente</v>
      </c>
      <c r="PJP474" s="44" t="str">
        <f t="shared" si="1169"/>
        <v>Inviable Sanitariamente</v>
      </c>
      <c r="PJQ474" s="44" t="str">
        <f t="shared" si="1169"/>
        <v>Inviable Sanitariamente</v>
      </c>
      <c r="PJR474" s="44" t="str">
        <f t="shared" si="1169"/>
        <v>Inviable Sanitariamente</v>
      </c>
      <c r="PJS474" s="44" t="str">
        <f t="shared" si="1169"/>
        <v>Inviable Sanitariamente</v>
      </c>
      <c r="PJT474" s="44" t="str">
        <f t="shared" si="1169"/>
        <v>Inviable Sanitariamente</v>
      </c>
      <c r="PJU474" s="44" t="str">
        <f t="shared" si="1169"/>
        <v>Inviable Sanitariamente</v>
      </c>
      <c r="PJV474" s="44" t="str">
        <f t="shared" si="1169"/>
        <v>Inviable Sanitariamente</v>
      </c>
      <c r="PJW474" s="44" t="str">
        <f t="shared" si="1169"/>
        <v>Inviable Sanitariamente</v>
      </c>
      <c r="PJX474" s="44" t="str">
        <f t="shared" ref="PJX474:PKG476" si="1170">IF(PJV474&lt;5,"Sin Riesgo",IF(PJV474 &lt;=14,"Bajo",IF(PJV474&lt;=35,"Medio",IF(PJV474&lt;=80,"Alto","Inviable Sanitariamente"))))</f>
        <v>Inviable Sanitariamente</v>
      </c>
      <c r="PJY474" s="44" t="str">
        <f t="shared" si="1170"/>
        <v>Inviable Sanitariamente</v>
      </c>
      <c r="PJZ474" s="44" t="str">
        <f t="shared" si="1170"/>
        <v>Inviable Sanitariamente</v>
      </c>
      <c r="PKA474" s="44" t="str">
        <f t="shared" si="1170"/>
        <v>Inviable Sanitariamente</v>
      </c>
      <c r="PKB474" s="44" t="str">
        <f t="shared" si="1170"/>
        <v>Inviable Sanitariamente</v>
      </c>
      <c r="PKC474" s="44" t="str">
        <f t="shared" si="1170"/>
        <v>Inviable Sanitariamente</v>
      </c>
      <c r="PKD474" s="44" t="str">
        <f t="shared" si="1170"/>
        <v>Inviable Sanitariamente</v>
      </c>
      <c r="PKE474" s="44" t="str">
        <f t="shared" si="1170"/>
        <v>Inviable Sanitariamente</v>
      </c>
      <c r="PKF474" s="44" t="str">
        <f t="shared" si="1170"/>
        <v>Inviable Sanitariamente</v>
      </c>
      <c r="PKG474" s="44" t="str">
        <f t="shared" si="1170"/>
        <v>Inviable Sanitariamente</v>
      </c>
      <c r="PKH474" s="44" t="str">
        <f t="shared" ref="PKH474:PKQ476" si="1171">IF(PKF474&lt;5,"Sin Riesgo",IF(PKF474 &lt;=14,"Bajo",IF(PKF474&lt;=35,"Medio",IF(PKF474&lt;=80,"Alto","Inviable Sanitariamente"))))</f>
        <v>Inviable Sanitariamente</v>
      </c>
      <c r="PKI474" s="44" t="str">
        <f t="shared" si="1171"/>
        <v>Inviable Sanitariamente</v>
      </c>
      <c r="PKJ474" s="44" t="str">
        <f t="shared" si="1171"/>
        <v>Inviable Sanitariamente</v>
      </c>
      <c r="PKK474" s="44" t="str">
        <f t="shared" si="1171"/>
        <v>Inviable Sanitariamente</v>
      </c>
      <c r="PKL474" s="44" t="str">
        <f t="shared" si="1171"/>
        <v>Inviable Sanitariamente</v>
      </c>
      <c r="PKM474" s="44" t="str">
        <f t="shared" si="1171"/>
        <v>Inviable Sanitariamente</v>
      </c>
      <c r="PKN474" s="44" t="str">
        <f t="shared" si="1171"/>
        <v>Inviable Sanitariamente</v>
      </c>
      <c r="PKO474" s="44" t="str">
        <f t="shared" si="1171"/>
        <v>Inviable Sanitariamente</v>
      </c>
      <c r="PKP474" s="44" t="str">
        <f t="shared" si="1171"/>
        <v>Inviable Sanitariamente</v>
      </c>
      <c r="PKQ474" s="44" t="str">
        <f t="shared" si="1171"/>
        <v>Inviable Sanitariamente</v>
      </c>
      <c r="PKR474" s="44" t="str">
        <f t="shared" ref="PKR474:PLA476" si="1172">IF(PKP474&lt;5,"Sin Riesgo",IF(PKP474 &lt;=14,"Bajo",IF(PKP474&lt;=35,"Medio",IF(PKP474&lt;=80,"Alto","Inviable Sanitariamente"))))</f>
        <v>Inviable Sanitariamente</v>
      </c>
      <c r="PKS474" s="44" t="str">
        <f t="shared" si="1172"/>
        <v>Inviable Sanitariamente</v>
      </c>
      <c r="PKT474" s="44" t="str">
        <f t="shared" si="1172"/>
        <v>Inviable Sanitariamente</v>
      </c>
      <c r="PKU474" s="44" t="str">
        <f t="shared" si="1172"/>
        <v>Inviable Sanitariamente</v>
      </c>
      <c r="PKV474" s="44" t="str">
        <f t="shared" si="1172"/>
        <v>Inviable Sanitariamente</v>
      </c>
      <c r="PKW474" s="44" t="str">
        <f t="shared" si="1172"/>
        <v>Inviable Sanitariamente</v>
      </c>
      <c r="PKX474" s="44" t="str">
        <f t="shared" si="1172"/>
        <v>Inviable Sanitariamente</v>
      </c>
      <c r="PKY474" s="44" t="str">
        <f t="shared" si="1172"/>
        <v>Inviable Sanitariamente</v>
      </c>
      <c r="PKZ474" s="44" t="str">
        <f t="shared" si="1172"/>
        <v>Inviable Sanitariamente</v>
      </c>
      <c r="PLA474" s="44" t="str">
        <f t="shared" si="1172"/>
        <v>Inviable Sanitariamente</v>
      </c>
      <c r="PLB474" s="44" t="str">
        <f t="shared" ref="PLB474:PLK476" si="1173">IF(PKZ474&lt;5,"Sin Riesgo",IF(PKZ474 &lt;=14,"Bajo",IF(PKZ474&lt;=35,"Medio",IF(PKZ474&lt;=80,"Alto","Inviable Sanitariamente"))))</f>
        <v>Inviable Sanitariamente</v>
      </c>
      <c r="PLC474" s="44" t="str">
        <f t="shared" si="1173"/>
        <v>Inviable Sanitariamente</v>
      </c>
      <c r="PLD474" s="44" t="str">
        <f t="shared" si="1173"/>
        <v>Inviable Sanitariamente</v>
      </c>
      <c r="PLE474" s="44" t="str">
        <f t="shared" si="1173"/>
        <v>Inviable Sanitariamente</v>
      </c>
      <c r="PLF474" s="44" t="str">
        <f t="shared" si="1173"/>
        <v>Inviable Sanitariamente</v>
      </c>
      <c r="PLG474" s="44" t="str">
        <f t="shared" si="1173"/>
        <v>Inviable Sanitariamente</v>
      </c>
      <c r="PLH474" s="44" t="str">
        <f t="shared" si="1173"/>
        <v>Inviable Sanitariamente</v>
      </c>
      <c r="PLI474" s="44" t="str">
        <f t="shared" si="1173"/>
        <v>Inviable Sanitariamente</v>
      </c>
      <c r="PLJ474" s="44" t="str">
        <f t="shared" si="1173"/>
        <v>Inviable Sanitariamente</v>
      </c>
      <c r="PLK474" s="44" t="str">
        <f t="shared" si="1173"/>
        <v>Inviable Sanitariamente</v>
      </c>
      <c r="PLL474" s="44" t="str">
        <f t="shared" ref="PLL474:PLU476" si="1174">IF(PLJ474&lt;5,"Sin Riesgo",IF(PLJ474 &lt;=14,"Bajo",IF(PLJ474&lt;=35,"Medio",IF(PLJ474&lt;=80,"Alto","Inviable Sanitariamente"))))</f>
        <v>Inviable Sanitariamente</v>
      </c>
      <c r="PLM474" s="44" t="str">
        <f t="shared" si="1174"/>
        <v>Inviable Sanitariamente</v>
      </c>
      <c r="PLN474" s="44" t="str">
        <f t="shared" si="1174"/>
        <v>Inviable Sanitariamente</v>
      </c>
      <c r="PLO474" s="44" t="str">
        <f t="shared" si="1174"/>
        <v>Inviable Sanitariamente</v>
      </c>
      <c r="PLP474" s="44" t="str">
        <f t="shared" si="1174"/>
        <v>Inviable Sanitariamente</v>
      </c>
      <c r="PLQ474" s="44" t="str">
        <f t="shared" si="1174"/>
        <v>Inviable Sanitariamente</v>
      </c>
      <c r="PLR474" s="44" t="str">
        <f t="shared" si="1174"/>
        <v>Inviable Sanitariamente</v>
      </c>
      <c r="PLS474" s="44" t="str">
        <f t="shared" si="1174"/>
        <v>Inviable Sanitariamente</v>
      </c>
      <c r="PLT474" s="44" t="str">
        <f t="shared" si="1174"/>
        <v>Inviable Sanitariamente</v>
      </c>
      <c r="PLU474" s="44" t="str">
        <f t="shared" si="1174"/>
        <v>Inviable Sanitariamente</v>
      </c>
      <c r="PLV474" s="44" t="str">
        <f t="shared" ref="PLV474:PME476" si="1175">IF(PLT474&lt;5,"Sin Riesgo",IF(PLT474 &lt;=14,"Bajo",IF(PLT474&lt;=35,"Medio",IF(PLT474&lt;=80,"Alto","Inviable Sanitariamente"))))</f>
        <v>Inviable Sanitariamente</v>
      </c>
      <c r="PLW474" s="44" t="str">
        <f t="shared" si="1175"/>
        <v>Inviable Sanitariamente</v>
      </c>
      <c r="PLX474" s="44" t="str">
        <f t="shared" si="1175"/>
        <v>Inviable Sanitariamente</v>
      </c>
      <c r="PLY474" s="44" t="str">
        <f t="shared" si="1175"/>
        <v>Inviable Sanitariamente</v>
      </c>
      <c r="PLZ474" s="44" t="str">
        <f t="shared" si="1175"/>
        <v>Inviable Sanitariamente</v>
      </c>
      <c r="PMA474" s="44" t="str">
        <f t="shared" si="1175"/>
        <v>Inviable Sanitariamente</v>
      </c>
      <c r="PMB474" s="44" t="str">
        <f t="shared" si="1175"/>
        <v>Inviable Sanitariamente</v>
      </c>
      <c r="PMC474" s="44" t="str">
        <f t="shared" si="1175"/>
        <v>Inviable Sanitariamente</v>
      </c>
      <c r="PMD474" s="44" t="str">
        <f t="shared" si="1175"/>
        <v>Inviable Sanitariamente</v>
      </c>
      <c r="PME474" s="44" t="str">
        <f t="shared" si="1175"/>
        <v>Inviable Sanitariamente</v>
      </c>
      <c r="PMF474" s="44" t="str">
        <f t="shared" ref="PMF474:PMO476" si="1176">IF(PMD474&lt;5,"Sin Riesgo",IF(PMD474 &lt;=14,"Bajo",IF(PMD474&lt;=35,"Medio",IF(PMD474&lt;=80,"Alto","Inviable Sanitariamente"))))</f>
        <v>Inviable Sanitariamente</v>
      </c>
      <c r="PMG474" s="44" t="str">
        <f t="shared" si="1176"/>
        <v>Inviable Sanitariamente</v>
      </c>
      <c r="PMH474" s="44" t="str">
        <f t="shared" si="1176"/>
        <v>Inviable Sanitariamente</v>
      </c>
      <c r="PMI474" s="44" t="str">
        <f t="shared" si="1176"/>
        <v>Inviable Sanitariamente</v>
      </c>
      <c r="PMJ474" s="44" t="str">
        <f t="shared" si="1176"/>
        <v>Inviable Sanitariamente</v>
      </c>
      <c r="PMK474" s="44" t="str">
        <f t="shared" si="1176"/>
        <v>Inviable Sanitariamente</v>
      </c>
      <c r="PML474" s="44" t="str">
        <f t="shared" si="1176"/>
        <v>Inviable Sanitariamente</v>
      </c>
      <c r="PMM474" s="44" t="str">
        <f t="shared" si="1176"/>
        <v>Inviable Sanitariamente</v>
      </c>
      <c r="PMN474" s="44" t="str">
        <f t="shared" si="1176"/>
        <v>Inviable Sanitariamente</v>
      </c>
      <c r="PMO474" s="44" t="str">
        <f t="shared" si="1176"/>
        <v>Inviable Sanitariamente</v>
      </c>
      <c r="PMP474" s="44" t="str">
        <f t="shared" ref="PMP474:PMY476" si="1177">IF(PMN474&lt;5,"Sin Riesgo",IF(PMN474 &lt;=14,"Bajo",IF(PMN474&lt;=35,"Medio",IF(PMN474&lt;=80,"Alto","Inviable Sanitariamente"))))</f>
        <v>Inviable Sanitariamente</v>
      </c>
      <c r="PMQ474" s="44" t="str">
        <f t="shared" si="1177"/>
        <v>Inviable Sanitariamente</v>
      </c>
      <c r="PMR474" s="44" t="str">
        <f t="shared" si="1177"/>
        <v>Inviable Sanitariamente</v>
      </c>
      <c r="PMS474" s="44" t="str">
        <f t="shared" si="1177"/>
        <v>Inviable Sanitariamente</v>
      </c>
      <c r="PMT474" s="44" t="str">
        <f t="shared" si="1177"/>
        <v>Inviable Sanitariamente</v>
      </c>
      <c r="PMU474" s="44" t="str">
        <f t="shared" si="1177"/>
        <v>Inviable Sanitariamente</v>
      </c>
      <c r="PMV474" s="44" t="str">
        <f t="shared" si="1177"/>
        <v>Inviable Sanitariamente</v>
      </c>
      <c r="PMW474" s="44" t="str">
        <f t="shared" si="1177"/>
        <v>Inviable Sanitariamente</v>
      </c>
      <c r="PMX474" s="44" t="str">
        <f t="shared" si="1177"/>
        <v>Inviable Sanitariamente</v>
      </c>
      <c r="PMY474" s="44" t="str">
        <f t="shared" si="1177"/>
        <v>Inviable Sanitariamente</v>
      </c>
      <c r="PMZ474" s="44" t="str">
        <f t="shared" ref="PMZ474:PNI476" si="1178">IF(PMX474&lt;5,"Sin Riesgo",IF(PMX474 &lt;=14,"Bajo",IF(PMX474&lt;=35,"Medio",IF(PMX474&lt;=80,"Alto","Inviable Sanitariamente"))))</f>
        <v>Inviable Sanitariamente</v>
      </c>
      <c r="PNA474" s="44" t="str">
        <f t="shared" si="1178"/>
        <v>Inviable Sanitariamente</v>
      </c>
      <c r="PNB474" s="44" t="str">
        <f t="shared" si="1178"/>
        <v>Inviable Sanitariamente</v>
      </c>
      <c r="PNC474" s="44" t="str">
        <f t="shared" si="1178"/>
        <v>Inviable Sanitariamente</v>
      </c>
      <c r="PND474" s="44" t="str">
        <f t="shared" si="1178"/>
        <v>Inviable Sanitariamente</v>
      </c>
      <c r="PNE474" s="44" t="str">
        <f t="shared" si="1178"/>
        <v>Inviable Sanitariamente</v>
      </c>
      <c r="PNF474" s="44" t="str">
        <f t="shared" si="1178"/>
        <v>Inviable Sanitariamente</v>
      </c>
      <c r="PNG474" s="44" t="str">
        <f t="shared" si="1178"/>
        <v>Inviable Sanitariamente</v>
      </c>
      <c r="PNH474" s="44" t="str">
        <f t="shared" si="1178"/>
        <v>Inviable Sanitariamente</v>
      </c>
      <c r="PNI474" s="44" t="str">
        <f t="shared" si="1178"/>
        <v>Inviable Sanitariamente</v>
      </c>
      <c r="PNJ474" s="44" t="str">
        <f t="shared" ref="PNJ474:PNS476" si="1179">IF(PNH474&lt;5,"Sin Riesgo",IF(PNH474 &lt;=14,"Bajo",IF(PNH474&lt;=35,"Medio",IF(PNH474&lt;=80,"Alto","Inviable Sanitariamente"))))</f>
        <v>Inviable Sanitariamente</v>
      </c>
      <c r="PNK474" s="44" t="str">
        <f t="shared" si="1179"/>
        <v>Inviable Sanitariamente</v>
      </c>
      <c r="PNL474" s="44" t="str">
        <f t="shared" si="1179"/>
        <v>Inviable Sanitariamente</v>
      </c>
      <c r="PNM474" s="44" t="str">
        <f t="shared" si="1179"/>
        <v>Inviable Sanitariamente</v>
      </c>
      <c r="PNN474" s="44" t="str">
        <f t="shared" si="1179"/>
        <v>Inviable Sanitariamente</v>
      </c>
      <c r="PNO474" s="44" t="str">
        <f t="shared" si="1179"/>
        <v>Inviable Sanitariamente</v>
      </c>
      <c r="PNP474" s="44" t="str">
        <f t="shared" si="1179"/>
        <v>Inviable Sanitariamente</v>
      </c>
      <c r="PNQ474" s="44" t="str">
        <f t="shared" si="1179"/>
        <v>Inviable Sanitariamente</v>
      </c>
      <c r="PNR474" s="44" t="str">
        <f t="shared" si="1179"/>
        <v>Inviable Sanitariamente</v>
      </c>
      <c r="PNS474" s="44" t="str">
        <f t="shared" si="1179"/>
        <v>Inviable Sanitariamente</v>
      </c>
      <c r="PNT474" s="44" t="str">
        <f t="shared" ref="PNT474:POC476" si="1180">IF(PNR474&lt;5,"Sin Riesgo",IF(PNR474 &lt;=14,"Bajo",IF(PNR474&lt;=35,"Medio",IF(PNR474&lt;=80,"Alto","Inviable Sanitariamente"))))</f>
        <v>Inviable Sanitariamente</v>
      </c>
      <c r="PNU474" s="44" t="str">
        <f t="shared" si="1180"/>
        <v>Inviable Sanitariamente</v>
      </c>
      <c r="PNV474" s="44" t="str">
        <f t="shared" si="1180"/>
        <v>Inviable Sanitariamente</v>
      </c>
      <c r="PNW474" s="44" t="str">
        <f t="shared" si="1180"/>
        <v>Inviable Sanitariamente</v>
      </c>
      <c r="PNX474" s="44" t="str">
        <f t="shared" si="1180"/>
        <v>Inviable Sanitariamente</v>
      </c>
      <c r="PNY474" s="44" t="str">
        <f t="shared" si="1180"/>
        <v>Inviable Sanitariamente</v>
      </c>
      <c r="PNZ474" s="44" t="str">
        <f t="shared" si="1180"/>
        <v>Inviable Sanitariamente</v>
      </c>
      <c r="POA474" s="44" t="str">
        <f t="shared" si="1180"/>
        <v>Inviable Sanitariamente</v>
      </c>
      <c r="POB474" s="44" t="str">
        <f t="shared" si="1180"/>
        <v>Inviable Sanitariamente</v>
      </c>
      <c r="POC474" s="44" t="str">
        <f t="shared" si="1180"/>
        <v>Inviable Sanitariamente</v>
      </c>
      <c r="POD474" s="44" t="str">
        <f t="shared" ref="POD474:POM476" si="1181">IF(POB474&lt;5,"Sin Riesgo",IF(POB474 &lt;=14,"Bajo",IF(POB474&lt;=35,"Medio",IF(POB474&lt;=80,"Alto","Inviable Sanitariamente"))))</f>
        <v>Inviable Sanitariamente</v>
      </c>
      <c r="POE474" s="44" t="str">
        <f t="shared" si="1181"/>
        <v>Inviable Sanitariamente</v>
      </c>
      <c r="POF474" s="44" t="str">
        <f t="shared" si="1181"/>
        <v>Inviable Sanitariamente</v>
      </c>
      <c r="POG474" s="44" t="str">
        <f t="shared" si="1181"/>
        <v>Inviable Sanitariamente</v>
      </c>
      <c r="POH474" s="44" t="str">
        <f t="shared" si="1181"/>
        <v>Inviable Sanitariamente</v>
      </c>
      <c r="POI474" s="44" t="str">
        <f t="shared" si="1181"/>
        <v>Inviable Sanitariamente</v>
      </c>
      <c r="POJ474" s="44" t="str">
        <f t="shared" si="1181"/>
        <v>Inviable Sanitariamente</v>
      </c>
      <c r="POK474" s="44" t="str">
        <f t="shared" si="1181"/>
        <v>Inviable Sanitariamente</v>
      </c>
      <c r="POL474" s="44" t="str">
        <f t="shared" si="1181"/>
        <v>Inviable Sanitariamente</v>
      </c>
      <c r="POM474" s="44" t="str">
        <f t="shared" si="1181"/>
        <v>Inviable Sanitariamente</v>
      </c>
      <c r="PON474" s="44" t="str">
        <f t="shared" ref="PON474:POW476" si="1182">IF(POL474&lt;5,"Sin Riesgo",IF(POL474 &lt;=14,"Bajo",IF(POL474&lt;=35,"Medio",IF(POL474&lt;=80,"Alto","Inviable Sanitariamente"))))</f>
        <v>Inviable Sanitariamente</v>
      </c>
      <c r="POO474" s="44" t="str">
        <f t="shared" si="1182"/>
        <v>Inviable Sanitariamente</v>
      </c>
      <c r="POP474" s="44" t="str">
        <f t="shared" si="1182"/>
        <v>Inviable Sanitariamente</v>
      </c>
      <c r="POQ474" s="44" t="str">
        <f t="shared" si="1182"/>
        <v>Inviable Sanitariamente</v>
      </c>
      <c r="POR474" s="44" t="str">
        <f t="shared" si="1182"/>
        <v>Inviable Sanitariamente</v>
      </c>
      <c r="POS474" s="44" t="str">
        <f t="shared" si="1182"/>
        <v>Inviable Sanitariamente</v>
      </c>
      <c r="POT474" s="44" t="str">
        <f t="shared" si="1182"/>
        <v>Inviable Sanitariamente</v>
      </c>
      <c r="POU474" s="44" t="str">
        <f t="shared" si="1182"/>
        <v>Inviable Sanitariamente</v>
      </c>
      <c r="POV474" s="44" t="str">
        <f t="shared" si="1182"/>
        <v>Inviable Sanitariamente</v>
      </c>
      <c r="POW474" s="44" t="str">
        <f t="shared" si="1182"/>
        <v>Inviable Sanitariamente</v>
      </c>
      <c r="POX474" s="44" t="str">
        <f t="shared" ref="POX474:PPG476" si="1183">IF(POV474&lt;5,"Sin Riesgo",IF(POV474 &lt;=14,"Bajo",IF(POV474&lt;=35,"Medio",IF(POV474&lt;=80,"Alto","Inviable Sanitariamente"))))</f>
        <v>Inviable Sanitariamente</v>
      </c>
      <c r="POY474" s="44" t="str">
        <f t="shared" si="1183"/>
        <v>Inviable Sanitariamente</v>
      </c>
      <c r="POZ474" s="44" t="str">
        <f t="shared" si="1183"/>
        <v>Inviable Sanitariamente</v>
      </c>
      <c r="PPA474" s="44" t="str">
        <f t="shared" si="1183"/>
        <v>Inviable Sanitariamente</v>
      </c>
      <c r="PPB474" s="44" t="str">
        <f t="shared" si="1183"/>
        <v>Inviable Sanitariamente</v>
      </c>
      <c r="PPC474" s="44" t="str">
        <f t="shared" si="1183"/>
        <v>Inviable Sanitariamente</v>
      </c>
      <c r="PPD474" s="44" t="str">
        <f t="shared" si="1183"/>
        <v>Inviable Sanitariamente</v>
      </c>
      <c r="PPE474" s="44" t="str">
        <f t="shared" si="1183"/>
        <v>Inviable Sanitariamente</v>
      </c>
      <c r="PPF474" s="44" t="str">
        <f t="shared" si="1183"/>
        <v>Inviable Sanitariamente</v>
      </c>
      <c r="PPG474" s="44" t="str">
        <f t="shared" si="1183"/>
        <v>Inviable Sanitariamente</v>
      </c>
      <c r="PPH474" s="44" t="str">
        <f t="shared" ref="PPH474:PPQ476" si="1184">IF(PPF474&lt;5,"Sin Riesgo",IF(PPF474 &lt;=14,"Bajo",IF(PPF474&lt;=35,"Medio",IF(PPF474&lt;=80,"Alto","Inviable Sanitariamente"))))</f>
        <v>Inviable Sanitariamente</v>
      </c>
      <c r="PPI474" s="44" t="str">
        <f t="shared" si="1184"/>
        <v>Inviable Sanitariamente</v>
      </c>
      <c r="PPJ474" s="44" t="str">
        <f t="shared" si="1184"/>
        <v>Inviable Sanitariamente</v>
      </c>
      <c r="PPK474" s="44" t="str">
        <f t="shared" si="1184"/>
        <v>Inviable Sanitariamente</v>
      </c>
      <c r="PPL474" s="44" t="str">
        <f t="shared" si="1184"/>
        <v>Inviable Sanitariamente</v>
      </c>
      <c r="PPM474" s="44" t="str">
        <f t="shared" si="1184"/>
        <v>Inviable Sanitariamente</v>
      </c>
      <c r="PPN474" s="44" t="str">
        <f t="shared" si="1184"/>
        <v>Inviable Sanitariamente</v>
      </c>
      <c r="PPO474" s="44" t="str">
        <f t="shared" si="1184"/>
        <v>Inviable Sanitariamente</v>
      </c>
      <c r="PPP474" s="44" t="str">
        <f t="shared" si="1184"/>
        <v>Inviable Sanitariamente</v>
      </c>
      <c r="PPQ474" s="44" t="str">
        <f t="shared" si="1184"/>
        <v>Inviable Sanitariamente</v>
      </c>
      <c r="PPR474" s="44" t="str">
        <f t="shared" ref="PPR474:PQA476" si="1185">IF(PPP474&lt;5,"Sin Riesgo",IF(PPP474 &lt;=14,"Bajo",IF(PPP474&lt;=35,"Medio",IF(PPP474&lt;=80,"Alto","Inviable Sanitariamente"))))</f>
        <v>Inviable Sanitariamente</v>
      </c>
      <c r="PPS474" s="44" t="str">
        <f t="shared" si="1185"/>
        <v>Inviable Sanitariamente</v>
      </c>
      <c r="PPT474" s="44" t="str">
        <f t="shared" si="1185"/>
        <v>Inviable Sanitariamente</v>
      </c>
      <c r="PPU474" s="44" t="str">
        <f t="shared" si="1185"/>
        <v>Inviable Sanitariamente</v>
      </c>
      <c r="PPV474" s="44" t="str">
        <f t="shared" si="1185"/>
        <v>Inviable Sanitariamente</v>
      </c>
      <c r="PPW474" s="44" t="str">
        <f t="shared" si="1185"/>
        <v>Inviable Sanitariamente</v>
      </c>
      <c r="PPX474" s="44" t="str">
        <f t="shared" si="1185"/>
        <v>Inviable Sanitariamente</v>
      </c>
      <c r="PPY474" s="44" t="str">
        <f t="shared" si="1185"/>
        <v>Inviable Sanitariamente</v>
      </c>
      <c r="PPZ474" s="44" t="str">
        <f t="shared" si="1185"/>
        <v>Inviable Sanitariamente</v>
      </c>
      <c r="PQA474" s="44" t="str">
        <f t="shared" si="1185"/>
        <v>Inviable Sanitariamente</v>
      </c>
      <c r="PQB474" s="44" t="str">
        <f t="shared" ref="PQB474:PQK476" si="1186">IF(PPZ474&lt;5,"Sin Riesgo",IF(PPZ474 &lt;=14,"Bajo",IF(PPZ474&lt;=35,"Medio",IF(PPZ474&lt;=80,"Alto","Inviable Sanitariamente"))))</f>
        <v>Inviable Sanitariamente</v>
      </c>
      <c r="PQC474" s="44" t="str">
        <f t="shared" si="1186"/>
        <v>Inviable Sanitariamente</v>
      </c>
      <c r="PQD474" s="44" t="str">
        <f t="shared" si="1186"/>
        <v>Inviable Sanitariamente</v>
      </c>
      <c r="PQE474" s="44" t="str">
        <f t="shared" si="1186"/>
        <v>Inviable Sanitariamente</v>
      </c>
      <c r="PQF474" s="44" t="str">
        <f t="shared" si="1186"/>
        <v>Inviable Sanitariamente</v>
      </c>
      <c r="PQG474" s="44" t="str">
        <f t="shared" si="1186"/>
        <v>Inviable Sanitariamente</v>
      </c>
      <c r="PQH474" s="44" t="str">
        <f t="shared" si="1186"/>
        <v>Inviable Sanitariamente</v>
      </c>
      <c r="PQI474" s="44" t="str">
        <f t="shared" si="1186"/>
        <v>Inviable Sanitariamente</v>
      </c>
      <c r="PQJ474" s="44" t="str">
        <f t="shared" si="1186"/>
        <v>Inviable Sanitariamente</v>
      </c>
      <c r="PQK474" s="44" t="str">
        <f t="shared" si="1186"/>
        <v>Inviable Sanitariamente</v>
      </c>
      <c r="PQL474" s="44" t="str">
        <f t="shared" ref="PQL474:PQU476" si="1187">IF(PQJ474&lt;5,"Sin Riesgo",IF(PQJ474 &lt;=14,"Bajo",IF(PQJ474&lt;=35,"Medio",IF(PQJ474&lt;=80,"Alto","Inviable Sanitariamente"))))</f>
        <v>Inviable Sanitariamente</v>
      </c>
      <c r="PQM474" s="44" t="str">
        <f t="shared" si="1187"/>
        <v>Inviable Sanitariamente</v>
      </c>
      <c r="PQN474" s="44" t="str">
        <f t="shared" si="1187"/>
        <v>Inviable Sanitariamente</v>
      </c>
      <c r="PQO474" s="44" t="str">
        <f t="shared" si="1187"/>
        <v>Inviable Sanitariamente</v>
      </c>
      <c r="PQP474" s="44" t="str">
        <f t="shared" si="1187"/>
        <v>Inviable Sanitariamente</v>
      </c>
      <c r="PQQ474" s="44" t="str">
        <f t="shared" si="1187"/>
        <v>Inviable Sanitariamente</v>
      </c>
      <c r="PQR474" s="44" t="str">
        <f t="shared" si="1187"/>
        <v>Inviable Sanitariamente</v>
      </c>
      <c r="PQS474" s="44" t="str">
        <f t="shared" si="1187"/>
        <v>Inviable Sanitariamente</v>
      </c>
      <c r="PQT474" s="44" t="str">
        <f t="shared" si="1187"/>
        <v>Inviable Sanitariamente</v>
      </c>
      <c r="PQU474" s="44" t="str">
        <f t="shared" si="1187"/>
        <v>Inviable Sanitariamente</v>
      </c>
      <c r="PQV474" s="44" t="str">
        <f t="shared" ref="PQV474:PRE476" si="1188">IF(PQT474&lt;5,"Sin Riesgo",IF(PQT474 &lt;=14,"Bajo",IF(PQT474&lt;=35,"Medio",IF(PQT474&lt;=80,"Alto","Inviable Sanitariamente"))))</f>
        <v>Inviable Sanitariamente</v>
      </c>
      <c r="PQW474" s="44" t="str">
        <f t="shared" si="1188"/>
        <v>Inviable Sanitariamente</v>
      </c>
      <c r="PQX474" s="44" t="str">
        <f t="shared" si="1188"/>
        <v>Inviable Sanitariamente</v>
      </c>
      <c r="PQY474" s="44" t="str">
        <f t="shared" si="1188"/>
        <v>Inviable Sanitariamente</v>
      </c>
      <c r="PQZ474" s="44" t="str">
        <f t="shared" si="1188"/>
        <v>Inviable Sanitariamente</v>
      </c>
      <c r="PRA474" s="44" t="str">
        <f t="shared" si="1188"/>
        <v>Inviable Sanitariamente</v>
      </c>
      <c r="PRB474" s="44" t="str">
        <f t="shared" si="1188"/>
        <v>Inviable Sanitariamente</v>
      </c>
      <c r="PRC474" s="44" t="str">
        <f t="shared" si="1188"/>
        <v>Inviable Sanitariamente</v>
      </c>
      <c r="PRD474" s="44" t="str">
        <f t="shared" si="1188"/>
        <v>Inviable Sanitariamente</v>
      </c>
      <c r="PRE474" s="44" t="str">
        <f t="shared" si="1188"/>
        <v>Inviable Sanitariamente</v>
      </c>
      <c r="PRF474" s="44" t="str">
        <f t="shared" ref="PRF474:PRO476" si="1189">IF(PRD474&lt;5,"Sin Riesgo",IF(PRD474 &lt;=14,"Bajo",IF(PRD474&lt;=35,"Medio",IF(PRD474&lt;=80,"Alto","Inviable Sanitariamente"))))</f>
        <v>Inviable Sanitariamente</v>
      </c>
      <c r="PRG474" s="44" t="str">
        <f t="shared" si="1189"/>
        <v>Inviable Sanitariamente</v>
      </c>
      <c r="PRH474" s="44" t="str">
        <f t="shared" si="1189"/>
        <v>Inviable Sanitariamente</v>
      </c>
      <c r="PRI474" s="44" t="str">
        <f t="shared" si="1189"/>
        <v>Inviable Sanitariamente</v>
      </c>
      <c r="PRJ474" s="44" t="str">
        <f t="shared" si="1189"/>
        <v>Inviable Sanitariamente</v>
      </c>
      <c r="PRK474" s="44" t="str">
        <f t="shared" si="1189"/>
        <v>Inviable Sanitariamente</v>
      </c>
      <c r="PRL474" s="44" t="str">
        <f t="shared" si="1189"/>
        <v>Inviable Sanitariamente</v>
      </c>
      <c r="PRM474" s="44" t="str">
        <f t="shared" si="1189"/>
        <v>Inviable Sanitariamente</v>
      </c>
      <c r="PRN474" s="44" t="str">
        <f t="shared" si="1189"/>
        <v>Inviable Sanitariamente</v>
      </c>
      <c r="PRO474" s="44" t="str">
        <f t="shared" si="1189"/>
        <v>Inviable Sanitariamente</v>
      </c>
      <c r="PRP474" s="44" t="str">
        <f t="shared" ref="PRP474:PRY476" si="1190">IF(PRN474&lt;5,"Sin Riesgo",IF(PRN474 &lt;=14,"Bajo",IF(PRN474&lt;=35,"Medio",IF(PRN474&lt;=80,"Alto","Inviable Sanitariamente"))))</f>
        <v>Inviable Sanitariamente</v>
      </c>
      <c r="PRQ474" s="44" t="str">
        <f t="shared" si="1190"/>
        <v>Inviable Sanitariamente</v>
      </c>
      <c r="PRR474" s="44" t="str">
        <f t="shared" si="1190"/>
        <v>Inviable Sanitariamente</v>
      </c>
      <c r="PRS474" s="44" t="str">
        <f t="shared" si="1190"/>
        <v>Inviable Sanitariamente</v>
      </c>
      <c r="PRT474" s="44" t="str">
        <f t="shared" si="1190"/>
        <v>Inviable Sanitariamente</v>
      </c>
      <c r="PRU474" s="44" t="str">
        <f t="shared" si="1190"/>
        <v>Inviable Sanitariamente</v>
      </c>
      <c r="PRV474" s="44" t="str">
        <f t="shared" si="1190"/>
        <v>Inviable Sanitariamente</v>
      </c>
      <c r="PRW474" s="44" t="str">
        <f t="shared" si="1190"/>
        <v>Inviable Sanitariamente</v>
      </c>
      <c r="PRX474" s="44" t="str">
        <f t="shared" si="1190"/>
        <v>Inviable Sanitariamente</v>
      </c>
      <c r="PRY474" s="44" t="str">
        <f t="shared" si="1190"/>
        <v>Inviable Sanitariamente</v>
      </c>
      <c r="PRZ474" s="44" t="str">
        <f t="shared" ref="PRZ474:PSI476" si="1191">IF(PRX474&lt;5,"Sin Riesgo",IF(PRX474 &lt;=14,"Bajo",IF(PRX474&lt;=35,"Medio",IF(PRX474&lt;=80,"Alto","Inviable Sanitariamente"))))</f>
        <v>Inviable Sanitariamente</v>
      </c>
      <c r="PSA474" s="44" t="str">
        <f t="shared" si="1191"/>
        <v>Inviable Sanitariamente</v>
      </c>
      <c r="PSB474" s="44" t="str">
        <f t="shared" si="1191"/>
        <v>Inviable Sanitariamente</v>
      </c>
      <c r="PSC474" s="44" t="str">
        <f t="shared" si="1191"/>
        <v>Inviable Sanitariamente</v>
      </c>
      <c r="PSD474" s="44" t="str">
        <f t="shared" si="1191"/>
        <v>Inviable Sanitariamente</v>
      </c>
      <c r="PSE474" s="44" t="str">
        <f t="shared" si="1191"/>
        <v>Inviable Sanitariamente</v>
      </c>
      <c r="PSF474" s="44" t="str">
        <f t="shared" si="1191"/>
        <v>Inviable Sanitariamente</v>
      </c>
      <c r="PSG474" s="44" t="str">
        <f t="shared" si="1191"/>
        <v>Inviable Sanitariamente</v>
      </c>
      <c r="PSH474" s="44" t="str">
        <f t="shared" si="1191"/>
        <v>Inviable Sanitariamente</v>
      </c>
      <c r="PSI474" s="44" t="str">
        <f t="shared" si="1191"/>
        <v>Inviable Sanitariamente</v>
      </c>
      <c r="PSJ474" s="44" t="str">
        <f t="shared" ref="PSJ474:PSS476" si="1192">IF(PSH474&lt;5,"Sin Riesgo",IF(PSH474 &lt;=14,"Bajo",IF(PSH474&lt;=35,"Medio",IF(PSH474&lt;=80,"Alto","Inviable Sanitariamente"))))</f>
        <v>Inviable Sanitariamente</v>
      </c>
      <c r="PSK474" s="44" t="str">
        <f t="shared" si="1192"/>
        <v>Inviable Sanitariamente</v>
      </c>
      <c r="PSL474" s="44" t="str">
        <f t="shared" si="1192"/>
        <v>Inviable Sanitariamente</v>
      </c>
      <c r="PSM474" s="44" t="str">
        <f t="shared" si="1192"/>
        <v>Inviable Sanitariamente</v>
      </c>
      <c r="PSN474" s="44" t="str">
        <f t="shared" si="1192"/>
        <v>Inviable Sanitariamente</v>
      </c>
      <c r="PSO474" s="44" t="str">
        <f t="shared" si="1192"/>
        <v>Inviable Sanitariamente</v>
      </c>
      <c r="PSP474" s="44" t="str">
        <f t="shared" si="1192"/>
        <v>Inviable Sanitariamente</v>
      </c>
      <c r="PSQ474" s="44" t="str">
        <f t="shared" si="1192"/>
        <v>Inviable Sanitariamente</v>
      </c>
      <c r="PSR474" s="44" t="str">
        <f t="shared" si="1192"/>
        <v>Inviable Sanitariamente</v>
      </c>
      <c r="PSS474" s="44" t="str">
        <f t="shared" si="1192"/>
        <v>Inviable Sanitariamente</v>
      </c>
      <c r="PST474" s="44" t="str">
        <f t="shared" ref="PST474:PTC476" si="1193">IF(PSR474&lt;5,"Sin Riesgo",IF(PSR474 &lt;=14,"Bajo",IF(PSR474&lt;=35,"Medio",IF(PSR474&lt;=80,"Alto","Inviable Sanitariamente"))))</f>
        <v>Inviable Sanitariamente</v>
      </c>
      <c r="PSU474" s="44" t="str">
        <f t="shared" si="1193"/>
        <v>Inviable Sanitariamente</v>
      </c>
      <c r="PSV474" s="44" t="str">
        <f t="shared" si="1193"/>
        <v>Inviable Sanitariamente</v>
      </c>
      <c r="PSW474" s="44" t="str">
        <f t="shared" si="1193"/>
        <v>Inviable Sanitariamente</v>
      </c>
      <c r="PSX474" s="44" t="str">
        <f t="shared" si="1193"/>
        <v>Inviable Sanitariamente</v>
      </c>
      <c r="PSY474" s="44" t="str">
        <f t="shared" si="1193"/>
        <v>Inviable Sanitariamente</v>
      </c>
      <c r="PSZ474" s="44" t="str">
        <f t="shared" si="1193"/>
        <v>Inviable Sanitariamente</v>
      </c>
      <c r="PTA474" s="44" t="str">
        <f t="shared" si="1193"/>
        <v>Inviable Sanitariamente</v>
      </c>
      <c r="PTB474" s="44" t="str">
        <f t="shared" si="1193"/>
        <v>Inviable Sanitariamente</v>
      </c>
      <c r="PTC474" s="44" t="str">
        <f t="shared" si="1193"/>
        <v>Inviable Sanitariamente</v>
      </c>
      <c r="PTD474" s="44" t="str">
        <f t="shared" ref="PTD474:PTM476" si="1194">IF(PTB474&lt;5,"Sin Riesgo",IF(PTB474 &lt;=14,"Bajo",IF(PTB474&lt;=35,"Medio",IF(PTB474&lt;=80,"Alto","Inviable Sanitariamente"))))</f>
        <v>Inviable Sanitariamente</v>
      </c>
      <c r="PTE474" s="44" t="str">
        <f t="shared" si="1194"/>
        <v>Inviable Sanitariamente</v>
      </c>
      <c r="PTF474" s="44" t="str">
        <f t="shared" si="1194"/>
        <v>Inviable Sanitariamente</v>
      </c>
      <c r="PTG474" s="44" t="str">
        <f t="shared" si="1194"/>
        <v>Inviable Sanitariamente</v>
      </c>
      <c r="PTH474" s="44" t="str">
        <f t="shared" si="1194"/>
        <v>Inviable Sanitariamente</v>
      </c>
      <c r="PTI474" s="44" t="str">
        <f t="shared" si="1194"/>
        <v>Inviable Sanitariamente</v>
      </c>
      <c r="PTJ474" s="44" t="str">
        <f t="shared" si="1194"/>
        <v>Inviable Sanitariamente</v>
      </c>
      <c r="PTK474" s="44" t="str">
        <f t="shared" si="1194"/>
        <v>Inviable Sanitariamente</v>
      </c>
      <c r="PTL474" s="44" t="str">
        <f t="shared" si="1194"/>
        <v>Inviable Sanitariamente</v>
      </c>
      <c r="PTM474" s="44" t="str">
        <f t="shared" si="1194"/>
        <v>Inviable Sanitariamente</v>
      </c>
      <c r="PTN474" s="44" t="str">
        <f t="shared" ref="PTN474:PTW476" si="1195">IF(PTL474&lt;5,"Sin Riesgo",IF(PTL474 &lt;=14,"Bajo",IF(PTL474&lt;=35,"Medio",IF(PTL474&lt;=80,"Alto","Inviable Sanitariamente"))))</f>
        <v>Inviable Sanitariamente</v>
      </c>
      <c r="PTO474" s="44" t="str">
        <f t="shared" si="1195"/>
        <v>Inviable Sanitariamente</v>
      </c>
      <c r="PTP474" s="44" t="str">
        <f t="shared" si="1195"/>
        <v>Inviable Sanitariamente</v>
      </c>
      <c r="PTQ474" s="44" t="str">
        <f t="shared" si="1195"/>
        <v>Inviable Sanitariamente</v>
      </c>
      <c r="PTR474" s="44" t="str">
        <f t="shared" si="1195"/>
        <v>Inviable Sanitariamente</v>
      </c>
      <c r="PTS474" s="44" t="str">
        <f t="shared" si="1195"/>
        <v>Inviable Sanitariamente</v>
      </c>
      <c r="PTT474" s="44" t="str">
        <f t="shared" si="1195"/>
        <v>Inviable Sanitariamente</v>
      </c>
      <c r="PTU474" s="44" t="str">
        <f t="shared" si="1195"/>
        <v>Inviable Sanitariamente</v>
      </c>
      <c r="PTV474" s="44" t="str">
        <f t="shared" si="1195"/>
        <v>Inviable Sanitariamente</v>
      </c>
      <c r="PTW474" s="44" t="str">
        <f t="shared" si="1195"/>
        <v>Inviable Sanitariamente</v>
      </c>
      <c r="PTX474" s="44" t="str">
        <f t="shared" ref="PTX474:PUG476" si="1196">IF(PTV474&lt;5,"Sin Riesgo",IF(PTV474 &lt;=14,"Bajo",IF(PTV474&lt;=35,"Medio",IF(PTV474&lt;=80,"Alto","Inviable Sanitariamente"))))</f>
        <v>Inviable Sanitariamente</v>
      </c>
      <c r="PTY474" s="44" t="str">
        <f t="shared" si="1196"/>
        <v>Inviable Sanitariamente</v>
      </c>
      <c r="PTZ474" s="44" t="str">
        <f t="shared" si="1196"/>
        <v>Inviable Sanitariamente</v>
      </c>
      <c r="PUA474" s="44" t="str">
        <f t="shared" si="1196"/>
        <v>Inviable Sanitariamente</v>
      </c>
      <c r="PUB474" s="44" t="str">
        <f t="shared" si="1196"/>
        <v>Inviable Sanitariamente</v>
      </c>
      <c r="PUC474" s="44" t="str">
        <f t="shared" si="1196"/>
        <v>Inviable Sanitariamente</v>
      </c>
      <c r="PUD474" s="44" t="str">
        <f t="shared" si="1196"/>
        <v>Inviable Sanitariamente</v>
      </c>
      <c r="PUE474" s="44" t="str">
        <f t="shared" si="1196"/>
        <v>Inviable Sanitariamente</v>
      </c>
      <c r="PUF474" s="44" t="str">
        <f t="shared" si="1196"/>
        <v>Inviable Sanitariamente</v>
      </c>
      <c r="PUG474" s="44" t="str">
        <f t="shared" si="1196"/>
        <v>Inviable Sanitariamente</v>
      </c>
      <c r="PUH474" s="44" t="str">
        <f t="shared" ref="PUH474:PUQ476" si="1197">IF(PUF474&lt;5,"Sin Riesgo",IF(PUF474 &lt;=14,"Bajo",IF(PUF474&lt;=35,"Medio",IF(PUF474&lt;=80,"Alto","Inviable Sanitariamente"))))</f>
        <v>Inviable Sanitariamente</v>
      </c>
      <c r="PUI474" s="44" t="str">
        <f t="shared" si="1197"/>
        <v>Inviable Sanitariamente</v>
      </c>
      <c r="PUJ474" s="44" t="str">
        <f t="shared" si="1197"/>
        <v>Inviable Sanitariamente</v>
      </c>
      <c r="PUK474" s="44" t="str">
        <f t="shared" si="1197"/>
        <v>Inviable Sanitariamente</v>
      </c>
      <c r="PUL474" s="44" t="str">
        <f t="shared" si="1197"/>
        <v>Inviable Sanitariamente</v>
      </c>
      <c r="PUM474" s="44" t="str">
        <f t="shared" si="1197"/>
        <v>Inviable Sanitariamente</v>
      </c>
      <c r="PUN474" s="44" t="str">
        <f t="shared" si="1197"/>
        <v>Inviable Sanitariamente</v>
      </c>
      <c r="PUO474" s="44" t="str">
        <f t="shared" si="1197"/>
        <v>Inviable Sanitariamente</v>
      </c>
      <c r="PUP474" s="44" t="str">
        <f t="shared" si="1197"/>
        <v>Inviable Sanitariamente</v>
      </c>
      <c r="PUQ474" s="44" t="str">
        <f t="shared" si="1197"/>
        <v>Inviable Sanitariamente</v>
      </c>
      <c r="PUR474" s="44" t="str">
        <f t="shared" ref="PUR474:PVA476" si="1198">IF(PUP474&lt;5,"Sin Riesgo",IF(PUP474 &lt;=14,"Bajo",IF(PUP474&lt;=35,"Medio",IF(PUP474&lt;=80,"Alto","Inviable Sanitariamente"))))</f>
        <v>Inviable Sanitariamente</v>
      </c>
      <c r="PUS474" s="44" t="str">
        <f t="shared" si="1198"/>
        <v>Inviable Sanitariamente</v>
      </c>
      <c r="PUT474" s="44" t="str">
        <f t="shared" si="1198"/>
        <v>Inviable Sanitariamente</v>
      </c>
      <c r="PUU474" s="44" t="str">
        <f t="shared" si="1198"/>
        <v>Inviable Sanitariamente</v>
      </c>
      <c r="PUV474" s="44" t="str">
        <f t="shared" si="1198"/>
        <v>Inviable Sanitariamente</v>
      </c>
      <c r="PUW474" s="44" t="str">
        <f t="shared" si="1198"/>
        <v>Inviable Sanitariamente</v>
      </c>
      <c r="PUX474" s="44" t="str">
        <f t="shared" si="1198"/>
        <v>Inviable Sanitariamente</v>
      </c>
      <c r="PUY474" s="44" t="str">
        <f t="shared" si="1198"/>
        <v>Inviable Sanitariamente</v>
      </c>
      <c r="PUZ474" s="44" t="str">
        <f t="shared" si="1198"/>
        <v>Inviable Sanitariamente</v>
      </c>
      <c r="PVA474" s="44" t="str">
        <f t="shared" si="1198"/>
        <v>Inviable Sanitariamente</v>
      </c>
      <c r="PVB474" s="44" t="str">
        <f t="shared" ref="PVB474:PVK476" si="1199">IF(PUZ474&lt;5,"Sin Riesgo",IF(PUZ474 &lt;=14,"Bajo",IF(PUZ474&lt;=35,"Medio",IF(PUZ474&lt;=80,"Alto","Inviable Sanitariamente"))))</f>
        <v>Inviable Sanitariamente</v>
      </c>
      <c r="PVC474" s="44" t="str">
        <f t="shared" si="1199"/>
        <v>Inviable Sanitariamente</v>
      </c>
      <c r="PVD474" s="44" t="str">
        <f t="shared" si="1199"/>
        <v>Inviable Sanitariamente</v>
      </c>
      <c r="PVE474" s="44" t="str">
        <f t="shared" si="1199"/>
        <v>Inviable Sanitariamente</v>
      </c>
      <c r="PVF474" s="44" t="str">
        <f t="shared" si="1199"/>
        <v>Inviable Sanitariamente</v>
      </c>
      <c r="PVG474" s="44" t="str">
        <f t="shared" si="1199"/>
        <v>Inviable Sanitariamente</v>
      </c>
      <c r="PVH474" s="44" t="str">
        <f t="shared" si="1199"/>
        <v>Inviable Sanitariamente</v>
      </c>
      <c r="PVI474" s="44" t="str">
        <f t="shared" si="1199"/>
        <v>Inviable Sanitariamente</v>
      </c>
      <c r="PVJ474" s="44" t="str">
        <f t="shared" si="1199"/>
        <v>Inviable Sanitariamente</v>
      </c>
      <c r="PVK474" s="44" t="str">
        <f t="shared" si="1199"/>
        <v>Inviable Sanitariamente</v>
      </c>
      <c r="PVL474" s="44" t="str">
        <f t="shared" ref="PVL474:PVU476" si="1200">IF(PVJ474&lt;5,"Sin Riesgo",IF(PVJ474 &lt;=14,"Bajo",IF(PVJ474&lt;=35,"Medio",IF(PVJ474&lt;=80,"Alto","Inviable Sanitariamente"))))</f>
        <v>Inviable Sanitariamente</v>
      </c>
      <c r="PVM474" s="44" t="str">
        <f t="shared" si="1200"/>
        <v>Inviable Sanitariamente</v>
      </c>
      <c r="PVN474" s="44" t="str">
        <f t="shared" si="1200"/>
        <v>Inviable Sanitariamente</v>
      </c>
      <c r="PVO474" s="44" t="str">
        <f t="shared" si="1200"/>
        <v>Inviable Sanitariamente</v>
      </c>
      <c r="PVP474" s="44" t="str">
        <f t="shared" si="1200"/>
        <v>Inviable Sanitariamente</v>
      </c>
      <c r="PVQ474" s="44" t="str">
        <f t="shared" si="1200"/>
        <v>Inviable Sanitariamente</v>
      </c>
      <c r="PVR474" s="44" t="str">
        <f t="shared" si="1200"/>
        <v>Inviable Sanitariamente</v>
      </c>
      <c r="PVS474" s="44" t="str">
        <f t="shared" si="1200"/>
        <v>Inviable Sanitariamente</v>
      </c>
      <c r="PVT474" s="44" t="str">
        <f t="shared" si="1200"/>
        <v>Inviable Sanitariamente</v>
      </c>
      <c r="PVU474" s="44" t="str">
        <f t="shared" si="1200"/>
        <v>Inviable Sanitariamente</v>
      </c>
      <c r="PVV474" s="44" t="str">
        <f t="shared" ref="PVV474:PWE476" si="1201">IF(PVT474&lt;5,"Sin Riesgo",IF(PVT474 &lt;=14,"Bajo",IF(PVT474&lt;=35,"Medio",IF(PVT474&lt;=80,"Alto","Inviable Sanitariamente"))))</f>
        <v>Inviable Sanitariamente</v>
      </c>
      <c r="PVW474" s="44" t="str">
        <f t="shared" si="1201"/>
        <v>Inviable Sanitariamente</v>
      </c>
      <c r="PVX474" s="44" t="str">
        <f t="shared" si="1201"/>
        <v>Inviable Sanitariamente</v>
      </c>
      <c r="PVY474" s="44" t="str">
        <f t="shared" si="1201"/>
        <v>Inviable Sanitariamente</v>
      </c>
      <c r="PVZ474" s="44" t="str">
        <f t="shared" si="1201"/>
        <v>Inviable Sanitariamente</v>
      </c>
      <c r="PWA474" s="44" t="str">
        <f t="shared" si="1201"/>
        <v>Inviable Sanitariamente</v>
      </c>
      <c r="PWB474" s="44" t="str">
        <f t="shared" si="1201"/>
        <v>Inviable Sanitariamente</v>
      </c>
      <c r="PWC474" s="44" t="str">
        <f t="shared" si="1201"/>
        <v>Inviable Sanitariamente</v>
      </c>
      <c r="PWD474" s="44" t="str">
        <f t="shared" si="1201"/>
        <v>Inviable Sanitariamente</v>
      </c>
      <c r="PWE474" s="44" t="str">
        <f t="shared" si="1201"/>
        <v>Inviable Sanitariamente</v>
      </c>
      <c r="PWF474" s="44" t="str">
        <f t="shared" ref="PWF474:PWO476" si="1202">IF(PWD474&lt;5,"Sin Riesgo",IF(PWD474 &lt;=14,"Bajo",IF(PWD474&lt;=35,"Medio",IF(PWD474&lt;=80,"Alto","Inviable Sanitariamente"))))</f>
        <v>Inviable Sanitariamente</v>
      </c>
      <c r="PWG474" s="44" t="str">
        <f t="shared" si="1202"/>
        <v>Inviable Sanitariamente</v>
      </c>
      <c r="PWH474" s="44" t="str">
        <f t="shared" si="1202"/>
        <v>Inviable Sanitariamente</v>
      </c>
      <c r="PWI474" s="44" t="str">
        <f t="shared" si="1202"/>
        <v>Inviable Sanitariamente</v>
      </c>
      <c r="PWJ474" s="44" t="str">
        <f t="shared" si="1202"/>
        <v>Inviable Sanitariamente</v>
      </c>
      <c r="PWK474" s="44" t="str">
        <f t="shared" si="1202"/>
        <v>Inviable Sanitariamente</v>
      </c>
      <c r="PWL474" s="44" t="str">
        <f t="shared" si="1202"/>
        <v>Inviable Sanitariamente</v>
      </c>
      <c r="PWM474" s="44" t="str">
        <f t="shared" si="1202"/>
        <v>Inviable Sanitariamente</v>
      </c>
      <c r="PWN474" s="44" t="str">
        <f t="shared" si="1202"/>
        <v>Inviable Sanitariamente</v>
      </c>
      <c r="PWO474" s="44" t="str">
        <f t="shared" si="1202"/>
        <v>Inviable Sanitariamente</v>
      </c>
      <c r="PWP474" s="44" t="str">
        <f t="shared" ref="PWP474:PWY476" si="1203">IF(PWN474&lt;5,"Sin Riesgo",IF(PWN474 &lt;=14,"Bajo",IF(PWN474&lt;=35,"Medio",IF(PWN474&lt;=80,"Alto","Inviable Sanitariamente"))))</f>
        <v>Inviable Sanitariamente</v>
      </c>
      <c r="PWQ474" s="44" t="str">
        <f t="shared" si="1203"/>
        <v>Inviable Sanitariamente</v>
      </c>
      <c r="PWR474" s="44" t="str">
        <f t="shared" si="1203"/>
        <v>Inviable Sanitariamente</v>
      </c>
      <c r="PWS474" s="44" t="str">
        <f t="shared" si="1203"/>
        <v>Inviable Sanitariamente</v>
      </c>
      <c r="PWT474" s="44" t="str">
        <f t="shared" si="1203"/>
        <v>Inviable Sanitariamente</v>
      </c>
      <c r="PWU474" s="44" t="str">
        <f t="shared" si="1203"/>
        <v>Inviable Sanitariamente</v>
      </c>
      <c r="PWV474" s="44" t="str">
        <f t="shared" si="1203"/>
        <v>Inviable Sanitariamente</v>
      </c>
      <c r="PWW474" s="44" t="str">
        <f t="shared" si="1203"/>
        <v>Inviable Sanitariamente</v>
      </c>
      <c r="PWX474" s="44" t="str">
        <f t="shared" si="1203"/>
        <v>Inviable Sanitariamente</v>
      </c>
      <c r="PWY474" s="44" t="str">
        <f t="shared" si="1203"/>
        <v>Inviable Sanitariamente</v>
      </c>
      <c r="PWZ474" s="44" t="str">
        <f t="shared" ref="PWZ474:PXI476" si="1204">IF(PWX474&lt;5,"Sin Riesgo",IF(PWX474 &lt;=14,"Bajo",IF(PWX474&lt;=35,"Medio",IF(PWX474&lt;=80,"Alto","Inviable Sanitariamente"))))</f>
        <v>Inviable Sanitariamente</v>
      </c>
      <c r="PXA474" s="44" t="str">
        <f t="shared" si="1204"/>
        <v>Inviable Sanitariamente</v>
      </c>
      <c r="PXB474" s="44" t="str">
        <f t="shared" si="1204"/>
        <v>Inviable Sanitariamente</v>
      </c>
      <c r="PXC474" s="44" t="str">
        <f t="shared" si="1204"/>
        <v>Inviable Sanitariamente</v>
      </c>
      <c r="PXD474" s="44" t="str">
        <f t="shared" si="1204"/>
        <v>Inviable Sanitariamente</v>
      </c>
      <c r="PXE474" s="44" t="str">
        <f t="shared" si="1204"/>
        <v>Inviable Sanitariamente</v>
      </c>
      <c r="PXF474" s="44" t="str">
        <f t="shared" si="1204"/>
        <v>Inviable Sanitariamente</v>
      </c>
      <c r="PXG474" s="44" t="str">
        <f t="shared" si="1204"/>
        <v>Inviable Sanitariamente</v>
      </c>
      <c r="PXH474" s="44" t="str">
        <f t="shared" si="1204"/>
        <v>Inviable Sanitariamente</v>
      </c>
      <c r="PXI474" s="44" t="str">
        <f t="shared" si="1204"/>
        <v>Inviable Sanitariamente</v>
      </c>
      <c r="PXJ474" s="44" t="str">
        <f t="shared" ref="PXJ474:PXS476" si="1205">IF(PXH474&lt;5,"Sin Riesgo",IF(PXH474 &lt;=14,"Bajo",IF(PXH474&lt;=35,"Medio",IF(PXH474&lt;=80,"Alto","Inviable Sanitariamente"))))</f>
        <v>Inviable Sanitariamente</v>
      </c>
      <c r="PXK474" s="44" t="str">
        <f t="shared" si="1205"/>
        <v>Inviable Sanitariamente</v>
      </c>
      <c r="PXL474" s="44" t="str">
        <f t="shared" si="1205"/>
        <v>Inviable Sanitariamente</v>
      </c>
      <c r="PXM474" s="44" t="str">
        <f t="shared" si="1205"/>
        <v>Inviable Sanitariamente</v>
      </c>
      <c r="PXN474" s="44" t="str">
        <f t="shared" si="1205"/>
        <v>Inviable Sanitariamente</v>
      </c>
      <c r="PXO474" s="44" t="str">
        <f t="shared" si="1205"/>
        <v>Inviable Sanitariamente</v>
      </c>
      <c r="PXP474" s="44" t="str">
        <f t="shared" si="1205"/>
        <v>Inviable Sanitariamente</v>
      </c>
      <c r="PXQ474" s="44" t="str">
        <f t="shared" si="1205"/>
        <v>Inviable Sanitariamente</v>
      </c>
      <c r="PXR474" s="44" t="str">
        <f t="shared" si="1205"/>
        <v>Inviable Sanitariamente</v>
      </c>
      <c r="PXS474" s="44" t="str">
        <f t="shared" si="1205"/>
        <v>Inviable Sanitariamente</v>
      </c>
      <c r="PXT474" s="44" t="str">
        <f t="shared" ref="PXT474:PYC476" si="1206">IF(PXR474&lt;5,"Sin Riesgo",IF(PXR474 &lt;=14,"Bajo",IF(PXR474&lt;=35,"Medio",IF(PXR474&lt;=80,"Alto","Inviable Sanitariamente"))))</f>
        <v>Inviable Sanitariamente</v>
      </c>
      <c r="PXU474" s="44" t="str">
        <f t="shared" si="1206"/>
        <v>Inviable Sanitariamente</v>
      </c>
      <c r="PXV474" s="44" t="str">
        <f t="shared" si="1206"/>
        <v>Inviable Sanitariamente</v>
      </c>
      <c r="PXW474" s="44" t="str">
        <f t="shared" si="1206"/>
        <v>Inviable Sanitariamente</v>
      </c>
      <c r="PXX474" s="44" t="str">
        <f t="shared" si="1206"/>
        <v>Inviable Sanitariamente</v>
      </c>
      <c r="PXY474" s="44" t="str">
        <f t="shared" si="1206"/>
        <v>Inviable Sanitariamente</v>
      </c>
      <c r="PXZ474" s="44" t="str">
        <f t="shared" si="1206"/>
        <v>Inviable Sanitariamente</v>
      </c>
      <c r="PYA474" s="44" t="str">
        <f t="shared" si="1206"/>
        <v>Inviable Sanitariamente</v>
      </c>
      <c r="PYB474" s="44" t="str">
        <f t="shared" si="1206"/>
        <v>Inviable Sanitariamente</v>
      </c>
      <c r="PYC474" s="44" t="str">
        <f t="shared" si="1206"/>
        <v>Inviable Sanitariamente</v>
      </c>
      <c r="PYD474" s="44" t="str">
        <f t="shared" ref="PYD474:PYM476" si="1207">IF(PYB474&lt;5,"Sin Riesgo",IF(PYB474 &lt;=14,"Bajo",IF(PYB474&lt;=35,"Medio",IF(PYB474&lt;=80,"Alto","Inviable Sanitariamente"))))</f>
        <v>Inviable Sanitariamente</v>
      </c>
      <c r="PYE474" s="44" t="str">
        <f t="shared" si="1207"/>
        <v>Inviable Sanitariamente</v>
      </c>
      <c r="PYF474" s="44" t="str">
        <f t="shared" si="1207"/>
        <v>Inviable Sanitariamente</v>
      </c>
      <c r="PYG474" s="44" t="str">
        <f t="shared" si="1207"/>
        <v>Inviable Sanitariamente</v>
      </c>
      <c r="PYH474" s="44" t="str">
        <f t="shared" si="1207"/>
        <v>Inviable Sanitariamente</v>
      </c>
      <c r="PYI474" s="44" t="str">
        <f t="shared" si="1207"/>
        <v>Inviable Sanitariamente</v>
      </c>
      <c r="PYJ474" s="44" t="str">
        <f t="shared" si="1207"/>
        <v>Inviable Sanitariamente</v>
      </c>
      <c r="PYK474" s="44" t="str">
        <f t="shared" si="1207"/>
        <v>Inviable Sanitariamente</v>
      </c>
      <c r="PYL474" s="44" t="str">
        <f t="shared" si="1207"/>
        <v>Inviable Sanitariamente</v>
      </c>
      <c r="PYM474" s="44" t="str">
        <f t="shared" si="1207"/>
        <v>Inviable Sanitariamente</v>
      </c>
      <c r="PYN474" s="44" t="str">
        <f t="shared" ref="PYN474:PYW476" si="1208">IF(PYL474&lt;5,"Sin Riesgo",IF(PYL474 &lt;=14,"Bajo",IF(PYL474&lt;=35,"Medio",IF(PYL474&lt;=80,"Alto","Inviable Sanitariamente"))))</f>
        <v>Inviable Sanitariamente</v>
      </c>
      <c r="PYO474" s="44" t="str">
        <f t="shared" si="1208"/>
        <v>Inviable Sanitariamente</v>
      </c>
      <c r="PYP474" s="44" t="str">
        <f t="shared" si="1208"/>
        <v>Inviable Sanitariamente</v>
      </c>
      <c r="PYQ474" s="44" t="str">
        <f t="shared" si="1208"/>
        <v>Inviable Sanitariamente</v>
      </c>
      <c r="PYR474" s="44" t="str">
        <f t="shared" si="1208"/>
        <v>Inviable Sanitariamente</v>
      </c>
      <c r="PYS474" s="44" t="str">
        <f t="shared" si="1208"/>
        <v>Inviable Sanitariamente</v>
      </c>
      <c r="PYT474" s="44" t="str">
        <f t="shared" si="1208"/>
        <v>Inviable Sanitariamente</v>
      </c>
      <c r="PYU474" s="44" t="str">
        <f t="shared" si="1208"/>
        <v>Inviable Sanitariamente</v>
      </c>
      <c r="PYV474" s="44" t="str">
        <f t="shared" si="1208"/>
        <v>Inviable Sanitariamente</v>
      </c>
      <c r="PYW474" s="44" t="str">
        <f t="shared" si="1208"/>
        <v>Inviable Sanitariamente</v>
      </c>
      <c r="PYX474" s="44" t="str">
        <f t="shared" ref="PYX474:PZG476" si="1209">IF(PYV474&lt;5,"Sin Riesgo",IF(PYV474 &lt;=14,"Bajo",IF(PYV474&lt;=35,"Medio",IF(PYV474&lt;=80,"Alto","Inviable Sanitariamente"))))</f>
        <v>Inviable Sanitariamente</v>
      </c>
      <c r="PYY474" s="44" t="str">
        <f t="shared" si="1209"/>
        <v>Inviable Sanitariamente</v>
      </c>
      <c r="PYZ474" s="44" t="str">
        <f t="shared" si="1209"/>
        <v>Inviable Sanitariamente</v>
      </c>
      <c r="PZA474" s="44" t="str">
        <f t="shared" si="1209"/>
        <v>Inviable Sanitariamente</v>
      </c>
      <c r="PZB474" s="44" t="str">
        <f t="shared" si="1209"/>
        <v>Inviable Sanitariamente</v>
      </c>
      <c r="PZC474" s="44" t="str">
        <f t="shared" si="1209"/>
        <v>Inviable Sanitariamente</v>
      </c>
      <c r="PZD474" s="44" t="str">
        <f t="shared" si="1209"/>
        <v>Inviable Sanitariamente</v>
      </c>
      <c r="PZE474" s="44" t="str">
        <f t="shared" si="1209"/>
        <v>Inviable Sanitariamente</v>
      </c>
      <c r="PZF474" s="44" t="str">
        <f t="shared" si="1209"/>
        <v>Inviable Sanitariamente</v>
      </c>
      <c r="PZG474" s="44" t="str">
        <f t="shared" si="1209"/>
        <v>Inviable Sanitariamente</v>
      </c>
      <c r="PZH474" s="44" t="str">
        <f t="shared" ref="PZH474:PZQ476" si="1210">IF(PZF474&lt;5,"Sin Riesgo",IF(PZF474 &lt;=14,"Bajo",IF(PZF474&lt;=35,"Medio",IF(PZF474&lt;=80,"Alto","Inviable Sanitariamente"))))</f>
        <v>Inviable Sanitariamente</v>
      </c>
      <c r="PZI474" s="44" t="str">
        <f t="shared" si="1210"/>
        <v>Inviable Sanitariamente</v>
      </c>
      <c r="PZJ474" s="44" t="str">
        <f t="shared" si="1210"/>
        <v>Inviable Sanitariamente</v>
      </c>
      <c r="PZK474" s="44" t="str">
        <f t="shared" si="1210"/>
        <v>Inviable Sanitariamente</v>
      </c>
      <c r="PZL474" s="44" t="str">
        <f t="shared" si="1210"/>
        <v>Inviable Sanitariamente</v>
      </c>
      <c r="PZM474" s="44" t="str">
        <f t="shared" si="1210"/>
        <v>Inviable Sanitariamente</v>
      </c>
      <c r="PZN474" s="44" t="str">
        <f t="shared" si="1210"/>
        <v>Inviable Sanitariamente</v>
      </c>
      <c r="PZO474" s="44" t="str">
        <f t="shared" si="1210"/>
        <v>Inviable Sanitariamente</v>
      </c>
      <c r="PZP474" s="44" t="str">
        <f t="shared" si="1210"/>
        <v>Inviable Sanitariamente</v>
      </c>
      <c r="PZQ474" s="44" t="str">
        <f t="shared" si="1210"/>
        <v>Inviable Sanitariamente</v>
      </c>
      <c r="PZR474" s="44" t="str">
        <f t="shared" ref="PZR474:QAA476" si="1211">IF(PZP474&lt;5,"Sin Riesgo",IF(PZP474 &lt;=14,"Bajo",IF(PZP474&lt;=35,"Medio",IF(PZP474&lt;=80,"Alto","Inviable Sanitariamente"))))</f>
        <v>Inviable Sanitariamente</v>
      </c>
      <c r="PZS474" s="44" t="str">
        <f t="shared" si="1211"/>
        <v>Inviable Sanitariamente</v>
      </c>
      <c r="PZT474" s="44" t="str">
        <f t="shared" si="1211"/>
        <v>Inviable Sanitariamente</v>
      </c>
      <c r="PZU474" s="44" t="str">
        <f t="shared" si="1211"/>
        <v>Inviable Sanitariamente</v>
      </c>
      <c r="PZV474" s="44" t="str">
        <f t="shared" si="1211"/>
        <v>Inviable Sanitariamente</v>
      </c>
      <c r="PZW474" s="44" t="str">
        <f t="shared" si="1211"/>
        <v>Inviable Sanitariamente</v>
      </c>
      <c r="PZX474" s="44" t="str">
        <f t="shared" si="1211"/>
        <v>Inviable Sanitariamente</v>
      </c>
      <c r="PZY474" s="44" t="str">
        <f t="shared" si="1211"/>
        <v>Inviable Sanitariamente</v>
      </c>
      <c r="PZZ474" s="44" t="str">
        <f t="shared" si="1211"/>
        <v>Inviable Sanitariamente</v>
      </c>
      <c r="QAA474" s="44" t="str">
        <f t="shared" si="1211"/>
        <v>Inviable Sanitariamente</v>
      </c>
      <c r="QAB474" s="44" t="str">
        <f t="shared" ref="QAB474:QAK476" si="1212">IF(PZZ474&lt;5,"Sin Riesgo",IF(PZZ474 &lt;=14,"Bajo",IF(PZZ474&lt;=35,"Medio",IF(PZZ474&lt;=80,"Alto","Inviable Sanitariamente"))))</f>
        <v>Inviable Sanitariamente</v>
      </c>
      <c r="QAC474" s="44" t="str">
        <f t="shared" si="1212"/>
        <v>Inviable Sanitariamente</v>
      </c>
      <c r="QAD474" s="44" t="str">
        <f t="shared" si="1212"/>
        <v>Inviable Sanitariamente</v>
      </c>
      <c r="QAE474" s="44" t="str">
        <f t="shared" si="1212"/>
        <v>Inviable Sanitariamente</v>
      </c>
      <c r="QAF474" s="44" t="str">
        <f t="shared" si="1212"/>
        <v>Inviable Sanitariamente</v>
      </c>
      <c r="QAG474" s="44" t="str">
        <f t="shared" si="1212"/>
        <v>Inviable Sanitariamente</v>
      </c>
      <c r="QAH474" s="44" t="str">
        <f t="shared" si="1212"/>
        <v>Inviable Sanitariamente</v>
      </c>
      <c r="QAI474" s="44" t="str">
        <f t="shared" si="1212"/>
        <v>Inviable Sanitariamente</v>
      </c>
      <c r="QAJ474" s="44" t="str">
        <f t="shared" si="1212"/>
        <v>Inviable Sanitariamente</v>
      </c>
      <c r="QAK474" s="44" t="str">
        <f t="shared" si="1212"/>
        <v>Inviable Sanitariamente</v>
      </c>
      <c r="QAL474" s="44" t="str">
        <f t="shared" ref="QAL474:QAU476" si="1213">IF(QAJ474&lt;5,"Sin Riesgo",IF(QAJ474 &lt;=14,"Bajo",IF(QAJ474&lt;=35,"Medio",IF(QAJ474&lt;=80,"Alto","Inviable Sanitariamente"))))</f>
        <v>Inviable Sanitariamente</v>
      </c>
      <c r="QAM474" s="44" t="str">
        <f t="shared" si="1213"/>
        <v>Inviable Sanitariamente</v>
      </c>
      <c r="QAN474" s="44" t="str">
        <f t="shared" si="1213"/>
        <v>Inviable Sanitariamente</v>
      </c>
      <c r="QAO474" s="44" t="str">
        <f t="shared" si="1213"/>
        <v>Inviable Sanitariamente</v>
      </c>
      <c r="QAP474" s="44" t="str">
        <f t="shared" si="1213"/>
        <v>Inviable Sanitariamente</v>
      </c>
      <c r="QAQ474" s="44" t="str">
        <f t="shared" si="1213"/>
        <v>Inviable Sanitariamente</v>
      </c>
      <c r="QAR474" s="44" t="str">
        <f t="shared" si="1213"/>
        <v>Inviable Sanitariamente</v>
      </c>
      <c r="QAS474" s="44" t="str">
        <f t="shared" si="1213"/>
        <v>Inviable Sanitariamente</v>
      </c>
      <c r="QAT474" s="44" t="str">
        <f t="shared" si="1213"/>
        <v>Inviable Sanitariamente</v>
      </c>
      <c r="QAU474" s="44" t="str">
        <f t="shared" si="1213"/>
        <v>Inviable Sanitariamente</v>
      </c>
      <c r="QAV474" s="44" t="str">
        <f t="shared" ref="QAV474:QBE476" si="1214">IF(QAT474&lt;5,"Sin Riesgo",IF(QAT474 &lt;=14,"Bajo",IF(QAT474&lt;=35,"Medio",IF(QAT474&lt;=80,"Alto","Inviable Sanitariamente"))))</f>
        <v>Inviable Sanitariamente</v>
      </c>
      <c r="QAW474" s="44" t="str">
        <f t="shared" si="1214"/>
        <v>Inviable Sanitariamente</v>
      </c>
      <c r="QAX474" s="44" t="str">
        <f t="shared" si="1214"/>
        <v>Inviable Sanitariamente</v>
      </c>
      <c r="QAY474" s="44" t="str">
        <f t="shared" si="1214"/>
        <v>Inviable Sanitariamente</v>
      </c>
      <c r="QAZ474" s="44" t="str">
        <f t="shared" si="1214"/>
        <v>Inviable Sanitariamente</v>
      </c>
      <c r="QBA474" s="44" t="str">
        <f t="shared" si="1214"/>
        <v>Inviable Sanitariamente</v>
      </c>
      <c r="QBB474" s="44" t="str">
        <f t="shared" si="1214"/>
        <v>Inviable Sanitariamente</v>
      </c>
      <c r="QBC474" s="44" t="str">
        <f t="shared" si="1214"/>
        <v>Inviable Sanitariamente</v>
      </c>
      <c r="QBD474" s="44" t="str">
        <f t="shared" si="1214"/>
        <v>Inviable Sanitariamente</v>
      </c>
      <c r="QBE474" s="44" t="str">
        <f t="shared" si="1214"/>
        <v>Inviable Sanitariamente</v>
      </c>
      <c r="QBF474" s="44" t="str">
        <f t="shared" ref="QBF474:QBO476" si="1215">IF(QBD474&lt;5,"Sin Riesgo",IF(QBD474 &lt;=14,"Bajo",IF(QBD474&lt;=35,"Medio",IF(QBD474&lt;=80,"Alto","Inviable Sanitariamente"))))</f>
        <v>Inviable Sanitariamente</v>
      </c>
      <c r="QBG474" s="44" t="str">
        <f t="shared" si="1215"/>
        <v>Inviable Sanitariamente</v>
      </c>
      <c r="QBH474" s="44" t="str">
        <f t="shared" si="1215"/>
        <v>Inviable Sanitariamente</v>
      </c>
      <c r="QBI474" s="44" t="str">
        <f t="shared" si="1215"/>
        <v>Inviable Sanitariamente</v>
      </c>
      <c r="QBJ474" s="44" t="str">
        <f t="shared" si="1215"/>
        <v>Inviable Sanitariamente</v>
      </c>
      <c r="QBK474" s="44" t="str">
        <f t="shared" si="1215"/>
        <v>Inviable Sanitariamente</v>
      </c>
      <c r="QBL474" s="44" t="str">
        <f t="shared" si="1215"/>
        <v>Inviable Sanitariamente</v>
      </c>
      <c r="QBM474" s="44" t="str">
        <f t="shared" si="1215"/>
        <v>Inviable Sanitariamente</v>
      </c>
      <c r="QBN474" s="44" t="str">
        <f t="shared" si="1215"/>
        <v>Inviable Sanitariamente</v>
      </c>
      <c r="QBO474" s="44" t="str">
        <f t="shared" si="1215"/>
        <v>Inviable Sanitariamente</v>
      </c>
      <c r="QBP474" s="44" t="str">
        <f t="shared" ref="QBP474:QBY476" si="1216">IF(QBN474&lt;5,"Sin Riesgo",IF(QBN474 &lt;=14,"Bajo",IF(QBN474&lt;=35,"Medio",IF(QBN474&lt;=80,"Alto","Inviable Sanitariamente"))))</f>
        <v>Inviable Sanitariamente</v>
      </c>
      <c r="QBQ474" s="44" t="str">
        <f t="shared" si="1216"/>
        <v>Inviable Sanitariamente</v>
      </c>
      <c r="QBR474" s="44" t="str">
        <f t="shared" si="1216"/>
        <v>Inviable Sanitariamente</v>
      </c>
      <c r="QBS474" s="44" t="str">
        <f t="shared" si="1216"/>
        <v>Inviable Sanitariamente</v>
      </c>
      <c r="QBT474" s="44" t="str">
        <f t="shared" si="1216"/>
        <v>Inviable Sanitariamente</v>
      </c>
      <c r="QBU474" s="44" t="str">
        <f t="shared" si="1216"/>
        <v>Inviable Sanitariamente</v>
      </c>
      <c r="QBV474" s="44" t="str">
        <f t="shared" si="1216"/>
        <v>Inviable Sanitariamente</v>
      </c>
      <c r="QBW474" s="44" t="str">
        <f t="shared" si="1216"/>
        <v>Inviable Sanitariamente</v>
      </c>
      <c r="QBX474" s="44" t="str">
        <f t="shared" si="1216"/>
        <v>Inviable Sanitariamente</v>
      </c>
      <c r="QBY474" s="44" t="str">
        <f t="shared" si="1216"/>
        <v>Inviable Sanitariamente</v>
      </c>
      <c r="QBZ474" s="44" t="str">
        <f t="shared" ref="QBZ474:QCI476" si="1217">IF(QBX474&lt;5,"Sin Riesgo",IF(QBX474 &lt;=14,"Bajo",IF(QBX474&lt;=35,"Medio",IF(QBX474&lt;=80,"Alto","Inviable Sanitariamente"))))</f>
        <v>Inviable Sanitariamente</v>
      </c>
      <c r="QCA474" s="44" t="str">
        <f t="shared" si="1217"/>
        <v>Inviable Sanitariamente</v>
      </c>
      <c r="QCB474" s="44" t="str">
        <f t="shared" si="1217"/>
        <v>Inviable Sanitariamente</v>
      </c>
      <c r="QCC474" s="44" t="str">
        <f t="shared" si="1217"/>
        <v>Inviable Sanitariamente</v>
      </c>
      <c r="QCD474" s="44" t="str">
        <f t="shared" si="1217"/>
        <v>Inviable Sanitariamente</v>
      </c>
      <c r="QCE474" s="44" t="str">
        <f t="shared" si="1217"/>
        <v>Inviable Sanitariamente</v>
      </c>
      <c r="QCF474" s="44" t="str">
        <f t="shared" si="1217"/>
        <v>Inviable Sanitariamente</v>
      </c>
      <c r="QCG474" s="44" t="str">
        <f t="shared" si="1217"/>
        <v>Inviable Sanitariamente</v>
      </c>
      <c r="QCH474" s="44" t="str">
        <f t="shared" si="1217"/>
        <v>Inviable Sanitariamente</v>
      </c>
      <c r="QCI474" s="44" t="str">
        <f t="shared" si="1217"/>
        <v>Inviable Sanitariamente</v>
      </c>
      <c r="QCJ474" s="44" t="str">
        <f t="shared" ref="QCJ474:QCS476" si="1218">IF(QCH474&lt;5,"Sin Riesgo",IF(QCH474 &lt;=14,"Bajo",IF(QCH474&lt;=35,"Medio",IF(QCH474&lt;=80,"Alto","Inviable Sanitariamente"))))</f>
        <v>Inviable Sanitariamente</v>
      </c>
      <c r="QCK474" s="44" t="str">
        <f t="shared" si="1218"/>
        <v>Inviable Sanitariamente</v>
      </c>
      <c r="QCL474" s="44" t="str">
        <f t="shared" si="1218"/>
        <v>Inviable Sanitariamente</v>
      </c>
      <c r="QCM474" s="44" t="str">
        <f t="shared" si="1218"/>
        <v>Inviable Sanitariamente</v>
      </c>
      <c r="QCN474" s="44" t="str">
        <f t="shared" si="1218"/>
        <v>Inviable Sanitariamente</v>
      </c>
      <c r="QCO474" s="44" t="str">
        <f t="shared" si="1218"/>
        <v>Inviable Sanitariamente</v>
      </c>
      <c r="QCP474" s="44" t="str">
        <f t="shared" si="1218"/>
        <v>Inviable Sanitariamente</v>
      </c>
      <c r="QCQ474" s="44" t="str">
        <f t="shared" si="1218"/>
        <v>Inviable Sanitariamente</v>
      </c>
      <c r="QCR474" s="44" t="str">
        <f t="shared" si="1218"/>
        <v>Inviable Sanitariamente</v>
      </c>
      <c r="QCS474" s="44" t="str">
        <f t="shared" si="1218"/>
        <v>Inviable Sanitariamente</v>
      </c>
      <c r="QCT474" s="44" t="str">
        <f t="shared" ref="QCT474:QDC476" si="1219">IF(QCR474&lt;5,"Sin Riesgo",IF(QCR474 &lt;=14,"Bajo",IF(QCR474&lt;=35,"Medio",IF(QCR474&lt;=80,"Alto","Inviable Sanitariamente"))))</f>
        <v>Inviable Sanitariamente</v>
      </c>
      <c r="QCU474" s="44" t="str">
        <f t="shared" si="1219"/>
        <v>Inviable Sanitariamente</v>
      </c>
      <c r="QCV474" s="44" t="str">
        <f t="shared" si="1219"/>
        <v>Inviable Sanitariamente</v>
      </c>
      <c r="QCW474" s="44" t="str">
        <f t="shared" si="1219"/>
        <v>Inviable Sanitariamente</v>
      </c>
      <c r="QCX474" s="44" t="str">
        <f t="shared" si="1219"/>
        <v>Inviable Sanitariamente</v>
      </c>
      <c r="QCY474" s="44" t="str">
        <f t="shared" si="1219"/>
        <v>Inviable Sanitariamente</v>
      </c>
      <c r="QCZ474" s="44" t="str">
        <f t="shared" si="1219"/>
        <v>Inviable Sanitariamente</v>
      </c>
      <c r="QDA474" s="44" t="str">
        <f t="shared" si="1219"/>
        <v>Inviable Sanitariamente</v>
      </c>
      <c r="QDB474" s="44" t="str">
        <f t="shared" si="1219"/>
        <v>Inviable Sanitariamente</v>
      </c>
      <c r="QDC474" s="44" t="str">
        <f t="shared" si="1219"/>
        <v>Inviable Sanitariamente</v>
      </c>
      <c r="QDD474" s="44" t="str">
        <f t="shared" ref="QDD474:QDM476" si="1220">IF(QDB474&lt;5,"Sin Riesgo",IF(QDB474 &lt;=14,"Bajo",IF(QDB474&lt;=35,"Medio",IF(QDB474&lt;=80,"Alto","Inviable Sanitariamente"))))</f>
        <v>Inviable Sanitariamente</v>
      </c>
      <c r="QDE474" s="44" t="str">
        <f t="shared" si="1220"/>
        <v>Inviable Sanitariamente</v>
      </c>
      <c r="QDF474" s="44" t="str">
        <f t="shared" si="1220"/>
        <v>Inviable Sanitariamente</v>
      </c>
      <c r="QDG474" s="44" t="str">
        <f t="shared" si="1220"/>
        <v>Inviable Sanitariamente</v>
      </c>
      <c r="QDH474" s="44" t="str">
        <f t="shared" si="1220"/>
        <v>Inviable Sanitariamente</v>
      </c>
      <c r="QDI474" s="44" t="str">
        <f t="shared" si="1220"/>
        <v>Inviable Sanitariamente</v>
      </c>
      <c r="QDJ474" s="44" t="str">
        <f t="shared" si="1220"/>
        <v>Inviable Sanitariamente</v>
      </c>
      <c r="QDK474" s="44" t="str">
        <f t="shared" si="1220"/>
        <v>Inviable Sanitariamente</v>
      </c>
      <c r="QDL474" s="44" t="str">
        <f t="shared" si="1220"/>
        <v>Inviable Sanitariamente</v>
      </c>
      <c r="QDM474" s="44" t="str">
        <f t="shared" si="1220"/>
        <v>Inviable Sanitariamente</v>
      </c>
      <c r="QDN474" s="44" t="str">
        <f t="shared" ref="QDN474:QDW476" si="1221">IF(QDL474&lt;5,"Sin Riesgo",IF(QDL474 &lt;=14,"Bajo",IF(QDL474&lt;=35,"Medio",IF(QDL474&lt;=80,"Alto","Inviable Sanitariamente"))))</f>
        <v>Inviable Sanitariamente</v>
      </c>
      <c r="QDO474" s="44" t="str">
        <f t="shared" si="1221"/>
        <v>Inviable Sanitariamente</v>
      </c>
      <c r="QDP474" s="44" t="str">
        <f t="shared" si="1221"/>
        <v>Inviable Sanitariamente</v>
      </c>
      <c r="QDQ474" s="44" t="str">
        <f t="shared" si="1221"/>
        <v>Inviable Sanitariamente</v>
      </c>
      <c r="QDR474" s="44" t="str">
        <f t="shared" si="1221"/>
        <v>Inviable Sanitariamente</v>
      </c>
      <c r="QDS474" s="44" t="str">
        <f t="shared" si="1221"/>
        <v>Inviable Sanitariamente</v>
      </c>
      <c r="QDT474" s="44" t="str">
        <f t="shared" si="1221"/>
        <v>Inviable Sanitariamente</v>
      </c>
      <c r="QDU474" s="44" t="str">
        <f t="shared" si="1221"/>
        <v>Inviable Sanitariamente</v>
      </c>
      <c r="QDV474" s="44" t="str">
        <f t="shared" si="1221"/>
        <v>Inviable Sanitariamente</v>
      </c>
      <c r="QDW474" s="44" t="str">
        <f t="shared" si="1221"/>
        <v>Inviable Sanitariamente</v>
      </c>
      <c r="QDX474" s="44" t="str">
        <f t="shared" ref="QDX474:QEG476" si="1222">IF(QDV474&lt;5,"Sin Riesgo",IF(QDV474 &lt;=14,"Bajo",IF(QDV474&lt;=35,"Medio",IF(QDV474&lt;=80,"Alto","Inviable Sanitariamente"))))</f>
        <v>Inviable Sanitariamente</v>
      </c>
      <c r="QDY474" s="44" t="str">
        <f t="shared" si="1222"/>
        <v>Inviable Sanitariamente</v>
      </c>
      <c r="QDZ474" s="44" t="str">
        <f t="shared" si="1222"/>
        <v>Inviable Sanitariamente</v>
      </c>
      <c r="QEA474" s="44" t="str">
        <f t="shared" si="1222"/>
        <v>Inviable Sanitariamente</v>
      </c>
      <c r="QEB474" s="44" t="str">
        <f t="shared" si="1222"/>
        <v>Inviable Sanitariamente</v>
      </c>
      <c r="QEC474" s="44" t="str">
        <f t="shared" si="1222"/>
        <v>Inviable Sanitariamente</v>
      </c>
      <c r="QED474" s="44" t="str">
        <f t="shared" si="1222"/>
        <v>Inviable Sanitariamente</v>
      </c>
      <c r="QEE474" s="44" t="str">
        <f t="shared" si="1222"/>
        <v>Inviable Sanitariamente</v>
      </c>
      <c r="QEF474" s="44" t="str">
        <f t="shared" si="1222"/>
        <v>Inviable Sanitariamente</v>
      </c>
      <c r="QEG474" s="44" t="str">
        <f t="shared" si="1222"/>
        <v>Inviable Sanitariamente</v>
      </c>
      <c r="QEH474" s="44" t="str">
        <f t="shared" ref="QEH474:QEQ476" si="1223">IF(QEF474&lt;5,"Sin Riesgo",IF(QEF474 &lt;=14,"Bajo",IF(QEF474&lt;=35,"Medio",IF(QEF474&lt;=80,"Alto","Inviable Sanitariamente"))))</f>
        <v>Inviable Sanitariamente</v>
      </c>
      <c r="QEI474" s="44" t="str">
        <f t="shared" si="1223"/>
        <v>Inviable Sanitariamente</v>
      </c>
      <c r="QEJ474" s="44" t="str">
        <f t="shared" si="1223"/>
        <v>Inviable Sanitariamente</v>
      </c>
      <c r="QEK474" s="44" t="str">
        <f t="shared" si="1223"/>
        <v>Inviable Sanitariamente</v>
      </c>
      <c r="QEL474" s="44" t="str">
        <f t="shared" si="1223"/>
        <v>Inviable Sanitariamente</v>
      </c>
      <c r="QEM474" s="44" t="str">
        <f t="shared" si="1223"/>
        <v>Inviable Sanitariamente</v>
      </c>
      <c r="QEN474" s="44" t="str">
        <f t="shared" si="1223"/>
        <v>Inviable Sanitariamente</v>
      </c>
      <c r="QEO474" s="44" t="str">
        <f t="shared" si="1223"/>
        <v>Inviable Sanitariamente</v>
      </c>
      <c r="QEP474" s="44" t="str">
        <f t="shared" si="1223"/>
        <v>Inviable Sanitariamente</v>
      </c>
      <c r="QEQ474" s="44" t="str">
        <f t="shared" si="1223"/>
        <v>Inviable Sanitariamente</v>
      </c>
      <c r="QER474" s="44" t="str">
        <f t="shared" ref="QER474:QFA476" si="1224">IF(QEP474&lt;5,"Sin Riesgo",IF(QEP474 &lt;=14,"Bajo",IF(QEP474&lt;=35,"Medio",IF(QEP474&lt;=80,"Alto","Inviable Sanitariamente"))))</f>
        <v>Inviable Sanitariamente</v>
      </c>
      <c r="QES474" s="44" t="str">
        <f t="shared" si="1224"/>
        <v>Inviable Sanitariamente</v>
      </c>
      <c r="QET474" s="44" t="str">
        <f t="shared" si="1224"/>
        <v>Inviable Sanitariamente</v>
      </c>
      <c r="QEU474" s="44" t="str">
        <f t="shared" si="1224"/>
        <v>Inviable Sanitariamente</v>
      </c>
      <c r="QEV474" s="44" t="str">
        <f t="shared" si="1224"/>
        <v>Inviable Sanitariamente</v>
      </c>
      <c r="QEW474" s="44" t="str">
        <f t="shared" si="1224"/>
        <v>Inviable Sanitariamente</v>
      </c>
      <c r="QEX474" s="44" t="str">
        <f t="shared" si="1224"/>
        <v>Inviable Sanitariamente</v>
      </c>
      <c r="QEY474" s="44" t="str">
        <f t="shared" si="1224"/>
        <v>Inviable Sanitariamente</v>
      </c>
      <c r="QEZ474" s="44" t="str">
        <f t="shared" si="1224"/>
        <v>Inviable Sanitariamente</v>
      </c>
      <c r="QFA474" s="44" t="str">
        <f t="shared" si="1224"/>
        <v>Inviable Sanitariamente</v>
      </c>
      <c r="QFB474" s="44" t="str">
        <f t="shared" ref="QFB474:QFK476" si="1225">IF(QEZ474&lt;5,"Sin Riesgo",IF(QEZ474 &lt;=14,"Bajo",IF(QEZ474&lt;=35,"Medio",IF(QEZ474&lt;=80,"Alto","Inviable Sanitariamente"))))</f>
        <v>Inviable Sanitariamente</v>
      </c>
      <c r="QFC474" s="44" t="str">
        <f t="shared" si="1225"/>
        <v>Inviable Sanitariamente</v>
      </c>
      <c r="QFD474" s="44" t="str">
        <f t="shared" si="1225"/>
        <v>Inviable Sanitariamente</v>
      </c>
      <c r="QFE474" s="44" t="str">
        <f t="shared" si="1225"/>
        <v>Inviable Sanitariamente</v>
      </c>
      <c r="QFF474" s="44" t="str">
        <f t="shared" si="1225"/>
        <v>Inviable Sanitariamente</v>
      </c>
      <c r="QFG474" s="44" t="str">
        <f t="shared" si="1225"/>
        <v>Inviable Sanitariamente</v>
      </c>
      <c r="QFH474" s="44" t="str">
        <f t="shared" si="1225"/>
        <v>Inviable Sanitariamente</v>
      </c>
      <c r="QFI474" s="44" t="str">
        <f t="shared" si="1225"/>
        <v>Inviable Sanitariamente</v>
      </c>
      <c r="QFJ474" s="44" t="str">
        <f t="shared" si="1225"/>
        <v>Inviable Sanitariamente</v>
      </c>
      <c r="QFK474" s="44" t="str">
        <f t="shared" si="1225"/>
        <v>Inviable Sanitariamente</v>
      </c>
      <c r="QFL474" s="44" t="str">
        <f t="shared" ref="QFL474:QFU476" si="1226">IF(QFJ474&lt;5,"Sin Riesgo",IF(QFJ474 &lt;=14,"Bajo",IF(QFJ474&lt;=35,"Medio",IF(QFJ474&lt;=80,"Alto","Inviable Sanitariamente"))))</f>
        <v>Inviable Sanitariamente</v>
      </c>
      <c r="QFM474" s="44" t="str">
        <f t="shared" si="1226"/>
        <v>Inviable Sanitariamente</v>
      </c>
      <c r="QFN474" s="44" t="str">
        <f t="shared" si="1226"/>
        <v>Inviable Sanitariamente</v>
      </c>
      <c r="QFO474" s="44" t="str">
        <f t="shared" si="1226"/>
        <v>Inviable Sanitariamente</v>
      </c>
      <c r="QFP474" s="44" t="str">
        <f t="shared" si="1226"/>
        <v>Inviable Sanitariamente</v>
      </c>
      <c r="QFQ474" s="44" t="str">
        <f t="shared" si="1226"/>
        <v>Inviable Sanitariamente</v>
      </c>
      <c r="QFR474" s="44" t="str">
        <f t="shared" si="1226"/>
        <v>Inviable Sanitariamente</v>
      </c>
      <c r="QFS474" s="44" t="str">
        <f t="shared" si="1226"/>
        <v>Inviable Sanitariamente</v>
      </c>
      <c r="QFT474" s="44" t="str">
        <f t="shared" si="1226"/>
        <v>Inviable Sanitariamente</v>
      </c>
      <c r="QFU474" s="44" t="str">
        <f t="shared" si="1226"/>
        <v>Inviable Sanitariamente</v>
      </c>
      <c r="QFV474" s="44" t="str">
        <f t="shared" ref="QFV474:QGE476" si="1227">IF(QFT474&lt;5,"Sin Riesgo",IF(QFT474 &lt;=14,"Bajo",IF(QFT474&lt;=35,"Medio",IF(QFT474&lt;=80,"Alto","Inviable Sanitariamente"))))</f>
        <v>Inviable Sanitariamente</v>
      </c>
      <c r="QFW474" s="44" t="str">
        <f t="shared" si="1227"/>
        <v>Inviable Sanitariamente</v>
      </c>
      <c r="QFX474" s="44" t="str">
        <f t="shared" si="1227"/>
        <v>Inviable Sanitariamente</v>
      </c>
      <c r="QFY474" s="44" t="str">
        <f t="shared" si="1227"/>
        <v>Inviable Sanitariamente</v>
      </c>
      <c r="QFZ474" s="44" t="str">
        <f t="shared" si="1227"/>
        <v>Inviable Sanitariamente</v>
      </c>
      <c r="QGA474" s="44" t="str">
        <f t="shared" si="1227"/>
        <v>Inviable Sanitariamente</v>
      </c>
      <c r="QGB474" s="44" t="str">
        <f t="shared" si="1227"/>
        <v>Inviable Sanitariamente</v>
      </c>
      <c r="QGC474" s="44" t="str">
        <f t="shared" si="1227"/>
        <v>Inviable Sanitariamente</v>
      </c>
      <c r="QGD474" s="44" t="str">
        <f t="shared" si="1227"/>
        <v>Inviable Sanitariamente</v>
      </c>
      <c r="QGE474" s="44" t="str">
        <f t="shared" si="1227"/>
        <v>Inviable Sanitariamente</v>
      </c>
      <c r="QGF474" s="44" t="str">
        <f t="shared" ref="QGF474:QGO476" si="1228">IF(QGD474&lt;5,"Sin Riesgo",IF(QGD474 &lt;=14,"Bajo",IF(QGD474&lt;=35,"Medio",IF(QGD474&lt;=80,"Alto","Inviable Sanitariamente"))))</f>
        <v>Inviable Sanitariamente</v>
      </c>
      <c r="QGG474" s="44" t="str">
        <f t="shared" si="1228"/>
        <v>Inviable Sanitariamente</v>
      </c>
      <c r="QGH474" s="44" t="str">
        <f t="shared" si="1228"/>
        <v>Inviable Sanitariamente</v>
      </c>
      <c r="QGI474" s="44" t="str">
        <f t="shared" si="1228"/>
        <v>Inviable Sanitariamente</v>
      </c>
      <c r="QGJ474" s="44" t="str">
        <f t="shared" si="1228"/>
        <v>Inviable Sanitariamente</v>
      </c>
      <c r="QGK474" s="44" t="str">
        <f t="shared" si="1228"/>
        <v>Inviable Sanitariamente</v>
      </c>
      <c r="QGL474" s="44" t="str">
        <f t="shared" si="1228"/>
        <v>Inviable Sanitariamente</v>
      </c>
      <c r="QGM474" s="44" t="str">
        <f t="shared" si="1228"/>
        <v>Inviable Sanitariamente</v>
      </c>
      <c r="QGN474" s="44" t="str">
        <f t="shared" si="1228"/>
        <v>Inviable Sanitariamente</v>
      </c>
      <c r="QGO474" s="44" t="str">
        <f t="shared" si="1228"/>
        <v>Inviable Sanitariamente</v>
      </c>
      <c r="QGP474" s="44" t="str">
        <f t="shared" ref="QGP474:QGY476" si="1229">IF(QGN474&lt;5,"Sin Riesgo",IF(QGN474 &lt;=14,"Bajo",IF(QGN474&lt;=35,"Medio",IF(QGN474&lt;=80,"Alto","Inviable Sanitariamente"))))</f>
        <v>Inviable Sanitariamente</v>
      </c>
      <c r="QGQ474" s="44" t="str">
        <f t="shared" si="1229"/>
        <v>Inviable Sanitariamente</v>
      </c>
      <c r="QGR474" s="44" t="str">
        <f t="shared" si="1229"/>
        <v>Inviable Sanitariamente</v>
      </c>
      <c r="QGS474" s="44" t="str">
        <f t="shared" si="1229"/>
        <v>Inviable Sanitariamente</v>
      </c>
      <c r="QGT474" s="44" t="str">
        <f t="shared" si="1229"/>
        <v>Inviable Sanitariamente</v>
      </c>
      <c r="QGU474" s="44" t="str">
        <f t="shared" si="1229"/>
        <v>Inviable Sanitariamente</v>
      </c>
      <c r="QGV474" s="44" t="str">
        <f t="shared" si="1229"/>
        <v>Inviable Sanitariamente</v>
      </c>
      <c r="QGW474" s="44" t="str">
        <f t="shared" si="1229"/>
        <v>Inviable Sanitariamente</v>
      </c>
      <c r="QGX474" s="44" t="str">
        <f t="shared" si="1229"/>
        <v>Inviable Sanitariamente</v>
      </c>
      <c r="QGY474" s="44" t="str">
        <f t="shared" si="1229"/>
        <v>Inviable Sanitariamente</v>
      </c>
      <c r="QGZ474" s="44" t="str">
        <f t="shared" ref="QGZ474:QHI476" si="1230">IF(QGX474&lt;5,"Sin Riesgo",IF(QGX474 &lt;=14,"Bajo",IF(QGX474&lt;=35,"Medio",IF(QGX474&lt;=80,"Alto","Inviable Sanitariamente"))))</f>
        <v>Inviable Sanitariamente</v>
      </c>
      <c r="QHA474" s="44" t="str">
        <f t="shared" si="1230"/>
        <v>Inviable Sanitariamente</v>
      </c>
      <c r="QHB474" s="44" t="str">
        <f t="shared" si="1230"/>
        <v>Inviable Sanitariamente</v>
      </c>
      <c r="QHC474" s="44" t="str">
        <f t="shared" si="1230"/>
        <v>Inviable Sanitariamente</v>
      </c>
      <c r="QHD474" s="44" t="str">
        <f t="shared" si="1230"/>
        <v>Inviable Sanitariamente</v>
      </c>
      <c r="QHE474" s="44" t="str">
        <f t="shared" si="1230"/>
        <v>Inviable Sanitariamente</v>
      </c>
      <c r="QHF474" s="44" t="str">
        <f t="shared" si="1230"/>
        <v>Inviable Sanitariamente</v>
      </c>
      <c r="QHG474" s="44" t="str">
        <f t="shared" si="1230"/>
        <v>Inviable Sanitariamente</v>
      </c>
      <c r="QHH474" s="44" t="str">
        <f t="shared" si="1230"/>
        <v>Inviable Sanitariamente</v>
      </c>
      <c r="QHI474" s="44" t="str">
        <f t="shared" si="1230"/>
        <v>Inviable Sanitariamente</v>
      </c>
      <c r="QHJ474" s="44" t="str">
        <f t="shared" ref="QHJ474:QHS476" si="1231">IF(QHH474&lt;5,"Sin Riesgo",IF(QHH474 &lt;=14,"Bajo",IF(QHH474&lt;=35,"Medio",IF(QHH474&lt;=80,"Alto","Inviable Sanitariamente"))))</f>
        <v>Inviable Sanitariamente</v>
      </c>
      <c r="QHK474" s="44" t="str">
        <f t="shared" si="1231"/>
        <v>Inviable Sanitariamente</v>
      </c>
      <c r="QHL474" s="44" t="str">
        <f t="shared" si="1231"/>
        <v>Inviable Sanitariamente</v>
      </c>
      <c r="QHM474" s="44" t="str">
        <f t="shared" si="1231"/>
        <v>Inviable Sanitariamente</v>
      </c>
      <c r="QHN474" s="44" t="str">
        <f t="shared" si="1231"/>
        <v>Inviable Sanitariamente</v>
      </c>
      <c r="QHO474" s="44" t="str">
        <f t="shared" si="1231"/>
        <v>Inviable Sanitariamente</v>
      </c>
      <c r="QHP474" s="44" t="str">
        <f t="shared" si="1231"/>
        <v>Inviable Sanitariamente</v>
      </c>
      <c r="QHQ474" s="44" t="str">
        <f t="shared" si="1231"/>
        <v>Inviable Sanitariamente</v>
      </c>
      <c r="QHR474" s="44" t="str">
        <f t="shared" si="1231"/>
        <v>Inviable Sanitariamente</v>
      </c>
      <c r="QHS474" s="44" t="str">
        <f t="shared" si="1231"/>
        <v>Inviable Sanitariamente</v>
      </c>
      <c r="QHT474" s="44" t="str">
        <f t="shared" ref="QHT474:QIC476" si="1232">IF(QHR474&lt;5,"Sin Riesgo",IF(QHR474 &lt;=14,"Bajo",IF(QHR474&lt;=35,"Medio",IF(QHR474&lt;=80,"Alto","Inviable Sanitariamente"))))</f>
        <v>Inviable Sanitariamente</v>
      </c>
      <c r="QHU474" s="44" t="str">
        <f t="shared" si="1232"/>
        <v>Inviable Sanitariamente</v>
      </c>
      <c r="QHV474" s="44" t="str">
        <f t="shared" si="1232"/>
        <v>Inviable Sanitariamente</v>
      </c>
      <c r="QHW474" s="44" t="str">
        <f t="shared" si="1232"/>
        <v>Inviable Sanitariamente</v>
      </c>
      <c r="QHX474" s="44" t="str">
        <f t="shared" si="1232"/>
        <v>Inviable Sanitariamente</v>
      </c>
      <c r="QHY474" s="44" t="str">
        <f t="shared" si="1232"/>
        <v>Inviable Sanitariamente</v>
      </c>
      <c r="QHZ474" s="44" t="str">
        <f t="shared" si="1232"/>
        <v>Inviable Sanitariamente</v>
      </c>
      <c r="QIA474" s="44" t="str">
        <f t="shared" si="1232"/>
        <v>Inviable Sanitariamente</v>
      </c>
      <c r="QIB474" s="44" t="str">
        <f t="shared" si="1232"/>
        <v>Inviable Sanitariamente</v>
      </c>
      <c r="QIC474" s="44" t="str">
        <f t="shared" si="1232"/>
        <v>Inviable Sanitariamente</v>
      </c>
      <c r="QID474" s="44" t="str">
        <f t="shared" ref="QID474:QIM476" si="1233">IF(QIB474&lt;5,"Sin Riesgo",IF(QIB474 &lt;=14,"Bajo",IF(QIB474&lt;=35,"Medio",IF(QIB474&lt;=80,"Alto","Inviable Sanitariamente"))))</f>
        <v>Inviable Sanitariamente</v>
      </c>
      <c r="QIE474" s="44" t="str">
        <f t="shared" si="1233"/>
        <v>Inviable Sanitariamente</v>
      </c>
      <c r="QIF474" s="44" t="str">
        <f t="shared" si="1233"/>
        <v>Inviable Sanitariamente</v>
      </c>
      <c r="QIG474" s="44" t="str">
        <f t="shared" si="1233"/>
        <v>Inviable Sanitariamente</v>
      </c>
      <c r="QIH474" s="44" t="str">
        <f t="shared" si="1233"/>
        <v>Inviable Sanitariamente</v>
      </c>
      <c r="QII474" s="44" t="str">
        <f t="shared" si="1233"/>
        <v>Inviable Sanitariamente</v>
      </c>
      <c r="QIJ474" s="44" t="str">
        <f t="shared" si="1233"/>
        <v>Inviable Sanitariamente</v>
      </c>
      <c r="QIK474" s="44" t="str">
        <f t="shared" si="1233"/>
        <v>Inviable Sanitariamente</v>
      </c>
      <c r="QIL474" s="44" t="str">
        <f t="shared" si="1233"/>
        <v>Inviable Sanitariamente</v>
      </c>
      <c r="QIM474" s="44" t="str">
        <f t="shared" si="1233"/>
        <v>Inviable Sanitariamente</v>
      </c>
      <c r="QIN474" s="44" t="str">
        <f t="shared" ref="QIN474:QIW476" si="1234">IF(QIL474&lt;5,"Sin Riesgo",IF(QIL474 &lt;=14,"Bajo",IF(QIL474&lt;=35,"Medio",IF(QIL474&lt;=80,"Alto","Inviable Sanitariamente"))))</f>
        <v>Inviable Sanitariamente</v>
      </c>
      <c r="QIO474" s="44" t="str">
        <f t="shared" si="1234"/>
        <v>Inviable Sanitariamente</v>
      </c>
      <c r="QIP474" s="44" t="str">
        <f t="shared" si="1234"/>
        <v>Inviable Sanitariamente</v>
      </c>
      <c r="QIQ474" s="44" t="str">
        <f t="shared" si="1234"/>
        <v>Inviable Sanitariamente</v>
      </c>
      <c r="QIR474" s="44" t="str">
        <f t="shared" si="1234"/>
        <v>Inviable Sanitariamente</v>
      </c>
      <c r="QIS474" s="44" t="str">
        <f t="shared" si="1234"/>
        <v>Inviable Sanitariamente</v>
      </c>
      <c r="QIT474" s="44" t="str">
        <f t="shared" si="1234"/>
        <v>Inviable Sanitariamente</v>
      </c>
      <c r="QIU474" s="44" t="str">
        <f t="shared" si="1234"/>
        <v>Inviable Sanitariamente</v>
      </c>
      <c r="QIV474" s="44" t="str">
        <f t="shared" si="1234"/>
        <v>Inviable Sanitariamente</v>
      </c>
      <c r="QIW474" s="44" t="str">
        <f t="shared" si="1234"/>
        <v>Inviable Sanitariamente</v>
      </c>
      <c r="QIX474" s="44" t="str">
        <f t="shared" ref="QIX474:QJG476" si="1235">IF(QIV474&lt;5,"Sin Riesgo",IF(QIV474 &lt;=14,"Bajo",IF(QIV474&lt;=35,"Medio",IF(QIV474&lt;=80,"Alto","Inviable Sanitariamente"))))</f>
        <v>Inviable Sanitariamente</v>
      </c>
      <c r="QIY474" s="44" t="str">
        <f t="shared" si="1235"/>
        <v>Inviable Sanitariamente</v>
      </c>
      <c r="QIZ474" s="44" t="str">
        <f t="shared" si="1235"/>
        <v>Inviable Sanitariamente</v>
      </c>
      <c r="QJA474" s="44" t="str">
        <f t="shared" si="1235"/>
        <v>Inviable Sanitariamente</v>
      </c>
      <c r="QJB474" s="44" t="str">
        <f t="shared" si="1235"/>
        <v>Inviable Sanitariamente</v>
      </c>
      <c r="QJC474" s="44" t="str">
        <f t="shared" si="1235"/>
        <v>Inviable Sanitariamente</v>
      </c>
      <c r="QJD474" s="44" t="str">
        <f t="shared" si="1235"/>
        <v>Inviable Sanitariamente</v>
      </c>
      <c r="QJE474" s="44" t="str">
        <f t="shared" si="1235"/>
        <v>Inviable Sanitariamente</v>
      </c>
      <c r="QJF474" s="44" t="str">
        <f t="shared" si="1235"/>
        <v>Inviable Sanitariamente</v>
      </c>
      <c r="QJG474" s="44" t="str">
        <f t="shared" si="1235"/>
        <v>Inviable Sanitariamente</v>
      </c>
      <c r="QJH474" s="44" t="str">
        <f t="shared" ref="QJH474:QJQ476" si="1236">IF(QJF474&lt;5,"Sin Riesgo",IF(QJF474 &lt;=14,"Bajo",IF(QJF474&lt;=35,"Medio",IF(QJF474&lt;=80,"Alto","Inviable Sanitariamente"))))</f>
        <v>Inviable Sanitariamente</v>
      </c>
      <c r="QJI474" s="44" t="str">
        <f t="shared" si="1236"/>
        <v>Inviable Sanitariamente</v>
      </c>
      <c r="QJJ474" s="44" t="str">
        <f t="shared" si="1236"/>
        <v>Inviable Sanitariamente</v>
      </c>
      <c r="QJK474" s="44" t="str">
        <f t="shared" si="1236"/>
        <v>Inviable Sanitariamente</v>
      </c>
      <c r="QJL474" s="44" t="str">
        <f t="shared" si="1236"/>
        <v>Inviable Sanitariamente</v>
      </c>
      <c r="QJM474" s="44" t="str">
        <f t="shared" si="1236"/>
        <v>Inviable Sanitariamente</v>
      </c>
      <c r="QJN474" s="44" t="str">
        <f t="shared" si="1236"/>
        <v>Inviable Sanitariamente</v>
      </c>
      <c r="QJO474" s="44" t="str">
        <f t="shared" si="1236"/>
        <v>Inviable Sanitariamente</v>
      </c>
      <c r="QJP474" s="44" t="str">
        <f t="shared" si="1236"/>
        <v>Inviable Sanitariamente</v>
      </c>
      <c r="QJQ474" s="44" t="str">
        <f t="shared" si="1236"/>
        <v>Inviable Sanitariamente</v>
      </c>
      <c r="QJR474" s="44" t="str">
        <f t="shared" ref="QJR474:QKA476" si="1237">IF(QJP474&lt;5,"Sin Riesgo",IF(QJP474 &lt;=14,"Bajo",IF(QJP474&lt;=35,"Medio",IF(QJP474&lt;=80,"Alto","Inviable Sanitariamente"))))</f>
        <v>Inviable Sanitariamente</v>
      </c>
      <c r="QJS474" s="44" t="str">
        <f t="shared" si="1237"/>
        <v>Inviable Sanitariamente</v>
      </c>
      <c r="QJT474" s="44" t="str">
        <f t="shared" si="1237"/>
        <v>Inviable Sanitariamente</v>
      </c>
      <c r="QJU474" s="44" t="str">
        <f t="shared" si="1237"/>
        <v>Inviable Sanitariamente</v>
      </c>
      <c r="QJV474" s="44" t="str">
        <f t="shared" si="1237"/>
        <v>Inviable Sanitariamente</v>
      </c>
      <c r="QJW474" s="44" t="str">
        <f t="shared" si="1237"/>
        <v>Inviable Sanitariamente</v>
      </c>
      <c r="QJX474" s="44" t="str">
        <f t="shared" si="1237"/>
        <v>Inviable Sanitariamente</v>
      </c>
      <c r="QJY474" s="44" t="str">
        <f t="shared" si="1237"/>
        <v>Inviable Sanitariamente</v>
      </c>
      <c r="QJZ474" s="44" t="str">
        <f t="shared" si="1237"/>
        <v>Inviable Sanitariamente</v>
      </c>
      <c r="QKA474" s="44" t="str">
        <f t="shared" si="1237"/>
        <v>Inviable Sanitariamente</v>
      </c>
      <c r="QKB474" s="44" t="str">
        <f t="shared" ref="QKB474:QKK476" si="1238">IF(QJZ474&lt;5,"Sin Riesgo",IF(QJZ474 &lt;=14,"Bajo",IF(QJZ474&lt;=35,"Medio",IF(QJZ474&lt;=80,"Alto","Inviable Sanitariamente"))))</f>
        <v>Inviable Sanitariamente</v>
      </c>
      <c r="QKC474" s="44" t="str">
        <f t="shared" si="1238"/>
        <v>Inviable Sanitariamente</v>
      </c>
      <c r="QKD474" s="44" t="str">
        <f t="shared" si="1238"/>
        <v>Inviable Sanitariamente</v>
      </c>
      <c r="QKE474" s="44" t="str">
        <f t="shared" si="1238"/>
        <v>Inviable Sanitariamente</v>
      </c>
      <c r="QKF474" s="44" t="str">
        <f t="shared" si="1238"/>
        <v>Inviable Sanitariamente</v>
      </c>
      <c r="QKG474" s="44" t="str">
        <f t="shared" si="1238"/>
        <v>Inviable Sanitariamente</v>
      </c>
      <c r="QKH474" s="44" t="str">
        <f t="shared" si="1238"/>
        <v>Inviable Sanitariamente</v>
      </c>
      <c r="QKI474" s="44" t="str">
        <f t="shared" si="1238"/>
        <v>Inviable Sanitariamente</v>
      </c>
      <c r="QKJ474" s="44" t="str">
        <f t="shared" si="1238"/>
        <v>Inviable Sanitariamente</v>
      </c>
      <c r="QKK474" s="44" t="str">
        <f t="shared" si="1238"/>
        <v>Inviable Sanitariamente</v>
      </c>
      <c r="QKL474" s="44" t="str">
        <f t="shared" ref="QKL474:QKU476" si="1239">IF(QKJ474&lt;5,"Sin Riesgo",IF(QKJ474 &lt;=14,"Bajo",IF(QKJ474&lt;=35,"Medio",IF(QKJ474&lt;=80,"Alto","Inviable Sanitariamente"))))</f>
        <v>Inviable Sanitariamente</v>
      </c>
      <c r="QKM474" s="44" t="str">
        <f t="shared" si="1239"/>
        <v>Inviable Sanitariamente</v>
      </c>
      <c r="QKN474" s="44" t="str">
        <f t="shared" si="1239"/>
        <v>Inviable Sanitariamente</v>
      </c>
      <c r="QKO474" s="44" t="str">
        <f t="shared" si="1239"/>
        <v>Inviable Sanitariamente</v>
      </c>
      <c r="QKP474" s="44" t="str">
        <f t="shared" si="1239"/>
        <v>Inviable Sanitariamente</v>
      </c>
      <c r="QKQ474" s="44" t="str">
        <f t="shared" si="1239"/>
        <v>Inviable Sanitariamente</v>
      </c>
      <c r="QKR474" s="44" t="str">
        <f t="shared" si="1239"/>
        <v>Inviable Sanitariamente</v>
      </c>
      <c r="QKS474" s="44" t="str">
        <f t="shared" si="1239"/>
        <v>Inviable Sanitariamente</v>
      </c>
      <c r="QKT474" s="44" t="str">
        <f t="shared" si="1239"/>
        <v>Inviable Sanitariamente</v>
      </c>
      <c r="QKU474" s="44" t="str">
        <f t="shared" si="1239"/>
        <v>Inviable Sanitariamente</v>
      </c>
      <c r="QKV474" s="44" t="str">
        <f t="shared" ref="QKV474:QLE476" si="1240">IF(QKT474&lt;5,"Sin Riesgo",IF(QKT474 &lt;=14,"Bajo",IF(QKT474&lt;=35,"Medio",IF(QKT474&lt;=80,"Alto","Inviable Sanitariamente"))))</f>
        <v>Inviable Sanitariamente</v>
      </c>
      <c r="QKW474" s="44" t="str">
        <f t="shared" si="1240"/>
        <v>Inviable Sanitariamente</v>
      </c>
      <c r="QKX474" s="44" t="str">
        <f t="shared" si="1240"/>
        <v>Inviable Sanitariamente</v>
      </c>
      <c r="QKY474" s="44" t="str">
        <f t="shared" si="1240"/>
        <v>Inviable Sanitariamente</v>
      </c>
      <c r="QKZ474" s="44" t="str">
        <f t="shared" si="1240"/>
        <v>Inviable Sanitariamente</v>
      </c>
      <c r="QLA474" s="44" t="str">
        <f t="shared" si="1240"/>
        <v>Inviable Sanitariamente</v>
      </c>
      <c r="QLB474" s="44" t="str">
        <f t="shared" si="1240"/>
        <v>Inviable Sanitariamente</v>
      </c>
      <c r="QLC474" s="44" t="str">
        <f t="shared" si="1240"/>
        <v>Inviable Sanitariamente</v>
      </c>
      <c r="QLD474" s="44" t="str">
        <f t="shared" si="1240"/>
        <v>Inviable Sanitariamente</v>
      </c>
      <c r="QLE474" s="44" t="str">
        <f t="shared" si="1240"/>
        <v>Inviable Sanitariamente</v>
      </c>
      <c r="QLF474" s="44" t="str">
        <f t="shared" ref="QLF474:QLO476" si="1241">IF(QLD474&lt;5,"Sin Riesgo",IF(QLD474 &lt;=14,"Bajo",IF(QLD474&lt;=35,"Medio",IF(QLD474&lt;=80,"Alto","Inviable Sanitariamente"))))</f>
        <v>Inviable Sanitariamente</v>
      </c>
      <c r="QLG474" s="44" t="str">
        <f t="shared" si="1241"/>
        <v>Inviable Sanitariamente</v>
      </c>
      <c r="QLH474" s="44" t="str">
        <f t="shared" si="1241"/>
        <v>Inviable Sanitariamente</v>
      </c>
      <c r="QLI474" s="44" t="str">
        <f t="shared" si="1241"/>
        <v>Inviable Sanitariamente</v>
      </c>
      <c r="QLJ474" s="44" t="str">
        <f t="shared" si="1241"/>
        <v>Inviable Sanitariamente</v>
      </c>
      <c r="QLK474" s="44" t="str">
        <f t="shared" si="1241"/>
        <v>Inviable Sanitariamente</v>
      </c>
      <c r="QLL474" s="44" t="str">
        <f t="shared" si="1241"/>
        <v>Inviable Sanitariamente</v>
      </c>
      <c r="QLM474" s="44" t="str">
        <f t="shared" si="1241"/>
        <v>Inviable Sanitariamente</v>
      </c>
      <c r="QLN474" s="44" t="str">
        <f t="shared" si="1241"/>
        <v>Inviable Sanitariamente</v>
      </c>
      <c r="QLO474" s="44" t="str">
        <f t="shared" si="1241"/>
        <v>Inviable Sanitariamente</v>
      </c>
      <c r="QLP474" s="44" t="str">
        <f t="shared" ref="QLP474:QLY476" si="1242">IF(QLN474&lt;5,"Sin Riesgo",IF(QLN474 &lt;=14,"Bajo",IF(QLN474&lt;=35,"Medio",IF(QLN474&lt;=80,"Alto","Inviable Sanitariamente"))))</f>
        <v>Inviable Sanitariamente</v>
      </c>
      <c r="QLQ474" s="44" t="str">
        <f t="shared" si="1242"/>
        <v>Inviable Sanitariamente</v>
      </c>
      <c r="QLR474" s="44" t="str">
        <f t="shared" si="1242"/>
        <v>Inviable Sanitariamente</v>
      </c>
      <c r="QLS474" s="44" t="str">
        <f t="shared" si="1242"/>
        <v>Inviable Sanitariamente</v>
      </c>
      <c r="QLT474" s="44" t="str">
        <f t="shared" si="1242"/>
        <v>Inviable Sanitariamente</v>
      </c>
      <c r="QLU474" s="44" t="str">
        <f t="shared" si="1242"/>
        <v>Inviable Sanitariamente</v>
      </c>
      <c r="QLV474" s="44" t="str">
        <f t="shared" si="1242"/>
        <v>Inviable Sanitariamente</v>
      </c>
      <c r="QLW474" s="44" t="str">
        <f t="shared" si="1242"/>
        <v>Inviable Sanitariamente</v>
      </c>
      <c r="QLX474" s="44" t="str">
        <f t="shared" si="1242"/>
        <v>Inviable Sanitariamente</v>
      </c>
      <c r="QLY474" s="44" t="str">
        <f t="shared" si="1242"/>
        <v>Inviable Sanitariamente</v>
      </c>
      <c r="QLZ474" s="44" t="str">
        <f t="shared" ref="QLZ474:QMI476" si="1243">IF(QLX474&lt;5,"Sin Riesgo",IF(QLX474 &lt;=14,"Bajo",IF(QLX474&lt;=35,"Medio",IF(QLX474&lt;=80,"Alto","Inviable Sanitariamente"))))</f>
        <v>Inviable Sanitariamente</v>
      </c>
      <c r="QMA474" s="44" t="str">
        <f t="shared" si="1243"/>
        <v>Inviable Sanitariamente</v>
      </c>
      <c r="QMB474" s="44" t="str">
        <f t="shared" si="1243"/>
        <v>Inviable Sanitariamente</v>
      </c>
      <c r="QMC474" s="44" t="str">
        <f t="shared" si="1243"/>
        <v>Inviable Sanitariamente</v>
      </c>
      <c r="QMD474" s="44" t="str">
        <f t="shared" si="1243"/>
        <v>Inviable Sanitariamente</v>
      </c>
      <c r="QME474" s="44" t="str">
        <f t="shared" si="1243"/>
        <v>Inviable Sanitariamente</v>
      </c>
      <c r="QMF474" s="44" t="str">
        <f t="shared" si="1243"/>
        <v>Inviable Sanitariamente</v>
      </c>
      <c r="QMG474" s="44" t="str">
        <f t="shared" si="1243"/>
        <v>Inviable Sanitariamente</v>
      </c>
      <c r="QMH474" s="44" t="str">
        <f t="shared" si="1243"/>
        <v>Inviable Sanitariamente</v>
      </c>
      <c r="QMI474" s="44" t="str">
        <f t="shared" si="1243"/>
        <v>Inviable Sanitariamente</v>
      </c>
      <c r="QMJ474" s="44" t="str">
        <f t="shared" ref="QMJ474:QMS476" si="1244">IF(QMH474&lt;5,"Sin Riesgo",IF(QMH474 &lt;=14,"Bajo",IF(QMH474&lt;=35,"Medio",IF(QMH474&lt;=80,"Alto","Inviable Sanitariamente"))))</f>
        <v>Inviable Sanitariamente</v>
      </c>
      <c r="QMK474" s="44" t="str">
        <f t="shared" si="1244"/>
        <v>Inviable Sanitariamente</v>
      </c>
      <c r="QML474" s="44" t="str">
        <f t="shared" si="1244"/>
        <v>Inviable Sanitariamente</v>
      </c>
      <c r="QMM474" s="44" t="str">
        <f t="shared" si="1244"/>
        <v>Inviable Sanitariamente</v>
      </c>
      <c r="QMN474" s="44" t="str">
        <f t="shared" si="1244"/>
        <v>Inviable Sanitariamente</v>
      </c>
      <c r="QMO474" s="44" t="str">
        <f t="shared" si="1244"/>
        <v>Inviable Sanitariamente</v>
      </c>
      <c r="QMP474" s="44" t="str">
        <f t="shared" si="1244"/>
        <v>Inviable Sanitariamente</v>
      </c>
      <c r="QMQ474" s="44" t="str">
        <f t="shared" si="1244"/>
        <v>Inviable Sanitariamente</v>
      </c>
      <c r="QMR474" s="44" t="str">
        <f t="shared" si="1244"/>
        <v>Inviable Sanitariamente</v>
      </c>
      <c r="QMS474" s="44" t="str">
        <f t="shared" si="1244"/>
        <v>Inviable Sanitariamente</v>
      </c>
      <c r="QMT474" s="44" t="str">
        <f t="shared" ref="QMT474:QNC476" si="1245">IF(QMR474&lt;5,"Sin Riesgo",IF(QMR474 &lt;=14,"Bajo",IF(QMR474&lt;=35,"Medio",IF(QMR474&lt;=80,"Alto","Inviable Sanitariamente"))))</f>
        <v>Inviable Sanitariamente</v>
      </c>
      <c r="QMU474" s="44" t="str">
        <f t="shared" si="1245"/>
        <v>Inviable Sanitariamente</v>
      </c>
      <c r="QMV474" s="44" t="str">
        <f t="shared" si="1245"/>
        <v>Inviable Sanitariamente</v>
      </c>
      <c r="QMW474" s="44" t="str">
        <f t="shared" si="1245"/>
        <v>Inviable Sanitariamente</v>
      </c>
      <c r="QMX474" s="44" t="str">
        <f t="shared" si="1245"/>
        <v>Inviable Sanitariamente</v>
      </c>
      <c r="QMY474" s="44" t="str">
        <f t="shared" si="1245"/>
        <v>Inviable Sanitariamente</v>
      </c>
      <c r="QMZ474" s="44" t="str">
        <f t="shared" si="1245"/>
        <v>Inviable Sanitariamente</v>
      </c>
      <c r="QNA474" s="44" t="str">
        <f t="shared" si="1245"/>
        <v>Inviable Sanitariamente</v>
      </c>
      <c r="QNB474" s="44" t="str">
        <f t="shared" si="1245"/>
        <v>Inviable Sanitariamente</v>
      </c>
      <c r="QNC474" s="44" t="str">
        <f t="shared" si="1245"/>
        <v>Inviable Sanitariamente</v>
      </c>
      <c r="QND474" s="44" t="str">
        <f t="shared" ref="QND474:QNM476" si="1246">IF(QNB474&lt;5,"Sin Riesgo",IF(QNB474 &lt;=14,"Bajo",IF(QNB474&lt;=35,"Medio",IF(QNB474&lt;=80,"Alto","Inviable Sanitariamente"))))</f>
        <v>Inviable Sanitariamente</v>
      </c>
      <c r="QNE474" s="44" t="str">
        <f t="shared" si="1246"/>
        <v>Inviable Sanitariamente</v>
      </c>
      <c r="QNF474" s="44" t="str">
        <f t="shared" si="1246"/>
        <v>Inviable Sanitariamente</v>
      </c>
      <c r="QNG474" s="44" t="str">
        <f t="shared" si="1246"/>
        <v>Inviable Sanitariamente</v>
      </c>
      <c r="QNH474" s="44" t="str">
        <f t="shared" si="1246"/>
        <v>Inviable Sanitariamente</v>
      </c>
      <c r="QNI474" s="44" t="str">
        <f t="shared" si="1246"/>
        <v>Inviable Sanitariamente</v>
      </c>
      <c r="QNJ474" s="44" t="str">
        <f t="shared" si="1246"/>
        <v>Inviable Sanitariamente</v>
      </c>
      <c r="QNK474" s="44" t="str">
        <f t="shared" si="1246"/>
        <v>Inviable Sanitariamente</v>
      </c>
      <c r="QNL474" s="44" t="str">
        <f t="shared" si="1246"/>
        <v>Inviable Sanitariamente</v>
      </c>
      <c r="QNM474" s="44" t="str">
        <f t="shared" si="1246"/>
        <v>Inviable Sanitariamente</v>
      </c>
      <c r="QNN474" s="44" t="str">
        <f t="shared" ref="QNN474:QNW476" si="1247">IF(QNL474&lt;5,"Sin Riesgo",IF(QNL474 &lt;=14,"Bajo",IF(QNL474&lt;=35,"Medio",IF(QNL474&lt;=80,"Alto","Inviable Sanitariamente"))))</f>
        <v>Inviable Sanitariamente</v>
      </c>
      <c r="QNO474" s="44" t="str">
        <f t="shared" si="1247"/>
        <v>Inviable Sanitariamente</v>
      </c>
      <c r="QNP474" s="44" t="str">
        <f t="shared" si="1247"/>
        <v>Inviable Sanitariamente</v>
      </c>
      <c r="QNQ474" s="44" t="str">
        <f t="shared" si="1247"/>
        <v>Inviable Sanitariamente</v>
      </c>
      <c r="QNR474" s="44" t="str">
        <f t="shared" si="1247"/>
        <v>Inviable Sanitariamente</v>
      </c>
      <c r="QNS474" s="44" t="str">
        <f t="shared" si="1247"/>
        <v>Inviable Sanitariamente</v>
      </c>
      <c r="QNT474" s="44" t="str">
        <f t="shared" si="1247"/>
        <v>Inviable Sanitariamente</v>
      </c>
      <c r="QNU474" s="44" t="str">
        <f t="shared" si="1247"/>
        <v>Inviable Sanitariamente</v>
      </c>
      <c r="QNV474" s="44" t="str">
        <f t="shared" si="1247"/>
        <v>Inviable Sanitariamente</v>
      </c>
      <c r="QNW474" s="44" t="str">
        <f t="shared" si="1247"/>
        <v>Inviable Sanitariamente</v>
      </c>
      <c r="QNX474" s="44" t="str">
        <f t="shared" ref="QNX474:QOG476" si="1248">IF(QNV474&lt;5,"Sin Riesgo",IF(QNV474 &lt;=14,"Bajo",IF(QNV474&lt;=35,"Medio",IF(QNV474&lt;=80,"Alto","Inviable Sanitariamente"))))</f>
        <v>Inviable Sanitariamente</v>
      </c>
      <c r="QNY474" s="44" t="str">
        <f t="shared" si="1248"/>
        <v>Inviable Sanitariamente</v>
      </c>
      <c r="QNZ474" s="44" t="str">
        <f t="shared" si="1248"/>
        <v>Inviable Sanitariamente</v>
      </c>
      <c r="QOA474" s="44" t="str">
        <f t="shared" si="1248"/>
        <v>Inviable Sanitariamente</v>
      </c>
      <c r="QOB474" s="44" t="str">
        <f t="shared" si="1248"/>
        <v>Inviable Sanitariamente</v>
      </c>
      <c r="QOC474" s="44" t="str">
        <f t="shared" si="1248"/>
        <v>Inviable Sanitariamente</v>
      </c>
      <c r="QOD474" s="44" t="str">
        <f t="shared" si="1248"/>
        <v>Inviable Sanitariamente</v>
      </c>
      <c r="QOE474" s="44" t="str">
        <f t="shared" si="1248"/>
        <v>Inviable Sanitariamente</v>
      </c>
      <c r="QOF474" s="44" t="str">
        <f t="shared" si="1248"/>
        <v>Inviable Sanitariamente</v>
      </c>
      <c r="QOG474" s="44" t="str">
        <f t="shared" si="1248"/>
        <v>Inviable Sanitariamente</v>
      </c>
      <c r="QOH474" s="44" t="str">
        <f t="shared" ref="QOH474:QOQ476" si="1249">IF(QOF474&lt;5,"Sin Riesgo",IF(QOF474 &lt;=14,"Bajo",IF(QOF474&lt;=35,"Medio",IF(QOF474&lt;=80,"Alto","Inviable Sanitariamente"))))</f>
        <v>Inviable Sanitariamente</v>
      </c>
      <c r="QOI474" s="44" t="str">
        <f t="shared" si="1249"/>
        <v>Inviable Sanitariamente</v>
      </c>
      <c r="QOJ474" s="44" t="str">
        <f t="shared" si="1249"/>
        <v>Inviable Sanitariamente</v>
      </c>
      <c r="QOK474" s="44" t="str">
        <f t="shared" si="1249"/>
        <v>Inviable Sanitariamente</v>
      </c>
      <c r="QOL474" s="44" t="str">
        <f t="shared" si="1249"/>
        <v>Inviable Sanitariamente</v>
      </c>
      <c r="QOM474" s="44" t="str">
        <f t="shared" si="1249"/>
        <v>Inviable Sanitariamente</v>
      </c>
      <c r="QON474" s="44" t="str">
        <f t="shared" si="1249"/>
        <v>Inviable Sanitariamente</v>
      </c>
      <c r="QOO474" s="44" t="str">
        <f t="shared" si="1249"/>
        <v>Inviable Sanitariamente</v>
      </c>
      <c r="QOP474" s="44" t="str">
        <f t="shared" si="1249"/>
        <v>Inviable Sanitariamente</v>
      </c>
      <c r="QOQ474" s="44" t="str">
        <f t="shared" si="1249"/>
        <v>Inviable Sanitariamente</v>
      </c>
      <c r="QOR474" s="44" t="str">
        <f t="shared" ref="QOR474:QPA476" si="1250">IF(QOP474&lt;5,"Sin Riesgo",IF(QOP474 &lt;=14,"Bajo",IF(QOP474&lt;=35,"Medio",IF(QOP474&lt;=80,"Alto","Inviable Sanitariamente"))))</f>
        <v>Inviable Sanitariamente</v>
      </c>
      <c r="QOS474" s="44" t="str">
        <f t="shared" si="1250"/>
        <v>Inviable Sanitariamente</v>
      </c>
      <c r="QOT474" s="44" t="str">
        <f t="shared" si="1250"/>
        <v>Inviable Sanitariamente</v>
      </c>
      <c r="QOU474" s="44" t="str">
        <f t="shared" si="1250"/>
        <v>Inviable Sanitariamente</v>
      </c>
      <c r="QOV474" s="44" t="str">
        <f t="shared" si="1250"/>
        <v>Inviable Sanitariamente</v>
      </c>
      <c r="QOW474" s="44" t="str">
        <f t="shared" si="1250"/>
        <v>Inviable Sanitariamente</v>
      </c>
      <c r="QOX474" s="44" t="str">
        <f t="shared" si="1250"/>
        <v>Inviable Sanitariamente</v>
      </c>
      <c r="QOY474" s="44" t="str">
        <f t="shared" si="1250"/>
        <v>Inviable Sanitariamente</v>
      </c>
      <c r="QOZ474" s="44" t="str">
        <f t="shared" si="1250"/>
        <v>Inviable Sanitariamente</v>
      </c>
      <c r="QPA474" s="44" t="str">
        <f t="shared" si="1250"/>
        <v>Inviable Sanitariamente</v>
      </c>
      <c r="QPB474" s="44" t="str">
        <f t="shared" ref="QPB474:QPK476" si="1251">IF(QOZ474&lt;5,"Sin Riesgo",IF(QOZ474 &lt;=14,"Bajo",IF(QOZ474&lt;=35,"Medio",IF(QOZ474&lt;=80,"Alto","Inviable Sanitariamente"))))</f>
        <v>Inviable Sanitariamente</v>
      </c>
      <c r="QPC474" s="44" t="str">
        <f t="shared" si="1251"/>
        <v>Inviable Sanitariamente</v>
      </c>
      <c r="QPD474" s="44" t="str">
        <f t="shared" si="1251"/>
        <v>Inviable Sanitariamente</v>
      </c>
      <c r="QPE474" s="44" t="str">
        <f t="shared" si="1251"/>
        <v>Inviable Sanitariamente</v>
      </c>
      <c r="QPF474" s="44" t="str">
        <f t="shared" si="1251"/>
        <v>Inviable Sanitariamente</v>
      </c>
      <c r="QPG474" s="44" t="str">
        <f t="shared" si="1251"/>
        <v>Inviable Sanitariamente</v>
      </c>
      <c r="QPH474" s="44" t="str">
        <f t="shared" si="1251"/>
        <v>Inviable Sanitariamente</v>
      </c>
      <c r="QPI474" s="44" t="str">
        <f t="shared" si="1251"/>
        <v>Inviable Sanitariamente</v>
      </c>
      <c r="QPJ474" s="44" t="str">
        <f t="shared" si="1251"/>
        <v>Inviable Sanitariamente</v>
      </c>
      <c r="QPK474" s="44" t="str">
        <f t="shared" si="1251"/>
        <v>Inviable Sanitariamente</v>
      </c>
      <c r="QPL474" s="44" t="str">
        <f t="shared" ref="QPL474:QPU476" si="1252">IF(QPJ474&lt;5,"Sin Riesgo",IF(QPJ474 &lt;=14,"Bajo",IF(QPJ474&lt;=35,"Medio",IF(QPJ474&lt;=80,"Alto","Inviable Sanitariamente"))))</f>
        <v>Inviable Sanitariamente</v>
      </c>
      <c r="QPM474" s="44" t="str">
        <f t="shared" si="1252"/>
        <v>Inviable Sanitariamente</v>
      </c>
      <c r="QPN474" s="44" t="str">
        <f t="shared" si="1252"/>
        <v>Inviable Sanitariamente</v>
      </c>
      <c r="QPO474" s="44" t="str">
        <f t="shared" si="1252"/>
        <v>Inviable Sanitariamente</v>
      </c>
      <c r="QPP474" s="44" t="str">
        <f t="shared" si="1252"/>
        <v>Inviable Sanitariamente</v>
      </c>
      <c r="QPQ474" s="44" t="str">
        <f t="shared" si="1252"/>
        <v>Inviable Sanitariamente</v>
      </c>
      <c r="QPR474" s="44" t="str">
        <f t="shared" si="1252"/>
        <v>Inviable Sanitariamente</v>
      </c>
      <c r="QPS474" s="44" t="str">
        <f t="shared" si="1252"/>
        <v>Inviable Sanitariamente</v>
      </c>
      <c r="QPT474" s="44" t="str">
        <f t="shared" si="1252"/>
        <v>Inviable Sanitariamente</v>
      </c>
      <c r="QPU474" s="44" t="str">
        <f t="shared" si="1252"/>
        <v>Inviable Sanitariamente</v>
      </c>
      <c r="QPV474" s="44" t="str">
        <f t="shared" ref="QPV474:QQE476" si="1253">IF(QPT474&lt;5,"Sin Riesgo",IF(QPT474 &lt;=14,"Bajo",IF(QPT474&lt;=35,"Medio",IF(QPT474&lt;=80,"Alto","Inviable Sanitariamente"))))</f>
        <v>Inviable Sanitariamente</v>
      </c>
      <c r="QPW474" s="44" t="str">
        <f t="shared" si="1253"/>
        <v>Inviable Sanitariamente</v>
      </c>
      <c r="QPX474" s="44" t="str">
        <f t="shared" si="1253"/>
        <v>Inviable Sanitariamente</v>
      </c>
      <c r="QPY474" s="44" t="str">
        <f t="shared" si="1253"/>
        <v>Inviable Sanitariamente</v>
      </c>
      <c r="QPZ474" s="44" t="str">
        <f t="shared" si="1253"/>
        <v>Inviable Sanitariamente</v>
      </c>
      <c r="QQA474" s="44" t="str">
        <f t="shared" si="1253"/>
        <v>Inviable Sanitariamente</v>
      </c>
      <c r="QQB474" s="44" t="str">
        <f t="shared" si="1253"/>
        <v>Inviable Sanitariamente</v>
      </c>
      <c r="QQC474" s="44" t="str">
        <f t="shared" si="1253"/>
        <v>Inviable Sanitariamente</v>
      </c>
      <c r="QQD474" s="44" t="str">
        <f t="shared" si="1253"/>
        <v>Inviable Sanitariamente</v>
      </c>
      <c r="QQE474" s="44" t="str">
        <f t="shared" si="1253"/>
        <v>Inviable Sanitariamente</v>
      </c>
      <c r="QQF474" s="44" t="str">
        <f t="shared" ref="QQF474:QQO476" si="1254">IF(QQD474&lt;5,"Sin Riesgo",IF(QQD474 &lt;=14,"Bajo",IF(QQD474&lt;=35,"Medio",IF(QQD474&lt;=80,"Alto","Inviable Sanitariamente"))))</f>
        <v>Inviable Sanitariamente</v>
      </c>
      <c r="QQG474" s="44" t="str">
        <f t="shared" si="1254"/>
        <v>Inviable Sanitariamente</v>
      </c>
      <c r="QQH474" s="44" t="str">
        <f t="shared" si="1254"/>
        <v>Inviable Sanitariamente</v>
      </c>
      <c r="QQI474" s="44" t="str">
        <f t="shared" si="1254"/>
        <v>Inviable Sanitariamente</v>
      </c>
      <c r="QQJ474" s="44" t="str">
        <f t="shared" si="1254"/>
        <v>Inviable Sanitariamente</v>
      </c>
      <c r="QQK474" s="44" t="str">
        <f t="shared" si="1254"/>
        <v>Inviable Sanitariamente</v>
      </c>
      <c r="QQL474" s="44" t="str">
        <f t="shared" si="1254"/>
        <v>Inviable Sanitariamente</v>
      </c>
      <c r="QQM474" s="44" t="str">
        <f t="shared" si="1254"/>
        <v>Inviable Sanitariamente</v>
      </c>
      <c r="QQN474" s="44" t="str">
        <f t="shared" si="1254"/>
        <v>Inviable Sanitariamente</v>
      </c>
      <c r="QQO474" s="44" t="str">
        <f t="shared" si="1254"/>
        <v>Inviable Sanitariamente</v>
      </c>
      <c r="QQP474" s="44" t="str">
        <f t="shared" ref="QQP474:QQY476" si="1255">IF(QQN474&lt;5,"Sin Riesgo",IF(QQN474 &lt;=14,"Bajo",IF(QQN474&lt;=35,"Medio",IF(QQN474&lt;=80,"Alto","Inviable Sanitariamente"))))</f>
        <v>Inviable Sanitariamente</v>
      </c>
      <c r="QQQ474" s="44" t="str">
        <f t="shared" si="1255"/>
        <v>Inviable Sanitariamente</v>
      </c>
      <c r="QQR474" s="44" t="str">
        <f t="shared" si="1255"/>
        <v>Inviable Sanitariamente</v>
      </c>
      <c r="QQS474" s="44" t="str">
        <f t="shared" si="1255"/>
        <v>Inviable Sanitariamente</v>
      </c>
      <c r="QQT474" s="44" t="str">
        <f t="shared" si="1255"/>
        <v>Inviable Sanitariamente</v>
      </c>
      <c r="QQU474" s="44" t="str">
        <f t="shared" si="1255"/>
        <v>Inviable Sanitariamente</v>
      </c>
      <c r="QQV474" s="44" t="str">
        <f t="shared" si="1255"/>
        <v>Inviable Sanitariamente</v>
      </c>
      <c r="QQW474" s="44" t="str">
        <f t="shared" si="1255"/>
        <v>Inviable Sanitariamente</v>
      </c>
      <c r="QQX474" s="44" t="str">
        <f t="shared" si="1255"/>
        <v>Inviable Sanitariamente</v>
      </c>
      <c r="QQY474" s="44" t="str">
        <f t="shared" si="1255"/>
        <v>Inviable Sanitariamente</v>
      </c>
      <c r="QQZ474" s="44" t="str">
        <f t="shared" ref="QQZ474:QRI476" si="1256">IF(QQX474&lt;5,"Sin Riesgo",IF(QQX474 &lt;=14,"Bajo",IF(QQX474&lt;=35,"Medio",IF(QQX474&lt;=80,"Alto","Inviable Sanitariamente"))))</f>
        <v>Inviable Sanitariamente</v>
      </c>
      <c r="QRA474" s="44" t="str">
        <f t="shared" si="1256"/>
        <v>Inviable Sanitariamente</v>
      </c>
      <c r="QRB474" s="44" t="str">
        <f t="shared" si="1256"/>
        <v>Inviable Sanitariamente</v>
      </c>
      <c r="QRC474" s="44" t="str">
        <f t="shared" si="1256"/>
        <v>Inviable Sanitariamente</v>
      </c>
      <c r="QRD474" s="44" t="str">
        <f t="shared" si="1256"/>
        <v>Inviable Sanitariamente</v>
      </c>
      <c r="QRE474" s="44" t="str">
        <f t="shared" si="1256"/>
        <v>Inviable Sanitariamente</v>
      </c>
      <c r="QRF474" s="44" t="str">
        <f t="shared" si="1256"/>
        <v>Inviable Sanitariamente</v>
      </c>
      <c r="QRG474" s="44" t="str">
        <f t="shared" si="1256"/>
        <v>Inviable Sanitariamente</v>
      </c>
      <c r="QRH474" s="44" t="str">
        <f t="shared" si="1256"/>
        <v>Inviable Sanitariamente</v>
      </c>
      <c r="QRI474" s="44" t="str">
        <f t="shared" si="1256"/>
        <v>Inviable Sanitariamente</v>
      </c>
      <c r="QRJ474" s="44" t="str">
        <f t="shared" ref="QRJ474:QRS476" si="1257">IF(QRH474&lt;5,"Sin Riesgo",IF(QRH474 &lt;=14,"Bajo",IF(QRH474&lt;=35,"Medio",IF(QRH474&lt;=80,"Alto","Inviable Sanitariamente"))))</f>
        <v>Inviable Sanitariamente</v>
      </c>
      <c r="QRK474" s="44" t="str">
        <f t="shared" si="1257"/>
        <v>Inviable Sanitariamente</v>
      </c>
      <c r="QRL474" s="44" t="str">
        <f t="shared" si="1257"/>
        <v>Inviable Sanitariamente</v>
      </c>
      <c r="QRM474" s="44" t="str">
        <f t="shared" si="1257"/>
        <v>Inviable Sanitariamente</v>
      </c>
      <c r="QRN474" s="44" t="str">
        <f t="shared" si="1257"/>
        <v>Inviable Sanitariamente</v>
      </c>
      <c r="QRO474" s="44" t="str">
        <f t="shared" si="1257"/>
        <v>Inviable Sanitariamente</v>
      </c>
      <c r="QRP474" s="44" t="str">
        <f t="shared" si="1257"/>
        <v>Inviable Sanitariamente</v>
      </c>
      <c r="QRQ474" s="44" t="str">
        <f t="shared" si="1257"/>
        <v>Inviable Sanitariamente</v>
      </c>
      <c r="QRR474" s="44" t="str">
        <f t="shared" si="1257"/>
        <v>Inviable Sanitariamente</v>
      </c>
      <c r="QRS474" s="44" t="str">
        <f t="shared" si="1257"/>
        <v>Inviable Sanitariamente</v>
      </c>
      <c r="QRT474" s="44" t="str">
        <f t="shared" ref="QRT474:QSC476" si="1258">IF(QRR474&lt;5,"Sin Riesgo",IF(QRR474 &lt;=14,"Bajo",IF(QRR474&lt;=35,"Medio",IF(QRR474&lt;=80,"Alto","Inviable Sanitariamente"))))</f>
        <v>Inviable Sanitariamente</v>
      </c>
      <c r="QRU474" s="44" t="str">
        <f t="shared" si="1258"/>
        <v>Inviable Sanitariamente</v>
      </c>
      <c r="QRV474" s="44" t="str">
        <f t="shared" si="1258"/>
        <v>Inviable Sanitariamente</v>
      </c>
      <c r="QRW474" s="44" t="str">
        <f t="shared" si="1258"/>
        <v>Inviable Sanitariamente</v>
      </c>
      <c r="QRX474" s="44" t="str">
        <f t="shared" si="1258"/>
        <v>Inviable Sanitariamente</v>
      </c>
      <c r="QRY474" s="44" t="str">
        <f t="shared" si="1258"/>
        <v>Inviable Sanitariamente</v>
      </c>
      <c r="QRZ474" s="44" t="str">
        <f t="shared" si="1258"/>
        <v>Inviable Sanitariamente</v>
      </c>
      <c r="QSA474" s="44" t="str">
        <f t="shared" si="1258"/>
        <v>Inviable Sanitariamente</v>
      </c>
      <c r="QSB474" s="44" t="str">
        <f t="shared" si="1258"/>
        <v>Inviable Sanitariamente</v>
      </c>
      <c r="QSC474" s="44" t="str">
        <f t="shared" si="1258"/>
        <v>Inviable Sanitariamente</v>
      </c>
      <c r="QSD474" s="44" t="str">
        <f t="shared" ref="QSD474:QSM476" si="1259">IF(QSB474&lt;5,"Sin Riesgo",IF(QSB474 &lt;=14,"Bajo",IF(QSB474&lt;=35,"Medio",IF(QSB474&lt;=80,"Alto","Inviable Sanitariamente"))))</f>
        <v>Inviable Sanitariamente</v>
      </c>
      <c r="QSE474" s="44" t="str">
        <f t="shared" si="1259"/>
        <v>Inviable Sanitariamente</v>
      </c>
      <c r="QSF474" s="44" t="str">
        <f t="shared" si="1259"/>
        <v>Inviable Sanitariamente</v>
      </c>
      <c r="QSG474" s="44" t="str">
        <f t="shared" si="1259"/>
        <v>Inviable Sanitariamente</v>
      </c>
      <c r="QSH474" s="44" t="str">
        <f t="shared" si="1259"/>
        <v>Inviable Sanitariamente</v>
      </c>
      <c r="QSI474" s="44" t="str">
        <f t="shared" si="1259"/>
        <v>Inviable Sanitariamente</v>
      </c>
      <c r="QSJ474" s="44" t="str">
        <f t="shared" si="1259"/>
        <v>Inviable Sanitariamente</v>
      </c>
      <c r="QSK474" s="44" t="str">
        <f t="shared" si="1259"/>
        <v>Inviable Sanitariamente</v>
      </c>
      <c r="QSL474" s="44" t="str">
        <f t="shared" si="1259"/>
        <v>Inviable Sanitariamente</v>
      </c>
      <c r="QSM474" s="44" t="str">
        <f t="shared" si="1259"/>
        <v>Inviable Sanitariamente</v>
      </c>
      <c r="QSN474" s="44" t="str">
        <f t="shared" ref="QSN474:QSW476" si="1260">IF(QSL474&lt;5,"Sin Riesgo",IF(QSL474 &lt;=14,"Bajo",IF(QSL474&lt;=35,"Medio",IF(QSL474&lt;=80,"Alto","Inviable Sanitariamente"))))</f>
        <v>Inviable Sanitariamente</v>
      </c>
      <c r="QSO474" s="44" t="str">
        <f t="shared" si="1260"/>
        <v>Inviable Sanitariamente</v>
      </c>
      <c r="QSP474" s="44" t="str">
        <f t="shared" si="1260"/>
        <v>Inviable Sanitariamente</v>
      </c>
      <c r="QSQ474" s="44" t="str">
        <f t="shared" si="1260"/>
        <v>Inviable Sanitariamente</v>
      </c>
      <c r="QSR474" s="44" t="str">
        <f t="shared" si="1260"/>
        <v>Inviable Sanitariamente</v>
      </c>
      <c r="QSS474" s="44" t="str">
        <f t="shared" si="1260"/>
        <v>Inviable Sanitariamente</v>
      </c>
      <c r="QST474" s="44" t="str">
        <f t="shared" si="1260"/>
        <v>Inviable Sanitariamente</v>
      </c>
      <c r="QSU474" s="44" t="str">
        <f t="shared" si="1260"/>
        <v>Inviable Sanitariamente</v>
      </c>
      <c r="QSV474" s="44" t="str">
        <f t="shared" si="1260"/>
        <v>Inviable Sanitariamente</v>
      </c>
      <c r="QSW474" s="44" t="str">
        <f t="shared" si="1260"/>
        <v>Inviable Sanitariamente</v>
      </c>
      <c r="QSX474" s="44" t="str">
        <f t="shared" ref="QSX474:QTG476" si="1261">IF(QSV474&lt;5,"Sin Riesgo",IF(QSV474 &lt;=14,"Bajo",IF(QSV474&lt;=35,"Medio",IF(QSV474&lt;=80,"Alto","Inviable Sanitariamente"))))</f>
        <v>Inviable Sanitariamente</v>
      </c>
      <c r="QSY474" s="44" t="str">
        <f t="shared" si="1261"/>
        <v>Inviable Sanitariamente</v>
      </c>
      <c r="QSZ474" s="44" t="str">
        <f t="shared" si="1261"/>
        <v>Inviable Sanitariamente</v>
      </c>
      <c r="QTA474" s="44" t="str">
        <f t="shared" si="1261"/>
        <v>Inviable Sanitariamente</v>
      </c>
      <c r="QTB474" s="44" t="str">
        <f t="shared" si="1261"/>
        <v>Inviable Sanitariamente</v>
      </c>
      <c r="QTC474" s="44" t="str">
        <f t="shared" si="1261"/>
        <v>Inviable Sanitariamente</v>
      </c>
      <c r="QTD474" s="44" t="str">
        <f t="shared" si="1261"/>
        <v>Inviable Sanitariamente</v>
      </c>
      <c r="QTE474" s="44" t="str">
        <f t="shared" si="1261"/>
        <v>Inviable Sanitariamente</v>
      </c>
      <c r="QTF474" s="44" t="str">
        <f t="shared" si="1261"/>
        <v>Inviable Sanitariamente</v>
      </c>
      <c r="QTG474" s="44" t="str">
        <f t="shared" si="1261"/>
        <v>Inviable Sanitariamente</v>
      </c>
      <c r="QTH474" s="44" t="str">
        <f t="shared" ref="QTH474:QTQ476" si="1262">IF(QTF474&lt;5,"Sin Riesgo",IF(QTF474 &lt;=14,"Bajo",IF(QTF474&lt;=35,"Medio",IF(QTF474&lt;=80,"Alto","Inviable Sanitariamente"))))</f>
        <v>Inviable Sanitariamente</v>
      </c>
      <c r="QTI474" s="44" t="str">
        <f t="shared" si="1262"/>
        <v>Inviable Sanitariamente</v>
      </c>
      <c r="QTJ474" s="44" t="str">
        <f t="shared" si="1262"/>
        <v>Inviable Sanitariamente</v>
      </c>
      <c r="QTK474" s="44" t="str">
        <f t="shared" si="1262"/>
        <v>Inviable Sanitariamente</v>
      </c>
      <c r="QTL474" s="44" t="str">
        <f t="shared" si="1262"/>
        <v>Inviable Sanitariamente</v>
      </c>
      <c r="QTM474" s="44" t="str">
        <f t="shared" si="1262"/>
        <v>Inviable Sanitariamente</v>
      </c>
      <c r="QTN474" s="44" t="str">
        <f t="shared" si="1262"/>
        <v>Inviable Sanitariamente</v>
      </c>
      <c r="QTO474" s="44" t="str">
        <f t="shared" si="1262"/>
        <v>Inviable Sanitariamente</v>
      </c>
      <c r="QTP474" s="44" t="str">
        <f t="shared" si="1262"/>
        <v>Inviable Sanitariamente</v>
      </c>
      <c r="QTQ474" s="44" t="str">
        <f t="shared" si="1262"/>
        <v>Inviable Sanitariamente</v>
      </c>
      <c r="QTR474" s="44" t="str">
        <f t="shared" ref="QTR474:QUA476" si="1263">IF(QTP474&lt;5,"Sin Riesgo",IF(QTP474 &lt;=14,"Bajo",IF(QTP474&lt;=35,"Medio",IF(QTP474&lt;=80,"Alto","Inviable Sanitariamente"))))</f>
        <v>Inviable Sanitariamente</v>
      </c>
      <c r="QTS474" s="44" t="str">
        <f t="shared" si="1263"/>
        <v>Inviable Sanitariamente</v>
      </c>
      <c r="QTT474" s="44" t="str">
        <f t="shared" si="1263"/>
        <v>Inviable Sanitariamente</v>
      </c>
      <c r="QTU474" s="44" t="str">
        <f t="shared" si="1263"/>
        <v>Inviable Sanitariamente</v>
      </c>
      <c r="QTV474" s="44" t="str">
        <f t="shared" si="1263"/>
        <v>Inviable Sanitariamente</v>
      </c>
      <c r="QTW474" s="44" t="str">
        <f t="shared" si="1263"/>
        <v>Inviable Sanitariamente</v>
      </c>
      <c r="QTX474" s="44" t="str">
        <f t="shared" si="1263"/>
        <v>Inviable Sanitariamente</v>
      </c>
      <c r="QTY474" s="44" t="str">
        <f t="shared" si="1263"/>
        <v>Inviable Sanitariamente</v>
      </c>
      <c r="QTZ474" s="44" t="str">
        <f t="shared" si="1263"/>
        <v>Inviable Sanitariamente</v>
      </c>
      <c r="QUA474" s="44" t="str">
        <f t="shared" si="1263"/>
        <v>Inviable Sanitariamente</v>
      </c>
      <c r="QUB474" s="44" t="str">
        <f t="shared" ref="QUB474:QUK476" si="1264">IF(QTZ474&lt;5,"Sin Riesgo",IF(QTZ474 &lt;=14,"Bajo",IF(QTZ474&lt;=35,"Medio",IF(QTZ474&lt;=80,"Alto","Inviable Sanitariamente"))))</f>
        <v>Inviable Sanitariamente</v>
      </c>
      <c r="QUC474" s="44" t="str">
        <f t="shared" si="1264"/>
        <v>Inviable Sanitariamente</v>
      </c>
      <c r="QUD474" s="44" t="str">
        <f t="shared" si="1264"/>
        <v>Inviable Sanitariamente</v>
      </c>
      <c r="QUE474" s="44" t="str">
        <f t="shared" si="1264"/>
        <v>Inviable Sanitariamente</v>
      </c>
      <c r="QUF474" s="44" t="str">
        <f t="shared" si="1264"/>
        <v>Inviable Sanitariamente</v>
      </c>
      <c r="QUG474" s="44" t="str">
        <f t="shared" si="1264"/>
        <v>Inviable Sanitariamente</v>
      </c>
      <c r="QUH474" s="44" t="str">
        <f t="shared" si="1264"/>
        <v>Inviable Sanitariamente</v>
      </c>
      <c r="QUI474" s="44" t="str">
        <f t="shared" si="1264"/>
        <v>Inviable Sanitariamente</v>
      </c>
      <c r="QUJ474" s="44" t="str">
        <f t="shared" si="1264"/>
        <v>Inviable Sanitariamente</v>
      </c>
      <c r="QUK474" s="44" t="str">
        <f t="shared" si="1264"/>
        <v>Inviable Sanitariamente</v>
      </c>
      <c r="QUL474" s="44" t="str">
        <f t="shared" ref="QUL474:QUU476" si="1265">IF(QUJ474&lt;5,"Sin Riesgo",IF(QUJ474 &lt;=14,"Bajo",IF(QUJ474&lt;=35,"Medio",IF(QUJ474&lt;=80,"Alto","Inviable Sanitariamente"))))</f>
        <v>Inviable Sanitariamente</v>
      </c>
      <c r="QUM474" s="44" t="str">
        <f t="shared" si="1265"/>
        <v>Inviable Sanitariamente</v>
      </c>
      <c r="QUN474" s="44" t="str">
        <f t="shared" si="1265"/>
        <v>Inviable Sanitariamente</v>
      </c>
      <c r="QUO474" s="44" t="str">
        <f t="shared" si="1265"/>
        <v>Inviable Sanitariamente</v>
      </c>
      <c r="QUP474" s="44" t="str">
        <f t="shared" si="1265"/>
        <v>Inviable Sanitariamente</v>
      </c>
      <c r="QUQ474" s="44" t="str">
        <f t="shared" si="1265"/>
        <v>Inviable Sanitariamente</v>
      </c>
      <c r="QUR474" s="44" t="str">
        <f t="shared" si="1265"/>
        <v>Inviable Sanitariamente</v>
      </c>
      <c r="QUS474" s="44" t="str">
        <f t="shared" si="1265"/>
        <v>Inviable Sanitariamente</v>
      </c>
      <c r="QUT474" s="44" t="str">
        <f t="shared" si="1265"/>
        <v>Inviable Sanitariamente</v>
      </c>
      <c r="QUU474" s="44" t="str">
        <f t="shared" si="1265"/>
        <v>Inviable Sanitariamente</v>
      </c>
      <c r="QUV474" s="44" t="str">
        <f t="shared" ref="QUV474:QVE476" si="1266">IF(QUT474&lt;5,"Sin Riesgo",IF(QUT474 &lt;=14,"Bajo",IF(QUT474&lt;=35,"Medio",IF(QUT474&lt;=80,"Alto","Inviable Sanitariamente"))))</f>
        <v>Inviable Sanitariamente</v>
      </c>
      <c r="QUW474" s="44" t="str">
        <f t="shared" si="1266"/>
        <v>Inviable Sanitariamente</v>
      </c>
      <c r="QUX474" s="44" t="str">
        <f t="shared" si="1266"/>
        <v>Inviable Sanitariamente</v>
      </c>
      <c r="QUY474" s="44" t="str">
        <f t="shared" si="1266"/>
        <v>Inviable Sanitariamente</v>
      </c>
      <c r="QUZ474" s="44" t="str">
        <f t="shared" si="1266"/>
        <v>Inviable Sanitariamente</v>
      </c>
      <c r="QVA474" s="44" t="str">
        <f t="shared" si="1266"/>
        <v>Inviable Sanitariamente</v>
      </c>
      <c r="QVB474" s="44" t="str">
        <f t="shared" si="1266"/>
        <v>Inviable Sanitariamente</v>
      </c>
      <c r="QVC474" s="44" t="str">
        <f t="shared" si="1266"/>
        <v>Inviable Sanitariamente</v>
      </c>
      <c r="QVD474" s="44" t="str">
        <f t="shared" si="1266"/>
        <v>Inviable Sanitariamente</v>
      </c>
      <c r="QVE474" s="44" t="str">
        <f t="shared" si="1266"/>
        <v>Inviable Sanitariamente</v>
      </c>
      <c r="QVF474" s="44" t="str">
        <f t="shared" ref="QVF474:QVO476" si="1267">IF(QVD474&lt;5,"Sin Riesgo",IF(QVD474 &lt;=14,"Bajo",IF(QVD474&lt;=35,"Medio",IF(QVD474&lt;=80,"Alto","Inviable Sanitariamente"))))</f>
        <v>Inviable Sanitariamente</v>
      </c>
      <c r="QVG474" s="44" t="str">
        <f t="shared" si="1267"/>
        <v>Inviable Sanitariamente</v>
      </c>
      <c r="QVH474" s="44" t="str">
        <f t="shared" si="1267"/>
        <v>Inviable Sanitariamente</v>
      </c>
      <c r="QVI474" s="44" t="str">
        <f t="shared" si="1267"/>
        <v>Inviable Sanitariamente</v>
      </c>
      <c r="QVJ474" s="44" t="str">
        <f t="shared" si="1267"/>
        <v>Inviable Sanitariamente</v>
      </c>
      <c r="QVK474" s="44" t="str">
        <f t="shared" si="1267"/>
        <v>Inviable Sanitariamente</v>
      </c>
      <c r="QVL474" s="44" t="str">
        <f t="shared" si="1267"/>
        <v>Inviable Sanitariamente</v>
      </c>
      <c r="QVM474" s="44" t="str">
        <f t="shared" si="1267"/>
        <v>Inviable Sanitariamente</v>
      </c>
      <c r="QVN474" s="44" t="str">
        <f t="shared" si="1267"/>
        <v>Inviable Sanitariamente</v>
      </c>
      <c r="QVO474" s="44" t="str">
        <f t="shared" si="1267"/>
        <v>Inviable Sanitariamente</v>
      </c>
      <c r="QVP474" s="44" t="str">
        <f t="shared" ref="QVP474:QVY476" si="1268">IF(QVN474&lt;5,"Sin Riesgo",IF(QVN474 &lt;=14,"Bajo",IF(QVN474&lt;=35,"Medio",IF(QVN474&lt;=80,"Alto","Inviable Sanitariamente"))))</f>
        <v>Inviable Sanitariamente</v>
      </c>
      <c r="QVQ474" s="44" t="str">
        <f t="shared" si="1268"/>
        <v>Inviable Sanitariamente</v>
      </c>
      <c r="QVR474" s="44" t="str">
        <f t="shared" si="1268"/>
        <v>Inviable Sanitariamente</v>
      </c>
      <c r="QVS474" s="44" t="str">
        <f t="shared" si="1268"/>
        <v>Inviable Sanitariamente</v>
      </c>
      <c r="QVT474" s="44" t="str">
        <f t="shared" si="1268"/>
        <v>Inviable Sanitariamente</v>
      </c>
      <c r="QVU474" s="44" t="str">
        <f t="shared" si="1268"/>
        <v>Inviable Sanitariamente</v>
      </c>
      <c r="QVV474" s="44" t="str">
        <f t="shared" si="1268"/>
        <v>Inviable Sanitariamente</v>
      </c>
      <c r="QVW474" s="44" t="str">
        <f t="shared" si="1268"/>
        <v>Inviable Sanitariamente</v>
      </c>
      <c r="QVX474" s="44" t="str">
        <f t="shared" si="1268"/>
        <v>Inviable Sanitariamente</v>
      </c>
      <c r="QVY474" s="44" t="str">
        <f t="shared" si="1268"/>
        <v>Inviable Sanitariamente</v>
      </c>
      <c r="QVZ474" s="44" t="str">
        <f t="shared" ref="QVZ474:QWI476" si="1269">IF(QVX474&lt;5,"Sin Riesgo",IF(QVX474 &lt;=14,"Bajo",IF(QVX474&lt;=35,"Medio",IF(QVX474&lt;=80,"Alto","Inviable Sanitariamente"))))</f>
        <v>Inviable Sanitariamente</v>
      </c>
      <c r="QWA474" s="44" t="str">
        <f t="shared" si="1269"/>
        <v>Inviable Sanitariamente</v>
      </c>
      <c r="QWB474" s="44" t="str">
        <f t="shared" si="1269"/>
        <v>Inviable Sanitariamente</v>
      </c>
      <c r="QWC474" s="44" t="str">
        <f t="shared" si="1269"/>
        <v>Inviable Sanitariamente</v>
      </c>
      <c r="QWD474" s="44" t="str">
        <f t="shared" si="1269"/>
        <v>Inviable Sanitariamente</v>
      </c>
      <c r="QWE474" s="44" t="str">
        <f t="shared" si="1269"/>
        <v>Inviable Sanitariamente</v>
      </c>
      <c r="QWF474" s="44" t="str">
        <f t="shared" si="1269"/>
        <v>Inviable Sanitariamente</v>
      </c>
      <c r="QWG474" s="44" t="str">
        <f t="shared" si="1269"/>
        <v>Inviable Sanitariamente</v>
      </c>
      <c r="QWH474" s="44" t="str">
        <f t="shared" si="1269"/>
        <v>Inviable Sanitariamente</v>
      </c>
      <c r="QWI474" s="44" t="str">
        <f t="shared" si="1269"/>
        <v>Inviable Sanitariamente</v>
      </c>
      <c r="QWJ474" s="44" t="str">
        <f t="shared" ref="QWJ474:QWS476" si="1270">IF(QWH474&lt;5,"Sin Riesgo",IF(QWH474 &lt;=14,"Bajo",IF(QWH474&lt;=35,"Medio",IF(QWH474&lt;=80,"Alto","Inviable Sanitariamente"))))</f>
        <v>Inviable Sanitariamente</v>
      </c>
      <c r="QWK474" s="44" t="str">
        <f t="shared" si="1270"/>
        <v>Inviable Sanitariamente</v>
      </c>
      <c r="QWL474" s="44" t="str">
        <f t="shared" si="1270"/>
        <v>Inviable Sanitariamente</v>
      </c>
      <c r="QWM474" s="44" t="str">
        <f t="shared" si="1270"/>
        <v>Inviable Sanitariamente</v>
      </c>
      <c r="QWN474" s="44" t="str">
        <f t="shared" si="1270"/>
        <v>Inviable Sanitariamente</v>
      </c>
      <c r="QWO474" s="44" t="str">
        <f t="shared" si="1270"/>
        <v>Inviable Sanitariamente</v>
      </c>
      <c r="QWP474" s="44" t="str">
        <f t="shared" si="1270"/>
        <v>Inviable Sanitariamente</v>
      </c>
      <c r="QWQ474" s="44" t="str">
        <f t="shared" si="1270"/>
        <v>Inviable Sanitariamente</v>
      </c>
      <c r="QWR474" s="44" t="str">
        <f t="shared" si="1270"/>
        <v>Inviable Sanitariamente</v>
      </c>
      <c r="QWS474" s="44" t="str">
        <f t="shared" si="1270"/>
        <v>Inviable Sanitariamente</v>
      </c>
      <c r="QWT474" s="44" t="str">
        <f t="shared" ref="QWT474:QXC476" si="1271">IF(QWR474&lt;5,"Sin Riesgo",IF(QWR474 &lt;=14,"Bajo",IF(QWR474&lt;=35,"Medio",IF(QWR474&lt;=80,"Alto","Inviable Sanitariamente"))))</f>
        <v>Inviable Sanitariamente</v>
      </c>
      <c r="QWU474" s="44" t="str">
        <f t="shared" si="1271"/>
        <v>Inviable Sanitariamente</v>
      </c>
      <c r="QWV474" s="44" t="str">
        <f t="shared" si="1271"/>
        <v>Inviable Sanitariamente</v>
      </c>
      <c r="QWW474" s="44" t="str">
        <f t="shared" si="1271"/>
        <v>Inviable Sanitariamente</v>
      </c>
      <c r="QWX474" s="44" t="str">
        <f t="shared" si="1271"/>
        <v>Inviable Sanitariamente</v>
      </c>
      <c r="QWY474" s="44" t="str">
        <f t="shared" si="1271"/>
        <v>Inviable Sanitariamente</v>
      </c>
      <c r="QWZ474" s="44" t="str">
        <f t="shared" si="1271"/>
        <v>Inviable Sanitariamente</v>
      </c>
      <c r="QXA474" s="44" t="str">
        <f t="shared" si="1271"/>
        <v>Inviable Sanitariamente</v>
      </c>
      <c r="QXB474" s="44" t="str">
        <f t="shared" si="1271"/>
        <v>Inviable Sanitariamente</v>
      </c>
      <c r="QXC474" s="44" t="str">
        <f t="shared" si="1271"/>
        <v>Inviable Sanitariamente</v>
      </c>
      <c r="QXD474" s="44" t="str">
        <f t="shared" ref="QXD474:QXM476" si="1272">IF(QXB474&lt;5,"Sin Riesgo",IF(QXB474 &lt;=14,"Bajo",IF(QXB474&lt;=35,"Medio",IF(QXB474&lt;=80,"Alto","Inviable Sanitariamente"))))</f>
        <v>Inviable Sanitariamente</v>
      </c>
      <c r="QXE474" s="44" t="str">
        <f t="shared" si="1272"/>
        <v>Inviable Sanitariamente</v>
      </c>
      <c r="QXF474" s="44" t="str">
        <f t="shared" si="1272"/>
        <v>Inviable Sanitariamente</v>
      </c>
      <c r="QXG474" s="44" t="str">
        <f t="shared" si="1272"/>
        <v>Inviable Sanitariamente</v>
      </c>
      <c r="QXH474" s="44" t="str">
        <f t="shared" si="1272"/>
        <v>Inviable Sanitariamente</v>
      </c>
      <c r="QXI474" s="44" t="str">
        <f t="shared" si="1272"/>
        <v>Inviable Sanitariamente</v>
      </c>
      <c r="QXJ474" s="44" t="str">
        <f t="shared" si="1272"/>
        <v>Inviable Sanitariamente</v>
      </c>
      <c r="QXK474" s="44" t="str">
        <f t="shared" si="1272"/>
        <v>Inviable Sanitariamente</v>
      </c>
      <c r="QXL474" s="44" t="str">
        <f t="shared" si="1272"/>
        <v>Inviable Sanitariamente</v>
      </c>
      <c r="QXM474" s="44" t="str">
        <f t="shared" si="1272"/>
        <v>Inviable Sanitariamente</v>
      </c>
      <c r="QXN474" s="44" t="str">
        <f t="shared" ref="QXN474:QXW476" si="1273">IF(QXL474&lt;5,"Sin Riesgo",IF(QXL474 &lt;=14,"Bajo",IF(QXL474&lt;=35,"Medio",IF(QXL474&lt;=80,"Alto","Inviable Sanitariamente"))))</f>
        <v>Inviable Sanitariamente</v>
      </c>
      <c r="QXO474" s="44" t="str">
        <f t="shared" si="1273"/>
        <v>Inviable Sanitariamente</v>
      </c>
      <c r="QXP474" s="44" t="str">
        <f t="shared" si="1273"/>
        <v>Inviable Sanitariamente</v>
      </c>
      <c r="QXQ474" s="44" t="str">
        <f t="shared" si="1273"/>
        <v>Inviable Sanitariamente</v>
      </c>
      <c r="QXR474" s="44" t="str">
        <f t="shared" si="1273"/>
        <v>Inviable Sanitariamente</v>
      </c>
      <c r="QXS474" s="44" t="str">
        <f t="shared" si="1273"/>
        <v>Inviable Sanitariamente</v>
      </c>
      <c r="QXT474" s="44" t="str">
        <f t="shared" si="1273"/>
        <v>Inviable Sanitariamente</v>
      </c>
      <c r="QXU474" s="44" t="str">
        <f t="shared" si="1273"/>
        <v>Inviable Sanitariamente</v>
      </c>
      <c r="QXV474" s="44" t="str">
        <f t="shared" si="1273"/>
        <v>Inviable Sanitariamente</v>
      </c>
      <c r="QXW474" s="44" t="str">
        <f t="shared" si="1273"/>
        <v>Inviable Sanitariamente</v>
      </c>
      <c r="QXX474" s="44" t="str">
        <f t="shared" ref="QXX474:QYG476" si="1274">IF(QXV474&lt;5,"Sin Riesgo",IF(QXV474 &lt;=14,"Bajo",IF(QXV474&lt;=35,"Medio",IF(QXV474&lt;=80,"Alto","Inviable Sanitariamente"))))</f>
        <v>Inviable Sanitariamente</v>
      </c>
      <c r="QXY474" s="44" t="str">
        <f t="shared" si="1274"/>
        <v>Inviable Sanitariamente</v>
      </c>
      <c r="QXZ474" s="44" t="str">
        <f t="shared" si="1274"/>
        <v>Inviable Sanitariamente</v>
      </c>
      <c r="QYA474" s="44" t="str">
        <f t="shared" si="1274"/>
        <v>Inviable Sanitariamente</v>
      </c>
      <c r="QYB474" s="44" t="str">
        <f t="shared" si="1274"/>
        <v>Inviable Sanitariamente</v>
      </c>
      <c r="QYC474" s="44" t="str">
        <f t="shared" si="1274"/>
        <v>Inviable Sanitariamente</v>
      </c>
      <c r="QYD474" s="44" t="str">
        <f t="shared" si="1274"/>
        <v>Inviable Sanitariamente</v>
      </c>
      <c r="QYE474" s="44" t="str">
        <f t="shared" si="1274"/>
        <v>Inviable Sanitariamente</v>
      </c>
      <c r="QYF474" s="44" t="str">
        <f t="shared" si="1274"/>
        <v>Inviable Sanitariamente</v>
      </c>
      <c r="QYG474" s="44" t="str">
        <f t="shared" si="1274"/>
        <v>Inviable Sanitariamente</v>
      </c>
      <c r="QYH474" s="44" t="str">
        <f t="shared" ref="QYH474:QYQ476" si="1275">IF(QYF474&lt;5,"Sin Riesgo",IF(QYF474 &lt;=14,"Bajo",IF(QYF474&lt;=35,"Medio",IF(QYF474&lt;=80,"Alto","Inviable Sanitariamente"))))</f>
        <v>Inviable Sanitariamente</v>
      </c>
      <c r="QYI474" s="44" t="str">
        <f t="shared" si="1275"/>
        <v>Inviable Sanitariamente</v>
      </c>
      <c r="QYJ474" s="44" t="str">
        <f t="shared" si="1275"/>
        <v>Inviable Sanitariamente</v>
      </c>
      <c r="QYK474" s="44" t="str">
        <f t="shared" si="1275"/>
        <v>Inviable Sanitariamente</v>
      </c>
      <c r="QYL474" s="44" t="str">
        <f t="shared" si="1275"/>
        <v>Inviable Sanitariamente</v>
      </c>
      <c r="QYM474" s="44" t="str">
        <f t="shared" si="1275"/>
        <v>Inviable Sanitariamente</v>
      </c>
      <c r="QYN474" s="44" t="str">
        <f t="shared" si="1275"/>
        <v>Inviable Sanitariamente</v>
      </c>
      <c r="QYO474" s="44" t="str">
        <f t="shared" si="1275"/>
        <v>Inviable Sanitariamente</v>
      </c>
      <c r="QYP474" s="44" t="str">
        <f t="shared" si="1275"/>
        <v>Inviable Sanitariamente</v>
      </c>
      <c r="QYQ474" s="44" t="str">
        <f t="shared" si="1275"/>
        <v>Inviable Sanitariamente</v>
      </c>
      <c r="QYR474" s="44" t="str">
        <f t="shared" ref="QYR474:QZA476" si="1276">IF(QYP474&lt;5,"Sin Riesgo",IF(QYP474 &lt;=14,"Bajo",IF(QYP474&lt;=35,"Medio",IF(QYP474&lt;=80,"Alto","Inviable Sanitariamente"))))</f>
        <v>Inviable Sanitariamente</v>
      </c>
      <c r="QYS474" s="44" t="str">
        <f t="shared" si="1276"/>
        <v>Inviable Sanitariamente</v>
      </c>
      <c r="QYT474" s="44" t="str">
        <f t="shared" si="1276"/>
        <v>Inviable Sanitariamente</v>
      </c>
      <c r="QYU474" s="44" t="str">
        <f t="shared" si="1276"/>
        <v>Inviable Sanitariamente</v>
      </c>
      <c r="QYV474" s="44" t="str">
        <f t="shared" si="1276"/>
        <v>Inviable Sanitariamente</v>
      </c>
      <c r="QYW474" s="44" t="str">
        <f t="shared" si="1276"/>
        <v>Inviable Sanitariamente</v>
      </c>
      <c r="QYX474" s="44" t="str">
        <f t="shared" si="1276"/>
        <v>Inviable Sanitariamente</v>
      </c>
      <c r="QYY474" s="44" t="str">
        <f t="shared" si="1276"/>
        <v>Inviable Sanitariamente</v>
      </c>
      <c r="QYZ474" s="44" t="str">
        <f t="shared" si="1276"/>
        <v>Inviable Sanitariamente</v>
      </c>
      <c r="QZA474" s="44" t="str">
        <f t="shared" si="1276"/>
        <v>Inviable Sanitariamente</v>
      </c>
      <c r="QZB474" s="44" t="str">
        <f t="shared" ref="QZB474:QZK476" si="1277">IF(QYZ474&lt;5,"Sin Riesgo",IF(QYZ474 &lt;=14,"Bajo",IF(QYZ474&lt;=35,"Medio",IF(QYZ474&lt;=80,"Alto","Inviable Sanitariamente"))))</f>
        <v>Inviable Sanitariamente</v>
      </c>
      <c r="QZC474" s="44" t="str">
        <f t="shared" si="1277"/>
        <v>Inviable Sanitariamente</v>
      </c>
      <c r="QZD474" s="44" t="str">
        <f t="shared" si="1277"/>
        <v>Inviable Sanitariamente</v>
      </c>
      <c r="QZE474" s="44" t="str">
        <f t="shared" si="1277"/>
        <v>Inviable Sanitariamente</v>
      </c>
      <c r="QZF474" s="44" t="str">
        <f t="shared" si="1277"/>
        <v>Inviable Sanitariamente</v>
      </c>
      <c r="QZG474" s="44" t="str">
        <f t="shared" si="1277"/>
        <v>Inviable Sanitariamente</v>
      </c>
      <c r="QZH474" s="44" t="str">
        <f t="shared" si="1277"/>
        <v>Inviable Sanitariamente</v>
      </c>
      <c r="QZI474" s="44" t="str">
        <f t="shared" si="1277"/>
        <v>Inviable Sanitariamente</v>
      </c>
      <c r="QZJ474" s="44" t="str">
        <f t="shared" si="1277"/>
        <v>Inviable Sanitariamente</v>
      </c>
      <c r="QZK474" s="44" t="str">
        <f t="shared" si="1277"/>
        <v>Inviable Sanitariamente</v>
      </c>
      <c r="QZL474" s="44" t="str">
        <f t="shared" ref="QZL474:QZU476" si="1278">IF(QZJ474&lt;5,"Sin Riesgo",IF(QZJ474 &lt;=14,"Bajo",IF(QZJ474&lt;=35,"Medio",IF(QZJ474&lt;=80,"Alto","Inviable Sanitariamente"))))</f>
        <v>Inviable Sanitariamente</v>
      </c>
      <c r="QZM474" s="44" t="str">
        <f t="shared" si="1278"/>
        <v>Inviable Sanitariamente</v>
      </c>
      <c r="QZN474" s="44" t="str">
        <f t="shared" si="1278"/>
        <v>Inviable Sanitariamente</v>
      </c>
      <c r="QZO474" s="44" t="str">
        <f t="shared" si="1278"/>
        <v>Inviable Sanitariamente</v>
      </c>
      <c r="QZP474" s="44" t="str">
        <f t="shared" si="1278"/>
        <v>Inviable Sanitariamente</v>
      </c>
      <c r="QZQ474" s="44" t="str">
        <f t="shared" si="1278"/>
        <v>Inviable Sanitariamente</v>
      </c>
      <c r="QZR474" s="44" t="str">
        <f t="shared" si="1278"/>
        <v>Inviable Sanitariamente</v>
      </c>
      <c r="QZS474" s="44" t="str">
        <f t="shared" si="1278"/>
        <v>Inviable Sanitariamente</v>
      </c>
      <c r="QZT474" s="44" t="str">
        <f t="shared" si="1278"/>
        <v>Inviable Sanitariamente</v>
      </c>
      <c r="QZU474" s="44" t="str">
        <f t="shared" si="1278"/>
        <v>Inviable Sanitariamente</v>
      </c>
      <c r="QZV474" s="44" t="str">
        <f t="shared" ref="QZV474:RAE476" si="1279">IF(QZT474&lt;5,"Sin Riesgo",IF(QZT474 &lt;=14,"Bajo",IF(QZT474&lt;=35,"Medio",IF(QZT474&lt;=80,"Alto","Inviable Sanitariamente"))))</f>
        <v>Inviable Sanitariamente</v>
      </c>
      <c r="QZW474" s="44" t="str">
        <f t="shared" si="1279"/>
        <v>Inviable Sanitariamente</v>
      </c>
      <c r="QZX474" s="44" t="str">
        <f t="shared" si="1279"/>
        <v>Inviable Sanitariamente</v>
      </c>
      <c r="QZY474" s="44" t="str">
        <f t="shared" si="1279"/>
        <v>Inviable Sanitariamente</v>
      </c>
      <c r="QZZ474" s="44" t="str">
        <f t="shared" si="1279"/>
        <v>Inviable Sanitariamente</v>
      </c>
      <c r="RAA474" s="44" t="str">
        <f t="shared" si="1279"/>
        <v>Inviable Sanitariamente</v>
      </c>
      <c r="RAB474" s="44" t="str">
        <f t="shared" si="1279"/>
        <v>Inviable Sanitariamente</v>
      </c>
      <c r="RAC474" s="44" t="str">
        <f t="shared" si="1279"/>
        <v>Inviable Sanitariamente</v>
      </c>
      <c r="RAD474" s="44" t="str">
        <f t="shared" si="1279"/>
        <v>Inviable Sanitariamente</v>
      </c>
      <c r="RAE474" s="44" t="str">
        <f t="shared" si="1279"/>
        <v>Inviable Sanitariamente</v>
      </c>
      <c r="RAF474" s="44" t="str">
        <f t="shared" ref="RAF474:RAO476" si="1280">IF(RAD474&lt;5,"Sin Riesgo",IF(RAD474 &lt;=14,"Bajo",IF(RAD474&lt;=35,"Medio",IF(RAD474&lt;=80,"Alto","Inviable Sanitariamente"))))</f>
        <v>Inviable Sanitariamente</v>
      </c>
      <c r="RAG474" s="44" t="str">
        <f t="shared" si="1280"/>
        <v>Inviable Sanitariamente</v>
      </c>
      <c r="RAH474" s="44" t="str">
        <f t="shared" si="1280"/>
        <v>Inviable Sanitariamente</v>
      </c>
      <c r="RAI474" s="44" t="str">
        <f t="shared" si="1280"/>
        <v>Inviable Sanitariamente</v>
      </c>
      <c r="RAJ474" s="44" t="str">
        <f t="shared" si="1280"/>
        <v>Inviable Sanitariamente</v>
      </c>
      <c r="RAK474" s="44" t="str">
        <f t="shared" si="1280"/>
        <v>Inviable Sanitariamente</v>
      </c>
      <c r="RAL474" s="44" t="str">
        <f t="shared" si="1280"/>
        <v>Inviable Sanitariamente</v>
      </c>
      <c r="RAM474" s="44" t="str">
        <f t="shared" si="1280"/>
        <v>Inviable Sanitariamente</v>
      </c>
      <c r="RAN474" s="44" t="str">
        <f t="shared" si="1280"/>
        <v>Inviable Sanitariamente</v>
      </c>
      <c r="RAO474" s="44" t="str">
        <f t="shared" si="1280"/>
        <v>Inviable Sanitariamente</v>
      </c>
      <c r="RAP474" s="44" t="str">
        <f t="shared" ref="RAP474:RAY476" si="1281">IF(RAN474&lt;5,"Sin Riesgo",IF(RAN474 &lt;=14,"Bajo",IF(RAN474&lt;=35,"Medio",IF(RAN474&lt;=80,"Alto","Inviable Sanitariamente"))))</f>
        <v>Inviable Sanitariamente</v>
      </c>
      <c r="RAQ474" s="44" t="str">
        <f t="shared" si="1281"/>
        <v>Inviable Sanitariamente</v>
      </c>
      <c r="RAR474" s="44" t="str">
        <f t="shared" si="1281"/>
        <v>Inviable Sanitariamente</v>
      </c>
      <c r="RAS474" s="44" t="str">
        <f t="shared" si="1281"/>
        <v>Inviable Sanitariamente</v>
      </c>
      <c r="RAT474" s="44" t="str">
        <f t="shared" si="1281"/>
        <v>Inviable Sanitariamente</v>
      </c>
      <c r="RAU474" s="44" t="str">
        <f t="shared" si="1281"/>
        <v>Inviable Sanitariamente</v>
      </c>
      <c r="RAV474" s="44" t="str">
        <f t="shared" si="1281"/>
        <v>Inviable Sanitariamente</v>
      </c>
      <c r="RAW474" s="44" t="str">
        <f t="shared" si="1281"/>
        <v>Inviable Sanitariamente</v>
      </c>
      <c r="RAX474" s="44" t="str">
        <f t="shared" si="1281"/>
        <v>Inviable Sanitariamente</v>
      </c>
      <c r="RAY474" s="44" t="str">
        <f t="shared" si="1281"/>
        <v>Inviable Sanitariamente</v>
      </c>
      <c r="RAZ474" s="44" t="str">
        <f t="shared" ref="RAZ474:RBI476" si="1282">IF(RAX474&lt;5,"Sin Riesgo",IF(RAX474 &lt;=14,"Bajo",IF(RAX474&lt;=35,"Medio",IF(RAX474&lt;=80,"Alto","Inviable Sanitariamente"))))</f>
        <v>Inviable Sanitariamente</v>
      </c>
      <c r="RBA474" s="44" t="str">
        <f t="shared" si="1282"/>
        <v>Inviable Sanitariamente</v>
      </c>
      <c r="RBB474" s="44" t="str">
        <f t="shared" si="1282"/>
        <v>Inviable Sanitariamente</v>
      </c>
      <c r="RBC474" s="44" t="str">
        <f t="shared" si="1282"/>
        <v>Inviable Sanitariamente</v>
      </c>
      <c r="RBD474" s="44" t="str">
        <f t="shared" si="1282"/>
        <v>Inviable Sanitariamente</v>
      </c>
      <c r="RBE474" s="44" t="str">
        <f t="shared" si="1282"/>
        <v>Inviable Sanitariamente</v>
      </c>
      <c r="RBF474" s="44" t="str">
        <f t="shared" si="1282"/>
        <v>Inviable Sanitariamente</v>
      </c>
      <c r="RBG474" s="44" t="str">
        <f t="shared" si="1282"/>
        <v>Inviable Sanitariamente</v>
      </c>
      <c r="RBH474" s="44" t="str">
        <f t="shared" si="1282"/>
        <v>Inviable Sanitariamente</v>
      </c>
      <c r="RBI474" s="44" t="str">
        <f t="shared" si="1282"/>
        <v>Inviable Sanitariamente</v>
      </c>
      <c r="RBJ474" s="44" t="str">
        <f t="shared" ref="RBJ474:RBS476" si="1283">IF(RBH474&lt;5,"Sin Riesgo",IF(RBH474 &lt;=14,"Bajo",IF(RBH474&lt;=35,"Medio",IF(RBH474&lt;=80,"Alto","Inviable Sanitariamente"))))</f>
        <v>Inviable Sanitariamente</v>
      </c>
      <c r="RBK474" s="44" t="str">
        <f t="shared" si="1283"/>
        <v>Inviable Sanitariamente</v>
      </c>
      <c r="RBL474" s="44" t="str">
        <f t="shared" si="1283"/>
        <v>Inviable Sanitariamente</v>
      </c>
      <c r="RBM474" s="44" t="str">
        <f t="shared" si="1283"/>
        <v>Inviable Sanitariamente</v>
      </c>
      <c r="RBN474" s="44" t="str">
        <f t="shared" si="1283"/>
        <v>Inviable Sanitariamente</v>
      </c>
      <c r="RBO474" s="44" t="str">
        <f t="shared" si="1283"/>
        <v>Inviable Sanitariamente</v>
      </c>
      <c r="RBP474" s="44" t="str">
        <f t="shared" si="1283"/>
        <v>Inviable Sanitariamente</v>
      </c>
      <c r="RBQ474" s="44" t="str">
        <f t="shared" si="1283"/>
        <v>Inviable Sanitariamente</v>
      </c>
      <c r="RBR474" s="44" t="str">
        <f t="shared" si="1283"/>
        <v>Inviable Sanitariamente</v>
      </c>
      <c r="RBS474" s="44" t="str">
        <f t="shared" si="1283"/>
        <v>Inviable Sanitariamente</v>
      </c>
      <c r="RBT474" s="44" t="str">
        <f t="shared" ref="RBT474:RCC476" si="1284">IF(RBR474&lt;5,"Sin Riesgo",IF(RBR474 &lt;=14,"Bajo",IF(RBR474&lt;=35,"Medio",IF(RBR474&lt;=80,"Alto","Inviable Sanitariamente"))))</f>
        <v>Inviable Sanitariamente</v>
      </c>
      <c r="RBU474" s="44" t="str">
        <f t="shared" si="1284"/>
        <v>Inviable Sanitariamente</v>
      </c>
      <c r="RBV474" s="44" t="str">
        <f t="shared" si="1284"/>
        <v>Inviable Sanitariamente</v>
      </c>
      <c r="RBW474" s="44" t="str">
        <f t="shared" si="1284"/>
        <v>Inviable Sanitariamente</v>
      </c>
      <c r="RBX474" s="44" t="str">
        <f t="shared" si="1284"/>
        <v>Inviable Sanitariamente</v>
      </c>
      <c r="RBY474" s="44" t="str">
        <f t="shared" si="1284"/>
        <v>Inviable Sanitariamente</v>
      </c>
      <c r="RBZ474" s="44" t="str">
        <f t="shared" si="1284"/>
        <v>Inviable Sanitariamente</v>
      </c>
      <c r="RCA474" s="44" t="str">
        <f t="shared" si="1284"/>
        <v>Inviable Sanitariamente</v>
      </c>
      <c r="RCB474" s="44" t="str">
        <f t="shared" si="1284"/>
        <v>Inviable Sanitariamente</v>
      </c>
      <c r="RCC474" s="44" t="str">
        <f t="shared" si="1284"/>
        <v>Inviable Sanitariamente</v>
      </c>
      <c r="RCD474" s="44" t="str">
        <f t="shared" ref="RCD474:RCM476" si="1285">IF(RCB474&lt;5,"Sin Riesgo",IF(RCB474 &lt;=14,"Bajo",IF(RCB474&lt;=35,"Medio",IF(RCB474&lt;=80,"Alto","Inviable Sanitariamente"))))</f>
        <v>Inviable Sanitariamente</v>
      </c>
      <c r="RCE474" s="44" t="str">
        <f t="shared" si="1285"/>
        <v>Inviable Sanitariamente</v>
      </c>
      <c r="RCF474" s="44" t="str">
        <f t="shared" si="1285"/>
        <v>Inviable Sanitariamente</v>
      </c>
      <c r="RCG474" s="44" t="str">
        <f t="shared" si="1285"/>
        <v>Inviable Sanitariamente</v>
      </c>
      <c r="RCH474" s="44" t="str">
        <f t="shared" si="1285"/>
        <v>Inviable Sanitariamente</v>
      </c>
      <c r="RCI474" s="44" t="str">
        <f t="shared" si="1285"/>
        <v>Inviable Sanitariamente</v>
      </c>
      <c r="RCJ474" s="44" t="str">
        <f t="shared" si="1285"/>
        <v>Inviable Sanitariamente</v>
      </c>
      <c r="RCK474" s="44" t="str">
        <f t="shared" si="1285"/>
        <v>Inviable Sanitariamente</v>
      </c>
      <c r="RCL474" s="44" t="str">
        <f t="shared" si="1285"/>
        <v>Inviable Sanitariamente</v>
      </c>
      <c r="RCM474" s="44" t="str">
        <f t="shared" si="1285"/>
        <v>Inviable Sanitariamente</v>
      </c>
      <c r="RCN474" s="44" t="str">
        <f t="shared" ref="RCN474:RCW476" si="1286">IF(RCL474&lt;5,"Sin Riesgo",IF(RCL474 &lt;=14,"Bajo",IF(RCL474&lt;=35,"Medio",IF(RCL474&lt;=80,"Alto","Inviable Sanitariamente"))))</f>
        <v>Inviable Sanitariamente</v>
      </c>
      <c r="RCO474" s="44" t="str">
        <f t="shared" si="1286"/>
        <v>Inviable Sanitariamente</v>
      </c>
      <c r="RCP474" s="44" t="str">
        <f t="shared" si="1286"/>
        <v>Inviable Sanitariamente</v>
      </c>
      <c r="RCQ474" s="44" t="str">
        <f t="shared" si="1286"/>
        <v>Inviable Sanitariamente</v>
      </c>
      <c r="RCR474" s="44" t="str">
        <f t="shared" si="1286"/>
        <v>Inviable Sanitariamente</v>
      </c>
      <c r="RCS474" s="44" t="str">
        <f t="shared" si="1286"/>
        <v>Inviable Sanitariamente</v>
      </c>
      <c r="RCT474" s="44" t="str">
        <f t="shared" si="1286"/>
        <v>Inviable Sanitariamente</v>
      </c>
      <c r="RCU474" s="44" t="str">
        <f t="shared" si="1286"/>
        <v>Inviable Sanitariamente</v>
      </c>
      <c r="RCV474" s="44" t="str">
        <f t="shared" si="1286"/>
        <v>Inviable Sanitariamente</v>
      </c>
      <c r="RCW474" s="44" t="str">
        <f t="shared" si="1286"/>
        <v>Inviable Sanitariamente</v>
      </c>
      <c r="RCX474" s="44" t="str">
        <f t="shared" ref="RCX474:RDG476" si="1287">IF(RCV474&lt;5,"Sin Riesgo",IF(RCV474 &lt;=14,"Bajo",IF(RCV474&lt;=35,"Medio",IF(RCV474&lt;=80,"Alto","Inviable Sanitariamente"))))</f>
        <v>Inviable Sanitariamente</v>
      </c>
      <c r="RCY474" s="44" t="str">
        <f t="shared" si="1287"/>
        <v>Inviable Sanitariamente</v>
      </c>
      <c r="RCZ474" s="44" t="str">
        <f t="shared" si="1287"/>
        <v>Inviable Sanitariamente</v>
      </c>
      <c r="RDA474" s="44" t="str">
        <f t="shared" si="1287"/>
        <v>Inviable Sanitariamente</v>
      </c>
      <c r="RDB474" s="44" t="str">
        <f t="shared" si="1287"/>
        <v>Inviable Sanitariamente</v>
      </c>
      <c r="RDC474" s="44" t="str">
        <f t="shared" si="1287"/>
        <v>Inviable Sanitariamente</v>
      </c>
      <c r="RDD474" s="44" t="str">
        <f t="shared" si="1287"/>
        <v>Inviable Sanitariamente</v>
      </c>
      <c r="RDE474" s="44" t="str">
        <f t="shared" si="1287"/>
        <v>Inviable Sanitariamente</v>
      </c>
      <c r="RDF474" s="44" t="str">
        <f t="shared" si="1287"/>
        <v>Inviable Sanitariamente</v>
      </c>
      <c r="RDG474" s="44" t="str">
        <f t="shared" si="1287"/>
        <v>Inviable Sanitariamente</v>
      </c>
      <c r="RDH474" s="44" t="str">
        <f t="shared" ref="RDH474:RDQ476" si="1288">IF(RDF474&lt;5,"Sin Riesgo",IF(RDF474 &lt;=14,"Bajo",IF(RDF474&lt;=35,"Medio",IF(RDF474&lt;=80,"Alto","Inviable Sanitariamente"))))</f>
        <v>Inviable Sanitariamente</v>
      </c>
      <c r="RDI474" s="44" t="str">
        <f t="shared" si="1288"/>
        <v>Inviable Sanitariamente</v>
      </c>
      <c r="RDJ474" s="44" t="str">
        <f t="shared" si="1288"/>
        <v>Inviable Sanitariamente</v>
      </c>
      <c r="RDK474" s="44" t="str">
        <f t="shared" si="1288"/>
        <v>Inviable Sanitariamente</v>
      </c>
      <c r="RDL474" s="44" t="str">
        <f t="shared" si="1288"/>
        <v>Inviable Sanitariamente</v>
      </c>
      <c r="RDM474" s="44" t="str">
        <f t="shared" si="1288"/>
        <v>Inviable Sanitariamente</v>
      </c>
      <c r="RDN474" s="44" t="str">
        <f t="shared" si="1288"/>
        <v>Inviable Sanitariamente</v>
      </c>
      <c r="RDO474" s="44" t="str">
        <f t="shared" si="1288"/>
        <v>Inviable Sanitariamente</v>
      </c>
      <c r="RDP474" s="44" t="str">
        <f t="shared" si="1288"/>
        <v>Inviable Sanitariamente</v>
      </c>
      <c r="RDQ474" s="44" t="str">
        <f t="shared" si="1288"/>
        <v>Inviable Sanitariamente</v>
      </c>
      <c r="RDR474" s="44" t="str">
        <f t="shared" ref="RDR474:REA476" si="1289">IF(RDP474&lt;5,"Sin Riesgo",IF(RDP474 &lt;=14,"Bajo",IF(RDP474&lt;=35,"Medio",IF(RDP474&lt;=80,"Alto","Inviable Sanitariamente"))))</f>
        <v>Inviable Sanitariamente</v>
      </c>
      <c r="RDS474" s="44" t="str">
        <f t="shared" si="1289"/>
        <v>Inviable Sanitariamente</v>
      </c>
      <c r="RDT474" s="44" t="str">
        <f t="shared" si="1289"/>
        <v>Inviable Sanitariamente</v>
      </c>
      <c r="RDU474" s="44" t="str">
        <f t="shared" si="1289"/>
        <v>Inviable Sanitariamente</v>
      </c>
      <c r="RDV474" s="44" t="str">
        <f t="shared" si="1289"/>
        <v>Inviable Sanitariamente</v>
      </c>
      <c r="RDW474" s="44" t="str">
        <f t="shared" si="1289"/>
        <v>Inviable Sanitariamente</v>
      </c>
      <c r="RDX474" s="44" t="str">
        <f t="shared" si="1289"/>
        <v>Inviable Sanitariamente</v>
      </c>
      <c r="RDY474" s="44" t="str">
        <f t="shared" si="1289"/>
        <v>Inviable Sanitariamente</v>
      </c>
      <c r="RDZ474" s="44" t="str">
        <f t="shared" si="1289"/>
        <v>Inviable Sanitariamente</v>
      </c>
      <c r="REA474" s="44" t="str">
        <f t="shared" si="1289"/>
        <v>Inviable Sanitariamente</v>
      </c>
      <c r="REB474" s="44" t="str">
        <f t="shared" ref="REB474:REK476" si="1290">IF(RDZ474&lt;5,"Sin Riesgo",IF(RDZ474 &lt;=14,"Bajo",IF(RDZ474&lt;=35,"Medio",IF(RDZ474&lt;=80,"Alto","Inviable Sanitariamente"))))</f>
        <v>Inviable Sanitariamente</v>
      </c>
      <c r="REC474" s="44" t="str">
        <f t="shared" si="1290"/>
        <v>Inviable Sanitariamente</v>
      </c>
      <c r="RED474" s="44" t="str">
        <f t="shared" si="1290"/>
        <v>Inviable Sanitariamente</v>
      </c>
      <c r="REE474" s="44" t="str">
        <f t="shared" si="1290"/>
        <v>Inviable Sanitariamente</v>
      </c>
      <c r="REF474" s="44" t="str">
        <f t="shared" si="1290"/>
        <v>Inviable Sanitariamente</v>
      </c>
      <c r="REG474" s="44" t="str">
        <f t="shared" si="1290"/>
        <v>Inviable Sanitariamente</v>
      </c>
      <c r="REH474" s="44" t="str">
        <f t="shared" si="1290"/>
        <v>Inviable Sanitariamente</v>
      </c>
      <c r="REI474" s="44" t="str">
        <f t="shared" si="1290"/>
        <v>Inviable Sanitariamente</v>
      </c>
      <c r="REJ474" s="44" t="str">
        <f t="shared" si="1290"/>
        <v>Inviable Sanitariamente</v>
      </c>
      <c r="REK474" s="44" t="str">
        <f t="shared" si="1290"/>
        <v>Inviable Sanitariamente</v>
      </c>
      <c r="REL474" s="44" t="str">
        <f t="shared" ref="REL474:REU476" si="1291">IF(REJ474&lt;5,"Sin Riesgo",IF(REJ474 &lt;=14,"Bajo",IF(REJ474&lt;=35,"Medio",IF(REJ474&lt;=80,"Alto","Inviable Sanitariamente"))))</f>
        <v>Inviable Sanitariamente</v>
      </c>
      <c r="REM474" s="44" t="str">
        <f t="shared" si="1291"/>
        <v>Inviable Sanitariamente</v>
      </c>
      <c r="REN474" s="44" t="str">
        <f t="shared" si="1291"/>
        <v>Inviable Sanitariamente</v>
      </c>
      <c r="REO474" s="44" t="str">
        <f t="shared" si="1291"/>
        <v>Inviable Sanitariamente</v>
      </c>
      <c r="REP474" s="44" t="str">
        <f t="shared" si="1291"/>
        <v>Inviable Sanitariamente</v>
      </c>
      <c r="REQ474" s="44" t="str">
        <f t="shared" si="1291"/>
        <v>Inviable Sanitariamente</v>
      </c>
      <c r="RER474" s="44" t="str">
        <f t="shared" si="1291"/>
        <v>Inviable Sanitariamente</v>
      </c>
      <c r="RES474" s="44" t="str">
        <f t="shared" si="1291"/>
        <v>Inviable Sanitariamente</v>
      </c>
      <c r="RET474" s="44" t="str">
        <f t="shared" si="1291"/>
        <v>Inviable Sanitariamente</v>
      </c>
      <c r="REU474" s="44" t="str">
        <f t="shared" si="1291"/>
        <v>Inviable Sanitariamente</v>
      </c>
      <c r="REV474" s="44" t="str">
        <f t="shared" ref="REV474:RFE476" si="1292">IF(RET474&lt;5,"Sin Riesgo",IF(RET474 &lt;=14,"Bajo",IF(RET474&lt;=35,"Medio",IF(RET474&lt;=80,"Alto","Inviable Sanitariamente"))))</f>
        <v>Inviable Sanitariamente</v>
      </c>
      <c r="REW474" s="44" t="str">
        <f t="shared" si="1292"/>
        <v>Inviable Sanitariamente</v>
      </c>
      <c r="REX474" s="44" t="str">
        <f t="shared" si="1292"/>
        <v>Inviable Sanitariamente</v>
      </c>
      <c r="REY474" s="44" t="str">
        <f t="shared" si="1292"/>
        <v>Inviable Sanitariamente</v>
      </c>
      <c r="REZ474" s="44" t="str">
        <f t="shared" si="1292"/>
        <v>Inviable Sanitariamente</v>
      </c>
      <c r="RFA474" s="44" t="str">
        <f t="shared" si="1292"/>
        <v>Inviable Sanitariamente</v>
      </c>
      <c r="RFB474" s="44" t="str">
        <f t="shared" si="1292"/>
        <v>Inviable Sanitariamente</v>
      </c>
      <c r="RFC474" s="44" t="str">
        <f t="shared" si="1292"/>
        <v>Inviable Sanitariamente</v>
      </c>
      <c r="RFD474" s="44" t="str">
        <f t="shared" si="1292"/>
        <v>Inviable Sanitariamente</v>
      </c>
      <c r="RFE474" s="44" t="str">
        <f t="shared" si="1292"/>
        <v>Inviable Sanitariamente</v>
      </c>
      <c r="RFF474" s="44" t="str">
        <f t="shared" ref="RFF474:RFO476" si="1293">IF(RFD474&lt;5,"Sin Riesgo",IF(RFD474 &lt;=14,"Bajo",IF(RFD474&lt;=35,"Medio",IF(RFD474&lt;=80,"Alto","Inviable Sanitariamente"))))</f>
        <v>Inviable Sanitariamente</v>
      </c>
      <c r="RFG474" s="44" t="str">
        <f t="shared" si="1293"/>
        <v>Inviable Sanitariamente</v>
      </c>
      <c r="RFH474" s="44" t="str">
        <f t="shared" si="1293"/>
        <v>Inviable Sanitariamente</v>
      </c>
      <c r="RFI474" s="44" t="str">
        <f t="shared" si="1293"/>
        <v>Inviable Sanitariamente</v>
      </c>
      <c r="RFJ474" s="44" t="str">
        <f t="shared" si="1293"/>
        <v>Inviable Sanitariamente</v>
      </c>
      <c r="RFK474" s="44" t="str">
        <f t="shared" si="1293"/>
        <v>Inviable Sanitariamente</v>
      </c>
      <c r="RFL474" s="44" t="str">
        <f t="shared" si="1293"/>
        <v>Inviable Sanitariamente</v>
      </c>
      <c r="RFM474" s="44" t="str">
        <f t="shared" si="1293"/>
        <v>Inviable Sanitariamente</v>
      </c>
      <c r="RFN474" s="44" t="str">
        <f t="shared" si="1293"/>
        <v>Inviable Sanitariamente</v>
      </c>
      <c r="RFO474" s="44" t="str">
        <f t="shared" si="1293"/>
        <v>Inviable Sanitariamente</v>
      </c>
      <c r="RFP474" s="44" t="str">
        <f t="shared" ref="RFP474:RFY476" si="1294">IF(RFN474&lt;5,"Sin Riesgo",IF(RFN474 &lt;=14,"Bajo",IF(RFN474&lt;=35,"Medio",IF(RFN474&lt;=80,"Alto","Inviable Sanitariamente"))))</f>
        <v>Inviable Sanitariamente</v>
      </c>
      <c r="RFQ474" s="44" t="str">
        <f t="shared" si="1294"/>
        <v>Inviable Sanitariamente</v>
      </c>
      <c r="RFR474" s="44" t="str">
        <f t="shared" si="1294"/>
        <v>Inviable Sanitariamente</v>
      </c>
      <c r="RFS474" s="44" t="str">
        <f t="shared" si="1294"/>
        <v>Inviable Sanitariamente</v>
      </c>
      <c r="RFT474" s="44" t="str">
        <f t="shared" si="1294"/>
        <v>Inviable Sanitariamente</v>
      </c>
      <c r="RFU474" s="44" t="str">
        <f t="shared" si="1294"/>
        <v>Inviable Sanitariamente</v>
      </c>
      <c r="RFV474" s="44" t="str">
        <f t="shared" si="1294"/>
        <v>Inviable Sanitariamente</v>
      </c>
      <c r="RFW474" s="44" t="str">
        <f t="shared" si="1294"/>
        <v>Inviable Sanitariamente</v>
      </c>
      <c r="RFX474" s="44" t="str">
        <f t="shared" si="1294"/>
        <v>Inviable Sanitariamente</v>
      </c>
      <c r="RFY474" s="44" t="str">
        <f t="shared" si="1294"/>
        <v>Inviable Sanitariamente</v>
      </c>
      <c r="RFZ474" s="44" t="str">
        <f t="shared" ref="RFZ474:RGI476" si="1295">IF(RFX474&lt;5,"Sin Riesgo",IF(RFX474 &lt;=14,"Bajo",IF(RFX474&lt;=35,"Medio",IF(RFX474&lt;=80,"Alto","Inviable Sanitariamente"))))</f>
        <v>Inviable Sanitariamente</v>
      </c>
      <c r="RGA474" s="44" t="str">
        <f t="shared" si="1295"/>
        <v>Inviable Sanitariamente</v>
      </c>
      <c r="RGB474" s="44" t="str">
        <f t="shared" si="1295"/>
        <v>Inviable Sanitariamente</v>
      </c>
      <c r="RGC474" s="44" t="str">
        <f t="shared" si="1295"/>
        <v>Inviable Sanitariamente</v>
      </c>
      <c r="RGD474" s="44" t="str">
        <f t="shared" si="1295"/>
        <v>Inviable Sanitariamente</v>
      </c>
      <c r="RGE474" s="44" t="str">
        <f t="shared" si="1295"/>
        <v>Inviable Sanitariamente</v>
      </c>
      <c r="RGF474" s="44" t="str">
        <f t="shared" si="1295"/>
        <v>Inviable Sanitariamente</v>
      </c>
      <c r="RGG474" s="44" t="str">
        <f t="shared" si="1295"/>
        <v>Inviable Sanitariamente</v>
      </c>
      <c r="RGH474" s="44" t="str">
        <f t="shared" si="1295"/>
        <v>Inviable Sanitariamente</v>
      </c>
      <c r="RGI474" s="44" t="str">
        <f t="shared" si="1295"/>
        <v>Inviable Sanitariamente</v>
      </c>
      <c r="RGJ474" s="44" t="str">
        <f t="shared" ref="RGJ474:RGS476" si="1296">IF(RGH474&lt;5,"Sin Riesgo",IF(RGH474 &lt;=14,"Bajo",IF(RGH474&lt;=35,"Medio",IF(RGH474&lt;=80,"Alto","Inviable Sanitariamente"))))</f>
        <v>Inviable Sanitariamente</v>
      </c>
      <c r="RGK474" s="44" t="str">
        <f t="shared" si="1296"/>
        <v>Inviable Sanitariamente</v>
      </c>
      <c r="RGL474" s="44" t="str">
        <f t="shared" si="1296"/>
        <v>Inviable Sanitariamente</v>
      </c>
      <c r="RGM474" s="44" t="str">
        <f t="shared" si="1296"/>
        <v>Inviable Sanitariamente</v>
      </c>
      <c r="RGN474" s="44" t="str">
        <f t="shared" si="1296"/>
        <v>Inviable Sanitariamente</v>
      </c>
      <c r="RGO474" s="44" t="str">
        <f t="shared" si="1296"/>
        <v>Inviable Sanitariamente</v>
      </c>
      <c r="RGP474" s="44" t="str">
        <f t="shared" si="1296"/>
        <v>Inviable Sanitariamente</v>
      </c>
      <c r="RGQ474" s="44" t="str">
        <f t="shared" si="1296"/>
        <v>Inviable Sanitariamente</v>
      </c>
      <c r="RGR474" s="44" t="str">
        <f t="shared" si="1296"/>
        <v>Inviable Sanitariamente</v>
      </c>
      <c r="RGS474" s="44" t="str">
        <f t="shared" si="1296"/>
        <v>Inviable Sanitariamente</v>
      </c>
      <c r="RGT474" s="44" t="str">
        <f t="shared" ref="RGT474:RHC476" si="1297">IF(RGR474&lt;5,"Sin Riesgo",IF(RGR474 &lt;=14,"Bajo",IF(RGR474&lt;=35,"Medio",IF(RGR474&lt;=80,"Alto","Inviable Sanitariamente"))))</f>
        <v>Inviable Sanitariamente</v>
      </c>
      <c r="RGU474" s="44" t="str">
        <f t="shared" si="1297"/>
        <v>Inviable Sanitariamente</v>
      </c>
      <c r="RGV474" s="44" t="str">
        <f t="shared" si="1297"/>
        <v>Inviable Sanitariamente</v>
      </c>
      <c r="RGW474" s="44" t="str">
        <f t="shared" si="1297"/>
        <v>Inviable Sanitariamente</v>
      </c>
      <c r="RGX474" s="44" t="str">
        <f t="shared" si="1297"/>
        <v>Inviable Sanitariamente</v>
      </c>
      <c r="RGY474" s="44" t="str">
        <f t="shared" si="1297"/>
        <v>Inviable Sanitariamente</v>
      </c>
      <c r="RGZ474" s="44" t="str">
        <f t="shared" si="1297"/>
        <v>Inviable Sanitariamente</v>
      </c>
      <c r="RHA474" s="44" t="str">
        <f t="shared" si="1297"/>
        <v>Inviable Sanitariamente</v>
      </c>
      <c r="RHB474" s="44" t="str">
        <f t="shared" si="1297"/>
        <v>Inviable Sanitariamente</v>
      </c>
      <c r="RHC474" s="44" t="str">
        <f t="shared" si="1297"/>
        <v>Inviable Sanitariamente</v>
      </c>
      <c r="RHD474" s="44" t="str">
        <f t="shared" ref="RHD474:RHM476" si="1298">IF(RHB474&lt;5,"Sin Riesgo",IF(RHB474 &lt;=14,"Bajo",IF(RHB474&lt;=35,"Medio",IF(RHB474&lt;=80,"Alto","Inviable Sanitariamente"))))</f>
        <v>Inviable Sanitariamente</v>
      </c>
      <c r="RHE474" s="44" t="str">
        <f t="shared" si="1298"/>
        <v>Inviable Sanitariamente</v>
      </c>
      <c r="RHF474" s="44" t="str">
        <f t="shared" si="1298"/>
        <v>Inviable Sanitariamente</v>
      </c>
      <c r="RHG474" s="44" t="str">
        <f t="shared" si="1298"/>
        <v>Inviable Sanitariamente</v>
      </c>
      <c r="RHH474" s="44" t="str">
        <f t="shared" si="1298"/>
        <v>Inviable Sanitariamente</v>
      </c>
      <c r="RHI474" s="44" t="str">
        <f t="shared" si="1298"/>
        <v>Inviable Sanitariamente</v>
      </c>
      <c r="RHJ474" s="44" t="str">
        <f t="shared" si="1298"/>
        <v>Inviable Sanitariamente</v>
      </c>
      <c r="RHK474" s="44" t="str">
        <f t="shared" si="1298"/>
        <v>Inviable Sanitariamente</v>
      </c>
      <c r="RHL474" s="44" t="str">
        <f t="shared" si="1298"/>
        <v>Inviable Sanitariamente</v>
      </c>
      <c r="RHM474" s="44" t="str">
        <f t="shared" si="1298"/>
        <v>Inviable Sanitariamente</v>
      </c>
      <c r="RHN474" s="44" t="str">
        <f t="shared" ref="RHN474:RHW476" si="1299">IF(RHL474&lt;5,"Sin Riesgo",IF(RHL474 &lt;=14,"Bajo",IF(RHL474&lt;=35,"Medio",IF(RHL474&lt;=80,"Alto","Inviable Sanitariamente"))))</f>
        <v>Inviable Sanitariamente</v>
      </c>
      <c r="RHO474" s="44" t="str">
        <f t="shared" si="1299"/>
        <v>Inviable Sanitariamente</v>
      </c>
      <c r="RHP474" s="44" t="str">
        <f t="shared" si="1299"/>
        <v>Inviable Sanitariamente</v>
      </c>
      <c r="RHQ474" s="44" t="str">
        <f t="shared" si="1299"/>
        <v>Inviable Sanitariamente</v>
      </c>
      <c r="RHR474" s="44" t="str">
        <f t="shared" si="1299"/>
        <v>Inviable Sanitariamente</v>
      </c>
      <c r="RHS474" s="44" t="str">
        <f t="shared" si="1299"/>
        <v>Inviable Sanitariamente</v>
      </c>
      <c r="RHT474" s="44" t="str">
        <f t="shared" si="1299"/>
        <v>Inviable Sanitariamente</v>
      </c>
      <c r="RHU474" s="44" t="str">
        <f t="shared" si="1299"/>
        <v>Inviable Sanitariamente</v>
      </c>
      <c r="RHV474" s="44" t="str">
        <f t="shared" si="1299"/>
        <v>Inviable Sanitariamente</v>
      </c>
      <c r="RHW474" s="44" t="str">
        <f t="shared" si="1299"/>
        <v>Inviable Sanitariamente</v>
      </c>
      <c r="RHX474" s="44" t="str">
        <f t="shared" ref="RHX474:RIG476" si="1300">IF(RHV474&lt;5,"Sin Riesgo",IF(RHV474 &lt;=14,"Bajo",IF(RHV474&lt;=35,"Medio",IF(RHV474&lt;=80,"Alto","Inviable Sanitariamente"))))</f>
        <v>Inviable Sanitariamente</v>
      </c>
      <c r="RHY474" s="44" t="str">
        <f t="shared" si="1300"/>
        <v>Inviable Sanitariamente</v>
      </c>
      <c r="RHZ474" s="44" t="str">
        <f t="shared" si="1300"/>
        <v>Inviable Sanitariamente</v>
      </c>
      <c r="RIA474" s="44" t="str">
        <f t="shared" si="1300"/>
        <v>Inviable Sanitariamente</v>
      </c>
      <c r="RIB474" s="44" t="str">
        <f t="shared" si="1300"/>
        <v>Inviable Sanitariamente</v>
      </c>
      <c r="RIC474" s="44" t="str">
        <f t="shared" si="1300"/>
        <v>Inviable Sanitariamente</v>
      </c>
      <c r="RID474" s="44" t="str">
        <f t="shared" si="1300"/>
        <v>Inviable Sanitariamente</v>
      </c>
      <c r="RIE474" s="44" t="str">
        <f t="shared" si="1300"/>
        <v>Inviable Sanitariamente</v>
      </c>
      <c r="RIF474" s="44" t="str">
        <f t="shared" si="1300"/>
        <v>Inviable Sanitariamente</v>
      </c>
      <c r="RIG474" s="44" t="str">
        <f t="shared" si="1300"/>
        <v>Inviable Sanitariamente</v>
      </c>
      <c r="RIH474" s="44" t="str">
        <f t="shared" ref="RIH474:RIQ476" si="1301">IF(RIF474&lt;5,"Sin Riesgo",IF(RIF474 &lt;=14,"Bajo",IF(RIF474&lt;=35,"Medio",IF(RIF474&lt;=80,"Alto","Inviable Sanitariamente"))))</f>
        <v>Inviable Sanitariamente</v>
      </c>
      <c r="RII474" s="44" t="str">
        <f t="shared" si="1301"/>
        <v>Inviable Sanitariamente</v>
      </c>
      <c r="RIJ474" s="44" t="str">
        <f t="shared" si="1301"/>
        <v>Inviable Sanitariamente</v>
      </c>
      <c r="RIK474" s="44" t="str">
        <f t="shared" si="1301"/>
        <v>Inviable Sanitariamente</v>
      </c>
      <c r="RIL474" s="44" t="str">
        <f t="shared" si="1301"/>
        <v>Inviable Sanitariamente</v>
      </c>
      <c r="RIM474" s="44" t="str">
        <f t="shared" si="1301"/>
        <v>Inviable Sanitariamente</v>
      </c>
      <c r="RIN474" s="44" t="str">
        <f t="shared" si="1301"/>
        <v>Inviable Sanitariamente</v>
      </c>
      <c r="RIO474" s="44" t="str">
        <f t="shared" si="1301"/>
        <v>Inviable Sanitariamente</v>
      </c>
      <c r="RIP474" s="44" t="str">
        <f t="shared" si="1301"/>
        <v>Inviable Sanitariamente</v>
      </c>
      <c r="RIQ474" s="44" t="str">
        <f t="shared" si="1301"/>
        <v>Inviable Sanitariamente</v>
      </c>
      <c r="RIR474" s="44" t="str">
        <f t="shared" ref="RIR474:RJA476" si="1302">IF(RIP474&lt;5,"Sin Riesgo",IF(RIP474 &lt;=14,"Bajo",IF(RIP474&lt;=35,"Medio",IF(RIP474&lt;=80,"Alto","Inviable Sanitariamente"))))</f>
        <v>Inviable Sanitariamente</v>
      </c>
      <c r="RIS474" s="44" t="str">
        <f t="shared" si="1302"/>
        <v>Inviable Sanitariamente</v>
      </c>
      <c r="RIT474" s="44" t="str">
        <f t="shared" si="1302"/>
        <v>Inviable Sanitariamente</v>
      </c>
      <c r="RIU474" s="44" t="str">
        <f t="shared" si="1302"/>
        <v>Inviable Sanitariamente</v>
      </c>
      <c r="RIV474" s="44" t="str">
        <f t="shared" si="1302"/>
        <v>Inviable Sanitariamente</v>
      </c>
      <c r="RIW474" s="44" t="str">
        <f t="shared" si="1302"/>
        <v>Inviable Sanitariamente</v>
      </c>
      <c r="RIX474" s="44" t="str">
        <f t="shared" si="1302"/>
        <v>Inviable Sanitariamente</v>
      </c>
      <c r="RIY474" s="44" t="str">
        <f t="shared" si="1302"/>
        <v>Inviable Sanitariamente</v>
      </c>
      <c r="RIZ474" s="44" t="str">
        <f t="shared" si="1302"/>
        <v>Inviable Sanitariamente</v>
      </c>
      <c r="RJA474" s="44" t="str">
        <f t="shared" si="1302"/>
        <v>Inviable Sanitariamente</v>
      </c>
      <c r="RJB474" s="44" t="str">
        <f t="shared" ref="RJB474:RJK476" si="1303">IF(RIZ474&lt;5,"Sin Riesgo",IF(RIZ474 &lt;=14,"Bajo",IF(RIZ474&lt;=35,"Medio",IF(RIZ474&lt;=80,"Alto","Inviable Sanitariamente"))))</f>
        <v>Inviable Sanitariamente</v>
      </c>
      <c r="RJC474" s="44" t="str">
        <f t="shared" si="1303"/>
        <v>Inviable Sanitariamente</v>
      </c>
      <c r="RJD474" s="44" t="str">
        <f t="shared" si="1303"/>
        <v>Inviable Sanitariamente</v>
      </c>
      <c r="RJE474" s="44" t="str">
        <f t="shared" si="1303"/>
        <v>Inviable Sanitariamente</v>
      </c>
      <c r="RJF474" s="44" t="str">
        <f t="shared" si="1303"/>
        <v>Inviable Sanitariamente</v>
      </c>
      <c r="RJG474" s="44" t="str">
        <f t="shared" si="1303"/>
        <v>Inviable Sanitariamente</v>
      </c>
      <c r="RJH474" s="44" t="str">
        <f t="shared" si="1303"/>
        <v>Inviable Sanitariamente</v>
      </c>
      <c r="RJI474" s="44" t="str">
        <f t="shared" si="1303"/>
        <v>Inviable Sanitariamente</v>
      </c>
      <c r="RJJ474" s="44" t="str">
        <f t="shared" si="1303"/>
        <v>Inviable Sanitariamente</v>
      </c>
      <c r="RJK474" s="44" t="str">
        <f t="shared" si="1303"/>
        <v>Inviable Sanitariamente</v>
      </c>
      <c r="RJL474" s="44" t="str">
        <f t="shared" ref="RJL474:RJU476" si="1304">IF(RJJ474&lt;5,"Sin Riesgo",IF(RJJ474 &lt;=14,"Bajo",IF(RJJ474&lt;=35,"Medio",IF(RJJ474&lt;=80,"Alto","Inviable Sanitariamente"))))</f>
        <v>Inviable Sanitariamente</v>
      </c>
      <c r="RJM474" s="44" t="str">
        <f t="shared" si="1304"/>
        <v>Inviable Sanitariamente</v>
      </c>
      <c r="RJN474" s="44" t="str">
        <f t="shared" si="1304"/>
        <v>Inviable Sanitariamente</v>
      </c>
      <c r="RJO474" s="44" t="str">
        <f t="shared" si="1304"/>
        <v>Inviable Sanitariamente</v>
      </c>
      <c r="RJP474" s="44" t="str">
        <f t="shared" si="1304"/>
        <v>Inviable Sanitariamente</v>
      </c>
      <c r="RJQ474" s="44" t="str">
        <f t="shared" si="1304"/>
        <v>Inviable Sanitariamente</v>
      </c>
      <c r="RJR474" s="44" t="str">
        <f t="shared" si="1304"/>
        <v>Inviable Sanitariamente</v>
      </c>
      <c r="RJS474" s="44" t="str">
        <f t="shared" si="1304"/>
        <v>Inviable Sanitariamente</v>
      </c>
      <c r="RJT474" s="44" t="str">
        <f t="shared" si="1304"/>
        <v>Inviable Sanitariamente</v>
      </c>
      <c r="RJU474" s="44" t="str">
        <f t="shared" si="1304"/>
        <v>Inviable Sanitariamente</v>
      </c>
      <c r="RJV474" s="44" t="str">
        <f t="shared" ref="RJV474:RKE476" si="1305">IF(RJT474&lt;5,"Sin Riesgo",IF(RJT474 &lt;=14,"Bajo",IF(RJT474&lt;=35,"Medio",IF(RJT474&lt;=80,"Alto","Inviable Sanitariamente"))))</f>
        <v>Inviable Sanitariamente</v>
      </c>
      <c r="RJW474" s="44" t="str">
        <f t="shared" si="1305"/>
        <v>Inviable Sanitariamente</v>
      </c>
      <c r="RJX474" s="44" t="str">
        <f t="shared" si="1305"/>
        <v>Inviable Sanitariamente</v>
      </c>
      <c r="RJY474" s="44" t="str">
        <f t="shared" si="1305"/>
        <v>Inviable Sanitariamente</v>
      </c>
      <c r="RJZ474" s="44" t="str">
        <f t="shared" si="1305"/>
        <v>Inviable Sanitariamente</v>
      </c>
      <c r="RKA474" s="44" t="str">
        <f t="shared" si="1305"/>
        <v>Inviable Sanitariamente</v>
      </c>
      <c r="RKB474" s="44" t="str">
        <f t="shared" si="1305"/>
        <v>Inviable Sanitariamente</v>
      </c>
      <c r="RKC474" s="44" t="str">
        <f t="shared" si="1305"/>
        <v>Inviable Sanitariamente</v>
      </c>
      <c r="RKD474" s="44" t="str">
        <f t="shared" si="1305"/>
        <v>Inviable Sanitariamente</v>
      </c>
      <c r="RKE474" s="44" t="str">
        <f t="shared" si="1305"/>
        <v>Inviable Sanitariamente</v>
      </c>
      <c r="RKF474" s="44" t="str">
        <f t="shared" ref="RKF474:RKO476" si="1306">IF(RKD474&lt;5,"Sin Riesgo",IF(RKD474 &lt;=14,"Bajo",IF(RKD474&lt;=35,"Medio",IF(RKD474&lt;=80,"Alto","Inviable Sanitariamente"))))</f>
        <v>Inviable Sanitariamente</v>
      </c>
      <c r="RKG474" s="44" t="str">
        <f t="shared" si="1306"/>
        <v>Inviable Sanitariamente</v>
      </c>
      <c r="RKH474" s="44" t="str">
        <f t="shared" si="1306"/>
        <v>Inviable Sanitariamente</v>
      </c>
      <c r="RKI474" s="44" t="str">
        <f t="shared" si="1306"/>
        <v>Inviable Sanitariamente</v>
      </c>
      <c r="RKJ474" s="44" t="str">
        <f t="shared" si="1306"/>
        <v>Inviable Sanitariamente</v>
      </c>
      <c r="RKK474" s="44" t="str">
        <f t="shared" si="1306"/>
        <v>Inviable Sanitariamente</v>
      </c>
      <c r="RKL474" s="44" t="str">
        <f t="shared" si="1306"/>
        <v>Inviable Sanitariamente</v>
      </c>
      <c r="RKM474" s="44" t="str">
        <f t="shared" si="1306"/>
        <v>Inviable Sanitariamente</v>
      </c>
      <c r="RKN474" s="44" t="str">
        <f t="shared" si="1306"/>
        <v>Inviable Sanitariamente</v>
      </c>
      <c r="RKO474" s="44" t="str">
        <f t="shared" si="1306"/>
        <v>Inviable Sanitariamente</v>
      </c>
      <c r="RKP474" s="44" t="str">
        <f t="shared" ref="RKP474:RKY476" si="1307">IF(RKN474&lt;5,"Sin Riesgo",IF(RKN474 &lt;=14,"Bajo",IF(RKN474&lt;=35,"Medio",IF(RKN474&lt;=80,"Alto","Inviable Sanitariamente"))))</f>
        <v>Inviable Sanitariamente</v>
      </c>
      <c r="RKQ474" s="44" t="str">
        <f t="shared" si="1307"/>
        <v>Inviable Sanitariamente</v>
      </c>
      <c r="RKR474" s="44" t="str">
        <f t="shared" si="1307"/>
        <v>Inviable Sanitariamente</v>
      </c>
      <c r="RKS474" s="44" t="str">
        <f t="shared" si="1307"/>
        <v>Inviable Sanitariamente</v>
      </c>
      <c r="RKT474" s="44" t="str">
        <f t="shared" si="1307"/>
        <v>Inviable Sanitariamente</v>
      </c>
      <c r="RKU474" s="44" t="str">
        <f t="shared" si="1307"/>
        <v>Inviable Sanitariamente</v>
      </c>
      <c r="RKV474" s="44" t="str">
        <f t="shared" si="1307"/>
        <v>Inviable Sanitariamente</v>
      </c>
      <c r="RKW474" s="44" t="str">
        <f t="shared" si="1307"/>
        <v>Inviable Sanitariamente</v>
      </c>
      <c r="RKX474" s="44" t="str">
        <f t="shared" si="1307"/>
        <v>Inviable Sanitariamente</v>
      </c>
      <c r="RKY474" s="44" t="str">
        <f t="shared" si="1307"/>
        <v>Inviable Sanitariamente</v>
      </c>
      <c r="RKZ474" s="44" t="str">
        <f t="shared" ref="RKZ474:RLI476" si="1308">IF(RKX474&lt;5,"Sin Riesgo",IF(RKX474 &lt;=14,"Bajo",IF(RKX474&lt;=35,"Medio",IF(RKX474&lt;=80,"Alto","Inviable Sanitariamente"))))</f>
        <v>Inviable Sanitariamente</v>
      </c>
      <c r="RLA474" s="44" t="str">
        <f t="shared" si="1308"/>
        <v>Inviable Sanitariamente</v>
      </c>
      <c r="RLB474" s="44" t="str">
        <f t="shared" si="1308"/>
        <v>Inviable Sanitariamente</v>
      </c>
      <c r="RLC474" s="44" t="str">
        <f t="shared" si="1308"/>
        <v>Inviable Sanitariamente</v>
      </c>
      <c r="RLD474" s="44" t="str">
        <f t="shared" si="1308"/>
        <v>Inviable Sanitariamente</v>
      </c>
      <c r="RLE474" s="44" t="str">
        <f t="shared" si="1308"/>
        <v>Inviable Sanitariamente</v>
      </c>
      <c r="RLF474" s="44" t="str">
        <f t="shared" si="1308"/>
        <v>Inviable Sanitariamente</v>
      </c>
      <c r="RLG474" s="44" t="str">
        <f t="shared" si="1308"/>
        <v>Inviable Sanitariamente</v>
      </c>
      <c r="RLH474" s="44" t="str">
        <f t="shared" si="1308"/>
        <v>Inviable Sanitariamente</v>
      </c>
      <c r="RLI474" s="44" t="str">
        <f t="shared" si="1308"/>
        <v>Inviable Sanitariamente</v>
      </c>
      <c r="RLJ474" s="44" t="str">
        <f t="shared" ref="RLJ474:RLS476" si="1309">IF(RLH474&lt;5,"Sin Riesgo",IF(RLH474 &lt;=14,"Bajo",IF(RLH474&lt;=35,"Medio",IF(RLH474&lt;=80,"Alto","Inviable Sanitariamente"))))</f>
        <v>Inviable Sanitariamente</v>
      </c>
      <c r="RLK474" s="44" t="str">
        <f t="shared" si="1309"/>
        <v>Inviable Sanitariamente</v>
      </c>
      <c r="RLL474" s="44" t="str">
        <f t="shared" si="1309"/>
        <v>Inviable Sanitariamente</v>
      </c>
      <c r="RLM474" s="44" t="str">
        <f t="shared" si="1309"/>
        <v>Inviable Sanitariamente</v>
      </c>
      <c r="RLN474" s="44" t="str">
        <f t="shared" si="1309"/>
        <v>Inviable Sanitariamente</v>
      </c>
      <c r="RLO474" s="44" t="str">
        <f t="shared" si="1309"/>
        <v>Inviable Sanitariamente</v>
      </c>
      <c r="RLP474" s="44" t="str">
        <f t="shared" si="1309"/>
        <v>Inviable Sanitariamente</v>
      </c>
      <c r="RLQ474" s="44" t="str">
        <f t="shared" si="1309"/>
        <v>Inviable Sanitariamente</v>
      </c>
      <c r="RLR474" s="44" t="str">
        <f t="shared" si="1309"/>
        <v>Inviable Sanitariamente</v>
      </c>
      <c r="RLS474" s="44" t="str">
        <f t="shared" si="1309"/>
        <v>Inviable Sanitariamente</v>
      </c>
      <c r="RLT474" s="44" t="str">
        <f t="shared" ref="RLT474:RMC476" si="1310">IF(RLR474&lt;5,"Sin Riesgo",IF(RLR474 &lt;=14,"Bajo",IF(RLR474&lt;=35,"Medio",IF(RLR474&lt;=80,"Alto","Inviable Sanitariamente"))))</f>
        <v>Inviable Sanitariamente</v>
      </c>
      <c r="RLU474" s="44" t="str">
        <f t="shared" si="1310"/>
        <v>Inviable Sanitariamente</v>
      </c>
      <c r="RLV474" s="44" t="str">
        <f t="shared" si="1310"/>
        <v>Inviable Sanitariamente</v>
      </c>
      <c r="RLW474" s="44" t="str">
        <f t="shared" si="1310"/>
        <v>Inviable Sanitariamente</v>
      </c>
      <c r="RLX474" s="44" t="str">
        <f t="shared" si="1310"/>
        <v>Inviable Sanitariamente</v>
      </c>
      <c r="RLY474" s="44" t="str">
        <f t="shared" si="1310"/>
        <v>Inviable Sanitariamente</v>
      </c>
      <c r="RLZ474" s="44" t="str">
        <f t="shared" si="1310"/>
        <v>Inviable Sanitariamente</v>
      </c>
      <c r="RMA474" s="44" t="str">
        <f t="shared" si="1310"/>
        <v>Inviable Sanitariamente</v>
      </c>
      <c r="RMB474" s="44" t="str">
        <f t="shared" si="1310"/>
        <v>Inviable Sanitariamente</v>
      </c>
      <c r="RMC474" s="44" t="str">
        <f t="shared" si="1310"/>
        <v>Inviable Sanitariamente</v>
      </c>
      <c r="RMD474" s="44" t="str">
        <f t="shared" ref="RMD474:RMM476" si="1311">IF(RMB474&lt;5,"Sin Riesgo",IF(RMB474 &lt;=14,"Bajo",IF(RMB474&lt;=35,"Medio",IF(RMB474&lt;=80,"Alto","Inviable Sanitariamente"))))</f>
        <v>Inviable Sanitariamente</v>
      </c>
      <c r="RME474" s="44" t="str">
        <f t="shared" si="1311"/>
        <v>Inviable Sanitariamente</v>
      </c>
      <c r="RMF474" s="44" t="str">
        <f t="shared" si="1311"/>
        <v>Inviable Sanitariamente</v>
      </c>
      <c r="RMG474" s="44" t="str">
        <f t="shared" si="1311"/>
        <v>Inviable Sanitariamente</v>
      </c>
      <c r="RMH474" s="44" t="str">
        <f t="shared" si="1311"/>
        <v>Inviable Sanitariamente</v>
      </c>
      <c r="RMI474" s="44" t="str">
        <f t="shared" si="1311"/>
        <v>Inviable Sanitariamente</v>
      </c>
      <c r="RMJ474" s="44" t="str">
        <f t="shared" si="1311"/>
        <v>Inviable Sanitariamente</v>
      </c>
      <c r="RMK474" s="44" t="str">
        <f t="shared" si="1311"/>
        <v>Inviable Sanitariamente</v>
      </c>
      <c r="RML474" s="44" t="str">
        <f t="shared" si="1311"/>
        <v>Inviable Sanitariamente</v>
      </c>
      <c r="RMM474" s="44" t="str">
        <f t="shared" si="1311"/>
        <v>Inviable Sanitariamente</v>
      </c>
      <c r="RMN474" s="44" t="str">
        <f t="shared" ref="RMN474:RMW476" si="1312">IF(RML474&lt;5,"Sin Riesgo",IF(RML474 &lt;=14,"Bajo",IF(RML474&lt;=35,"Medio",IF(RML474&lt;=80,"Alto","Inviable Sanitariamente"))))</f>
        <v>Inviable Sanitariamente</v>
      </c>
      <c r="RMO474" s="44" t="str">
        <f t="shared" si="1312"/>
        <v>Inviable Sanitariamente</v>
      </c>
      <c r="RMP474" s="44" t="str">
        <f t="shared" si="1312"/>
        <v>Inviable Sanitariamente</v>
      </c>
      <c r="RMQ474" s="44" t="str">
        <f t="shared" si="1312"/>
        <v>Inviable Sanitariamente</v>
      </c>
      <c r="RMR474" s="44" t="str">
        <f t="shared" si="1312"/>
        <v>Inviable Sanitariamente</v>
      </c>
      <c r="RMS474" s="44" t="str">
        <f t="shared" si="1312"/>
        <v>Inviable Sanitariamente</v>
      </c>
      <c r="RMT474" s="44" t="str">
        <f t="shared" si="1312"/>
        <v>Inviable Sanitariamente</v>
      </c>
      <c r="RMU474" s="44" t="str">
        <f t="shared" si="1312"/>
        <v>Inviable Sanitariamente</v>
      </c>
      <c r="RMV474" s="44" t="str">
        <f t="shared" si="1312"/>
        <v>Inviable Sanitariamente</v>
      </c>
      <c r="RMW474" s="44" t="str">
        <f t="shared" si="1312"/>
        <v>Inviable Sanitariamente</v>
      </c>
      <c r="RMX474" s="44" t="str">
        <f t="shared" ref="RMX474:RNG476" si="1313">IF(RMV474&lt;5,"Sin Riesgo",IF(RMV474 &lt;=14,"Bajo",IF(RMV474&lt;=35,"Medio",IF(RMV474&lt;=80,"Alto","Inviable Sanitariamente"))))</f>
        <v>Inviable Sanitariamente</v>
      </c>
      <c r="RMY474" s="44" t="str">
        <f t="shared" si="1313"/>
        <v>Inviable Sanitariamente</v>
      </c>
      <c r="RMZ474" s="44" t="str">
        <f t="shared" si="1313"/>
        <v>Inviable Sanitariamente</v>
      </c>
      <c r="RNA474" s="44" t="str">
        <f t="shared" si="1313"/>
        <v>Inviable Sanitariamente</v>
      </c>
      <c r="RNB474" s="44" t="str">
        <f t="shared" si="1313"/>
        <v>Inviable Sanitariamente</v>
      </c>
      <c r="RNC474" s="44" t="str">
        <f t="shared" si="1313"/>
        <v>Inviable Sanitariamente</v>
      </c>
      <c r="RND474" s="44" t="str">
        <f t="shared" si="1313"/>
        <v>Inviable Sanitariamente</v>
      </c>
      <c r="RNE474" s="44" t="str">
        <f t="shared" si="1313"/>
        <v>Inviable Sanitariamente</v>
      </c>
      <c r="RNF474" s="44" t="str">
        <f t="shared" si="1313"/>
        <v>Inviable Sanitariamente</v>
      </c>
      <c r="RNG474" s="44" t="str">
        <f t="shared" si="1313"/>
        <v>Inviable Sanitariamente</v>
      </c>
      <c r="RNH474" s="44" t="str">
        <f t="shared" ref="RNH474:RNQ476" si="1314">IF(RNF474&lt;5,"Sin Riesgo",IF(RNF474 &lt;=14,"Bajo",IF(RNF474&lt;=35,"Medio",IF(RNF474&lt;=80,"Alto","Inviable Sanitariamente"))))</f>
        <v>Inviable Sanitariamente</v>
      </c>
      <c r="RNI474" s="44" t="str">
        <f t="shared" si="1314"/>
        <v>Inviable Sanitariamente</v>
      </c>
      <c r="RNJ474" s="44" t="str">
        <f t="shared" si="1314"/>
        <v>Inviable Sanitariamente</v>
      </c>
      <c r="RNK474" s="44" t="str">
        <f t="shared" si="1314"/>
        <v>Inviable Sanitariamente</v>
      </c>
      <c r="RNL474" s="44" t="str">
        <f t="shared" si="1314"/>
        <v>Inviable Sanitariamente</v>
      </c>
      <c r="RNM474" s="44" t="str">
        <f t="shared" si="1314"/>
        <v>Inviable Sanitariamente</v>
      </c>
      <c r="RNN474" s="44" t="str">
        <f t="shared" si="1314"/>
        <v>Inviable Sanitariamente</v>
      </c>
      <c r="RNO474" s="44" t="str">
        <f t="shared" si="1314"/>
        <v>Inviable Sanitariamente</v>
      </c>
      <c r="RNP474" s="44" t="str">
        <f t="shared" si="1314"/>
        <v>Inviable Sanitariamente</v>
      </c>
      <c r="RNQ474" s="44" t="str">
        <f t="shared" si="1314"/>
        <v>Inviable Sanitariamente</v>
      </c>
      <c r="RNR474" s="44" t="str">
        <f t="shared" ref="RNR474:ROA476" si="1315">IF(RNP474&lt;5,"Sin Riesgo",IF(RNP474 &lt;=14,"Bajo",IF(RNP474&lt;=35,"Medio",IF(RNP474&lt;=80,"Alto","Inviable Sanitariamente"))))</f>
        <v>Inviable Sanitariamente</v>
      </c>
      <c r="RNS474" s="44" t="str">
        <f t="shared" si="1315"/>
        <v>Inviable Sanitariamente</v>
      </c>
      <c r="RNT474" s="44" t="str">
        <f t="shared" si="1315"/>
        <v>Inviable Sanitariamente</v>
      </c>
      <c r="RNU474" s="44" t="str">
        <f t="shared" si="1315"/>
        <v>Inviable Sanitariamente</v>
      </c>
      <c r="RNV474" s="44" t="str">
        <f t="shared" si="1315"/>
        <v>Inviable Sanitariamente</v>
      </c>
      <c r="RNW474" s="44" t="str">
        <f t="shared" si="1315"/>
        <v>Inviable Sanitariamente</v>
      </c>
      <c r="RNX474" s="44" t="str">
        <f t="shared" si="1315"/>
        <v>Inviable Sanitariamente</v>
      </c>
      <c r="RNY474" s="44" t="str">
        <f t="shared" si="1315"/>
        <v>Inviable Sanitariamente</v>
      </c>
      <c r="RNZ474" s="44" t="str">
        <f t="shared" si="1315"/>
        <v>Inviable Sanitariamente</v>
      </c>
      <c r="ROA474" s="44" t="str">
        <f t="shared" si="1315"/>
        <v>Inviable Sanitariamente</v>
      </c>
      <c r="ROB474" s="44" t="str">
        <f t="shared" ref="ROB474:ROK476" si="1316">IF(RNZ474&lt;5,"Sin Riesgo",IF(RNZ474 &lt;=14,"Bajo",IF(RNZ474&lt;=35,"Medio",IF(RNZ474&lt;=80,"Alto","Inviable Sanitariamente"))))</f>
        <v>Inviable Sanitariamente</v>
      </c>
      <c r="ROC474" s="44" t="str">
        <f t="shared" si="1316"/>
        <v>Inviable Sanitariamente</v>
      </c>
      <c r="ROD474" s="44" t="str">
        <f t="shared" si="1316"/>
        <v>Inviable Sanitariamente</v>
      </c>
      <c r="ROE474" s="44" t="str">
        <f t="shared" si="1316"/>
        <v>Inviable Sanitariamente</v>
      </c>
      <c r="ROF474" s="44" t="str">
        <f t="shared" si="1316"/>
        <v>Inviable Sanitariamente</v>
      </c>
      <c r="ROG474" s="44" t="str">
        <f t="shared" si="1316"/>
        <v>Inviable Sanitariamente</v>
      </c>
      <c r="ROH474" s="44" t="str">
        <f t="shared" si="1316"/>
        <v>Inviable Sanitariamente</v>
      </c>
      <c r="ROI474" s="44" t="str">
        <f t="shared" si="1316"/>
        <v>Inviable Sanitariamente</v>
      </c>
      <c r="ROJ474" s="44" t="str">
        <f t="shared" si="1316"/>
        <v>Inviable Sanitariamente</v>
      </c>
      <c r="ROK474" s="44" t="str">
        <f t="shared" si="1316"/>
        <v>Inviable Sanitariamente</v>
      </c>
      <c r="ROL474" s="44" t="str">
        <f t="shared" ref="ROL474:ROU476" si="1317">IF(ROJ474&lt;5,"Sin Riesgo",IF(ROJ474 &lt;=14,"Bajo",IF(ROJ474&lt;=35,"Medio",IF(ROJ474&lt;=80,"Alto","Inviable Sanitariamente"))))</f>
        <v>Inviable Sanitariamente</v>
      </c>
      <c r="ROM474" s="44" t="str">
        <f t="shared" si="1317"/>
        <v>Inviable Sanitariamente</v>
      </c>
      <c r="RON474" s="44" t="str">
        <f t="shared" si="1317"/>
        <v>Inviable Sanitariamente</v>
      </c>
      <c r="ROO474" s="44" t="str">
        <f t="shared" si="1317"/>
        <v>Inviable Sanitariamente</v>
      </c>
      <c r="ROP474" s="44" t="str">
        <f t="shared" si="1317"/>
        <v>Inviable Sanitariamente</v>
      </c>
      <c r="ROQ474" s="44" t="str">
        <f t="shared" si="1317"/>
        <v>Inviable Sanitariamente</v>
      </c>
      <c r="ROR474" s="44" t="str">
        <f t="shared" si="1317"/>
        <v>Inviable Sanitariamente</v>
      </c>
      <c r="ROS474" s="44" t="str">
        <f t="shared" si="1317"/>
        <v>Inviable Sanitariamente</v>
      </c>
      <c r="ROT474" s="44" t="str">
        <f t="shared" si="1317"/>
        <v>Inviable Sanitariamente</v>
      </c>
      <c r="ROU474" s="44" t="str">
        <f t="shared" si="1317"/>
        <v>Inviable Sanitariamente</v>
      </c>
      <c r="ROV474" s="44" t="str">
        <f t="shared" ref="ROV474:RPE476" si="1318">IF(ROT474&lt;5,"Sin Riesgo",IF(ROT474 &lt;=14,"Bajo",IF(ROT474&lt;=35,"Medio",IF(ROT474&lt;=80,"Alto","Inviable Sanitariamente"))))</f>
        <v>Inviable Sanitariamente</v>
      </c>
      <c r="ROW474" s="44" t="str">
        <f t="shared" si="1318"/>
        <v>Inviable Sanitariamente</v>
      </c>
      <c r="ROX474" s="44" t="str">
        <f t="shared" si="1318"/>
        <v>Inviable Sanitariamente</v>
      </c>
      <c r="ROY474" s="44" t="str">
        <f t="shared" si="1318"/>
        <v>Inviable Sanitariamente</v>
      </c>
      <c r="ROZ474" s="44" t="str">
        <f t="shared" si="1318"/>
        <v>Inviable Sanitariamente</v>
      </c>
      <c r="RPA474" s="44" t="str">
        <f t="shared" si="1318"/>
        <v>Inviable Sanitariamente</v>
      </c>
      <c r="RPB474" s="44" t="str">
        <f t="shared" si="1318"/>
        <v>Inviable Sanitariamente</v>
      </c>
      <c r="RPC474" s="44" t="str">
        <f t="shared" si="1318"/>
        <v>Inviable Sanitariamente</v>
      </c>
      <c r="RPD474" s="44" t="str">
        <f t="shared" si="1318"/>
        <v>Inviable Sanitariamente</v>
      </c>
      <c r="RPE474" s="44" t="str">
        <f t="shared" si="1318"/>
        <v>Inviable Sanitariamente</v>
      </c>
      <c r="RPF474" s="44" t="str">
        <f t="shared" ref="RPF474:RPO476" si="1319">IF(RPD474&lt;5,"Sin Riesgo",IF(RPD474 &lt;=14,"Bajo",IF(RPD474&lt;=35,"Medio",IF(RPD474&lt;=80,"Alto","Inviable Sanitariamente"))))</f>
        <v>Inviable Sanitariamente</v>
      </c>
      <c r="RPG474" s="44" t="str">
        <f t="shared" si="1319"/>
        <v>Inviable Sanitariamente</v>
      </c>
      <c r="RPH474" s="44" t="str">
        <f t="shared" si="1319"/>
        <v>Inviable Sanitariamente</v>
      </c>
      <c r="RPI474" s="44" t="str">
        <f t="shared" si="1319"/>
        <v>Inviable Sanitariamente</v>
      </c>
      <c r="RPJ474" s="44" t="str">
        <f t="shared" si="1319"/>
        <v>Inviable Sanitariamente</v>
      </c>
      <c r="RPK474" s="44" t="str">
        <f t="shared" si="1319"/>
        <v>Inviable Sanitariamente</v>
      </c>
      <c r="RPL474" s="44" t="str">
        <f t="shared" si="1319"/>
        <v>Inviable Sanitariamente</v>
      </c>
      <c r="RPM474" s="44" t="str">
        <f t="shared" si="1319"/>
        <v>Inviable Sanitariamente</v>
      </c>
      <c r="RPN474" s="44" t="str">
        <f t="shared" si="1319"/>
        <v>Inviable Sanitariamente</v>
      </c>
      <c r="RPO474" s="44" t="str">
        <f t="shared" si="1319"/>
        <v>Inviable Sanitariamente</v>
      </c>
      <c r="RPP474" s="44" t="str">
        <f t="shared" ref="RPP474:RPY476" si="1320">IF(RPN474&lt;5,"Sin Riesgo",IF(RPN474 &lt;=14,"Bajo",IF(RPN474&lt;=35,"Medio",IF(RPN474&lt;=80,"Alto","Inviable Sanitariamente"))))</f>
        <v>Inviable Sanitariamente</v>
      </c>
      <c r="RPQ474" s="44" t="str">
        <f t="shared" si="1320"/>
        <v>Inviable Sanitariamente</v>
      </c>
      <c r="RPR474" s="44" t="str">
        <f t="shared" si="1320"/>
        <v>Inviable Sanitariamente</v>
      </c>
      <c r="RPS474" s="44" t="str">
        <f t="shared" si="1320"/>
        <v>Inviable Sanitariamente</v>
      </c>
      <c r="RPT474" s="44" t="str">
        <f t="shared" si="1320"/>
        <v>Inviable Sanitariamente</v>
      </c>
      <c r="RPU474" s="44" t="str">
        <f t="shared" si="1320"/>
        <v>Inviable Sanitariamente</v>
      </c>
      <c r="RPV474" s="44" t="str">
        <f t="shared" si="1320"/>
        <v>Inviable Sanitariamente</v>
      </c>
      <c r="RPW474" s="44" t="str">
        <f t="shared" si="1320"/>
        <v>Inviable Sanitariamente</v>
      </c>
      <c r="RPX474" s="44" t="str">
        <f t="shared" si="1320"/>
        <v>Inviable Sanitariamente</v>
      </c>
      <c r="RPY474" s="44" t="str">
        <f t="shared" si="1320"/>
        <v>Inviable Sanitariamente</v>
      </c>
      <c r="RPZ474" s="44" t="str">
        <f t="shared" ref="RPZ474:RQI476" si="1321">IF(RPX474&lt;5,"Sin Riesgo",IF(RPX474 &lt;=14,"Bajo",IF(RPX474&lt;=35,"Medio",IF(RPX474&lt;=80,"Alto","Inviable Sanitariamente"))))</f>
        <v>Inviable Sanitariamente</v>
      </c>
      <c r="RQA474" s="44" t="str">
        <f t="shared" si="1321"/>
        <v>Inviable Sanitariamente</v>
      </c>
      <c r="RQB474" s="44" t="str">
        <f t="shared" si="1321"/>
        <v>Inviable Sanitariamente</v>
      </c>
      <c r="RQC474" s="44" t="str">
        <f t="shared" si="1321"/>
        <v>Inviable Sanitariamente</v>
      </c>
      <c r="RQD474" s="44" t="str">
        <f t="shared" si="1321"/>
        <v>Inviable Sanitariamente</v>
      </c>
      <c r="RQE474" s="44" t="str">
        <f t="shared" si="1321"/>
        <v>Inviable Sanitariamente</v>
      </c>
      <c r="RQF474" s="44" t="str">
        <f t="shared" si="1321"/>
        <v>Inviable Sanitariamente</v>
      </c>
      <c r="RQG474" s="44" t="str">
        <f t="shared" si="1321"/>
        <v>Inviable Sanitariamente</v>
      </c>
      <c r="RQH474" s="44" t="str">
        <f t="shared" si="1321"/>
        <v>Inviable Sanitariamente</v>
      </c>
      <c r="RQI474" s="44" t="str">
        <f t="shared" si="1321"/>
        <v>Inviable Sanitariamente</v>
      </c>
      <c r="RQJ474" s="44" t="str">
        <f t="shared" ref="RQJ474:RQS476" si="1322">IF(RQH474&lt;5,"Sin Riesgo",IF(RQH474 &lt;=14,"Bajo",IF(RQH474&lt;=35,"Medio",IF(RQH474&lt;=80,"Alto","Inviable Sanitariamente"))))</f>
        <v>Inviable Sanitariamente</v>
      </c>
      <c r="RQK474" s="44" t="str">
        <f t="shared" si="1322"/>
        <v>Inviable Sanitariamente</v>
      </c>
      <c r="RQL474" s="44" t="str">
        <f t="shared" si="1322"/>
        <v>Inviable Sanitariamente</v>
      </c>
      <c r="RQM474" s="44" t="str">
        <f t="shared" si="1322"/>
        <v>Inviable Sanitariamente</v>
      </c>
      <c r="RQN474" s="44" t="str">
        <f t="shared" si="1322"/>
        <v>Inviable Sanitariamente</v>
      </c>
      <c r="RQO474" s="44" t="str">
        <f t="shared" si="1322"/>
        <v>Inviable Sanitariamente</v>
      </c>
      <c r="RQP474" s="44" t="str">
        <f t="shared" si="1322"/>
        <v>Inviable Sanitariamente</v>
      </c>
      <c r="RQQ474" s="44" t="str">
        <f t="shared" si="1322"/>
        <v>Inviable Sanitariamente</v>
      </c>
      <c r="RQR474" s="44" t="str">
        <f t="shared" si="1322"/>
        <v>Inviable Sanitariamente</v>
      </c>
      <c r="RQS474" s="44" t="str">
        <f t="shared" si="1322"/>
        <v>Inviable Sanitariamente</v>
      </c>
      <c r="RQT474" s="44" t="str">
        <f t="shared" ref="RQT474:RRC476" si="1323">IF(RQR474&lt;5,"Sin Riesgo",IF(RQR474 &lt;=14,"Bajo",IF(RQR474&lt;=35,"Medio",IF(RQR474&lt;=80,"Alto","Inviable Sanitariamente"))))</f>
        <v>Inviable Sanitariamente</v>
      </c>
      <c r="RQU474" s="44" t="str">
        <f t="shared" si="1323"/>
        <v>Inviable Sanitariamente</v>
      </c>
      <c r="RQV474" s="44" t="str">
        <f t="shared" si="1323"/>
        <v>Inviable Sanitariamente</v>
      </c>
      <c r="RQW474" s="44" t="str">
        <f t="shared" si="1323"/>
        <v>Inviable Sanitariamente</v>
      </c>
      <c r="RQX474" s="44" t="str">
        <f t="shared" si="1323"/>
        <v>Inviable Sanitariamente</v>
      </c>
      <c r="RQY474" s="44" t="str">
        <f t="shared" si="1323"/>
        <v>Inviable Sanitariamente</v>
      </c>
      <c r="RQZ474" s="44" t="str">
        <f t="shared" si="1323"/>
        <v>Inviable Sanitariamente</v>
      </c>
      <c r="RRA474" s="44" t="str">
        <f t="shared" si="1323"/>
        <v>Inviable Sanitariamente</v>
      </c>
      <c r="RRB474" s="44" t="str">
        <f t="shared" si="1323"/>
        <v>Inviable Sanitariamente</v>
      </c>
      <c r="RRC474" s="44" t="str">
        <f t="shared" si="1323"/>
        <v>Inviable Sanitariamente</v>
      </c>
      <c r="RRD474" s="44" t="str">
        <f t="shared" ref="RRD474:RRM476" si="1324">IF(RRB474&lt;5,"Sin Riesgo",IF(RRB474 &lt;=14,"Bajo",IF(RRB474&lt;=35,"Medio",IF(RRB474&lt;=80,"Alto","Inviable Sanitariamente"))))</f>
        <v>Inviable Sanitariamente</v>
      </c>
      <c r="RRE474" s="44" t="str">
        <f t="shared" si="1324"/>
        <v>Inviable Sanitariamente</v>
      </c>
      <c r="RRF474" s="44" t="str">
        <f t="shared" si="1324"/>
        <v>Inviable Sanitariamente</v>
      </c>
      <c r="RRG474" s="44" t="str">
        <f t="shared" si="1324"/>
        <v>Inviable Sanitariamente</v>
      </c>
      <c r="RRH474" s="44" t="str">
        <f t="shared" si="1324"/>
        <v>Inviable Sanitariamente</v>
      </c>
      <c r="RRI474" s="44" t="str">
        <f t="shared" si="1324"/>
        <v>Inviable Sanitariamente</v>
      </c>
      <c r="RRJ474" s="44" t="str">
        <f t="shared" si="1324"/>
        <v>Inviable Sanitariamente</v>
      </c>
      <c r="RRK474" s="44" t="str">
        <f t="shared" si="1324"/>
        <v>Inviable Sanitariamente</v>
      </c>
      <c r="RRL474" s="44" t="str">
        <f t="shared" si="1324"/>
        <v>Inviable Sanitariamente</v>
      </c>
      <c r="RRM474" s="44" t="str">
        <f t="shared" si="1324"/>
        <v>Inviable Sanitariamente</v>
      </c>
      <c r="RRN474" s="44" t="str">
        <f t="shared" ref="RRN474:RRW476" si="1325">IF(RRL474&lt;5,"Sin Riesgo",IF(RRL474 &lt;=14,"Bajo",IF(RRL474&lt;=35,"Medio",IF(RRL474&lt;=80,"Alto","Inviable Sanitariamente"))))</f>
        <v>Inviable Sanitariamente</v>
      </c>
      <c r="RRO474" s="44" t="str">
        <f t="shared" si="1325"/>
        <v>Inviable Sanitariamente</v>
      </c>
      <c r="RRP474" s="44" t="str">
        <f t="shared" si="1325"/>
        <v>Inviable Sanitariamente</v>
      </c>
      <c r="RRQ474" s="44" t="str">
        <f t="shared" si="1325"/>
        <v>Inviable Sanitariamente</v>
      </c>
      <c r="RRR474" s="44" t="str">
        <f t="shared" si="1325"/>
        <v>Inviable Sanitariamente</v>
      </c>
      <c r="RRS474" s="44" t="str">
        <f t="shared" si="1325"/>
        <v>Inviable Sanitariamente</v>
      </c>
      <c r="RRT474" s="44" t="str">
        <f t="shared" si="1325"/>
        <v>Inviable Sanitariamente</v>
      </c>
      <c r="RRU474" s="44" t="str">
        <f t="shared" si="1325"/>
        <v>Inviable Sanitariamente</v>
      </c>
      <c r="RRV474" s="44" t="str">
        <f t="shared" si="1325"/>
        <v>Inviable Sanitariamente</v>
      </c>
      <c r="RRW474" s="44" t="str">
        <f t="shared" si="1325"/>
        <v>Inviable Sanitariamente</v>
      </c>
      <c r="RRX474" s="44" t="str">
        <f t="shared" ref="RRX474:RSG476" si="1326">IF(RRV474&lt;5,"Sin Riesgo",IF(RRV474 &lt;=14,"Bajo",IF(RRV474&lt;=35,"Medio",IF(RRV474&lt;=80,"Alto","Inviable Sanitariamente"))))</f>
        <v>Inviable Sanitariamente</v>
      </c>
      <c r="RRY474" s="44" t="str">
        <f t="shared" si="1326"/>
        <v>Inviable Sanitariamente</v>
      </c>
      <c r="RRZ474" s="44" t="str">
        <f t="shared" si="1326"/>
        <v>Inviable Sanitariamente</v>
      </c>
      <c r="RSA474" s="44" t="str">
        <f t="shared" si="1326"/>
        <v>Inviable Sanitariamente</v>
      </c>
      <c r="RSB474" s="44" t="str">
        <f t="shared" si="1326"/>
        <v>Inviable Sanitariamente</v>
      </c>
      <c r="RSC474" s="44" t="str">
        <f t="shared" si="1326"/>
        <v>Inviable Sanitariamente</v>
      </c>
      <c r="RSD474" s="44" t="str">
        <f t="shared" si="1326"/>
        <v>Inviable Sanitariamente</v>
      </c>
      <c r="RSE474" s="44" t="str">
        <f t="shared" si="1326"/>
        <v>Inviable Sanitariamente</v>
      </c>
      <c r="RSF474" s="44" t="str">
        <f t="shared" si="1326"/>
        <v>Inviable Sanitariamente</v>
      </c>
      <c r="RSG474" s="44" t="str">
        <f t="shared" si="1326"/>
        <v>Inviable Sanitariamente</v>
      </c>
      <c r="RSH474" s="44" t="str">
        <f t="shared" ref="RSH474:RSQ476" si="1327">IF(RSF474&lt;5,"Sin Riesgo",IF(RSF474 &lt;=14,"Bajo",IF(RSF474&lt;=35,"Medio",IF(RSF474&lt;=80,"Alto","Inviable Sanitariamente"))))</f>
        <v>Inviable Sanitariamente</v>
      </c>
      <c r="RSI474" s="44" t="str">
        <f t="shared" si="1327"/>
        <v>Inviable Sanitariamente</v>
      </c>
      <c r="RSJ474" s="44" t="str">
        <f t="shared" si="1327"/>
        <v>Inviable Sanitariamente</v>
      </c>
      <c r="RSK474" s="44" t="str">
        <f t="shared" si="1327"/>
        <v>Inviable Sanitariamente</v>
      </c>
      <c r="RSL474" s="44" t="str">
        <f t="shared" si="1327"/>
        <v>Inviable Sanitariamente</v>
      </c>
      <c r="RSM474" s="44" t="str">
        <f t="shared" si="1327"/>
        <v>Inviable Sanitariamente</v>
      </c>
      <c r="RSN474" s="44" t="str">
        <f t="shared" si="1327"/>
        <v>Inviable Sanitariamente</v>
      </c>
      <c r="RSO474" s="44" t="str">
        <f t="shared" si="1327"/>
        <v>Inviable Sanitariamente</v>
      </c>
      <c r="RSP474" s="44" t="str">
        <f t="shared" si="1327"/>
        <v>Inviable Sanitariamente</v>
      </c>
      <c r="RSQ474" s="44" t="str">
        <f t="shared" si="1327"/>
        <v>Inviable Sanitariamente</v>
      </c>
      <c r="RSR474" s="44" t="str">
        <f t="shared" ref="RSR474:RTA476" si="1328">IF(RSP474&lt;5,"Sin Riesgo",IF(RSP474 &lt;=14,"Bajo",IF(RSP474&lt;=35,"Medio",IF(RSP474&lt;=80,"Alto","Inviable Sanitariamente"))))</f>
        <v>Inviable Sanitariamente</v>
      </c>
      <c r="RSS474" s="44" t="str">
        <f t="shared" si="1328"/>
        <v>Inviable Sanitariamente</v>
      </c>
      <c r="RST474" s="44" t="str">
        <f t="shared" si="1328"/>
        <v>Inviable Sanitariamente</v>
      </c>
      <c r="RSU474" s="44" t="str">
        <f t="shared" si="1328"/>
        <v>Inviable Sanitariamente</v>
      </c>
      <c r="RSV474" s="44" t="str">
        <f t="shared" si="1328"/>
        <v>Inviable Sanitariamente</v>
      </c>
      <c r="RSW474" s="44" t="str">
        <f t="shared" si="1328"/>
        <v>Inviable Sanitariamente</v>
      </c>
      <c r="RSX474" s="44" t="str">
        <f t="shared" si="1328"/>
        <v>Inviable Sanitariamente</v>
      </c>
      <c r="RSY474" s="44" t="str">
        <f t="shared" si="1328"/>
        <v>Inviable Sanitariamente</v>
      </c>
      <c r="RSZ474" s="44" t="str">
        <f t="shared" si="1328"/>
        <v>Inviable Sanitariamente</v>
      </c>
      <c r="RTA474" s="44" t="str">
        <f t="shared" si="1328"/>
        <v>Inviable Sanitariamente</v>
      </c>
      <c r="RTB474" s="44" t="str">
        <f t="shared" ref="RTB474:RTK476" si="1329">IF(RSZ474&lt;5,"Sin Riesgo",IF(RSZ474 &lt;=14,"Bajo",IF(RSZ474&lt;=35,"Medio",IF(RSZ474&lt;=80,"Alto","Inviable Sanitariamente"))))</f>
        <v>Inviable Sanitariamente</v>
      </c>
      <c r="RTC474" s="44" t="str">
        <f t="shared" si="1329"/>
        <v>Inviable Sanitariamente</v>
      </c>
      <c r="RTD474" s="44" t="str">
        <f t="shared" si="1329"/>
        <v>Inviable Sanitariamente</v>
      </c>
      <c r="RTE474" s="44" t="str">
        <f t="shared" si="1329"/>
        <v>Inviable Sanitariamente</v>
      </c>
      <c r="RTF474" s="44" t="str">
        <f t="shared" si="1329"/>
        <v>Inviable Sanitariamente</v>
      </c>
      <c r="RTG474" s="44" t="str">
        <f t="shared" si="1329"/>
        <v>Inviable Sanitariamente</v>
      </c>
      <c r="RTH474" s="44" t="str">
        <f t="shared" si="1329"/>
        <v>Inviable Sanitariamente</v>
      </c>
      <c r="RTI474" s="44" t="str">
        <f t="shared" si="1329"/>
        <v>Inviable Sanitariamente</v>
      </c>
      <c r="RTJ474" s="44" t="str">
        <f t="shared" si="1329"/>
        <v>Inviable Sanitariamente</v>
      </c>
      <c r="RTK474" s="44" t="str">
        <f t="shared" si="1329"/>
        <v>Inviable Sanitariamente</v>
      </c>
      <c r="RTL474" s="44" t="str">
        <f t="shared" ref="RTL474:RTU476" si="1330">IF(RTJ474&lt;5,"Sin Riesgo",IF(RTJ474 &lt;=14,"Bajo",IF(RTJ474&lt;=35,"Medio",IF(RTJ474&lt;=80,"Alto","Inviable Sanitariamente"))))</f>
        <v>Inviable Sanitariamente</v>
      </c>
      <c r="RTM474" s="44" t="str">
        <f t="shared" si="1330"/>
        <v>Inviable Sanitariamente</v>
      </c>
      <c r="RTN474" s="44" t="str">
        <f t="shared" si="1330"/>
        <v>Inviable Sanitariamente</v>
      </c>
      <c r="RTO474" s="44" t="str">
        <f t="shared" si="1330"/>
        <v>Inviable Sanitariamente</v>
      </c>
      <c r="RTP474" s="44" t="str">
        <f t="shared" si="1330"/>
        <v>Inviable Sanitariamente</v>
      </c>
      <c r="RTQ474" s="44" t="str">
        <f t="shared" si="1330"/>
        <v>Inviable Sanitariamente</v>
      </c>
      <c r="RTR474" s="44" t="str">
        <f t="shared" si="1330"/>
        <v>Inviable Sanitariamente</v>
      </c>
      <c r="RTS474" s="44" t="str">
        <f t="shared" si="1330"/>
        <v>Inviable Sanitariamente</v>
      </c>
      <c r="RTT474" s="44" t="str">
        <f t="shared" si="1330"/>
        <v>Inviable Sanitariamente</v>
      </c>
      <c r="RTU474" s="44" t="str">
        <f t="shared" si="1330"/>
        <v>Inviable Sanitariamente</v>
      </c>
      <c r="RTV474" s="44" t="str">
        <f t="shared" ref="RTV474:RUE476" si="1331">IF(RTT474&lt;5,"Sin Riesgo",IF(RTT474 &lt;=14,"Bajo",IF(RTT474&lt;=35,"Medio",IF(RTT474&lt;=80,"Alto","Inviable Sanitariamente"))))</f>
        <v>Inviable Sanitariamente</v>
      </c>
      <c r="RTW474" s="44" t="str">
        <f t="shared" si="1331"/>
        <v>Inviable Sanitariamente</v>
      </c>
      <c r="RTX474" s="44" t="str">
        <f t="shared" si="1331"/>
        <v>Inviable Sanitariamente</v>
      </c>
      <c r="RTY474" s="44" t="str">
        <f t="shared" si="1331"/>
        <v>Inviable Sanitariamente</v>
      </c>
      <c r="RTZ474" s="44" t="str">
        <f t="shared" si="1331"/>
        <v>Inviable Sanitariamente</v>
      </c>
      <c r="RUA474" s="44" t="str">
        <f t="shared" si="1331"/>
        <v>Inviable Sanitariamente</v>
      </c>
      <c r="RUB474" s="44" t="str">
        <f t="shared" si="1331"/>
        <v>Inviable Sanitariamente</v>
      </c>
      <c r="RUC474" s="44" t="str">
        <f t="shared" si="1331"/>
        <v>Inviable Sanitariamente</v>
      </c>
      <c r="RUD474" s="44" t="str">
        <f t="shared" si="1331"/>
        <v>Inviable Sanitariamente</v>
      </c>
      <c r="RUE474" s="44" t="str">
        <f t="shared" si="1331"/>
        <v>Inviable Sanitariamente</v>
      </c>
      <c r="RUF474" s="44" t="str">
        <f t="shared" ref="RUF474:RUO476" si="1332">IF(RUD474&lt;5,"Sin Riesgo",IF(RUD474 &lt;=14,"Bajo",IF(RUD474&lt;=35,"Medio",IF(RUD474&lt;=80,"Alto","Inviable Sanitariamente"))))</f>
        <v>Inviable Sanitariamente</v>
      </c>
      <c r="RUG474" s="44" t="str">
        <f t="shared" si="1332"/>
        <v>Inviable Sanitariamente</v>
      </c>
      <c r="RUH474" s="44" t="str">
        <f t="shared" si="1332"/>
        <v>Inviable Sanitariamente</v>
      </c>
      <c r="RUI474" s="44" t="str">
        <f t="shared" si="1332"/>
        <v>Inviable Sanitariamente</v>
      </c>
      <c r="RUJ474" s="44" t="str">
        <f t="shared" si="1332"/>
        <v>Inviable Sanitariamente</v>
      </c>
      <c r="RUK474" s="44" t="str">
        <f t="shared" si="1332"/>
        <v>Inviable Sanitariamente</v>
      </c>
      <c r="RUL474" s="44" t="str">
        <f t="shared" si="1332"/>
        <v>Inviable Sanitariamente</v>
      </c>
      <c r="RUM474" s="44" t="str">
        <f t="shared" si="1332"/>
        <v>Inviable Sanitariamente</v>
      </c>
      <c r="RUN474" s="44" t="str">
        <f t="shared" si="1332"/>
        <v>Inviable Sanitariamente</v>
      </c>
      <c r="RUO474" s="44" t="str">
        <f t="shared" si="1332"/>
        <v>Inviable Sanitariamente</v>
      </c>
      <c r="RUP474" s="44" t="str">
        <f t="shared" ref="RUP474:RUY476" si="1333">IF(RUN474&lt;5,"Sin Riesgo",IF(RUN474 &lt;=14,"Bajo",IF(RUN474&lt;=35,"Medio",IF(RUN474&lt;=80,"Alto","Inviable Sanitariamente"))))</f>
        <v>Inviable Sanitariamente</v>
      </c>
      <c r="RUQ474" s="44" t="str">
        <f t="shared" si="1333"/>
        <v>Inviable Sanitariamente</v>
      </c>
      <c r="RUR474" s="44" t="str">
        <f t="shared" si="1333"/>
        <v>Inviable Sanitariamente</v>
      </c>
      <c r="RUS474" s="44" t="str">
        <f t="shared" si="1333"/>
        <v>Inviable Sanitariamente</v>
      </c>
      <c r="RUT474" s="44" t="str">
        <f t="shared" si="1333"/>
        <v>Inviable Sanitariamente</v>
      </c>
      <c r="RUU474" s="44" t="str">
        <f t="shared" si="1333"/>
        <v>Inviable Sanitariamente</v>
      </c>
      <c r="RUV474" s="44" t="str">
        <f t="shared" si="1333"/>
        <v>Inviable Sanitariamente</v>
      </c>
      <c r="RUW474" s="44" t="str">
        <f t="shared" si="1333"/>
        <v>Inviable Sanitariamente</v>
      </c>
      <c r="RUX474" s="44" t="str">
        <f t="shared" si="1333"/>
        <v>Inviable Sanitariamente</v>
      </c>
      <c r="RUY474" s="44" t="str">
        <f t="shared" si="1333"/>
        <v>Inviable Sanitariamente</v>
      </c>
      <c r="RUZ474" s="44" t="str">
        <f t="shared" ref="RUZ474:RVI476" si="1334">IF(RUX474&lt;5,"Sin Riesgo",IF(RUX474 &lt;=14,"Bajo",IF(RUX474&lt;=35,"Medio",IF(RUX474&lt;=80,"Alto","Inviable Sanitariamente"))))</f>
        <v>Inviable Sanitariamente</v>
      </c>
      <c r="RVA474" s="44" t="str">
        <f t="shared" si="1334"/>
        <v>Inviable Sanitariamente</v>
      </c>
      <c r="RVB474" s="44" t="str">
        <f t="shared" si="1334"/>
        <v>Inviable Sanitariamente</v>
      </c>
      <c r="RVC474" s="44" t="str">
        <f t="shared" si="1334"/>
        <v>Inviable Sanitariamente</v>
      </c>
      <c r="RVD474" s="44" t="str">
        <f t="shared" si="1334"/>
        <v>Inviable Sanitariamente</v>
      </c>
      <c r="RVE474" s="44" t="str">
        <f t="shared" si="1334"/>
        <v>Inviable Sanitariamente</v>
      </c>
      <c r="RVF474" s="44" t="str">
        <f t="shared" si="1334"/>
        <v>Inviable Sanitariamente</v>
      </c>
      <c r="RVG474" s="44" t="str">
        <f t="shared" si="1334"/>
        <v>Inviable Sanitariamente</v>
      </c>
      <c r="RVH474" s="44" t="str">
        <f t="shared" si="1334"/>
        <v>Inviable Sanitariamente</v>
      </c>
      <c r="RVI474" s="44" t="str">
        <f t="shared" si="1334"/>
        <v>Inviable Sanitariamente</v>
      </c>
      <c r="RVJ474" s="44" t="str">
        <f t="shared" ref="RVJ474:RVS476" si="1335">IF(RVH474&lt;5,"Sin Riesgo",IF(RVH474 &lt;=14,"Bajo",IF(RVH474&lt;=35,"Medio",IF(RVH474&lt;=80,"Alto","Inviable Sanitariamente"))))</f>
        <v>Inviable Sanitariamente</v>
      </c>
      <c r="RVK474" s="44" t="str">
        <f t="shared" si="1335"/>
        <v>Inviable Sanitariamente</v>
      </c>
      <c r="RVL474" s="44" t="str">
        <f t="shared" si="1335"/>
        <v>Inviable Sanitariamente</v>
      </c>
      <c r="RVM474" s="44" t="str">
        <f t="shared" si="1335"/>
        <v>Inviable Sanitariamente</v>
      </c>
      <c r="RVN474" s="44" t="str">
        <f t="shared" si="1335"/>
        <v>Inviable Sanitariamente</v>
      </c>
      <c r="RVO474" s="44" t="str">
        <f t="shared" si="1335"/>
        <v>Inviable Sanitariamente</v>
      </c>
      <c r="RVP474" s="44" t="str">
        <f t="shared" si="1335"/>
        <v>Inviable Sanitariamente</v>
      </c>
      <c r="RVQ474" s="44" t="str">
        <f t="shared" si="1335"/>
        <v>Inviable Sanitariamente</v>
      </c>
      <c r="RVR474" s="44" t="str">
        <f t="shared" si="1335"/>
        <v>Inviable Sanitariamente</v>
      </c>
      <c r="RVS474" s="44" t="str">
        <f t="shared" si="1335"/>
        <v>Inviable Sanitariamente</v>
      </c>
      <c r="RVT474" s="44" t="str">
        <f t="shared" ref="RVT474:RWC476" si="1336">IF(RVR474&lt;5,"Sin Riesgo",IF(RVR474 &lt;=14,"Bajo",IF(RVR474&lt;=35,"Medio",IF(RVR474&lt;=80,"Alto","Inviable Sanitariamente"))))</f>
        <v>Inviable Sanitariamente</v>
      </c>
      <c r="RVU474" s="44" t="str">
        <f t="shared" si="1336"/>
        <v>Inviable Sanitariamente</v>
      </c>
      <c r="RVV474" s="44" t="str">
        <f t="shared" si="1336"/>
        <v>Inviable Sanitariamente</v>
      </c>
      <c r="RVW474" s="44" t="str">
        <f t="shared" si="1336"/>
        <v>Inviable Sanitariamente</v>
      </c>
      <c r="RVX474" s="44" t="str">
        <f t="shared" si="1336"/>
        <v>Inviable Sanitariamente</v>
      </c>
      <c r="RVY474" s="44" t="str">
        <f t="shared" si="1336"/>
        <v>Inviable Sanitariamente</v>
      </c>
      <c r="RVZ474" s="44" t="str">
        <f t="shared" si="1336"/>
        <v>Inviable Sanitariamente</v>
      </c>
      <c r="RWA474" s="44" t="str">
        <f t="shared" si="1336"/>
        <v>Inviable Sanitariamente</v>
      </c>
      <c r="RWB474" s="44" t="str">
        <f t="shared" si="1336"/>
        <v>Inviable Sanitariamente</v>
      </c>
      <c r="RWC474" s="44" t="str">
        <f t="shared" si="1336"/>
        <v>Inviable Sanitariamente</v>
      </c>
      <c r="RWD474" s="44" t="str">
        <f t="shared" ref="RWD474:RWM476" si="1337">IF(RWB474&lt;5,"Sin Riesgo",IF(RWB474 &lt;=14,"Bajo",IF(RWB474&lt;=35,"Medio",IF(RWB474&lt;=80,"Alto","Inviable Sanitariamente"))))</f>
        <v>Inviable Sanitariamente</v>
      </c>
      <c r="RWE474" s="44" t="str">
        <f t="shared" si="1337"/>
        <v>Inviable Sanitariamente</v>
      </c>
      <c r="RWF474" s="44" t="str">
        <f t="shared" si="1337"/>
        <v>Inviable Sanitariamente</v>
      </c>
      <c r="RWG474" s="44" t="str">
        <f t="shared" si="1337"/>
        <v>Inviable Sanitariamente</v>
      </c>
      <c r="RWH474" s="44" t="str">
        <f t="shared" si="1337"/>
        <v>Inviable Sanitariamente</v>
      </c>
      <c r="RWI474" s="44" t="str">
        <f t="shared" si="1337"/>
        <v>Inviable Sanitariamente</v>
      </c>
      <c r="RWJ474" s="44" t="str">
        <f t="shared" si="1337"/>
        <v>Inviable Sanitariamente</v>
      </c>
      <c r="RWK474" s="44" t="str">
        <f t="shared" si="1337"/>
        <v>Inviable Sanitariamente</v>
      </c>
      <c r="RWL474" s="44" t="str">
        <f t="shared" si="1337"/>
        <v>Inviable Sanitariamente</v>
      </c>
      <c r="RWM474" s="44" t="str">
        <f t="shared" si="1337"/>
        <v>Inviable Sanitariamente</v>
      </c>
      <c r="RWN474" s="44" t="str">
        <f t="shared" ref="RWN474:RWW476" si="1338">IF(RWL474&lt;5,"Sin Riesgo",IF(RWL474 &lt;=14,"Bajo",IF(RWL474&lt;=35,"Medio",IF(RWL474&lt;=80,"Alto","Inviable Sanitariamente"))))</f>
        <v>Inviable Sanitariamente</v>
      </c>
      <c r="RWO474" s="44" t="str">
        <f t="shared" si="1338"/>
        <v>Inviable Sanitariamente</v>
      </c>
      <c r="RWP474" s="44" t="str">
        <f t="shared" si="1338"/>
        <v>Inviable Sanitariamente</v>
      </c>
      <c r="RWQ474" s="44" t="str">
        <f t="shared" si="1338"/>
        <v>Inviable Sanitariamente</v>
      </c>
      <c r="RWR474" s="44" t="str">
        <f t="shared" si="1338"/>
        <v>Inviable Sanitariamente</v>
      </c>
      <c r="RWS474" s="44" t="str">
        <f t="shared" si="1338"/>
        <v>Inviable Sanitariamente</v>
      </c>
      <c r="RWT474" s="44" t="str">
        <f t="shared" si="1338"/>
        <v>Inviable Sanitariamente</v>
      </c>
      <c r="RWU474" s="44" t="str">
        <f t="shared" si="1338"/>
        <v>Inviable Sanitariamente</v>
      </c>
      <c r="RWV474" s="44" t="str">
        <f t="shared" si="1338"/>
        <v>Inviable Sanitariamente</v>
      </c>
      <c r="RWW474" s="44" t="str">
        <f t="shared" si="1338"/>
        <v>Inviable Sanitariamente</v>
      </c>
      <c r="RWX474" s="44" t="str">
        <f t="shared" ref="RWX474:RXG476" si="1339">IF(RWV474&lt;5,"Sin Riesgo",IF(RWV474 &lt;=14,"Bajo",IF(RWV474&lt;=35,"Medio",IF(RWV474&lt;=80,"Alto","Inviable Sanitariamente"))))</f>
        <v>Inviable Sanitariamente</v>
      </c>
      <c r="RWY474" s="44" t="str">
        <f t="shared" si="1339"/>
        <v>Inviable Sanitariamente</v>
      </c>
      <c r="RWZ474" s="44" t="str">
        <f t="shared" si="1339"/>
        <v>Inviable Sanitariamente</v>
      </c>
      <c r="RXA474" s="44" t="str">
        <f t="shared" si="1339"/>
        <v>Inviable Sanitariamente</v>
      </c>
      <c r="RXB474" s="44" t="str">
        <f t="shared" si="1339"/>
        <v>Inviable Sanitariamente</v>
      </c>
      <c r="RXC474" s="44" t="str">
        <f t="shared" si="1339"/>
        <v>Inviable Sanitariamente</v>
      </c>
      <c r="RXD474" s="44" t="str">
        <f t="shared" si="1339"/>
        <v>Inviable Sanitariamente</v>
      </c>
      <c r="RXE474" s="44" t="str">
        <f t="shared" si="1339"/>
        <v>Inviable Sanitariamente</v>
      </c>
      <c r="RXF474" s="44" t="str">
        <f t="shared" si="1339"/>
        <v>Inviable Sanitariamente</v>
      </c>
      <c r="RXG474" s="44" t="str">
        <f t="shared" si="1339"/>
        <v>Inviable Sanitariamente</v>
      </c>
      <c r="RXH474" s="44" t="str">
        <f t="shared" ref="RXH474:RXQ476" si="1340">IF(RXF474&lt;5,"Sin Riesgo",IF(RXF474 &lt;=14,"Bajo",IF(RXF474&lt;=35,"Medio",IF(RXF474&lt;=80,"Alto","Inviable Sanitariamente"))))</f>
        <v>Inviable Sanitariamente</v>
      </c>
      <c r="RXI474" s="44" t="str">
        <f t="shared" si="1340"/>
        <v>Inviable Sanitariamente</v>
      </c>
      <c r="RXJ474" s="44" t="str">
        <f t="shared" si="1340"/>
        <v>Inviable Sanitariamente</v>
      </c>
      <c r="RXK474" s="44" t="str">
        <f t="shared" si="1340"/>
        <v>Inviable Sanitariamente</v>
      </c>
      <c r="RXL474" s="44" t="str">
        <f t="shared" si="1340"/>
        <v>Inviable Sanitariamente</v>
      </c>
      <c r="RXM474" s="44" t="str">
        <f t="shared" si="1340"/>
        <v>Inviable Sanitariamente</v>
      </c>
      <c r="RXN474" s="44" t="str">
        <f t="shared" si="1340"/>
        <v>Inviable Sanitariamente</v>
      </c>
      <c r="RXO474" s="44" t="str">
        <f t="shared" si="1340"/>
        <v>Inviable Sanitariamente</v>
      </c>
      <c r="RXP474" s="44" t="str">
        <f t="shared" si="1340"/>
        <v>Inviable Sanitariamente</v>
      </c>
      <c r="RXQ474" s="44" t="str">
        <f t="shared" si="1340"/>
        <v>Inviable Sanitariamente</v>
      </c>
      <c r="RXR474" s="44" t="str">
        <f t="shared" ref="RXR474:RYA476" si="1341">IF(RXP474&lt;5,"Sin Riesgo",IF(RXP474 &lt;=14,"Bajo",IF(RXP474&lt;=35,"Medio",IF(RXP474&lt;=80,"Alto","Inviable Sanitariamente"))))</f>
        <v>Inviable Sanitariamente</v>
      </c>
      <c r="RXS474" s="44" t="str">
        <f t="shared" si="1341"/>
        <v>Inviable Sanitariamente</v>
      </c>
      <c r="RXT474" s="44" t="str">
        <f t="shared" si="1341"/>
        <v>Inviable Sanitariamente</v>
      </c>
      <c r="RXU474" s="44" t="str">
        <f t="shared" si="1341"/>
        <v>Inviable Sanitariamente</v>
      </c>
      <c r="RXV474" s="44" t="str">
        <f t="shared" si="1341"/>
        <v>Inviable Sanitariamente</v>
      </c>
      <c r="RXW474" s="44" t="str">
        <f t="shared" si="1341"/>
        <v>Inviable Sanitariamente</v>
      </c>
      <c r="RXX474" s="44" t="str">
        <f t="shared" si="1341"/>
        <v>Inviable Sanitariamente</v>
      </c>
      <c r="RXY474" s="44" t="str">
        <f t="shared" si="1341"/>
        <v>Inviable Sanitariamente</v>
      </c>
      <c r="RXZ474" s="44" t="str">
        <f t="shared" si="1341"/>
        <v>Inviable Sanitariamente</v>
      </c>
      <c r="RYA474" s="44" t="str">
        <f t="shared" si="1341"/>
        <v>Inviable Sanitariamente</v>
      </c>
      <c r="RYB474" s="44" t="str">
        <f t="shared" ref="RYB474:RYK476" si="1342">IF(RXZ474&lt;5,"Sin Riesgo",IF(RXZ474 &lt;=14,"Bajo",IF(RXZ474&lt;=35,"Medio",IF(RXZ474&lt;=80,"Alto","Inviable Sanitariamente"))))</f>
        <v>Inviable Sanitariamente</v>
      </c>
      <c r="RYC474" s="44" t="str">
        <f t="shared" si="1342"/>
        <v>Inviable Sanitariamente</v>
      </c>
      <c r="RYD474" s="44" t="str">
        <f t="shared" si="1342"/>
        <v>Inviable Sanitariamente</v>
      </c>
      <c r="RYE474" s="44" t="str">
        <f t="shared" si="1342"/>
        <v>Inviable Sanitariamente</v>
      </c>
      <c r="RYF474" s="44" t="str">
        <f t="shared" si="1342"/>
        <v>Inviable Sanitariamente</v>
      </c>
      <c r="RYG474" s="44" t="str">
        <f t="shared" si="1342"/>
        <v>Inviable Sanitariamente</v>
      </c>
      <c r="RYH474" s="44" t="str">
        <f t="shared" si="1342"/>
        <v>Inviable Sanitariamente</v>
      </c>
      <c r="RYI474" s="44" t="str">
        <f t="shared" si="1342"/>
        <v>Inviable Sanitariamente</v>
      </c>
      <c r="RYJ474" s="44" t="str">
        <f t="shared" si="1342"/>
        <v>Inviable Sanitariamente</v>
      </c>
      <c r="RYK474" s="44" t="str">
        <f t="shared" si="1342"/>
        <v>Inviable Sanitariamente</v>
      </c>
      <c r="RYL474" s="44" t="str">
        <f t="shared" ref="RYL474:RYU476" si="1343">IF(RYJ474&lt;5,"Sin Riesgo",IF(RYJ474 &lt;=14,"Bajo",IF(RYJ474&lt;=35,"Medio",IF(RYJ474&lt;=80,"Alto","Inviable Sanitariamente"))))</f>
        <v>Inviable Sanitariamente</v>
      </c>
      <c r="RYM474" s="44" t="str">
        <f t="shared" si="1343"/>
        <v>Inviable Sanitariamente</v>
      </c>
      <c r="RYN474" s="44" t="str">
        <f t="shared" si="1343"/>
        <v>Inviable Sanitariamente</v>
      </c>
      <c r="RYO474" s="44" t="str">
        <f t="shared" si="1343"/>
        <v>Inviable Sanitariamente</v>
      </c>
      <c r="RYP474" s="44" t="str">
        <f t="shared" si="1343"/>
        <v>Inviable Sanitariamente</v>
      </c>
      <c r="RYQ474" s="44" t="str">
        <f t="shared" si="1343"/>
        <v>Inviable Sanitariamente</v>
      </c>
      <c r="RYR474" s="44" t="str">
        <f t="shared" si="1343"/>
        <v>Inviable Sanitariamente</v>
      </c>
      <c r="RYS474" s="44" t="str">
        <f t="shared" si="1343"/>
        <v>Inviable Sanitariamente</v>
      </c>
      <c r="RYT474" s="44" t="str">
        <f t="shared" si="1343"/>
        <v>Inviable Sanitariamente</v>
      </c>
      <c r="RYU474" s="44" t="str">
        <f t="shared" si="1343"/>
        <v>Inviable Sanitariamente</v>
      </c>
      <c r="RYV474" s="44" t="str">
        <f t="shared" ref="RYV474:RZE476" si="1344">IF(RYT474&lt;5,"Sin Riesgo",IF(RYT474 &lt;=14,"Bajo",IF(RYT474&lt;=35,"Medio",IF(RYT474&lt;=80,"Alto","Inviable Sanitariamente"))))</f>
        <v>Inviable Sanitariamente</v>
      </c>
      <c r="RYW474" s="44" t="str">
        <f t="shared" si="1344"/>
        <v>Inviable Sanitariamente</v>
      </c>
      <c r="RYX474" s="44" t="str">
        <f t="shared" si="1344"/>
        <v>Inviable Sanitariamente</v>
      </c>
      <c r="RYY474" s="44" t="str">
        <f t="shared" si="1344"/>
        <v>Inviable Sanitariamente</v>
      </c>
      <c r="RYZ474" s="44" t="str">
        <f t="shared" si="1344"/>
        <v>Inviable Sanitariamente</v>
      </c>
      <c r="RZA474" s="44" t="str">
        <f t="shared" si="1344"/>
        <v>Inviable Sanitariamente</v>
      </c>
      <c r="RZB474" s="44" t="str">
        <f t="shared" si="1344"/>
        <v>Inviable Sanitariamente</v>
      </c>
      <c r="RZC474" s="44" t="str">
        <f t="shared" si="1344"/>
        <v>Inviable Sanitariamente</v>
      </c>
      <c r="RZD474" s="44" t="str">
        <f t="shared" si="1344"/>
        <v>Inviable Sanitariamente</v>
      </c>
      <c r="RZE474" s="44" t="str">
        <f t="shared" si="1344"/>
        <v>Inviable Sanitariamente</v>
      </c>
      <c r="RZF474" s="44" t="str">
        <f t="shared" ref="RZF474:RZO476" si="1345">IF(RZD474&lt;5,"Sin Riesgo",IF(RZD474 &lt;=14,"Bajo",IF(RZD474&lt;=35,"Medio",IF(RZD474&lt;=80,"Alto","Inviable Sanitariamente"))))</f>
        <v>Inviable Sanitariamente</v>
      </c>
      <c r="RZG474" s="44" t="str">
        <f t="shared" si="1345"/>
        <v>Inviable Sanitariamente</v>
      </c>
      <c r="RZH474" s="44" t="str">
        <f t="shared" si="1345"/>
        <v>Inviable Sanitariamente</v>
      </c>
      <c r="RZI474" s="44" t="str">
        <f t="shared" si="1345"/>
        <v>Inviable Sanitariamente</v>
      </c>
      <c r="RZJ474" s="44" t="str">
        <f t="shared" si="1345"/>
        <v>Inviable Sanitariamente</v>
      </c>
      <c r="RZK474" s="44" t="str">
        <f t="shared" si="1345"/>
        <v>Inviable Sanitariamente</v>
      </c>
      <c r="RZL474" s="44" t="str">
        <f t="shared" si="1345"/>
        <v>Inviable Sanitariamente</v>
      </c>
      <c r="RZM474" s="44" t="str">
        <f t="shared" si="1345"/>
        <v>Inviable Sanitariamente</v>
      </c>
      <c r="RZN474" s="44" t="str">
        <f t="shared" si="1345"/>
        <v>Inviable Sanitariamente</v>
      </c>
      <c r="RZO474" s="44" t="str">
        <f t="shared" si="1345"/>
        <v>Inviable Sanitariamente</v>
      </c>
      <c r="RZP474" s="44" t="str">
        <f t="shared" ref="RZP474:RZY476" si="1346">IF(RZN474&lt;5,"Sin Riesgo",IF(RZN474 &lt;=14,"Bajo",IF(RZN474&lt;=35,"Medio",IF(RZN474&lt;=80,"Alto","Inviable Sanitariamente"))))</f>
        <v>Inviable Sanitariamente</v>
      </c>
      <c r="RZQ474" s="44" t="str">
        <f t="shared" si="1346"/>
        <v>Inviable Sanitariamente</v>
      </c>
      <c r="RZR474" s="44" t="str">
        <f t="shared" si="1346"/>
        <v>Inviable Sanitariamente</v>
      </c>
      <c r="RZS474" s="44" t="str">
        <f t="shared" si="1346"/>
        <v>Inviable Sanitariamente</v>
      </c>
      <c r="RZT474" s="44" t="str">
        <f t="shared" si="1346"/>
        <v>Inviable Sanitariamente</v>
      </c>
      <c r="RZU474" s="44" t="str">
        <f t="shared" si="1346"/>
        <v>Inviable Sanitariamente</v>
      </c>
      <c r="RZV474" s="44" t="str">
        <f t="shared" si="1346"/>
        <v>Inviable Sanitariamente</v>
      </c>
      <c r="RZW474" s="44" t="str">
        <f t="shared" si="1346"/>
        <v>Inviable Sanitariamente</v>
      </c>
      <c r="RZX474" s="44" t="str">
        <f t="shared" si="1346"/>
        <v>Inviable Sanitariamente</v>
      </c>
      <c r="RZY474" s="44" t="str">
        <f t="shared" si="1346"/>
        <v>Inviable Sanitariamente</v>
      </c>
      <c r="RZZ474" s="44" t="str">
        <f t="shared" ref="RZZ474:SAI476" si="1347">IF(RZX474&lt;5,"Sin Riesgo",IF(RZX474 &lt;=14,"Bajo",IF(RZX474&lt;=35,"Medio",IF(RZX474&lt;=80,"Alto","Inviable Sanitariamente"))))</f>
        <v>Inviable Sanitariamente</v>
      </c>
      <c r="SAA474" s="44" t="str">
        <f t="shared" si="1347"/>
        <v>Inviable Sanitariamente</v>
      </c>
      <c r="SAB474" s="44" t="str">
        <f t="shared" si="1347"/>
        <v>Inviable Sanitariamente</v>
      </c>
      <c r="SAC474" s="44" t="str">
        <f t="shared" si="1347"/>
        <v>Inviable Sanitariamente</v>
      </c>
      <c r="SAD474" s="44" t="str">
        <f t="shared" si="1347"/>
        <v>Inviable Sanitariamente</v>
      </c>
      <c r="SAE474" s="44" t="str">
        <f t="shared" si="1347"/>
        <v>Inviable Sanitariamente</v>
      </c>
      <c r="SAF474" s="44" t="str">
        <f t="shared" si="1347"/>
        <v>Inviable Sanitariamente</v>
      </c>
      <c r="SAG474" s="44" t="str">
        <f t="shared" si="1347"/>
        <v>Inviable Sanitariamente</v>
      </c>
      <c r="SAH474" s="44" t="str">
        <f t="shared" si="1347"/>
        <v>Inviable Sanitariamente</v>
      </c>
      <c r="SAI474" s="44" t="str">
        <f t="shared" si="1347"/>
        <v>Inviable Sanitariamente</v>
      </c>
      <c r="SAJ474" s="44" t="str">
        <f t="shared" ref="SAJ474:SAS476" si="1348">IF(SAH474&lt;5,"Sin Riesgo",IF(SAH474 &lt;=14,"Bajo",IF(SAH474&lt;=35,"Medio",IF(SAH474&lt;=80,"Alto","Inviable Sanitariamente"))))</f>
        <v>Inviable Sanitariamente</v>
      </c>
      <c r="SAK474" s="44" t="str">
        <f t="shared" si="1348"/>
        <v>Inviable Sanitariamente</v>
      </c>
      <c r="SAL474" s="44" t="str">
        <f t="shared" si="1348"/>
        <v>Inviable Sanitariamente</v>
      </c>
      <c r="SAM474" s="44" t="str">
        <f t="shared" si="1348"/>
        <v>Inviable Sanitariamente</v>
      </c>
      <c r="SAN474" s="44" t="str">
        <f t="shared" si="1348"/>
        <v>Inviable Sanitariamente</v>
      </c>
      <c r="SAO474" s="44" t="str">
        <f t="shared" si="1348"/>
        <v>Inviable Sanitariamente</v>
      </c>
      <c r="SAP474" s="44" t="str">
        <f t="shared" si="1348"/>
        <v>Inviable Sanitariamente</v>
      </c>
      <c r="SAQ474" s="44" t="str">
        <f t="shared" si="1348"/>
        <v>Inviable Sanitariamente</v>
      </c>
      <c r="SAR474" s="44" t="str">
        <f t="shared" si="1348"/>
        <v>Inviable Sanitariamente</v>
      </c>
      <c r="SAS474" s="44" t="str">
        <f t="shared" si="1348"/>
        <v>Inviable Sanitariamente</v>
      </c>
      <c r="SAT474" s="44" t="str">
        <f t="shared" ref="SAT474:SBC476" si="1349">IF(SAR474&lt;5,"Sin Riesgo",IF(SAR474 &lt;=14,"Bajo",IF(SAR474&lt;=35,"Medio",IF(SAR474&lt;=80,"Alto","Inviable Sanitariamente"))))</f>
        <v>Inviable Sanitariamente</v>
      </c>
      <c r="SAU474" s="44" t="str">
        <f t="shared" si="1349"/>
        <v>Inviable Sanitariamente</v>
      </c>
      <c r="SAV474" s="44" t="str">
        <f t="shared" si="1349"/>
        <v>Inviable Sanitariamente</v>
      </c>
      <c r="SAW474" s="44" t="str">
        <f t="shared" si="1349"/>
        <v>Inviable Sanitariamente</v>
      </c>
      <c r="SAX474" s="44" t="str">
        <f t="shared" si="1349"/>
        <v>Inviable Sanitariamente</v>
      </c>
      <c r="SAY474" s="44" t="str">
        <f t="shared" si="1349"/>
        <v>Inviable Sanitariamente</v>
      </c>
      <c r="SAZ474" s="44" t="str">
        <f t="shared" si="1349"/>
        <v>Inviable Sanitariamente</v>
      </c>
      <c r="SBA474" s="44" t="str">
        <f t="shared" si="1349"/>
        <v>Inviable Sanitariamente</v>
      </c>
      <c r="SBB474" s="44" t="str">
        <f t="shared" si="1349"/>
        <v>Inviable Sanitariamente</v>
      </c>
      <c r="SBC474" s="44" t="str">
        <f t="shared" si="1349"/>
        <v>Inviable Sanitariamente</v>
      </c>
      <c r="SBD474" s="44" t="str">
        <f t="shared" ref="SBD474:SBM476" si="1350">IF(SBB474&lt;5,"Sin Riesgo",IF(SBB474 &lt;=14,"Bajo",IF(SBB474&lt;=35,"Medio",IF(SBB474&lt;=80,"Alto","Inviable Sanitariamente"))))</f>
        <v>Inviable Sanitariamente</v>
      </c>
      <c r="SBE474" s="44" t="str">
        <f t="shared" si="1350"/>
        <v>Inviable Sanitariamente</v>
      </c>
      <c r="SBF474" s="44" t="str">
        <f t="shared" si="1350"/>
        <v>Inviable Sanitariamente</v>
      </c>
      <c r="SBG474" s="44" t="str">
        <f t="shared" si="1350"/>
        <v>Inviable Sanitariamente</v>
      </c>
      <c r="SBH474" s="44" t="str">
        <f t="shared" si="1350"/>
        <v>Inviable Sanitariamente</v>
      </c>
      <c r="SBI474" s="44" t="str">
        <f t="shared" si="1350"/>
        <v>Inviable Sanitariamente</v>
      </c>
      <c r="SBJ474" s="44" t="str">
        <f t="shared" si="1350"/>
        <v>Inviable Sanitariamente</v>
      </c>
      <c r="SBK474" s="44" t="str">
        <f t="shared" si="1350"/>
        <v>Inviable Sanitariamente</v>
      </c>
      <c r="SBL474" s="44" t="str">
        <f t="shared" si="1350"/>
        <v>Inviable Sanitariamente</v>
      </c>
      <c r="SBM474" s="44" t="str">
        <f t="shared" si="1350"/>
        <v>Inviable Sanitariamente</v>
      </c>
      <c r="SBN474" s="44" t="str">
        <f t="shared" ref="SBN474:SBW476" si="1351">IF(SBL474&lt;5,"Sin Riesgo",IF(SBL474 &lt;=14,"Bajo",IF(SBL474&lt;=35,"Medio",IF(SBL474&lt;=80,"Alto","Inviable Sanitariamente"))))</f>
        <v>Inviable Sanitariamente</v>
      </c>
      <c r="SBO474" s="44" t="str">
        <f t="shared" si="1351"/>
        <v>Inviable Sanitariamente</v>
      </c>
      <c r="SBP474" s="44" t="str">
        <f t="shared" si="1351"/>
        <v>Inviable Sanitariamente</v>
      </c>
      <c r="SBQ474" s="44" t="str">
        <f t="shared" si="1351"/>
        <v>Inviable Sanitariamente</v>
      </c>
      <c r="SBR474" s="44" t="str">
        <f t="shared" si="1351"/>
        <v>Inviable Sanitariamente</v>
      </c>
      <c r="SBS474" s="44" t="str">
        <f t="shared" si="1351"/>
        <v>Inviable Sanitariamente</v>
      </c>
      <c r="SBT474" s="44" t="str">
        <f t="shared" si="1351"/>
        <v>Inviable Sanitariamente</v>
      </c>
      <c r="SBU474" s="44" t="str">
        <f t="shared" si="1351"/>
        <v>Inviable Sanitariamente</v>
      </c>
      <c r="SBV474" s="44" t="str">
        <f t="shared" si="1351"/>
        <v>Inviable Sanitariamente</v>
      </c>
      <c r="SBW474" s="44" t="str">
        <f t="shared" si="1351"/>
        <v>Inviable Sanitariamente</v>
      </c>
      <c r="SBX474" s="44" t="str">
        <f t="shared" ref="SBX474:SCG476" si="1352">IF(SBV474&lt;5,"Sin Riesgo",IF(SBV474 &lt;=14,"Bajo",IF(SBV474&lt;=35,"Medio",IF(SBV474&lt;=80,"Alto","Inviable Sanitariamente"))))</f>
        <v>Inviable Sanitariamente</v>
      </c>
      <c r="SBY474" s="44" t="str">
        <f t="shared" si="1352"/>
        <v>Inviable Sanitariamente</v>
      </c>
      <c r="SBZ474" s="44" t="str">
        <f t="shared" si="1352"/>
        <v>Inviable Sanitariamente</v>
      </c>
      <c r="SCA474" s="44" t="str">
        <f t="shared" si="1352"/>
        <v>Inviable Sanitariamente</v>
      </c>
      <c r="SCB474" s="44" t="str">
        <f t="shared" si="1352"/>
        <v>Inviable Sanitariamente</v>
      </c>
      <c r="SCC474" s="44" t="str">
        <f t="shared" si="1352"/>
        <v>Inviable Sanitariamente</v>
      </c>
      <c r="SCD474" s="44" t="str">
        <f t="shared" si="1352"/>
        <v>Inviable Sanitariamente</v>
      </c>
      <c r="SCE474" s="44" t="str">
        <f t="shared" si="1352"/>
        <v>Inviable Sanitariamente</v>
      </c>
      <c r="SCF474" s="44" t="str">
        <f t="shared" si="1352"/>
        <v>Inviable Sanitariamente</v>
      </c>
      <c r="SCG474" s="44" t="str">
        <f t="shared" si="1352"/>
        <v>Inviable Sanitariamente</v>
      </c>
      <c r="SCH474" s="44" t="str">
        <f t="shared" ref="SCH474:SCQ476" si="1353">IF(SCF474&lt;5,"Sin Riesgo",IF(SCF474 &lt;=14,"Bajo",IF(SCF474&lt;=35,"Medio",IF(SCF474&lt;=80,"Alto","Inviable Sanitariamente"))))</f>
        <v>Inviable Sanitariamente</v>
      </c>
      <c r="SCI474" s="44" t="str">
        <f t="shared" si="1353"/>
        <v>Inviable Sanitariamente</v>
      </c>
      <c r="SCJ474" s="44" t="str">
        <f t="shared" si="1353"/>
        <v>Inviable Sanitariamente</v>
      </c>
      <c r="SCK474" s="44" t="str">
        <f t="shared" si="1353"/>
        <v>Inviable Sanitariamente</v>
      </c>
      <c r="SCL474" s="44" t="str">
        <f t="shared" si="1353"/>
        <v>Inviable Sanitariamente</v>
      </c>
      <c r="SCM474" s="44" t="str">
        <f t="shared" si="1353"/>
        <v>Inviable Sanitariamente</v>
      </c>
      <c r="SCN474" s="44" t="str">
        <f t="shared" si="1353"/>
        <v>Inviable Sanitariamente</v>
      </c>
      <c r="SCO474" s="44" t="str">
        <f t="shared" si="1353"/>
        <v>Inviable Sanitariamente</v>
      </c>
      <c r="SCP474" s="44" t="str">
        <f t="shared" si="1353"/>
        <v>Inviable Sanitariamente</v>
      </c>
      <c r="SCQ474" s="44" t="str">
        <f t="shared" si="1353"/>
        <v>Inviable Sanitariamente</v>
      </c>
      <c r="SCR474" s="44" t="str">
        <f t="shared" ref="SCR474:SDA476" si="1354">IF(SCP474&lt;5,"Sin Riesgo",IF(SCP474 &lt;=14,"Bajo",IF(SCP474&lt;=35,"Medio",IF(SCP474&lt;=80,"Alto","Inviable Sanitariamente"))))</f>
        <v>Inviable Sanitariamente</v>
      </c>
      <c r="SCS474" s="44" t="str">
        <f t="shared" si="1354"/>
        <v>Inviable Sanitariamente</v>
      </c>
      <c r="SCT474" s="44" t="str">
        <f t="shared" si="1354"/>
        <v>Inviable Sanitariamente</v>
      </c>
      <c r="SCU474" s="44" t="str">
        <f t="shared" si="1354"/>
        <v>Inviable Sanitariamente</v>
      </c>
      <c r="SCV474" s="44" t="str">
        <f t="shared" si="1354"/>
        <v>Inviable Sanitariamente</v>
      </c>
      <c r="SCW474" s="44" t="str">
        <f t="shared" si="1354"/>
        <v>Inviable Sanitariamente</v>
      </c>
      <c r="SCX474" s="44" t="str">
        <f t="shared" si="1354"/>
        <v>Inviable Sanitariamente</v>
      </c>
      <c r="SCY474" s="44" t="str">
        <f t="shared" si="1354"/>
        <v>Inviable Sanitariamente</v>
      </c>
      <c r="SCZ474" s="44" t="str">
        <f t="shared" si="1354"/>
        <v>Inviable Sanitariamente</v>
      </c>
      <c r="SDA474" s="44" t="str">
        <f t="shared" si="1354"/>
        <v>Inviable Sanitariamente</v>
      </c>
      <c r="SDB474" s="44" t="str">
        <f t="shared" ref="SDB474:SDK476" si="1355">IF(SCZ474&lt;5,"Sin Riesgo",IF(SCZ474 &lt;=14,"Bajo",IF(SCZ474&lt;=35,"Medio",IF(SCZ474&lt;=80,"Alto","Inviable Sanitariamente"))))</f>
        <v>Inviable Sanitariamente</v>
      </c>
      <c r="SDC474" s="44" t="str">
        <f t="shared" si="1355"/>
        <v>Inviable Sanitariamente</v>
      </c>
      <c r="SDD474" s="44" t="str">
        <f t="shared" si="1355"/>
        <v>Inviable Sanitariamente</v>
      </c>
      <c r="SDE474" s="44" t="str">
        <f t="shared" si="1355"/>
        <v>Inviable Sanitariamente</v>
      </c>
      <c r="SDF474" s="44" t="str">
        <f t="shared" si="1355"/>
        <v>Inviable Sanitariamente</v>
      </c>
      <c r="SDG474" s="44" t="str">
        <f t="shared" si="1355"/>
        <v>Inviable Sanitariamente</v>
      </c>
      <c r="SDH474" s="44" t="str">
        <f t="shared" si="1355"/>
        <v>Inviable Sanitariamente</v>
      </c>
      <c r="SDI474" s="44" t="str">
        <f t="shared" si="1355"/>
        <v>Inviable Sanitariamente</v>
      </c>
      <c r="SDJ474" s="44" t="str">
        <f t="shared" si="1355"/>
        <v>Inviable Sanitariamente</v>
      </c>
      <c r="SDK474" s="44" t="str">
        <f t="shared" si="1355"/>
        <v>Inviable Sanitariamente</v>
      </c>
      <c r="SDL474" s="44" t="str">
        <f t="shared" ref="SDL474:SDU476" si="1356">IF(SDJ474&lt;5,"Sin Riesgo",IF(SDJ474 &lt;=14,"Bajo",IF(SDJ474&lt;=35,"Medio",IF(SDJ474&lt;=80,"Alto","Inviable Sanitariamente"))))</f>
        <v>Inviable Sanitariamente</v>
      </c>
      <c r="SDM474" s="44" t="str">
        <f t="shared" si="1356"/>
        <v>Inviable Sanitariamente</v>
      </c>
      <c r="SDN474" s="44" t="str">
        <f t="shared" si="1356"/>
        <v>Inviable Sanitariamente</v>
      </c>
      <c r="SDO474" s="44" t="str">
        <f t="shared" si="1356"/>
        <v>Inviable Sanitariamente</v>
      </c>
      <c r="SDP474" s="44" t="str">
        <f t="shared" si="1356"/>
        <v>Inviable Sanitariamente</v>
      </c>
      <c r="SDQ474" s="44" t="str">
        <f t="shared" si="1356"/>
        <v>Inviable Sanitariamente</v>
      </c>
      <c r="SDR474" s="44" t="str">
        <f t="shared" si="1356"/>
        <v>Inviable Sanitariamente</v>
      </c>
      <c r="SDS474" s="44" t="str">
        <f t="shared" si="1356"/>
        <v>Inviable Sanitariamente</v>
      </c>
      <c r="SDT474" s="44" t="str">
        <f t="shared" si="1356"/>
        <v>Inviable Sanitariamente</v>
      </c>
      <c r="SDU474" s="44" t="str">
        <f t="shared" si="1356"/>
        <v>Inviable Sanitariamente</v>
      </c>
      <c r="SDV474" s="44" t="str">
        <f t="shared" ref="SDV474:SEE476" si="1357">IF(SDT474&lt;5,"Sin Riesgo",IF(SDT474 &lt;=14,"Bajo",IF(SDT474&lt;=35,"Medio",IF(SDT474&lt;=80,"Alto","Inviable Sanitariamente"))))</f>
        <v>Inviable Sanitariamente</v>
      </c>
      <c r="SDW474" s="44" t="str">
        <f t="shared" si="1357"/>
        <v>Inviable Sanitariamente</v>
      </c>
      <c r="SDX474" s="44" t="str">
        <f t="shared" si="1357"/>
        <v>Inviable Sanitariamente</v>
      </c>
      <c r="SDY474" s="44" t="str">
        <f t="shared" si="1357"/>
        <v>Inviable Sanitariamente</v>
      </c>
      <c r="SDZ474" s="44" t="str">
        <f t="shared" si="1357"/>
        <v>Inviable Sanitariamente</v>
      </c>
      <c r="SEA474" s="44" t="str">
        <f t="shared" si="1357"/>
        <v>Inviable Sanitariamente</v>
      </c>
      <c r="SEB474" s="44" t="str">
        <f t="shared" si="1357"/>
        <v>Inviable Sanitariamente</v>
      </c>
      <c r="SEC474" s="44" t="str">
        <f t="shared" si="1357"/>
        <v>Inviable Sanitariamente</v>
      </c>
      <c r="SED474" s="44" t="str">
        <f t="shared" si="1357"/>
        <v>Inviable Sanitariamente</v>
      </c>
      <c r="SEE474" s="44" t="str">
        <f t="shared" si="1357"/>
        <v>Inviable Sanitariamente</v>
      </c>
      <c r="SEF474" s="44" t="str">
        <f t="shared" ref="SEF474:SEO476" si="1358">IF(SED474&lt;5,"Sin Riesgo",IF(SED474 &lt;=14,"Bajo",IF(SED474&lt;=35,"Medio",IF(SED474&lt;=80,"Alto","Inviable Sanitariamente"))))</f>
        <v>Inviable Sanitariamente</v>
      </c>
      <c r="SEG474" s="44" t="str">
        <f t="shared" si="1358"/>
        <v>Inviable Sanitariamente</v>
      </c>
      <c r="SEH474" s="44" t="str">
        <f t="shared" si="1358"/>
        <v>Inviable Sanitariamente</v>
      </c>
      <c r="SEI474" s="44" t="str">
        <f t="shared" si="1358"/>
        <v>Inviable Sanitariamente</v>
      </c>
      <c r="SEJ474" s="44" t="str">
        <f t="shared" si="1358"/>
        <v>Inviable Sanitariamente</v>
      </c>
      <c r="SEK474" s="44" t="str">
        <f t="shared" si="1358"/>
        <v>Inviable Sanitariamente</v>
      </c>
      <c r="SEL474" s="44" t="str">
        <f t="shared" si="1358"/>
        <v>Inviable Sanitariamente</v>
      </c>
      <c r="SEM474" s="44" t="str">
        <f t="shared" si="1358"/>
        <v>Inviable Sanitariamente</v>
      </c>
      <c r="SEN474" s="44" t="str">
        <f t="shared" si="1358"/>
        <v>Inviable Sanitariamente</v>
      </c>
      <c r="SEO474" s="44" t="str">
        <f t="shared" si="1358"/>
        <v>Inviable Sanitariamente</v>
      </c>
      <c r="SEP474" s="44" t="str">
        <f t="shared" ref="SEP474:SEY476" si="1359">IF(SEN474&lt;5,"Sin Riesgo",IF(SEN474 &lt;=14,"Bajo",IF(SEN474&lt;=35,"Medio",IF(SEN474&lt;=80,"Alto","Inviable Sanitariamente"))))</f>
        <v>Inviable Sanitariamente</v>
      </c>
      <c r="SEQ474" s="44" t="str">
        <f t="shared" si="1359"/>
        <v>Inviable Sanitariamente</v>
      </c>
      <c r="SER474" s="44" t="str">
        <f t="shared" si="1359"/>
        <v>Inviable Sanitariamente</v>
      </c>
      <c r="SES474" s="44" t="str">
        <f t="shared" si="1359"/>
        <v>Inviable Sanitariamente</v>
      </c>
      <c r="SET474" s="44" t="str">
        <f t="shared" si="1359"/>
        <v>Inviable Sanitariamente</v>
      </c>
      <c r="SEU474" s="44" t="str">
        <f t="shared" si="1359"/>
        <v>Inviable Sanitariamente</v>
      </c>
      <c r="SEV474" s="44" t="str">
        <f t="shared" si="1359"/>
        <v>Inviable Sanitariamente</v>
      </c>
      <c r="SEW474" s="44" t="str">
        <f t="shared" si="1359"/>
        <v>Inviable Sanitariamente</v>
      </c>
      <c r="SEX474" s="44" t="str">
        <f t="shared" si="1359"/>
        <v>Inviable Sanitariamente</v>
      </c>
      <c r="SEY474" s="44" t="str">
        <f t="shared" si="1359"/>
        <v>Inviable Sanitariamente</v>
      </c>
      <c r="SEZ474" s="44" t="str">
        <f t="shared" ref="SEZ474:SFI476" si="1360">IF(SEX474&lt;5,"Sin Riesgo",IF(SEX474 &lt;=14,"Bajo",IF(SEX474&lt;=35,"Medio",IF(SEX474&lt;=80,"Alto","Inviable Sanitariamente"))))</f>
        <v>Inviable Sanitariamente</v>
      </c>
      <c r="SFA474" s="44" t="str">
        <f t="shared" si="1360"/>
        <v>Inviable Sanitariamente</v>
      </c>
      <c r="SFB474" s="44" t="str">
        <f t="shared" si="1360"/>
        <v>Inviable Sanitariamente</v>
      </c>
      <c r="SFC474" s="44" t="str">
        <f t="shared" si="1360"/>
        <v>Inviable Sanitariamente</v>
      </c>
      <c r="SFD474" s="44" t="str">
        <f t="shared" si="1360"/>
        <v>Inviable Sanitariamente</v>
      </c>
      <c r="SFE474" s="44" t="str">
        <f t="shared" si="1360"/>
        <v>Inviable Sanitariamente</v>
      </c>
      <c r="SFF474" s="44" t="str">
        <f t="shared" si="1360"/>
        <v>Inviable Sanitariamente</v>
      </c>
      <c r="SFG474" s="44" t="str">
        <f t="shared" si="1360"/>
        <v>Inviable Sanitariamente</v>
      </c>
      <c r="SFH474" s="44" t="str">
        <f t="shared" si="1360"/>
        <v>Inviable Sanitariamente</v>
      </c>
      <c r="SFI474" s="44" t="str">
        <f t="shared" si="1360"/>
        <v>Inviable Sanitariamente</v>
      </c>
      <c r="SFJ474" s="44" t="str">
        <f t="shared" ref="SFJ474:SFS476" si="1361">IF(SFH474&lt;5,"Sin Riesgo",IF(SFH474 &lt;=14,"Bajo",IF(SFH474&lt;=35,"Medio",IF(SFH474&lt;=80,"Alto","Inviable Sanitariamente"))))</f>
        <v>Inviable Sanitariamente</v>
      </c>
      <c r="SFK474" s="44" t="str">
        <f t="shared" si="1361"/>
        <v>Inviable Sanitariamente</v>
      </c>
      <c r="SFL474" s="44" t="str">
        <f t="shared" si="1361"/>
        <v>Inviable Sanitariamente</v>
      </c>
      <c r="SFM474" s="44" t="str">
        <f t="shared" si="1361"/>
        <v>Inviable Sanitariamente</v>
      </c>
      <c r="SFN474" s="44" t="str">
        <f t="shared" si="1361"/>
        <v>Inviable Sanitariamente</v>
      </c>
      <c r="SFO474" s="44" t="str">
        <f t="shared" si="1361"/>
        <v>Inviable Sanitariamente</v>
      </c>
      <c r="SFP474" s="44" t="str">
        <f t="shared" si="1361"/>
        <v>Inviable Sanitariamente</v>
      </c>
      <c r="SFQ474" s="44" t="str">
        <f t="shared" si="1361"/>
        <v>Inviable Sanitariamente</v>
      </c>
      <c r="SFR474" s="44" t="str">
        <f t="shared" si="1361"/>
        <v>Inviable Sanitariamente</v>
      </c>
      <c r="SFS474" s="44" t="str">
        <f t="shared" si="1361"/>
        <v>Inviable Sanitariamente</v>
      </c>
      <c r="SFT474" s="44" t="str">
        <f t="shared" ref="SFT474:SGC476" si="1362">IF(SFR474&lt;5,"Sin Riesgo",IF(SFR474 &lt;=14,"Bajo",IF(SFR474&lt;=35,"Medio",IF(SFR474&lt;=80,"Alto","Inviable Sanitariamente"))))</f>
        <v>Inviable Sanitariamente</v>
      </c>
      <c r="SFU474" s="44" t="str">
        <f t="shared" si="1362"/>
        <v>Inviable Sanitariamente</v>
      </c>
      <c r="SFV474" s="44" t="str">
        <f t="shared" si="1362"/>
        <v>Inviable Sanitariamente</v>
      </c>
      <c r="SFW474" s="44" t="str">
        <f t="shared" si="1362"/>
        <v>Inviable Sanitariamente</v>
      </c>
      <c r="SFX474" s="44" t="str">
        <f t="shared" si="1362"/>
        <v>Inviable Sanitariamente</v>
      </c>
      <c r="SFY474" s="44" t="str">
        <f t="shared" si="1362"/>
        <v>Inviable Sanitariamente</v>
      </c>
      <c r="SFZ474" s="44" t="str">
        <f t="shared" si="1362"/>
        <v>Inviable Sanitariamente</v>
      </c>
      <c r="SGA474" s="44" t="str">
        <f t="shared" si="1362"/>
        <v>Inviable Sanitariamente</v>
      </c>
      <c r="SGB474" s="44" t="str">
        <f t="shared" si="1362"/>
        <v>Inviable Sanitariamente</v>
      </c>
      <c r="SGC474" s="44" t="str">
        <f t="shared" si="1362"/>
        <v>Inviable Sanitariamente</v>
      </c>
      <c r="SGD474" s="44" t="str">
        <f t="shared" ref="SGD474:SGM476" si="1363">IF(SGB474&lt;5,"Sin Riesgo",IF(SGB474 &lt;=14,"Bajo",IF(SGB474&lt;=35,"Medio",IF(SGB474&lt;=80,"Alto","Inviable Sanitariamente"))))</f>
        <v>Inviable Sanitariamente</v>
      </c>
      <c r="SGE474" s="44" t="str">
        <f t="shared" si="1363"/>
        <v>Inviable Sanitariamente</v>
      </c>
      <c r="SGF474" s="44" t="str">
        <f t="shared" si="1363"/>
        <v>Inviable Sanitariamente</v>
      </c>
      <c r="SGG474" s="44" t="str">
        <f t="shared" si="1363"/>
        <v>Inviable Sanitariamente</v>
      </c>
      <c r="SGH474" s="44" t="str">
        <f t="shared" si="1363"/>
        <v>Inviable Sanitariamente</v>
      </c>
      <c r="SGI474" s="44" t="str">
        <f t="shared" si="1363"/>
        <v>Inviable Sanitariamente</v>
      </c>
      <c r="SGJ474" s="44" t="str">
        <f t="shared" si="1363"/>
        <v>Inviable Sanitariamente</v>
      </c>
      <c r="SGK474" s="44" t="str">
        <f t="shared" si="1363"/>
        <v>Inviable Sanitariamente</v>
      </c>
      <c r="SGL474" s="44" t="str">
        <f t="shared" si="1363"/>
        <v>Inviable Sanitariamente</v>
      </c>
      <c r="SGM474" s="44" t="str">
        <f t="shared" si="1363"/>
        <v>Inviable Sanitariamente</v>
      </c>
      <c r="SGN474" s="44" t="str">
        <f t="shared" ref="SGN474:SGW476" si="1364">IF(SGL474&lt;5,"Sin Riesgo",IF(SGL474 &lt;=14,"Bajo",IF(SGL474&lt;=35,"Medio",IF(SGL474&lt;=80,"Alto","Inviable Sanitariamente"))))</f>
        <v>Inviable Sanitariamente</v>
      </c>
      <c r="SGO474" s="44" t="str">
        <f t="shared" si="1364"/>
        <v>Inviable Sanitariamente</v>
      </c>
      <c r="SGP474" s="44" t="str">
        <f t="shared" si="1364"/>
        <v>Inviable Sanitariamente</v>
      </c>
      <c r="SGQ474" s="44" t="str">
        <f t="shared" si="1364"/>
        <v>Inviable Sanitariamente</v>
      </c>
      <c r="SGR474" s="44" t="str">
        <f t="shared" si="1364"/>
        <v>Inviable Sanitariamente</v>
      </c>
      <c r="SGS474" s="44" t="str">
        <f t="shared" si="1364"/>
        <v>Inviable Sanitariamente</v>
      </c>
      <c r="SGT474" s="44" t="str">
        <f t="shared" si="1364"/>
        <v>Inviable Sanitariamente</v>
      </c>
      <c r="SGU474" s="44" t="str">
        <f t="shared" si="1364"/>
        <v>Inviable Sanitariamente</v>
      </c>
      <c r="SGV474" s="44" t="str">
        <f t="shared" si="1364"/>
        <v>Inviable Sanitariamente</v>
      </c>
      <c r="SGW474" s="44" t="str">
        <f t="shared" si="1364"/>
        <v>Inviable Sanitariamente</v>
      </c>
      <c r="SGX474" s="44" t="str">
        <f t="shared" ref="SGX474:SHG476" si="1365">IF(SGV474&lt;5,"Sin Riesgo",IF(SGV474 &lt;=14,"Bajo",IF(SGV474&lt;=35,"Medio",IF(SGV474&lt;=80,"Alto","Inviable Sanitariamente"))))</f>
        <v>Inviable Sanitariamente</v>
      </c>
      <c r="SGY474" s="44" t="str">
        <f t="shared" si="1365"/>
        <v>Inviable Sanitariamente</v>
      </c>
      <c r="SGZ474" s="44" t="str">
        <f t="shared" si="1365"/>
        <v>Inviable Sanitariamente</v>
      </c>
      <c r="SHA474" s="44" t="str">
        <f t="shared" si="1365"/>
        <v>Inviable Sanitariamente</v>
      </c>
      <c r="SHB474" s="44" t="str">
        <f t="shared" si="1365"/>
        <v>Inviable Sanitariamente</v>
      </c>
      <c r="SHC474" s="44" t="str">
        <f t="shared" si="1365"/>
        <v>Inviable Sanitariamente</v>
      </c>
      <c r="SHD474" s="44" t="str">
        <f t="shared" si="1365"/>
        <v>Inviable Sanitariamente</v>
      </c>
      <c r="SHE474" s="44" t="str">
        <f t="shared" si="1365"/>
        <v>Inviable Sanitariamente</v>
      </c>
      <c r="SHF474" s="44" t="str">
        <f t="shared" si="1365"/>
        <v>Inviable Sanitariamente</v>
      </c>
      <c r="SHG474" s="44" t="str">
        <f t="shared" si="1365"/>
        <v>Inviable Sanitariamente</v>
      </c>
      <c r="SHH474" s="44" t="str">
        <f t="shared" ref="SHH474:SHQ476" si="1366">IF(SHF474&lt;5,"Sin Riesgo",IF(SHF474 &lt;=14,"Bajo",IF(SHF474&lt;=35,"Medio",IF(SHF474&lt;=80,"Alto","Inviable Sanitariamente"))))</f>
        <v>Inviable Sanitariamente</v>
      </c>
      <c r="SHI474" s="44" t="str">
        <f t="shared" si="1366"/>
        <v>Inviable Sanitariamente</v>
      </c>
      <c r="SHJ474" s="44" t="str">
        <f t="shared" si="1366"/>
        <v>Inviable Sanitariamente</v>
      </c>
      <c r="SHK474" s="44" t="str">
        <f t="shared" si="1366"/>
        <v>Inviable Sanitariamente</v>
      </c>
      <c r="SHL474" s="44" t="str">
        <f t="shared" si="1366"/>
        <v>Inviable Sanitariamente</v>
      </c>
      <c r="SHM474" s="44" t="str">
        <f t="shared" si="1366"/>
        <v>Inviable Sanitariamente</v>
      </c>
      <c r="SHN474" s="44" t="str">
        <f t="shared" si="1366"/>
        <v>Inviable Sanitariamente</v>
      </c>
      <c r="SHO474" s="44" t="str">
        <f t="shared" si="1366"/>
        <v>Inviable Sanitariamente</v>
      </c>
      <c r="SHP474" s="44" t="str">
        <f t="shared" si="1366"/>
        <v>Inviable Sanitariamente</v>
      </c>
      <c r="SHQ474" s="44" t="str">
        <f t="shared" si="1366"/>
        <v>Inviable Sanitariamente</v>
      </c>
      <c r="SHR474" s="44" t="str">
        <f t="shared" ref="SHR474:SIA476" si="1367">IF(SHP474&lt;5,"Sin Riesgo",IF(SHP474 &lt;=14,"Bajo",IF(SHP474&lt;=35,"Medio",IF(SHP474&lt;=80,"Alto","Inviable Sanitariamente"))))</f>
        <v>Inviable Sanitariamente</v>
      </c>
      <c r="SHS474" s="44" t="str">
        <f t="shared" si="1367"/>
        <v>Inviable Sanitariamente</v>
      </c>
      <c r="SHT474" s="44" t="str">
        <f t="shared" si="1367"/>
        <v>Inviable Sanitariamente</v>
      </c>
      <c r="SHU474" s="44" t="str">
        <f t="shared" si="1367"/>
        <v>Inviable Sanitariamente</v>
      </c>
      <c r="SHV474" s="44" t="str">
        <f t="shared" si="1367"/>
        <v>Inviable Sanitariamente</v>
      </c>
      <c r="SHW474" s="44" t="str">
        <f t="shared" si="1367"/>
        <v>Inviable Sanitariamente</v>
      </c>
      <c r="SHX474" s="44" t="str">
        <f t="shared" si="1367"/>
        <v>Inviable Sanitariamente</v>
      </c>
      <c r="SHY474" s="44" t="str">
        <f t="shared" si="1367"/>
        <v>Inviable Sanitariamente</v>
      </c>
      <c r="SHZ474" s="44" t="str">
        <f t="shared" si="1367"/>
        <v>Inviable Sanitariamente</v>
      </c>
      <c r="SIA474" s="44" t="str">
        <f t="shared" si="1367"/>
        <v>Inviable Sanitariamente</v>
      </c>
      <c r="SIB474" s="44" t="str">
        <f t="shared" ref="SIB474:SIK476" si="1368">IF(SHZ474&lt;5,"Sin Riesgo",IF(SHZ474 &lt;=14,"Bajo",IF(SHZ474&lt;=35,"Medio",IF(SHZ474&lt;=80,"Alto","Inviable Sanitariamente"))))</f>
        <v>Inviable Sanitariamente</v>
      </c>
      <c r="SIC474" s="44" t="str">
        <f t="shared" si="1368"/>
        <v>Inviable Sanitariamente</v>
      </c>
      <c r="SID474" s="44" t="str">
        <f t="shared" si="1368"/>
        <v>Inviable Sanitariamente</v>
      </c>
      <c r="SIE474" s="44" t="str">
        <f t="shared" si="1368"/>
        <v>Inviable Sanitariamente</v>
      </c>
      <c r="SIF474" s="44" t="str">
        <f t="shared" si="1368"/>
        <v>Inviable Sanitariamente</v>
      </c>
      <c r="SIG474" s="44" t="str">
        <f t="shared" si="1368"/>
        <v>Inviable Sanitariamente</v>
      </c>
      <c r="SIH474" s="44" t="str">
        <f t="shared" si="1368"/>
        <v>Inviable Sanitariamente</v>
      </c>
      <c r="SII474" s="44" t="str">
        <f t="shared" si="1368"/>
        <v>Inviable Sanitariamente</v>
      </c>
      <c r="SIJ474" s="44" t="str">
        <f t="shared" si="1368"/>
        <v>Inviable Sanitariamente</v>
      </c>
      <c r="SIK474" s="44" t="str">
        <f t="shared" si="1368"/>
        <v>Inviable Sanitariamente</v>
      </c>
      <c r="SIL474" s="44" t="str">
        <f t="shared" ref="SIL474:SIU476" si="1369">IF(SIJ474&lt;5,"Sin Riesgo",IF(SIJ474 &lt;=14,"Bajo",IF(SIJ474&lt;=35,"Medio",IF(SIJ474&lt;=80,"Alto","Inviable Sanitariamente"))))</f>
        <v>Inviable Sanitariamente</v>
      </c>
      <c r="SIM474" s="44" t="str">
        <f t="shared" si="1369"/>
        <v>Inviable Sanitariamente</v>
      </c>
      <c r="SIN474" s="44" t="str">
        <f t="shared" si="1369"/>
        <v>Inviable Sanitariamente</v>
      </c>
      <c r="SIO474" s="44" t="str">
        <f t="shared" si="1369"/>
        <v>Inviable Sanitariamente</v>
      </c>
      <c r="SIP474" s="44" t="str">
        <f t="shared" si="1369"/>
        <v>Inviable Sanitariamente</v>
      </c>
      <c r="SIQ474" s="44" t="str">
        <f t="shared" si="1369"/>
        <v>Inviable Sanitariamente</v>
      </c>
      <c r="SIR474" s="44" t="str">
        <f t="shared" si="1369"/>
        <v>Inviable Sanitariamente</v>
      </c>
      <c r="SIS474" s="44" t="str">
        <f t="shared" si="1369"/>
        <v>Inviable Sanitariamente</v>
      </c>
      <c r="SIT474" s="44" t="str">
        <f t="shared" si="1369"/>
        <v>Inviable Sanitariamente</v>
      </c>
      <c r="SIU474" s="44" t="str">
        <f t="shared" si="1369"/>
        <v>Inviable Sanitariamente</v>
      </c>
      <c r="SIV474" s="44" t="str">
        <f t="shared" ref="SIV474:SJE476" si="1370">IF(SIT474&lt;5,"Sin Riesgo",IF(SIT474 &lt;=14,"Bajo",IF(SIT474&lt;=35,"Medio",IF(SIT474&lt;=80,"Alto","Inviable Sanitariamente"))))</f>
        <v>Inviable Sanitariamente</v>
      </c>
      <c r="SIW474" s="44" t="str">
        <f t="shared" si="1370"/>
        <v>Inviable Sanitariamente</v>
      </c>
      <c r="SIX474" s="44" t="str">
        <f t="shared" si="1370"/>
        <v>Inviable Sanitariamente</v>
      </c>
      <c r="SIY474" s="44" t="str">
        <f t="shared" si="1370"/>
        <v>Inviable Sanitariamente</v>
      </c>
      <c r="SIZ474" s="44" t="str">
        <f t="shared" si="1370"/>
        <v>Inviable Sanitariamente</v>
      </c>
      <c r="SJA474" s="44" t="str">
        <f t="shared" si="1370"/>
        <v>Inviable Sanitariamente</v>
      </c>
      <c r="SJB474" s="44" t="str">
        <f t="shared" si="1370"/>
        <v>Inviable Sanitariamente</v>
      </c>
      <c r="SJC474" s="44" t="str">
        <f t="shared" si="1370"/>
        <v>Inviable Sanitariamente</v>
      </c>
      <c r="SJD474" s="44" t="str">
        <f t="shared" si="1370"/>
        <v>Inviable Sanitariamente</v>
      </c>
      <c r="SJE474" s="44" t="str">
        <f t="shared" si="1370"/>
        <v>Inviable Sanitariamente</v>
      </c>
      <c r="SJF474" s="44" t="str">
        <f t="shared" ref="SJF474:SJO476" si="1371">IF(SJD474&lt;5,"Sin Riesgo",IF(SJD474 &lt;=14,"Bajo",IF(SJD474&lt;=35,"Medio",IF(SJD474&lt;=80,"Alto","Inviable Sanitariamente"))))</f>
        <v>Inviable Sanitariamente</v>
      </c>
      <c r="SJG474" s="44" t="str">
        <f t="shared" si="1371"/>
        <v>Inviable Sanitariamente</v>
      </c>
      <c r="SJH474" s="44" t="str">
        <f t="shared" si="1371"/>
        <v>Inviable Sanitariamente</v>
      </c>
      <c r="SJI474" s="44" t="str">
        <f t="shared" si="1371"/>
        <v>Inviable Sanitariamente</v>
      </c>
      <c r="SJJ474" s="44" t="str">
        <f t="shared" si="1371"/>
        <v>Inviable Sanitariamente</v>
      </c>
      <c r="SJK474" s="44" t="str">
        <f t="shared" si="1371"/>
        <v>Inviable Sanitariamente</v>
      </c>
      <c r="SJL474" s="44" t="str">
        <f t="shared" si="1371"/>
        <v>Inviable Sanitariamente</v>
      </c>
      <c r="SJM474" s="44" t="str">
        <f t="shared" si="1371"/>
        <v>Inviable Sanitariamente</v>
      </c>
      <c r="SJN474" s="44" t="str">
        <f t="shared" si="1371"/>
        <v>Inviable Sanitariamente</v>
      </c>
      <c r="SJO474" s="44" t="str">
        <f t="shared" si="1371"/>
        <v>Inviable Sanitariamente</v>
      </c>
      <c r="SJP474" s="44" t="str">
        <f t="shared" ref="SJP474:SJY476" si="1372">IF(SJN474&lt;5,"Sin Riesgo",IF(SJN474 &lt;=14,"Bajo",IF(SJN474&lt;=35,"Medio",IF(SJN474&lt;=80,"Alto","Inviable Sanitariamente"))))</f>
        <v>Inviable Sanitariamente</v>
      </c>
      <c r="SJQ474" s="44" t="str">
        <f t="shared" si="1372"/>
        <v>Inviable Sanitariamente</v>
      </c>
      <c r="SJR474" s="44" t="str">
        <f t="shared" si="1372"/>
        <v>Inviable Sanitariamente</v>
      </c>
      <c r="SJS474" s="44" t="str">
        <f t="shared" si="1372"/>
        <v>Inviable Sanitariamente</v>
      </c>
      <c r="SJT474" s="44" t="str">
        <f t="shared" si="1372"/>
        <v>Inviable Sanitariamente</v>
      </c>
      <c r="SJU474" s="44" t="str">
        <f t="shared" si="1372"/>
        <v>Inviable Sanitariamente</v>
      </c>
      <c r="SJV474" s="44" t="str">
        <f t="shared" si="1372"/>
        <v>Inviable Sanitariamente</v>
      </c>
      <c r="SJW474" s="44" t="str">
        <f t="shared" si="1372"/>
        <v>Inviable Sanitariamente</v>
      </c>
      <c r="SJX474" s="44" t="str">
        <f t="shared" si="1372"/>
        <v>Inviable Sanitariamente</v>
      </c>
      <c r="SJY474" s="44" t="str">
        <f t="shared" si="1372"/>
        <v>Inviable Sanitariamente</v>
      </c>
      <c r="SJZ474" s="44" t="str">
        <f t="shared" ref="SJZ474:SKI476" si="1373">IF(SJX474&lt;5,"Sin Riesgo",IF(SJX474 &lt;=14,"Bajo",IF(SJX474&lt;=35,"Medio",IF(SJX474&lt;=80,"Alto","Inviable Sanitariamente"))))</f>
        <v>Inviable Sanitariamente</v>
      </c>
      <c r="SKA474" s="44" t="str">
        <f t="shared" si="1373"/>
        <v>Inviable Sanitariamente</v>
      </c>
      <c r="SKB474" s="44" t="str">
        <f t="shared" si="1373"/>
        <v>Inviable Sanitariamente</v>
      </c>
      <c r="SKC474" s="44" t="str">
        <f t="shared" si="1373"/>
        <v>Inviable Sanitariamente</v>
      </c>
      <c r="SKD474" s="44" t="str">
        <f t="shared" si="1373"/>
        <v>Inviable Sanitariamente</v>
      </c>
      <c r="SKE474" s="44" t="str">
        <f t="shared" si="1373"/>
        <v>Inviable Sanitariamente</v>
      </c>
      <c r="SKF474" s="44" t="str">
        <f t="shared" si="1373"/>
        <v>Inviable Sanitariamente</v>
      </c>
      <c r="SKG474" s="44" t="str">
        <f t="shared" si="1373"/>
        <v>Inviable Sanitariamente</v>
      </c>
      <c r="SKH474" s="44" t="str">
        <f t="shared" si="1373"/>
        <v>Inviable Sanitariamente</v>
      </c>
      <c r="SKI474" s="44" t="str">
        <f t="shared" si="1373"/>
        <v>Inviable Sanitariamente</v>
      </c>
      <c r="SKJ474" s="44" t="str">
        <f t="shared" ref="SKJ474:SKS476" si="1374">IF(SKH474&lt;5,"Sin Riesgo",IF(SKH474 &lt;=14,"Bajo",IF(SKH474&lt;=35,"Medio",IF(SKH474&lt;=80,"Alto","Inviable Sanitariamente"))))</f>
        <v>Inviable Sanitariamente</v>
      </c>
      <c r="SKK474" s="44" t="str">
        <f t="shared" si="1374"/>
        <v>Inviable Sanitariamente</v>
      </c>
      <c r="SKL474" s="44" t="str">
        <f t="shared" si="1374"/>
        <v>Inviable Sanitariamente</v>
      </c>
      <c r="SKM474" s="44" t="str">
        <f t="shared" si="1374"/>
        <v>Inviable Sanitariamente</v>
      </c>
      <c r="SKN474" s="44" t="str">
        <f t="shared" si="1374"/>
        <v>Inviable Sanitariamente</v>
      </c>
      <c r="SKO474" s="44" t="str">
        <f t="shared" si="1374"/>
        <v>Inviable Sanitariamente</v>
      </c>
      <c r="SKP474" s="44" t="str">
        <f t="shared" si="1374"/>
        <v>Inviable Sanitariamente</v>
      </c>
      <c r="SKQ474" s="44" t="str">
        <f t="shared" si="1374"/>
        <v>Inviable Sanitariamente</v>
      </c>
      <c r="SKR474" s="44" t="str">
        <f t="shared" si="1374"/>
        <v>Inviable Sanitariamente</v>
      </c>
      <c r="SKS474" s="44" t="str">
        <f t="shared" si="1374"/>
        <v>Inviable Sanitariamente</v>
      </c>
      <c r="SKT474" s="44" t="str">
        <f t="shared" ref="SKT474:SLC476" si="1375">IF(SKR474&lt;5,"Sin Riesgo",IF(SKR474 &lt;=14,"Bajo",IF(SKR474&lt;=35,"Medio",IF(SKR474&lt;=80,"Alto","Inviable Sanitariamente"))))</f>
        <v>Inviable Sanitariamente</v>
      </c>
      <c r="SKU474" s="44" t="str">
        <f t="shared" si="1375"/>
        <v>Inviable Sanitariamente</v>
      </c>
      <c r="SKV474" s="44" t="str">
        <f t="shared" si="1375"/>
        <v>Inviable Sanitariamente</v>
      </c>
      <c r="SKW474" s="44" t="str">
        <f t="shared" si="1375"/>
        <v>Inviable Sanitariamente</v>
      </c>
      <c r="SKX474" s="44" t="str">
        <f t="shared" si="1375"/>
        <v>Inviable Sanitariamente</v>
      </c>
      <c r="SKY474" s="44" t="str">
        <f t="shared" si="1375"/>
        <v>Inviable Sanitariamente</v>
      </c>
      <c r="SKZ474" s="44" t="str">
        <f t="shared" si="1375"/>
        <v>Inviable Sanitariamente</v>
      </c>
      <c r="SLA474" s="44" t="str">
        <f t="shared" si="1375"/>
        <v>Inviable Sanitariamente</v>
      </c>
      <c r="SLB474" s="44" t="str">
        <f t="shared" si="1375"/>
        <v>Inviable Sanitariamente</v>
      </c>
      <c r="SLC474" s="44" t="str">
        <f t="shared" si="1375"/>
        <v>Inviable Sanitariamente</v>
      </c>
      <c r="SLD474" s="44" t="str">
        <f t="shared" ref="SLD474:SLM476" si="1376">IF(SLB474&lt;5,"Sin Riesgo",IF(SLB474 &lt;=14,"Bajo",IF(SLB474&lt;=35,"Medio",IF(SLB474&lt;=80,"Alto","Inviable Sanitariamente"))))</f>
        <v>Inviable Sanitariamente</v>
      </c>
      <c r="SLE474" s="44" t="str">
        <f t="shared" si="1376"/>
        <v>Inviable Sanitariamente</v>
      </c>
      <c r="SLF474" s="44" t="str">
        <f t="shared" si="1376"/>
        <v>Inviable Sanitariamente</v>
      </c>
      <c r="SLG474" s="44" t="str">
        <f t="shared" si="1376"/>
        <v>Inviable Sanitariamente</v>
      </c>
      <c r="SLH474" s="44" t="str">
        <f t="shared" si="1376"/>
        <v>Inviable Sanitariamente</v>
      </c>
      <c r="SLI474" s="44" t="str">
        <f t="shared" si="1376"/>
        <v>Inviable Sanitariamente</v>
      </c>
      <c r="SLJ474" s="44" t="str">
        <f t="shared" si="1376"/>
        <v>Inviable Sanitariamente</v>
      </c>
      <c r="SLK474" s="44" t="str">
        <f t="shared" si="1376"/>
        <v>Inviable Sanitariamente</v>
      </c>
      <c r="SLL474" s="44" t="str">
        <f t="shared" si="1376"/>
        <v>Inviable Sanitariamente</v>
      </c>
      <c r="SLM474" s="44" t="str">
        <f t="shared" si="1376"/>
        <v>Inviable Sanitariamente</v>
      </c>
      <c r="SLN474" s="44" t="str">
        <f t="shared" ref="SLN474:SLW476" si="1377">IF(SLL474&lt;5,"Sin Riesgo",IF(SLL474 &lt;=14,"Bajo",IF(SLL474&lt;=35,"Medio",IF(SLL474&lt;=80,"Alto","Inviable Sanitariamente"))))</f>
        <v>Inviable Sanitariamente</v>
      </c>
      <c r="SLO474" s="44" t="str">
        <f t="shared" si="1377"/>
        <v>Inviable Sanitariamente</v>
      </c>
      <c r="SLP474" s="44" t="str">
        <f t="shared" si="1377"/>
        <v>Inviable Sanitariamente</v>
      </c>
      <c r="SLQ474" s="44" t="str">
        <f t="shared" si="1377"/>
        <v>Inviable Sanitariamente</v>
      </c>
      <c r="SLR474" s="44" t="str">
        <f t="shared" si="1377"/>
        <v>Inviable Sanitariamente</v>
      </c>
      <c r="SLS474" s="44" t="str">
        <f t="shared" si="1377"/>
        <v>Inviable Sanitariamente</v>
      </c>
      <c r="SLT474" s="44" t="str">
        <f t="shared" si="1377"/>
        <v>Inviable Sanitariamente</v>
      </c>
      <c r="SLU474" s="44" t="str">
        <f t="shared" si="1377"/>
        <v>Inviable Sanitariamente</v>
      </c>
      <c r="SLV474" s="44" t="str">
        <f t="shared" si="1377"/>
        <v>Inviable Sanitariamente</v>
      </c>
      <c r="SLW474" s="44" t="str">
        <f t="shared" si="1377"/>
        <v>Inviable Sanitariamente</v>
      </c>
      <c r="SLX474" s="44" t="str">
        <f t="shared" ref="SLX474:SMG476" si="1378">IF(SLV474&lt;5,"Sin Riesgo",IF(SLV474 &lt;=14,"Bajo",IF(SLV474&lt;=35,"Medio",IF(SLV474&lt;=80,"Alto","Inviable Sanitariamente"))))</f>
        <v>Inviable Sanitariamente</v>
      </c>
      <c r="SLY474" s="44" t="str">
        <f t="shared" si="1378"/>
        <v>Inviable Sanitariamente</v>
      </c>
      <c r="SLZ474" s="44" t="str">
        <f t="shared" si="1378"/>
        <v>Inviable Sanitariamente</v>
      </c>
      <c r="SMA474" s="44" t="str">
        <f t="shared" si="1378"/>
        <v>Inviable Sanitariamente</v>
      </c>
      <c r="SMB474" s="44" t="str">
        <f t="shared" si="1378"/>
        <v>Inviable Sanitariamente</v>
      </c>
      <c r="SMC474" s="44" t="str">
        <f t="shared" si="1378"/>
        <v>Inviable Sanitariamente</v>
      </c>
      <c r="SMD474" s="44" t="str">
        <f t="shared" si="1378"/>
        <v>Inviable Sanitariamente</v>
      </c>
      <c r="SME474" s="44" t="str">
        <f t="shared" si="1378"/>
        <v>Inviable Sanitariamente</v>
      </c>
      <c r="SMF474" s="44" t="str">
        <f t="shared" si="1378"/>
        <v>Inviable Sanitariamente</v>
      </c>
      <c r="SMG474" s="44" t="str">
        <f t="shared" si="1378"/>
        <v>Inviable Sanitariamente</v>
      </c>
      <c r="SMH474" s="44" t="str">
        <f t="shared" ref="SMH474:SMQ476" si="1379">IF(SMF474&lt;5,"Sin Riesgo",IF(SMF474 &lt;=14,"Bajo",IF(SMF474&lt;=35,"Medio",IF(SMF474&lt;=80,"Alto","Inviable Sanitariamente"))))</f>
        <v>Inviable Sanitariamente</v>
      </c>
      <c r="SMI474" s="44" t="str">
        <f t="shared" si="1379"/>
        <v>Inviable Sanitariamente</v>
      </c>
      <c r="SMJ474" s="44" t="str">
        <f t="shared" si="1379"/>
        <v>Inviable Sanitariamente</v>
      </c>
      <c r="SMK474" s="44" t="str">
        <f t="shared" si="1379"/>
        <v>Inviable Sanitariamente</v>
      </c>
      <c r="SML474" s="44" t="str">
        <f t="shared" si="1379"/>
        <v>Inviable Sanitariamente</v>
      </c>
      <c r="SMM474" s="44" t="str">
        <f t="shared" si="1379"/>
        <v>Inviable Sanitariamente</v>
      </c>
      <c r="SMN474" s="44" t="str">
        <f t="shared" si="1379"/>
        <v>Inviable Sanitariamente</v>
      </c>
      <c r="SMO474" s="44" t="str">
        <f t="shared" si="1379"/>
        <v>Inviable Sanitariamente</v>
      </c>
      <c r="SMP474" s="44" t="str">
        <f t="shared" si="1379"/>
        <v>Inviable Sanitariamente</v>
      </c>
      <c r="SMQ474" s="44" t="str">
        <f t="shared" si="1379"/>
        <v>Inviable Sanitariamente</v>
      </c>
      <c r="SMR474" s="44" t="str">
        <f t="shared" ref="SMR474:SNA476" si="1380">IF(SMP474&lt;5,"Sin Riesgo",IF(SMP474 &lt;=14,"Bajo",IF(SMP474&lt;=35,"Medio",IF(SMP474&lt;=80,"Alto","Inviable Sanitariamente"))))</f>
        <v>Inviable Sanitariamente</v>
      </c>
      <c r="SMS474" s="44" t="str">
        <f t="shared" si="1380"/>
        <v>Inviable Sanitariamente</v>
      </c>
      <c r="SMT474" s="44" t="str">
        <f t="shared" si="1380"/>
        <v>Inviable Sanitariamente</v>
      </c>
      <c r="SMU474" s="44" t="str">
        <f t="shared" si="1380"/>
        <v>Inviable Sanitariamente</v>
      </c>
      <c r="SMV474" s="44" t="str">
        <f t="shared" si="1380"/>
        <v>Inviable Sanitariamente</v>
      </c>
      <c r="SMW474" s="44" t="str">
        <f t="shared" si="1380"/>
        <v>Inviable Sanitariamente</v>
      </c>
      <c r="SMX474" s="44" t="str">
        <f t="shared" si="1380"/>
        <v>Inviable Sanitariamente</v>
      </c>
      <c r="SMY474" s="44" t="str">
        <f t="shared" si="1380"/>
        <v>Inviable Sanitariamente</v>
      </c>
      <c r="SMZ474" s="44" t="str">
        <f t="shared" si="1380"/>
        <v>Inviable Sanitariamente</v>
      </c>
      <c r="SNA474" s="44" t="str">
        <f t="shared" si="1380"/>
        <v>Inviable Sanitariamente</v>
      </c>
      <c r="SNB474" s="44" t="str">
        <f t="shared" ref="SNB474:SNK476" si="1381">IF(SMZ474&lt;5,"Sin Riesgo",IF(SMZ474 &lt;=14,"Bajo",IF(SMZ474&lt;=35,"Medio",IF(SMZ474&lt;=80,"Alto","Inviable Sanitariamente"))))</f>
        <v>Inviable Sanitariamente</v>
      </c>
      <c r="SNC474" s="44" t="str">
        <f t="shared" si="1381"/>
        <v>Inviable Sanitariamente</v>
      </c>
      <c r="SND474" s="44" t="str">
        <f t="shared" si="1381"/>
        <v>Inviable Sanitariamente</v>
      </c>
      <c r="SNE474" s="44" t="str">
        <f t="shared" si="1381"/>
        <v>Inviable Sanitariamente</v>
      </c>
      <c r="SNF474" s="44" t="str">
        <f t="shared" si="1381"/>
        <v>Inviable Sanitariamente</v>
      </c>
      <c r="SNG474" s="44" t="str">
        <f t="shared" si="1381"/>
        <v>Inviable Sanitariamente</v>
      </c>
      <c r="SNH474" s="44" t="str">
        <f t="shared" si="1381"/>
        <v>Inviable Sanitariamente</v>
      </c>
      <c r="SNI474" s="44" t="str">
        <f t="shared" si="1381"/>
        <v>Inviable Sanitariamente</v>
      </c>
      <c r="SNJ474" s="44" t="str">
        <f t="shared" si="1381"/>
        <v>Inviable Sanitariamente</v>
      </c>
      <c r="SNK474" s="44" t="str">
        <f t="shared" si="1381"/>
        <v>Inviable Sanitariamente</v>
      </c>
      <c r="SNL474" s="44" t="str">
        <f t="shared" ref="SNL474:SNU476" si="1382">IF(SNJ474&lt;5,"Sin Riesgo",IF(SNJ474 &lt;=14,"Bajo",IF(SNJ474&lt;=35,"Medio",IF(SNJ474&lt;=80,"Alto","Inviable Sanitariamente"))))</f>
        <v>Inviable Sanitariamente</v>
      </c>
      <c r="SNM474" s="44" t="str">
        <f t="shared" si="1382"/>
        <v>Inviable Sanitariamente</v>
      </c>
      <c r="SNN474" s="44" t="str">
        <f t="shared" si="1382"/>
        <v>Inviable Sanitariamente</v>
      </c>
      <c r="SNO474" s="44" t="str">
        <f t="shared" si="1382"/>
        <v>Inviable Sanitariamente</v>
      </c>
      <c r="SNP474" s="44" t="str">
        <f t="shared" si="1382"/>
        <v>Inviable Sanitariamente</v>
      </c>
      <c r="SNQ474" s="44" t="str">
        <f t="shared" si="1382"/>
        <v>Inviable Sanitariamente</v>
      </c>
      <c r="SNR474" s="44" t="str">
        <f t="shared" si="1382"/>
        <v>Inviable Sanitariamente</v>
      </c>
      <c r="SNS474" s="44" t="str">
        <f t="shared" si="1382"/>
        <v>Inviable Sanitariamente</v>
      </c>
      <c r="SNT474" s="44" t="str">
        <f t="shared" si="1382"/>
        <v>Inviable Sanitariamente</v>
      </c>
      <c r="SNU474" s="44" t="str">
        <f t="shared" si="1382"/>
        <v>Inviable Sanitariamente</v>
      </c>
      <c r="SNV474" s="44" t="str">
        <f t="shared" ref="SNV474:SOE476" si="1383">IF(SNT474&lt;5,"Sin Riesgo",IF(SNT474 &lt;=14,"Bajo",IF(SNT474&lt;=35,"Medio",IF(SNT474&lt;=80,"Alto","Inviable Sanitariamente"))))</f>
        <v>Inviable Sanitariamente</v>
      </c>
      <c r="SNW474" s="44" t="str">
        <f t="shared" si="1383"/>
        <v>Inviable Sanitariamente</v>
      </c>
      <c r="SNX474" s="44" t="str">
        <f t="shared" si="1383"/>
        <v>Inviable Sanitariamente</v>
      </c>
      <c r="SNY474" s="44" t="str">
        <f t="shared" si="1383"/>
        <v>Inviable Sanitariamente</v>
      </c>
      <c r="SNZ474" s="44" t="str">
        <f t="shared" si="1383"/>
        <v>Inviable Sanitariamente</v>
      </c>
      <c r="SOA474" s="44" t="str">
        <f t="shared" si="1383"/>
        <v>Inviable Sanitariamente</v>
      </c>
      <c r="SOB474" s="44" t="str">
        <f t="shared" si="1383"/>
        <v>Inviable Sanitariamente</v>
      </c>
      <c r="SOC474" s="44" t="str">
        <f t="shared" si="1383"/>
        <v>Inviable Sanitariamente</v>
      </c>
      <c r="SOD474" s="44" t="str">
        <f t="shared" si="1383"/>
        <v>Inviable Sanitariamente</v>
      </c>
      <c r="SOE474" s="44" t="str">
        <f t="shared" si="1383"/>
        <v>Inviable Sanitariamente</v>
      </c>
      <c r="SOF474" s="44" t="str">
        <f t="shared" ref="SOF474:SOO476" si="1384">IF(SOD474&lt;5,"Sin Riesgo",IF(SOD474 &lt;=14,"Bajo",IF(SOD474&lt;=35,"Medio",IF(SOD474&lt;=80,"Alto","Inviable Sanitariamente"))))</f>
        <v>Inviable Sanitariamente</v>
      </c>
      <c r="SOG474" s="44" t="str">
        <f t="shared" si="1384"/>
        <v>Inviable Sanitariamente</v>
      </c>
      <c r="SOH474" s="44" t="str">
        <f t="shared" si="1384"/>
        <v>Inviable Sanitariamente</v>
      </c>
      <c r="SOI474" s="44" t="str">
        <f t="shared" si="1384"/>
        <v>Inviable Sanitariamente</v>
      </c>
      <c r="SOJ474" s="44" t="str">
        <f t="shared" si="1384"/>
        <v>Inviable Sanitariamente</v>
      </c>
      <c r="SOK474" s="44" t="str">
        <f t="shared" si="1384"/>
        <v>Inviable Sanitariamente</v>
      </c>
      <c r="SOL474" s="44" t="str">
        <f t="shared" si="1384"/>
        <v>Inviable Sanitariamente</v>
      </c>
      <c r="SOM474" s="44" t="str">
        <f t="shared" si="1384"/>
        <v>Inviable Sanitariamente</v>
      </c>
      <c r="SON474" s="44" t="str">
        <f t="shared" si="1384"/>
        <v>Inviable Sanitariamente</v>
      </c>
      <c r="SOO474" s="44" t="str">
        <f t="shared" si="1384"/>
        <v>Inviable Sanitariamente</v>
      </c>
      <c r="SOP474" s="44" t="str">
        <f t="shared" ref="SOP474:SOY476" si="1385">IF(SON474&lt;5,"Sin Riesgo",IF(SON474 &lt;=14,"Bajo",IF(SON474&lt;=35,"Medio",IF(SON474&lt;=80,"Alto","Inviable Sanitariamente"))))</f>
        <v>Inviable Sanitariamente</v>
      </c>
      <c r="SOQ474" s="44" t="str">
        <f t="shared" si="1385"/>
        <v>Inviable Sanitariamente</v>
      </c>
      <c r="SOR474" s="44" t="str">
        <f t="shared" si="1385"/>
        <v>Inviable Sanitariamente</v>
      </c>
      <c r="SOS474" s="44" t="str">
        <f t="shared" si="1385"/>
        <v>Inviable Sanitariamente</v>
      </c>
      <c r="SOT474" s="44" t="str">
        <f t="shared" si="1385"/>
        <v>Inviable Sanitariamente</v>
      </c>
      <c r="SOU474" s="44" t="str">
        <f t="shared" si="1385"/>
        <v>Inviable Sanitariamente</v>
      </c>
      <c r="SOV474" s="44" t="str">
        <f t="shared" si="1385"/>
        <v>Inviable Sanitariamente</v>
      </c>
      <c r="SOW474" s="44" t="str">
        <f t="shared" si="1385"/>
        <v>Inviable Sanitariamente</v>
      </c>
      <c r="SOX474" s="44" t="str">
        <f t="shared" si="1385"/>
        <v>Inviable Sanitariamente</v>
      </c>
      <c r="SOY474" s="44" t="str">
        <f t="shared" si="1385"/>
        <v>Inviable Sanitariamente</v>
      </c>
      <c r="SOZ474" s="44" t="str">
        <f t="shared" ref="SOZ474:SPI476" si="1386">IF(SOX474&lt;5,"Sin Riesgo",IF(SOX474 &lt;=14,"Bajo",IF(SOX474&lt;=35,"Medio",IF(SOX474&lt;=80,"Alto","Inviable Sanitariamente"))))</f>
        <v>Inviable Sanitariamente</v>
      </c>
      <c r="SPA474" s="44" t="str">
        <f t="shared" si="1386"/>
        <v>Inviable Sanitariamente</v>
      </c>
      <c r="SPB474" s="44" t="str">
        <f t="shared" si="1386"/>
        <v>Inviable Sanitariamente</v>
      </c>
      <c r="SPC474" s="44" t="str">
        <f t="shared" si="1386"/>
        <v>Inviable Sanitariamente</v>
      </c>
      <c r="SPD474" s="44" t="str">
        <f t="shared" si="1386"/>
        <v>Inviable Sanitariamente</v>
      </c>
      <c r="SPE474" s="44" t="str">
        <f t="shared" si="1386"/>
        <v>Inviable Sanitariamente</v>
      </c>
      <c r="SPF474" s="44" t="str">
        <f t="shared" si="1386"/>
        <v>Inviable Sanitariamente</v>
      </c>
      <c r="SPG474" s="44" t="str">
        <f t="shared" si="1386"/>
        <v>Inviable Sanitariamente</v>
      </c>
      <c r="SPH474" s="44" t="str">
        <f t="shared" si="1386"/>
        <v>Inviable Sanitariamente</v>
      </c>
      <c r="SPI474" s="44" t="str">
        <f t="shared" si="1386"/>
        <v>Inviable Sanitariamente</v>
      </c>
      <c r="SPJ474" s="44" t="str">
        <f t="shared" ref="SPJ474:SPS476" si="1387">IF(SPH474&lt;5,"Sin Riesgo",IF(SPH474 &lt;=14,"Bajo",IF(SPH474&lt;=35,"Medio",IF(SPH474&lt;=80,"Alto","Inviable Sanitariamente"))))</f>
        <v>Inviable Sanitariamente</v>
      </c>
      <c r="SPK474" s="44" t="str">
        <f t="shared" si="1387"/>
        <v>Inviable Sanitariamente</v>
      </c>
      <c r="SPL474" s="44" t="str">
        <f t="shared" si="1387"/>
        <v>Inviable Sanitariamente</v>
      </c>
      <c r="SPM474" s="44" t="str">
        <f t="shared" si="1387"/>
        <v>Inviable Sanitariamente</v>
      </c>
      <c r="SPN474" s="44" t="str">
        <f t="shared" si="1387"/>
        <v>Inviable Sanitariamente</v>
      </c>
      <c r="SPO474" s="44" t="str">
        <f t="shared" si="1387"/>
        <v>Inviable Sanitariamente</v>
      </c>
      <c r="SPP474" s="44" t="str">
        <f t="shared" si="1387"/>
        <v>Inviable Sanitariamente</v>
      </c>
      <c r="SPQ474" s="44" t="str">
        <f t="shared" si="1387"/>
        <v>Inviable Sanitariamente</v>
      </c>
      <c r="SPR474" s="44" t="str">
        <f t="shared" si="1387"/>
        <v>Inviable Sanitariamente</v>
      </c>
      <c r="SPS474" s="44" t="str">
        <f t="shared" si="1387"/>
        <v>Inviable Sanitariamente</v>
      </c>
      <c r="SPT474" s="44" t="str">
        <f t="shared" ref="SPT474:SQC476" si="1388">IF(SPR474&lt;5,"Sin Riesgo",IF(SPR474 &lt;=14,"Bajo",IF(SPR474&lt;=35,"Medio",IF(SPR474&lt;=80,"Alto","Inviable Sanitariamente"))))</f>
        <v>Inviable Sanitariamente</v>
      </c>
      <c r="SPU474" s="44" t="str">
        <f t="shared" si="1388"/>
        <v>Inviable Sanitariamente</v>
      </c>
      <c r="SPV474" s="44" t="str">
        <f t="shared" si="1388"/>
        <v>Inviable Sanitariamente</v>
      </c>
      <c r="SPW474" s="44" t="str">
        <f t="shared" si="1388"/>
        <v>Inviable Sanitariamente</v>
      </c>
      <c r="SPX474" s="44" t="str">
        <f t="shared" si="1388"/>
        <v>Inviable Sanitariamente</v>
      </c>
      <c r="SPY474" s="44" t="str">
        <f t="shared" si="1388"/>
        <v>Inviable Sanitariamente</v>
      </c>
      <c r="SPZ474" s="44" t="str">
        <f t="shared" si="1388"/>
        <v>Inviable Sanitariamente</v>
      </c>
      <c r="SQA474" s="44" t="str">
        <f t="shared" si="1388"/>
        <v>Inviable Sanitariamente</v>
      </c>
      <c r="SQB474" s="44" t="str">
        <f t="shared" si="1388"/>
        <v>Inviable Sanitariamente</v>
      </c>
      <c r="SQC474" s="44" t="str">
        <f t="shared" si="1388"/>
        <v>Inviable Sanitariamente</v>
      </c>
      <c r="SQD474" s="44" t="str">
        <f t="shared" ref="SQD474:SQM476" si="1389">IF(SQB474&lt;5,"Sin Riesgo",IF(SQB474 &lt;=14,"Bajo",IF(SQB474&lt;=35,"Medio",IF(SQB474&lt;=80,"Alto","Inviable Sanitariamente"))))</f>
        <v>Inviable Sanitariamente</v>
      </c>
      <c r="SQE474" s="44" t="str">
        <f t="shared" si="1389"/>
        <v>Inviable Sanitariamente</v>
      </c>
      <c r="SQF474" s="44" t="str">
        <f t="shared" si="1389"/>
        <v>Inviable Sanitariamente</v>
      </c>
      <c r="SQG474" s="44" t="str">
        <f t="shared" si="1389"/>
        <v>Inviable Sanitariamente</v>
      </c>
      <c r="SQH474" s="44" t="str">
        <f t="shared" si="1389"/>
        <v>Inviable Sanitariamente</v>
      </c>
      <c r="SQI474" s="44" t="str">
        <f t="shared" si="1389"/>
        <v>Inviable Sanitariamente</v>
      </c>
      <c r="SQJ474" s="44" t="str">
        <f t="shared" si="1389"/>
        <v>Inviable Sanitariamente</v>
      </c>
      <c r="SQK474" s="44" t="str">
        <f t="shared" si="1389"/>
        <v>Inviable Sanitariamente</v>
      </c>
      <c r="SQL474" s="44" t="str">
        <f t="shared" si="1389"/>
        <v>Inviable Sanitariamente</v>
      </c>
      <c r="SQM474" s="44" t="str">
        <f t="shared" si="1389"/>
        <v>Inviable Sanitariamente</v>
      </c>
      <c r="SQN474" s="44" t="str">
        <f t="shared" ref="SQN474:SQW476" si="1390">IF(SQL474&lt;5,"Sin Riesgo",IF(SQL474 &lt;=14,"Bajo",IF(SQL474&lt;=35,"Medio",IF(SQL474&lt;=80,"Alto","Inviable Sanitariamente"))))</f>
        <v>Inviable Sanitariamente</v>
      </c>
      <c r="SQO474" s="44" t="str">
        <f t="shared" si="1390"/>
        <v>Inviable Sanitariamente</v>
      </c>
      <c r="SQP474" s="44" t="str">
        <f t="shared" si="1390"/>
        <v>Inviable Sanitariamente</v>
      </c>
      <c r="SQQ474" s="44" t="str">
        <f t="shared" si="1390"/>
        <v>Inviable Sanitariamente</v>
      </c>
      <c r="SQR474" s="44" t="str">
        <f t="shared" si="1390"/>
        <v>Inviable Sanitariamente</v>
      </c>
      <c r="SQS474" s="44" t="str">
        <f t="shared" si="1390"/>
        <v>Inviable Sanitariamente</v>
      </c>
      <c r="SQT474" s="44" t="str">
        <f t="shared" si="1390"/>
        <v>Inviable Sanitariamente</v>
      </c>
      <c r="SQU474" s="44" t="str">
        <f t="shared" si="1390"/>
        <v>Inviable Sanitariamente</v>
      </c>
      <c r="SQV474" s="44" t="str">
        <f t="shared" si="1390"/>
        <v>Inviable Sanitariamente</v>
      </c>
      <c r="SQW474" s="44" t="str">
        <f t="shared" si="1390"/>
        <v>Inviable Sanitariamente</v>
      </c>
      <c r="SQX474" s="44" t="str">
        <f t="shared" ref="SQX474:SRG476" si="1391">IF(SQV474&lt;5,"Sin Riesgo",IF(SQV474 &lt;=14,"Bajo",IF(SQV474&lt;=35,"Medio",IF(SQV474&lt;=80,"Alto","Inviable Sanitariamente"))))</f>
        <v>Inviable Sanitariamente</v>
      </c>
      <c r="SQY474" s="44" t="str">
        <f t="shared" si="1391"/>
        <v>Inviable Sanitariamente</v>
      </c>
      <c r="SQZ474" s="44" t="str">
        <f t="shared" si="1391"/>
        <v>Inviable Sanitariamente</v>
      </c>
      <c r="SRA474" s="44" t="str">
        <f t="shared" si="1391"/>
        <v>Inviable Sanitariamente</v>
      </c>
      <c r="SRB474" s="44" t="str">
        <f t="shared" si="1391"/>
        <v>Inviable Sanitariamente</v>
      </c>
      <c r="SRC474" s="44" t="str">
        <f t="shared" si="1391"/>
        <v>Inviable Sanitariamente</v>
      </c>
      <c r="SRD474" s="44" t="str">
        <f t="shared" si="1391"/>
        <v>Inviable Sanitariamente</v>
      </c>
      <c r="SRE474" s="44" t="str">
        <f t="shared" si="1391"/>
        <v>Inviable Sanitariamente</v>
      </c>
      <c r="SRF474" s="44" t="str">
        <f t="shared" si="1391"/>
        <v>Inviable Sanitariamente</v>
      </c>
      <c r="SRG474" s="44" t="str">
        <f t="shared" si="1391"/>
        <v>Inviable Sanitariamente</v>
      </c>
      <c r="SRH474" s="44" t="str">
        <f t="shared" ref="SRH474:SRQ476" si="1392">IF(SRF474&lt;5,"Sin Riesgo",IF(SRF474 &lt;=14,"Bajo",IF(SRF474&lt;=35,"Medio",IF(SRF474&lt;=80,"Alto","Inviable Sanitariamente"))))</f>
        <v>Inviable Sanitariamente</v>
      </c>
      <c r="SRI474" s="44" t="str">
        <f t="shared" si="1392"/>
        <v>Inviable Sanitariamente</v>
      </c>
      <c r="SRJ474" s="44" t="str">
        <f t="shared" si="1392"/>
        <v>Inviable Sanitariamente</v>
      </c>
      <c r="SRK474" s="44" t="str">
        <f t="shared" si="1392"/>
        <v>Inviable Sanitariamente</v>
      </c>
      <c r="SRL474" s="44" t="str">
        <f t="shared" si="1392"/>
        <v>Inviable Sanitariamente</v>
      </c>
      <c r="SRM474" s="44" t="str">
        <f t="shared" si="1392"/>
        <v>Inviable Sanitariamente</v>
      </c>
      <c r="SRN474" s="44" t="str">
        <f t="shared" si="1392"/>
        <v>Inviable Sanitariamente</v>
      </c>
      <c r="SRO474" s="44" t="str">
        <f t="shared" si="1392"/>
        <v>Inviable Sanitariamente</v>
      </c>
      <c r="SRP474" s="44" t="str">
        <f t="shared" si="1392"/>
        <v>Inviable Sanitariamente</v>
      </c>
      <c r="SRQ474" s="44" t="str">
        <f t="shared" si="1392"/>
        <v>Inviable Sanitariamente</v>
      </c>
      <c r="SRR474" s="44" t="str">
        <f t="shared" ref="SRR474:SSA476" si="1393">IF(SRP474&lt;5,"Sin Riesgo",IF(SRP474 &lt;=14,"Bajo",IF(SRP474&lt;=35,"Medio",IF(SRP474&lt;=80,"Alto","Inviable Sanitariamente"))))</f>
        <v>Inviable Sanitariamente</v>
      </c>
      <c r="SRS474" s="44" t="str">
        <f t="shared" si="1393"/>
        <v>Inviable Sanitariamente</v>
      </c>
      <c r="SRT474" s="44" t="str">
        <f t="shared" si="1393"/>
        <v>Inviable Sanitariamente</v>
      </c>
      <c r="SRU474" s="44" t="str">
        <f t="shared" si="1393"/>
        <v>Inviable Sanitariamente</v>
      </c>
      <c r="SRV474" s="44" t="str">
        <f t="shared" si="1393"/>
        <v>Inviable Sanitariamente</v>
      </c>
      <c r="SRW474" s="44" t="str">
        <f t="shared" si="1393"/>
        <v>Inviable Sanitariamente</v>
      </c>
      <c r="SRX474" s="44" t="str">
        <f t="shared" si="1393"/>
        <v>Inviable Sanitariamente</v>
      </c>
      <c r="SRY474" s="44" t="str">
        <f t="shared" si="1393"/>
        <v>Inviable Sanitariamente</v>
      </c>
      <c r="SRZ474" s="44" t="str">
        <f t="shared" si="1393"/>
        <v>Inviable Sanitariamente</v>
      </c>
      <c r="SSA474" s="44" t="str">
        <f t="shared" si="1393"/>
        <v>Inviable Sanitariamente</v>
      </c>
      <c r="SSB474" s="44" t="str">
        <f t="shared" ref="SSB474:SSK476" si="1394">IF(SRZ474&lt;5,"Sin Riesgo",IF(SRZ474 &lt;=14,"Bajo",IF(SRZ474&lt;=35,"Medio",IF(SRZ474&lt;=80,"Alto","Inviable Sanitariamente"))))</f>
        <v>Inviable Sanitariamente</v>
      </c>
      <c r="SSC474" s="44" t="str">
        <f t="shared" si="1394"/>
        <v>Inviable Sanitariamente</v>
      </c>
      <c r="SSD474" s="44" t="str">
        <f t="shared" si="1394"/>
        <v>Inviable Sanitariamente</v>
      </c>
      <c r="SSE474" s="44" t="str">
        <f t="shared" si="1394"/>
        <v>Inviable Sanitariamente</v>
      </c>
      <c r="SSF474" s="44" t="str">
        <f t="shared" si="1394"/>
        <v>Inviable Sanitariamente</v>
      </c>
      <c r="SSG474" s="44" t="str">
        <f t="shared" si="1394"/>
        <v>Inviable Sanitariamente</v>
      </c>
      <c r="SSH474" s="44" t="str">
        <f t="shared" si="1394"/>
        <v>Inviable Sanitariamente</v>
      </c>
      <c r="SSI474" s="44" t="str">
        <f t="shared" si="1394"/>
        <v>Inviable Sanitariamente</v>
      </c>
      <c r="SSJ474" s="44" t="str">
        <f t="shared" si="1394"/>
        <v>Inviable Sanitariamente</v>
      </c>
      <c r="SSK474" s="44" t="str">
        <f t="shared" si="1394"/>
        <v>Inviable Sanitariamente</v>
      </c>
      <c r="SSL474" s="44" t="str">
        <f t="shared" ref="SSL474:SSU476" si="1395">IF(SSJ474&lt;5,"Sin Riesgo",IF(SSJ474 &lt;=14,"Bajo",IF(SSJ474&lt;=35,"Medio",IF(SSJ474&lt;=80,"Alto","Inviable Sanitariamente"))))</f>
        <v>Inviable Sanitariamente</v>
      </c>
      <c r="SSM474" s="44" t="str">
        <f t="shared" si="1395"/>
        <v>Inviable Sanitariamente</v>
      </c>
      <c r="SSN474" s="44" t="str">
        <f t="shared" si="1395"/>
        <v>Inviable Sanitariamente</v>
      </c>
      <c r="SSO474" s="44" t="str">
        <f t="shared" si="1395"/>
        <v>Inviable Sanitariamente</v>
      </c>
      <c r="SSP474" s="44" t="str">
        <f t="shared" si="1395"/>
        <v>Inviable Sanitariamente</v>
      </c>
      <c r="SSQ474" s="44" t="str">
        <f t="shared" si="1395"/>
        <v>Inviable Sanitariamente</v>
      </c>
      <c r="SSR474" s="44" t="str">
        <f t="shared" si="1395"/>
        <v>Inviable Sanitariamente</v>
      </c>
      <c r="SSS474" s="44" t="str">
        <f t="shared" si="1395"/>
        <v>Inviable Sanitariamente</v>
      </c>
      <c r="SST474" s="44" t="str">
        <f t="shared" si="1395"/>
        <v>Inviable Sanitariamente</v>
      </c>
      <c r="SSU474" s="44" t="str">
        <f t="shared" si="1395"/>
        <v>Inviable Sanitariamente</v>
      </c>
      <c r="SSV474" s="44" t="str">
        <f t="shared" ref="SSV474:STE476" si="1396">IF(SST474&lt;5,"Sin Riesgo",IF(SST474 &lt;=14,"Bajo",IF(SST474&lt;=35,"Medio",IF(SST474&lt;=80,"Alto","Inviable Sanitariamente"))))</f>
        <v>Inviable Sanitariamente</v>
      </c>
      <c r="SSW474" s="44" t="str">
        <f t="shared" si="1396"/>
        <v>Inviable Sanitariamente</v>
      </c>
      <c r="SSX474" s="44" t="str">
        <f t="shared" si="1396"/>
        <v>Inviable Sanitariamente</v>
      </c>
      <c r="SSY474" s="44" t="str">
        <f t="shared" si="1396"/>
        <v>Inviable Sanitariamente</v>
      </c>
      <c r="SSZ474" s="44" t="str">
        <f t="shared" si="1396"/>
        <v>Inviable Sanitariamente</v>
      </c>
      <c r="STA474" s="44" t="str">
        <f t="shared" si="1396"/>
        <v>Inviable Sanitariamente</v>
      </c>
      <c r="STB474" s="44" t="str">
        <f t="shared" si="1396"/>
        <v>Inviable Sanitariamente</v>
      </c>
      <c r="STC474" s="44" t="str">
        <f t="shared" si="1396"/>
        <v>Inviable Sanitariamente</v>
      </c>
      <c r="STD474" s="44" t="str">
        <f t="shared" si="1396"/>
        <v>Inviable Sanitariamente</v>
      </c>
      <c r="STE474" s="44" t="str">
        <f t="shared" si="1396"/>
        <v>Inviable Sanitariamente</v>
      </c>
      <c r="STF474" s="44" t="str">
        <f t="shared" ref="STF474:STO476" si="1397">IF(STD474&lt;5,"Sin Riesgo",IF(STD474 &lt;=14,"Bajo",IF(STD474&lt;=35,"Medio",IF(STD474&lt;=80,"Alto","Inviable Sanitariamente"))))</f>
        <v>Inviable Sanitariamente</v>
      </c>
      <c r="STG474" s="44" t="str">
        <f t="shared" si="1397"/>
        <v>Inviable Sanitariamente</v>
      </c>
      <c r="STH474" s="44" t="str">
        <f t="shared" si="1397"/>
        <v>Inviable Sanitariamente</v>
      </c>
      <c r="STI474" s="44" t="str">
        <f t="shared" si="1397"/>
        <v>Inviable Sanitariamente</v>
      </c>
      <c r="STJ474" s="44" t="str">
        <f t="shared" si="1397"/>
        <v>Inviable Sanitariamente</v>
      </c>
      <c r="STK474" s="44" t="str">
        <f t="shared" si="1397"/>
        <v>Inviable Sanitariamente</v>
      </c>
      <c r="STL474" s="44" t="str">
        <f t="shared" si="1397"/>
        <v>Inviable Sanitariamente</v>
      </c>
      <c r="STM474" s="44" t="str">
        <f t="shared" si="1397"/>
        <v>Inviable Sanitariamente</v>
      </c>
      <c r="STN474" s="44" t="str">
        <f t="shared" si="1397"/>
        <v>Inviable Sanitariamente</v>
      </c>
      <c r="STO474" s="44" t="str">
        <f t="shared" si="1397"/>
        <v>Inviable Sanitariamente</v>
      </c>
      <c r="STP474" s="44" t="str">
        <f t="shared" ref="STP474:STY476" si="1398">IF(STN474&lt;5,"Sin Riesgo",IF(STN474 &lt;=14,"Bajo",IF(STN474&lt;=35,"Medio",IF(STN474&lt;=80,"Alto","Inviable Sanitariamente"))))</f>
        <v>Inviable Sanitariamente</v>
      </c>
      <c r="STQ474" s="44" t="str">
        <f t="shared" si="1398"/>
        <v>Inviable Sanitariamente</v>
      </c>
      <c r="STR474" s="44" t="str">
        <f t="shared" si="1398"/>
        <v>Inviable Sanitariamente</v>
      </c>
      <c r="STS474" s="44" t="str">
        <f t="shared" si="1398"/>
        <v>Inviable Sanitariamente</v>
      </c>
      <c r="STT474" s="44" t="str">
        <f t="shared" si="1398"/>
        <v>Inviable Sanitariamente</v>
      </c>
      <c r="STU474" s="44" t="str">
        <f t="shared" si="1398"/>
        <v>Inviable Sanitariamente</v>
      </c>
      <c r="STV474" s="44" t="str">
        <f t="shared" si="1398"/>
        <v>Inviable Sanitariamente</v>
      </c>
      <c r="STW474" s="44" t="str">
        <f t="shared" si="1398"/>
        <v>Inviable Sanitariamente</v>
      </c>
      <c r="STX474" s="44" t="str">
        <f t="shared" si="1398"/>
        <v>Inviable Sanitariamente</v>
      </c>
      <c r="STY474" s="44" t="str">
        <f t="shared" si="1398"/>
        <v>Inviable Sanitariamente</v>
      </c>
      <c r="STZ474" s="44" t="str">
        <f t="shared" ref="STZ474:SUI476" si="1399">IF(STX474&lt;5,"Sin Riesgo",IF(STX474 &lt;=14,"Bajo",IF(STX474&lt;=35,"Medio",IF(STX474&lt;=80,"Alto","Inviable Sanitariamente"))))</f>
        <v>Inviable Sanitariamente</v>
      </c>
      <c r="SUA474" s="44" t="str">
        <f t="shared" si="1399"/>
        <v>Inviable Sanitariamente</v>
      </c>
      <c r="SUB474" s="44" t="str">
        <f t="shared" si="1399"/>
        <v>Inviable Sanitariamente</v>
      </c>
      <c r="SUC474" s="44" t="str">
        <f t="shared" si="1399"/>
        <v>Inviable Sanitariamente</v>
      </c>
      <c r="SUD474" s="44" t="str">
        <f t="shared" si="1399"/>
        <v>Inviable Sanitariamente</v>
      </c>
      <c r="SUE474" s="44" t="str">
        <f t="shared" si="1399"/>
        <v>Inviable Sanitariamente</v>
      </c>
      <c r="SUF474" s="44" t="str">
        <f t="shared" si="1399"/>
        <v>Inviable Sanitariamente</v>
      </c>
      <c r="SUG474" s="44" t="str">
        <f t="shared" si="1399"/>
        <v>Inviable Sanitariamente</v>
      </c>
      <c r="SUH474" s="44" t="str">
        <f t="shared" si="1399"/>
        <v>Inviable Sanitariamente</v>
      </c>
      <c r="SUI474" s="44" t="str">
        <f t="shared" si="1399"/>
        <v>Inviable Sanitariamente</v>
      </c>
      <c r="SUJ474" s="44" t="str">
        <f t="shared" ref="SUJ474:SUS476" si="1400">IF(SUH474&lt;5,"Sin Riesgo",IF(SUH474 &lt;=14,"Bajo",IF(SUH474&lt;=35,"Medio",IF(SUH474&lt;=80,"Alto","Inviable Sanitariamente"))))</f>
        <v>Inviable Sanitariamente</v>
      </c>
      <c r="SUK474" s="44" t="str">
        <f t="shared" si="1400"/>
        <v>Inviable Sanitariamente</v>
      </c>
      <c r="SUL474" s="44" t="str">
        <f t="shared" si="1400"/>
        <v>Inviable Sanitariamente</v>
      </c>
      <c r="SUM474" s="44" t="str">
        <f t="shared" si="1400"/>
        <v>Inviable Sanitariamente</v>
      </c>
      <c r="SUN474" s="44" t="str">
        <f t="shared" si="1400"/>
        <v>Inviable Sanitariamente</v>
      </c>
      <c r="SUO474" s="44" t="str">
        <f t="shared" si="1400"/>
        <v>Inviable Sanitariamente</v>
      </c>
      <c r="SUP474" s="44" t="str">
        <f t="shared" si="1400"/>
        <v>Inviable Sanitariamente</v>
      </c>
      <c r="SUQ474" s="44" t="str">
        <f t="shared" si="1400"/>
        <v>Inviable Sanitariamente</v>
      </c>
      <c r="SUR474" s="44" t="str">
        <f t="shared" si="1400"/>
        <v>Inviable Sanitariamente</v>
      </c>
      <c r="SUS474" s="44" t="str">
        <f t="shared" si="1400"/>
        <v>Inviable Sanitariamente</v>
      </c>
      <c r="SUT474" s="44" t="str">
        <f t="shared" ref="SUT474:SVC476" si="1401">IF(SUR474&lt;5,"Sin Riesgo",IF(SUR474 &lt;=14,"Bajo",IF(SUR474&lt;=35,"Medio",IF(SUR474&lt;=80,"Alto","Inviable Sanitariamente"))))</f>
        <v>Inviable Sanitariamente</v>
      </c>
      <c r="SUU474" s="44" t="str">
        <f t="shared" si="1401"/>
        <v>Inviable Sanitariamente</v>
      </c>
      <c r="SUV474" s="44" t="str">
        <f t="shared" si="1401"/>
        <v>Inviable Sanitariamente</v>
      </c>
      <c r="SUW474" s="44" t="str">
        <f t="shared" si="1401"/>
        <v>Inviable Sanitariamente</v>
      </c>
      <c r="SUX474" s="44" t="str">
        <f t="shared" si="1401"/>
        <v>Inviable Sanitariamente</v>
      </c>
      <c r="SUY474" s="44" t="str">
        <f t="shared" si="1401"/>
        <v>Inviable Sanitariamente</v>
      </c>
      <c r="SUZ474" s="44" t="str">
        <f t="shared" si="1401"/>
        <v>Inviable Sanitariamente</v>
      </c>
      <c r="SVA474" s="44" t="str">
        <f t="shared" si="1401"/>
        <v>Inviable Sanitariamente</v>
      </c>
      <c r="SVB474" s="44" t="str">
        <f t="shared" si="1401"/>
        <v>Inviable Sanitariamente</v>
      </c>
      <c r="SVC474" s="44" t="str">
        <f t="shared" si="1401"/>
        <v>Inviable Sanitariamente</v>
      </c>
      <c r="SVD474" s="44" t="str">
        <f t="shared" ref="SVD474:SVM476" si="1402">IF(SVB474&lt;5,"Sin Riesgo",IF(SVB474 &lt;=14,"Bajo",IF(SVB474&lt;=35,"Medio",IF(SVB474&lt;=80,"Alto","Inviable Sanitariamente"))))</f>
        <v>Inviable Sanitariamente</v>
      </c>
      <c r="SVE474" s="44" t="str">
        <f t="shared" si="1402"/>
        <v>Inviable Sanitariamente</v>
      </c>
      <c r="SVF474" s="44" t="str">
        <f t="shared" si="1402"/>
        <v>Inviable Sanitariamente</v>
      </c>
      <c r="SVG474" s="44" t="str">
        <f t="shared" si="1402"/>
        <v>Inviable Sanitariamente</v>
      </c>
      <c r="SVH474" s="44" t="str">
        <f t="shared" si="1402"/>
        <v>Inviable Sanitariamente</v>
      </c>
      <c r="SVI474" s="44" t="str">
        <f t="shared" si="1402"/>
        <v>Inviable Sanitariamente</v>
      </c>
      <c r="SVJ474" s="44" t="str">
        <f t="shared" si="1402"/>
        <v>Inviable Sanitariamente</v>
      </c>
      <c r="SVK474" s="44" t="str">
        <f t="shared" si="1402"/>
        <v>Inviable Sanitariamente</v>
      </c>
      <c r="SVL474" s="44" t="str">
        <f t="shared" si="1402"/>
        <v>Inviable Sanitariamente</v>
      </c>
      <c r="SVM474" s="44" t="str">
        <f t="shared" si="1402"/>
        <v>Inviable Sanitariamente</v>
      </c>
      <c r="SVN474" s="44" t="str">
        <f t="shared" ref="SVN474:SVW476" si="1403">IF(SVL474&lt;5,"Sin Riesgo",IF(SVL474 &lt;=14,"Bajo",IF(SVL474&lt;=35,"Medio",IF(SVL474&lt;=80,"Alto","Inviable Sanitariamente"))))</f>
        <v>Inviable Sanitariamente</v>
      </c>
      <c r="SVO474" s="44" t="str">
        <f t="shared" si="1403"/>
        <v>Inviable Sanitariamente</v>
      </c>
      <c r="SVP474" s="44" t="str">
        <f t="shared" si="1403"/>
        <v>Inviable Sanitariamente</v>
      </c>
      <c r="SVQ474" s="44" t="str">
        <f t="shared" si="1403"/>
        <v>Inviable Sanitariamente</v>
      </c>
      <c r="SVR474" s="44" t="str">
        <f t="shared" si="1403"/>
        <v>Inviable Sanitariamente</v>
      </c>
      <c r="SVS474" s="44" t="str">
        <f t="shared" si="1403"/>
        <v>Inviable Sanitariamente</v>
      </c>
      <c r="SVT474" s="44" t="str">
        <f t="shared" si="1403"/>
        <v>Inviable Sanitariamente</v>
      </c>
      <c r="SVU474" s="44" t="str">
        <f t="shared" si="1403"/>
        <v>Inviable Sanitariamente</v>
      </c>
      <c r="SVV474" s="44" t="str">
        <f t="shared" si="1403"/>
        <v>Inviable Sanitariamente</v>
      </c>
      <c r="SVW474" s="44" t="str">
        <f t="shared" si="1403"/>
        <v>Inviable Sanitariamente</v>
      </c>
      <c r="SVX474" s="44" t="str">
        <f t="shared" ref="SVX474:SWG476" si="1404">IF(SVV474&lt;5,"Sin Riesgo",IF(SVV474 &lt;=14,"Bajo",IF(SVV474&lt;=35,"Medio",IF(SVV474&lt;=80,"Alto","Inviable Sanitariamente"))))</f>
        <v>Inviable Sanitariamente</v>
      </c>
      <c r="SVY474" s="44" t="str">
        <f t="shared" si="1404"/>
        <v>Inviable Sanitariamente</v>
      </c>
      <c r="SVZ474" s="44" t="str">
        <f t="shared" si="1404"/>
        <v>Inviable Sanitariamente</v>
      </c>
      <c r="SWA474" s="44" t="str">
        <f t="shared" si="1404"/>
        <v>Inviable Sanitariamente</v>
      </c>
      <c r="SWB474" s="44" t="str">
        <f t="shared" si="1404"/>
        <v>Inviable Sanitariamente</v>
      </c>
      <c r="SWC474" s="44" t="str">
        <f t="shared" si="1404"/>
        <v>Inviable Sanitariamente</v>
      </c>
      <c r="SWD474" s="44" t="str">
        <f t="shared" si="1404"/>
        <v>Inviable Sanitariamente</v>
      </c>
      <c r="SWE474" s="44" t="str">
        <f t="shared" si="1404"/>
        <v>Inviable Sanitariamente</v>
      </c>
      <c r="SWF474" s="44" t="str">
        <f t="shared" si="1404"/>
        <v>Inviable Sanitariamente</v>
      </c>
      <c r="SWG474" s="44" t="str">
        <f t="shared" si="1404"/>
        <v>Inviable Sanitariamente</v>
      </c>
      <c r="SWH474" s="44" t="str">
        <f t="shared" ref="SWH474:SWQ476" si="1405">IF(SWF474&lt;5,"Sin Riesgo",IF(SWF474 &lt;=14,"Bajo",IF(SWF474&lt;=35,"Medio",IF(SWF474&lt;=80,"Alto","Inviable Sanitariamente"))))</f>
        <v>Inviable Sanitariamente</v>
      </c>
      <c r="SWI474" s="44" t="str">
        <f t="shared" si="1405"/>
        <v>Inviable Sanitariamente</v>
      </c>
      <c r="SWJ474" s="44" t="str">
        <f t="shared" si="1405"/>
        <v>Inviable Sanitariamente</v>
      </c>
      <c r="SWK474" s="44" t="str">
        <f t="shared" si="1405"/>
        <v>Inviable Sanitariamente</v>
      </c>
      <c r="SWL474" s="44" t="str">
        <f t="shared" si="1405"/>
        <v>Inviable Sanitariamente</v>
      </c>
      <c r="SWM474" s="44" t="str">
        <f t="shared" si="1405"/>
        <v>Inviable Sanitariamente</v>
      </c>
      <c r="SWN474" s="44" t="str">
        <f t="shared" si="1405"/>
        <v>Inviable Sanitariamente</v>
      </c>
      <c r="SWO474" s="44" t="str">
        <f t="shared" si="1405"/>
        <v>Inviable Sanitariamente</v>
      </c>
      <c r="SWP474" s="44" t="str">
        <f t="shared" si="1405"/>
        <v>Inviable Sanitariamente</v>
      </c>
      <c r="SWQ474" s="44" t="str">
        <f t="shared" si="1405"/>
        <v>Inviable Sanitariamente</v>
      </c>
      <c r="SWR474" s="44" t="str">
        <f t="shared" ref="SWR474:SXA476" si="1406">IF(SWP474&lt;5,"Sin Riesgo",IF(SWP474 &lt;=14,"Bajo",IF(SWP474&lt;=35,"Medio",IF(SWP474&lt;=80,"Alto","Inviable Sanitariamente"))))</f>
        <v>Inviable Sanitariamente</v>
      </c>
      <c r="SWS474" s="44" t="str">
        <f t="shared" si="1406"/>
        <v>Inviable Sanitariamente</v>
      </c>
      <c r="SWT474" s="44" t="str">
        <f t="shared" si="1406"/>
        <v>Inviable Sanitariamente</v>
      </c>
      <c r="SWU474" s="44" t="str">
        <f t="shared" si="1406"/>
        <v>Inviable Sanitariamente</v>
      </c>
      <c r="SWV474" s="44" t="str">
        <f t="shared" si="1406"/>
        <v>Inviable Sanitariamente</v>
      </c>
      <c r="SWW474" s="44" t="str">
        <f t="shared" si="1406"/>
        <v>Inviable Sanitariamente</v>
      </c>
      <c r="SWX474" s="44" t="str">
        <f t="shared" si="1406"/>
        <v>Inviable Sanitariamente</v>
      </c>
      <c r="SWY474" s="44" t="str">
        <f t="shared" si="1406"/>
        <v>Inviable Sanitariamente</v>
      </c>
      <c r="SWZ474" s="44" t="str">
        <f t="shared" si="1406"/>
        <v>Inviable Sanitariamente</v>
      </c>
      <c r="SXA474" s="44" t="str">
        <f t="shared" si="1406"/>
        <v>Inviable Sanitariamente</v>
      </c>
      <c r="SXB474" s="44" t="str">
        <f t="shared" ref="SXB474:SXK476" si="1407">IF(SWZ474&lt;5,"Sin Riesgo",IF(SWZ474 &lt;=14,"Bajo",IF(SWZ474&lt;=35,"Medio",IF(SWZ474&lt;=80,"Alto","Inviable Sanitariamente"))))</f>
        <v>Inviable Sanitariamente</v>
      </c>
      <c r="SXC474" s="44" t="str">
        <f t="shared" si="1407"/>
        <v>Inviable Sanitariamente</v>
      </c>
      <c r="SXD474" s="44" t="str">
        <f t="shared" si="1407"/>
        <v>Inviable Sanitariamente</v>
      </c>
      <c r="SXE474" s="44" t="str">
        <f t="shared" si="1407"/>
        <v>Inviable Sanitariamente</v>
      </c>
      <c r="SXF474" s="44" t="str">
        <f t="shared" si="1407"/>
        <v>Inviable Sanitariamente</v>
      </c>
      <c r="SXG474" s="44" t="str">
        <f t="shared" si="1407"/>
        <v>Inviable Sanitariamente</v>
      </c>
      <c r="SXH474" s="44" t="str">
        <f t="shared" si="1407"/>
        <v>Inviable Sanitariamente</v>
      </c>
      <c r="SXI474" s="44" t="str">
        <f t="shared" si="1407"/>
        <v>Inviable Sanitariamente</v>
      </c>
      <c r="SXJ474" s="44" t="str">
        <f t="shared" si="1407"/>
        <v>Inviable Sanitariamente</v>
      </c>
      <c r="SXK474" s="44" t="str">
        <f t="shared" si="1407"/>
        <v>Inviable Sanitariamente</v>
      </c>
      <c r="SXL474" s="44" t="str">
        <f t="shared" ref="SXL474:SXU476" si="1408">IF(SXJ474&lt;5,"Sin Riesgo",IF(SXJ474 &lt;=14,"Bajo",IF(SXJ474&lt;=35,"Medio",IF(SXJ474&lt;=80,"Alto","Inviable Sanitariamente"))))</f>
        <v>Inviable Sanitariamente</v>
      </c>
      <c r="SXM474" s="44" t="str">
        <f t="shared" si="1408"/>
        <v>Inviable Sanitariamente</v>
      </c>
      <c r="SXN474" s="44" t="str">
        <f t="shared" si="1408"/>
        <v>Inviable Sanitariamente</v>
      </c>
      <c r="SXO474" s="44" t="str">
        <f t="shared" si="1408"/>
        <v>Inviable Sanitariamente</v>
      </c>
      <c r="SXP474" s="44" t="str">
        <f t="shared" si="1408"/>
        <v>Inviable Sanitariamente</v>
      </c>
      <c r="SXQ474" s="44" t="str">
        <f t="shared" si="1408"/>
        <v>Inviable Sanitariamente</v>
      </c>
      <c r="SXR474" s="44" t="str">
        <f t="shared" si="1408"/>
        <v>Inviable Sanitariamente</v>
      </c>
      <c r="SXS474" s="44" t="str">
        <f t="shared" si="1408"/>
        <v>Inviable Sanitariamente</v>
      </c>
      <c r="SXT474" s="44" t="str">
        <f t="shared" si="1408"/>
        <v>Inviable Sanitariamente</v>
      </c>
      <c r="SXU474" s="44" t="str">
        <f t="shared" si="1408"/>
        <v>Inviable Sanitariamente</v>
      </c>
      <c r="SXV474" s="44" t="str">
        <f t="shared" ref="SXV474:SYE476" si="1409">IF(SXT474&lt;5,"Sin Riesgo",IF(SXT474 &lt;=14,"Bajo",IF(SXT474&lt;=35,"Medio",IF(SXT474&lt;=80,"Alto","Inviable Sanitariamente"))))</f>
        <v>Inviable Sanitariamente</v>
      </c>
      <c r="SXW474" s="44" t="str">
        <f t="shared" si="1409"/>
        <v>Inviable Sanitariamente</v>
      </c>
      <c r="SXX474" s="44" t="str">
        <f t="shared" si="1409"/>
        <v>Inviable Sanitariamente</v>
      </c>
      <c r="SXY474" s="44" t="str">
        <f t="shared" si="1409"/>
        <v>Inviable Sanitariamente</v>
      </c>
      <c r="SXZ474" s="44" t="str">
        <f t="shared" si="1409"/>
        <v>Inviable Sanitariamente</v>
      </c>
      <c r="SYA474" s="44" t="str">
        <f t="shared" si="1409"/>
        <v>Inviable Sanitariamente</v>
      </c>
      <c r="SYB474" s="44" t="str">
        <f t="shared" si="1409"/>
        <v>Inviable Sanitariamente</v>
      </c>
      <c r="SYC474" s="44" t="str">
        <f t="shared" si="1409"/>
        <v>Inviable Sanitariamente</v>
      </c>
      <c r="SYD474" s="44" t="str">
        <f t="shared" si="1409"/>
        <v>Inviable Sanitariamente</v>
      </c>
      <c r="SYE474" s="44" t="str">
        <f t="shared" si="1409"/>
        <v>Inviable Sanitariamente</v>
      </c>
      <c r="SYF474" s="44" t="str">
        <f t="shared" ref="SYF474:SYO476" si="1410">IF(SYD474&lt;5,"Sin Riesgo",IF(SYD474 &lt;=14,"Bajo",IF(SYD474&lt;=35,"Medio",IF(SYD474&lt;=80,"Alto","Inviable Sanitariamente"))))</f>
        <v>Inviable Sanitariamente</v>
      </c>
      <c r="SYG474" s="44" t="str">
        <f t="shared" si="1410"/>
        <v>Inviable Sanitariamente</v>
      </c>
      <c r="SYH474" s="44" t="str">
        <f t="shared" si="1410"/>
        <v>Inviable Sanitariamente</v>
      </c>
      <c r="SYI474" s="44" t="str">
        <f t="shared" si="1410"/>
        <v>Inviable Sanitariamente</v>
      </c>
      <c r="SYJ474" s="44" t="str">
        <f t="shared" si="1410"/>
        <v>Inviable Sanitariamente</v>
      </c>
      <c r="SYK474" s="44" t="str">
        <f t="shared" si="1410"/>
        <v>Inviable Sanitariamente</v>
      </c>
      <c r="SYL474" s="44" t="str">
        <f t="shared" si="1410"/>
        <v>Inviable Sanitariamente</v>
      </c>
      <c r="SYM474" s="44" t="str">
        <f t="shared" si="1410"/>
        <v>Inviable Sanitariamente</v>
      </c>
      <c r="SYN474" s="44" t="str">
        <f t="shared" si="1410"/>
        <v>Inviable Sanitariamente</v>
      </c>
      <c r="SYO474" s="44" t="str">
        <f t="shared" si="1410"/>
        <v>Inviable Sanitariamente</v>
      </c>
      <c r="SYP474" s="44" t="str">
        <f t="shared" ref="SYP474:SYY476" si="1411">IF(SYN474&lt;5,"Sin Riesgo",IF(SYN474 &lt;=14,"Bajo",IF(SYN474&lt;=35,"Medio",IF(SYN474&lt;=80,"Alto","Inviable Sanitariamente"))))</f>
        <v>Inviable Sanitariamente</v>
      </c>
      <c r="SYQ474" s="44" t="str">
        <f t="shared" si="1411"/>
        <v>Inviable Sanitariamente</v>
      </c>
      <c r="SYR474" s="44" t="str">
        <f t="shared" si="1411"/>
        <v>Inviable Sanitariamente</v>
      </c>
      <c r="SYS474" s="44" t="str">
        <f t="shared" si="1411"/>
        <v>Inviable Sanitariamente</v>
      </c>
      <c r="SYT474" s="44" t="str">
        <f t="shared" si="1411"/>
        <v>Inviable Sanitariamente</v>
      </c>
      <c r="SYU474" s="44" t="str">
        <f t="shared" si="1411"/>
        <v>Inviable Sanitariamente</v>
      </c>
      <c r="SYV474" s="44" t="str">
        <f t="shared" si="1411"/>
        <v>Inviable Sanitariamente</v>
      </c>
      <c r="SYW474" s="44" t="str">
        <f t="shared" si="1411"/>
        <v>Inviable Sanitariamente</v>
      </c>
      <c r="SYX474" s="44" t="str">
        <f t="shared" si="1411"/>
        <v>Inviable Sanitariamente</v>
      </c>
      <c r="SYY474" s="44" t="str">
        <f t="shared" si="1411"/>
        <v>Inviable Sanitariamente</v>
      </c>
      <c r="SYZ474" s="44" t="str">
        <f t="shared" ref="SYZ474:SZI476" si="1412">IF(SYX474&lt;5,"Sin Riesgo",IF(SYX474 &lt;=14,"Bajo",IF(SYX474&lt;=35,"Medio",IF(SYX474&lt;=80,"Alto","Inviable Sanitariamente"))))</f>
        <v>Inviable Sanitariamente</v>
      </c>
      <c r="SZA474" s="44" t="str">
        <f t="shared" si="1412"/>
        <v>Inviable Sanitariamente</v>
      </c>
      <c r="SZB474" s="44" t="str">
        <f t="shared" si="1412"/>
        <v>Inviable Sanitariamente</v>
      </c>
      <c r="SZC474" s="44" t="str">
        <f t="shared" si="1412"/>
        <v>Inviable Sanitariamente</v>
      </c>
      <c r="SZD474" s="44" t="str">
        <f t="shared" si="1412"/>
        <v>Inviable Sanitariamente</v>
      </c>
      <c r="SZE474" s="44" t="str">
        <f t="shared" si="1412"/>
        <v>Inviable Sanitariamente</v>
      </c>
      <c r="SZF474" s="44" t="str">
        <f t="shared" si="1412"/>
        <v>Inviable Sanitariamente</v>
      </c>
      <c r="SZG474" s="44" t="str">
        <f t="shared" si="1412"/>
        <v>Inviable Sanitariamente</v>
      </c>
      <c r="SZH474" s="44" t="str">
        <f t="shared" si="1412"/>
        <v>Inviable Sanitariamente</v>
      </c>
      <c r="SZI474" s="44" t="str">
        <f t="shared" si="1412"/>
        <v>Inviable Sanitariamente</v>
      </c>
      <c r="SZJ474" s="44" t="str">
        <f t="shared" ref="SZJ474:SZS476" si="1413">IF(SZH474&lt;5,"Sin Riesgo",IF(SZH474 &lt;=14,"Bajo",IF(SZH474&lt;=35,"Medio",IF(SZH474&lt;=80,"Alto","Inviable Sanitariamente"))))</f>
        <v>Inviable Sanitariamente</v>
      </c>
      <c r="SZK474" s="44" t="str">
        <f t="shared" si="1413"/>
        <v>Inviable Sanitariamente</v>
      </c>
      <c r="SZL474" s="44" t="str">
        <f t="shared" si="1413"/>
        <v>Inviable Sanitariamente</v>
      </c>
      <c r="SZM474" s="44" t="str">
        <f t="shared" si="1413"/>
        <v>Inviable Sanitariamente</v>
      </c>
      <c r="SZN474" s="44" t="str">
        <f t="shared" si="1413"/>
        <v>Inviable Sanitariamente</v>
      </c>
      <c r="SZO474" s="44" t="str">
        <f t="shared" si="1413"/>
        <v>Inviable Sanitariamente</v>
      </c>
      <c r="SZP474" s="44" t="str">
        <f t="shared" si="1413"/>
        <v>Inviable Sanitariamente</v>
      </c>
      <c r="SZQ474" s="44" t="str">
        <f t="shared" si="1413"/>
        <v>Inviable Sanitariamente</v>
      </c>
      <c r="SZR474" s="44" t="str">
        <f t="shared" si="1413"/>
        <v>Inviable Sanitariamente</v>
      </c>
      <c r="SZS474" s="44" t="str">
        <f t="shared" si="1413"/>
        <v>Inviable Sanitariamente</v>
      </c>
      <c r="SZT474" s="44" t="str">
        <f t="shared" ref="SZT474:TAC476" si="1414">IF(SZR474&lt;5,"Sin Riesgo",IF(SZR474 &lt;=14,"Bajo",IF(SZR474&lt;=35,"Medio",IF(SZR474&lt;=80,"Alto","Inviable Sanitariamente"))))</f>
        <v>Inviable Sanitariamente</v>
      </c>
      <c r="SZU474" s="44" t="str">
        <f t="shared" si="1414"/>
        <v>Inviable Sanitariamente</v>
      </c>
      <c r="SZV474" s="44" t="str">
        <f t="shared" si="1414"/>
        <v>Inviable Sanitariamente</v>
      </c>
      <c r="SZW474" s="44" t="str">
        <f t="shared" si="1414"/>
        <v>Inviable Sanitariamente</v>
      </c>
      <c r="SZX474" s="44" t="str">
        <f t="shared" si="1414"/>
        <v>Inviable Sanitariamente</v>
      </c>
      <c r="SZY474" s="44" t="str">
        <f t="shared" si="1414"/>
        <v>Inviable Sanitariamente</v>
      </c>
      <c r="SZZ474" s="44" t="str">
        <f t="shared" si="1414"/>
        <v>Inviable Sanitariamente</v>
      </c>
      <c r="TAA474" s="44" t="str">
        <f t="shared" si="1414"/>
        <v>Inviable Sanitariamente</v>
      </c>
      <c r="TAB474" s="44" t="str">
        <f t="shared" si="1414"/>
        <v>Inviable Sanitariamente</v>
      </c>
      <c r="TAC474" s="44" t="str">
        <f t="shared" si="1414"/>
        <v>Inviable Sanitariamente</v>
      </c>
      <c r="TAD474" s="44" t="str">
        <f t="shared" ref="TAD474:TAM476" si="1415">IF(TAB474&lt;5,"Sin Riesgo",IF(TAB474 &lt;=14,"Bajo",IF(TAB474&lt;=35,"Medio",IF(TAB474&lt;=80,"Alto","Inviable Sanitariamente"))))</f>
        <v>Inviable Sanitariamente</v>
      </c>
      <c r="TAE474" s="44" t="str">
        <f t="shared" si="1415"/>
        <v>Inviable Sanitariamente</v>
      </c>
      <c r="TAF474" s="44" t="str">
        <f t="shared" si="1415"/>
        <v>Inviable Sanitariamente</v>
      </c>
      <c r="TAG474" s="44" t="str">
        <f t="shared" si="1415"/>
        <v>Inviable Sanitariamente</v>
      </c>
      <c r="TAH474" s="44" t="str">
        <f t="shared" si="1415"/>
        <v>Inviable Sanitariamente</v>
      </c>
      <c r="TAI474" s="44" t="str">
        <f t="shared" si="1415"/>
        <v>Inviable Sanitariamente</v>
      </c>
      <c r="TAJ474" s="44" t="str">
        <f t="shared" si="1415"/>
        <v>Inviable Sanitariamente</v>
      </c>
      <c r="TAK474" s="44" t="str">
        <f t="shared" si="1415"/>
        <v>Inviable Sanitariamente</v>
      </c>
      <c r="TAL474" s="44" t="str">
        <f t="shared" si="1415"/>
        <v>Inviable Sanitariamente</v>
      </c>
      <c r="TAM474" s="44" t="str">
        <f t="shared" si="1415"/>
        <v>Inviable Sanitariamente</v>
      </c>
      <c r="TAN474" s="44" t="str">
        <f t="shared" ref="TAN474:TAW476" si="1416">IF(TAL474&lt;5,"Sin Riesgo",IF(TAL474 &lt;=14,"Bajo",IF(TAL474&lt;=35,"Medio",IF(TAL474&lt;=80,"Alto","Inviable Sanitariamente"))))</f>
        <v>Inviable Sanitariamente</v>
      </c>
      <c r="TAO474" s="44" t="str">
        <f t="shared" si="1416"/>
        <v>Inviable Sanitariamente</v>
      </c>
      <c r="TAP474" s="44" t="str">
        <f t="shared" si="1416"/>
        <v>Inviable Sanitariamente</v>
      </c>
      <c r="TAQ474" s="44" t="str">
        <f t="shared" si="1416"/>
        <v>Inviable Sanitariamente</v>
      </c>
      <c r="TAR474" s="44" t="str">
        <f t="shared" si="1416"/>
        <v>Inviable Sanitariamente</v>
      </c>
      <c r="TAS474" s="44" t="str">
        <f t="shared" si="1416"/>
        <v>Inviable Sanitariamente</v>
      </c>
      <c r="TAT474" s="44" t="str">
        <f t="shared" si="1416"/>
        <v>Inviable Sanitariamente</v>
      </c>
      <c r="TAU474" s="44" t="str">
        <f t="shared" si="1416"/>
        <v>Inviable Sanitariamente</v>
      </c>
      <c r="TAV474" s="44" t="str">
        <f t="shared" si="1416"/>
        <v>Inviable Sanitariamente</v>
      </c>
      <c r="TAW474" s="44" t="str">
        <f t="shared" si="1416"/>
        <v>Inviable Sanitariamente</v>
      </c>
      <c r="TAX474" s="44" t="str">
        <f t="shared" ref="TAX474:TBG476" si="1417">IF(TAV474&lt;5,"Sin Riesgo",IF(TAV474 &lt;=14,"Bajo",IF(TAV474&lt;=35,"Medio",IF(TAV474&lt;=80,"Alto","Inviable Sanitariamente"))))</f>
        <v>Inviable Sanitariamente</v>
      </c>
      <c r="TAY474" s="44" t="str">
        <f t="shared" si="1417"/>
        <v>Inviable Sanitariamente</v>
      </c>
      <c r="TAZ474" s="44" t="str">
        <f t="shared" si="1417"/>
        <v>Inviable Sanitariamente</v>
      </c>
      <c r="TBA474" s="44" t="str">
        <f t="shared" si="1417"/>
        <v>Inviable Sanitariamente</v>
      </c>
      <c r="TBB474" s="44" t="str">
        <f t="shared" si="1417"/>
        <v>Inviable Sanitariamente</v>
      </c>
      <c r="TBC474" s="44" t="str">
        <f t="shared" si="1417"/>
        <v>Inviable Sanitariamente</v>
      </c>
      <c r="TBD474" s="44" t="str">
        <f t="shared" si="1417"/>
        <v>Inviable Sanitariamente</v>
      </c>
      <c r="TBE474" s="44" t="str">
        <f t="shared" si="1417"/>
        <v>Inviable Sanitariamente</v>
      </c>
      <c r="TBF474" s="44" t="str">
        <f t="shared" si="1417"/>
        <v>Inviable Sanitariamente</v>
      </c>
      <c r="TBG474" s="44" t="str">
        <f t="shared" si="1417"/>
        <v>Inviable Sanitariamente</v>
      </c>
      <c r="TBH474" s="44" t="str">
        <f t="shared" ref="TBH474:TBQ476" si="1418">IF(TBF474&lt;5,"Sin Riesgo",IF(TBF474 &lt;=14,"Bajo",IF(TBF474&lt;=35,"Medio",IF(TBF474&lt;=80,"Alto","Inviable Sanitariamente"))))</f>
        <v>Inviable Sanitariamente</v>
      </c>
      <c r="TBI474" s="44" t="str">
        <f t="shared" si="1418"/>
        <v>Inviable Sanitariamente</v>
      </c>
      <c r="TBJ474" s="44" t="str">
        <f t="shared" si="1418"/>
        <v>Inviable Sanitariamente</v>
      </c>
      <c r="TBK474" s="44" t="str">
        <f t="shared" si="1418"/>
        <v>Inviable Sanitariamente</v>
      </c>
      <c r="TBL474" s="44" t="str">
        <f t="shared" si="1418"/>
        <v>Inviable Sanitariamente</v>
      </c>
      <c r="TBM474" s="44" t="str">
        <f t="shared" si="1418"/>
        <v>Inviable Sanitariamente</v>
      </c>
      <c r="TBN474" s="44" t="str">
        <f t="shared" si="1418"/>
        <v>Inviable Sanitariamente</v>
      </c>
      <c r="TBO474" s="44" t="str">
        <f t="shared" si="1418"/>
        <v>Inviable Sanitariamente</v>
      </c>
      <c r="TBP474" s="44" t="str">
        <f t="shared" si="1418"/>
        <v>Inviable Sanitariamente</v>
      </c>
      <c r="TBQ474" s="44" t="str">
        <f t="shared" si="1418"/>
        <v>Inviable Sanitariamente</v>
      </c>
      <c r="TBR474" s="44" t="str">
        <f t="shared" ref="TBR474:TCA476" si="1419">IF(TBP474&lt;5,"Sin Riesgo",IF(TBP474 &lt;=14,"Bajo",IF(TBP474&lt;=35,"Medio",IF(TBP474&lt;=80,"Alto","Inviable Sanitariamente"))))</f>
        <v>Inviable Sanitariamente</v>
      </c>
      <c r="TBS474" s="44" t="str">
        <f t="shared" si="1419"/>
        <v>Inviable Sanitariamente</v>
      </c>
      <c r="TBT474" s="44" t="str">
        <f t="shared" si="1419"/>
        <v>Inviable Sanitariamente</v>
      </c>
      <c r="TBU474" s="44" t="str">
        <f t="shared" si="1419"/>
        <v>Inviable Sanitariamente</v>
      </c>
      <c r="TBV474" s="44" t="str">
        <f t="shared" si="1419"/>
        <v>Inviable Sanitariamente</v>
      </c>
      <c r="TBW474" s="44" t="str">
        <f t="shared" si="1419"/>
        <v>Inviable Sanitariamente</v>
      </c>
      <c r="TBX474" s="44" t="str">
        <f t="shared" si="1419"/>
        <v>Inviable Sanitariamente</v>
      </c>
      <c r="TBY474" s="44" t="str">
        <f t="shared" si="1419"/>
        <v>Inviable Sanitariamente</v>
      </c>
      <c r="TBZ474" s="44" t="str">
        <f t="shared" si="1419"/>
        <v>Inviable Sanitariamente</v>
      </c>
      <c r="TCA474" s="44" t="str">
        <f t="shared" si="1419"/>
        <v>Inviable Sanitariamente</v>
      </c>
      <c r="TCB474" s="44" t="str">
        <f t="shared" ref="TCB474:TCK476" si="1420">IF(TBZ474&lt;5,"Sin Riesgo",IF(TBZ474 &lt;=14,"Bajo",IF(TBZ474&lt;=35,"Medio",IF(TBZ474&lt;=80,"Alto","Inviable Sanitariamente"))))</f>
        <v>Inviable Sanitariamente</v>
      </c>
      <c r="TCC474" s="44" t="str">
        <f t="shared" si="1420"/>
        <v>Inviable Sanitariamente</v>
      </c>
      <c r="TCD474" s="44" t="str">
        <f t="shared" si="1420"/>
        <v>Inviable Sanitariamente</v>
      </c>
      <c r="TCE474" s="44" t="str">
        <f t="shared" si="1420"/>
        <v>Inviable Sanitariamente</v>
      </c>
      <c r="TCF474" s="44" t="str">
        <f t="shared" si="1420"/>
        <v>Inviable Sanitariamente</v>
      </c>
      <c r="TCG474" s="44" t="str">
        <f t="shared" si="1420"/>
        <v>Inviable Sanitariamente</v>
      </c>
      <c r="TCH474" s="44" t="str">
        <f t="shared" si="1420"/>
        <v>Inviable Sanitariamente</v>
      </c>
      <c r="TCI474" s="44" t="str">
        <f t="shared" si="1420"/>
        <v>Inviable Sanitariamente</v>
      </c>
      <c r="TCJ474" s="44" t="str">
        <f t="shared" si="1420"/>
        <v>Inviable Sanitariamente</v>
      </c>
      <c r="TCK474" s="44" t="str">
        <f t="shared" si="1420"/>
        <v>Inviable Sanitariamente</v>
      </c>
      <c r="TCL474" s="44" t="str">
        <f t="shared" ref="TCL474:TCU476" si="1421">IF(TCJ474&lt;5,"Sin Riesgo",IF(TCJ474 &lt;=14,"Bajo",IF(TCJ474&lt;=35,"Medio",IF(TCJ474&lt;=80,"Alto","Inviable Sanitariamente"))))</f>
        <v>Inviable Sanitariamente</v>
      </c>
      <c r="TCM474" s="44" t="str">
        <f t="shared" si="1421"/>
        <v>Inviable Sanitariamente</v>
      </c>
      <c r="TCN474" s="44" t="str">
        <f t="shared" si="1421"/>
        <v>Inviable Sanitariamente</v>
      </c>
      <c r="TCO474" s="44" t="str">
        <f t="shared" si="1421"/>
        <v>Inviable Sanitariamente</v>
      </c>
      <c r="TCP474" s="44" t="str">
        <f t="shared" si="1421"/>
        <v>Inviable Sanitariamente</v>
      </c>
      <c r="TCQ474" s="44" t="str">
        <f t="shared" si="1421"/>
        <v>Inviable Sanitariamente</v>
      </c>
      <c r="TCR474" s="44" t="str">
        <f t="shared" si="1421"/>
        <v>Inviable Sanitariamente</v>
      </c>
      <c r="TCS474" s="44" t="str">
        <f t="shared" si="1421"/>
        <v>Inviable Sanitariamente</v>
      </c>
      <c r="TCT474" s="44" t="str">
        <f t="shared" si="1421"/>
        <v>Inviable Sanitariamente</v>
      </c>
      <c r="TCU474" s="44" t="str">
        <f t="shared" si="1421"/>
        <v>Inviable Sanitariamente</v>
      </c>
      <c r="TCV474" s="44" t="str">
        <f t="shared" ref="TCV474:TDE476" si="1422">IF(TCT474&lt;5,"Sin Riesgo",IF(TCT474 &lt;=14,"Bajo",IF(TCT474&lt;=35,"Medio",IF(TCT474&lt;=80,"Alto","Inviable Sanitariamente"))))</f>
        <v>Inviable Sanitariamente</v>
      </c>
      <c r="TCW474" s="44" t="str">
        <f t="shared" si="1422"/>
        <v>Inviable Sanitariamente</v>
      </c>
      <c r="TCX474" s="44" t="str">
        <f t="shared" si="1422"/>
        <v>Inviable Sanitariamente</v>
      </c>
      <c r="TCY474" s="44" t="str">
        <f t="shared" si="1422"/>
        <v>Inviable Sanitariamente</v>
      </c>
      <c r="TCZ474" s="44" t="str">
        <f t="shared" si="1422"/>
        <v>Inviable Sanitariamente</v>
      </c>
      <c r="TDA474" s="44" t="str">
        <f t="shared" si="1422"/>
        <v>Inviable Sanitariamente</v>
      </c>
      <c r="TDB474" s="44" t="str">
        <f t="shared" si="1422"/>
        <v>Inviable Sanitariamente</v>
      </c>
      <c r="TDC474" s="44" t="str">
        <f t="shared" si="1422"/>
        <v>Inviable Sanitariamente</v>
      </c>
      <c r="TDD474" s="44" t="str">
        <f t="shared" si="1422"/>
        <v>Inviable Sanitariamente</v>
      </c>
      <c r="TDE474" s="44" t="str">
        <f t="shared" si="1422"/>
        <v>Inviable Sanitariamente</v>
      </c>
      <c r="TDF474" s="44" t="str">
        <f t="shared" ref="TDF474:TDO476" si="1423">IF(TDD474&lt;5,"Sin Riesgo",IF(TDD474 &lt;=14,"Bajo",IF(TDD474&lt;=35,"Medio",IF(TDD474&lt;=80,"Alto","Inviable Sanitariamente"))))</f>
        <v>Inviable Sanitariamente</v>
      </c>
      <c r="TDG474" s="44" t="str">
        <f t="shared" si="1423"/>
        <v>Inviable Sanitariamente</v>
      </c>
      <c r="TDH474" s="44" t="str">
        <f t="shared" si="1423"/>
        <v>Inviable Sanitariamente</v>
      </c>
      <c r="TDI474" s="44" t="str">
        <f t="shared" si="1423"/>
        <v>Inviable Sanitariamente</v>
      </c>
      <c r="TDJ474" s="44" t="str">
        <f t="shared" si="1423"/>
        <v>Inviable Sanitariamente</v>
      </c>
      <c r="TDK474" s="44" t="str">
        <f t="shared" si="1423"/>
        <v>Inviable Sanitariamente</v>
      </c>
      <c r="TDL474" s="44" t="str">
        <f t="shared" si="1423"/>
        <v>Inviable Sanitariamente</v>
      </c>
      <c r="TDM474" s="44" t="str">
        <f t="shared" si="1423"/>
        <v>Inviable Sanitariamente</v>
      </c>
      <c r="TDN474" s="44" t="str">
        <f t="shared" si="1423"/>
        <v>Inviable Sanitariamente</v>
      </c>
      <c r="TDO474" s="44" t="str">
        <f t="shared" si="1423"/>
        <v>Inviable Sanitariamente</v>
      </c>
      <c r="TDP474" s="44" t="str">
        <f t="shared" ref="TDP474:TDY476" si="1424">IF(TDN474&lt;5,"Sin Riesgo",IF(TDN474 &lt;=14,"Bajo",IF(TDN474&lt;=35,"Medio",IF(TDN474&lt;=80,"Alto","Inviable Sanitariamente"))))</f>
        <v>Inviable Sanitariamente</v>
      </c>
      <c r="TDQ474" s="44" t="str">
        <f t="shared" si="1424"/>
        <v>Inviable Sanitariamente</v>
      </c>
      <c r="TDR474" s="44" t="str">
        <f t="shared" si="1424"/>
        <v>Inviable Sanitariamente</v>
      </c>
      <c r="TDS474" s="44" t="str">
        <f t="shared" si="1424"/>
        <v>Inviable Sanitariamente</v>
      </c>
      <c r="TDT474" s="44" t="str">
        <f t="shared" si="1424"/>
        <v>Inviable Sanitariamente</v>
      </c>
      <c r="TDU474" s="44" t="str">
        <f t="shared" si="1424"/>
        <v>Inviable Sanitariamente</v>
      </c>
      <c r="TDV474" s="44" t="str">
        <f t="shared" si="1424"/>
        <v>Inviable Sanitariamente</v>
      </c>
      <c r="TDW474" s="44" t="str">
        <f t="shared" si="1424"/>
        <v>Inviable Sanitariamente</v>
      </c>
      <c r="TDX474" s="44" t="str">
        <f t="shared" si="1424"/>
        <v>Inviable Sanitariamente</v>
      </c>
      <c r="TDY474" s="44" t="str">
        <f t="shared" si="1424"/>
        <v>Inviable Sanitariamente</v>
      </c>
      <c r="TDZ474" s="44" t="str">
        <f t="shared" ref="TDZ474:TEI476" si="1425">IF(TDX474&lt;5,"Sin Riesgo",IF(TDX474 &lt;=14,"Bajo",IF(TDX474&lt;=35,"Medio",IF(TDX474&lt;=80,"Alto","Inviable Sanitariamente"))))</f>
        <v>Inviable Sanitariamente</v>
      </c>
      <c r="TEA474" s="44" t="str">
        <f t="shared" si="1425"/>
        <v>Inviable Sanitariamente</v>
      </c>
      <c r="TEB474" s="44" t="str">
        <f t="shared" si="1425"/>
        <v>Inviable Sanitariamente</v>
      </c>
      <c r="TEC474" s="44" t="str">
        <f t="shared" si="1425"/>
        <v>Inviable Sanitariamente</v>
      </c>
      <c r="TED474" s="44" t="str">
        <f t="shared" si="1425"/>
        <v>Inviable Sanitariamente</v>
      </c>
      <c r="TEE474" s="44" t="str">
        <f t="shared" si="1425"/>
        <v>Inviable Sanitariamente</v>
      </c>
      <c r="TEF474" s="44" t="str">
        <f t="shared" si="1425"/>
        <v>Inviable Sanitariamente</v>
      </c>
      <c r="TEG474" s="44" t="str">
        <f t="shared" si="1425"/>
        <v>Inviable Sanitariamente</v>
      </c>
      <c r="TEH474" s="44" t="str">
        <f t="shared" si="1425"/>
        <v>Inviable Sanitariamente</v>
      </c>
      <c r="TEI474" s="44" t="str">
        <f t="shared" si="1425"/>
        <v>Inviable Sanitariamente</v>
      </c>
      <c r="TEJ474" s="44" t="str">
        <f t="shared" ref="TEJ474:TES476" si="1426">IF(TEH474&lt;5,"Sin Riesgo",IF(TEH474 &lt;=14,"Bajo",IF(TEH474&lt;=35,"Medio",IF(TEH474&lt;=80,"Alto","Inviable Sanitariamente"))))</f>
        <v>Inviable Sanitariamente</v>
      </c>
      <c r="TEK474" s="44" t="str">
        <f t="shared" si="1426"/>
        <v>Inviable Sanitariamente</v>
      </c>
      <c r="TEL474" s="44" t="str">
        <f t="shared" si="1426"/>
        <v>Inviable Sanitariamente</v>
      </c>
      <c r="TEM474" s="44" t="str">
        <f t="shared" si="1426"/>
        <v>Inviable Sanitariamente</v>
      </c>
      <c r="TEN474" s="44" t="str">
        <f t="shared" si="1426"/>
        <v>Inviable Sanitariamente</v>
      </c>
      <c r="TEO474" s="44" t="str">
        <f t="shared" si="1426"/>
        <v>Inviable Sanitariamente</v>
      </c>
      <c r="TEP474" s="44" t="str">
        <f t="shared" si="1426"/>
        <v>Inviable Sanitariamente</v>
      </c>
      <c r="TEQ474" s="44" t="str">
        <f t="shared" si="1426"/>
        <v>Inviable Sanitariamente</v>
      </c>
      <c r="TER474" s="44" t="str">
        <f t="shared" si="1426"/>
        <v>Inviable Sanitariamente</v>
      </c>
      <c r="TES474" s="44" t="str">
        <f t="shared" si="1426"/>
        <v>Inviable Sanitariamente</v>
      </c>
      <c r="TET474" s="44" t="str">
        <f t="shared" ref="TET474:TFC476" si="1427">IF(TER474&lt;5,"Sin Riesgo",IF(TER474 &lt;=14,"Bajo",IF(TER474&lt;=35,"Medio",IF(TER474&lt;=80,"Alto","Inviable Sanitariamente"))))</f>
        <v>Inviable Sanitariamente</v>
      </c>
      <c r="TEU474" s="44" t="str">
        <f t="shared" si="1427"/>
        <v>Inviable Sanitariamente</v>
      </c>
      <c r="TEV474" s="44" t="str">
        <f t="shared" si="1427"/>
        <v>Inviable Sanitariamente</v>
      </c>
      <c r="TEW474" s="44" t="str">
        <f t="shared" si="1427"/>
        <v>Inviable Sanitariamente</v>
      </c>
      <c r="TEX474" s="44" t="str">
        <f t="shared" si="1427"/>
        <v>Inviable Sanitariamente</v>
      </c>
      <c r="TEY474" s="44" t="str">
        <f t="shared" si="1427"/>
        <v>Inviable Sanitariamente</v>
      </c>
      <c r="TEZ474" s="44" t="str">
        <f t="shared" si="1427"/>
        <v>Inviable Sanitariamente</v>
      </c>
      <c r="TFA474" s="44" t="str">
        <f t="shared" si="1427"/>
        <v>Inviable Sanitariamente</v>
      </c>
      <c r="TFB474" s="44" t="str">
        <f t="shared" si="1427"/>
        <v>Inviable Sanitariamente</v>
      </c>
      <c r="TFC474" s="44" t="str">
        <f t="shared" si="1427"/>
        <v>Inviable Sanitariamente</v>
      </c>
      <c r="TFD474" s="44" t="str">
        <f t="shared" ref="TFD474:TFM476" si="1428">IF(TFB474&lt;5,"Sin Riesgo",IF(TFB474 &lt;=14,"Bajo",IF(TFB474&lt;=35,"Medio",IF(TFB474&lt;=80,"Alto","Inviable Sanitariamente"))))</f>
        <v>Inviable Sanitariamente</v>
      </c>
      <c r="TFE474" s="44" t="str">
        <f t="shared" si="1428"/>
        <v>Inviable Sanitariamente</v>
      </c>
      <c r="TFF474" s="44" t="str">
        <f t="shared" si="1428"/>
        <v>Inviable Sanitariamente</v>
      </c>
      <c r="TFG474" s="44" t="str">
        <f t="shared" si="1428"/>
        <v>Inviable Sanitariamente</v>
      </c>
      <c r="TFH474" s="44" t="str">
        <f t="shared" si="1428"/>
        <v>Inviable Sanitariamente</v>
      </c>
      <c r="TFI474" s="44" t="str">
        <f t="shared" si="1428"/>
        <v>Inviable Sanitariamente</v>
      </c>
      <c r="TFJ474" s="44" t="str">
        <f t="shared" si="1428"/>
        <v>Inviable Sanitariamente</v>
      </c>
      <c r="TFK474" s="44" t="str">
        <f t="shared" si="1428"/>
        <v>Inviable Sanitariamente</v>
      </c>
      <c r="TFL474" s="44" t="str">
        <f t="shared" si="1428"/>
        <v>Inviable Sanitariamente</v>
      </c>
      <c r="TFM474" s="44" t="str">
        <f t="shared" si="1428"/>
        <v>Inviable Sanitariamente</v>
      </c>
      <c r="TFN474" s="44" t="str">
        <f t="shared" ref="TFN474:TFW476" si="1429">IF(TFL474&lt;5,"Sin Riesgo",IF(TFL474 &lt;=14,"Bajo",IF(TFL474&lt;=35,"Medio",IF(TFL474&lt;=80,"Alto","Inviable Sanitariamente"))))</f>
        <v>Inviable Sanitariamente</v>
      </c>
      <c r="TFO474" s="44" t="str">
        <f t="shared" si="1429"/>
        <v>Inviable Sanitariamente</v>
      </c>
      <c r="TFP474" s="44" t="str">
        <f t="shared" si="1429"/>
        <v>Inviable Sanitariamente</v>
      </c>
      <c r="TFQ474" s="44" t="str">
        <f t="shared" si="1429"/>
        <v>Inviable Sanitariamente</v>
      </c>
      <c r="TFR474" s="44" t="str">
        <f t="shared" si="1429"/>
        <v>Inviable Sanitariamente</v>
      </c>
      <c r="TFS474" s="44" t="str">
        <f t="shared" si="1429"/>
        <v>Inviable Sanitariamente</v>
      </c>
      <c r="TFT474" s="44" t="str">
        <f t="shared" si="1429"/>
        <v>Inviable Sanitariamente</v>
      </c>
      <c r="TFU474" s="44" t="str">
        <f t="shared" si="1429"/>
        <v>Inviable Sanitariamente</v>
      </c>
      <c r="TFV474" s="44" t="str">
        <f t="shared" si="1429"/>
        <v>Inviable Sanitariamente</v>
      </c>
      <c r="TFW474" s="44" t="str">
        <f t="shared" si="1429"/>
        <v>Inviable Sanitariamente</v>
      </c>
      <c r="TFX474" s="44" t="str">
        <f t="shared" ref="TFX474:TGG476" si="1430">IF(TFV474&lt;5,"Sin Riesgo",IF(TFV474 &lt;=14,"Bajo",IF(TFV474&lt;=35,"Medio",IF(TFV474&lt;=80,"Alto","Inviable Sanitariamente"))))</f>
        <v>Inviable Sanitariamente</v>
      </c>
      <c r="TFY474" s="44" t="str">
        <f t="shared" si="1430"/>
        <v>Inviable Sanitariamente</v>
      </c>
      <c r="TFZ474" s="44" t="str">
        <f t="shared" si="1430"/>
        <v>Inviable Sanitariamente</v>
      </c>
      <c r="TGA474" s="44" t="str">
        <f t="shared" si="1430"/>
        <v>Inviable Sanitariamente</v>
      </c>
      <c r="TGB474" s="44" t="str">
        <f t="shared" si="1430"/>
        <v>Inviable Sanitariamente</v>
      </c>
      <c r="TGC474" s="44" t="str">
        <f t="shared" si="1430"/>
        <v>Inviable Sanitariamente</v>
      </c>
      <c r="TGD474" s="44" t="str">
        <f t="shared" si="1430"/>
        <v>Inviable Sanitariamente</v>
      </c>
      <c r="TGE474" s="44" t="str">
        <f t="shared" si="1430"/>
        <v>Inviable Sanitariamente</v>
      </c>
      <c r="TGF474" s="44" t="str">
        <f t="shared" si="1430"/>
        <v>Inviable Sanitariamente</v>
      </c>
      <c r="TGG474" s="44" t="str">
        <f t="shared" si="1430"/>
        <v>Inviable Sanitariamente</v>
      </c>
      <c r="TGH474" s="44" t="str">
        <f t="shared" ref="TGH474:TGQ476" si="1431">IF(TGF474&lt;5,"Sin Riesgo",IF(TGF474 &lt;=14,"Bajo",IF(TGF474&lt;=35,"Medio",IF(TGF474&lt;=80,"Alto","Inviable Sanitariamente"))))</f>
        <v>Inviable Sanitariamente</v>
      </c>
      <c r="TGI474" s="44" t="str">
        <f t="shared" si="1431"/>
        <v>Inviable Sanitariamente</v>
      </c>
      <c r="TGJ474" s="44" t="str">
        <f t="shared" si="1431"/>
        <v>Inviable Sanitariamente</v>
      </c>
      <c r="TGK474" s="44" t="str">
        <f t="shared" si="1431"/>
        <v>Inviable Sanitariamente</v>
      </c>
      <c r="TGL474" s="44" t="str">
        <f t="shared" si="1431"/>
        <v>Inviable Sanitariamente</v>
      </c>
      <c r="TGM474" s="44" t="str">
        <f t="shared" si="1431"/>
        <v>Inviable Sanitariamente</v>
      </c>
      <c r="TGN474" s="44" t="str">
        <f t="shared" si="1431"/>
        <v>Inviable Sanitariamente</v>
      </c>
      <c r="TGO474" s="44" t="str">
        <f t="shared" si="1431"/>
        <v>Inviable Sanitariamente</v>
      </c>
      <c r="TGP474" s="44" t="str">
        <f t="shared" si="1431"/>
        <v>Inviable Sanitariamente</v>
      </c>
      <c r="TGQ474" s="44" t="str">
        <f t="shared" si="1431"/>
        <v>Inviable Sanitariamente</v>
      </c>
      <c r="TGR474" s="44" t="str">
        <f t="shared" ref="TGR474:THA476" si="1432">IF(TGP474&lt;5,"Sin Riesgo",IF(TGP474 &lt;=14,"Bajo",IF(TGP474&lt;=35,"Medio",IF(TGP474&lt;=80,"Alto","Inviable Sanitariamente"))))</f>
        <v>Inviable Sanitariamente</v>
      </c>
      <c r="TGS474" s="44" t="str">
        <f t="shared" si="1432"/>
        <v>Inviable Sanitariamente</v>
      </c>
      <c r="TGT474" s="44" t="str">
        <f t="shared" si="1432"/>
        <v>Inviable Sanitariamente</v>
      </c>
      <c r="TGU474" s="44" t="str">
        <f t="shared" si="1432"/>
        <v>Inviable Sanitariamente</v>
      </c>
      <c r="TGV474" s="44" t="str">
        <f t="shared" si="1432"/>
        <v>Inviable Sanitariamente</v>
      </c>
      <c r="TGW474" s="44" t="str">
        <f t="shared" si="1432"/>
        <v>Inviable Sanitariamente</v>
      </c>
      <c r="TGX474" s="44" t="str">
        <f t="shared" si="1432"/>
        <v>Inviable Sanitariamente</v>
      </c>
      <c r="TGY474" s="44" t="str">
        <f t="shared" si="1432"/>
        <v>Inviable Sanitariamente</v>
      </c>
      <c r="TGZ474" s="44" t="str">
        <f t="shared" si="1432"/>
        <v>Inviable Sanitariamente</v>
      </c>
      <c r="THA474" s="44" t="str">
        <f t="shared" si="1432"/>
        <v>Inviable Sanitariamente</v>
      </c>
      <c r="THB474" s="44" t="str">
        <f t="shared" ref="THB474:THK476" si="1433">IF(TGZ474&lt;5,"Sin Riesgo",IF(TGZ474 &lt;=14,"Bajo",IF(TGZ474&lt;=35,"Medio",IF(TGZ474&lt;=80,"Alto","Inviable Sanitariamente"))))</f>
        <v>Inviable Sanitariamente</v>
      </c>
      <c r="THC474" s="44" t="str">
        <f t="shared" si="1433"/>
        <v>Inviable Sanitariamente</v>
      </c>
      <c r="THD474" s="44" t="str">
        <f t="shared" si="1433"/>
        <v>Inviable Sanitariamente</v>
      </c>
      <c r="THE474" s="44" t="str">
        <f t="shared" si="1433"/>
        <v>Inviable Sanitariamente</v>
      </c>
      <c r="THF474" s="44" t="str">
        <f t="shared" si="1433"/>
        <v>Inviable Sanitariamente</v>
      </c>
      <c r="THG474" s="44" t="str">
        <f t="shared" si="1433"/>
        <v>Inviable Sanitariamente</v>
      </c>
      <c r="THH474" s="44" t="str">
        <f t="shared" si="1433"/>
        <v>Inviable Sanitariamente</v>
      </c>
      <c r="THI474" s="44" t="str">
        <f t="shared" si="1433"/>
        <v>Inviable Sanitariamente</v>
      </c>
      <c r="THJ474" s="44" t="str">
        <f t="shared" si="1433"/>
        <v>Inviable Sanitariamente</v>
      </c>
      <c r="THK474" s="44" t="str">
        <f t="shared" si="1433"/>
        <v>Inviable Sanitariamente</v>
      </c>
      <c r="THL474" s="44" t="str">
        <f t="shared" ref="THL474:THU476" si="1434">IF(THJ474&lt;5,"Sin Riesgo",IF(THJ474 &lt;=14,"Bajo",IF(THJ474&lt;=35,"Medio",IF(THJ474&lt;=80,"Alto","Inviable Sanitariamente"))))</f>
        <v>Inviable Sanitariamente</v>
      </c>
      <c r="THM474" s="44" t="str">
        <f t="shared" si="1434"/>
        <v>Inviable Sanitariamente</v>
      </c>
      <c r="THN474" s="44" t="str">
        <f t="shared" si="1434"/>
        <v>Inviable Sanitariamente</v>
      </c>
      <c r="THO474" s="44" t="str">
        <f t="shared" si="1434"/>
        <v>Inviable Sanitariamente</v>
      </c>
      <c r="THP474" s="44" t="str">
        <f t="shared" si="1434"/>
        <v>Inviable Sanitariamente</v>
      </c>
      <c r="THQ474" s="44" t="str">
        <f t="shared" si="1434"/>
        <v>Inviable Sanitariamente</v>
      </c>
      <c r="THR474" s="44" t="str">
        <f t="shared" si="1434"/>
        <v>Inviable Sanitariamente</v>
      </c>
      <c r="THS474" s="44" t="str">
        <f t="shared" si="1434"/>
        <v>Inviable Sanitariamente</v>
      </c>
      <c r="THT474" s="44" t="str">
        <f t="shared" si="1434"/>
        <v>Inviable Sanitariamente</v>
      </c>
      <c r="THU474" s="44" t="str">
        <f t="shared" si="1434"/>
        <v>Inviable Sanitariamente</v>
      </c>
      <c r="THV474" s="44" t="str">
        <f t="shared" ref="THV474:TIE476" si="1435">IF(THT474&lt;5,"Sin Riesgo",IF(THT474 &lt;=14,"Bajo",IF(THT474&lt;=35,"Medio",IF(THT474&lt;=80,"Alto","Inviable Sanitariamente"))))</f>
        <v>Inviable Sanitariamente</v>
      </c>
      <c r="THW474" s="44" t="str">
        <f t="shared" si="1435"/>
        <v>Inviable Sanitariamente</v>
      </c>
      <c r="THX474" s="44" t="str">
        <f t="shared" si="1435"/>
        <v>Inviable Sanitariamente</v>
      </c>
      <c r="THY474" s="44" t="str">
        <f t="shared" si="1435"/>
        <v>Inviable Sanitariamente</v>
      </c>
      <c r="THZ474" s="44" t="str">
        <f t="shared" si="1435"/>
        <v>Inviable Sanitariamente</v>
      </c>
      <c r="TIA474" s="44" t="str">
        <f t="shared" si="1435"/>
        <v>Inviable Sanitariamente</v>
      </c>
      <c r="TIB474" s="44" t="str">
        <f t="shared" si="1435"/>
        <v>Inviable Sanitariamente</v>
      </c>
      <c r="TIC474" s="44" t="str">
        <f t="shared" si="1435"/>
        <v>Inviable Sanitariamente</v>
      </c>
      <c r="TID474" s="44" t="str">
        <f t="shared" si="1435"/>
        <v>Inviable Sanitariamente</v>
      </c>
      <c r="TIE474" s="44" t="str">
        <f t="shared" si="1435"/>
        <v>Inviable Sanitariamente</v>
      </c>
      <c r="TIF474" s="44" t="str">
        <f t="shared" ref="TIF474:TIO476" si="1436">IF(TID474&lt;5,"Sin Riesgo",IF(TID474 &lt;=14,"Bajo",IF(TID474&lt;=35,"Medio",IF(TID474&lt;=80,"Alto","Inviable Sanitariamente"))))</f>
        <v>Inviable Sanitariamente</v>
      </c>
      <c r="TIG474" s="44" t="str">
        <f t="shared" si="1436"/>
        <v>Inviable Sanitariamente</v>
      </c>
      <c r="TIH474" s="44" t="str">
        <f t="shared" si="1436"/>
        <v>Inviable Sanitariamente</v>
      </c>
      <c r="TII474" s="44" t="str">
        <f t="shared" si="1436"/>
        <v>Inviable Sanitariamente</v>
      </c>
      <c r="TIJ474" s="44" t="str">
        <f t="shared" si="1436"/>
        <v>Inviable Sanitariamente</v>
      </c>
      <c r="TIK474" s="44" t="str">
        <f t="shared" si="1436"/>
        <v>Inviable Sanitariamente</v>
      </c>
      <c r="TIL474" s="44" t="str">
        <f t="shared" si="1436"/>
        <v>Inviable Sanitariamente</v>
      </c>
      <c r="TIM474" s="44" t="str">
        <f t="shared" si="1436"/>
        <v>Inviable Sanitariamente</v>
      </c>
      <c r="TIN474" s="44" t="str">
        <f t="shared" si="1436"/>
        <v>Inviable Sanitariamente</v>
      </c>
      <c r="TIO474" s="44" t="str">
        <f t="shared" si="1436"/>
        <v>Inviable Sanitariamente</v>
      </c>
      <c r="TIP474" s="44" t="str">
        <f t="shared" ref="TIP474:TIY476" si="1437">IF(TIN474&lt;5,"Sin Riesgo",IF(TIN474 &lt;=14,"Bajo",IF(TIN474&lt;=35,"Medio",IF(TIN474&lt;=80,"Alto","Inviable Sanitariamente"))))</f>
        <v>Inviable Sanitariamente</v>
      </c>
      <c r="TIQ474" s="44" t="str">
        <f t="shared" si="1437"/>
        <v>Inviable Sanitariamente</v>
      </c>
      <c r="TIR474" s="44" t="str">
        <f t="shared" si="1437"/>
        <v>Inviable Sanitariamente</v>
      </c>
      <c r="TIS474" s="44" t="str">
        <f t="shared" si="1437"/>
        <v>Inviable Sanitariamente</v>
      </c>
      <c r="TIT474" s="44" t="str">
        <f t="shared" si="1437"/>
        <v>Inviable Sanitariamente</v>
      </c>
      <c r="TIU474" s="44" t="str">
        <f t="shared" si="1437"/>
        <v>Inviable Sanitariamente</v>
      </c>
      <c r="TIV474" s="44" t="str">
        <f t="shared" si="1437"/>
        <v>Inviable Sanitariamente</v>
      </c>
      <c r="TIW474" s="44" t="str">
        <f t="shared" si="1437"/>
        <v>Inviable Sanitariamente</v>
      </c>
      <c r="TIX474" s="44" t="str">
        <f t="shared" si="1437"/>
        <v>Inviable Sanitariamente</v>
      </c>
      <c r="TIY474" s="44" t="str">
        <f t="shared" si="1437"/>
        <v>Inviable Sanitariamente</v>
      </c>
      <c r="TIZ474" s="44" t="str">
        <f t="shared" ref="TIZ474:TJI476" si="1438">IF(TIX474&lt;5,"Sin Riesgo",IF(TIX474 &lt;=14,"Bajo",IF(TIX474&lt;=35,"Medio",IF(TIX474&lt;=80,"Alto","Inviable Sanitariamente"))))</f>
        <v>Inviable Sanitariamente</v>
      </c>
      <c r="TJA474" s="44" t="str">
        <f t="shared" si="1438"/>
        <v>Inviable Sanitariamente</v>
      </c>
      <c r="TJB474" s="44" t="str">
        <f t="shared" si="1438"/>
        <v>Inviable Sanitariamente</v>
      </c>
      <c r="TJC474" s="44" t="str">
        <f t="shared" si="1438"/>
        <v>Inviable Sanitariamente</v>
      </c>
      <c r="TJD474" s="44" t="str">
        <f t="shared" si="1438"/>
        <v>Inviable Sanitariamente</v>
      </c>
      <c r="TJE474" s="44" t="str">
        <f t="shared" si="1438"/>
        <v>Inviable Sanitariamente</v>
      </c>
      <c r="TJF474" s="44" t="str">
        <f t="shared" si="1438"/>
        <v>Inviable Sanitariamente</v>
      </c>
      <c r="TJG474" s="44" t="str">
        <f t="shared" si="1438"/>
        <v>Inviable Sanitariamente</v>
      </c>
      <c r="TJH474" s="44" t="str">
        <f t="shared" si="1438"/>
        <v>Inviable Sanitariamente</v>
      </c>
      <c r="TJI474" s="44" t="str">
        <f t="shared" si="1438"/>
        <v>Inviable Sanitariamente</v>
      </c>
      <c r="TJJ474" s="44" t="str">
        <f t="shared" ref="TJJ474:TJS476" si="1439">IF(TJH474&lt;5,"Sin Riesgo",IF(TJH474 &lt;=14,"Bajo",IF(TJH474&lt;=35,"Medio",IF(TJH474&lt;=80,"Alto","Inviable Sanitariamente"))))</f>
        <v>Inviable Sanitariamente</v>
      </c>
      <c r="TJK474" s="44" t="str">
        <f t="shared" si="1439"/>
        <v>Inviable Sanitariamente</v>
      </c>
      <c r="TJL474" s="44" t="str">
        <f t="shared" si="1439"/>
        <v>Inviable Sanitariamente</v>
      </c>
      <c r="TJM474" s="44" t="str">
        <f t="shared" si="1439"/>
        <v>Inviable Sanitariamente</v>
      </c>
      <c r="TJN474" s="44" t="str">
        <f t="shared" si="1439"/>
        <v>Inviable Sanitariamente</v>
      </c>
      <c r="TJO474" s="44" t="str">
        <f t="shared" si="1439"/>
        <v>Inviable Sanitariamente</v>
      </c>
      <c r="TJP474" s="44" t="str">
        <f t="shared" si="1439"/>
        <v>Inviable Sanitariamente</v>
      </c>
      <c r="TJQ474" s="44" t="str">
        <f t="shared" si="1439"/>
        <v>Inviable Sanitariamente</v>
      </c>
      <c r="TJR474" s="44" t="str">
        <f t="shared" si="1439"/>
        <v>Inviable Sanitariamente</v>
      </c>
      <c r="TJS474" s="44" t="str">
        <f t="shared" si="1439"/>
        <v>Inviable Sanitariamente</v>
      </c>
      <c r="TJT474" s="44" t="str">
        <f t="shared" ref="TJT474:TKC476" si="1440">IF(TJR474&lt;5,"Sin Riesgo",IF(TJR474 &lt;=14,"Bajo",IF(TJR474&lt;=35,"Medio",IF(TJR474&lt;=80,"Alto","Inviable Sanitariamente"))))</f>
        <v>Inviable Sanitariamente</v>
      </c>
      <c r="TJU474" s="44" t="str">
        <f t="shared" si="1440"/>
        <v>Inviable Sanitariamente</v>
      </c>
      <c r="TJV474" s="44" t="str">
        <f t="shared" si="1440"/>
        <v>Inviable Sanitariamente</v>
      </c>
      <c r="TJW474" s="44" t="str">
        <f t="shared" si="1440"/>
        <v>Inviable Sanitariamente</v>
      </c>
      <c r="TJX474" s="44" t="str">
        <f t="shared" si="1440"/>
        <v>Inviable Sanitariamente</v>
      </c>
      <c r="TJY474" s="44" t="str">
        <f t="shared" si="1440"/>
        <v>Inviable Sanitariamente</v>
      </c>
      <c r="TJZ474" s="44" t="str">
        <f t="shared" si="1440"/>
        <v>Inviable Sanitariamente</v>
      </c>
      <c r="TKA474" s="44" t="str">
        <f t="shared" si="1440"/>
        <v>Inviable Sanitariamente</v>
      </c>
      <c r="TKB474" s="44" t="str">
        <f t="shared" si="1440"/>
        <v>Inviable Sanitariamente</v>
      </c>
      <c r="TKC474" s="44" t="str">
        <f t="shared" si="1440"/>
        <v>Inviable Sanitariamente</v>
      </c>
      <c r="TKD474" s="44" t="str">
        <f t="shared" ref="TKD474:TKM476" si="1441">IF(TKB474&lt;5,"Sin Riesgo",IF(TKB474 &lt;=14,"Bajo",IF(TKB474&lt;=35,"Medio",IF(TKB474&lt;=80,"Alto","Inviable Sanitariamente"))))</f>
        <v>Inviable Sanitariamente</v>
      </c>
      <c r="TKE474" s="44" t="str">
        <f t="shared" si="1441"/>
        <v>Inviable Sanitariamente</v>
      </c>
      <c r="TKF474" s="44" t="str">
        <f t="shared" si="1441"/>
        <v>Inviable Sanitariamente</v>
      </c>
      <c r="TKG474" s="44" t="str">
        <f t="shared" si="1441"/>
        <v>Inviable Sanitariamente</v>
      </c>
      <c r="TKH474" s="44" t="str">
        <f t="shared" si="1441"/>
        <v>Inviable Sanitariamente</v>
      </c>
      <c r="TKI474" s="44" t="str">
        <f t="shared" si="1441"/>
        <v>Inviable Sanitariamente</v>
      </c>
      <c r="TKJ474" s="44" t="str">
        <f t="shared" si="1441"/>
        <v>Inviable Sanitariamente</v>
      </c>
      <c r="TKK474" s="44" t="str">
        <f t="shared" si="1441"/>
        <v>Inviable Sanitariamente</v>
      </c>
      <c r="TKL474" s="44" t="str">
        <f t="shared" si="1441"/>
        <v>Inviable Sanitariamente</v>
      </c>
      <c r="TKM474" s="44" t="str">
        <f t="shared" si="1441"/>
        <v>Inviable Sanitariamente</v>
      </c>
      <c r="TKN474" s="44" t="str">
        <f t="shared" ref="TKN474:TKW476" si="1442">IF(TKL474&lt;5,"Sin Riesgo",IF(TKL474 &lt;=14,"Bajo",IF(TKL474&lt;=35,"Medio",IF(TKL474&lt;=80,"Alto","Inviable Sanitariamente"))))</f>
        <v>Inviable Sanitariamente</v>
      </c>
      <c r="TKO474" s="44" t="str">
        <f t="shared" si="1442"/>
        <v>Inviable Sanitariamente</v>
      </c>
      <c r="TKP474" s="44" t="str">
        <f t="shared" si="1442"/>
        <v>Inviable Sanitariamente</v>
      </c>
      <c r="TKQ474" s="44" t="str">
        <f t="shared" si="1442"/>
        <v>Inviable Sanitariamente</v>
      </c>
      <c r="TKR474" s="44" t="str">
        <f t="shared" si="1442"/>
        <v>Inviable Sanitariamente</v>
      </c>
      <c r="TKS474" s="44" t="str">
        <f t="shared" si="1442"/>
        <v>Inviable Sanitariamente</v>
      </c>
      <c r="TKT474" s="44" t="str">
        <f t="shared" si="1442"/>
        <v>Inviable Sanitariamente</v>
      </c>
      <c r="TKU474" s="44" t="str">
        <f t="shared" si="1442"/>
        <v>Inviable Sanitariamente</v>
      </c>
      <c r="TKV474" s="44" t="str">
        <f t="shared" si="1442"/>
        <v>Inviable Sanitariamente</v>
      </c>
      <c r="TKW474" s="44" t="str">
        <f t="shared" si="1442"/>
        <v>Inviable Sanitariamente</v>
      </c>
      <c r="TKX474" s="44" t="str">
        <f t="shared" ref="TKX474:TLG476" si="1443">IF(TKV474&lt;5,"Sin Riesgo",IF(TKV474 &lt;=14,"Bajo",IF(TKV474&lt;=35,"Medio",IF(TKV474&lt;=80,"Alto","Inviable Sanitariamente"))))</f>
        <v>Inviable Sanitariamente</v>
      </c>
      <c r="TKY474" s="44" t="str">
        <f t="shared" si="1443"/>
        <v>Inviable Sanitariamente</v>
      </c>
      <c r="TKZ474" s="44" t="str">
        <f t="shared" si="1443"/>
        <v>Inviable Sanitariamente</v>
      </c>
      <c r="TLA474" s="44" t="str">
        <f t="shared" si="1443"/>
        <v>Inviable Sanitariamente</v>
      </c>
      <c r="TLB474" s="44" t="str">
        <f t="shared" si="1443"/>
        <v>Inviable Sanitariamente</v>
      </c>
      <c r="TLC474" s="44" t="str">
        <f t="shared" si="1443"/>
        <v>Inviable Sanitariamente</v>
      </c>
      <c r="TLD474" s="44" t="str">
        <f t="shared" si="1443"/>
        <v>Inviable Sanitariamente</v>
      </c>
      <c r="TLE474" s="44" t="str">
        <f t="shared" si="1443"/>
        <v>Inviable Sanitariamente</v>
      </c>
      <c r="TLF474" s="44" t="str">
        <f t="shared" si="1443"/>
        <v>Inviable Sanitariamente</v>
      </c>
      <c r="TLG474" s="44" t="str">
        <f t="shared" si="1443"/>
        <v>Inviable Sanitariamente</v>
      </c>
      <c r="TLH474" s="44" t="str">
        <f t="shared" ref="TLH474:TLQ476" si="1444">IF(TLF474&lt;5,"Sin Riesgo",IF(TLF474 &lt;=14,"Bajo",IF(TLF474&lt;=35,"Medio",IF(TLF474&lt;=80,"Alto","Inviable Sanitariamente"))))</f>
        <v>Inviable Sanitariamente</v>
      </c>
      <c r="TLI474" s="44" t="str">
        <f t="shared" si="1444"/>
        <v>Inviable Sanitariamente</v>
      </c>
      <c r="TLJ474" s="44" t="str">
        <f t="shared" si="1444"/>
        <v>Inviable Sanitariamente</v>
      </c>
      <c r="TLK474" s="44" t="str">
        <f t="shared" si="1444"/>
        <v>Inviable Sanitariamente</v>
      </c>
      <c r="TLL474" s="44" t="str">
        <f t="shared" si="1444"/>
        <v>Inviable Sanitariamente</v>
      </c>
      <c r="TLM474" s="44" t="str">
        <f t="shared" si="1444"/>
        <v>Inviable Sanitariamente</v>
      </c>
      <c r="TLN474" s="44" t="str">
        <f t="shared" si="1444"/>
        <v>Inviable Sanitariamente</v>
      </c>
      <c r="TLO474" s="44" t="str">
        <f t="shared" si="1444"/>
        <v>Inviable Sanitariamente</v>
      </c>
      <c r="TLP474" s="44" t="str">
        <f t="shared" si="1444"/>
        <v>Inviable Sanitariamente</v>
      </c>
      <c r="TLQ474" s="44" t="str">
        <f t="shared" si="1444"/>
        <v>Inviable Sanitariamente</v>
      </c>
      <c r="TLR474" s="44" t="str">
        <f t="shared" ref="TLR474:TMA476" si="1445">IF(TLP474&lt;5,"Sin Riesgo",IF(TLP474 &lt;=14,"Bajo",IF(TLP474&lt;=35,"Medio",IF(TLP474&lt;=80,"Alto","Inviable Sanitariamente"))))</f>
        <v>Inviable Sanitariamente</v>
      </c>
      <c r="TLS474" s="44" t="str">
        <f t="shared" si="1445"/>
        <v>Inviable Sanitariamente</v>
      </c>
      <c r="TLT474" s="44" t="str">
        <f t="shared" si="1445"/>
        <v>Inviable Sanitariamente</v>
      </c>
      <c r="TLU474" s="44" t="str">
        <f t="shared" si="1445"/>
        <v>Inviable Sanitariamente</v>
      </c>
      <c r="TLV474" s="44" t="str">
        <f t="shared" si="1445"/>
        <v>Inviable Sanitariamente</v>
      </c>
      <c r="TLW474" s="44" t="str">
        <f t="shared" si="1445"/>
        <v>Inviable Sanitariamente</v>
      </c>
      <c r="TLX474" s="44" t="str">
        <f t="shared" si="1445"/>
        <v>Inviable Sanitariamente</v>
      </c>
      <c r="TLY474" s="44" t="str">
        <f t="shared" si="1445"/>
        <v>Inviable Sanitariamente</v>
      </c>
      <c r="TLZ474" s="44" t="str">
        <f t="shared" si="1445"/>
        <v>Inviable Sanitariamente</v>
      </c>
      <c r="TMA474" s="44" t="str">
        <f t="shared" si="1445"/>
        <v>Inviable Sanitariamente</v>
      </c>
      <c r="TMB474" s="44" t="str">
        <f t="shared" ref="TMB474:TMK476" si="1446">IF(TLZ474&lt;5,"Sin Riesgo",IF(TLZ474 &lt;=14,"Bajo",IF(TLZ474&lt;=35,"Medio",IF(TLZ474&lt;=80,"Alto","Inviable Sanitariamente"))))</f>
        <v>Inviable Sanitariamente</v>
      </c>
      <c r="TMC474" s="44" t="str">
        <f t="shared" si="1446"/>
        <v>Inviable Sanitariamente</v>
      </c>
      <c r="TMD474" s="44" t="str">
        <f t="shared" si="1446"/>
        <v>Inviable Sanitariamente</v>
      </c>
      <c r="TME474" s="44" t="str">
        <f t="shared" si="1446"/>
        <v>Inviable Sanitariamente</v>
      </c>
      <c r="TMF474" s="44" t="str">
        <f t="shared" si="1446"/>
        <v>Inviable Sanitariamente</v>
      </c>
      <c r="TMG474" s="44" t="str">
        <f t="shared" si="1446"/>
        <v>Inviable Sanitariamente</v>
      </c>
      <c r="TMH474" s="44" t="str">
        <f t="shared" si="1446"/>
        <v>Inviable Sanitariamente</v>
      </c>
      <c r="TMI474" s="44" t="str">
        <f t="shared" si="1446"/>
        <v>Inviable Sanitariamente</v>
      </c>
      <c r="TMJ474" s="44" t="str">
        <f t="shared" si="1446"/>
        <v>Inviable Sanitariamente</v>
      </c>
      <c r="TMK474" s="44" t="str">
        <f t="shared" si="1446"/>
        <v>Inviable Sanitariamente</v>
      </c>
      <c r="TML474" s="44" t="str">
        <f t="shared" ref="TML474:TMU476" si="1447">IF(TMJ474&lt;5,"Sin Riesgo",IF(TMJ474 &lt;=14,"Bajo",IF(TMJ474&lt;=35,"Medio",IF(TMJ474&lt;=80,"Alto","Inviable Sanitariamente"))))</f>
        <v>Inviable Sanitariamente</v>
      </c>
      <c r="TMM474" s="44" t="str">
        <f t="shared" si="1447"/>
        <v>Inviable Sanitariamente</v>
      </c>
      <c r="TMN474" s="44" t="str">
        <f t="shared" si="1447"/>
        <v>Inviable Sanitariamente</v>
      </c>
      <c r="TMO474" s="44" t="str">
        <f t="shared" si="1447"/>
        <v>Inviable Sanitariamente</v>
      </c>
      <c r="TMP474" s="44" t="str">
        <f t="shared" si="1447"/>
        <v>Inviable Sanitariamente</v>
      </c>
      <c r="TMQ474" s="44" t="str">
        <f t="shared" si="1447"/>
        <v>Inviable Sanitariamente</v>
      </c>
      <c r="TMR474" s="44" t="str">
        <f t="shared" si="1447"/>
        <v>Inviable Sanitariamente</v>
      </c>
      <c r="TMS474" s="44" t="str">
        <f t="shared" si="1447"/>
        <v>Inviable Sanitariamente</v>
      </c>
      <c r="TMT474" s="44" t="str">
        <f t="shared" si="1447"/>
        <v>Inviable Sanitariamente</v>
      </c>
      <c r="TMU474" s="44" t="str">
        <f t="shared" si="1447"/>
        <v>Inviable Sanitariamente</v>
      </c>
      <c r="TMV474" s="44" t="str">
        <f t="shared" ref="TMV474:TNE476" si="1448">IF(TMT474&lt;5,"Sin Riesgo",IF(TMT474 &lt;=14,"Bajo",IF(TMT474&lt;=35,"Medio",IF(TMT474&lt;=80,"Alto","Inviable Sanitariamente"))))</f>
        <v>Inviable Sanitariamente</v>
      </c>
      <c r="TMW474" s="44" t="str">
        <f t="shared" si="1448"/>
        <v>Inviable Sanitariamente</v>
      </c>
      <c r="TMX474" s="44" t="str">
        <f t="shared" si="1448"/>
        <v>Inviable Sanitariamente</v>
      </c>
      <c r="TMY474" s="44" t="str">
        <f t="shared" si="1448"/>
        <v>Inviable Sanitariamente</v>
      </c>
      <c r="TMZ474" s="44" t="str">
        <f t="shared" si="1448"/>
        <v>Inviable Sanitariamente</v>
      </c>
      <c r="TNA474" s="44" t="str">
        <f t="shared" si="1448"/>
        <v>Inviable Sanitariamente</v>
      </c>
      <c r="TNB474" s="44" t="str">
        <f t="shared" si="1448"/>
        <v>Inviable Sanitariamente</v>
      </c>
      <c r="TNC474" s="44" t="str">
        <f t="shared" si="1448"/>
        <v>Inviable Sanitariamente</v>
      </c>
      <c r="TND474" s="44" t="str">
        <f t="shared" si="1448"/>
        <v>Inviable Sanitariamente</v>
      </c>
      <c r="TNE474" s="44" t="str">
        <f t="shared" si="1448"/>
        <v>Inviable Sanitariamente</v>
      </c>
      <c r="TNF474" s="44" t="str">
        <f t="shared" ref="TNF474:TNO476" si="1449">IF(TND474&lt;5,"Sin Riesgo",IF(TND474 &lt;=14,"Bajo",IF(TND474&lt;=35,"Medio",IF(TND474&lt;=80,"Alto","Inviable Sanitariamente"))))</f>
        <v>Inviable Sanitariamente</v>
      </c>
      <c r="TNG474" s="44" t="str">
        <f t="shared" si="1449"/>
        <v>Inviable Sanitariamente</v>
      </c>
      <c r="TNH474" s="44" t="str">
        <f t="shared" si="1449"/>
        <v>Inviable Sanitariamente</v>
      </c>
      <c r="TNI474" s="44" t="str">
        <f t="shared" si="1449"/>
        <v>Inviable Sanitariamente</v>
      </c>
      <c r="TNJ474" s="44" t="str">
        <f t="shared" si="1449"/>
        <v>Inviable Sanitariamente</v>
      </c>
      <c r="TNK474" s="44" t="str">
        <f t="shared" si="1449"/>
        <v>Inviable Sanitariamente</v>
      </c>
      <c r="TNL474" s="44" t="str">
        <f t="shared" si="1449"/>
        <v>Inviable Sanitariamente</v>
      </c>
      <c r="TNM474" s="44" t="str">
        <f t="shared" si="1449"/>
        <v>Inviable Sanitariamente</v>
      </c>
      <c r="TNN474" s="44" t="str">
        <f t="shared" si="1449"/>
        <v>Inviable Sanitariamente</v>
      </c>
      <c r="TNO474" s="44" t="str">
        <f t="shared" si="1449"/>
        <v>Inviable Sanitariamente</v>
      </c>
      <c r="TNP474" s="44" t="str">
        <f t="shared" ref="TNP474:TNY476" si="1450">IF(TNN474&lt;5,"Sin Riesgo",IF(TNN474 &lt;=14,"Bajo",IF(TNN474&lt;=35,"Medio",IF(TNN474&lt;=80,"Alto","Inviable Sanitariamente"))))</f>
        <v>Inviable Sanitariamente</v>
      </c>
      <c r="TNQ474" s="44" t="str">
        <f t="shared" si="1450"/>
        <v>Inviable Sanitariamente</v>
      </c>
      <c r="TNR474" s="44" t="str">
        <f t="shared" si="1450"/>
        <v>Inviable Sanitariamente</v>
      </c>
      <c r="TNS474" s="44" t="str">
        <f t="shared" si="1450"/>
        <v>Inviable Sanitariamente</v>
      </c>
      <c r="TNT474" s="44" t="str">
        <f t="shared" si="1450"/>
        <v>Inviable Sanitariamente</v>
      </c>
      <c r="TNU474" s="44" t="str">
        <f t="shared" si="1450"/>
        <v>Inviable Sanitariamente</v>
      </c>
      <c r="TNV474" s="44" t="str">
        <f t="shared" si="1450"/>
        <v>Inviable Sanitariamente</v>
      </c>
      <c r="TNW474" s="44" t="str">
        <f t="shared" si="1450"/>
        <v>Inviable Sanitariamente</v>
      </c>
      <c r="TNX474" s="44" t="str">
        <f t="shared" si="1450"/>
        <v>Inviable Sanitariamente</v>
      </c>
      <c r="TNY474" s="44" t="str">
        <f t="shared" si="1450"/>
        <v>Inviable Sanitariamente</v>
      </c>
      <c r="TNZ474" s="44" t="str">
        <f t="shared" ref="TNZ474:TOI476" si="1451">IF(TNX474&lt;5,"Sin Riesgo",IF(TNX474 &lt;=14,"Bajo",IF(TNX474&lt;=35,"Medio",IF(TNX474&lt;=80,"Alto","Inviable Sanitariamente"))))</f>
        <v>Inviable Sanitariamente</v>
      </c>
      <c r="TOA474" s="44" t="str">
        <f t="shared" si="1451"/>
        <v>Inviable Sanitariamente</v>
      </c>
      <c r="TOB474" s="44" t="str">
        <f t="shared" si="1451"/>
        <v>Inviable Sanitariamente</v>
      </c>
      <c r="TOC474" s="44" t="str">
        <f t="shared" si="1451"/>
        <v>Inviable Sanitariamente</v>
      </c>
      <c r="TOD474" s="44" t="str">
        <f t="shared" si="1451"/>
        <v>Inviable Sanitariamente</v>
      </c>
      <c r="TOE474" s="44" t="str">
        <f t="shared" si="1451"/>
        <v>Inviable Sanitariamente</v>
      </c>
      <c r="TOF474" s="44" t="str">
        <f t="shared" si="1451"/>
        <v>Inviable Sanitariamente</v>
      </c>
      <c r="TOG474" s="44" t="str">
        <f t="shared" si="1451"/>
        <v>Inviable Sanitariamente</v>
      </c>
      <c r="TOH474" s="44" t="str">
        <f t="shared" si="1451"/>
        <v>Inviable Sanitariamente</v>
      </c>
      <c r="TOI474" s="44" t="str">
        <f t="shared" si="1451"/>
        <v>Inviable Sanitariamente</v>
      </c>
      <c r="TOJ474" s="44" t="str">
        <f t="shared" ref="TOJ474:TOS476" si="1452">IF(TOH474&lt;5,"Sin Riesgo",IF(TOH474 &lt;=14,"Bajo",IF(TOH474&lt;=35,"Medio",IF(TOH474&lt;=80,"Alto","Inviable Sanitariamente"))))</f>
        <v>Inviable Sanitariamente</v>
      </c>
      <c r="TOK474" s="44" t="str">
        <f t="shared" si="1452"/>
        <v>Inviable Sanitariamente</v>
      </c>
      <c r="TOL474" s="44" t="str">
        <f t="shared" si="1452"/>
        <v>Inviable Sanitariamente</v>
      </c>
      <c r="TOM474" s="44" t="str">
        <f t="shared" si="1452"/>
        <v>Inviable Sanitariamente</v>
      </c>
      <c r="TON474" s="44" t="str">
        <f t="shared" si="1452"/>
        <v>Inviable Sanitariamente</v>
      </c>
      <c r="TOO474" s="44" t="str">
        <f t="shared" si="1452"/>
        <v>Inviable Sanitariamente</v>
      </c>
      <c r="TOP474" s="44" t="str">
        <f t="shared" si="1452"/>
        <v>Inviable Sanitariamente</v>
      </c>
      <c r="TOQ474" s="44" t="str">
        <f t="shared" si="1452"/>
        <v>Inviable Sanitariamente</v>
      </c>
      <c r="TOR474" s="44" t="str">
        <f t="shared" si="1452"/>
        <v>Inviable Sanitariamente</v>
      </c>
      <c r="TOS474" s="44" t="str">
        <f t="shared" si="1452"/>
        <v>Inviable Sanitariamente</v>
      </c>
      <c r="TOT474" s="44" t="str">
        <f t="shared" ref="TOT474:TPC476" si="1453">IF(TOR474&lt;5,"Sin Riesgo",IF(TOR474 &lt;=14,"Bajo",IF(TOR474&lt;=35,"Medio",IF(TOR474&lt;=80,"Alto","Inviable Sanitariamente"))))</f>
        <v>Inviable Sanitariamente</v>
      </c>
      <c r="TOU474" s="44" t="str">
        <f t="shared" si="1453"/>
        <v>Inviable Sanitariamente</v>
      </c>
      <c r="TOV474" s="44" t="str">
        <f t="shared" si="1453"/>
        <v>Inviable Sanitariamente</v>
      </c>
      <c r="TOW474" s="44" t="str">
        <f t="shared" si="1453"/>
        <v>Inviable Sanitariamente</v>
      </c>
      <c r="TOX474" s="44" t="str">
        <f t="shared" si="1453"/>
        <v>Inviable Sanitariamente</v>
      </c>
      <c r="TOY474" s="44" t="str">
        <f t="shared" si="1453"/>
        <v>Inviable Sanitariamente</v>
      </c>
      <c r="TOZ474" s="44" t="str">
        <f t="shared" si="1453"/>
        <v>Inviable Sanitariamente</v>
      </c>
      <c r="TPA474" s="44" t="str">
        <f t="shared" si="1453"/>
        <v>Inviable Sanitariamente</v>
      </c>
      <c r="TPB474" s="44" t="str">
        <f t="shared" si="1453"/>
        <v>Inviable Sanitariamente</v>
      </c>
      <c r="TPC474" s="44" t="str">
        <f t="shared" si="1453"/>
        <v>Inviable Sanitariamente</v>
      </c>
      <c r="TPD474" s="44" t="str">
        <f t="shared" ref="TPD474:TPM476" si="1454">IF(TPB474&lt;5,"Sin Riesgo",IF(TPB474 &lt;=14,"Bajo",IF(TPB474&lt;=35,"Medio",IF(TPB474&lt;=80,"Alto","Inviable Sanitariamente"))))</f>
        <v>Inviable Sanitariamente</v>
      </c>
      <c r="TPE474" s="44" t="str">
        <f t="shared" si="1454"/>
        <v>Inviable Sanitariamente</v>
      </c>
      <c r="TPF474" s="44" t="str">
        <f t="shared" si="1454"/>
        <v>Inviable Sanitariamente</v>
      </c>
      <c r="TPG474" s="44" t="str">
        <f t="shared" si="1454"/>
        <v>Inviable Sanitariamente</v>
      </c>
      <c r="TPH474" s="44" t="str">
        <f t="shared" si="1454"/>
        <v>Inviable Sanitariamente</v>
      </c>
      <c r="TPI474" s="44" t="str">
        <f t="shared" si="1454"/>
        <v>Inviable Sanitariamente</v>
      </c>
      <c r="TPJ474" s="44" t="str">
        <f t="shared" si="1454"/>
        <v>Inviable Sanitariamente</v>
      </c>
      <c r="TPK474" s="44" t="str">
        <f t="shared" si="1454"/>
        <v>Inviable Sanitariamente</v>
      </c>
      <c r="TPL474" s="44" t="str">
        <f t="shared" si="1454"/>
        <v>Inviable Sanitariamente</v>
      </c>
      <c r="TPM474" s="44" t="str">
        <f t="shared" si="1454"/>
        <v>Inviable Sanitariamente</v>
      </c>
      <c r="TPN474" s="44" t="str">
        <f t="shared" ref="TPN474:TPW476" si="1455">IF(TPL474&lt;5,"Sin Riesgo",IF(TPL474 &lt;=14,"Bajo",IF(TPL474&lt;=35,"Medio",IF(TPL474&lt;=80,"Alto","Inviable Sanitariamente"))))</f>
        <v>Inviable Sanitariamente</v>
      </c>
      <c r="TPO474" s="44" t="str">
        <f t="shared" si="1455"/>
        <v>Inviable Sanitariamente</v>
      </c>
      <c r="TPP474" s="44" t="str">
        <f t="shared" si="1455"/>
        <v>Inviable Sanitariamente</v>
      </c>
      <c r="TPQ474" s="44" t="str">
        <f t="shared" si="1455"/>
        <v>Inviable Sanitariamente</v>
      </c>
      <c r="TPR474" s="44" t="str">
        <f t="shared" si="1455"/>
        <v>Inviable Sanitariamente</v>
      </c>
      <c r="TPS474" s="44" t="str">
        <f t="shared" si="1455"/>
        <v>Inviable Sanitariamente</v>
      </c>
      <c r="TPT474" s="44" t="str">
        <f t="shared" si="1455"/>
        <v>Inviable Sanitariamente</v>
      </c>
      <c r="TPU474" s="44" t="str">
        <f t="shared" si="1455"/>
        <v>Inviable Sanitariamente</v>
      </c>
      <c r="TPV474" s="44" t="str">
        <f t="shared" si="1455"/>
        <v>Inviable Sanitariamente</v>
      </c>
      <c r="TPW474" s="44" t="str">
        <f t="shared" si="1455"/>
        <v>Inviable Sanitariamente</v>
      </c>
      <c r="TPX474" s="44" t="str">
        <f t="shared" ref="TPX474:TQG476" si="1456">IF(TPV474&lt;5,"Sin Riesgo",IF(TPV474 &lt;=14,"Bajo",IF(TPV474&lt;=35,"Medio",IF(TPV474&lt;=80,"Alto","Inviable Sanitariamente"))))</f>
        <v>Inviable Sanitariamente</v>
      </c>
      <c r="TPY474" s="44" t="str">
        <f t="shared" si="1456"/>
        <v>Inviable Sanitariamente</v>
      </c>
      <c r="TPZ474" s="44" t="str">
        <f t="shared" si="1456"/>
        <v>Inviable Sanitariamente</v>
      </c>
      <c r="TQA474" s="44" t="str">
        <f t="shared" si="1456"/>
        <v>Inviable Sanitariamente</v>
      </c>
      <c r="TQB474" s="44" t="str">
        <f t="shared" si="1456"/>
        <v>Inviable Sanitariamente</v>
      </c>
      <c r="TQC474" s="44" t="str">
        <f t="shared" si="1456"/>
        <v>Inviable Sanitariamente</v>
      </c>
      <c r="TQD474" s="44" t="str">
        <f t="shared" si="1456"/>
        <v>Inviable Sanitariamente</v>
      </c>
      <c r="TQE474" s="44" t="str">
        <f t="shared" si="1456"/>
        <v>Inviable Sanitariamente</v>
      </c>
      <c r="TQF474" s="44" t="str">
        <f t="shared" si="1456"/>
        <v>Inviable Sanitariamente</v>
      </c>
      <c r="TQG474" s="44" t="str">
        <f t="shared" si="1456"/>
        <v>Inviable Sanitariamente</v>
      </c>
      <c r="TQH474" s="44" t="str">
        <f t="shared" ref="TQH474:TQQ476" si="1457">IF(TQF474&lt;5,"Sin Riesgo",IF(TQF474 &lt;=14,"Bajo",IF(TQF474&lt;=35,"Medio",IF(TQF474&lt;=80,"Alto","Inviable Sanitariamente"))))</f>
        <v>Inviable Sanitariamente</v>
      </c>
      <c r="TQI474" s="44" t="str">
        <f t="shared" si="1457"/>
        <v>Inviable Sanitariamente</v>
      </c>
      <c r="TQJ474" s="44" t="str">
        <f t="shared" si="1457"/>
        <v>Inviable Sanitariamente</v>
      </c>
      <c r="TQK474" s="44" t="str">
        <f t="shared" si="1457"/>
        <v>Inviable Sanitariamente</v>
      </c>
      <c r="TQL474" s="44" t="str">
        <f t="shared" si="1457"/>
        <v>Inviable Sanitariamente</v>
      </c>
      <c r="TQM474" s="44" t="str">
        <f t="shared" si="1457"/>
        <v>Inviable Sanitariamente</v>
      </c>
      <c r="TQN474" s="44" t="str">
        <f t="shared" si="1457"/>
        <v>Inviable Sanitariamente</v>
      </c>
      <c r="TQO474" s="44" t="str">
        <f t="shared" si="1457"/>
        <v>Inviable Sanitariamente</v>
      </c>
      <c r="TQP474" s="44" t="str">
        <f t="shared" si="1457"/>
        <v>Inviable Sanitariamente</v>
      </c>
      <c r="TQQ474" s="44" t="str">
        <f t="shared" si="1457"/>
        <v>Inviable Sanitariamente</v>
      </c>
      <c r="TQR474" s="44" t="str">
        <f t="shared" ref="TQR474:TRA476" si="1458">IF(TQP474&lt;5,"Sin Riesgo",IF(TQP474 &lt;=14,"Bajo",IF(TQP474&lt;=35,"Medio",IF(TQP474&lt;=80,"Alto","Inviable Sanitariamente"))))</f>
        <v>Inviable Sanitariamente</v>
      </c>
      <c r="TQS474" s="44" t="str">
        <f t="shared" si="1458"/>
        <v>Inviable Sanitariamente</v>
      </c>
      <c r="TQT474" s="44" t="str">
        <f t="shared" si="1458"/>
        <v>Inviable Sanitariamente</v>
      </c>
      <c r="TQU474" s="44" t="str">
        <f t="shared" si="1458"/>
        <v>Inviable Sanitariamente</v>
      </c>
      <c r="TQV474" s="44" t="str">
        <f t="shared" si="1458"/>
        <v>Inviable Sanitariamente</v>
      </c>
      <c r="TQW474" s="44" t="str">
        <f t="shared" si="1458"/>
        <v>Inviable Sanitariamente</v>
      </c>
      <c r="TQX474" s="44" t="str">
        <f t="shared" si="1458"/>
        <v>Inviable Sanitariamente</v>
      </c>
      <c r="TQY474" s="44" t="str">
        <f t="shared" si="1458"/>
        <v>Inviable Sanitariamente</v>
      </c>
      <c r="TQZ474" s="44" t="str">
        <f t="shared" si="1458"/>
        <v>Inviable Sanitariamente</v>
      </c>
      <c r="TRA474" s="44" t="str">
        <f t="shared" si="1458"/>
        <v>Inviable Sanitariamente</v>
      </c>
      <c r="TRB474" s="44" t="str">
        <f t="shared" ref="TRB474:TRK476" si="1459">IF(TQZ474&lt;5,"Sin Riesgo",IF(TQZ474 &lt;=14,"Bajo",IF(TQZ474&lt;=35,"Medio",IF(TQZ474&lt;=80,"Alto","Inviable Sanitariamente"))))</f>
        <v>Inviable Sanitariamente</v>
      </c>
      <c r="TRC474" s="44" t="str">
        <f t="shared" si="1459"/>
        <v>Inviable Sanitariamente</v>
      </c>
      <c r="TRD474" s="44" t="str">
        <f t="shared" si="1459"/>
        <v>Inviable Sanitariamente</v>
      </c>
      <c r="TRE474" s="44" t="str">
        <f t="shared" si="1459"/>
        <v>Inviable Sanitariamente</v>
      </c>
      <c r="TRF474" s="44" t="str">
        <f t="shared" si="1459"/>
        <v>Inviable Sanitariamente</v>
      </c>
      <c r="TRG474" s="44" t="str">
        <f t="shared" si="1459"/>
        <v>Inviable Sanitariamente</v>
      </c>
      <c r="TRH474" s="44" t="str">
        <f t="shared" si="1459"/>
        <v>Inviable Sanitariamente</v>
      </c>
      <c r="TRI474" s="44" t="str">
        <f t="shared" si="1459"/>
        <v>Inviable Sanitariamente</v>
      </c>
      <c r="TRJ474" s="44" t="str">
        <f t="shared" si="1459"/>
        <v>Inviable Sanitariamente</v>
      </c>
      <c r="TRK474" s="44" t="str">
        <f t="shared" si="1459"/>
        <v>Inviable Sanitariamente</v>
      </c>
      <c r="TRL474" s="44" t="str">
        <f t="shared" ref="TRL474:TRU476" si="1460">IF(TRJ474&lt;5,"Sin Riesgo",IF(TRJ474 &lt;=14,"Bajo",IF(TRJ474&lt;=35,"Medio",IF(TRJ474&lt;=80,"Alto","Inviable Sanitariamente"))))</f>
        <v>Inviable Sanitariamente</v>
      </c>
      <c r="TRM474" s="44" t="str">
        <f t="shared" si="1460"/>
        <v>Inviable Sanitariamente</v>
      </c>
      <c r="TRN474" s="44" t="str">
        <f t="shared" si="1460"/>
        <v>Inviable Sanitariamente</v>
      </c>
      <c r="TRO474" s="44" t="str">
        <f t="shared" si="1460"/>
        <v>Inviable Sanitariamente</v>
      </c>
      <c r="TRP474" s="44" t="str">
        <f t="shared" si="1460"/>
        <v>Inviable Sanitariamente</v>
      </c>
      <c r="TRQ474" s="44" t="str">
        <f t="shared" si="1460"/>
        <v>Inviable Sanitariamente</v>
      </c>
      <c r="TRR474" s="44" t="str">
        <f t="shared" si="1460"/>
        <v>Inviable Sanitariamente</v>
      </c>
      <c r="TRS474" s="44" t="str">
        <f t="shared" si="1460"/>
        <v>Inviable Sanitariamente</v>
      </c>
      <c r="TRT474" s="44" t="str">
        <f t="shared" si="1460"/>
        <v>Inviable Sanitariamente</v>
      </c>
      <c r="TRU474" s="44" t="str">
        <f t="shared" si="1460"/>
        <v>Inviable Sanitariamente</v>
      </c>
      <c r="TRV474" s="44" t="str">
        <f t="shared" ref="TRV474:TSE476" si="1461">IF(TRT474&lt;5,"Sin Riesgo",IF(TRT474 &lt;=14,"Bajo",IF(TRT474&lt;=35,"Medio",IF(TRT474&lt;=80,"Alto","Inviable Sanitariamente"))))</f>
        <v>Inviable Sanitariamente</v>
      </c>
      <c r="TRW474" s="44" t="str">
        <f t="shared" si="1461"/>
        <v>Inviable Sanitariamente</v>
      </c>
      <c r="TRX474" s="44" t="str">
        <f t="shared" si="1461"/>
        <v>Inviable Sanitariamente</v>
      </c>
      <c r="TRY474" s="44" t="str">
        <f t="shared" si="1461"/>
        <v>Inviable Sanitariamente</v>
      </c>
      <c r="TRZ474" s="44" t="str">
        <f t="shared" si="1461"/>
        <v>Inviable Sanitariamente</v>
      </c>
      <c r="TSA474" s="44" t="str">
        <f t="shared" si="1461"/>
        <v>Inviable Sanitariamente</v>
      </c>
      <c r="TSB474" s="44" t="str">
        <f t="shared" si="1461"/>
        <v>Inviable Sanitariamente</v>
      </c>
      <c r="TSC474" s="44" t="str">
        <f t="shared" si="1461"/>
        <v>Inviable Sanitariamente</v>
      </c>
      <c r="TSD474" s="44" t="str">
        <f t="shared" si="1461"/>
        <v>Inviable Sanitariamente</v>
      </c>
      <c r="TSE474" s="44" t="str">
        <f t="shared" si="1461"/>
        <v>Inviable Sanitariamente</v>
      </c>
      <c r="TSF474" s="44" t="str">
        <f t="shared" ref="TSF474:TSO476" si="1462">IF(TSD474&lt;5,"Sin Riesgo",IF(TSD474 &lt;=14,"Bajo",IF(TSD474&lt;=35,"Medio",IF(TSD474&lt;=80,"Alto","Inviable Sanitariamente"))))</f>
        <v>Inviable Sanitariamente</v>
      </c>
      <c r="TSG474" s="44" t="str">
        <f t="shared" si="1462"/>
        <v>Inviable Sanitariamente</v>
      </c>
      <c r="TSH474" s="44" t="str">
        <f t="shared" si="1462"/>
        <v>Inviable Sanitariamente</v>
      </c>
      <c r="TSI474" s="44" t="str">
        <f t="shared" si="1462"/>
        <v>Inviable Sanitariamente</v>
      </c>
      <c r="TSJ474" s="44" t="str">
        <f t="shared" si="1462"/>
        <v>Inviable Sanitariamente</v>
      </c>
      <c r="TSK474" s="44" t="str">
        <f t="shared" si="1462"/>
        <v>Inviable Sanitariamente</v>
      </c>
      <c r="TSL474" s="44" t="str">
        <f t="shared" si="1462"/>
        <v>Inviable Sanitariamente</v>
      </c>
      <c r="TSM474" s="44" t="str">
        <f t="shared" si="1462"/>
        <v>Inviable Sanitariamente</v>
      </c>
      <c r="TSN474" s="44" t="str">
        <f t="shared" si="1462"/>
        <v>Inviable Sanitariamente</v>
      </c>
      <c r="TSO474" s="44" t="str">
        <f t="shared" si="1462"/>
        <v>Inviable Sanitariamente</v>
      </c>
      <c r="TSP474" s="44" t="str">
        <f t="shared" ref="TSP474:TSY476" si="1463">IF(TSN474&lt;5,"Sin Riesgo",IF(TSN474 &lt;=14,"Bajo",IF(TSN474&lt;=35,"Medio",IF(TSN474&lt;=80,"Alto","Inviable Sanitariamente"))))</f>
        <v>Inviable Sanitariamente</v>
      </c>
      <c r="TSQ474" s="44" t="str">
        <f t="shared" si="1463"/>
        <v>Inviable Sanitariamente</v>
      </c>
      <c r="TSR474" s="44" t="str">
        <f t="shared" si="1463"/>
        <v>Inviable Sanitariamente</v>
      </c>
      <c r="TSS474" s="44" t="str">
        <f t="shared" si="1463"/>
        <v>Inviable Sanitariamente</v>
      </c>
      <c r="TST474" s="44" t="str">
        <f t="shared" si="1463"/>
        <v>Inviable Sanitariamente</v>
      </c>
      <c r="TSU474" s="44" t="str">
        <f t="shared" si="1463"/>
        <v>Inviable Sanitariamente</v>
      </c>
      <c r="TSV474" s="44" t="str">
        <f t="shared" si="1463"/>
        <v>Inviable Sanitariamente</v>
      </c>
      <c r="TSW474" s="44" t="str">
        <f t="shared" si="1463"/>
        <v>Inviable Sanitariamente</v>
      </c>
      <c r="TSX474" s="44" t="str">
        <f t="shared" si="1463"/>
        <v>Inviable Sanitariamente</v>
      </c>
      <c r="TSY474" s="44" t="str">
        <f t="shared" si="1463"/>
        <v>Inviable Sanitariamente</v>
      </c>
      <c r="TSZ474" s="44" t="str">
        <f t="shared" ref="TSZ474:TTI476" si="1464">IF(TSX474&lt;5,"Sin Riesgo",IF(TSX474 &lt;=14,"Bajo",IF(TSX474&lt;=35,"Medio",IF(TSX474&lt;=80,"Alto","Inviable Sanitariamente"))))</f>
        <v>Inviable Sanitariamente</v>
      </c>
      <c r="TTA474" s="44" t="str">
        <f t="shared" si="1464"/>
        <v>Inviable Sanitariamente</v>
      </c>
      <c r="TTB474" s="44" t="str">
        <f t="shared" si="1464"/>
        <v>Inviable Sanitariamente</v>
      </c>
      <c r="TTC474" s="44" t="str">
        <f t="shared" si="1464"/>
        <v>Inviable Sanitariamente</v>
      </c>
      <c r="TTD474" s="44" t="str">
        <f t="shared" si="1464"/>
        <v>Inviable Sanitariamente</v>
      </c>
      <c r="TTE474" s="44" t="str">
        <f t="shared" si="1464"/>
        <v>Inviable Sanitariamente</v>
      </c>
      <c r="TTF474" s="44" t="str">
        <f t="shared" si="1464"/>
        <v>Inviable Sanitariamente</v>
      </c>
      <c r="TTG474" s="44" t="str">
        <f t="shared" si="1464"/>
        <v>Inviable Sanitariamente</v>
      </c>
      <c r="TTH474" s="44" t="str">
        <f t="shared" si="1464"/>
        <v>Inviable Sanitariamente</v>
      </c>
      <c r="TTI474" s="44" t="str">
        <f t="shared" si="1464"/>
        <v>Inviable Sanitariamente</v>
      </c>
      <c r="TTJ474" s="44" t="str">
        <f t="shared" ref="TTJ474:TTS476" si="1465">IF(TTH474&lt;5,"Sin Riesgo",IF(TTH474 &lt;=14,"Bajo",IF(TTH474&lt;=35,"Medio",IF(TTH474&lt;=80,"Alto","Inviable Sanitariamente"))))</f>
        <v>Inviable Sanitariamente</v>
      </c>
      <c r="TTK474" s="44" t="str">
        <f t="shared" si="1465"/>
        <v>Inviable Sanitariamente</v>
      </c>
      <c r="TTL474" s="44" t="str">
        <f t="shared" si="1465"/>
        <v>Inviable Sanitariamente</v>
      </c>
      <c r="TTM474" s="44" t="str">
        <f t="shared" si="1465"/>
        <v>Inviable Sanitariamente</v>
      </c>
      <c r="TTN474" s="44" t="str">
        <f t="shared" si="1465"/>
        <v>Inviable Sanitariamente</v>
      </c>
      <c r="TTO474" s="44" t="str">
        <f t="shared" si="1465"/>
        <v>Inviable Sanitariamente</v>
      </c>
      <c r="TTP474" s="44" t="str">
        <f t="shared" si="1465"/>
        <v>Inviable Sanitariamente</v>
      </c>
      <c r="TTQ474" s="44" t="str">
        <f t="shared" si="1465"/>
        <v>Inviable Sanitariamente</v>
      </c>
      <c r="TTR474" s="44" t="str">
        <f t="shared" si="1465"/>
        <v>Inviable Sanitariamente</v>
      </c>
      <c r="TTS474" s="44" t="str">
        <f t="shared" si="1465"/>
        <v>Inviable Sanitariamente</v>
      </c>
      <c r="TTT474" s="44" t="str">
        <f t="shared" ref="TTT474:TUC476" si="1466">IF(TTR474&lt;5,"Sin Riesgo",IF(TTR474 &lt;=14,"Bajo",IF(TTR474&lt;=35,"Medio",IF(TTR474&lt;=80,"Alto","Inviable Sanitariamente"))))</f>
        <v>Inviable Sanitariamente</v>
      </c>
      <c r="TTU474" s="44" t="str">
        <f t="shared" si="1466"/>
        <v>Inviable Sanitariamente</v>
      </c>
      <c r="TTV474" s="44" t="str">
        <f t="shared" si="1466"/>
        <v>Inviable Sanitariamente</v>
      </c>
      <c r="TTW474" s="44" t="str">
        <f t="shared" si="1466"/>
        <v>Inviable Sanitariamente</v>
      </c>
      <c r="TTX474" s="44" t="str">
        <f t="shared" si="1466"/>
        <v>Inviable Sanitariamente</v>
      </c>
      <c r="TTY474" s="44" t="str">
        <f t="shared" si="1466"/>
        <v>Inviable Sanitariamente</v>
      </c>
      <c r="TTZ474" s="44" t="str">
        <f t="shared" si="1466"/>
        <v>Inviable Sanitariamente</v>
      </c>
      <c r="TUA474" s="44" t="str">
        <f t="shared" si="1466"/>
        <v>Inviable Sanitariamente</v>
      </c>
      <c r="TUB474" s="44" t="str">
        <f t="shared" si="1466"/>
        <v>Inviable Sanitariamente</v>
      </c>
      <c r="TUC474" s="44" t="str">
        <f t="shared" si="1466"/>
        <v>Inviable Sanitariamente</v>
      </c>
      <c r="TUD474" s="44" t="str">
        <f t="shared" ref="TUD474:TUM476" si="1467">IF(TUB474&lt;5,"Sin Riesgo",IF(TUB474 &lt;=14,"Bajo",IF(TUB474&lt;=35,"Medio",IF(TUB474&lt;=80,"Alto","Inviable Sanitariamente"))))</f>
        <v>Inviable Sanitariamente</v>
      </c>
      <c r="TUE474" s="44" t="str">
        <f t="shared" si="1467"/>
        <v>Inviable Sanitariamente</v>
      </c>
      <c r="TUF474" s="44" t="str">
        <f t="shared" si="1467"/>
        <v>Inviable Sanitariamente</v>
      </c>
      <c r="TUG474" s="44" t="str">
        <f t="shared" si="1467"/>
        <v>Inviable Sanitariamente</v>
      </c>
      <c r="TUH474" s="44" t="str">
        <f t="shared" si="1467"/>
        <v>Inviable Sanitariamente</v>
      </c>
      <c r="TUI474" s="44" t="str">
        <f t="shared" si="1467"/>
        <v>Inviable Sanitariamente</v>
      </c>
      <c r="TUJ474" s="44" t="str">
        <f t="shared" si="1467"/>
        <v>Inviable Sanitariamente</v>
      </c>
      <c r="TUK474" s="44" t="str">
        <f t="shared" si="1467"/>
        <v>Inviable Sanitariamente</v>
      </c>
      <c r="TUL474" s="44" t="str">
        <f t="shared" si="1467"/>
        <v>Inviable Sanitariamente</v>
      </c>
      <c r="TUM474" s="44" t="str">
        <f t="shared" si="1467"/>
        <v>Inviable Sanitariamente</v>
      </c>
      <c r="TUN474" s="44" t="str">
        <f t="shared" ref="TUN474:TUW476" si="1468">IF(TUL474&lt;5,"Sin Riesgo",IF(TUL474 &lt;=14,"Bajo",IF(TUL474&lt;=35,"Medio",IF(TUL474&lt;=80,"Alto","Inviable Sanitariamente"))))</f>
        <v>Inviable Sanitariamente</v>
      </c>
      <c r="TUO474" s="44" t="str">
        <f t="shared" si="1468"/>
        <v>Inviable Sanitariamente</v>
      </c>
      <c r="TUP474" s="44" t="str">
        <f t="shared" si="1468"/>
        <v>Inviable Sanitariamente</v>
      </c>
      <c r="TUQ474" s="44" t="str">
        <f t="shared" si="1468"/>
        <v>Inviable Sanitariamente</v>
      </c>
      <c r="TUR474" s="44" t="str">
        <f t="shared" si="1468"/>
        <v>Inviable Sanitariamente</v>
      </c>
      <c r="TUS474" s="44" t="str">
        <f t="shared" si="1468"/>
        <v>Inviable Sanitariamente</v>
      </c>
      <c r="TUT474" s="44" t="str">
        <f t="shared" si="1468"/>
        <v>Inviable Sanitariamente</v>
      </c>
      <c r="TUU474" s="44" t="str">
        <f t="shared" si="1468"/>
        <v>Inviable Sanitariamente</v>
      </c>
      <c r="TUV474" s="44" t="str">
        <f t="shared" si="1468"/>
        <v>Inviable Sanitariamente</v>
      </c>
      <c r="TUW474" s="44" t="str">
        <f t="shared" si="1468"/>
        <v>Inviable Sanitariamente</v>
      </c>
      <c r="TUX474" s="44" t="str">
        <f t="shared" ref="TUX474:TVG476" si="1469">IF(TUV474&lt;5,"Sin Riesgo",IF(TUV474 &lt;=14,"Bajo",IF(TUV474&lt;=35,"Medio",IF(TUV474&lt;=80,"Alto","Inviable Sanitariamente"))))</f>
        <v>Inviable Sanitariamente</v>
      </c>
      <c r="TUY474" s="44" t="str">
        <f t="shared" si="1469"/>
        <v>Inviable Sanitariamente</v>
      </c>
      <c r="TUZ474" s="44" t="str">
        <f t="shared" si="1469"/>
        <v>Inviable Sanitariamente</v>
      </c>
      <c r="TVA474" s="44" t="str">
        <f t="shared" si="1469"/>
        <v>Inviable Sanitariamente</v>
      </c>
      <c r="TVB474" s="44" t="str">
        <f t="shared" si="1469"/>
        <v>Inviable Sanitariamente</v>
      </c>
      <c r="TVC474" s="44" t="str">
        <f t="shared" si="1469"/>
        <v>Inviable Sanitariamente</v>
      </c>
      <c r="TVD474" s="44" t="str">
        <f t="shared" si="1469"/>
        <v>Inviable Sanitariamente</v>
      </c>
      <c r="TVE474" s="44" t="str">
        <f t="shared" si="1469"/>
        <v>Inviable Sanitariamente</v>
      </c>
      <c r="TVF474" s="44" t="str">
        <f t="shared" si="1469"/>
        <v>Inviable Sanitariamente</v>
      </c>
      <c r="TVG474" s="44" t="str">
        <f t="shared" si="1469"/>
        <v>Inviable Sanitariamente</v>
      </c>
      <c r="TVH474" s="44" t="str">
        <f t="shared" ref="TVH474:TVQ476" si="1470">IF(TVF474&lt;5,"Sin Riesgo",IF(TVF474 &lt;=14,"Bajo",IF(TVF474&lt;=35,"Medio",IF(TVF474&lt;=80,"Alto","Inviable Sanitariamente"))))</f>
        <v>Inviable Sanitariamente</v>
      </c>
      <c r="TVI474" s="44" t="str">
        <f t="shared" si="1470"/>
        <v>Inviable Sanitariamente</v>
      </c>
      <c r="TVJ474" s="44" t="str">
        <f t="shared" si="1470"/>
        <v>Inviable Sanitariamente</v>
      </c>
      <c r="TVK474" s="44" t="str">
        <f t="shared" si="1470"/>
        <v>Inviable Sanitariamente</v>
      </c>
      <c r="TVL474" s="44" t="str">
        <f t="shared" si="1470"/>
        <v>Inviable Sanitariamente</v>
      </c>
      <c r="TVM474" s="44" t="str">
        <f t="shared" si="1470"/>
        <v>Inviable Sanitariamente</v>
      </c>
      <c r="TVN474" s="44" t="str">
        <f t="shared" si="1470"/>
        <v>Inviable Sanitariamente</v>
      </c>
      <c r="TVO474" s="44" t="str">
        <f t="shared" si="1470"/>
        <v>Inviable Sanitariamente</v>
      </c>
      <c r="TVP474" s="44" t="str">
        <f t="shared" si="1470"/>
        <v>Inviable Sanitariamente</v>
      </c>
      <c r="TVQ474" s="44" t="str">
        <f t="shared" si="1470"/>
        <v>Inviable Sanitariamente</v>
      </c>
      <c r="TVR474" s="44" t="str">
        <f t="shared" ref="TVR474:TWA476" si="1471">IF(TVP474&lt;5,"Sin Riesgo",IF(TVP474 &lt;=14,"Bajo",IF(TVP474&lt;=35,"Medio",IF(TVP474&lt;=80,"Alto","Inviable Sanitariamente"))))</f>
        <v>Inviable Sanitariamente</v>
      </c>
      <c r="TVS474" s="44" t="str">
        <f t="shared" si="1471"/>
        <v>Inviable Sanitariamente</v>
      </c>
      <c r="TVT474" s="44" t="str">
        <f t="shared" si="1471"/>
        <v>Inviable Sanitariamente</v>
      </c>
      <c r="TVU474" s="44" t="str">
        <f t="shared" si="1471"/>
        <v>Inviable Sanitariamente</v>
      </c>
      <c r="TVV474" s="44" t="str">
        <f t="shared" si="1471"/>
        <v>Inviable Sanitariamente</v>
      </c>
      <c r="TVW474" s="44" t="str">
        <f t="shared" si="1471"/>
        <v>Inviable Sanitariamente</v>
      </c>
      <c r="TVX474" s="44" t="str">
        <f t="shared" si="1471"/>
        <v>Inviable Sanitariamente</v>
      </c>
      <c r="TVY474" s="44" t="str">
        <f t="shared" si="1471"/>
        <v>Inviable Sanitariamente</v>
      </c>
      <c r="TVZ474" s="44" t="str">
        <f t="shared" si="1471"/>
        <v>Inviable Sanitariamente</v>
      </c>
      <c r="TWA474" s="44" t="str">
        <f t="shared" si="1471"/>
        <v>Inviable Sanitariamente</v>
      </c>
      <c r="TWB474" s="44" t="str">
        <f t="shared" ref="TWB474:TWK476" si="1472">IF(TVZ474&lt;5,"Sin Riesgo",IF(TVZ474 &lt;=14,"Bajo",IF(TVZ474&lt;=35,"Medio",IF(TVZ474&lt;=80,"Alto","Inviable Sanitariamente"))))</f>
        <v>Inviable Sanitariamente</v>
      </c>
      <c r="TWC474" s="44" t="str">
        <f t="shared" si="1472"/>
        <v>Inviable Sanitariamente</v>
      </c>
      <c r="TWD474" s="44" t="str">
        <f t="shared" si="1472"/>
        <v>Inviable Sanitariamente</v>
      </c>
      <c r="TWE474" s="44" t="str">
        <f t="shared" si="1472"/>
        <v>Inviable Sanitariamente</v>
      </c>
      <c r="TWF474" s="44" t="str">
        <f t="shared" si="1472"/>
        <v>Inviable Sanitariamente</v>
      </c>
      <c r="TWG474" s="44" t="str">
        <f t="shared" si="1472"/>
        <v>Inviable Sanitariamente</v>
      </c>
      <c r="TWH474" s="44" t="str">
        <f t="shared" si="1472"/>
        <v>Inviable Sanitariamente</v>
      </c>
      <c r="TWI474" s="44" t="str">
        <f t="shared" si="1472"/>
        <v>Inviable Sanitariamente</v>
      </c>
      <c r="TWJ474" s="44" t="str">
        <f t="shared" si="1472"/>
        <v>Inviable Sanitariamente</v>
      </c>
      <c r="TWK474" s="44" t="str">
        <f t="shared" si="1472"/>
        <v>Inviable Sanitariamente</v>
      </c>
      <c r="TWL474" s="44" t="str">
        <f t="shared" ref="TWL474:TWU476" si="1473">IF(TWJ474&lt;5,"Sin Riesgo",IF(TWJ474 &lt;=14,"Bajo",IF(TWJ474&lt;=35,"Medio",IF(TWJ474&lt;=80,"Alto","Inviable Sanitariamente"))))</f>
        <v>Inviable Sanitariamente</v>
      </c>
      <c r="TWM474" s="44" t="str">
        <f t="shared" si="1473"/>
        <v>Inviable Sanitariamente</v>
      </c>
      <c r="TWN474" s="44" t="str">
        <f t="shared" si="1473"/>
        <v>Inviable Sanitariamente</v>
      </c>
      <c r="TWO474" s="44" t="str">
        <f t="shared" si="1473"/>
        <v>Inviable Sanitariamente</v>
      </c>
      <c r="TWP474" s="44" t="str">
        <f t="shared" si="1473"/>
        <v>Inviable Sanitariamente</v>
      </c>
      <c r="TWQ474" s="44" t="str">
        <f t="shared" si="1473"/>
        <v>Inviable Sanitariamente</v>
      </c>
      <c r="TWR474" s="44" t="str">
        <f t="shared" si="1473"/>
        <v>Inviable Sanitariamente</v>
      </c>
      <c r="TWS474" s="44" t="str">
        <f t="shared" si="1473"/>
        <v>Inviable Sanitariamente</v>
      </c>
      <c r="TWT474" s="44" t="str">
        <f t="shared" si="1473"/>
        <v>Inviable Sanitariamente</v>
      </c>
      <c r="TWU474" s="44" t="str">
        <f t="shared" si="1473"/>
        <v>Inviable Sanitariamente</v>
      </c>
      <c r="TWV474" s="44" t="str">
        <f t="shared" ref="TWV474:TXE476" si="1474">IF(TWT474&lt;5,"Sin Riesgo",IF(TWT474 &lt;=14,"Bajo",IF(TWT474&lt;=35,"Medio",IF(TWT474&lt;=80,"Alto","Inviable Sanitariamente"))))</f>
        <v>Inviable Sanitariamente</v>
      </c>
      <c r="TWW474" s="44" t="str">
        <f t="shared" si="1474"/>
        <v>Inviable Sanitariamente</v>
      </c>
      <c r="TWX474" s="44" t="str">
        <f t="shared" si="1474"/>
        <v>Inviable Sanitariamente</v>
      </c>
      <c r="TWY474" s="44" t="str">
        <f t="shared" si="1474"/>
        <v>Inviable Sanitariamente</v>
      </c>
      <c r="TWZ474" s="44" t="str">
        <f t="shared" si="1474"/>
        <v>Inviable Sanitariamente</v>
      </c>
      <c r="TXA474" s="44" t="str">
        <f t="shared" si="1474"/>
        <v>Inviable Sanitariamente</v>
      </c>
      <c r="TXB474" s="44" t="str">
        <f t="shared" si="1474"/>
        <v>Inviable Sanitariamente</v>
      </c>
      <c r="TXC474" s="44" t="str">
        <f t="shared" si="1474"/>
        <v>Inviable Sanitariamente</v>
      </c>
      <c r="TXD474" s="44" t="str">
        <f t="shared" si="1474"/>
        <v>Inviable Sanitariamente</v>
      </c>
      <c r="TXE474" s="44" t="str">
        <f t="shared" si="1474"/>
        <v>Inviable Sanitariamente</v>
      </c>
      <c r="TXF474" s="44" t="str">
        <f t="shared" ref="TXF474:TXO476" si="1475">IF(TXD474&lt;5,"Sin Riesgo",IF(TXD474 &lt;=14,"Bajo",IF(TXD474&lt;=35,"Medio",IF(TXD474&lt;=80,"Alto","Inviable Sanitariamente"))))</f>
        <v>Inviable Sanitariamente</v>
      </c>
      <c r="TXG474" s="44" t="str">
        <f t="shared" si="1475"/>
        <v>Inviable Sanitariamente</v>
      </c>
      <c r="TXH474" s="44" t="str">
        <f t="shared" si="1475"/>
        <v>Inviable Sanitariamente</v>
      </c>
      <c r="TXI474" s="44" t="str">
        <f t="shared" si="1475"/>
        <v>Inviable Sanitariamente</v>
      </c>
      <c r="TXJ474" s="44" t="str">
        <f t="shared" si="1475"/>
        <v>Inviable Sanitariamente</v>
      </c>
      <c r="TXK474" s="44" t="str">
        <f t="shared" si="1475"/>
        <v>Inviable Sanitariamente</v>
      </c>
      <c r="TXL474" s="44" t="str">
        <f t="shared" si="1475"/>
        <v>Inviable Sanitariamente</v>
      </c>
      <c r="TXM474" s="44" t="str">
        <f t="shared" si="1475"/>
        <v>Inviable Sanitariamente</v>
      </c>
      <c r="TXN474" s="44" t="str">
        <f t="shared" si="1475"/>
        <v>Inviable Sanitariamente</v>
      </c>
      <c r="TXO474" s="44" t="str">
        <f t="shared" si="1475"/>
        <v>Inviable Sanitariamente</v>
      </c>
      <c r="TXP474" s="44" t="str">
        <f t="shared" ref="TXP474:TXY476" si="1476">IF(TXN474&lt;5,"Sin Riesgo",IF(TXN474 &lt;=14,"Bajo",IF(TXN474&lt;=35,"Medio",IF(TXN474&lt;=80,"Alto","Inviable Sanitariamente"))))</f>
        <v>Inviable Sanitariamente</v>
      </c>
      <c r="TXQ474" s="44" t="str">
        <f t="shared" si="1476"/>
        <v>Inviable Sanitariamente</v>
      </c>
      <c r="TXR474" s="44" t="str">
        <f t="shared" si="1476"/>
        <v>Inviable Sanitariamente</v>
      </c>
      <c r="TXS474" s="44" t="str">
        <f t="shared" si="1476"/>
        <v>Inviable Sanitariamente</v>
      </c>
      <c r="TXT474" s="44" t="str">
        <f t="shared" si="1476"/>
        <v>Inviable Sanitariamente</v>
      </c>
      <c r="TXU474" s="44" t="str">
        <f t="shared" si="1476"/>
        <v>Inviable Sanitariamente</v>
      </c>
      <c r="TXV474" s="44" t="str">
        <f t="shared" si="1476"/>
        <v>Inviable Sanitariamente</v>
      </c>
      <c r="TXW474" s="44" t="str">
        <f t="shared" si="1476"/>
        <v>Inviable Sanitariamente</v>
      </c>
      <c r="TXX474" s="44" t="str">
        <f t="shared" si="1476"/>
        <v>Inviable Sanitariamente</v>
      </c>
      <c r="TXY474" s="44" t="str">
        <f t="shared" si="1476"/>
        <v>Inviable Sanitariamente</v>
      </c>
      <c r="TXZ474" s="44" t="str">
        <f t="shared" ref="TXZ474:TYI476" si="1477">IF(TXX474&lt;5,"Sin Riesgo",IF(TXX474 &lt;=14,"Bajo",IF(TXX474&lt;=35,"Medio",IF(TXX474&lt;=80,"Alto","Inviable Sanitariamente"))))</f>
        <v>Inviable Sanitariamente</v>
      </c>
      <c r="TYA474" s="44" t="str">
        <f t="shared" si="1477"/>
        <v>Inviable Sanitariamente</v>
      </c>
      <c r="TYB474" s="44" t="str">
        <f t="shared" si="1477"/>
        <v>Inviable Sanitariamente</v>
      </c>
      <c r="TYC474" s="44" t="str">
        <f t="shared" si="1477"/>
        <v>Inviable Sanitariamente</v>
      </c>
      <c r="TYD474" s="44" t="str">
        <f t="shared" si="1477"/>
        <v>Inviable Sanitariamente</v>
      </c>
      <c r="TYE474" s="44" t="str">
        <f t="shared" si="1477"/>
        <v>Inviable Sanitariamente</v>
      </c>
      <c r="TYF474" s="44" t="str">
        <f t="shared" si="1477"/>
        <v>Inviable Sanitariamente</v>
      </c>
      <c r="TYG474" s="44" t="str">
        <f t="shared" si="1477"/>
        <v>Inviable Sanitariamente</v>
      </c>
      <c r="TYH474" s="44" t="str">
        <f t="shared" si="1477"/>
        <v>Inviable Sanitariamente</v>
      </c>
      <c r="TYI474" s="44" t="str">
        <f t="shared" si="1477"/>
        <v>Inviable Sanitariamente</v>
      </c>
      <c r="TYJ474" s="44" t="str">
        <f t="shared" ref="TYJ474:TYS476" si="1478">IF(TYH474&lt;5,"Sin Riesgo",IF(TYH474 &lt;=14,"Bajo",IF(TYH474&lt;=35,"Medio",IF(TYH474&lt;=80,"Alto","Inviable Sanitariamente"))))</f>
        <v>Inviable Sanitariamente</v>
      </c>
      <c r="TYK474" s="44" t="str">
        <f t="shared" si="1478"/>
        <v>Inviable Sanitariamente</v>
      </c>
      <c r="TYL474" s="44" t="str">
        <f t="shared" si="1478"/>
        <v>Inviable Sanitariamente</v>
      </c>
      <c r="TYM474" s="44" t="str">
        <f t="shared" si="1478"/>
        <v>Inviable Sanitariamente</v>
      </c>
      <c r="TYN474" s="44" t="str">
        <f t="shared" si="1478"/>
        <v>Inviable Sanitariamente</v>
      </c>
      <c r="TYO474" s="44" t="str">
        <f t="shared" si="1478"/>
        <v>Inviable Sanitariamente</v>
      </c>
      <c r="TYP474" s="44" t="str">
        <f t="shared" si="1478"/>
        <v>Inviable Sanitariamente</v>
      </c>
      <c r="TYQ474" s="44" t="str">
        <f t="shared" si="1478"/>
        <v>Inviable Sanitariamente</v>
      </c>
      <c r="TYR474" s="44" t="str">
        <f t="shared" si="1478"/>
        <v>Inviable Sanitariamente</v>
      </c>
      <c r="TYS474" s="44" t="str">
        <f t="shared" si="1478"/>
        <v>Inviable Sanitariamente</v>
      </c>
      <c r="TYT474" s="44" t="str">
        <f t="shared" ref="TYT474:TZC476" si="1479">IF(TYR474&lt;5,"Sin Riesgo",IF(TYR474 &lt;=14,"Bajo",IF(TYR474&lt;=35,"Medio",IF(TYR474&lt;=80,"Alto","Inviable Sanitariamente"))))</f>
        <v>Inviable Sanitariamente</v>
      </c>
      <c r="TYU474" s="44" t="str">
        <f t="shared" si="1479"/>
        <v>Inviable Sanitariamente</v>
      </c>
      <c r="TYV474" s="44" t="str">
        <f t="shared" si="1479"/>
        <v>Inviable Sanitariamente</v>
      </c>
      <c r="TYW474" s="44" t="str">
        <f t="shared" si="1479"/>
        <v>Inviable Sanitariamente</v>
      </c>
      <c r="TYX474" s="44" t="str">
        <f t="shared" si="1479"/>
        <v>Inviable Sanitariamente</v>
      </c>
      <c r="TYY474" s="44" t="str">
        <f t="shared" si="1479"/>
        <v>Inviable Sanitariamente</v>
      </c>
      <c r="TYZ474" s="44" t="str">
        <f t="shared" si="1479"/>
        <v>Inviable Sanitariamente</v>
      </c>
      <c r="TZA474" s="44" t="str">
        <f t="shared" si="1479"/>
        <v>Inviable Sanitariamente</v>
      </c>
      <c r="TZB474" s="44" t="str">
        <f t="shared" si="1479"/>
        <v>Inviable Sanitariamente</v>
      </c>
      <c r="TZC474" s="44" t="str">
        <f t="shared" si="1479"/>
        <v>Inviable Sanitariamente</v>
      </c>
      <c r="TZD474" s="44" t="str">
        <f t="shared" ref="TZD474:TZM476" si="1480">IF(TZB474&lt;5,"Sin Riesgo",IF(TZB474 &lt;=14,"Bajo",IF(TZB474&lt;=35,"Medio",IF(TZB474&lt;=80,"Alto","Inviable Sanitariamente"))))</f>
        <v>Inviable Sanitariamente</v>
      </c>
      <c r="TZE474" s="44" t="str">
        <f t="shared" si="1480"/>
        <v>Inviable Sanitariamente</v>
      </c>
      <c r="TZF474" s="44" t="str">
        <f t="shared" si="1480"/>
        <v>Inviable Sanitariamente</v>
      </c>
      <c r="TZG474" s="44" t="str">
        <f t="shared" si="1480"/>
        <v>Inviable Sanitariamente</v>
      </c>
      <c r="TZH474" s="44" t="str">
        <f t="shared" si="1480"/>
        <v>Inviable Sanitariamente</v>
      </c>
      <c r="TZI474" s="44" t="str">
        <f t="shared" si="1480"/>
        <v>Inviable Sanitariamente</v>
      </c>
      <c r="TZJ474" s="44" t="str">
        <f t="shared" si="1480"/>
        <v>Inviable Sanitariamente</v>
      </c>
      <c r="TZK474" s="44" t="str">
        <f t="shared" si="1480"/>
        <v>Inviable Sanitariamente</v>
      </c>
      <c r="TZL474" s="44" t="str">
        <f t="shared" si="1480"/>
        <v>Inviable Sanitariamente</v>
      </c>
      <c r="TZM474" s="44" t="str">
        <f t="shared" si="1480"/>
        <v>Inviable Sanitariamente</v>
      </c>
      <c r="TZN474" s="44" t="str">
        <f t="shared" ref="TZN474:TZW476" si="1481">IF(TZL474&lt;5,"Sin Riesgo",IF(TZL474 &lt;=14,"Bajo",IF(TZL474&lt;=35,"Medio",IF(TZL474&lt;=80,"Alto","Inviable Sanitariamente"))))</f>
        <v>Inviable Sanitariamente</v>
      </c>
      <c r="TZO474" s="44" t="str">
        <f t="shared" si="1481"/>
        <v>Inviable Sanitariamente</v>
      </c>
      <c r="TZP474" s="44" t="str">
        <f t="shared" si="1481"/>
        <v>Inviable Sanitariamente</v>
      </c>
      <c r="TZQ474" s="44" t="str">
        <f t="shared" si="1481"/>
        <v>Inviable Sanitariamente</v>
      </c>
      <c r="TZR474" s="44" t="str">
        <f t="shared" si="1481"/>
        <v>Inviable Sanitariamente</v>
      </c>
      <c r="TZS474" s="44" t="str">
        <f t="shared" si="1481"/>
        <v>Inviable Sanitariamente</v>
      </c>
      <c r="TZT474" s="44" t="str">
        <f t="shared" si="1481"/>
        <v>Inviable Sanitariamente</v>
      </c>
      <c r="TZU474" s="44" t="str">
        <f t="shared" si="1481"/>
        <v>Inviable Sanitariamente</v>
      </c>
      <c r="TZV474" s="44" t="str">
        <f t="shared" si="1481"/>
        <v>Inviable Sanitariamente</v>
      </c>
      <c r="TZW474" s="44" t="str">
        <f t="shared" si="1481"/>
        <v>Inviable Sanitariamente</v>
      </c>
      <c r="TZX474" s="44" t="str">
        <f t="shared" ref="TZX474:UAG476" si="1482">IF(TZV474&lt;5,"Sin Riesgo",IF(TZV474 &lt;=14,"Bajo",IF(TZV474&lt;=35,"Medio",IF(TZV474&lt;=80,"Alto","Inviable Sanitariamente"))))</f>
        <v>Inviable Sanitariamente</v>
      </c>
      <c r="TZY474" s="44" t="str">
        <f t="shared" si="1482"/>
        <v>Inviable Sanitariamente</v>
      </c>
      <c r="TZZ474" s="44" t="str">
        <f t="shared" si="1482"/>
        <v>Inviable Sanitariamente</v>
      </c>
      <c r="UAA474" s="44" t="str">
        <f t="shared" si="1482"/>
        <v>Inviable Sanitariamente</v>
      </c>
      <c r="UAB474" s="44" t="str">
        <f t="shared" si="1482"/>
        <v>Inviable Sanitariamente</v>
      </c>
      <c r="UAC474" s="44" t="str">
        <f t="shared" si="1482"/>
        <v>Inviable Sanitariamente</v>
      </c>
      <c r="UAD474" s="44" t="str">
        <f t="shared" si="1482"/>
        <v>Inviable Sanitariamente</v>
      </c>
      <c r="UAE474" s="44" t="str">
        <f t="shared" si="1482"/>
        <v>Inviable Sanitariamente</v>
      </c>
      <c r="UAF474" s="44" t="str">
        <f t="shared" si="1482"/>
        <v>Inviable Sanitariamente</v>
      </c>
      <c r="UAG474" s="44" t="str">
        <f t="shared" si="1482"/>
        <v>Inviable Sanitariamente</v>
      </c>
      <c r="UAH474" s="44" t="str">
        <f t="shared" ref="UAH474:UAQ476" si="1483">IF(UAF474&lt;5,"Sin Riesgo",IF(UAF474 &lt;=14,"Bajo",IF(UAF474&lt;=35,"Medio",IF(UAF474&lt;=80,"Alto","Inviable Sanitariamente"))))</f>
        <v>Inviable Sanitariamente</v>
      </c>
      <c r="UAI474" s="44" t="str">
        <f t="shared" si="1483"/>
        <v>Inviable Sanitariamente</v>
      </c>
      <c r="UAJ474" s="44" t="str">
        <f t="shared" si="1483"/>
        <v>Inviable Sanitariamente</v>
      </c>
      <c r="UAK474" s="44" t="str">
        <f t="shared" si="1483"/>
        <v>Inviable Sanitariamente</v>
      </c>
      <c r="UAL474" s="44" t="str">
        <f t="shared" si="1483"/>
        <v>Inviable Sanitariamente</v>
      </c>
      <c r="UAM474" s="44" t="str">
        <f t="shared" si="1483"/>
        <v>Inviable Sanitariamente</v>
      </c>
      <c r="UAN474" s="44" t="str">
        <f t="shared" si="1483"/>
        <v>Inviable Sanitariamente</v>
      </c>
      <c r="UAO474" s="44" t="str">
        <f t="shared" si="1483"/>
        <v>Inviable Sanitariamente</v>
      </c>
      <c r="UAP474" s="44" t="str">
        <f t="shared" si="1483"/>
        <v>Inviable Sanitariamente</v>
      </c>
      <c r="UAQ474" s="44" t="str">
        <f t="shared" si="1483"/>
        <v>Inviable Sanitariamente</v>
      </c>
      <c r="UAR474" s="44" t="str">
        <f t="shared" ref="UAR474:UBA476" si="1484">IF(UAP474&lt;5,"Sin Riesgo",IF(UAP474 &lt;=14,"Bajo",IF(UAP474&lt;=35,"Medio",IF(UAP474&lt;=80,"Alto","Inviable Sanitariamente"))))</f>
        <v>Inviable Sanitariamente</v>
      </c>
      <c r="UAS474" s="44" t="str">
        <f t="shared" si="1484"/>
        <v>Inviable Sanitariamente</v>
      </c>
      <c r="UAT474" s="44" t="str">
        <f t="shared" si="1484"/>
        <v>Inviable Sanitariamente</v>
      </c>
      <c r="UAU474" s="44" t="str">
        <f t="shared" si="1484"/>
        <v>Inviable Sanitariamente</v>
      </c>
      <c r="UAV474" s="44" t="str">
        <f t="shared" si="1484"/>
        <v>Inviable Sanitariamente</v>
      </c>
      <c r="UAW474" s="44" t="str">
        <f t="shared" si="1484"/>
        <v>Inviable Sanitariamente</v>
      </c>
      <c r="UAX474" s="44" t="str">
        <f t="shared" si="1484"/>
        <v>Inviable Sanitariamente</v>
      </c>
      <c r="UAY474" s="44" t="str">
        <f t="shared" si="1484"/>
        <v>Inviable Sanitariamente</v>
      </c>
      <c r="UAZ474" s="44" t="str">
        <f t="shared" si="1484"/>
        <v>Inviable Sanitariamente</v>
      </c>
      <c r="UBA474" s="44" t="str">
        <f t="shared" si="1484"/>
        <v>Inviable Sanitariamente</v>
      </c>
      <c r="UBB474" s="44" t="str">
        <f t="shared" ref="UBB474:UBK476" si="1485">IF(UAZ474&lt;5,"Sin Riesgo",IF(UAZ474 &lt;=14,"Bajo",IF(UAZ474&lt;=35,"Medio",IF(UAZ474&lt;=80,"Alto","Inviable Sanitariamente"))))</f>
        <v>Inviable Sanitariamente</v>
      </c>
      <c r="UBC474" s="44" t="str">
        <f t="shared" si="1485"/>
        <v>Inviable Sanitariamente</v>
      </c>
      <c r="UBD474" s="44" t="str">
        <f t="shared" si="1485"/>
        <v>Inviable Sanitariamente</v>
      </c>
      <c r="UBE474" s="44" t="str">
        <f t="shared" si="1485"/>
        <v>Inviable Sanitariamente</v>
      </c>
      <c r="UBF474" s="44" t="str">
        <f t="shared" si="1485"/>
        <v>Inviable Sanitariamente</v>
      </c>
      <c r="UBG474" s="44" t="str">
        <f t="shared" si="1485"/>
        <v>Inviable Sanitariamente</v>
      </c>
      <c r="UBH474" s="44" t="str">
        <f t="shared" si="1485"/>
        <v>Inviable Sanitariamente</v>
      </c>
      <c r="UBI474" s="44" t="str">
        <f t="shared" si="1485"/>
        <v>Inviable Sanitariamente</v>
      </c>
      <c r="UBJ474" s="44" t="str">
        <f t="shared" si="1485"/>
        <v>Inviable Sanitariamente</v>
      </c>
      <c r="UBK474" s="44" t="str">
        <f t="shared" si="1485"/>
        <v>Inviable Sanitariamente</v>
      </c>
      <c r="UBL474" s="44" t="str">
        <f t="shared" ref="UBL474:UBU476" si="1486">IF(UBJ474&lt;5,"Sin Riesgo",IF(UBJ474 &lt;=14,"Bajo",IF(UBJ474&lt;=35,"Medio",IF(UBJ474&lt;=80,"Alto","Inviable Sanitariamente"))))</f>
        <v>Inviable Sanitariamente</v>
      </c>
      <c r="UBM474" s="44" t="str">
        <f t="shared" si="1486"/>
        <v>Inviable Sanitariamente</v>
      </c>
      <c r="UBN474" s="44" t="str">
        <f t="shared" si="1486"/>
        <v>Inviable Sanitariamente</v>
      </c>
      <c r="UBO474" s="44" t="str">
        <f t="shared" si="1486"/>
        <v>Inviable Sanitariamente</v>
      </c>
      <c r="UBP474" s="44" t="str">
        <f t="shared" si="1486"/>
        <v>Inviable Sanitariamente</v>
      </c>
      <c r="UBQ474" s="44" t="str">
        <f t="shared" si="1486"/>
        <v>Inviable Sanitariamente</v>
      </c>
      <c r="UBR474" s="44" t="str">
        <f t="shared" si="1486"/>
        <v>Inviable Sanitariamente</v>
      </c>
      <c r="UBS474" s="44" t="str">
        <f t="shared" si="1486"/>
        <v>Inviable Sanitariamente</v>
      </c>
      <c r="UBT474" s="44" t="str">
        <f t="shared" si="1486"/>
        <v>Inviable Sanitariamente</v>
      </c>
      <c r="UBU474" s="44" t="str">
        <f t="shared" si="1486"/>
        <v>Inviable Sanitariamente</v>
      </c>
      <c r="UBV474" s="44" t="str">
        <f t="shared" ref="UBV474:UCE476" si="1487">IF(UBT474&lt;5,"Sin Riesgo",IF(UBT474 &lt;=14,"Bajo",IF(UBT474&lt;=35,"Medio",IF(UBT474&lt;=80,"Alto","Inviable Sanitariamente"))))</f>
        <v>Inviable Sanitariamente</v>
      </c>
      <c r="UBW474" s="44" t="str">
        <f t="shared" si="1487"/>
        <v>Inviable Sanitariamente</v>
      </c>
      <c r="UBX474" s="44" t="str">
        <f t="shared" si="1487"/>
        <v>Inviable Sanitariamente</v>
      </c>
      <c r="UBY474" s="44" t="str">
        <f t="shared" si="1487"/>
        <v>Inviable Sanitariamente</v>
      </c>
      <c r="UBZ474" s="44" t="str">
        <f t="shared" si="1487"/>
        <v>Inviable Sanitariamente</v>
      </c>
      <c r="UCA474" s="44" t="str">
        <f t="shared" si="1487"/>
        <v>Inviable Sanitariamente</v>
      </c>
      <c r="UCB474" s="44" t="str">
        <f t="shared" si="1487"/>
        <v>Inviable Sanitariamente</v>
      </c>
      <c r="UCC474" s="44" t="str">
        <f t="shared" si="1487"/>
        <v>Inviable Sanitariamente</v>
      </c>
      <c r="UCD474" s="44" t="str">
        <f t="shared" si="1487"/>
        <v>Inviable Sanitariamente</v>
      </c>
      <c r="UCE474" s="44" t="str">
        <f t="shared" si="1487"/>
        <v>Inviable Sanitariamente</v>
      </c>
      <c r="UCF474" s="44" t="str">
        <f t="shared" ref="UCF474:UCO476" si="1488">IF(UCD474&lt;5,"Sin Riesgo",IF(UCD474 &lt;=14,"Bajo",IF(UCD474&lt;=35,"Medio",IF(UCD474&lt;=80,"Alto","Inviable Sanitariamente"))))</f>
        <v>Inviable Sanitariamente</v>
      </c>
      <c r="UCG474" s="44" t="str">
        <f t="shared" si="1488"/>
        <v>Inviable Sanitariamente</v>
      </c>
      <c r="UCH474" s="44" t="str">
        <f t="shared" si="1488"/>
        <v>Inviable Sanitariamente</v>
      </c>
      <c r="UCI474" s="44" t="str">
        <f t="shared" si="1488"/>
        <v>Inviable Sanitariamente</v>
      </c>
      <c r="UCJ474" s="44" t="str">
        <f t="shared" si="1488"/>
        <v>Inviable Sanitariamente</v>
      </c>
      <c r="UCK474" s="44" t="str">
        <f t="shared" si="1488"/>
        <v>Inviable Sanitariamente</v>
      </c>
      <c r="UCL474" s="44" t="str">
        <f t="shared" si="1488"/>
        <v>Inviable Sanitariamente</v>
      </c>
      <c r="UCM474" s="44" t="str">
        <f t="shared" si="1488"/>
        <v>Inviable Sanitariamente</v>
      </c>
      <c r="UCN474" s="44" t="str">
        <f t="shared" si="1488"/>
        <v>Inviable Sanitariamente</v>
      </c>
      <c r="UCO474" s="44" t="str">
        <f t="shared" si="1488"/>
        <v>Inviable Sanitariamente</v>
      </c>
      <c r="UCP474" s="44" t="str">
        <f t="shared" ref="UCP474:UCY476" si="1489">IF(UCN474&lt;5,"Sin Riesgo",IF(UCN474 &lt;=14,"Bajo",IF(UCN474&lt;=35,"Medio",IF(UCN474&lt;=80,"Alto","Inviable Sanitariamente"))))</f>
        <v>Inviable Sanitariamente</v>
      </c>
      <c r="UCQ474" s="44" t="str">
        <f t="shared" si="1489"/>
        <v>Inviable Sanitariamente</v>
      </c>
      <c r="UCR474" s="44" t="str">
        <f t="shared" si="1489"/>
        <v>Inviable Sanitariamente</v>
      </c>
      <c r="UCS474" s="44" t="str">
        <f t="shared" si="1489"/>
        <v>Inviable Sanitariamente</v>
      </c>
      <c r="UCT474" s="44" t="str">
        <f t="shared" si="1489"/>
        <v>Inviable Sanitariamente</v>
      </c>
      <c r="UCU474" s="44" t="str">
        <f t="shared" si="1489"/>
        <v>Inviable Sanitariamente</v>
      </c>
      <c r="UCV474" s="44" t="str">
        <f t="shared" si="1489"/>
        <v>Inviable Sanitariamente</v>
      </c>
      <c r="UCW474" s="44" t="str">
        <f t="shared" si="1489"/>
        <v>Inviable Sanitariamente</v>
      </c>
      <c r="UCX474" s="44" t="str">
        <f t="shared" si="1489"/>
        <v>Inviable Sanitariamente</v>
      </c>
      <c r="UCY474" s="44" t="str">
        <f t="shared" si="1489"/>
        <v>Inviable Sanitariamente</v>
      </c>
      <c r="UCZ474" s="44" t="str">
        <f t="shared" ref="UCZ474:UDI476" si="1490">IF(UCX474&lt;5,"Sin Riesgo",IF(UCX474 &lt;=14,"Bajo",IF(UCX474&lt;=35,"Medio",IF(UCX474&lt;=80,"Alto","Inviable Sanitariamente"))))</f>
        <v>Inviable Sanitariamente</v>
      </c>
      <c r="UDA474" s="44" t="str">
        <f t="shared" si="1490"/>
        <v>Inviable Sanitariamente</v>
      </c>
      <c r="UDB474" s="44" t="str">
        <f t="shared" si="1490"/>
        <v>Inviable Sanitariamente</v>
      </c>
      <c r="UDC474" s="44" t="str">
        <f t="shared" si="1490"/>
        <v>Inviable Sanitariamente</v>
      </c>
      <c r="UDD474" s="44" t="str">
        <f t="shared" si="1490"/>
        <v>Inviable Sanitariamente</v>
      </c>
      <c r="UDE474" s="44" t="str">
        <f t="shared" si="1490"/>
        <v>Inviable Sanitariamente</v>
      </c>
      <c r="UDF474" s="44" t="str">
        <f t="shared" si="1490"/>
        <v>Inviable Sanitariamente</v>
      </c>
      <c r="UDG474" s="44" t="str">
        <f t="shared" si="1490"/>
        <v>Inviable Sanitariamente</v>
      </c>
      <c r="UDH474" s="44" t="str">
        <f t="shared" si="1490"/>
        <v>Inviable Sanitariamente</v>
      </c>
      <c r="UDI474" s="44" t="str">
        <f t="shared" si="1490"/>
        <v>Inviable Sanitariamente</v>
      </c>
      <c r="UDJ474" s="44" t="str">
        <f t="shared" ref="UDJ474:UDS476" si="1491">IF(UDH474&lt;5,"Sin Riesgo",IF(UDH474 &lt;=14,"Bajo",IF(UDH474&lt;=35,"Medio",IF(UDH474&lt;=80,"Alto","Inviable Sanitariamente"))))</f>
        <v>Inviable Sanitariamente</v>
      </c>
      <c r="UDK474" s="44" t="str">
        <f t="shared" si="1491"/>
        <v>Inviable Sanitariamente</v>
      </c>
      <c r="UDL474" s="44" t="str">
        <f t="shared" si="1491"/>
        <v>Inviable Sanitariamente</v>
      </c>
      <c r="UDM474" s="44" t="str">
        <f t="shared" si="1491"/>
        <v>Inviable Sanitariamente</v>
      </c>
      <c r="UDN474" s="44" t="str">
        <f t="shared" si="1491"/>
        <v>Inviable Sanitariamente</v>
      </c>
      <c r="UDO474" s="44" t="str">
        <f t="shared" si="1491"/>
        <v>Inviable Sanitariamente</v>
      </c>
      <c r="UDP474" s="44" t="str">
        <f t="shared" si="1491"/>
        <v>Inviable Sanitariamente</v>
      </c>
      <c r="UDQ474" s="44" t="str">
        <f t="shared" si="1491"/>
        <v>Inviable Sanitariamente</v>
      </c>
      <c r="UDR474" s="44" t="str">
        <f t="shared" si="1491"/>
        <v>Inviable Sanitariamente</v>
      </c>
      <c r="UDS474" s="44" t="str">
        <f t="shared" si="1491"/>
        <v>Inviable Sanitariamente</v>
      </c>
      <c r="UDT474" s="44" t="str">
        <f t="shared" ref="UDT474:UEC476" si="1492">IF(UDR474&lt;5,"Sin Riesgo",IF(UDR474 &lt;=14,"Bajo",IF(UDR474&lt;=35,"Medio",IF(UDR474&lt;=80,"Alto","Inviable Sanitariamente"))))</f>
        <v>Inviable Sanitariamente</v>
      </c>
      <c r="UDU474" s="44" t="str">
        <f t="shared" si="1492"/>
        <v>Inviable Sanitariamente</v>
      </c>
      <c r="UDV474" s="44" t="str">
        <f t="shared" si="1492"/>
        <v>Inviable Sanitariamente</v>
      </c>
      <c r="UDW474" s="44" t="str">
        <f t="shared" si="1492"/>
        <v>Inviable Sanitariamente</v>
      </c>
      <c r="UDX474" s="44" t="str">
        <f t="shared" si="1492"/>
        <v>Inviable Sanitariamente</v>
      </c>
      <c r="UDY474" s="44" t="str">
        <f t="shared" si="1492"/>
        <v>Inviable Sanitariamente</v>
      </c>
      <c r="UDZ474" s="44" t="str">
        <f t="shared" si="1492"/>
        <v>Inviable Sanitariamente</v>
      </c>
      <c r="UEA474" s="44" t="str">
        <f t="shared" si="1492"/>
        <v>Inviable Sanitariamente</v>
      </c>
      <c r="UEB474" s="44" t="str">
        <f t="shared" si="1492"/>
        <v>Inviable Sanitariamente</v>
      </c>
      <c r="UEC474" s="44" t="str">
        <f t="shared" si="1492"/>
        <v>Inviable Sanitariamente</v>
      </c>
      <c r="UED474" s="44" t="str">
        <f t="shared" ref="UED474:UEM476" si="1493">IF(UEB474&lt;5,"Sin Riesgo",IF(UEB474 &lt;=14,"Bajo",IF(UEB474&lt;=35,"Medio",IF(UEB474&lt;=80,"Alto","Inviable Sanitariamente"))))</f>
        <v>Inviable Sanitariamente</v>
      </c>
      <c r="UEE474" s="44" t="str">
        <f t="shared" si="1493"/>
        <v>Inviable Sanitariamente</v>
      </c>
      <c r="UEF474" s="44" t="str">
        <f t="shared" si="1493"/>
        <v>Inviable Sanitariamente</v>
      </c>
      <c r="UEG474" s="44" t="str">
        <f t="shared" si="1493"/>
        <v>Inviable Sanitariamente</v>
      </c>
      <c r="UEH474" s="44" t="str">
        <f t="shared" si="1493"/>
        <v>Inviable Sanitariamente</v>
      </c>
      <c r="UEI474" s="44" t="str">
        <f t="shared" si="1493"/>
        <v>Inviable Sanitariamente</v>
      </c>
      <c r="UEJ474" s="44" t="str">
        <f t="shared" si="1493"/>
        <v>Inviable Sanitariamente</v>
      </c>
      <c r="UEK474" s="44" t="str">
        <f t="shared" si="1493"/>
        <v>Inviable Sanitariamente</v>
      </c>
      <c r="UEL474" s="44" t="str">
        <f t="shared" si="1493"/>
        <v>Inviable Sanitariamente</v>
      </c>
      <c r="UEM474" s="44" t="str">
        <f t="shared" si="1493"/>
        <v>Inviable Sanitariamente</v>
      </c>
      <c r="UEN474" s="44" t="str">
        <f t="shared" ref="UEN474:UEW476" si="1494">IF(UEL474&lt;5,"Sin Riesgo",IF(UEL474 &lt;=14,"Bajo",IF(UEL474&lt;=35,"Medio",IF(UEL474&lt;=80,"Alto","Inviable Sanitariamente"))))</f>
        <v>Inviable Sanitariamente</v>
      </c>
      <c r="UEO474" s="44" t="str">
        <f t="shared" si="1494"/>
        <v>Inviable Sanitariamente</v>
      </c>
      <c r="UEP474" s="44" t="str">
        <f t="shared" si="1494"/>
        <v>Inviable Sanitariamente</v>
      </c>
      <c r="UEQ474" s="44" t="str">
        <f t="shared" si="1494"/>
        <v>Inviable Sanitariamente</v>
      </c>
      <c r="UER474" s="44" t="str">
        <f t="shared" si="1494"/>
        <v>Inviable Sanitariamente</v>
      </c>
      <c r="UES474" s="44" t="str">
        <f t="shared" si="1494"/>
        <v>Inviable Sanitariamente</v>
      </c>
      <c r="UET474" s="44" t="str">
        <f t="shared" si="1494"/>
        <v>Inviable Sanitariamente</v>
      </c>
      <c r="UEU474" s="44" t="str">
        <f t="shared" si="1494"/>
        <v>Inviable Sanitariamente</v>
      </c>
      <c r="UEV474" s="44" t="str">
        <f t="shared" si="1494"/>
        <v>Inviable Sanitariamente</v>
      </c>
      <c r="UEW474" s="44" t="str">
        <f t="shared" si="1494"/>
        <v>Inviable Sanitariamente</v>
      </c>
      <c r="UEX474" s="44" t="str">
        <f t="shared" ref="UEX474:UFG476" si="1495">IF(UEV474&lt;5,"Sin Riesgo",IF(UEV474 &lt;=14,"Bajo",IF(UEV474&lt;=35,"Medio",IF(UEV474&lt;=80,"Alto","Inviable Sanitariamente"))))</f>
        <v>Inviable Sanitariamente</v>
      </c>
      <c r="UEY474" s="44" t="str">
        <f t="shared" si="1495"/>
        <v>Inviable Sanitariamente</v>
      </c>
      <c r="UEZ474" s="44" t="str">
        <f t="shared" si="1495"/>
        <v>Inviable Sanitariamente</v>
      </c>
      <c r="UFA474" s="44" t="str">
        <f t="shared" si="1495"/>
        <v>Inviable Sanitariamente</v>
      </c>
      <c r="UFB474" s="44" t="str">
        <f t="shared" si="1495"/>
        <v>Inviable Sanitariamente</v>
      </c>
      <c r="UFC474" s="44" t="str">
        <f t="shared" si="1495"/>
        <v>Inviable Sanitariamente</v>
      </c>
      <c r="UFD474" s="44" t="str">
        <f t="shared" si="1495"/>
        <v>Inviable Sanitariamente</v>
      </c>
      <c r="UFE474" s="44" t="str">
        <f t="shared" si="1495"/>
        <v>Inviable Sanitariamente</v>
      </c>
      <c r="UFF474" s="44" t="str">
        <f t="shared" si="1495"/>
        <v>Inviable Sanitariamente</v>
      </c>
      <c r="UFG474" s="44" t="str">
        <f t="shared" si="1495"/>
        <v>Inviable Sanitariamente</v>
      </c>
      <c r="UFH474" s="44" t="str">
        <f t="shared" ref="UFH474:UFQ476" si="1496">IF(UFF474&lt;5,"Sin Riesgo",IF(UFF474 &lt;=14,"Bajo",IF(UFF474&lt;=35,"Medio",IF(UFF474&lt;=80,"Alto","Inviable Sanitariamente"))))</f>
        <v>Inviable Sanitariamente</v>
      </c>
      <c r="UFI474" s="44" t="str">
        <f t="shared" si="1496"/>
        <v>Inviable Sanitariamente</v>
      </c>
      <c r="UFJ474" s="44" t="str">
        <f t="shared" si="1496"/>
        <v>Inviable Sanitariamente</v>
      </c>
      <c r="UFK474" s="44" t="str">
        <f t="shared" si="1496"/>
        <v>Inviable Sanitariamente</v>
      </c>
      <c r="UFL474" s="44" t="str">
        <f t="shared" si="1496"/>
        <v>Inviable Sanitariamente</v>
      </c>
      <c r="UFM474" s="44" t="str">
        <f t="shared" si="1496"/>
        <v>Inviable Sanitariamente</v>
      </c>
      <c r="UFN474" s="44" t="str">
        <f t="shared" si="1496"/>
        <v>Inviable Sanitariamente</v>
      </c>
      <c r="UFO474" s="44" t="str">
        <f t="shared" si="1496"/>
        <v>Inviable Sanitariamente</v>
      </c>
      <c r="UFP474" s="44" t="str">
        <f t="shared" si="1496"/>
        <v>Inviable Sanitariamente</v>
      </c>
      <c r="UFQ474" s="44" t="str">
        <f t="shared" si="1496"/>
        <v>Inviable Sanitariamente</v>
      </c>
      <c r="UFR474" s="44" t="str">
        <f t="shared" ref="UFR474:UGA476" si="1497">IF(UFP474&lt;5,"Sin Riesgo",IF(UFP474 &lt;=14,"Bajo",IF(UFP474&lt;=35,"Medio",IF(UFP474&lt;=80,"Alto","Inviable Sanitariamente"))))</f>
        <v>Inviable Sanitariamente</v>
      </c>
      <c r="UFS474" s="44" t="str">
        <f t="shared" si="1497"/>
        <v>Inviable Sanitariamente</v>
      </c>
      <c r="UFT474" s="44" t="str">
        <f t="shared" si="1497"/>
        <v>Inviable Sanitariamente</v>
      </c>
      <c r="UFU474" s="44" t="str">
        <f t="shared" si="1497"/>
        <v>Inviable Sanitariamente</v>
      </c>
      <c r="UFV474" s="44" t="str">
        <f t="shared" si="1497"/>
        <v>Inviable Sanitariamente</v>
      </c>
      <c r="UFW474" s="44" t="str">
        <f t="shared" si="1497"/>
        <v>Inviable Sanitariamente</v>
      </c>
      <c r="UFX474" s="44" t="str">
        <f t="shared" si="1497"/>
        <v>Inviable Sanitariamente</v>
      </c>
      <c r="UFY474" s="44" t="str">
        <f t="shared" si="1497"/>
        <v>Inviable Sanitariamente</v>
      </c>
      <c r="UFZ474" s="44" t="str">
        <f t="shared" si="1497"/>
        <v>Inviable Sanitariamente</v>
      </c>
      <c r="UGA474" s="44" t="str">
        <f t="shared" si="1497"/>
        <v>Inviable Sanitariamente</v>
      </c>
      <c r="UGB474" s="44" t="str">
        <f t="shared" ref="UGB474:UGK476" si="1498">IF(UFZ474&lt;5,"Sin Riesgo",IF(UFZ474 &lt;=14,"Bajo",IF(UFZ474&lt;=35,"Medio",IF(UFZ474&lt;=80,"Alto","Inviable Sanitariamente"))))</f>
        <v>Inviable Sanitariamente</v>
      </c>
      <c r="UGC474" s="44" t="str">
        <f t="shared" si="1498"/>
        <v>Inviable Sanitariamente</v>
      </c>
      <c r="UGD474" s="44" t="str">
        <f t="shared" si="1498"/>
        <v>Inviable Sanitariamente</v>
      </c>
      <c r="UGE474" s="44" t="str">
        <f t="shared" si="1498"/>
        <v>Inviable Sanitariamente</v>
      </c>
      <c r="UGF474" s="44" t="str">
        <f t="shared" si="1498"/>
        <v>Inviable Sanitariamente</v>
      </c>
      <c r="UGG474" s="44" t="str">
        <f t="shared" si="1498"/>
        <v>Inviable Sanitariamente</v>
      </c>
      <c r="UGH474" s="44" t="str">
        <f t="shared" si="1498"/>
        <v>Inviable Sanitariamente</v>
      </c>
      <c r="UGI474" s="44" t="str">
        <f t="shared" si="1498"/>
        <v>Inviable Sanitariamente</v>
      </c>
      <c r="UGJ474" s="44" t="str">
        <f t="shared" si="1498"/>
        <v>Inviable Sanitariamente</v>
      </c>
      <c r="UGK474" s="44" t="str">
        <f t="shared" si="1498"/>
        <v>Inviable Sanitariamente</v>
      </c>
      <c r="UGL474" s="44" t="str">
        <f t="shared" ref="UGL474:UGU476" si="1499">IF(UGJ474&lt;5,"Sin Riesgo",IF(UGJ474 &lt;=14,"Bajo",IF(UGJ474&lt;=35,"Medio",IF(UGJ474&lt;=80,"Alto","Inviable Sanitariamente"))))</f>
        <v>Inviable Sanitariamente</v>
      </c>
      <c r="UGM474" s="44" t="str">
        <f t="shared" si="1499"/>
        <v>Inviable Sanitariamente</v>
      </c>
      <c r="UGN474" s="44" t="str">
        <f t="shared" si="1499"/>
        <v>Inviable Sanitariamente</v>
      </c>
      <c r="UGO474" s="44" t="str">
        <f t="shared" si="1499"/>
        <v>Inviable Sanitariamente</v>
      </c>
      <c r="UGP474" s="44" t="str">
        <f t="shared" si="1499"/>
        <v>Inviable Sanitariamente</v>
      </c>
      <c r="UGQ474" s="44" t="str">
        <f t="shared" si="1499"/>
        <v>Inviable Sanitariamente</v>
      </c>
      <c r="UGR474" s="44" t="str">
        <f t="shared" si="1499"/>
        <v>Inviable Sanitariamente</v>
      </c>
      <c r="UGS474" s="44" t="str">
        <f t="shared" si="1499"/>
        <v>Inviable Sanitariamente</v>
      </c>
      <c r="UGT474" s="44" t="str">
        <f t="shared" si="1499"/>
        <v>Inviable Sanitariamente</v>
      </c>
      <c r="UGU474" s="44" t="str">
        <f t="shared" si="1499"/>
        <v>Inviable Sanitariamente</v>
      </c>
      <c r="UGV474" s="44" t="str">
        <f t="shared" ref="UGV474:UHE476" si="1500">IF(UGT474&lt;5,"Sin Riesgo",IF(UGT474 &lt;=14,"Bajo",IF(UGT474&lt;=35,"Medio",IF(UGT474&lt;=80,"Alto","Inviable Sanitariamente"))))</f>
        <v>Inviable Sanitariamente</v>
      </c>
      <c r="UGW474" s="44" t="str">
        <f t="shared" si="1500"/>
        <v>Inviable Sanitariamente</v>
      </c>
      <c r="UGX474" s="44" t="str">
        <f t="shared" si="1500"/>
        <v>Inviable Sanitariamente</v>
      </c>
      <c r="UGY474" s="44" t="str">
        <f t="shared" si="1500"/>
        <v>Inviable Sanitariamente</v>
      </c>
      <c r="UGZ474" s="44" t="str">
        <f t="shared" si="1500"/>
        <v>Inviable Sanitariamente</v>
      </c>
      <c r="UHA474" s="44" t="str">
        <f t="shared" si="1500"/>
        <v>Inviable Sanitariamente</v>
      </c>
      <c r="UHB474" s="44" t="str">
        <f t="shared" si="1500"/>
        <v>Inviable Sanitariamente</v>
      </c>
      <c r="UHC474" s="44" t="str">
        <f t="shared" si="1500"/>
        <v>Inviable Sanitariamente</v>
      </c>
      <c r="UHD474" s="44" t="str">
        <f t="shared" si="1500"/>
        <v>Inviable Sanitariamente</v>
      </c>
      <c r="UHE474" s="44" t="str">
        <f t="shared" si="1500"/>
        <v>Inviable Sanitariamente</v>
      </c>
      <c r="UHF474" s="44" t="str">
        <f t="shared" ref="UHF474:UHO476" si="1501">IF(UHD474&lt;5,"Sin Riesgo",IF(UHD474 &lt;=14,"Bajo",IF(UHD474&lt;=35,"Medio",IF(UHD474&lt;=80,"Alto","Inviable Sanitariamente"))))</f>
        <v>Inviable Sanitariamente</v>
      </c>
      <c r="UHG474" s="44" t="str">
        <f t="shared" si="1501"/>
        <v>Inviable Sanitariamente</v>
      </c>
      <c r="UHH474" s="44" t="str">
        <f t="shared" si="1501"/>
        <v>Inviable Sanitariamente</v>
      </c>
      <c r="UHI474" s="44" t="str">
        <f t="shared" si="1501"/>
        <v>Inviable Sanitariamente</v>
      </c>
      <c r="UHJ474" s="44" t="str">
        <f t="shared" si="1501"/>
        <v>Inviable Sanitariamente</v>
      </c>
      <c r="UHK474" s="44" t="str">
        <f t="shared" si="1501"/>
        <v>Inviable Sanitariamente</v>
      </c>
      <c r="UHL474" s="44" t="str">
        <f t="shared" si="1501"/>
        <v>Inviable Sanitariamente</v>
      </c>
      <c r="UHM474" s="44" t="str">
        <f t="shared" si="1501"/>
        <v>Inviable Sanitariamente</v>
      </c>
      <c r="UHN474" s="44" t="str">
        <f t="shared" si="1501"/>
        <v>Inviable Sanitariamente</v>
      </c>
      <c r="UHO474" s="44" t="str">
        <f t="shared" si="1501"/>
        <v>Inviable Sanitariamente</v>
      </c>
      <c r="UHP474" s="44" t="str">
        <f t="shared" ref="UHP474:UHY476" si="1502">IF(UHN474&lt;5,"Sin Riesgo",IF(UHN474 &lt;=14,"Bajo",IF(UHN474&lt;=35,"Medio",IF(UHN474&lt;=80,"Alto","Inviable Sanitariamente"))))</f>
        <v>Inviable Sanitariamente</v>
      </c>
      <c r="UHQ474" s="44" t="str">
        <f t="shared" si="1502"/>
        <v>Inviable Sanitariamente</v>
      </c>
      <c r="UHR474" s="44" t="str">
        <f t="shared" si="1502"/>
        <v>Inviable Sanitariamente</v>
      </c>
      <c r="UHS474" s="44" t="str">
        <f t="shared" si="1502"/>
        <v>Inviable Sanitariamente</v>
      </c>
      <c r="UHT474" s="44" t="str">
        <f t="shared" si="1502"/>
        <v>Inviable Sanitariamente</v>
      </c>
      <c r="UHU474" s="44" t="str">
        <f t="shared" si="1502"/>
        <v>Inviable Sanitariamente</v>
      </c>
      <c r="UHV474" s="44" t="str">
        <f t="shared" si="1502"/>
        <v>Inviable Sanitariamente</v>
      </c>
      <c r="UHW474" s="44" t="str">
        <f t="shared" si="1502"/>
        <v>Inviable Sanitariamente</v>
      </c>
      <c r="UHX474" s="44" t="str">
        <f t="shared" si="1502"/>
        <v>Inviable Sanitariamente</v>
      </c>
      <c r="UHY474" s="44" t="str">
        <f t="shared" si="1502"/>
        <v>Inviable Sanitariamente</v>
      </c>
      <c r="UHZ474" s="44" t="str">
        <f t="shared" ref="UHZ474:UII476" si="1503">IF(UHX474&lt;5,"Sin Riesgo",IF(UHX474 &lt;=14,"Bajo",IF(UHX474&lt;=35,"Medio",IF(UHX474&lt;=80,"Alto","Inviable Sanitariamente"))))</f>
        <v>Inviable Sanitariamente</v>
      </c>
      <c r="UIA474" s="44" t="str">
        <f t="shared" si="1503"/>
        <v>Inviable Sanitariamente</v>
      </c>
      <c r="UIB474" s="44" t="str">
        <f t="shared" si="1503"/>
        <v>Inviable Sanitariamente</v>
      </c>
      <c r="UIC474" s="44" t="str">
        <f t="shared" si="1503"/>
        <v>Inviable Sanitariamente</v>
      </c>
      <c r="UID474" s="44" t="str">
        <f t="shared" si="1503"/>
        <v>Inviable Sanitariamente</v>
      </c>
      <c r="UIE474" s="44" t="str">
        <f t="shared" si="1503"/>
        <v>Inviable Sanitariamente</v>
      </c>
      <c r="UIF474" s="44" t="str">
        <f t="shared" si="1503"/>
        <v>Inviable Sanitariamente</v>
      </c>
      <c r="UIG474" s="44" t="str">
        <f t="shared" si="1503"/>
        <v>Inviable Sanitariamente</v>
      </c>
      <c r="UIH474" s="44" t="str">
        <f t="shared" si="1503"/>
        <v>Inviable Sanitariamente</v>
      </c>
      <c r="UII474" s="44" t="str">
        <f t="shared" si="1503"/>
        <v>Inviable Sanitariamente</v>
      </c>
      <c r="UIJ474" s="44" t="str">
        <f t="shared" ref="UIJ474:UIS476" si="1504">IF(UIH474&lt;5,"Sin Riesgo",IF(UIH474 &lt;=14,"Bajo",IF(UIH474&lt;=35,"Medio",IF(UIH474&lt;=80,"Alto","Inviable Sanitariamente"))))</f>
        <v>Inviable Sanitariamente</v>
      </c>
      <c r="UIK474" s="44" t="str">
        <f t="shared" si="1504"/>
        <v>Inviable Sanitariamente</v>
      </c>
      <c r="UIL474" s="44" t="str">
        <f t="shared" si="1504"/>
        <v>Inviable Sanitariamente</v>
      </c>
      <c r="UIM474" s="44" t="str">
        <f t="shared" si="1504"/>
        <v>Inviable Sanitariamente</v>
      </c>
      <c r="UIN474" s="44" t="str">
        <f t="shared" si="1504"/>
        <v>Inviable Sanitariamente</v>
      </c>
      <c r="UIO474" s="44" t="str">
        <f t="shared" si="1504"/>
        <v>Inviable Sanitariamente</v>
      </c>
      <c r="UIP474" s="44" t="str">
        <f t="shared" si="1504"/>
        <v>Inviable Sanitariamente</v>
      </c>
      <c r="UIQ474" s="44" t="str">
        <f t="shared" si="1504"/>
        <v>Inviable Sanitariamente</v>
      </c>
      <c r="UIR474" s="44" t="str">
        <f t="shared" si="1504"/>
        <v>Inviable Sanitariamente</v>
      </c>
      <c r="UIS474" s="44" t="str">
        <f t="shared" si="1504"/>
        <v>Inviable Sanitariamente</v>
      </c>
      <c r="UIT474" s="44" t="str">
        <f t="shared" ref="UIT474:UJC476" si="1505">IF(UIR474&lt;5,"Sin Riesgo",IF(UIR474 &lt;=14,"Bajo",IF(UIR474&lt;=35,"Medio",IF(UIR474&lt;=80,"Alto","Inviable Sanitariamente"))))</f>
        <v>Inviable Sanitariamente</v>
      </c>
      <c r="UIU474" s="44" t="str">
        <f t="shared" si="1505"/>
        <v>Inviable Sanitariamente</v>
      </c>
      <c r="UIV474" s="44" t="str">
        <f t="shared" si="1505"/>
        <v>Inviable Sanitariamente</v>
      </c>
      <c r="UIW474" s="44" t="str">
        <f t="shared" si="1505"/>
        <v>Inviable Sanitariamente</v>
      </c>
      <c r="UIX474" s="44" t="str">
        <f t="shared" si="1505"/>
        <v>Inviable Sanitariamente</v>
      </c>
      <c r="UIY474" s="44" t="str">
        <f t="shared" si="1505"/>
        <v>Inviable Sanitariamente</v>
      </c>
      <c r="UIZ474" s="44" t="str">
        <f t="shared" si="1505"/>
        <v>Inviable Sanitariamente</v>
      </c>
      <c r="UJA474" s="44" t="str">
        <f t="shared" si="1505"/>
        <v>Inviable Sanitariamente</v>
      </c>
      <c r="UJB474" s="44" t="str">
        <f t="shared" si="1505"/>
        <v>Inviable Sanitariamente</v>
      </c>
      <c r="UJC474" s="44" t="str">
        <f t="shared" si="1505"/>
        <v>Inviable Sanitariamente</v>
      </c>
      <c r="UJD474" s="44" t="str">
        <f t="shared" ref="UJD474:UJM476" si="1506">IF(UJB474&lt;5,"Sin Riesgo",IF(UJB474 &lt;=14,"Bajo",IF(UJB474&lt;=35,"Medio",IF(UJB474&lt;=80,"Alto","Inviable Sanitariamente"))))</f>
        <v>Inviable Sanitariamente</v>
      </c>
      <c r="UJE474" s="44" t="str">
        <f t="shared" si="1506"/>
        <v>Inviable Sanitariamente</v>
      </c>
      <c r="UJF474" s="44" t="str">
        <f t="shared" si="1506"/>
        <v>Inviable Sanitariamente</v>
      </c>
      <c r="UJG474" s="44" t="str">
        <f t="shared" si="1506"/>
        <v>Inviable Sanitariamente</v>
      </c>
      <c r="UJH474" s="44" t="str">
        <f t="shared" si="1506"/>
        <v>Inviable Sanitariamente</v>
      </c>
      <c r="UJI474" s="44" t="str">
        <f t="shared" si="1506"/>
        <v>Inviable Sanitariamente</v>
      </c>
      <c r="UJJ474" s="44" t="str">
        <f t="shared" si="1506"/>
        <v>Inviable Sanitariamente</v>
      </c>
      <c r="UJK474" s="44" t="str">
        <f t="shared" si="1506"/>
        <v>Inviable Sanitariamente</v>
      </c>
      <c r="UJL474" s="44" t="str">
        <f t="shared" si="1506"/>
        <v>Inviable Sanitariamente</v>
      </c>
      <c r="UJM474" s="44" t="str">
        <f t="shared" si="1506"/>
        <v>Inviable Sanitariamente</v>
      </c>
      <c r="UJN474" s="44" t="str">
        <f t="shared" ref="UJN474:UJW476" si="1507">IF(UJL474&lt;5,"Sin Riesgo",IF(UJL474 &lt;=14,"Bajo",IF(UJL474&lt;=35,"Medio",IF(UJL474&lt;=80,"Alto","Inviable Sanitariamente"))))</f>
        <v>Inviable Sanitariamente</v>
      </c>
      <c r="UJO474" s="44" t="str">
        <f t="shared" si="1507"/>
        <v>Inviable Sanitariamente</v>
      </c>
      <c r="UJP474" s="44" t="str">
        <f t="shared" si="1507"/>
        <v>Inviable Sanitariamente</v>
      </c>
      <c r="UJQ474" s="44" t="str">
        <f t="shared" si="1507"/>
        <v>Inviable Sanitariamente</v>
      </c>
      <c r="UJR474" s="44" t="str">
        <f t="shared" si="1507"/>
        <v>Inviable Sanitariamente</v>
      </c>
      <c r="UJS474" s="44" t="str">
        <f t="shared" si="1507"/>
        <v>Inviable Sanitariamente</v>
      </c>
      <c r="UJT474" s="44" t="str">
        <f t="shared" si="1507"/>
        <v>Inviable Sanitariamente</v>
      </c>
      <c r="UJU474" s="44" t="str">
        <f t="shared" si="1507"/>
        <v>Inviable Sanitariamente</v>
      </c>
      <c r="UJV474" s="44" t="str">
        <f t="shared" si="1507"/>
        <v>Inviable Sanitariamente</v>
      </c>
      <c r="UJW474" s="44" t="str">
        <f t="shared" si="1507"/>
        <v>Inviable Sanitariamente</v>
      </c>
      <c r="UJX474" s="44" t="str">
        <f t="shared" ref="UJX474:UKG476" si="1508">IF(UJV474&lt;5,"Sin Riesgo",IF(UJV474 &lt;=14,"Bajo",IF(UJV474&lt;=35,"Medio",IF(UJV474&lt;=80,"Alto","Inviable Sanitariamente"))))</f>
        <v>Inviable Sanitariamente</v>
      </c>
      <c r="UJY474" s="44" t="str">
        <f t="shared" si="1508"/>
        <v>Inviable Sanitariamente</v>
      </c>
      <c r="UJZ474" s="44" t="str">
        <f t="shared" si="1508"/>
        <v>Inviable Sanitariamente</v>
      </c>
      <c r="UKA474" s="44" t="str">
        <f t="shared" si="1508"/>
        <v>Inviable Sanitariamente</v>
      </c>
      <c r="UKB474" s="44" t="str">
        <f t="shared" si="1508"/>
        <v>Inviable Sanitariamente</v>
      </c>
      <c r="UKC474" s="44" t="str">
        <f t="shared" si="1508"/>
        <v>Inviable Sanitariamente</v>
      </c>
      <c r="UKD474" s="44" t="str">
        <f t="shared" si="1508"/>
        <v>Inviable Sanitariamente</v>
      </c>
      <c r="UKE474" s="44" t="str">
        <f t="shared" si="1508"/>
        <v>Inviable Sanitariamente</v>
      </c>
      <c r="UKF474" s="44" t="str">
        <f t="shared" si="1508"/>
        <v>Inviable Sanitariamente</v>
      </c>
      <c r="UKG474" s="44" t="str">
        <f t="shared" si="1508"/>
        <v>Inviable Sanitariamente</v>
      </c>
      <c r="UKH474" s="44" t="str">
        <f t="shared" ref="UKH474:UKQ476" si="1509">IF(UKF474&lt;5,"Sin Riesgo",IF(UKF474 &lt;=14,"Bajo",IF(UKF474&lt;=35,"Medio",IF(UKF474&lt;=80,"Alto","Inviable Sanitariamente"))))</f>
        <v>Inviable Sanitariamente</v>
      </c>
      <c r="UKI474" s="44" t="str">
        <f t="shared" si="1509"/>
        <v>Inviable Sanitariamente</v>
      </c>
      <c r="UKJ474" s="44" t="str">
        <f t="shared" si="1509"/>
        <v>Inviable Sanitariamente</v>
      </c>
      <c r="UKK474" s="44" t="str">
        <f t="shared" si="1509"/>
        <v>Inviable Sanitariamente</v>
      </c>
      <c r="UKL474" s="44" t="str">
        <f t="shared" si="1509"/>
        <v>Inviable Sanitariamente</v>
      </c>
      <c r="UKM474" s="44" t="str">
        <f t="shared" si="1509"/>
        <v>Inviable Sanitariamente</v>
      </c>
      <c r="UKN474" s="44" t="str">
        <f t="shared" si="1509"/>
        <v>Inviable Sanitariamente</v>
      </c>
      <c r="UKO474" s="44" t="str">
        <f t="shared" si="1509"/>
        <v>Inviable Sanitariamente</v>
      </c>
      <c r="UKP474" s="44" t="str">
        <f t="shared" si="1509"/>
        <v>Inviable Sanitariamente</v>
      </c>
      <c r="UKQ474" s="44" t="str">
        <f t="shared" si="1509"/>
        <v>Inviable Sanitariamente</v>
      </c>
      <c r="UKR474" s="44" t="str">
        <f t="shared" ref="UKR474:ULA476" si="1510">IF(UKP474&lt;5,"Sin Riesgo",IF(UKP474 &lt;=14,"Bajo",IF(UKP474&lt;=35,"Medio",IF(UKP474&lt;=80,"Alto","Inviable Sanitariamente"))))</f>
        <v>Inviable Sanitariamente</v>
      </c>
      <c r="UKS474" s="44" t="str">
        <f t="shared" si="1510"/>
        <v>Inviable Sanitariamente</v>
      </c>
      <c r="UKT474" s="44" t="str">
        <f t="shared" si="1510"/>
        <v>Inviable Sanitariamente</v>
      </c>
      <c r="UKU474" s="44" t="str">
        <f t="shared" si="1510"/>
        <v>Inviable Sanitariamente</v>
      </c>
      <c r="UKV474" s="44" t="str">
        <f t="shared" si="1510"/>
        <v>Inviable Sanitariamente</v>
      </c>
      <c r="UKW474" s="44" t="str">
        <f t="shared" si="1510"/>
        <v>Inviable Sanitariamente</v>
      </c>
      <c r="UKX474" s="44" t="str">
        <f t="shared" si="1510"/>
        <v>Inviable Sanitariamente</v>
      </c>
      <c r="UKY474" s="44" t="str">
        <f t="shared" si="1510"/>
        <v>Inviable Sanitariamente</v>
      </c>
      <c r="UKZ474" s="44" t="str">
        <f t="shared" si="1510"/>
        <v>Inviable Sanitariamente</v>
      </c>
      <c r="ULA474" s="44" t="str">
        <f t="shared" si="1510"/>
        <v>Inviable Sanitariamente</v>
      </c>
      <c r="ULB474" s="44" t="str">
        <f t="shared" ref="ULB474:ULK476" si="1511">IF(UKZ474&lt;5,"Sin Riesgo",IF(UKZ474 &lt;=14,"Bajo",IF(UKZ474&lt;=35,"Medio",IF(UKZ474&lt;=80,"Alto","Inviable Sanitariamente"))))</f>
        <v>Inviable Sanitariamente</v>
      </c>
      <c r="ULC474" s="44" t="str">
        <f t="shared" si="1511"/>
        <v>Inviable Sanitariamente</v>
      </c>
      <c r="ULD474" s="44" t="str">
        <f t="shared" si="1511"/>
        <v>Inviable Sanitariamente</v>
      </c>
      <c r="ULE474" s="44" t="str">
        <f t="shared" si="1511"/>
        <v>Inviable Sanitariamente</v>
      </c>
      <c r="ULF474" s="44" t="str">
        <f t="shared" si="1511"/>
        <v>Inviable Sanitariamente</v>
      </c>
      <c r="ULG474" s="44" t="str">
        <f t="shared" si="1511"/>
        <v>Inviable Sanitariamente</v>
      </c>
      <c r="ULH474" s="44" t="str">
        <f t="shared" si="1511"/>
        <v>Inviable Sanitariamente</v>
      </c>
      <c r="ULI474" s="44" t="str">
        <f t="shared" si="1511"/>
        <v>Inviable Sanitariamente</v>
      </c>
      <c r="ULJ474" s="44" t="str">
        <f t="shared" si="1511"/>
        <v>Inviable Sanitariamente</v>
      </c>
      <c r="ULK474" s="44" t="str">
        <f t="shared" si="1511"/>
        <v>Inviable Sanitariamente</v>
      </c>
      <c r="ULL474" s="44" t="str">
        <f t="shared" ref="ULL474:ULU476" si="1512">IF(ULJ474&lt;5,"Sin Riesgo",IF(ULJ474 &lt;=14,"Bajo",IF(ULJ474&lt;=35,"Medio",IF(ULJ474&lt;=80,"Alto","Inviable Sanitariamente"))))</f>
        <v>Inviable Sanitariamente</v>
      </c>
      <c r="ULM474" s="44" t="str">
        <f t="shared" si="1512"/>
        <v>Inviable Sanitariamente</v>
      </c>
      <c r="ULN474" s="44" t="str">
        <f t="shared" si="1512"/>
        <v>Inviable Sanitariamente</v>
      </c>
      <c r="ULO474" s="44" t="str">
        <f t="shared" si="1512"/>
        <v>Inviable Sanitariamente</v>
      </c>
      <c r="ULP474" s="44" t="str">
        <f t="shared" si="1512"/>
        <v>Inviable Sanitariamente</v>
      </c>
      <c r="ULQ474" s="44" t="str">
        <f t="shared" si="1512"/>
        <v>Inviable Sanitariamente</v>
      </c>
      <c r="ULR474" s="44" t="str">
        <f t="shared" si="1512"/>
        <v>Inviable Sanitariamente</v>
      </c>
      <c r="ULS474" s="44" t="str">
        <f t="shared" si="1512"/>
        <v>Inviable Sanitariamente</v>
      </c>
      <c r="ULT474" s="44" t="str">
        <f t="shared" si="1512"/>
        <v>Inviable Sanitariamente</v>
      </c>
      <c r="ULU474" s="44" t="str">
        <f t="shared" si="1512"/>
        <v>Inviable Sanitariamente</v>
      </c>
      <c r="ULV474" s="44" t="str">
        <f t="shared" ref="ULV474:UME476" si="1513">IF(ULT474&lt;5,"Sin Riesgo",IF(ULT474 &lt;=14,"Bajo",IF(ULT474&lt;=35,"Medio",IF(ULT474&lt;=80,"Alto","Inviable Sanitariamente"))))</f>
        <v>Inviable Sanitariamente</v>
      </c>
      <c r="ULW474" s="44" t="str">
        <f t="shared" si="1513"/>
        <v>Inviable Sanitariamente</v>
      </c>
      <c r="ULX474" s="44" t="str">
        <f t="shared" si="1513"/>
        <v>Inviable Sanitariamente</v>
      </c>
      <c r="ULY474" s="44" t="str">
        <f t="shared" si="1513"/>
        <v>Inviable Sanitariamente</v>
      </c>
      <c r="ULZ474" s="44" t="str">
        <f t="shared" si="1513"/>
        <v>Inviable Sanitariamente</v>
      </c>
      <c r="UMA474" s="44" t="str">
        <f t="shared" si="1513"/>
        <v>Inviable Sanitariamente</v>
      </c>
      <c r="UMB474" s="44" t="str">
        <f t="shared" si="1513"/>
        <v>Inviable Sanitariamente</v>
      </c>
      <c r="UMC474" s="44" t="str">
        <f t="shared" si="1513"/>
        <v>Inviable Sanitariamente</v>
      </c>
      <c r="UMD474" s="44" t="str">
        <f t="shared" si="1513"/>
        <v>Inviable Sanitariamente</v>
      </c>
      <c r="UME474" s="44" t="str">
        <f t="shared" si="1513"/>
        <v>Inviable Sanitariamente</v>
      </c>
      <c r="UMF474" s="44" t="str">
        <f t="shared" ref="UMF474:UMO476" si="1514">IF(UMD474&lt;5,"Sin Riesgo",IF(UMD474 &lt;=14,"Bajo",IF(UMD474&lt;=35,"Medio",IF(UMD474&lt;=80,"Alto","Inviable Sanitariamente"))))</f>
        <v>Inviable Sanitariamente</v>
      </c>
      <c r="UMG474" s="44" t="str">
        <f t="shared" si="1514"/>
        <v>Inviable Sanitariamente</v>
      </c>
      <c r="UMH474" s="44" t="str">
        <f t="shared" si="1514"/>
        <v>Inviable Sanitariamente</v>
      </c>
      <c r="UMI474" s="44" t="str">
        <f t="shared" si="1514"/>
        <v>Inviable Sanitariamente</v>
      </c>
      <c r="UMJ474" s="44" t="str">
        <f t="shared" si="1514"/>
        <v>Inviable Sanitariamente</v>
      </c>
      <c r="UMK474" s="44" t="str">
        <f t="shared" si="1514"/>
        <v>Inviable Sanitariamente</v>
      </c>
      <c r="UML474" s="44" t="str">
        <f t="shared" si="1514"/>
        <v>Inviable Sanitariamente</v>
      </c>
      <c r="UMM474" s="44" t="str">
        <f t="shared" si="1514"/>
        <v>Inviable Sanitariamente</v>
      </c>
      <c r="UMN474" s="44" t="str">
        <f t="shared" si="1514"/>
        <v>Inviable Sanitariamente</v>
      </c>
      <c r="UMO474" s="44" t="str">
        <f t="shared" si="1514"/>
        <v>Inviable Sanitariamente</v>
      </c>
      <c r="UMP474" s="44" t="str">
        <f t="shared" ref="UMP474:UMY476" si="1515">IF(UMN474&lt;5,"Sin Riesgo",IF(UMN474 &lt;=14,"Bajo",IF(UMN474&lt;=35,"Medio",IF(UMN474&lt;=80,"Alto","Inviable Sanitariamente"))))</f>
        <v>Inviable Sanitariamente</v>
      </c>
      <c r="UMQ474" s="44" t="str">
        <f t="shared" si="1515"/>
        <v>Inviable Sanitariamente</v>
      </c>
      <c r="UMR474" s="44" t="str">
        <f t="shared" si="1515"/>
        <v>Inviable Sanitariamente</v>
      </c>
      <c r="UMS474" s="44" t="str">
        <f t="shared" si="1515"/>
        <v>Inviable Sanitariamente</v>
      </c>
      <c r="UMT474" s="44" t="str">
        <f t="shared" si="1515"/>
        <v>Inviable Sanitariamente</v>
      </c>
      <c r="UMU474" s="44" t="str">
        <f t="shared" si="1515"/>
        <v>Inviable Sanitariamente</v>
      </c>
      <c r="UMV474" s="44" t="str">
        <f t="shared" si="1515"/>
        <v>Inviable Sanitariamente</v>
      </c>
      <c r="UMW474" s="44" t="str">
        <f t="shared" si="1515"/>
        <v>Inviable Sanitariamente</v>
      </c>
      <c r="UMX474" s="44" t="str">
        <f t="shared" si="1515"/>
        <v>Inviable Sanitariamente</v>
      </c>
      <c r="UMY474" s="44" t="str">
        <f t="shared" si="1515"/>
        <v>Inviable Sanitariamente</v>
      </c>
      <c r="UMZ474" s="44" t="str">
        <f t="shared" ref="UMZ474:UNI476" si="1516">IF(UMX474&lt;5,"Sin Riesgo",IF(UMX474 &lt;=14,"Bajo",IF(UMX474&lt;=35,"Medio",IF(UMX474&lt;=80,"Alto","Inviable Sanitariamente"))))</f>
        <v>Inviable Sanitariamente</v>
      </c>
      <c r="UNA474" s="44" t="str">
        <f t="shared" si="1516"/>
        <v>Inviable Sanitariamente</v>
      </c>
      <c r="UNB474" s="44" t="str">
        <f t="shared" si="1516"/>
        <v>Inviable Sanitariamente</v>
      </c>
      <c r="UNC474" s="44" t="str">
        <f t="shared" si="1516"/>
        <v>Inviable Sanitariamente</v>
      </c>
      <c r="UND474" s="44" t="str">
        <f t="shared" si="1516"/>
        <v>Inviable Sanitariamente</v>
      </c>
      <c r="UNE474" s="44" t="str">
        <f t="shared" si="1516"/>
        <v>Inviable Sanitariamente</v>
      </c>
      <c r="UNF474" s="44" t="str">
        <f t="shared" si="1516"/>
        <v>Inviable Sanitariamente</v>
      </c>
      <c r="UNG474" s="44" t="str">
        <f t="shared" si="1516"/>
        <v>Inviable Sanitariamente</v>
      </c>
      <c r="UNH474" s="44" t="str">
        <f t="shared" si="1516"/>
        <v>Inviable Sanitariamente</v>
      </c>
      <c r="UNI474" s="44" t="str">
        <f t="shared" si="1516"/>
        <v>Inviable Sanitariamente</v>
      </c>
      <c r="UNJ474" s="44" t="str">
        <f t="shared" ref="UNJ474:UNS476" si="1517">IF(UNH474&lt;5,"Sin Riesgo",IF(UNH474 &lt;=14,"Bajo",IF(UNH474&lt;=35,"Medio",IF(UNH474&lt;=80,"Alto","Inviable Sanitariamente"))))</f>
        <v>Inviable Sanitariamente</v>
      </c>
      <c r="UNK474" s="44" t="str">
        <f t="shared" si="1517"/>
        <v>Inviable Sanitariamente</v>
      </c>
      <c r="UNL474" s="44" t="str">
        <f t="shared" si="1517"/>
        <v>Inviable Sanitariamente</v>
      </c>
      <c r="UNM474" s="44" t="str">
        <f t="shared" si="1517"/>
        <v>Inviable Sanitariamente</v>
      </c>
      <c r="UNN474" s="44" t="str">
        <f t="shared" si="1517"/>
        <v>Inviable Sanitariamente</v>
      </c>
      <c r="UNO474" s="44" t="str">
        <f t="shared" si="1517"/>
        <v>Inviable Sanitariamente</v>
      </c>
      <c r="UNP474" s="44" t="str">
        <f t="shared" si="1517"/>
        <v>Inviable Sanitariamente</v>
      </c>
      <c r="UNQ474" s="44" t="str">
        <f t="shared" si="1517"/>
        <v>Inviable Sanitariamente</v>
      </c>
      <c r="UNR474" s="44" t="str">
        <f t="shared" si="1517"/>
        <v>Inviable Sanitariamente</v>
      </c>
      <c r="UNS474" s="44" t="str">
        <f t="shared" si="1517"/>
        <v>Inviable Sanitariamente</v>
      </c>
      <c r="UNT474" s="44" t="str">
        <f t="shared" ref="UNT474:UOC476" si="1518">IF(UNR474&lt;5,"Sin Riesgo",IF(UNR474 &lt;=14,"Bajo",IF(UNR474&lt;=35,"Medio",IF(UNR474&lt;=80,"Alto","Inviable Sanitariamente"))))</f>
        <v>Inviable Sanitariamente</v>
      </c>
      <c r="UNU474" s="44" t="str">
        <f t="shared" si="1518"/>
        <v>Inviable Sanitariamente</v>
      </c>
      <c r="UNV474" s="44" t="str">
        <f t="shared" si="1518"/>
        <v>Inviable Sanitariamente</v>
      </c>
      <c r="UNW474" s="44" t="str">
        <f t="shared" si="1518"/>
        <v>Inviable Sanitariamente</v>
      </c>
      <c r="UNX474" s="44" t="str">
        <f t="shared" si="1518"/>
        <v>Inviable Sanitariamente</v>
      </c>
      <c r="UNY474" s="44" t="str">
        <f t="shared" si="1518"/>
        <v>Inviable Sanitariamente</v>
      </c>
      <c r="UNZ474" s="44" t="str">
        <f t="shared" si="1518"/>
        <v>Inviable Sanitariamente</v>
      </c>
      <c r="UOA474" s="44" t="str">
        <f t="shared" si="1518"/>
        <v>Inviable Sanitariamente</v>
      </c>
      <c r="UOB474" s="44" t="str">
        <f t="shared" si="1518"/>
        <v>Inviable Sanitariamente</v>
      </c>
      <c r="UOC474" s="44" t="str">
        <f t="shared" si="1518"/>
        <v>Inviable Sanitariamente</v>
      </c>
      <c r="UOD474" s="44" t="str">
        <f t="shared" ref="UOD474:UOM476" si="1519">IF(UOB474&lt;5,"Sin Riesgo",IF(UOB474 &lt;=14,"Bajo",IF(UOB474&lt;=35,"Medio",IF(UOB474&lt;=80,"Alto","Inviable Sanitariamente"))))</f>
        <v>Inviable Sanitariamente</v>
      </c>
      <c r="UOE474" s="44" t="str">
        <f t="shared" si="1519"/>
        <v>Inviable Sanitariamente</v>
      </c>
      <c r="UOF474" s="44" t="str">
        <f t="shared" si="1519"/>
        <v>Inviable Sanitariamente</v>
      </c>
      <c r="UOG474" s="44" t="str">
        <f t="shared" si="1519"/>
        <v>Inviable Sanitariamente</v>
      </c>
      <c r="UOH474" s="44" t="str">
        <f t="shared" si="1519"/>
        <v>Inviable Sanitariamente</v>
      </c>
      <c r="UOI474" s="44" t="str">
        <f t="shared" si="1519"/>
        <v>Inviable Sanitariamente</v>
      </c>
      <c r="UOJ474" s="44" t="str">
        <f t="shared" si="1519"/>
        <v>Inviable Sanitariamente</v>
      </c>
      <c r="UOK474" s="44" t="str">
        <f t="shared" si="1519"/>
        <v>Inviable Sanitariamente</v>
      </c>
      <c r="UOL474" s="44" t="str">
        <f t="shared" si="1519"/>
        <v>Inviable Sanitariamente</v>
      </c>
      <c r="UOM474" s="44" t="str">
        <f t="shared" si="1519"/>
        <v>Inviable Sanitariamente</v>
      </c>
      <c r="UON474" s="44" t="str">
        <f t="shared" ref="UON474:UOW476" si="1520">IF(UOL474&lt;5,"Sin Riesgo",IF(UOL474 &lt;=14,"Bajo",IF(UOL474&lt;=35,"Medio",IF(UOL474&lt;=80,"Alto","Inviable Sanitariamente"))))</f>
        <v>Inviable Sanitariamente</v>
      </c>
      <c r="UOO474" s="44" t="str">
        <f t="shared" si="1520"/>
        <v>Inviable Sanitariamente</v>
      </c>
      <c r="UOP474" s="44" t="str">
        <f t="shared" si="1520"/>
        <v>Inviable Sanitariamente</v>
      </c>
      <c r="UOQ474" s="44" t="str">
        <f t="shared" si="1520"/>
        <v>Inviable Sanitariamente</v>
      </c>
      <c r="UOR474" s="44" t="str">
        <f t="shared" si="1520"/>
        <v>Inviable Sanitariamente</v>
      </c>
      <c r="UOS474" s="44" t="str">
        <f t="shared" si="1520"/>
        <v>Inviable Sanitariamente</v>
      </c>
      <c r="UOT474" s="44" t="str">
        <f t="shared" si="1520"/>
        <v>Inviable Sanitariamente</v>
      </c>
      <c r="UOU474" s="44" t="str">
        <f t="shared" si="1520"/>
        <v>Inviable Sanitariamente</v>
      </c>
      <c r="UOV474" s="44" t="str">
        <f t="shared" si="1520"/>
        <v>Inviable Sanitariamente</v>
      </c>
      <c r="UOW474" s="44" t="str">
        <f t="shared" si="1520"/>
        <v>Inviable Sanitariamente</v>
      </c>
      <c r="UOX474" s="44" t="str">
        <f t="shared" ref="UOX474:UPG476" si="1521">IF(UOV474&lt;5,"Sin Riesgo",IF(UOV474 &lt;=14,"Bajo",IF(UOV474&lt;=35,"Medio",IF(UOV474&lt;=80,"Alto","Inviable Sanitariamente"))))</f>
        <v>Inviable Sanitariamente</v>
      </c>
      <c r="UOY474" s="44" t="str">
        <f t="shared" si="1521"/>
        <v>Inviable Sanitariamente</v>
      </c>
      <c r="UOZ474" s="44" t="str">
        <f t="shared" si="1521"/>
        <v>Inviable Sanitariamente</v>
      </c>
      <c r="UPA474" s="44" t="str">
        <f t="shared" si="1521"/>
        <v>Inviable Sanitariamente</v>
      </c>
      <c r="UPB474" s="44" t="str">
        <f t="shared" si="1521"/>
        <v>Inviable Sanitariamente</v>
      </c>
      <c r="UPC474" s="44" t="str">
        <f t="shared" si="1521"/>
        <v>Inviable Sanitariamente</v>
      </c>
      <c r="UPD474" s="44" t="str">
        <f t="shared" si="1521"/>
        <v>Inviable Sanitariamente</v>
      </c>
      <c r="UPE474" s="44" t="str">
        <f t="shared" si="1521"/>
        <v>Inviable Sanitariamente</v>
      </c>
      <c r="UPF474" s="44" t="str">
        <f t="shared" si="1521"/>
        <v>Inviable Sanitariamente</v>
      </c>
      <c r="UPG474" s="44" t="str">
        <f t="shared" si="1521"/>
        <v>Inviable Sanitariamente</v>
      </c>
      <c r="UPH474" s="44" t="str">
        <f t="shared" ref="UPH474:UPQ476" si="1522">IF(UPF474&lt;5,"Sin Riesgo",IF(UPF474 &lt;=14,"Bajo",IF(UPF474&lt;=35,"Medio",IF(UPF474&lt;=80,"Alto","Inviable Sanitariamente"))))</f>
        <v>Inviable Sanitariamente</v>
      </c>
      <c r="UPI474" s="44" t="str">
        <f t="shared" si="1522"/>
        <v>Inviable Sanitariamente</v>
      </c>
      <c r="UPJ474" s="44" t="str">
        <f t="shared" si="1522"/>
        <v>Inviable Sanitariamente</v>
      </c>
      <c r="UPK474" s="44" t="str">
        <f t="shared" si="1522"/>
        <v>Inviable Sanitariamente</v>
      </c>
      <c r="UPL474" s="44" t="str">
        <f t="shared" si="1522"/>
        <v>Inviable Sanitariamente</v>
      </c>
      <c r="UPM474" s="44" t="str">
        <f t="shared" si="1522"/>
        <v>Inviable Sanitariamente</v>
      </c>
      <c r="UPN474" s="44" t="str">
        <f t="shared" si="1522"/>
        <v>Inviable Sanitariamente</v>
      </c>
      <c r="UPO474" s="44" t="str">
        <f t="shared" si="1522"/>
        <v>Inviable Sanitariamente</v>
      </c>
      <c r="UPP474" s="44" t="str">
        <f t="shared" si="1522"/>
        <v>Inviable Sanitariamente</v>
      </c>
      <c r="UPQ474" s="44" t="str">
        <f t="shared" si="1522"/>
        <v>Inviable Sanitariamente</v>
      </c>
      <c r="UPR474" s="44" t="str">
        <f t="shared" ref="UPR474:UQA476" si="1523">IF(UPP474&lt;5,"Sin Riesgo",IF(UPP474 &lt;=14,"Bajo",IF(UPP474&lt;=35,"Medio",IF(UPP474&lt;=80,"Alto","Inviable Sanitariamente"))))</f>
        <v>Inviable Sanitariamente</v>
      </c>
      <c r="UPS474" s="44" t="str">
        <f t="shared" si="1523"/>
        <v>Inviable Sanitariamente</v>
      </c>
      <c r="UPT474" s="44" t="str">
        <f t="shared" si="1523"/>
        <v>Inviable Sanitariamente</v>
      </c>
      <c r="UPU474" s="44" t="str">
        <f t="shared" si="1523"/>
        <v>Inviable Sanitariamente</v>
      </c>
      <c r="UPV474" s="44" t="str">
        <f t="shared" si="1523"/>
        <v>Inviable Sanitariamente</v>
      </c>
      <c r="UPW474" s="44" t="str">
        <f t="shared" si="1523"/>
        <v>Inviable Sanitariamente</v>
      </c>
      <c r="UPX474" s="44" t="str">
        <f t="shared" si="1523"/>
        <v>Inviable Sanitariamente</v>
      </c>
      <c r="UPY474" s="44" t="str">
        <f t="shared" si="1523"/>
        <v>Inviable Sanitariamente</v>
      </c>
      <c r="UPZ474" s="44" t="str">
        <f t="shared" si="1523"/>
        <v>Inviable Sanitariamente</v>
      </c>
      <c r="UQA474" s="44" t="str">
        <f t="shared" si="1523"/>
        <v>Inviable Sanitariamente</v>
      </c>
      <c r="UQB474" s="44" t="str">
        <f t="shared" ref="UQB474:UQK476" si="1524">IF(UPZ474&lt;5,"Sin Riesgo",IF(UPZ474 &lt;=14,"Bajo",IF(UPZ474&lt;=35,"Medio",IF(UPZ474&lt;=80,"Alto","Inviable Sanitariamente"))))</f>
        <v>Inviable Sanitariamente</v>
      </c>
      <c r="UQC474" s="44" t="str">
        <f t="shared" si="1524"/>
        <v>Inviable Sanitariamente</v>
      </c>
      <c r="UQD474" s="44" t="str">
        <f t="shared" si="1524"/>
        <v>Inviable Sanitariamente</v>
      </c>
      <c r="UQE474" s="44" t="str">
        <f t="shared" si="1524"/>
        <v>Inviable Sanitariamente</v>
      </c>
      <c r="UQF474" s="44" t="str">
        <f t="shared" si="1524"/>
        <v>Inviable Sanitariamente</v>
      </c>
      <c r="UQG474" s="44" t="str">
        <f t="shared" si="1524"/>
        <v>Inviable Sanitariamente</v>
      </c>
      <c r="UQH474" s="44" t="str">
        <f t="shared" si="1524"/>
        <v>Inviable Sanitariamente</v>
      </c>
      <c r="UQI474" s="44" t="str">
        <f t="shared" si="1524"/>
        <v>Inviable Sanitariamente</v>
      </c>
      <c r="UQJ474" s="44" t="str">
        <f t="shared" si="1524"/>
        <v>Inviable Sanitariamente</v>
      </c>
      <c r="UQK474" s="44" t="str">
        <f t="shared" si="1524"/>
        <v>Inviable Sanitariamente</v>
      </c>
      <c r="UQL474" s="44" t="str">
        <f t="shared" ref="UQL474:UQU476" si="1525">IF(UQJ474&lt;5,"Sin Riesgo",IF(UQJ474 &lt;=14,"Bajo",IF(UQJ474&lt;=35,"Medio",IF(UQJ474&lt;=80,"Alto","Inviable Sanitariamente"))))</f>
        <v>Inviable Sanitariamente</v>
      </c>
      <c r="UQM474" s="44" t="str">
        <f t="shared" si="1525"/>
        <v>Inviable Sanitariamente</v>
      </c>
      <c r="UQN474" s="44" t="str">
        <f t="shared" si="1525"/>
        <v>Inviable Sanitariamente</v>
      </c>
      <c r="UQO474" s="44" t="str">
        <f t="shared" si="1525"/>
        <v>Inviable Sanitariamente</v>
      </c>
      <c r="UQP474" s="44" t="str">
        <f t="shared" si="1525"/>
        <v>Inviable Sanitariamente</v>
      </c>
      <c r="UQQ474" s="44" t="str">
        <f t="shared" si="1525"/>
        <v>Inviable Sanitariamente</v>
      </c>
      <c r="UQR474" s="44" t="str">
        <f t="shared" si="1525"/>
        <v>Inviable Sanitariamente</v>
      </c>
      <c r="UQS474" s="44" t="str">
        <f t="shared" si="1525"/>
        <v>Inviable Sanitariamente</v>
      </c>
      <c r="UQT474" s="44" t="str">
        <f t="shared" si="1525"/>
        <v>Inviable Sanitariamente</v>
      </c>
      <c r="UQU474" s="44" t="str">
        <f t="shared" si="1525"/>
        <v>Inviable Sanitariamente</v>
      </c>
      <c r="UQV474" s="44" t="str">
        <f t="shared" ref="UQV474:URE476" si="1526">IF(UQT474&lt;5,"Sin Riesgo",IF(UQT474 &lt;=14,"Bajo",IF(UQT474&lt;=35,"Medio",IF(UQT474&lt;=80,"Alto","Inviable Sanitariamente"))))</f>
        <v>Inviable Sanitariamente</v>
      </c>
      <c r="UQW474" s="44" t="str">
        <f t="shared" si="1526"/>
        <v>Inviable Sanitariamente</v>
      </c>
      <c r="UQX474" s="44" t="str">
        <f t="shared" si="1526"/>
        <v>Inviable Sanitariamente</v>
      </c>
      <c r="UQY474" s="44" t="str">
        <f t="shared" si="1526"/>
        <v>Inviable Sanitariamente</v>
      </c>
      <c r="UQZ474" s="44" t="str">
        <f t="shared" si="1526"/>
        <v>Inviable Sanitariamente</v>
      </c>
      <c r="URA474" s="44" t="str">
        <f t="shared" si="1526"/>
        <v>Inviable Sanitariamente</v>
      </c>
      <c r="URB474" s="44" t="str">
        <f t="shared" si="1526"/>
        <v>Inviable Sanitariamente</v>
      </c>
      <c r="URC474" s="44" t="str">
        <f t="shared" si="1526"/>
        <v>Inviable Sanitariamente</v>
      </c>
      <c r="URD474" s="44" t="str">
        <f t="shared" si="1526"/>
        <v>Inviable Sanitariamente</v>
      </c>
      <c r="URE474" s="44" t="str">
        <f t="shared" si="1526"/>
        <v>Inviable Sanitariamente</v>
      </c>
      <c r="URF474" s="44" t="str">
        <f t="shared" ref="URF474:URO476" si="1527">IF(URD474&lt;5,"Sin Riesgo",IF(URD474 &lt;=14,"Bajo",IF(URD474&lt;=35,"Medio",IF(URD474&lt;=80,"Alto","Inviable Sanitariamente"))))</f>
        <v>Inviable Sanitariamente</v>
      </c>
      <c r="URG474" s="44" t="str">
        <f t="shared" si="1527"/>
        <v>Inviable Sanitariamente</v>
      </c>
      <c r="URH474" s="44" t="str">
        <f t="shared" si="1527"/>
        <v>Inviable Sanitariamente</v>
      </c>
      <c r="URI474" s="44" t="str">
        <f t="shared" si="1527"/>
        <v>Inviable Sanitariamente</v>
      </c>
      <c r="URJ474" s="44" t="str">
        <f t="shared" si="1527"/>
        <v>Inviable Sanitariamente</v>
      </c>
      <c r="URK474" s="44" t="str">
        <f t="shared" si="1527"/>
        <v>Inviable Sanitariamente</v>
      </c>
      <c r="URL474" s="44" t="str">
        <f t="shared" si="1527"/>
        <v>Inviable Sanitariamente</v>
      </c>
      <c r="URM474" s="44" t="str">
        <f t="shared" si="1527"/>
        <v>Inviable Sanitariamente</v>
      </c>
      <c r="URN474" s="44" t="str">
        <f t="shared" si="1527"/>
        <v>Inviable Sanitariamente</v>
      </c>
      <c r="URO474" s="44" t="str">
        <f t="shared" si="1527"/>
        <v>Inviable Sanitariamente</v>
      </c>
      <c r="URP474" s="44" t="str">
        <f t="shared" ref="URP474:URY476" si="1528">IF(URN474&lt;5,"Sin Riesgo",IF(URN474 &lt;=14,"Bajo",IF(URN474&lt;=35,"Medio",IF(URN474&lt;=80,"Alto","Inviable Sanitariamente"))))</f>
        <v>Inviable Sanitariamente</v>
      </c>
      <c r="URQ474" s="44" t="str">
        <f t="shared" si="1528"/>
        <v>Inviable Sanitariamente</v>
      </c>
      <c r="URR474" s="44" t="str">
        <f t="shared" si="1528"/>
        <v>Inviable Sanitariamente</v>
      </c>
      <c r="URS474" s="44" t="str">
        <f t="shared" si="1528"/>
        <v>Inviable Sanitariamente</v>
      </c>
      <c r="URT474" s="44" t="str">
        <f t="shared" si="1528"/>
        <v>Inviable Sanitariamente</v>
      </c>
      <c r="URU474" s="44" t="str">
        <f t="shared" si="1528"/>
        <v>Inviable Sanitariamente</v>
      </c>
      <c r="URV474" s="44" t="str">
        <f t="shared" si="1528"/>
        <v>Inviable Sanitariamente</v>
      </c>
      <c r="URW474" s="44" t="str">
        <f t="shared" si="1528"/>
        <v>Inviable Sanitariamente</v>
      </c>
      <c r="URX474" s="44" t="str">
        <f t="shared" si="1528"/>
        <v>Inviable Sanitariamente</v>
      </c>
      <c r="URY474" s="44" t="str">
        <f t="shared" si="1528"/>
        <v>Inviable Sanitariamente</v>
      </c>
      <c r="URZ474" s="44" t="str">
        <f t="shared" ref="URZ474:USI476" si="1529">IF(URX474&lt;5,"Sin Riesgo",IF(URX474 &lt;=14,"Bajo",IF(URX474&lt;=35,"Medio",IF(URX474&lt;=80,"Alto","Inviable Sanitariamente"))))</f>
        <v>Inviable Sanitariamente</v>
      </c>
      <c r="USA474" s="44" t="str">
        <f t="shared" si="1529"/>
        <v>Inviable Sanitariamente</v>
      </c>
      <c r="USB474" s="44" t="str">
        <f t="shared" si="1529"/>
        <v>Inviable Sanitariamente</v>
      </c>
      <c r="USC474" s="44" t="str">
        <f t="shared" si="1529"/>
        <v>Inviable Sanitariamente</v>
      </c>
      <c r="USD474" s="44" t="str">
        <f t="shared" si="1529"/>
        <v>Inviable Sanitariamente</v>
      </c>
      <c r="USE474" s="44" t="str">
        <f t="shared" si="1529"/>
        <v>Inviable Sanitariamente</v>
      </c>
      <c r="USF474" s="44" t="str">
        <f t="shared" si="1529"/>
        <v>Inviable Sanitariamente</v>
      </c>
      <c r="USG474" s="44" t="str">
        <f t="shared" si="1529"/>
        <v>Inviable Sanitariamente</v>
      </c>
      <c r="USH474" s="44" t="str">
        <f t="shared" si="1529"/>
        <v>Inviable Sanitariamente</v>
      </c>
      <c r="USI474" s="44" t="str">
        <f t="shared" si="1529"/>
        <v>Inviable Sanitariamente</v>
      </c>
      <c r="USJ474" s="44" t="str">
        <f t="shared" ref="USJ474:USS476" si="1530">IF(USH474&lt;5,"Sin Riesgo",IF(USH474 &lt;=14,"Bajo",IF(USH474&lt;=35,"Medio",IF(USH474&lt;=80,"Alto","Inviable Sanitariamente"))))</f>
        <v>Inviable Sanitariamente</v>
      </c>
      <c r="USK474" s="44" t="str">
        <f t="shared" si="1530"/>
        <v>Inviable Sanitariamente</v>
      </c>
      <c r="USL474" s="44" t="str">
        <f t="shared" si="1530"/>
        <v>Inviable Sanitariamente</v>
      </c>
      <c r="USM474" s="44" t="str">
        <f t="shared" si="1530"/>
        <v>Inviable Sanitariamente</v>
      </c>
      <c r="USN474" s="44" t="str">
        <f t="shared" si="1530"/>
        <v>Inviable Sanitariamente</v>
      </c>
      <c r="USO474" s="44" t="str">
        <f t="shared" si="1530"/>
        <v>Inviable Sanitariamente</v>
      </c>
      <c r="USP474" s="44" t="str">
        <f t="shared" si="1530"/>
        <v>Inviable Sanitariamente</v>
      </c>
      <c r="USQ474" s="44" t="str">
        <f t="shared" si="1530"/>
        <v>Inviable Sanitariamente</v>
      </c>
      <c r="USR474" s="44" t="str">
        <f t="shared" si="1530"/>
        <v>Inviable Sanitariamente</v>
      </c>
      <c r="USS474" s="44" t="str">
        <f t="shared" si="1530"/>
        <v>Inviable Sanitariamente</v>
      </c>
      <c r="UST474" s="44" t="str">
        <f t="shared" ref="UST474:UTC476" si="1531">IF(USR474&lt;5,"Sin Riesgo",IF(USR474 &lt;=14,"Bajo",IF(USR474&lt;=35,"Medio",IF(USR474&lt;=80,"Alto","Inviable Sanitariamente"))))</f>
        <v>Inviable Sanitariamente</v>
      </c>
      <c r="USU474" s="44" t="str">
        <f t="shared" si="1531"/>
        <v>Inviable Sanitariamente</v>
      </c>
      <c r="USV474" s="44" t="str">
        <f t="shared" si="1531"/>
        <v>Inviable Sanitariamente</v>
      </c>
      <c r="USW474" s="44" t="str">
        <f t="shared" si="1531"/>
        <v>Inviable Sanitariamente</v>
      </c>
      <c r="USX474" s="44" t="str">
        <f t="shared" si="1531"/>
        <v>Inviable Sanitariamente</v>
      </c>
      <c r="USY474" s="44" t="str">
        <f t="shared" si="1531"/>
        <v>Inviable Sanitariamente</v>
      </c>
      <c r="USZ474" s="44" t="str">
        <f t="shared" si="1531"/>
        <v>Inviable Sanitariamente</v>
      </c>
      <c r="UTA474" s="44" t="str">
        <f t="shared" si="1531"/>
        <v>Inviable Sanitariamente</v>
      </c>
      <c r="UTB474" s="44" t="str">
        <f t="shared" si="1531"/>
        <v>Inviable Sanitariamente</v>
      </c>
      <c r="UTC474" s="44" t="str">
        <f t="shared" si="1531"/>
        <v>Inviable Sanitariamente</v>
      </c>
      <c r="UTD474" s="44" t="str">
        <f t="shared" ref="UTD474:UTM476" si="1532">IF(UTB474&lt;5,"Sin Riesgo",IF(UTB474 &lt;=14,"Bajo",IF(UTB474&lt;=35,"Medio",IF(UTB474&lt;=80,"Alto","Inviable Sanitariamente"))))</f>
        <v>Inviable Sanitariamente</v>
      </c>
      <c r="UTE474" s="44" t="str">
        <f t="shared" si="1532"/>
        <v>Inviable Sanitariamente</v>
      </c>
      <c r="UTF474" s="44" t="str">
        <f t="shared" si="1532"/>
        <v>Inviable Sanitariamente</v>
      </c>
      <c r="UTG474" s="44" t="str">
        <f t="shared" si="1532"/>
        <v>Inviable Sanitariamente</v>
      </c>
      <c r="UTH474" s="44" t="str">
        <f t="shared" si="1532"/>
        <v>Inviable Sanitariamente</v>
      </c>
      <c r="UTI474" s="44" t="str">
        <f t="shared" si="1532"/>
        <v>Inviable Sanitariamente</v>
      </c>
      <c r="UTJ474" s="44" t="str">
        <f t="shared" si="1532"/>
        <v>Inviable Sanitariamente</v>
      </c>
      <c r="UTK474" s="44" t="str">
        <f t="shared" si="1532"/>
        <v>Inviable Sanitariamente</v>
      </c>
      <c r="UTL474" s="44" t="str">
        <f t="shared" si="1532"/>
        <v>Inviable Sanitariamente</v>
      </c>
      <c r="UTM474" s="44" t="str">
        <f t="shared" si="1532"/>
        <v>Inviable Sanitariamente</v>
      </c>
      <c r="UTN474" s="44" t="str">
        <f t="shared" ref="UTN474:UTW476" si="1533">IF(UTL474&lt;5,"Sin Riesgo",IF(UTL474 &lt;=14,"Bajo",IF(UTL474&lt;=35,"Medio",IF(UTL474&lt;=80,"Alto","Inviable Sanitariamente"))))</f>
        <v>Inviable Sanitariamente</v>
      </c>
      <c r="UTO474" s="44" t="str">
        <f t="shared" si="1533"/>
        <v>Inviable Sanitariamente</v>
      </c>
      <c r="UTP474" s="44" t="str">
        <f t="shared" si="1533"/>
        <v>Inviable Sanitariamente</v>
      </c>
      <c r="UTQ474" s="44" t="str">
        <f t="shared" si="1533"/>
        <v>Inviable Sanitariamente</v>
      </c>
      <c r="UTR474" s="44" t="str">
        <f t="shared" si="1533"/>
        <v>Inviable Sanitariamente</v>
      </c>
      <c r="UTS474" s="44" t="str">
        <f t="shared" si="1533"/>
        <v>Inviable Sanitariamente</v>
      </c>
      <c r="UTT474" s="44" t="str">
        <f t="shared" si="1533"/>
        <v>Inviable Sanitariamente</v>
      </c>
      <c r="UTU474" s="44" t="str">
        <f t="shared" si="1533"/>
        <v>Inviable Sanitariamente</v>
      </c>
      <c r="UTV474" s="44" t="str">
        <f t="shared" si="1533"/>
        <v>Inviable Sanitariamente</v>
      </c>
      <c r="UTW474" s="44" t="str">
        <f t="shared" si="1533"/>
        <v>Inviable Sanitariamente</v>
      </c>
      <c r="UTX474" s="44" t="str">
        <f t="shared" ref="UTX474:UUG476" si="1534">IF(UTV474&lt;5,"Sin Riesgo",IF(UTV474 &lt;=14,"Bajo",IF(UTV474&lt;=35,"Medio",IF(UTV474&lt;=80,"Alto","Inviable Sanitariamente"))))</f>
        <v>Inviable Sanitariamente</v>
      </c>
      <c r="UTY474" s="44" t="str">
        <f t="shared" si="1534"/>
        <v>Inviable Sanitariamente</v>
      </c>
      <c r="UTZ474" s="44" t="str">
        <f t="shared" si="1534"/>
        <v>Inviable Sanitariamente</v>
      </c>
      <c r="UUA474" s="44" t="str">
        <f t="shared" si="1534"/>
        <v>Inviable Sanitariamente</v>
      </c>
      <c r="UUB474" s="44" t="str">
        <f t="shared" si="1534"/>
        <v>Inviable Sanitariamente</v>
      </c>
      <c r="UUC474" s="44" t="str">
        <f t="shared" si="1534"/>
        <v>Inviable Sanitariamente</v>
      </c>
      <c r="UUD474" s="44" t="str">
        <f t="shared" si="1534"/>
        <v>Inviable Sanitariamente</v>
      </c>
      <c r="UUE474" s="44" t="str">
        <f t="shared" si="1534"/>
        <v>Inviable Sanitariamente</v>
      </c>
      <c r="UUF474" s="44" t="str">
        <f t="shared" si="1534"/>
        <v>Inviable Sanitariamente</v>
      </c>
      <c r="UUG474" s="44" t="str">
        <f t="shared" si="1534"/>
        <v>Inviable Sanitariamente</v>
      </c>
      <c r="UUH474" s="44" t="str">
        <f t="shared" ref="UUH474:UUQ476" si="1535">IF(UUF474&lt;5,"Sin Riesgo",IF(UUF474 &lt;=14,"Bajo",IF(UUF474&lt;=35,"Medio",IF(UUF474&lt;=80,"Alto","Inviable Sanitariamente"))))</f>
        <v>Inviable Sanitariamente</v>
      </c>
      <c r="UUI474" s="44" t="str">
        <f t="shared" si="1535"/>
        <v>Inviable Sanitariamente</v>
      </c>
      <c r="UUJ474" s="44" t="str">
        <f t="shared" si="1535"/>
        <v>Inviable Sanitariamente</v>
      </c>
      <c r="UUK474" s="44" t="str">
        <f t="shared" si="1535"/>
        <v>Inviable Sanitariamente</v>
      </c>
      <c r="UUL474" s="44" t="str">
        <f t="shared" si="1535"/>
        <v>Inviable Sanitariamente</v>
      </c>
      <c r="UUM474" s="44" t="str">
        <f t="shared" si="1535"/>
        <v>Inviable Sanitariamente</v>
      </c>
      <c r="UUN474" s="44" t="str">
        <f t="shared" si="1535"/>
        <v>Inviable Sanitariamente</v>
      </c>
      <c r="UUO474" s="44" t="str">
        <f t="shared" si="1535"/>
        <v>Inviable Sanitariamente</v>
      </c>
      <c r="UUP474" s="44" t="str">
        <f t="shared" si="1535"/>
        <v>Inviable Sanitariamente</v>
      </c>
      <c r="UUQ474" s="44" t="str">
        <f t="shared" si="1535"/>
        <v>Inviable Sanitariamente</v>
      </c>
      <c r="UUR474" s="44" t="str">
        <f t="shared" ref="UUR474:UVA476" si="1536">IF(UUP474&lt;5,"Sin Riesgo",IF(UUP474 &lt;=14,"Bajo",IF(UUP474&lt;=35,"Medio",IF(UUP474&lt;=80,"Alto","Inviable Sanitariamente"))))</f>
        <v>Inviable Sanitariamente</v>
      </c>
      <c r="UUS474" s="44" t="str">
        <f t="shared" si="1536"/>
        <v>Inviable Sanitariamente</v>
      </c>
      <c r="UUT474" s="44" t="str">
        <f t="shared" si="1536"/>
        <v>Inviable Sanitariamente</v>
      </c>
      <c r="UUU474" s="44" t="str">
        <f t="shared" si="1536"/>
        <v>Inviable Sanitariamente</v>
      </c>
      <c r="UUV474" s="44" t="str">
        <f t="shared" si="1536"/>
        <v>Inviable Sanitariamente</v>
      </c>
      <c r="UUW474" s="44" t="str">
        <f t="shared" si="1536"/>
        <v>Inviable Sanitariamente</v>
      </c>
      <c r="UUX474" s="44" t="str">
        <f t="shared" si="1536"/>
        <v>Inviable Sanitariamente</v>
      </c>
      <c r="UUY474" s="44" t="str">
        <f t="shared" si="1536"/>
        <v>Inviable Sanitariamente</v>
      </c>
      <c r="UUZ474" s="44" t="str">
        <f t="shared" si="1536"/>
        <v>Inviable Sanitariamente</v>
      </c>
      <c r="UVA474" s="44" t="str">
        <f t="shared" si="1536"/>
        <v>Inviable Sanitariamente</v>
      </c>
      <c r="UVB474" s="44" t="str">
        <f t="shared" ref="UVB474:UVK476" si="1537">IF(UUZ474&lt;5,"Sin Riesgo",IF(UUZ474 &lt;=14,"Bajo",IF(UUZ474&lt;=35,"Medio",IF(UUZ474&lt;=80,"Alto","Inviable Sanitariamente"))))</f>
        <v>Inviable Sanitariamente</v>
      </c>
      <c r="UVC474" s="44" t="str">
        <f t="shared" si="1537"/>
        <v>Inviable Sanitariamente</v>
      </c>
      <c r="UVD474" s="44" t="str">
        <f t="shared" si="1537"/>
        <v>Inviable Sanitariamente</v>
      </c>
      <c r="UVE474" s="44" t="str">
        <f t="shared" si="1537"/>
        <v>Inviable Sanitariamente</v>
      </c>
      <c r="UVF474" s="44" t="str">
        <f t="shared" si="1537"/>
        <v>Inviable Sanitariamente</v>
      </c>
      <c r="UVG474" s="44" t="str">
        <f t="shared" si="1537"/>
        <v>Inviable Sanitariamente</v>
      </c>
      <c r="UVH474" s="44" t="str">
        <f t="shared" si="1537"/>
        <v>Inviable Sanitariamente</v>
      </c>
      <c r="UVI474" s="44" t="str">
        <f t="shared" si="1537"/>
        <v>Inviable Sanitariamente</v>
      </c>
      <c r="UVJ474" s="44" t="str">
        <f t="shared" si="1537"/>
        <v>Inviable Sanitariamente</v>
      </c>
      <c r="UVK474" s="44" t="str">
        <f t="shared" si="1537"/>
        <v>Inviable Sanitariamente</v>
      </c>
      <c r="UVL474" s="44" t="str">
        <f t="shared" ref="UVL474:UVU476" si="1538">IF(UVJ474&lt;5,"Sin Riesgo",IF(UVJ474 &lt;=14,"Bajo",IF(UVJ474&lt;=35,"Medio",IF(UVJ474&lt;=80,"Alto","Inviable Sanitariamente"))))</f>
        <v>Inviable Sanitariamente</v>
      </c>
      <c r="UVM474" s="44" t="str">
        <f t="shared" si="1538"/>
        <v>Inviable Sanitariamente</v>
      </c>
      <c r="UVN474" s="44" t="str">
        <f t="shared" si="1538"/>
        <v>Inviable Sanitariamente</v>
      </c>
      <c r="UVO474" s="44" t="str">
        <f t="shared" si="1538"/>
        <v>Inviable Sanitariamente</v>
      </c>
      <c r="UVP474" s="44" t="str">
        <f t="shared" si="1538"/>
        <v>Inviable Sanitariamente</v>
      </c>
      <c r="UVQ474" s="44" t="str">
        <f t="shared" si="1538"/>
        <v>Inviable Sanitariamente</v>
      </c>
      <c r="UVR474" s="44" t="str">
        <f t="shared" si="1538"/>
        <v>Inviable Sanitariamente</v>
      </c>
      <c r="UVS474" s="44" t="str">
        <f t="shared" si="1538"/>
        <v>Inviable Sanitariamente</v>
      </c>
      <c r="UVT474" s="44" t="str">
        <f t="shared" si="1538"/>
        <v>Inviable Sanitariamente</v>
      </c>
      <c r="UVU474" s="44" t="str">
        <f t="shared" si="1538"/>
        <v>Inviable Sanitariamente</v>
      </c>
      <c r="UVV474" s="44" t="str">
        <f t="shared" ref="UVV474:UWE476" si="1539">IF(UVT474&lt;5,"Sin Riesgo",IF(UVT474 &lt;=14,"Bajo",IF(UVT474&lt;=35,"Medio",IF(UVT474&lt;=80,"Alto","Inviable Sanitariamente"))))</f>
        <v>Inviable Sanitariamente</v>
      </c>
      <c r="UVW474" s="44" t="str">
        <f t="shared" si="1539"/>
        <v>Inviable Sanitariamente</v>
      </c>
      <c r="UVX474" s="44" t="str">
        <f t="shared" si="1539"/>
        <v>Inviable Sanitariamente</v>
      </c>
      <c r="UVY474" s="44" t="str">
        <f t="shared" si="1539"/>
        <v>Inviable Sanitariamente</v>
      </c>
      <c r="UVZ474" s="44" t="str">
        <f t="shared" si="1539"/>
        <v>Inviable Sanitariamente</v>
      </c>
      <c r="UWA474" s="44" t="str">
        <f t="shared" si="1539"/>
        <v>Inviable Sanitariamente</v>
      </c>
      <c r="UWB474" s="44" t="str">
        <f t="shared" si="1539"/>
        <v>Inviable Sanitariamente</v>
      </c>
      <c r="UWC474" s="44" t="str">
        <f t="shared" si="1539"/>
        <v>Inviable Sanitariamente</v>
      </c>
      <c r="UWD474" s="44" t="str">
        <f t="shared" si="1539"/>
        <v>Inviable Sanitariamente</v>
      </c>
      <c r="UWE474" s="44" t="str">
        <f t="shared" si="1539"/>
        <v>Inviable Sanitariamente</v>
      </c>
      <c r="UWF474" s="44" t="str">
        <f t="shared" ref="UWF474:UWO476" si="1540">IF(UWD474&lt;5,"Sin Riesgo",IF(UWD474 &lt;=14,"Bajo",IF(UWD474&lt;=35,"Medio",IF(UWD474&lt;=80,"Alto","Inviable Sanitariamente"))))</f>
        <v>Inviable Sanitariamente</v>
      </c>
      <c r="UWG474" s="44" t="str">
        <f t="shared" si="1540"/>
        <v>Inviable Sanitariamente</v>
      </c>
      <c r="UWH474" s="44" t="str">
        <f t="shared" si="1540"/>
        <v>Inviable Sanitariamente</v>
      </c>
      <c r="UWI474" s="44" t="str">
        <f t="shared" si="1540"/>
        <v>Inviable Sanitariamente</v>
      </c>
      <c r="UWJ474" s="44" t="str">
        <f t="shared" si="1540"/>
        <v>Inviable Sanitariamente</v>
      </c>
      <c r="UWK474" s="44" t="str">
        <f t="shared" si="1540"/>
        <v>Inviable Sanitariamente</v>
      </c>
      <c r="UWL474" s="44" t="str">
        <f t="shared" si="1540"/>
        <v>Inviable Sanitariamente</v>
      </c>
      <c r="UWM474" s="44" t="str">
        <f t="shared" si="1540"/>
        <v>Inviable Sanitariamente</v>
      </c>
      <c r="UWN474" s="44" t="str">
        <f t="shared" si="1540"/>
        <v>Inviable Sanitariamente</v>
      </c>
      <c r="UWO474" s="44" t="str">
        <f t="shared" si="1540"/>
        <v>Inviable Sanitariamente</v>
      </c>
      <c r="UWP474" s="44" t="str">
        <f t="shared" ref="UWP474:UWY476" si="1541">IF(UWN474&lt;5,"Sin Riesgo",IF(UWN474 &lt;=14,"Bajo",IF(UWN474&lt;=35,"Medio",IF(UWN474&lt;=80,"Alto","Inviable Sanitariamente"))))</f>
        <v>Inviable Sanitariamente</v>
      </c>
      <c r="UWQ474" s="44" t="str">
        <f t="shared" si="1541"/>
        <v>Inviable Sanitariamente</v>
      </c>
      <c r="UWR474" s="44" t="str">
        <f t="shared" si="1541"/>
        <v>Inviable Sanitariamente</v>
      </c>
      <c r="UWS474" s="44" t="str">
        <f t="shared" si="1541"/>
        <v>Inviable Sanitariamente</v>
      </c>
      <c r="UWT474" s="44" t="str">
        <f t="shared" si="1541"/>
        <v>Inviable Sanitariamente</v>
      </c>
      <c r="UWU474" s="44" t="str">
        <f t="shared" si="1541"/>
        <v>Inviable Sanitariamente</v>
      </c>
      <c r="UWV474" s="44" t="str">
        <f t="shared" si="1541"/>
        <v>Inviable Sanitariamente</v>
      </c>
      <c r="UWW474" s="44" t="str">
        <f t="shared" si="1541"/>
        <v>Inviable Sanitariamente</v>
      </c>
      <c r="UWX474" s="44" t="str">
        <f t="shared" si="1541"/>
        <v>Inviable Sanitariamente</v>
      </c>
      <c r="UWY474" s="44" t="str">
        <f t="shared" si="1541"/>
        <v>Inviable Sanitariamente</v>
      </c>
      <c r="UWZ474" s="44" t="str">
        <f t="shared" ref="UWZ474:UXI476" si="1542">IF(UWX474&lt;5,"Sin Riesgo",IF(UWX474 &lt;=14,"Bajo",IF(UWX474&lt;=35,"Medio",IF(UWX474&lt;=80,"Alto","Inviable Sanitariamente"))))</f>
        <v>Inviable Sanitariamente</v>
      </c>
      <c r="UXA474" s="44" t="str">
        <f t="shared" si="1542"/>
        <v>Inviable Sanitariamente</v>
      </c>
      <c r="UXB474" s="44" t="str">
        <f t="shared" si="1542"/>
        <v>Inviable Sanitariamente</v>
      </c>
      <c r="UXC474" s="44" t="str">
        <f t="shared" si="1542"/>
        <v>Inviable Sanitariamente</v>
      </c>
      <c r="UXD474" s="44" t="str">
        <f t="shared" si="1542"/>
        <v>Inviable Sanitariamente</v>
      </c>
      <c r="UXE474" s="44" t="str">
        <f t="shared" si="1542"/>
        <v>Inviable Sanitariamente</v>
      </c>
      <c r="UXF474" s="44" t="str">
        <f t="shared" si="1542"/>
        <v>Inviable Sanitariamente</v>
      </c>
      <c r="UXG474" s="44" t="str">
        <f t="shared" si="1542"/>
        <v>Inviable Sanitariamente</v>
      </c>
      <c r="UXH474" s="44" t="str">
        <f t="shared" si="1542"/>
        <v>Inviable Sanitariamente</v>
      </c>
      <c r="UXI474" s="44" t="str">
        <f t="shared" si="1542"/>
        <v>Inviable Sanitariamente</v>
      </c>
      <c r="UXJ474" s="44" t="str">
        <f t="shared" ref="UXJ474:UXS476" si="1543">IF(UXH474&lt;5,"Sin Riesgo",IF(UXH474 &lt;=14,"Bajo",IF(UXH474&lt;=35,"Medio",IF(UXH474&lt;=80,"Alto","Inviable Sanitariamente"))))</f>
        <v>Inviable Sanitariamente</v>
      </c>
      <c r="UXK474" s="44" t="str">
        <f t="shared" si="1543"/>
        <v>Inviable Sanitariamente</v>
      </c>
      <c r="UXL474" s="44" t="str">
        <f t="shared" si="1543"/>
        <v>Inviable Sanitariamente</v>
      </c>
      <c r="UXM474" s="44" t="str">
        <f t="shared" si="1543"/>
        <v>Inviable Sanitariamente</v>
      </c>
      <c r="UXN474" s="44" t="str">
        <f t="shared" si="1543"/>
        <v>Inviable Sanitariamente</v>
      </c>
      <c r="UXO474" s="44" t="str">
        <f t="shared" si="1543"/>
        <v>Inviable Sanitariamente</v>
      </c>
      <c r="UXP474" s="44" t="str">
        <f t="shared" si="1543"/>
        <v>Inviable Sanitariamente</v>
      </c>
      <c r="UXQ474" s="44" t="str">
        <f t="shared" si="1543"/>
        <v>Inviable Sanitariamente</v>
      </c>
      <c r="UXR474" s="44" t="str">
        <f t="shared" si="1543"/>
        <v>Inviable Sanitariamente</v>
      </c>
      <c r="UXS474" s="44" t="str">
        <f t="shared" si="1543"/>
        <v>Inviable Sanitariamente</v>
      </c>
      <c r="UXT474" s="44" t="str">
        <f t="shared" ref="UXT474:UYC476" si="1544">IF(UXR474&lt;5,"Sin Riesgo",IF(UXR474 &lt;=14,"Bajo",IF(UXR474&lt;=35,"Medio",IF(UXR474&lt;=80,"Alto","Inviable Sanitariamente"))))</f>
        <v>Inviable Sanitariamente</v>
      </c>
      <c r="UXU474" s="44" t="str">
        <f t="shared" si="1544"/>
        <v>Inviable Sanitariamente</v>
      </c>
      <c r="UXV474" s="44" t="str">
        <f t="shared" si="1544"/>
        <v>Inviable Sanitariamente</v>
      </c>
      <c r="UXW474" s="44" t="str">
        <f t="shared" si="1544"/>
        <v>Inviable Sanitariamente</v>
      </c>
      <c r="UXX474" s="44" t="str">
        <f t="shared" si="1544"/>
        <v>Inviable Sanitariamente</v>
      </c>
      <c r="UXY474" s="44" t="str">
        <f t="shared" si="1544"/>
        <v>Inviable Sanitariamente</v>
      </c>
      <c r="UXZ474" s="44" t="str">
        <f t="shared" si="1544"/>
        <v>Inviable Sanitariamente</v>
      </c>
      <c r="UYA474" s="44" t="str">
        <f t="shared" si="1544"/>
        <v>Inviable Sanitariamente</v>
      </c>
      <c r="UYB474" s="44" t="str">
        <f t="shared" si="1544"/>
        <v>Inviable Sanitariamente</v>
      </c>
      <c r="UYC474" s="44" t="str">
        <f t="shared" si="1544"/>
        <v>Inviable Sanitariamente</v>
      </c>
      <c r="UYD474" s="44" t="str">
        <f t="shared" ref="UYD474:UYM476" si="1545">IF(UYB474&lt;5,"Sin Riesgo",IF(UYB474 &lt;=14,"Bajo",IF(UYB474&lt;=35,"Medio",IF(UYB474&lt;=80,"Alto","Inviable Sanitariamente"))))</f>
        <v>Inviable Sanitariamente</v>
      </c>
      <c r="UYE474" s="44" t="str">
        <f t="shared" si="1545"/>
        <v>Inviable Sanitariamente</v>
      </c>
      <c r="UYF474" s="44" t="str">
        <f t="shared" si="1545"/>
        <v>Inviable Sanitariamente</v>
      </c>
      <c r="UYG474" s="44" t="str">
        <f t="shared" si="1545"/>
        <v>Inviable Sanitariamente</v>
      </c>
      <c r="UYH474" s="44" t="str">
        <f t="shared" si="1545"/>
        <v>Inviable Sanitariamente</v>
      </c>
      <c r="UYI474" s="44" t="str">
        <f t="shared" si="1545"/>
        <v>Inviable Sanitariamente</v>
      </c>
      <c r="UYJ474" s="44" t="str">
        <f t="shared" si="1545"/>
        <v>Inviable Sanitariamente</v>
      </c>
      <c r="UYK474" s="44" t="str">
        <f t="shared" si="1545"/>
        <v>Inviable Sanitariamente</v>
      </c>
      <c r="UYL474" s="44" t="str">
        <f t="shared" si="1545"/>
        <v>Inviable Sanitariamente</v>
      </c>
      <c r="UYM474" s="44" t="str">
        <f t="shared" si="1545"/>
        <v>Inviable Sanitariamente</v>
      </c>
      <c r="UYN474" s="44" t="str">
        <f t="shared" ref="UYN474:UYW476" si="1546">IF(UYL474&lt;5,"Sin Riesgo",IF(UYL474 &lt;=14,"Bajo",IF(UYL474&lt;=35,"Medio",IF(UYL474&lt;=80,"Alto","Inviable Sanitariamente"))))</f>
        <v>Inviable Sanitariamente</v>
      </c>
      <c r="UYO474" s="44" t="str">
        <f t="shared" si="1546"/>
        <v>Inviable Sanitariamente</v>
      </c>
      <c r="UYP474" s="44" t="str">
        <f t="shared" si="1546"/>
        <v>Inviable Sanitariamente</v>
      </c>
      <c r="UYQ474" s="44" t="str">
        <f t="shared" si="1546"/>
        <v>Inviable Sanitariamente</v>
      </c>
      <c r="UYR474" s="44" t="str">
        <f t="shared" si="1546"/>
        <v>Inviable Sanitariamente</v>
      </c>
      <c r="UYS474" s="44" t="str">
        <f t="shared" si="1546"/>
        <v>Inviable Sanitariamente</v>
      </c>
      <c r="UYT474" s="44" t="str">
        <f t="shared" si="1546"/>
        <v>Inviable Sanitariamente</v>
      </c>
      <c r="UYU474" s="44" t="str">
        <f t="shared" si="1546"/>
        <v>Inviable Sanitariamente</v>
      </c>
      <c r="UYV474" s="44" t="str">
        <f t="shared" si="1546"/>
        <v>Inviable Sanitariamente</v>
      </c>
      <c r="UYW474" s="44" t="str">
        <f t="shared" si="1546"/>
        <v>Inviable Sanitariamente</v>
      </c>
      <c r="UYX474" s="44" t="str">
        <f t="shared" ref="UYX474:UZG476" si="1547">IF(UYV474&lt;5,"Sin Riesgo",IF(UYV474 &lt;=14,"Bajo",IF(UYV474&lt;=35,"Medio",IF(UYV474&lt;=80,"Alto","Inviable Sanitariamente"))))</f>
        <v>Inviable Sanitariamente</v>
      </c>
      <c r="UYY474" s="44" t="str">
        <f t="shared" si="1547"/>
        <v>Inviable Sanitariamente</v>
      </c>
      <c r="UYZ474" s="44" t="str">
        <f t="shared" si="1547"/>
        <v>Inviable Sanitariamente</v>
      </c>
      <c r="UZA474" s="44" t="str">
        <f t="shared" si="1547"/>
        <v>Inviable Sanitariamente</v>
      </c>
      <c r="UZB474" s="44" t="str">
        <f t="shared" si="1547"/>
        <v>Inviable Sanitariamente</v>
      </c>
      <c r="UZC474" s="44" t="str">
        <f t="shared" si="1547"/>
        <v>Inviable Sanitariamente</v>
      </c>
      <c r="UZD474" s="44" t="str">
        <f t="shared" si="1547"/>
        <v>Inviable Sanitariamente</v>
      </c>
      <c r="UZE474" s="44" t="str">
        <f t="shared" si="1547"/>
        <v>Inviable Sanitariamente</v>
      </c>
      <c r="UZF474" s="44" t="str">
        <f t="shared" si="1547"/>
        <v>Inviable Sanitariamente</v>
      </c>
      <c r="UZG474" s="44" t="str">
        <f t="shared" si="1547"/>
        <v>Inviable Sanitariamente</v>
      </c>
      <c r="UZH474" s="44" t="str">
        <f t="shared" ref="UZH474:UZQ476" si="1548">IF(UZF474&lt;5,"Sin Riesgo",IF(UZF474 &lt;=14,"Bajo",IF(UZF474&lt;=35,"Medio",IF(UZF474&lt;=80,"Alto","Inviable Sanitariamente"))))</f>
        <v>Inviable Sanitariamente</v>
      </c>
      <c r="UZI474" s="44" t="str">
        <f t="shared" si="1548"/>
        <v>Inviable Sanitariamente</v>
      </c>
      <c r="UZJ474" s="44" t="str">
        <f t="shared" si="1548"/>
        <v>Inviable Sanitariamente</v>
      </c>
      <c r="UZK474" s="44" t="str">
        <f t="shared" si="1548"/>
        <v>Inviable Sanitariamente</v>
      </c>
      <c r="UZL474" s="44" t="str">
        <f t="shared" si="1548"/>
        <v>Inviable Sanitariamente</v>
      </c>
      <c r="UZM474" s="44" t="str">
        <f t="shared" si="1548"/>
        <v>Inviable Sanitariamente</v>
      </c>
      <c r="UZN474" s="44" t="str">
        <f t="shared" si="1548"/>
        <v>Inviable Sanitariamente</v>
      </c>
      <c r="UZO474" s="44" t="str">
        <f t="shared" si="1548"/>
        <v>Inviable Sanitariamente</v>
      </c>
      <c r="UZP474" s="44" t="str">
        <f t="shared" si="1548"/>
        <v>Inviable Sanitariamente</v>
      </c>
      <c r="UZQ474" s="44" t="str">
        <f t="shared" si="1548"/>
        <v>Inviable Sanitariamente</v>
      </c>
      <c r="UZR474" s="44" t="str">
        <f t="shared" ref="UZR474:VAA476" si="1549">IF(UZP474&lt;5,"Sin Riesgo",IF(UZP474 &lt;=14,"Bajo",IF(UZP474&lt;=35,"Medio",IF(UZP474&lt;=80,"Alto","Inviable Sanitariamente"))))</f>
        <v>Inviable Sanitariamente</v>
      </c>
      <c r="UZS474" s="44" t="str">
        <f t="shared" si="1549"/>
        <v>Inviable Sanitariamente</v>
      </c>
      <c r="UZT474" s="44" t="str">
        <f t="shared" si="1549"/>
        <v>Inviable Sanitariamente</v>
      </c>
      <c r="UZU474" s="44" t="str">
        <f t="shared" si="1549"/>
        <v>Inviable Sanitariamente</v>
      </c>
      <c r="UZV474" s="44" t="str">
        <f t="shared" si="1549"/>
        <v>Inviable Sanitariamente</v>
      </c>
      <c r="UZW474" s="44" t="str">
        <f t="shared" si="1549"/>
        <v>Inviable Sanitariamente</v>
      </c>
      <c r="UZX474" s="44" t="str">
        <f t="shared" si="1549"/>
        <v>Inviable Sanitariamente</v>
      </c>
      <c r="UZY474" s="44" t="str">
        <f t="shared" si="1549"/>
        <v>Inviable Sanitariamente</v>
      </c>
      <c r="UZZ474" s="44" t="str">
        <f t="shared" si="1549"/>
        <v>Inviable Sanitariamente</v>
      </c>
      <c r="VAA474" s="44" t="str">
        <f t="shared" si="1549"/>
        <v>Inviable Sanitariamente</v>
      </c>
      <c r="VAB474" s="44" t="str">
        <f t="shared" ref="VAB474:VAK476" si="1550">IF(UZZ474&lt;5,"Sin Riesgo",IF(UZZ474 &lt;=14,"Bajo",IF(UZZ474&lt;=35,"Medio",IF(UZZ474&lt;=80,"Alto","Inviable Sanitariamente"))))</f>
        <v>Inviable Sanitariamente</v>
      </c>
      <c r="VAC474" s="44" t="str">
        <f t="shared" si="1550"/>
        <v>Inviable Sanitariamente</v>
      </c>
      <c r="VAD474" s="44" t="str">
        <f t="shared" si="1550"/>
        <v>Inviable Sanitariamente</v>
      </c>
      <c r="VAE474" s="44" t="str">
        <f t="shared" si="1550"/>
        <v>Inviable Sanitariamente</v>
      </c>
      <c r="VAF474" s="44" t="str">
        <f t="shared" si="1550"/>
        <v>Inviable Sanitariamente</v>
      </c>
      <c r="VAG474" s="44" t="str">
        <f t="shared" si="1550"/>
        <v>Inviable Sanitariamente</v>
      </c>
      <c r="VAH474" s="44" t="str">
        <f t="shared" si="1550"/>
        <v>Inviable Sanitariamente</v>
      </c>
      <c r="VAI474" s="44" t="str">
        <f t="shared" si="1550"/>
        <v>Inviable Sanitariamente</v>
      </c>
      <c r="VAJ474" s="44" t="str">
        <f t="shared" si="1550"/>
        <v>Inviable Sanitariamente</v>
      </c>
      <c r="VAK474" s="44" t="str">
        <f t="shared" si="1550"/>
        <v>Inviable Sanitariamente</v>
      </c>
      <c r="VAL474" s="44" t="str">
        <f t="shared" ref="VAL474:VAU476" si="1551">IF(VAJ474&lt;5,"Sin Riesgo",IF(VAJ474 &lt;=14,"Bajo",IF(VAJ474&lt;=35,"Medio",IF(VAJ474&lt;=80,"Alto","Inviable Sanitariamente"))))</f>
        <v>Inviable Sanitariamente</v>
      </c>
      <c r="VAM474" s="44" t="str">
        <f t="shared" si="1551"/>
        <v>Inviable Sanitariamente</v>
      </c>
      <c r="VAN474" s="44" t="str">
        <f t="shared" si="1551"/>
        <v>Inviable Sanitariamente</v>
      </c>
      <c r="VAO474" s="44" t="str">
        <f t="shared" si="1551"/>
        <v>Inviable Sanitariamente</v>
      </c>
      <c r="VAP474" s="44" t="str">
        <f t="shared" si="1551"/>
        <v>Inviable Sanitariamente</v>
      </c>
      <c r="VAQ474" s="44" t="str">
        <f t="shared" si="1551"/>
        <v>Inviable Sanitariamente</v>
      </c>
      <c r="VAR474" s="44" t="str">
        <f t="shared" si="1551"/>
        <v>Inviable Sanitariamente</v>
      </c>
      <c r="VAS474" s="44" t="str">
        <f t="shared" si="1551"/>
        <v>Inviable Sanitariamente</v>
      </c>
      <c r="VAT474" s="44" t="str">
        <f t="shared" si="1551"/>
        <v>Inviable Sanitariamente</v>
      </c>
      <c r="VAU474" s="44" t="str">
        <f t="shared" si="1551"/>
        <v>Inviable Sanitariamente</v>
      </c>
      <c r="VAV474" s="44" t="str">
        <f t="shared" ref="VAV474:VBE476" si="1552">IF(VAT474&lt;5,"Sin Riesgo",IF(VAT474 &lt;=14,"Bajo",IF(VAT474&lt;=35,"Medio",IF(VAT474&lt;=80,"Alto","Inviable Sanitariamente"))))</f>
        <v>Inviable Sanitariamente</v>
      </c>
      <c r="VAW474" s="44" t="str">
        <f t="shared" si="1552"/>
        <v>Inviable Sanitariamente</v>
      </c>
      <c r="VAX474" s="44" t="str">
        <f t="shared" si="1552"/>
        <v>Inviable Sanitariamente</v>
      </c>
      <c r="VAY474" s="44" t="str">
        <f t="shared" si="1552"/>
        <v>Inviable Sanitariamente</v>
      </c>
      <c r="VAZ474" s="44" t="str">
        <f t="shared" si="1552"/>
        <v>Inviable Sanitariamente</v>
      </c>
      <c r="VBA474" s="44" t="str">
        <f t="shared" si="1552"/>
        <v>Inviable Sanitariamente</v>
      </c>
      <c r="VBB474" s="44" t="str">
        <f t="shared" si="1552"/>
        <v>Inviable Sanitariamente</v>
      </c>
      <c r="VBC474" s="44" t="str">
        <f t="shared" si="1552"/>
        <v>Inviable Sanitariamente</v>
      </c>
      <c r="VBD474" s="44" t="str">
        <f t="shared" si="1552"/>
        <v>Inviable Sanitariamente</v>
      </c>
      <c r="VBE474" s="44" t="str">
        <f t="shared" si="1552"/>
        <v>Inviable Sanitariamente</v>
      </c>
      <c r="VBF474" s="44" t="str">
        <f t="shared" ref="VBF474:VBO476" si="1553">IF(VBD474&lt;5,"Sin Riesgo",IF(VBD474 &lt;=14,"Bajo",IF(VBD474&lt;=35,"Medio",IF(VBD474&lt;=80,"Alto","Inviable Sanitariamente"))))</f>
        <v>Inviable Sanitariamente</v>
      </c>
      <c r="VBG474" s="44" t="str">
        <f t="shared" si="1553"/>
        <v>Inviable Sanitariamente</v>
      </c>
      <c r="VBH474" s="44" t="str">
        <f t="shared" si="1553"/>
        <v>Inviable Sanitariamente</v>
      </c>
      <c r="VBI474" s="44" t="str">
        <f t="shared" si="1553"/>
        <v>Inviable Sanitariamente</v>
      </c>
      <c r="VBJ474" s="44" t="str">
        <f t="shared" si="1553"/>
        <v>Inviable Sanitariamente</v>
      </c>
      <c r="VBK474" s="44" t="str">
        <f t="shared" si="1553"/>
        <v>Inviable Sanitariamente</v>
      </c>
      <c r="VBL474" s="44" t="str">
        <f t="shared" si="1553"/>
        <v>Inviable Sanitariamente</v>
      </c>
      <c r="VBM474" s="44" t="str">
        <f t="shared" si="1553"/>
        <v>Inviable Sanitariamente</v>
      </c>
      <c r="VBN474" s="44" t="str">
        <f t="shared" si="1553"/>
        <v>Inviable Sanitariamente</v>
      </c>
      <c r="VBO474" s="44" t="str">
        <f t="shared" si="1553"/>
        <v>Inviable Sanitariamente</v>
      </c>
      <c r="VBP474" s="44" t="str">
        <f t="shared" ref="VBP474:VBY476" si="1554">IF(VBN474&lt;5,"Sin Riesgo",IF(VBN474 &lt;=14,"Bajo",IF(VBN474&lt;=35,"Medio",IF(VBN474&lt;=80,"Alto","Inviable Sanitariamente"))))</f>
        <v>Inviable Sanitariamente</v>
      </c>
      <c r="VBQ474" s="44" t="str">
        <f t="shared" si="1554"/>
        <v>Inviable Sanitariamente</v>
      </c>
      <c r="VBR474" s="44" t="str">
        <f t="shared" si="1554"/>
        <v>Inviable Sanitariamente</v>
      </c>
      <c r="VBS474" s="44" t="str">
        <f t="shared" si="1554"/>
        <v>Inviable Sanitariamente</v>
      </c>
      <c r="VBT474" s="44" t="str">
        <f t="shared" si="1554"/>
        <v>Inviable Sanitariamente</v>
      </c>
      <c r="VBU474" s="44" t="str">
        <f t="shared" si="1554"/>
        <v>Inviable Sanitariamente</v>
      </c>
      <c r="VBV474" s="44" t="str">
        <f t="shared" si="1554"/>
        <v>Inviable Sanitariamente</v>
      </c>
      <c r="VBW474" s="44" t="str">
        <f t="shared" si="1554"/>
        <v>Inviable Sanitariamente</v>
      </c>
      <c r="VBX474" s="44" t="str">
        <f t="shared" si="1554"/>
        <v>Inviable Sanitariamente</v>
      </c>
      <c r="VBY474" s="44" t="str">
        <f t="shared" si="1554"/>
        <v>Inviable Sanitariamente</v>
      </c>
      <c r="VBZ474" s="44" t="str">
        <f t="shared" ref="VBZ474:VCI476" si="1555">IF(VBX474&lt;5,"Sin Riesgo",IF(VBX474 &lt;=14,"Bajo",IF(VBX474&lt;=35,"Medio",IF(VBX474&lt;=80,"Alto","Inviable Sanitariamente"))))</f>
        <v>Inviable Sanitariamente</v>
      </c>
      <c r="VCA474" s="44" t="str">
        <f t="shared" si="1555"/>
        <v>Inviable Sanitariamente</v>
      </c>
      <c r="VCB474" s="44" t="str">
        <f t="shared" si="1555"/>
        <v>Inviable Sanitariamente</v>
      </c>
      <c r="VCC474" s="44" t="str">
        <f t="shared" si="1555"/>
        <v>Inviable Sanitariamente</v>
      </c>
      <c r="VCD474" s="44" t="str">
        <f t="shared" si="1555"/>
        <v>Inviable Sanitariamente</v>
      </c>
      <c r="VCE474" s="44" t="str">
        <f t="shared" si="1555"/>
        <v>Inviable Sanitariamente</v>
      </c>
      <c r="VCF474" s="44" t="str">
        <f t="shared" si="1555"/>
        <v>Inviable Sanitariamente</v>
      </c>
      <c r="VCG474" s="44" t="str">
        <f t="shared" si="1555"/>
        <v>Inviable Sanitariamente</v>
      </c>
      <c r="VCH474" s="44" t="str">
        <f t="shared" si="1555"/>
        <v>Inviable Sanitariamente</v>
      </c>
      <c r="VCI474" s="44" t="str">
        <f t="shared" si="1555"/>
        <v>Inviable Sanitariamente</v>
      </c>
      <c r="VCJ474" s="44" t="str">
        <f t="shared" ref="VCJ474:VCS476" si="1556">IF(VCH474&lt;5,"Sin Riesgo",IF(VCH474 &lt;=14,"Bajo",IF(VCH474&lt;=35,"Medio",IF(VCH474&lt;=80,"Alto","Inviable Sanitariamente"))))</f>
        <v>Inviable Sanitariamente</v>
      </c>
      <c r="VCK474" s="44" t="str">
        <f t="shared" si="1556"/>
        <v>Inviable Sanitariamente</v>
      </c>
      <c r="VCL474" s="44" t="str">
        <f t="shared" si="1556"/>
        <v>Inviable Sanitariamente</v>
      </c>
      <c r="VCM474" s="44" t="str">
        <f t="shared" si="1556"/>
        <v>Inviable Sanitariamente</v>
      </c>
      <c r="VCN474" s="44" t="str">
        <f t="shared" si="1556"/>
        <v>Inviable Sanitariamente</v>
      </c>
      <c r="VCO474" s="44" t="str">
        <f t="shared" si="1556"/>
        <v>Inviable Sanitariamente</v>
      </c>
      <c r="VCP474" s="44" t="str">
        <f t="shared" si="1556"/>
        <v>Inviable Sanitariamente</v>
      </c>
      <c r="VCQ474" s="44" t="str">
        <f t="shared" si="1556"/>
        <v>Inviable Sanitariamente</v>
      </c>
      <c r="VCR474" s="44" t="str">
        <f t="shared" si="1556"/>
        <v>Inviable Sanitariamente</v>
      </c>
      <c r="VCS474" s="44" t="str">
        <f t="shared" si="1556"/>
        <v>Inviable Sanitariamente</v>
      </c>
      <c r="VCT474" s="44" t="str">
        <f t="shared" ref="VCT474:VDC476" si="1557">IF(VCR474&lt;5,"Sin Riesgo",IF(VCR474 &lt;=14,"Bajo",IF(VCR474&lt;=35,"Medio",IF(VCR474&lt;=80,"Alto","Inviable Sanitariamente"))))</f>
        <v>Inviable Sanitariamente</v>
      </c>
      <c r="VCU474" s="44" t="str">
        <f t="shared" si="1557"/>
        <v>Inviable Sanitariamente</v>
      </c>
      <c r="VCV474" s="44" t="str">
        <f t="shared" si="1557"/>
        <v>Inviable Sanitariamente</v>
      </c>
      <c r="VCW474" s="44" t="str">
        <f t="shared" si="1557"/>
        <v>Inviable Sanitariamente</v>
      </c>
      <c r="VCX474" s="44" t="str">
        <f t="shared" si="1557"/>
        <v>Inviable Sanitariamente</v>
      </c>
      <c r="VCY474" s="44" t="str">
        <f t="shared" si="1557"/>
        <v>Inviable Sanitariamente</v>
      </c>
      <c r="VCZ474" s="44" t="str">
        <f t="shared" si="1557"/>
        <v>Inviable Sanitariamente</v>
      </c>
      <c r="VDA474" s="44" t="str">
        <f t="shared" si="1557"/>
        <v>Inviable Sanitariamente</v>
      </c>
      <c r="VDB474" s="44" t="str">
        <f t="shared" si="1557"/>
        <v>Inviable Sanitariamente</v>
      </c>
      <c r="VDC474" s="44" t="str">
        <f t="shared" si="1557"/>
        <v>Inviable Sanitariamente</v>
      </c>
      <c r="VDD474" s="44" t="str">
        <f t="shared" ref="VDD474:VDM476" si="1558">IF(VDB474&lt;5,"Sin Riesgo",IF(VDB474 &lt;=14,"Bajo",IF(VDB474&lt;=35,"Medio",IF(VDB474&lt;=80,"Alto","Inviable Sanitariamente"))))</f>
        <v>Inviable Sanitariamente</v>
      </c>
      <c r="VDE474" s="44" t="str">
        <f t="shared" si="1558"/>
        <v>Inviable Sanitariamente</v>
      </c>
      <c r="VDF474" s="44" t="str">
        <f t="shared" si="1558"/>
        <v>Inviable Sanitariamente</v>
      </c>
      <c r="VDG474" s="44" t="str">
        <f t="shared" si="1558"/>
        <v>Inviable Sanitariamente</v>
      </c>
      <c r="VDH474" s="44" t="str">
        <f t="shared" si="1558"/>
        <v>Inviable Sanitariamente</v>
      </c>
      <c r="VDI474" s="44" t="str">
        <f t="shared" si="1558"/>
        <v>Inviable Sanitariamente</v>
      </c>
      <c r="VDJ474" s="44" t="str">
        <f t="shared" si="1558"/>
        <v>Inviable Sanitariamente</v>
      </c>
      <c r="VDK474" s="44" t="str">
        <f t="shared" si="1558"/>
        <v>Inviable Sanitariamente</v>
      </c>
      <c r="VDL474" s="44" t="str">
        <f t="shared" si="1558"/>
        <v>Inviable Sanitariamente</v>
      </c>
      <c r="VDM474" s="44" t="str">
        <f t="shared" si="1558"/>
        <v>Inviable Sanitariamente</v>
      </c>
      <c r="VDN474" s="44" t="str">
        <f t="shared" ref="VDN474:VDW476" si="1559">IF(VDL474&lt;5,"Sin Riesgo",IF(VDL474 &lt;=14,"Bajo",IF(VDL474&lt;=35,"Medio",IF(VDL474&lt;=80,"Alto","Inviable Sanitariamente"))))</f>
        <v>Inviable Sanitariamente</v>
      </c>
      <c r="VDO474" s="44" t="str">
        <f t="shared" si="1559"/>
        <v>Inviable Sanitariamente</v>
      </c>
      <c r="VDP474" s="44" t="str">
        <f t="shared" si="1559"/>
        <v>Inviable Sanitariamente</v>
      </c>
      <c r="VDQ474" s="44" t="str">
        <f t="shared" si="1559"/>
        <v>Inviable Sanitariamente</v>
      </c>
      <c r="VDR474" s="44" t="str">
        <f t="shared" si="1559"/>
        <v>Inviable Sanitariamente</v>
      </c>
      <c r="VDS474" s="44" t="str">
        <f t="shared" si="1559"/>
        <v>Inviable Sanitariamente</v>
      </c>
      <c r="VDT474" s="44" t="str">
        <f t="shared" si="1559"/>
        <v>Inviable Sanitariamente</v>
      </c>
      <c r="VDU474" s="44" t="str">
        <f t="shared" si="1559"/>
        <v>Inviable Sanitariamente</v>
      </c>
      <c r="VDV474" s="44" t="str">
        <f t="shared" si="1559"/>
        <v>Inviable Sanitariamente</v>
      </c>
      <c r="VDW474" s="44" t="str">
        <f t="shared" si="1559"/>
        <v>Inviable Sanitariamente</v>
      </c>
      <c r="VDX474" s="44" t="str">
        <f t="shared" ref="VDX474:VEG476" si="1560">IF(VDV474&lt;5,"Sin Riesgo",IF(VDV474 &lt;=14,"Bajo",IF(VDV474&lt;=35,"Medio",IF(VDV474&lt;=80,"Alto","Inviable Sanitariamente"))))</f>
        <v>Inviable Sanitariamente</v>
      </c>
      <c r="VDY474" s="44" t="str">
        <f t="shared" si="1560"/>
        <v>Inviable Sanitariamente</v>
      </c>
      <c r="VDZ474" s="44" t="str">
        <f t="shared" si="1560"/>
        <v>Inviable Sanitariamente</v>
      </c>
      <c r="VEA474" s="44" t="str">
        <f t="shared" si="1560"/>
        <v>Inviable Sanitariamente</v>
      </c>
      <c r="VEB474" s="44" t="str">
        <f t="shared" si="1560"/>
        <v>Inviable Sanitariamente</v>
      </c>
      <c r="VEC474" s="44" t="str">
        <f t="shared" si="1560"/>
        <v>Inviable Sanitariamente</v>
      </c>
      <c r="VED474" s="44" t="str">
        <f t="shared" si="1560"/>
        <v>Inviable Sanitariamente</v>
      </c>
      <c r="VEE474" s="44" t="str">
        <f t="shared" si="1560"/>
        <v>Inviable Sanitariamente</v>
      </c>
      <c r="VEF474" s="44" t="str">
        <f t="shared" si="1560"/>
        <v>Inviable Sanitariamente</v>
      </c>
      <c r="VEG474" s="44" t="str">
        <f t="shared" si="1560"/>
        <v>Inviable Sanitariamente</v>
      </c>
      <c r="VEH474" s="44" t="str">
        <f t="shared" ref="VEH474:VEQ476" si="1561">IF(VEF474&lt;5,"Sin Riesgo",IF(VEF474 &lt;=14,"Bajo",IF(VEF474&lt;=35,"Medio",IF(VEF474&lt;=80,"Alto","Inviable Sanitariamente"))))</f>
        <v>Inviable Sanitariamente</v>
      </c>
      <c r="VEI474" s="44" t="str">
        <f t="shared" si="1561"/>
        <v>Inviable Sanitariamente</v>
      </c>
      <c r="VEJ474" s="44" t="str">
        <f t="shared" si="1561"/>
        <v>Inviable Sanitariamente</v>
      </c>
      <c r="VEK474" s="44" t="str">
        <f t="shared" si="1561"/>
        <v>Inviable Sanitariamente</v>
      </c>
      <c r="VEL474" s="44" t="str">
        <f t="shared" si="1561"/>
        <v>Inviable Sanitariamente</v>
      </c>
      <c r="VEM474" s="44" t="str">
        <f t="shared" si="1561"/>
        <v>Inviable Sanitariamente</v>
      </c>
      <c r="VEN474" s="44" t="str">
        <f t="shared" si="1561"/>
        <v>Inviable Sanitariamente</v>
      </c>
      <c r="VEO474" s="44" t="str">
        <f t="shared" si="1561"/>
        <v>Inviable Sanitariamente</v>
      </c>
      <c r="VEP474" s="44" t="str">
        <f t="shared" si="1561"/>
        <v>Inviable Sanitariamente</v>
      </c>
      <c r="VEQ474" s="44" t="str">
        <f t="shared" si="1561"/>
        <v>Inviable Sanitariamente</v>
      </c>
      <c r="VER474" s="44" t="str">
        <f t="shared" ref="VER474:VFA476" si="1562">IF(VEP474&lt;5,"Sin Riesgo",IF(VEP474 &lt;=14,"Bajo",IF(VEP474&lt;=35,"Medio",IF(VEP474&lt;=80,"Alto","Inviable Sanitariamente"))))</f>
        <v>Inviable Sanitariamente</v>
      </c>
      <c r="VES474" s="44" t="str">
        <f t="shared" si="1562"/>
        <v>Inviable Sanitariamente</v>
      </c>
      <c r="VET474" s="44" t="str">
        <f t="shared" si="1562"/>
        <v>Inviable Sanitariamente</v>
      </c>
      <c r="VEU474" s="44" t="str">
        <f t="shared" si="1562"/>
        <v>Inviable Sanitariamente</v>
      </c>
      <c r="VEV474" s="44" t="str">
        <f t="shared" si="1562"/>
        <v>Inviable Sanitariamente</v>
      </c>
      <c r="VEW474" s="44" t="str">
        <f t="shared" si="1562"/>
        <v>Inviable Sanitariamente</v>
      </c>
      <c r="VEX474" s="44" t="str">
        <f t="shared" si="1562"/>
        <v>Inviable Sanitariamente</v>
      </c>
      <c r="VEY474" s="44" t="str">
        <f t="shared" si="1562"/>
        <v>Inviable Sanitariamente</v>
      </c>
      <c r="VEZ474" s="44" t="str">
        <f t="shared" si="1562"/>
        <v>Inviable Sanitariamente</v>
      </c>
      <c r="VFA474" s="44" t="str">
        <f t="shared" si="1562"/>
        <v>Inviable Sanitariamente</v>
      </c>
      <c r="VFB474" s="44" t="str">
        <f t="shared" ref="VFB474:VFK476" si="1563">IF(VEZ474&lt;5,"Sin Riesgo",IF(VEZ474 &lt;=14,"Bajo",IF(VEZ474&lt;=35,"Medio",IF(VEZ474&lt;=80,"Alto","Inviable Sanitariamente"))))</f>
        <v>Inviable Sanitariamente</v>
      </c>
      <c r="VFC474" s="44" t="str">
        <f t="shared" si="1563"/>
        <v>Inviable Sanitariamente</v>
      </c>
      <c r="VFD474" s="44" t="str">
        <f t="shared" si="1563"/>
        <v>Inviable Sanitariamente</v>
      </c>
      <c r="VFE474" s="44" t="str">
        <f t="shared" si="1563"/>
        <v>Inviable Sanitariamente</v>
      </c>
      <c r="VFF474" s="44" t="str">
        <f t="shared" si="1563"/>
        <v>Inviable Sanitariamente</v>
      </c>
      <c r="VFG474" s="44" t="str">
        <f t="shared" si="1563"/>
        <v>Inviable Sanitariamente</v>
      </c>
      <c r="VFH474" s="44" t="str">
        <f t="shared" si="1563"/>
        <v>Inviable Sanitariamente</v>
      </c>
      <c r="VFI474" s="44" t="str">
        <f t="shared" si="1563"/>
        <v>Inviable Sanitariamente</v>
      </c>
      <c r="VFJ474" s="44" t="str">
        <f t="shared" si="1563"/>
        <v>Inviable Sanitariamente</v>
      </c>
      <c r="VFK474" s="44" t="str">
        <f t="shared" si="1563"/>
        <v>Inviable Sanitariamente</v>
      </c>
      <c r="VFL474" s="44" t="str">
        <f t="shared" ref="VFL474:VFU476" si="1564">IF(VFJ474&lt;5,"Sin Riesgo",IF(VFJ474 &lt;=14,"Bajo",IF(VFJ474&lt;=35,"Medio",IF(VFJ474&lt;=80,"Alto","Inviable Sanitariamente"))))</f>
        <v>Inviable Sanitariamente</v>
      </c>
      <c r="VFM474" s="44" t="str">
        <f t="shared" si="1564"/>
        <v>Inviable Sanitariamente</v>
      </c>
      <c r="VFN474" s="44" t="str">
        <f t="shared" si="1564"/>
        <v>Inviable Sanitariamente</v>
      </c>
      <c r="VFO474" s="44" t="str">
        <f t="shared" si="1564"/>
        <v>Inviable Sanitariamente</v>
      </c>
      <c r="VFP474" s="44" t="str">
        <f t="shared" si="1564"/>
        <v>Inviable Sanitariamente</v>
      </c>
      <c r="VFQ474" s="44" t="str">
        <f t="shared" si="1564"/>
        <v>Inviable Sanitariamente</v>
      </c>
      <c r="VFR474" s="44" t="str">
        <f t="shared" si="1564"/>
        <v>Inviable Sanitariamente</v>
      </c>
      <c r="VFS474" s="44" t="str">
        <f t="shared" si="1564"/>
        <v>Inviable Sanitariamente</v>
      </c>
      <c r="VFT474" s="44" t="str">
        <f t="shared" si="1564"/>
        <v>Inviable Sanitariamente</v>
      </c>
      <c r="VFU474" s="44" t="str">
        <f t="shared" si="1564"/>
        <v>Inviable Sanitariamente</v>
      </c>
      <c r="VFV474" s="44" t="str">
        <f t="shared" ref="VFV474:VGE476" si="1565">IF(VFT474&lt;5,"Sin Riesgo",IF(VFT474 &lt;=14,"Bajo",IF(VFT474&lt;=35,"Medio",IF(VFT474&lt;=80,"Alto","Inviable Sanitariamente"))))</f>
        <v>Inviable Sanitariamente</v>
      </c>
      <c r="VFW474" s="44" t="str">
        <f t="shared" si="1565"/>
        <v>Inviable Sanitariamente</v>
      </c>
      <c r="VFX474" s="44" t="str">
        <f t="shared" si="1565"/>
        <v>Inviable Sanitariamente</v>
      </c>
      <c r="VFY474" s="44" t="str">
        <f t="shared" si="1565"/>
        <v>Inviable Sanitariamente</v>
      </c>
      <c r="VFZ474" s="44" t="str">
        <f t="shared" si="1565"/>
        <v>Inviable Sanitariamente</v>
      </c>
      <c r="VGA474" s="44" t="str">
        <f t="shared" si="1565"/>
        <v>Inviable Sanitariamente</v>
      </c>
      <c r="VGB474" s="44" t="str">
        <f t="shared" si="1565"/>
        <v>Inviable Sanitariamente</v>
      </c>
      <c r="VGC474" s="44" t="str">
        <f t="shared" si="1565"/>
        <v>Inviable Sanitariamente</v>
      </c>
      <c r="VGD474" s="44" t="str">
        <f t="shared" si="1565"/>
        <v>Inviable Sanitariamente</v>
      </c>
      <c r="VGE474" s="44" t="str">
        <f t="shared" si="1565"/>
        <v>Inviable Sanitariamente</v>
      </c>
      <c r="VGF474" s="44" t="str">
        <f t="shared" ref="VGF474:VGO476" si="1566">IF(VGD474&lt;5,"Sin Riesgo",IF(VGD474 &lt;=14,"Bajo",IF(VGD474&lt;=35,"Medio",IF(VGD474&lt;=80,"Alto","Inviable Sanitariamente"))))</f>
        <v>Inviable Sanitariamente</v>
      </c>
      <c r="VGG474" s="44" t="str">
        <f t="shared" si="1566"/>
        <v>Inviable Sanitariamente</v>
      </c>
      <c r="VGH474" s="44" t="str">
        <f t="shared" si="1566"/>
        <v>Inviable Sanitariamente</v>
      </c>
      <c r="VGI474" s="44" t="str">
        <f t="shared" si="1566"/>
        <v>Inviable Sanitariamente</v>
      </c>
      <c r="VGJ474" s="44" t="str">
        <f t="shared" si="1566"/>
        <v>Inviable Sanitariamente</v>
      </c>
      <c r="VGK474" s="44" t="str">
        <f t="shared" si="1566"/>
        <v>Inviable Sanitariamente</v>
      </c>
      <c r="VGL474" s="44" t="str">
        <f t="shared" si="1566"/>
        <v>Inviable Sanitariamente</v>
      </c>
      <c r="VGM474" s="44" t="str">
        <f t="shared" si="1566"/>
        <v>Inviable Sanitariamente</v>
      </c>
      <c r="VGN474" s="44" t="str">
        <f t="shared" si="1566"/>
        <v>Inviable Sanitariamente</v>
      </c>
      <c r="VGO474" s="44" t="str">
        <f t="shared" si="1566"/>
        <v>Inviable Sanitariamente</v>
      </c>
      <c r="VGP474" s="44" t="str">
        <f t="shared" ref="VGP474:VGY476" si="1567">IF(VGN474&lt;5,"Sin Riesgo",IF(VGN474 &lt;=14,"Bajo",IF(VGN474&lt;=35,"Medio",IF(VGN474&lt;=80,"Alto","Inviable Sanitariamente"))))</f>
        <v>Inviable Sanitariamente</v>
      </c>
      <c r="VGQ474" s="44" t="str">
        <f t="shared" si="1567"/>
        <v>Inviable Sanitariamente</v>
      </c>
      <c r="VGR474" s="44" t="str">
        <f t="shared" si="1567"/>
        <v>Inviable Sanitariamente</v>
      </c>
      <c r="VGS474" s="44" t="str">
        <f t="shared" si="1567"/>
        <v>Inviable Sanitariamente</v>
      </c>
      <c r="VGT474" s="44" t="str">
        <f t="shared" si="1567"/>
        <v>Inviable Sanitariamente</v>
      </c>
      <c r="VGU474" s="44" t="str">
        <f t="shared" si="1567"/>
        <v>Inviable Sanitariamente</v>
      </c>
      <c r="VGV474" s="44" t="str">
        <f t="shared" si="1567"/>
        <v>Inviable Sanitariamente</v>
      </c>
      <c r="VGW474" s="44" t="str">
        <f t="shared" si="1567"/>
        <v>Inviable Sanitariamente</v>
      </c>
      <c r="VGX474" s="44" t="str">
        <f t="shared" si="1567"/>
        <v>Inviable Sanitariamente</v>
      </c>
      <c r="VGY474" s="44" t="str">
        <f t="shared" si="1567"/>
        <v>Inviable Sanitariamente</v>
      </c>
      <c r="VGZ474" s="44" t="str">
        <f t="shared" ref="VGZ474:VHI476" si="1568">IF(VGX474&lt;5,"Sin Riesgo",IF(VGX474 &lt;=14,"Bajo",IF(VGX474&lt;=35,"Medio",IF(VGX474&lt;=80,"Alto","Inviable Sanitariamente"))))</f>
        <v>Inviable Sanitariamente</v>
      </c>
      <c r="VHA474" s="44" t="str">
        <f t="shared" si="1568"/>
        <v>Inviable Sanitariamente</v>
      </c>
      <c r="VHB474" s="44" t="str">
        <f t="shared" si="1568"/>
        <v>Inviable Sanitariamente</v>
      </c>
      <c r="VHC474" s="44" t="str">
        <f t="shared" si="1568"/>
        <v>Inviable Sanitariamente</v>
      </c>
      <c r="VHD474" s="44" t="str">
        <f t="shared" si="1568"/>
        <v>Inviable Sanitariamente</v>
      </c>
      <c r="VHE474" s="44" t="str">
        <f t="shared" si="1568"/>
        <v>Inviable Sanitariamente</v>
      </c>
      <c r="VHF474" s="44" t="str">
        <f t="shared" si="1568"/>
        <v>Inviable Sanitariamente</v>
      </c>
      <c r="VHG474" s="44" t="str">
        <f t="shared" si="1568"/>
        <v>Inviable Sanitariamente</v>
      </c>
      <c r="VHH474" s="44" t="str">
        <f t="shared" si="1568"/>
        <v>Inviable Sanitariamente</v>
      </c>
      <c r="VHI474" s="44" t="str">
        <f t="shared" si="1568"/>
        <v>Inviable Sanitariamente</v>
      </c>
      <c r="VHJ474" s="44" t="str">
        <f t="shared" ref="VHJ474:VHS476" si="1569">IF(VHH474&lt;5,"Sin Riesgo",IF(VHH474 &lt;=14,"Bajo",IF(VHH474&lt;=35,"Medio",IF(VHH474&lt;=80,"Alto","Inviable Sanitariamente"))))</f>
        <v>Inviable Sanitariamente</v>
      </c>
      <c r="VHK474" s="44" t="str">
        <f t="shared" si="1569"/>
        <v>Inviable Sanitariamente</v>
      </c>
      <c r="VHL474" s="44" t="str">
        <f t="shared" si="1569"/>
        <v>Inviable Sanitariamente</v>
      </c>
      <c r="VHM474" s="44" t="str">
        <f t="shared" si="1569"/>
        <v>Inviable Sanitariamente</v>
      </c>
      <c r="VHN474" s="44" t="str">
        <f t="shared" si="1569"/>
        <v>Inviable Sanitariamente</v>
      </c>
      <c r="VHO474" s="44" t="str">
        <f t="shared" si="1569"/>
        <v>Inviable Sanitariamente</v>
      </c>
      <c r="VHP474" s="44" t="str">
        <f t="shared" si="1569"/>
        <v>Inviable Sanitariamente</v>
      </c>
      <c r="VHQ474" s="44" t="str">
        <f t="shared" si="1569"/>
        <v>Inviable Sanitariamente</v>
      </c>
      <c r="VHR474" s="44" t="str">
        <f t="shared" si="1569"/>
        <v>Inviable Sanitariamente</v>
      </c>
      <c r="VHS474" s="44" t="str">
        <f t="shared" si="1569"/>
        <v>Inviable Sanitariamente</v>
      </c>
      <c r="VHT474" s="44" t="str">
        <f t="shared" ref="VHT474:VIC476" si="1570">IF(VHR474&lt;5,"Sin Riesgo",IF(VHR474 &lt;=14,"Bajo",IF(VHR474&lt;=35,"Medio",IF(VHR474&lt;=80,"Alto","Inviable Sanitariamente"))))</f>
        <v>Inviable Sanitariamente</v>
      </c>
      <c r="VHU474" s="44" t="str">
        <f t="shared" si="1570"/>
        <v>Inviable Sanitariamente</v>
      </c>
      <c r="VHV474" s="44" t="str">
        <f t="shared" si="1570"/>
        <v>Inviable Sanitariamente</v>
      </c>
      <c r="VHW474" s="44" t="str">
        <f t="shared" si="1570"/>
        <v>Inviable Sanitariamente</v>
      </c>
      <c r="VHX474" s="44" t="str">
        <f t="shared" si="1570"/>
        <v>Inviable Sanitariamente</v>
      </c>
      <c r="VHY474" s="44" t="str">
        <f t="shared" si="1570"/>
        <v>Inviable Sanitariamente</v>
      </c>
      <c r="VHZ474" s="44" t="str">
        <f t="shared" si="1570"/>
        <v>Inviable Sanitariamente</v>
      </c>
      <c r="VIA474" s="44" t="str">
        <f t="shared" si="1570"/>
        <v>Inviable Sanitariamente</v>
      </c>
      <c r="VIB474" s="44" t="str">
        <f t="shared" si="1570"/>
        <v>Inviable Sanitariamente</v>
      </c>
      <c r="VIC474" s="44" t="str">
        <f t="shared" si="1570"/>
        <v>Inviable Sanitariamente</v>
      </c>
      <c r="VID474" s="44" t="str">
        <f t="shared" ref="VID474:VIM476" si="1571">IF(VIB474&lt;5,"Sin Riesgo",IF(VIB474 &lt;=14,"Bajo",IF(VIB474&lt;=35,"Medio",IF(VIB474&lt;=80,"Alto","Inviable Sanitariamente"))))</f>
        <v>Inviable Sanitariamente</v>
      </c>
      <c r="VIE474" s="44" t="str">
        <f t="shared" si="1571"/>
        <v>Inviable Sanitariamente</v>
      </c>
      <c r="VIF474" s="44" t="str">
        <f t="shared" si="1571"/>
        <v>Inviable Sanitariamente</v>
      </c>
      <c r="VIG474" s="44" t="str">
        <f t="shared" si="1571"/>
        <v>Inviable Sanitariamente</v>
      </c>
      <c r="VIH474" s="44" t="str">
        <f t="shared" si="1571"/>
        <v>Inviable Sanitariamente</v>
      </c>
      <c r="VII474" s="44" t="str">
        <f t="shared" si="1571"/>
        <v>Inviable Sanitariamente</v>
      </c>
      <c r="VIJ474" s="44" t="str">
        <f t="shared" si="1571"/>
        <v>Inviable Sanitariamente</v>
      </c>
      <c r="VIK474" s="44" t="str">
        <f t="shared" si="1571"/>
        <v>Inviable Sanitariamente</v>
      </c>
      <c r="VIL474" s="44" t="str">
        <f t="shared" si="1571"/>
        <v>Inviable Sanitariamente</v>
      </c>
      <c r="VIM474" s="44" t="str">
        <f t="shared" si="1571"/>
        <v>Inviable Sanitariamente</v>
      </c>
      <c r="VIN474" s="44" t="str">
        <f t="shared" ref="VIN474:VIW476" si="1572">IF(VIL474&lt;5,"Sin Riesgo",IF(VIL474 &lt;=14,"Bajo",IF(VIL474&lt;=35,"Medio",IF(VIL474&lt;=80,"Alto","Inviable Sanitariamente"))))</f>
        <v>Inviable Sanitariamente</v>
      </c>
      <c r="VIO474" s="44" t="str">
        <f t="shared" si="1572"/>
        <v>Inviable Sanitariamente</v>
      </c>
      <c r="VIP474" s="44" t="str">
        <f t="shared" si="1572"/>
        <v>Inviable Sanitariamente</v>
      </c>
      <c r="VIQ474" s="44" t="str">
        <f t="shared" si="1572"/>
        <v>Inviable Sanitariamente</v>
      </c>
      <c r="VIR474" s="44" t="str">
        <f t="shared" si="1572"/>
        <v>Inviable Sanitariamente</v>
      </c>
      <c r="VIS474" s="44" t="str">
        <f t="shared" si="1572"/>
        <v>Inviable Sanitariamente</v>
      </c>
      <c r="VIT474" s="44" t="str">
        <f t="shared" si="1572"/>
        <v>Inviable Sanitariamente</v>
      </c>
      <c r="VIU474" s="44" t="str">
        <f t="shared" si="1572"/>
        <v>Inviable Sanitariamente</v>
      </c>
      <c r="VIV474" s="44" t="str">
        <f t="shared" si="1572"/>
        <v>Inviable Sanitariamente</v>
      </c>
      <c r="VIW474" s="44" t="str">
        <f t="shared" si="1572"/>
        <v>Inviable Sanitariamente</v>
      </c>
      <c r="VIX474" s="44" t="str">
        <f t="shared" ref="VIX474:VJG476" si="1573">IF(VIV474&lt;5,"Sin Riesgo",IF(VIV474 &lt;=14,"Bajo",IF(VIV474&lt;=35,"Medio",IF(VIV474&lt;=80,"Alto","Inviable Sanitariamente"))))</f>
        <v>Inviable Sanitariamente</v>
      </c>
      <c r="VIY474" s="44" t="str">
        <f t="shared" si="1573"/>
        <v>Inviable Sanitariamente</v>
      </c>
      <c r="VIZ474" s="44" t="str">
        <f t="shared" si="1573"/>
        <v>Inviable Sanitariamente</v>
      </c>
      <c r="VJA474" s="44" t="str">
        <f t="shared" si="1573"/>
        <v>Inviable Sanitariamente</v>
      </c>
      <c r="VJB474" s="44" t="str">
        <f t="shared" si="1573"/>
        <v>Inviable Sanitariamente</v>
      </c>
      <c r="VJC474" s="44" t="str">
        <f t="shared" si="1573"/>
        <v>Inviable Sanitariamente</v>
      </c>
      <c r="VJD474" s="44" t="str">
        <f t="shared" si="1573"/>
        <v>Inviable Sanitariamente</v>
      </c>
      <c r="VJE474" s="44" t="str">
        <f t="shared" si="1573"/>
        <v>Inviable Sanitariamente</v>
      </c>
      <c r="VJF474" s="44" t="str">
        <f t="shared" si="1573"/>
        <v>Inviable Sanitariamente</v>
      </c>
      <c r="VJG474" s="44" t="str">
        <f t="shared" si="1573"/>
        <v>Inviable Sanitariamente</v>
      </c>
      <c r="VJH474" s="44" t="str">
        <f t="shared" ref="VJH474:VJQ476" si="1574">IF(VJF474&lt;5,"Sin Riesgo",IF(VJF474 &lt;=14,"Bajo",IF(VJF474&lt;=35,"Medio",IF(VJF474&lt;=80,"Alto","Inviable Sanitariamente"))))</f>
        <v>Inviable Sanitariamente</v>
      </c>
      <c r="VJI474" s="44" t="str">
        <f t="shared" si="1574"/>
        <v>Inviable Sanitariamente</v>
      </c>
      <c r="VJJ474" s="44" t="str">
        <f t="shared" si="1574"/>
        <v>Inviable Sanitariamente</v>
      </c>
      <c r="VJK474" s="44" t="str">
        <f t="shared" si="1574"/>
        <v>Inviable Sanitariamente</v>
      </c>
      <c r="VJL474" s="44" t="str">
        <f t="shared" si="1574"/>
        <v>Inviable Sanitariamente</v>
      </c>
      <c r="VJM474" s="44" t="str">
        <f t="shared" si="1574"/>
        <v>Inviable Sanitariamente</v>
      </c>
      <c r="VJN474" s="44" t="str">
        <f t="shared" si="1574"/>
        <v>Inviable Sanitariamente</v>
      </c>
      <c r="VJO474" s="44" t="str">
        <f t="shared" si="1574"/>
        <v>Inviable Sanitariamente</v>
      </c>
      <c r="VJP474" s="44" t="str">
        <f t="shared" si="1574"/>
        <v>Inviable Sanitariamente</v>
      </c>
      <c r="VJQ474" s="44" t="str">
        <f t="shared" si="1574"/>
        <v>Inviable Sanitariamente</v>
      </c>
      <c r="VJR474" s="44" t="str">
        <f t="shared" ref="VJR474:VKA476" si="1575">IF(VJP474&lt;5,"Sin Riesgo",IF(VJP474 &lt;=14,"Bajo",IF(VJP474&lt;=35,"Medio",IF(VJP474&lt;=80,"Alto","Inviable Sanitariamente"))))</f>
        <v>Inviable Sanitariamente</v>
      </c>
      <c r="VJS474" s="44" t="str">
        <f t="shared" si="1575"/>
        <v>Inviable Sanitariamente</v>
      </c>
      <c r="VJT474" s="44" t="str">
        <f t="shared" si="1575"/>
        <v>Inviable Sanitariamente</v>
      </c>
      <c r="VJU474" s="44" t="str">
        <f t="shared" si="1575"/>
        <v>Inviable Sanitariamente</v>
      </c>
      <c r="VJV474" s="44" t="str">
        <f t="shared" si="1575"/>
        <v>Inviable Sanitariamente</v>
      </c>
      <c r="VJW474" s="44" t="str">
        <f t="shared" si="1575"/>
        <v>Inviable Sanitariamente</v>
      </c>
      <c r="VJX474" s="44" t="str">
        <f t="shared" si="1575"/>
        <v>Inviable Sanitariamente</v>
      </c>
      <c r="VJY474" s="44" t="str">
        <f t="shared" si="1575"/>
        <v>Inviable Sanitariamente</v>
      </c>
      <c r="VJZ474" s="44" t="str">
        <f t="shared" si="1575"/>
        <v>Inviable Sanitariamente</v>
      </c>
      <c r="VKA474" s="44" t="str">
        <f t="shared" si="1575"/>
        <v>Inviable Sanitariamente</v>
      </c>
      <c r="VKB474" s="44" t="str">
        <f t="shared" ref="VKB474:VKK476" si="1576">IF(VJZ474&lt;5,"Sin Riesgo",IF(VJZ474 &lt;=14,"Bajo",IF(VJZ474&lt;=35,"Medio",IF(VJZ474&lt;=80,"Alto","Inviable Sanitariamente"))))</f>
        <v>Inviable Sanitariamente</v>
      </c>
      <c r="VKC474" s="44" t="str">
        <f t="shared" si="1576"/>
        <v>Inviable Sanitariamente</v>
      </c>
      <c r="VKD474" s="44" t="str">
        <f t="shared" si="1576"/>
        <v>Inviable Sanitariamente</v>
      </c>
      <c r="VKE474" s="44" t="str">
        <f t="shared" si="1576"/>
        <v>Inviable Sanitariamente</v>
      </c>
      <c r="VKF474" s="44" t="str">
        <f t="shared" si="1576"/>
        <v>Inviable Sanitariamente</v>
      </c>
      <c r="VKG474" s="44" t="str">
        <f t="shared" si="1576"/>
        <v>Inviable Sanitariamente</v>
      </c>
      <c r="VKH474" s="44" t="str">
        <f t="shared" si="1576"/>
        <v>Inviable Sanitariamente</v>
      </c>
      <c r="VKI474" s="44" t="str">
        <f t="shared" si="1576"/>
        <v>Inviable Sanitariamente</v>
      </c>
      <c r="VKJ474" s="44" t="str">
        <f t="shared" si="1576"/>
        <v>Inviable Sanitariamente</v>
      </c>
      <c r="VKK474" s="44" t="str">
        <f t="shared" si="1576"/>
        <v>Inviable Sanitariamente</v>
      </c>
      <c r="VKL474" s="44" t="str">
        <f t="shared" ref="VKL474:VKU476" si="1577">IF(VKJ474&lt;5,"Sin Riesgo",IF(VKJ474 &lt;=14,"Bajo",IF(VKJ474&lt;=35,"Medio",IF(VKJ474&lt;=80,"Alto","Inviable Sanitariamente"))))</f>
        <v>Inviable Sanitariamente</v>
      </c>
      <c r="VKM474" s="44" t="str">
        <f t="shared" si="1577"/>
        <v>Inviable Sanitariamente</v>
      </c>
      <c r="VKN474" s="44" t="str">
        <f t="shared" si="1577"/>
        <v>Inviable Sanitariamente</v>
      </c>
      <c r="VKO474" s="44" t="str">
        <f t="shared" si="1577"/>
        <v>Inviable Sanitariamente</v>
      </c>
      <c r="VKP474" s="44" t="str">
        <f t="shared" si="1577"/>
        <v>Inviable Sanitariamente</v>
      </c>
      <c r="VKQ474" s="44" t="str">
        <f t="shared" si="1577"/>
        <v>Inviable Sanitariamente</v>
      </c>
      <c r="VKR474" s="44" t="str">
        <f t="shared" si="1577"/>
        <v>Inviable Sanitariamente</v>
      </c>
      <c r="VKS474" s="44" t="str">
        <f t="shared" si="1577"/>
        <v>Inviable Sanitariamente</v>
      </c>
      <c r="VKT474" s="44" t="str">
        <f t="shared" si="1577"/>
        <v>Inviable Sanitariamente</v>
      </c>
      <c r="VKU474" s="44" t="str">
        <f t="shared" si="1577"/>
        <v>Inviable Sanitariamente</v>
      </c>
      <c r="VKV474" s="44" t="str">
        <f t="shared" ref="VKV474:VLE476" si="1578">IF(VKT474&lt;5,"Sin Riesgo",IF(VKT474 &lt;=14,"Bajo",IF(VKT474&lt;=35,"Medio",IF(VKT474&lt;=80,"Alto","Inviable Sanitariamente"))))</f>
        <v>Inviable Sanitariamente</v>
      </c>
      <c r="VKW474" s="44" t="str">
        <f t="shared" si="1578"/>
        <v>Inviable Sanitariamente</v>
      </c>
      <c r="VKX474" s="44" t="str">
        <f t="shared" si="1578"/>
        <v>Inviable Sanitariamente</v>
      </c>
      <c r="VKY474" s="44" t="str">
        <f t="shared" si="1578"/>
        <v>Inviable Sanitariamente</v>
      </c>
      <c r="VKZ474" s="44" t="str">
        <f t="shared" si="1578"/>
        <v>Inviable Sanitariamente</v>
      </c>
      <c r="VLA474" s="44" t="str">
        <f t="shared" si="1578"/>
        <v>Inviable Sanitariamente</v>
      </c>
      <c r="VLB474" s="44" t="str">
        <f t="shared" si="1578"/>
        <v>Inviable Sanitariamente</v>
      </c>
      <c r="VLC474" s="44" t="str">
        <f t="shared" si="1578"/>
        <v>Inviable Sanitariamente</v>
      </c>
      <c r="VLD474" s="44" t="str">
        <f t="shared" si="1578"/>
        <v>Inviable Sanitariamente</v>
      </c>
      <c r="VLE474" s="44" t="str">
        <f t="shared" si="1578"/>
        <v>Inviable Sanitariamente</v>
      </c>
      <c r="VLF474" s="44" t="str">
        <f t="shared" ref="VLF474:VLO476" si="1579">IF(VLD474&lt;5,"Sin Riesgo",IF(VLD474 &lt;=14,"Bajo",IF(VLD474&lt;=35,"Medio",IF(VLD474&lt;=80,"Alto","Inviable Sanitariamente"))))</f>
        <v>Inviable Sanitariamente</v>
      </c>
      <c r="VLG474" s="44" t="str">
        <f t="shared" si="1579"/>
        <v>Inviable Sanitariamente</v>
      </c>
      <c r="VLH474" s="44" t="str">
        <f t="shared" si="1579"/>
        <v>Inviable Sanitariamente</v>
      </c>
      <c r="VLI474" s="44" t="str">
        <f t="shared" si="1579"/>
        <v>Inviable Sanitariamente</v>
      </c>
      <c r="VLJ474" s="44" t="str">
        <f t="shared" si="1579"/>
        <v>Inviable Sanitariamente</v>
      </c>
      <c r="VLK474" s="44" t="str">
        <f t="shared" si="1579"/>
        <v>Inviable Sanitariamente</v>
      </c>
      <c r="VLL474" s="44" t="str">
        <f t="shared" si="1579"/>
        <v>Inviable Sanitariamente</v>
      </c>
      <c r="VLM474" s="44" t="str">
        <f t="shared" si="1579"/>
        <v>Inviable Sanitariamente</v>
      </c>
      <c r="VLN474" s="44" t="str">
        <f t="shared" si="1579"/>
        <v>Inviable Sanitariamente</v>
      </c>
      <c r="VLO474" s="44" t="str">
        <f t="shared" si="1579"/>
        <v>Inviable Sanitariamente</v>
      </c>
      <c r="VLP474" s="44" t="str">
        <f t="shared" ref="VLP474:VLY476" si="1580">IF(VLN474&lt;5,"Sin Riesgo",IF(VLN474 &lt;=14,"Bajo",IF(VLN474&lt;=35,"Medio",IF(VLN474&lt;=80,"Alto","Inviable Sanitariamente"))))</f>
        <v>Inviable Sanitariamente</v>
      </c>
      <c r="VLQ474" s="44" t="str">
        <f t="shared" si="1580"/>
        <v>Inviable Sanitariamente</v>
      </c>
      <c r="VLR474" s="44" t="str">
        <f t="shared" si="1580"/>
        <v>Inviable Sanitariamente</v>
      </c>
      <c r="VLS474" s="44" t="str">
        <f t="shared" si="1580"/>
        <v>Inviable Sanitariamente</v>
      </c>
      <c r="VLT474" s="44" t="str">
        <f t="shared" si="1580"/>
        <v>Inviable Sanitariamente</v>
      </c>
      <c r="VLU474" s="44" t="str">
        <f t="shared" si="1580"/>
        <v>Inviable Sanitariamente</v>
      </c>
      <c r="VLV474" s="44" t="str">
        <f t="shared" si="1580"/>
        <v>Inviable Sanitariamente</v>
      </c>
      <c r="VLW474" s="44" t="str">
        <f t="shared" si="1580"/>
        <v>Inviable Sanitariamente</v>
      </c>
      <c r="VLX474" s="44" t="str">
        <f t="shared" si="1580"/>
        <v>Inviable Sanitariamente</v>
      </c>
      <c r="VLY474" s="44" t="str">
        <f t="shared" si="1580"/>
        <v>Inviable Sanitariamente</v>
      </c>
      <c r="VLZ474" s="44" t="str">
        <f t="shared" ref="VLZ474:VMI476" si="1581">IF(VLX474&lt;5,"Sin Riesgo",IF(VLX474 &lt;=14,"Bajo",IF(VLX474&lt;=35,"Medio",IF(VLX474&lt;=80,"Alto","Inviable Sanitariamente"))))</f>
        <v>Inviable Sanitariamente</v>
      </c>
      <c r="VMA474" s="44" t="str">
        <f t="shared" si="1581"/>
        <v>Inviable Sanitariamente</v>
      </c>
      <c r="VMB474" s="44" t="str">
        <f t="shared" si="1581"/>
        <v>Inviable Sanitariamente</v>
      </c>
      <c r="VMC474" s="44" t="str">
        <f t="shared" si="1581"/>
        <v>Inviable Sanitariamente</v>
      </c>
      <c r="VMD474" s="44" t="str">
        <f t="shared" si="1581"/>
        <v>Inviable Sanitariamente</v>
      </c>
      <c r="VME474" s="44" t="str">
        <f t="shared" si="1581"/>
        <v>Inviable Sanitariamente</v>
      </c>
      <c r="VMF474" s="44" t="str">
        <f t="shared" si="1581"/>
        <v>Inviable Sanitariamente</v>
      </c>
      <c r="VMG474" s="44" t="str">
        <f t="shared" si="1581"/>
        <v>Inviable Sanitariamente</v>
      </c>
      <c r="VMH474" s="44" t="str">
        <f t="shared" si="1581"/>
        <v>Inviable Sanitariamente</v>
      </c>
      <c r="VMI474" s="44" t="str">
        <f t="shared" si="1581"/>
        <v>Inviable Sanitariamente</v>
      </c>
      <c r="VMJ474" s="44" t="str">
        <f t="shared" ref="VMJ474:VMS476" si="1582">IF(VMH474&lt;5,"Sin Riesgo",IF(VMH474 &lt;=14,"Bajo",IF(VMH474&lt;=35,"Medio",IF(VMH474&lt;=80,"Alto","Inviable Sanitariamente"))))</f>
        <v>Inviable Sanitariamente</v>
      </c>
      <c r="VMK474" s="44" t="str">
        <f t="shared" si="1582"/>
        <v>Inviable Sanitariamente</v>
      </c>
      <c r="VML474" s="44" t="str">
        <f t="shared" si="1582"/>
        <v>Inviable Sanitariamente</v>
      </c>
      <c r="VMM474" s="44" t="str">
        <f t="shared" si="1582"/>
        <v>Inviable Sanitariamente</v>
      </c>
      <c r="VMN474" s="44" t="str">
        <f t="shared" si="1582"/>
        <v>Inviable Sanitariamente</v>
      </c>
      <c r="VMO474" s="44" t="str">
        <f t="shared" si="1582"/>
        <v>Inviable Sanitariamente</v>
      </c>
      <c r="VMP474" s="44" t="str">
        <f t="shared" si="1582"/>
        <v>Inviable Sanitariamente</v>
      </c>
      <c r="VMQ474" s="44" t="str">
        <f t="shared" si="1582"/>
        <v>Inviable Sanitariamente</v>
      </c>
      <c r="VMR474" s="44" t="str">
        <f t="shared" si="1582"/>
        <v>Inviable Sanitariamente</v>
      </c>
      <c r="VMS474" s="44" t="str">
        <f t="shared" si="1582"/>
        <v>Inviable Sanitariamente</v>
      </c>
      <c r="VMT474" s="44" t="str">
        <f t="shared" ref="VMT474:VNC476" si="1583">IF(VMR474&lt;5,"Sin Riesgo",IF(VMR474 &lt;=14,"Bajo",IF(VMR474&lt;=35,"Medio",IF(VMR474&lt;=80,"Alto","Inviable Sanitariamente"))))</f>
        <v>Inviable Sanitariamente</v>
      </c>
      <c r="VMU474" s="44" t="str">
        <f t="shared" si="1583"/>
        <v>Inviable Sanitariamente</v>
      </c>
      <c r="VMV474" s="44" t="str">
        <f t="shared" si="1583"/>
        <v>Inviable Sanitariamente</v>
      </c>
      <c r="VMW474" s="44" t="str">
        <f t="shared" si="1583"/>
        <v>Inviable Sanitariamente</v>
      </c>
      <c r="VMX474" s="44" t="str">
        <f t="shared" si="1583"/>
        <v>Inviable Sanitariamente</v>
      </c>
      <c r="VMY474" s="44" t="str">
        <f t="shared" si="1583"/>
        <v>Inviable Sanitariamente</v>
      </c>
      <c r="VMZ474" s="44" t="str">
        <f t="shared" si="1583"/>
        <v>Inviable Sanitariamente</v>
      </c>
      <c r="VNA474" s="44" t="str">
        <f t="shared" si="1583"/>
        <v>Inviable Sanitariamente</v>
      </c>
      <c r="VNB474" s="44" t="str">
        <f t="shared" si="1583"/>
        <v>Inviable Sanitariamente</v>
      </c>
      <c r="VNC474" s="44" t="str">
        <f t="shared" si="1583"/>
        <v>Inviable Sanitariamente</v>
      </c>
      <c r="VND474" s="44" t="str">
        <f t="shared" ref="VND474:VNM476" si="1584">IF(VNB474&lt;5,"Sin Riesgo",IF(VNB474 &lt;=14,"Bajo",IF(VNB474&lt;=35,"Medio",IF(VNB474&lt;=80,"Alto","Inviable Sanitariamente"))))</f>
        <v>Inviable Sanitariamente</v>
      </c>
      <c r="VNE474" s="44" t="str">
        <f t="shared" si="1584"/>
        <v>Inviable Sanitariamente</v>
      </c>
      <c r="VNF474" s="44" t="str">
        <f t="shared" si="1584"/>
        <v>Inviable Sanitariamente</v>
      </c>
      <c r="VNG474" s="44" t="str">
        <f t="shared" si="1584"/>
        <v>Inviable Sanitariamente</v>
      </c>
      <c r="VNH474" s="44" t="str">
        <f t="shared" si="1584"/>
        <v>Inviable Sanitariamente</v>
      </c>
      <c r="VNI474" s="44" t="str">
        <f t="shared" si="1584"/>
        <v>Inviable Sanitariamente</v>
      </c>
      <c r="VNJ474" s="44" t="str">
        <f t="shared" si="1584"/>
        <v>Inviable Sanitariamente</v>
      </c>
      <c r="VNK474" s="44" t="str">
        <f t="shared" si="1584"/>
        <v>Inviable Sanitariamente</v>
      </c>
      <c r="VNL474" s="44" t="str">
        <f t="shared" si="1584"/>
        <v>Inviable Sanitariamente</v>
      </c>
      <c r="VNM474" s="44" t="str">
        <f t="shared" si="1584"/>
        <v>Inviable Sanitariamente</v>
      </c>
      <c r="VNN474" s="44" t="str">
        <f t="shared" ref="VNN474:VNW476" si="1585">IF(VNL474&lt;5,"Sin Riesgo",IF(VNL474 &lt;=14,"Bajo",IF(VNL474&lt;=35,"Medio",IF(VNL474&lt;=80,"Alto","Inviable Sanitariamente"))))</f>
        <v>Inviable Sanitariamente</v>
      </c>
      <c r="VNO474" s="44" t="str">
        <f t="shared" si="1585"/>
        <v>Inviable Sanitariamente</v>
      </c>
      <c r="VNP474" s="44" t="str">
        <f t="shared" si="1585"/>
        <v>Inviable Sanitariamente</v>
      </c>
      <c r="VNQ474" s="44" t="str">
        <f t="shared" si="1585"/>
        <v>Inviable Sanitariamente</v>
      </c>
      <c r="VNR474" s="44" t="str">
        <f t="shared" si="1585"/>
        <v>Inviable Sanitariamente</v>
      </c>
      <c r="VNS474" s="44" t="str">
        <f t="shared" si="1585"/>
        <v>Inviable Sanitariamente</v>
      </c>
      <c r="VNT474" s="44" t="str">
        <f t="shared" si="1585"/>
        <v>Inviable Sanitariamente</v>
      </c>
      <c r="VNU474" s="44" t="str">
        <f t="shared" si="1585"/>
        <v>Inviable Sanitariamente</v>
      </c>
      <c r="VNV474" s="44" t="str">
        <f t="shared" si="1585"/>
        <v>Inviable Sanitariamente</v>
      </c>
      <c r="VNW474" s="44" t="str">
        <f t="shared" si="1585"/>
        <v>Inviable Sanitariamente</v>
      </c>
      <c r="VNX474" s="44" t="str">
        <f t="shared" ref="VNX474:VOG476" si="1586">IF(VNV474&lt;5,"Sin Riesgo",IF(VNV474 &lt;=14,"Bajo",IF(VNV474&lt;=35,"Medio",IF(VNV474&lt;=80,"Alto","Inviable Sanitariamente"))))</f>
        <v>Inviable Sanitariamente</v>
      </c>
      <c r="VNY474" s="44" t="str">
        <f t="shared" si="1586"/>
        <v>Inviable Sanitariamente</v>
      </c>
      <c r="VNZ474" s="44" t="str">
        <f t="shared" si="1586"/>
        <v>Inviable Sanitariamente</v>
      </c>
      <c r="VOA474" s="44" t="str">
        <f t="shared" si="1586"/>
        <v>Inviable Sanitariamente</v>
      </c>
      <c r="VOB474" s="44" t="str">
        <f t="shared" si="1586"/>
        <v>Inviable Sanitariamente</v>
      </c>
      <c r="VOC474" s="44" t="str">
        <f t="shared" si="1586"/>
        <v>Inviable Sanitariamente</v>
      </c>
      <c r="VOD474" s="44" t="str">
        <f t="shared" si="1586"/>
        <v>Inviable Sanitariamente</v>
      </c>
      <c r="VOE474" s="44" t="str">
        <f t="shared" si="1586"/>
        <v>Inviable Sanitariamente</v>
      </c>
      <c r="VOF474" s="44" t="str">
        <f t="shared" si="1586"/>
        <v>Inviable Sanitariamente</v>
      </c>
      <c r="VOG474" s="44" t="str">
        <f t="shared" si="1586"/>
        <v>Inviable Sanitariamente</v>
      </c>
      <c r="VOH474" s="44" t="str">
        <f t="shared" ref="VOH474:VOQ476" si="1587">IF(VOF474&lt;5,"Sin Riesgo",IF(VOF474 &lt;=14,"Bajo",IF(VOF474&lt;=35,"Medio",IF(VOF474&lt;=80,"Alto","Inviable Sanitariamente"))))</f>
        <v>Inviable Sanitariamente</v>
      </c>
      <c r="VOI474" s="44" t="str">
        <f t="shared" si="1587"/>
        <v>Inviable Sanitariamente</v>
      </c>
      <c r="VOJ474" s="44" t="str">
        <f t="shared" si="1587"/>
        <v>Inviable Sanitariamente</v>
      </c>
      <c r="VOK474" s="44" t="str">
        <f t="shared" si="1587"/>
        <v>Inviable Sanitariamente</v>
      </c>
      <c r="VOL474" s="44" t="str">
        <f t="shared" si="1587"/>
        <v>Inviable Sanitariamente</v>
      </c>
      <c r="VOM474" s="44" t="str">
        <f t="shared" si="1587"/>
        <v>Inviable Sanitariamente</v>
      </c>
      <c r="VON474" s="44" t="str">
        <f t="shared" si="1587"/>
        <v>Inviable Sanitariamente</v>
      </c>
      <c r="VOO474" s="44" t="str">
        <f t="shared" si="1587"/>
        <v>Inviable Sanitariamente</v>
      </c>
      <c r="VOP474" s="44" t="str">
        <f t="shared" si="1587"/>
        <v>Inviable Sanitariamente</v>
      </c>
      <c r="VOQ474" s="44" t="str">
        <f t="shared" si="1587"/>
        <v>Inviable Sanitariamente</v>
      </c>
      <c r="VOR474" s="44" t="str">
        <f t="shared" ref="VOR474:VPA476" si="1588">IF(VOP474&lt;5,"Sin Riesgo",IF(VOP474 &lt;=14,"Bajo",IF(VOP474&lt;=35,"Medio",IF(VOP474&lt;=80,"Alto","Inviable Sanitariamente"))))</f>
        <v>Inviable Sanitariamente</v>
      </c>
      <c r="VOS474" s="44" t="str">
        <f t="shared" si="1588"/>
        <v>Inviable Sanitariamente</v>
      </c>
      <c r="VOT474" s="44" t="str">
        <f t="shared" si="1588"/>
        <v>Inviable Sanitariamente</v>
      </c>
      <c r="VOU474" s="44" t="str">
        <f t="shared" si="1588"/>
        <v>Inviable Sanitariamente</v>
      </c>
      <c r="VOV474" s="44" t="str">
        <f t="shared" si="1588"/>
        <v>Inviable Sanitariamente</v>
      </c>
      <c r="VOW474" s="44" t="str">
        <f t="shared" si="1588"/>
        <v>Inviable Sanitariamente</v>
      </c>
      <c r="VOX474" s="44" t="str">
        <f t="shared" si="1588"/>
        <v>Inviable Sanitariamente</v>
      </c>
      <c r="VOY474" s="44" t="str">
        <f t="shared" si="1588"/>
        <v>Inviable Sanitariamente</v>
      </c>
      <c r="VOZ474" s="44" t="str">
        <f t="shared" si="1588"/>
        <v>Inviable Sanitariamente</v>
      </c>
      <c r="VPA474" s="44" t="str">
        <f t="shared" si="1588"/>
        <v>Inviable Sanitariamente</v>
      </c>
      <c r="VPB474" s="44" t="str">
        <f t="shared" ref="VPB474:VPK476" si="1589">IF(VOZ474&lt;5,"Sin Riesgo",IF(VOZ474 &lt;=14,"Bajo",IF(VOZ474&lt;=35,"Medio",IF(VOZ474&lt;=80,"Alto","Inviable Sanitariamente"))))</f>
        <v>Inviable Sanitariamente</v>
      </c>
      <c r="VPC474" s="44" t="str">
        <f t="shared" si="1589"/>
        <v>Inviable Sanitariamente</v>
      </c>
      <c r="VPD474" s="44" t="str">
        <f t="shared" si="1589"/>
        <v>Inviable Sanitariamente</v>
      </c>
      <c r="VPE474" s="44" t="str">
        <f t="shared" si="1589"/>
        <v>Inviable Sanitariamente</v>
      </c>
      <c r="VPF474" s="44" t="str">
        <f t="shared" si="1589"/>
        <v>Inviable Sanitariamente</v>
      </c>
      <c r="VPG474" s="44" t="str">
        <f t="shared" si="1589"/>
        <v>Inviable Sanitariamente</v>
      </c>
      <c r="VPH474" s="44" t="str">
        <f t="shared" si="1589"/>
        <v>Inviable Sanitariamente</v>
      </c>
      <c r="VPI474" s="44" t="str">
        <f t="shared" si="1589"/>
        <v>Inviable Sanitariamente</v>
      </c>
      <c r="VPJ474" s="44" t="str">
        <f t="shared" si="1589"/>
        <v>Inviable Sanitariamente</v>
      </c>
      <c r="VPK474" s="44" t="str">
        <f t="shared" si="1589"/>
        <v>Inviable Sanitariamente</v>
      </c>
      <c r="VPL474" s="44" t="str">
        <f t="shared" ref="VPL474:VPU476" si="1590">IF(VPJ474&lt;5,"Sin Riesgo",IF(VPJ474 &lt;=14,"Bajo",IF(VPJ474&lt;=35,"Medio",IF(VPJ474&lt;=80,"Alto","Inviable Sanitariamente"))))</f>
        <v>Inviable Sanitariamente</v>
      </c>
      <c r="VPM474" s="44" t="str">
        <f t="shared" si="1590"/>
        <v>Inviable Sanitariamente</v>
      </c>
      <c r="VPN474" s="44" t="str">
        <f t="shared" si="1590"/>
        <v>Inviable Sanitariamente</v>
      </c>
      <c r="VPO474" s="44" t="str">
        <f t="shared" si="1590"/>
        <v>Inviable Sanitariamente</v>
      </c>
      <c r="VPP474" s="44" t="str">
        <f t="shared" si="1590"/>
        <v>Inviable Sanitariamente</v>
      </c>
      <c r="VPQ474" s="44" t="str">
        <f t="shared" si="1590"/>
        <v>Inviable Sanitariamente</v>
      </c>
      <c r="VPR474" s="44" t="str">
        <f t="shared" si="1590"/>
        <v>Inviable Sanitariamente</v>
      </c>
      <c r="VPS474" s="44" t="str">
        <f t="shared" si="1590"/>
        <v>Inviable Sanitariamente</v>
      </c>
      <c r="VPT474" s="44" t="str">
        <f t="shared" si="1590"/>
        <v>Inviable Sanitariamente</v>
      </c>
      <c r="VPU474" s="44" t="str">
        <f t="shared" si="1590"/>
        <v>Inviable Sanitariamente</v>
      </c>
      <c r="VPV474" s="44" t="str">
        <f t="shared" ref="VPV474:VQE476" si="1591">IF(VPT474&lt;5,"Sin Riesgo",IF(VPT474 &lt;=14,"Bajo",IF(VPT474&lt;=35,"Medio",IF(VPT474&lt;=80,"Alto","Inviable Sanitariamente"))))</f>
        <v>Inviable Sanitariamente</v>
      </c>
      <c r="VPW474" s="44" t="str">
        <f t="shared" si="1591"/>
        <v>Inviable Sanitariamente</v>
      </c>
      <c r="VPX474" s="44" t="str">
        <f t="shared" si="1591"/>
        <v>Inviable Sanitariamente</v>
      </c>
      <c r="VPY474" s="44" t="str">
        <f t="shared" si="1591"/>
        <v>Inviable Sanitariamente</v>
      </c>
      <c r="VPZ474" s="44" t="str">
        <f t="shared" si="1591"/>
        <v>Inviable Sanitariamente</v>
      </c>
      <c r="VQA474" s="44" t="str">
        <f t="shared" si="1591"/>
        <v>Inviable Sanitariamente</v>
      </c>
      <c r="VQB474" s="44" t="str">
        <f t="shared" si="1591"/>
        <v>Inviable Sanitariamente</v>
      </c>
      <c r="VQC474" s="44" t="str">
        <f t="shared" si="1591"/>
        <v>Inviable Sanitariamente</v>
      </c>
      <c r="VQD474" s="44" t="str">
        <f t="shared" si="1591"/>
        <v>Inviable Sanitariamente</v>
      </c>
      <c r="VQE474" s="44" t="str">
        <f t="shared" si="1591"/>
        <v>Inviable Sanitariamente</v>
      </c>
      <c r="VQF474" s="44" t="str">
        <f t="shared" ref="VQF474:VQO476" si="1592">IF(VQD474&lt;5,"Sin Riesgo",IF(VQD474 &lt;=14,"Bajo",IF(VQD474&lt;=35,"Medio",IF(VQD474&lt;=80,"Alto","Inviable Sanitariamente"))))</f>
        <v>Inviable Sanitariamente</v>
      </c>
      <c r="VQG474" s="44" t="str">
        <f t="shared" si="1592"/>
        <v>Inviable Sanitariamente</v>
      </c>
      <c r="VQH474" s="44" t="str">
        <f t="shared" si="1592"/>
        <v>Inviable Sanitariamente</v>
      </c>
      <c r="VQI474" s="44" t="str">
        <f t="shared" si="1592"/>
        <v>Inviable Sanitariamente</v>
      </c>
      <c r="VQJ474" s="44" t="str">
        <f t="shared" si="1592"/>
        <v>Inviable Sanitariamente</v>
      </c>
      <c r="VQK474" s="44" t="str">
        <f t="shared" si="1592"/>
        <v>Inviable Sanitariamente</v>
      </c>
      <c r="VQL474" s="44" t="str">
        <f t="shared" si="1592"/>
        <v>Inviable Sanitariamente</v>
      </c>
      <c r="VQM474" s="44" t="str">
        <f t="shared" si="1592"/>
        <v>Inviable Sanitariamente</v>
      </c>
      <c r="VQN474" s="44" t="str">
        <f t="shared" si="1592"/>
        <v>Inviable Sanitariamente</v>
      </c>
      <c r="VQO474" s="44" t="str">
        <f t="shared" si="1592"/>
        <v>Inviable Sanitariamente</v>
      </c>
      <c r="VQP474" s="44" t="str">
        <f t="shared" ref="VQP474:VQY476" si="1593">IF(VQN474&lt;5,"Sin Riesgo",IF(VQN474 &lt;=14,"Bajo",IF(VQN474&lt;=35,"Medio",IF(VQN474&lt;=80,"Alto","Inviable Sanitariamente"))))</f>
        <v>Inviable Sanitariamente</v>
      </c>
      <c r="VQQ474" s="44" t="str">
        <f t="shared" si="1593"/>
        <v>Inviable Sanitariamente</v>
      </c>
      <c r="VQR474" s="44" t="str">
        <f t="shared" si="1593"/>
        <v>Inviable Sanitariamente</v>
      </c>
      <c r="VQS474" s="44" t="str">
        <f t="shared" si="1593"/>
        <v>Inviable Sanitariamente</v>
      </c>
      <c r="VQT474" s="44" t="str">
        <f t="shared" si="1593"/>
        <v>Inviable Sanitariamente</v>
      </c>
      <c r="VQU474" s="44" t="str">
        <f t="shared" si="1593"/>
        <v>Inviable Sanitariamente</v>
      </c>
      <c r="VQV474" s="44" t="str">
        <f t="shared" si="1593"/>
        <v>Inviable Sanitariamente</v>
      </c>
      <c r="VQW474" s="44" t="str">
        <f t="shared" si="1593"/>
        <v>Inviable Sanitariamente</v>
      </c>
      <c r="VQX474" s="44" t="str">
        <f t="shared" si="1593"/>
        <v>Inviable Sanitariamente</v>
      </c>
      <c r="VQY474" s="44" t="str">
        <f t="shared" si="1593"/>
        <v>Inviable Sanitariamente</v>
      </c>
      <c r="VQZ474" s="44" t="str">
        <f t="shared" ref="VQZ474:VRI476" si="1594">IF(VQX474&lt;5,"Sin Riesgo",IF(VQX474 &lt;=14,"Bajo",IF(VQX474&lt;=35,"Medio",IF(VQX474&lt;=80,"Alto","Inviable Sanitariamente"))))</f>
        <v>Inviable Sanitariamente</v>
      </c>
      <c r="VRA474" s="44" t="str">
        <f t="shared" si="1594"/>
        <v>Inviable Sanitariamente</v>
      </c>
      <c r="VRB474" s="44" t="str">
        <f t="shared" si="1594"/>
        <v>Inviable Sanitariamente</v>
      </c>
      <c r="VRC474" s="44" t="str">
        <f t="shared" si="1594"/>
        <v>Inviable Sanitariamente</v>
      </c>
      <c r="VRD474" s="44" t="str">
        <f t="shared" si="1594"/>
        <v>Inviable Sanitariamente</v>
      </c>
      <c r="VRE474" s="44" t="str">
        <f t="shared" si="1594"/>
        <v>Inviable Sanitariamente</v>
      </c>
      <c r="VRF474" s="44" t="str">
        <f t="shared" si="1594"/>
        <v>Inviable Sanitariamente</v>
      </c>
      <c r="VRG474" s="44" t="str">
        <f t="shared" si="1594"/>
        <v>Inviable Sanitariamente</v>
      </c>
      <c r="VRH474" s="44" t="str">
        <f t="shared" si="1594"/>
        <v>Inviable Sanitariamente</v>
      </c>
      <c r="VRI474" s="44" t="str">
        <f t="shared" si="1594"/>
        <v>Inviable Sanitariamente</v>
      </c>
      <c r="VRJ474" s="44" t="str">
        <f t="shared" ref="VRJ474:VRS476" si="1595">IF(VRH474&lt;5,"Sin Riesgo",IF(VRH474 &lt;=14,"Bajo",IF(VRH474&lt;=35,"Medio",IF(VRH474&lt;=80,"Alto","Inviable Sanitariamente"))))</f>
        <v>Inviable Sanitariamente</v>
      </c>
      <c r="VRK474" s="44" t="str">
        <f t="shared" si="1595"/>
        <v>Inviable Sanitariamente</v>
      </c>
      <c r="VRL474" s="44" t="str">
        <f t="shared" si="1595"/>
        <v>Inviable Sanitariamente</v>
      </c>
      <c r="VRM474" s="44" t="str">
        <f t="shared" si="1595"/>
        <v>Inviable Sanitariamente</v>
      </c>
      <c r="VRN474" s="44" t="str">
        <f t="shared" si="1595"/>
        <v>Inviable Sanitariamente</v>
      </c>
      <c r="VRO474" s="44" t="str">
        <f t="shared" si="1595"/>
        <v>Inviable Sanitariamente</v>
      </c>
      <c r="VRP474" s="44" t="str">
        <f t="shared" si="1595"/>
        <v>Inviable Sanitariamente</v>
      </c>
      <c r="VRQ474" s="44" t="str">
        <f t="shared" si="1595"/>
        <v>Inviable Sanitariamente</v>
      </c>
      <c r="VRR474" s="44" t="str">
        <f t="shared" si="1595"/>
        <v>Inviable Sanitariamente</v>
      </c>
      <c r="VRS474" s="44" t="str">
        <f t="shared" si="1595"/>
        <v>Inviable Sanitariamente</v>
      </c>
      <c r="VRT474" s="44" t="str">
        <f t="shared" ref="VRT474:VSC476" si="1596">IF(VRR474&lt;5,"Sin Riesgo",IF(VRR474 &lt;=14,"Bajo",IF(VRR474&lt;=35,"Medio",IF(VRR474&lt;=80,"Alto","Inviable Sanitariamente"))))</f>
        <v>Inviable Sanitariamente</v>
      </c>
      <c r="VRU474" s="44" t="str">
        <f t="shared" si="1596"/>
        <v>Inviable Sanitariamente</v>
      </c>
      <c r="VRV474" s="44" t="str">
        <f t="shared" si="1596"/>
        <v>Inviable Sanitariamente</v>
      </c>
      <c r="VRW474" s="44" t="str">
        <f t="shared" si="1596"/>
        <v>Inviable Sanitariamente</v>
      </c>
      <c r="VRX474" s="44" t="str">
        <f t="shared" si="1596"/>
        <v>Inviable Sanitariamente</v>
      </c>
      <c r="VRY474" s="44" t="str">
        <f t="shared" si="1596"/>
        <v>Inviable Sanitariamente</v>
      </c>
      <c r="VRZ474" s="44" t="str">
        <f t="shared" si="1596"/>
        <v>Inviable Sanitariamente</v>
      </c>
      <c r="VSA474" s="44" t="str">
        <f t="shared" si="1596"/>
        <v>Inviable Sanitariamente</v>
      </c>
      <c r="VSB474" s="44" t="str">
        <f t="shared" si="1596"/>
        <v>Inviable Sanitariamente</v>
      </c>
      <c r="VSC474" s="44" t="str">
        <f t="shared" si="1596"/>
        <v>Inviable Sanitariamente</v>
      </c>
      <c r="VSD474" s="44" t="str">
        <f t="shared" ref="VSD474:VSM476" si="1597">IF(VSB474&lt;5,"Sin Riesgo",IF(VSB474 &lt;=14,"Bajo",IF(VSB474&lt;=35,"Medio",IF(VSB474&lt;=80,"Alto","Inviable Sanitariamente"))))</f>
        <v>Inviable Sanitariamente</v>
      </c>
      <c r="VSE474" s="44" t="str">
        <f t="shared" si="1597"/>
        <v>Inviable Sanitariamente</v>
      </c>
      <c r="VSF474" s="44" t="str">
        <f t="shared" si="1597"/>
        <v>Inviable Sanitariamente</v>
      </c>
      <c r="VSG474" s="44" t="str">
        <f t="shared" si="1597"/>
        <v>Inviable Sanitariamente</v>
      </c>
      <c r="VSH474" s="44" t="str">
        <f t="shared" si="1597"/>
        <v>Inviable Sanitariamente</v>
      </c>
      <c r="VSI474" s="44" t="str">
        <f t="shared" si="1597"/>
        <v>Inviable Sanitariamente</v>
      </c>
      <c r="VSJ474" s="44" t="str">
        <f t="shared" si="1597"/>
        <v>Inviable Sanitariamente</v>
      </c>
      <c r="VSK474" s="44" t="str">
        <f t="shared" si="1597"/>
        <v>Inviable Sanitariamente</v>
      </c>
      <c r="VSL474" s="44" t="str">
        <f t="shared" si="1597"/>
        <v>Inviable Sanitariamente</v>
      </c>
      <c r="VSM474" s="44" t="str">
        <f t="shared" si="1597"/>
        <v>Inviable Sanitariamente</v>
      </c>
      <c r="VSN474" s="44" t="str">
        <f t="shared" ref="VSN474:VSW476" si="1598">IF(VSL474&lt;5,"Sin Riesgo",IF(VSL474 &lt;=14,"Bajo",IF(VSL474&lt;=35,"Medio",IF(VSL474&lt;=80,"Alto","Inviable Sanitariamente"))))</f>
        <v>Inviable Sanitariamente</v>
      </c>
      <c r="VSO474" s="44" t="str">
        <f t="shared" si="1598"/>
        <v>Inviable Sanitariamente</v>
      </c>
      <c r="VSP474" s="44" t="str">
        <f t="shared" si="1598"/>
        <v>Inviable Sanitariamente</v>
      </c>
      <c r="VSQ474" s="44" t="str">
        <f t="shared" si="1598"/>
        <v>Inviable Sanitariamente</v>
      </c>
      <c r="VSR474" s="44" t="str">
        <f t="shared" si="1598"/>
        <v>Inviable Sanitariamente</v>
      </c>
      <c r="VSS474" s="44" t="str">
        <f t="shared" si="1598"/>
        <v>Inviable Sanitariamente</v>
      </c>
      <c r="VST474" s="44" t="str">
        <f t="shared" si="1598"/>
        <v>Inviable Sanitariamente</v>
      </c>
      <c r="VSU474" s="44" t="str">
        <f t="shared" si="1598"/>
        <v>Inviable Sanitariamente</v>
      </c>
      <c r="VSV474" s="44" t="str">
        <f t="shared" si="1598"/>
        <v>Inviable Sanitariamente</v>
      </c>
      <c r="VSW474" s="44" t="str">
        <f t="shared" si="1598"/>
        <v>Inviable Sanitariamente</v>
      </c>
      <c r="VSX474" s="44" t="str">
        <f t="shared" ref="VSX474:VTG476" si="1599">IF(VSV474&lt;5,"Sin Riesgo",IF(VSV474 &lt;=14,"Bajo",IF(VSV474&lt;=35,"Medio",IF(VSV474&lt;=80,"Alto","Inviable Sanitariamente"))))</f>
        <v>Inviable Sanitariamente</v>
      </c>
      <c r="VSY474" s="44" t="str">
        <f t="shared" si="1599"/>
        <v>Inviable Sanitariamente</v>
      </c>
      <c r="VSZ474" s="44" t="str">
        <f t="shared" si="1599"/>
        <v>Inviable Sanitariamente</v>
      </c>
      <c r="VTA474" s="44" t="str">
        <f t="shared" si="1599"/>
        <v>Inviable Sanitariamente</v>
      </c>
      <c r="VTB474" s="44" t="str">
        <f t="shared" si="1599"/>
        <v>Inviable Sanitariamente</v>
      </c>
      <c r="VTC474" s="44" t="str">
        <f t="shared" si="1599"/>
        <v>Inviable Sanitariamente</v>
      </c>
      <c r="VTD474" s="44" t="str">
        <f t="shared" si="1599"/>
        <v>Inviable Sanitariamente</v>
      </c>
      <c r="VTE474" s="44" t="str">
        <f t="shared" si="1599"/>
        <v>Inviable Sanitariamente</v>
      </c>
      <c r="VTF474" s="44" t="str">
        <f t="shared" si="1599"/>
        <v>Inviable Sanitariamente</v>
      </c>
      <c r="VTG474" s="44" t="str">
        <f t="shared" si="1599"/>
        <v>Inviable Sanitariamente</v>
      </c>
      <c r="VTH474" s="44" t="str">
        <f t="shared" ref="VTH474:VTQ476" si="1600">IF(VTF474&lt;5,"Sin Riesgo",IF(VTF474 &lt;=14,"Bajo",IF(VTF474&lt;=35,"Medio",IF(VTF474&lt;=80,"Alto","Inviable Sanitariamente"))))</f>
        <v>Inviable Sanitariamente</v>
      </c>
      <c r="VTI474" s="44" t="str">
        <f t="shared" si="1600"/>
        <v>Inviable Sanitariamente</v>
      </c>
      <c r="VTJ474" s="44" t="str">
        <f t="shared" si="1600"/>
        <v>Inviable Sanitariamente</v>
      </c>
      <c r="VTK474" s="44" t="str">
        <f t="shared" si="1600"/>
        <v>Inviable Sanitariamente</v>
      </c>
      <c r="VTL474" s="44" t="str">
        <f t="shared" si="1600"/>
        <v>Inviable Sanitariamente</v>
      </c>
      <c r="VTM474" s="44" t="str">
        <f t="shared" si="1600"/>
        <v>Inviable Sanitariamente</v>
      </c>
      <c r="VTN474" s="44" t="str">
        <f t="shared" si="1600"/>
        <v>Inviable Sanitariamente</v>
      </c>
      <c r="VTO474" s="44" t="str">
        <f t="shared" si="1600"/>
        <v>Inviable Sanitariamente</v>
      </c>
      <c r="VTP474" s="44" t="str">
        <f t="shared" si="1600"/>
        <v>Inviable Sanitariamente</v>
      </c>
      <c r="VTQ474" s="44" t="str">
        <f t="shared" si="1600"/>
        <v>Inviable Sanitariamente</v>
      </c>
      <c r="VTR474" s="44" t="str">
        <f t="shared" ref="VTR474:VUA476" si="1601">IF(VTP474&lt;5,"Sin Riesgo",IF(VTP474 &lt;=14,"Bajo",IF(VTP474&lt;=35,"Medio",IF(VTP474&lt;=80,"Alto","Inviable Sanitariamente"))))</f>
        <v>Inviable Sanitariamente</v>
      </c>
      <c r="VTS474" s="44" t="str">
        <f t="shared" si="1601"/>
        <v>Inviable Sanitariamente</v>
      </c>
      <c r="VTT474" s="44" t="str">
        <f t="shared" si="1601"/>
        <v>Inviable Sanitariamente</v>
      </c>
      <c r="VTU474" s="44" t="str">
        <f t="shared" si="1601"/>
        <v>Inviable Sanitariamente</v>
      </c>
      <c r="VTV474" s="44" t="str">
        <f t="shared" si="1601"/>
        <v>Inviable Sanitariamente</v>
      </c>
      <c r="VTW474" s="44" t="str">
        <f t="shared" si="1601"/>
        <v>Inviable Sanitariamente</v>
      </c>
      <c r="VTX474" s="44" t="str">
        <f t="shared" si="1601"/>
        <v>Inviable Sanitariamente</v>
      </c>
      <c r="VTY474" s="44" t="str">
        <f t="shared" si="1601"/>
        <v>Inviable Sanitariamente</v>
      </c>
      <c r="VTZ474" s="44" t="str">
        <f t="shared" si="1601"/>
        <v>Inviable Sanitariamente</v>
      </c>
      <c r="VUA474" s="44" t="str">
        <f t="shared" si="1601"/>
        <v>Inviable Sanitariamente</v>
      </c>
      <c r="VUB474" s="44" t="str">
        <f t="shared" ref="VUB474:VUK476" si="1602">IF(VTZ474&lt;5,"Sin Riesgo",IF(VTZ474 &lt;=14,"Bajo",IF(VTZ474&lt;=35,"Medio",IF(VTZ474&lt;=80,"Alto","Inviable Sanitariamente"))))</f>
        <v>Inviable Sanitariamente</v>
      </c>
      <c r="VUC474" s="44" t="str">
        <f t="shared" si="1602"/>
        <v>Inviable Sanitariamente</v>
      </c>
      <c r="VUD474" s="44" t="str">
        <f t="shared" si="1602"/>
        <v>Inviable Sanitariamente</v>
      </c>
      <c r="VUE474" s="44" t="str">
        <f t="shared" si="1602"/>
        <v>Inviable Sanitariamente</v>
      </c>
      <c r="VUF474" s="44" t="str">
        <f t="shared" si="1602"/>
        <v>Inviable Sanitariamente</v>
      </c>
      <c r="VUG474" s="44" t="str">
        <f t="shared" si="1602"/>
        <v>Inviable Sanitariamente</v>
      </c>
      <c r="VUH474" s="44" t="str">
        <f t="shared" si="1602"/>
        <v>Inviable Sanitariamente</v>
      </c>
      <c r="VUI474" s="44" t="str">
        <f t="shared" si="1602"/>
        <v>Inviable Sanitariamente</v>
      </c>
      <c r="VUJ474" s="44" t="str">
        <f t="shared" si="1602"/>
        <v>Inviable Sanitariamente</v>
      </c>
      <c r="VUK474" s="44" t="str">
        <f t="shared" si="1602"/>
        <v>Inviable Sanitariamente</v>
      </c>
      <c r="VUL474" s="44" t="str">
        <f t="shared" ref="VUL474:VUU476" si="1603">IF(VUJ474&lt;5,"Sin Riesgo",IF(VUJ474 &lt;=14,"Bajo",IF(VUJ474&lt;=35,"Medio",IF(VUJ474&lt;=80,"Alto","Inviable Sanitariamente"))))</f>
        <v>Inviable Sanitariamente</v>
      </c>
      <c r="VUM474" s="44" t="str">
        <f t="shared" si="1603"/>
        <v>Inviable Sanitariamente</v>
      </c>
      <c r="VUN474" s="44" t="str">
        <f t="shared" si="1603"/>
        <v>Inviable Sanitariamente</v>
      </c>
      <c r="VUO474" s="44" t="str">
        <f t="shared" si="1603"/>
        <v>Inviable Sanitariamente</v>
      </c>
      <c r="VUP474" s="44" t="str">
        <f t="shared" si="1603"/>
        <v>Inviable Sanitariamente</v>
      </c>
      <c r="VUQ474" s="44" t="str">
        <f t="shared" si="1603"/>
        <v>Inviable Sanitariamente</v>
      </c>
      <c r="VUR474" s="44" t="str">
        <f t="shared" si="1603"/>
        <v>Inviable Sanitariamente</v>
      </c>
      <c r="VUS474" s="44" t="str">
        <f t="shared" si="1603"/>
        <v>Inviable Sanitariamente</v>
      </c>
      <c r="VUT474" s="44" t="str">
        <f t="shared" si="1603"/>
        <v>Inviable Sanitariamente</v>
      </c>
      <c r="VUU474" s="44" t="str">
        <f t="shared" si="1603"/>
        <v>Inviable Sanitariamente</v>
      </c>
      <c r="VUV474" s="44" t="str">
        <f t="shared" ref="VUV474:VVE476" si="1604">IF(VUT474&lt;5,"Sin Riesgo",IF(VUT474 &lt;=14,"Bajo",IF(VUT474&lt;=35,"Medio",IF(VUT474&lt;=80,"Alto","Inviable Sanitariamente"))))</f>
        <v>Inviable Sanitariamente</v>
      </c>
      <c r="VUW474" s="44" t="str">
        <f t="shared" si="1604"/>
        <v>Inviable Sanitariamente</v>
      </c>
      <c r="VUX474" s="44" t="str">
        <f t="shared" si="1604"/>
        <v>Inviable Sanitariamente</v>
      </c>
      <c r="VUY474" s="44" t="str">
        <f t="shared" si="1604"/>
        <v>Inviable Sanitariamente</v>
      </c>
      <c r="VUZ474" s="44" t="str">
        <f t="shared" si="1604"/>
        <v>Inviable Sanitariamente</v>
      </c>
      <c r="VVA474" s="44" t="str">
        <f t="shared" si="1604"/>
        <v>Inviable Sanitariamente</v>
      </c>
      <c r="VVB474" s="44" t="str">
        <f t="shared" si="1604"/>
        <v>Inviable Sanitariamente</v>
      </c>
      <c r="VVC474" s="44" t="str">
        <f t="shared" si="1604"/>
        <v>Inviable Sanitariamente</v>
      </c>
      <c r="VVD474" s="44" t="str">
        <f t="shared" si="1604"/>
        <v>Inviable Sanitariamente</v>
      </c>
      <c r="VVE474" s="44" t="str">
        <f t="shared" si="1604"/>
        <v>Inviable Sanitariamente</v>
      </c>
      <c r="VVF474" s="44" t="str">
        <f t="shared" ref="VVF474:VVO476" si="1605">IF(VVD474&lt;5,"Sin Riesgo",IF(VVD474 &lt;=14,"Bajo",IF(VVD474&lt;=35,"Medio",IF(VVD474&lt;=80,"Alto","Inviable Sanitariamente"))))</f>
        <v>Inviable Sanitariamente</v>
      </c>
      <c r="VVG474" s="44" t="str">
        <f t="shared" si="1605"/>
        <v>Inviable Sanitariamente</v>
      </c>
      <c r="VVH474" s="44" t="str">
        <f t="shared" si="1605"/>
        <v>Inviable Sanitariamente</v>
      </c>
      <c r="VVI474" s="44" t="str">
        <f t="shared" si="1605"/>
        <v>Inviable Sanitariamente</v>
      </c>
      <c r="VVJ474" s="44" t="str">
        <f t="shared" si="1605"/>
        <v>Inviable Sanitariamente</v>
      </c>
      <c r="VVK474" s="44" t="str">
        <f t="shared" si="1605"/>
        <v>Inviable Sanitariamente</v>
      </c>
      <c r="VVL474" s="44" t="str">
        <f t="shared" si="1605"/>
        <v>Inviable Sanitariamente</v>
      </c>
      <c r="VVM474" s="44" t="str">
        <f t="shared" si="1605"/>
        <v>Inviable Sanitariamente</v>
      </c>
      <c r="VVN474" s="44" t="str">
        <f t="shared" si="1605"/>
        <v>Inviable Sanitariamente</v>
      </c>
      <c r="VVO474" s="44" t="str">
        <f t="shared" si="1605"/>
        <v>Inviable Sanitariamente</v>
      </c>
      <c r="VVP474" s="44" t="str">
        <f t="shared" ref="VVP474:VVY476" si="1606">IF(VVN474&lt;5,"Sin Riesgo",IF(VVN474 &lt;=14,"Bajo",IF(VVN474&lt;=35,"Medio",IF(VVN474&lt;=80,"Alto","Inviable Sanitariamente"))))</f>
        <v>Inviable Sanitariamente</v>
      </c>
      <c r="VVQ474" s="44" t="str">
        <f t="shared" si="1606"/>
        <v>Inviable Sanitariamente</v>
      </c>
      <c r="VVR474" s="44" t="str">
        <f t="shared" si="1606"/>
        <v>Inviable Sanitariamente</v>
      </c>
      <c r="VVS474" s="44" t="str">
        <f t="shared" si="1606"/>
        <v>Inviable Sanitariamente</v>
      </c>
      <c r="VVT474" s="44" t="str">
        <f t="shared" si="1606"/>
        <v>Inviable Sanitariamente</v>
      </c>
      <c r="VVU474" s="44" t="str">
        <f t="shared" si="1606"/>
        <v>Inviable Sanitariamente</v>
      </c>
      <c r="VVV474" s="44" t="str">
        <f t="shared" si="1606"/>
        <v>Inviable Sanitariamente</v>
      </c>
      <c r="VVW474" s="44" t="str">
        <f t="shared" si="1606"/>
        <v>Inviable Sanitariamente</v>
      </c>
      <c r="VVX474" s="44" t="str">
        <f t="shared" si="1606"/>
        <v>Inviable Sanitariamente</v>
      </c>
      <c r="VVY474" s="44" t="str">
        <f t="shared" si="1606"/>
        <v>Inviable Sanitariamente</v>
      </c>
      <c r="VVZ474" s="44" t="str">
        <f t="shared" ref="VVZ474:VWI476" si="1607">IF(VVX474&lt;5,"Sin Riesgo",IF(VVX474 &lt;=14,"Bajo",IF(VVX474&lt;=35,"Medio",IF(VVX474&lt;=80,"Alto","Inviable Sanitariamente"))))</f>
        <v>Inviable Sanitariamente</v>
      </c>
      <c r="VWA474" s="44" t="str">
        <f t="shared" si="1607"/>
        <v>Inviable Sanitariamente</v>
      </c>
      <c r="VWB474" s="44" t="str">
        <f t="shared" si="1607"/>
        <v>Inviable Sanitariamente</v>
      </c>
      <c r="VWC474" s="44" t="str">
        <f t="shared" si="1607"/>
        <v>Inviable Sanitariamente</v>
      </c>
      <c r="VWD474" s="44" t="str">
        <f t="shared" si="1607"/>
        <v>Inviable Sanitariamente</v>
      </c>
      <c r="VWE474" s="44" t="str">
        <f t="shared" si="1607"/>
        <v>Inviable Sanitariamente</v>
      </c>
      <c r="VWF474" s="44" t="str">
        <f t="shared" si="1607"/>
        <v>Inviable Sanitariamente</v>
      </c>
      <c r="VWG474" s="44" t="str">
        <f t="shared" si="1607"/>
        <v>Inviable Sanitariamente</v>
      </c>
      <c r="VWH474" s="44" t="str">
        <f t="shared" si="1607"/>
        <v>Inviable Sanitariamente</v>
      </c>
      <c r="VWI474" s="44" t="str">
        <f t="shared" si="1607"/>
        <v>Inviable Sanitariamente</v>
      </c>
      <c r="VWJ474" s="44" t="str">
        <f t="shared" ref="VWJ474:VWS476" si="1608">IF(VWH474&lt;5,"Sin Riesgo",IF(VWH474 &lt;=14,"Bajo",IF(VWH474&lt;=35,"Medio",IF(VWH474&lt;=80,"Alto","Inviable Sanitariamente"))))</f>
        <v>Inviable Sanitariamente</v>
      </c>
      <c r="VWK474" s="44" t="str">
        <f t="shared" si="1608"/>
        <v>Inviable Sanitariamente</v>
      </c>
      <c r="VWL474" s="44" t="str">
        <f t="shared" si="1608"/>
        <v>Inviable Sanitariamente</v>
      </c>
      <c r="VWM474" s="44" t="str">
        <f t="shared" si="1608"/>
        <v>Inviable Sanitariamente</v>
      </c>
      <c r="VWN474" s="44" t="str">
        <f t="shared" si="1608"/>
        <v>Inviable Sanitariamente</v>
      </c>
      <c r="VWO474" s="44" t="str">
        <f t="shared" si="1608"/>
        <v>Inviable Sanitariamente</v>
      </c>
      <c r="VWP474" s="44" t="str">
        <f t="shared" si="1608"/>
        <v>Inviable Sanitariamente</v>
      </c>
      <c r="VWQ474" s="44" t="str">
        <f t="shared" si="1608"/>
        <v>Inviable Sanitariamente</v>
      </c>
      <c r="VWR474" s="44" t="str">
        <f t="shared" si="1608"/>
        <v>Inviable Sanitariamente</v>
      </c>
      <c r="VWS474" s="44" t="str">
        <f t="shared" si="1608"/>
        <v>Inviable Sanitariamente</v>
      </c>
      <c r="VWT474" s="44" t="str">
        <f t="shared" ref="VWT474:VXC476" si="1609">IF(VWR474&lt;5,"Sin Riesgo",IF(VWR474 &lt;=14,"Bajo",IF(VWR474&lt;=35,"Medio",IF(VWR474&lt;=80,"Alto","Inviable Sanitariamente"))))</f>
        <v>Inviable Sanitariamente</v>
      </c>
      <c r="VWU474" s="44" t="str">
        <f t="shared" si="1609"/>
        <v>Inviable Sanitariamente</v>
      </c>
      <c r="VWV474" s="44" t="str">
        <f t="shared" si="1609"/>
        <v>Inviable Sanitariamente</v>
      </c>
      <c r="VWW474" s="44" t="str">
        <f t="shared" si="1609"/>
        <v>Inviable Sanitariamente</v>
      </c>
      <c r="VWX474" s="44" t="str">
        <f t="shared" si="1609"/>
        <v>Inviable Sanitariamente</v>
      </c>
      <c r="VWY474" s="44" t="str">
        <f t="shared" si="1609"/>
        <v>Inviable Sanitariamente</v>
      </c>
      <c r="VWZ474" s="44" t="str">
        <f t="shared" si="1609"/>
        <v>Inviable Sanitariamente</v>
      </c>
      <c r="VXA474" s="44" t="str">
        <f t="shared" si="1609"/>
        <v>Inviable Sanitariamente</v>
      </c>
      <c r="VXB474" s="44" t="str">
        <f t="shared" si="1609"/>
        <v>Inviable Sanitariamente</v>
      </c>
      <c r="VXC474" s="44" t="str">
        <f t="shared" si="1609"/>
        <v>Inviable Sanitariamente</v>
      </c>
      <c r="VXD474" s="44" t="str">
        <f t="shared" ref="VXD474:VXM476" si="1610">IF(VXB474&lt;5,"Sin Riesgo",IF(VXB474 &lt;=14,"Bajo",IF(VXB474&lt;=35,"Medio",IF(VXB474&lt;=80,"Alto","Inviable Sanitariamente"))))</f>
        <v>Inviable Sanitariamente</v>
      </c>
      <c r="VXE474" s="44" t="str">
        <f t="shared" si="1610"/>
        <v>Inviable Sanitariamente</v>
      </c>
      <c r="VXF474" s="44" t="str">
        <f t="shared" si="1610"/>
        <v>Inviable Sanitariamente</v>
      </c>
      <c r="VXG474" s="44" t="str">
        <f t="shared" si="1610"/>
        <v>Inviable Sanitariamente</v>
      </c>
      <c r="VXH474" s="44" t="str">
        <f t="shared" si="1610"/>
        <v>Inviable Sanitariamente</v>
      </c>
      <c r="VXI474" s="44" t="str">
        <f t="shared" si="1610"/>
        <v>Inviable Sanitariamente</v>
      </c>
      <c r="VXJ474" s="44" t="str">
        <f t="shared" si="1610"/>
        <v>Inviable Sanitariamente</v>
      </c>
      <c r="VXK474" s="44" t="str">
        <f t="shared" si="1610"/>
        <v>Inviable Sanitariamente</v>
      </c>
      <c r="VXL474" s="44" t="str">
        <f t="shared" si="1610"/>
        <v>Inviable Sanitariamente</v>
      </c>
      <c r="VXM474" s="44" t="str">
        <f t="shared" si="1610"/>
        <v>Inviable Sanitariamente</v>
      </c>
      <c r="VXN474" s="44" t="str">
        <f t="shared" ref="VXN474:VXW476" si="1611">IF(VXL474&lt;5,"Sin Riesgo",IF(VXL474 &lt;=14,"Bajo",IF(VXL474&lt;=35,"Medio",IF(VXL474&lt;=80,"Alto","Inviable Sanitariamente"))))</f>
        <v>Inviable Sanitariamente</v>
      </c>
      <c r="VXO474" s="44" t="str">
        <f t="shared" si="1611"/>
        <v>Inviable Sanitariamente</v>
      </c>
      <c r="VXP474" s="44" t="str">
        <f t="shared" si="1611"/>
        <v>Inviable Sanitariamente</v>
      </c>
      <c r="VXQ474" s="44" t="str">
        <f t="shared" si="1611"/>
        <v>Inviable Sanitariamente</v>
      </c>
      <c r="VXR474" s="44" t="str">
        <f t="shared" si="1611"/>
        <v>Inviable Sanitariamente</v>
      </c>
      <c r="VXS474" s="44" t="str">
        <f t="shared" si="1611"/>
        <v>Inviable Sanitariamente</v>
      </c>
      <c r="VXT474" s="44" t="str">
        <f t="shared" si="1611"/>
        <v>Inviable Sanitariamente</v>
      </c>
      <c r="VXU474" s="44" t="str">
        <f t="shared" si="1611"/>
        <v>Inviable Sanitariamente</v>
      </c>
      <c r="VXV474" s="44" t="str">
        <f t="shared" si="1611"/>
        <v>Inviable Sanitariamente</v>
      </c>
      <c r="VXW474" s="44" t="str">
        <f t="shared" si="1611"/>
        <v>Inviable Sanitariamente</v>
      </c>
      <c r="VXX474" s="44" t="str">
        <f t="shared" ref="VXX474:VYG476" si="1612">IF(VXV474&lt;5,"Sin Riesgo",IF(VXV474 &lt;=14,"Bajo",IF(VXV474&lt;=35,"Medio",IF(VXV474&lt;=80,"Alto","Inviable Sanitariamente"))))</f>
        <v>Inviable Sanitariamente</v>
      </c>
      <c r="VXY474" s="44" t="str">
        <f t="shared" si="1612"/>
        <v>Inviable Sanitariamente</v>
      </c>
      <c r="VXZ474" s="44" t="str">
        <f t="shared" si="1612"/>
        <v>Inviable Sanitariamente</v>
      </c>
      <c r="VYA474" s="44" t="str">
        <f t="shared" si="1612"/>
        <v>Inviable Sanitariamente</v>
      </c>
      <c r="VYB474" s="44" t="str">
        <f t="shared" si="1612"/>
        <v>Inviable Sanitariamente</v>
      </c>
      <c r="VYC474" s="44" t="str">
        <f t="shared" si="1612"/>
        <v>Inviable Sanitariamente</v>
      </c>
      <c r="VYD474" s="44" t="str">
        <f t="shared" si="1612"/>
        <v>Inviable Sanitariamente</v>
      </c>
      <c r="VYE474" s="44" t="str">
        <f t="shared" si="1612"/>
        <v>Inviable Sanitariamente</v>
      </c>
      <c r="VYF474" s="44" t="str">
        <f t="shared" si="1612"/>
        <v>Inviable Sanitariamente</v>
      </c>
      <c r="VYG474" s="44" t="str">
        <f t="shared" si="1612"/>
        <v>Inviable Sanitariamente</v>
      </c>
      <c r="VYH474" s="44" t="str">
        <f t="shared" ref="VYH474:VYQ476" si="1613">IF(VYF474&lt;5,"Sin Riesgo",IF(VYF474 &lt;=14,"Bajo",IF(VYF474&lt;=35,"Medio",IF(VYF474&lt;=80,"Alto","Inviable Sanitariamente"))))</f>
        <v>Inviable Sanitariamente</v>
      </c>
      <c r="VYI474" s="44" t="str">
        <f t="shared" si="1613"/>
        <v>Inviable Sanitariamente</v>
      </c>
      <c r="VYJ474" s="44" t="str">
        <f t="shared" si="1613"/>
        <v>Inviable Sanitariamente</v>
      </c>
      <c r="VYK474" s="44" t="str">
        <f t="shared" si="1613"/>
        <v>Inviable Sanitariamente</v>
      </c>
      <c r="VYL474" s="44" t="str">
        <f t="shared" si="1613"/>
        <v>Inviable Sanitariamente</v>
      </c>
      <c r="VYM474" s="44" t="str">
        <f t="shared" si="1613"/>
        <v>Inviable Sanitariamente</v>
      </c>
      <c r="VYN474" s="44" t="str">
        <f t="shared" si="1613"/>
        <v>Inviable Sanitariamente</v>
      </c>
      <c r="VYO474" s="44" t="str">
        <f t="shared" si="1613"/>
        <v>Inviable Sanitariamente</v>
      </c>
      <c r="VYP474" s="44" t="str">
        <f t="shared" si="1613"/>
        <v>Inviable Sanitariamente</v>
      </c>
      <c r="VYQ474" s="44" t="str">
        <f t="shared" si="1613"/>
        <v>Inviable Sanitariamente</v>
      </c>
      <c r="VYR474" s="44" t="str">
        <f t="shared" ref="VYR474:VZA476" si="1614">IF(VYP474&lt;5,"Sin Riesgo",IF(VYP474 &lt;=14,"Bajo",IF(VYP474&lt;=35,"Medio",IF(VYP474&lt;=80,"Alto","Inviable Sanitariamente"))))</f>
        <v>Inviable Sanitariamente</v>
      </c>
      <c r="VYS474" s="44" t="str">
        <f t="shared" si="1614"/>
        <v>Inviable Sanitariamente</v>
      </c>
      <c r="VYT474" s="44" t="str">
        <f t="shared" si="1614"/>
        <v>Inviable Sanitariamente</v>
      </c>
      <c r="VYU474" s="44" t="str">
        <f t="shared" si="1614"/>
        <v>Inviable Sanitariamente</v>
      </c>
      <c r="VYV474" s="44" t="str">
        <f t="shared" si="1614"/>
        <v>Inviable Sanitariamente</v>
      </c>
      <c r="VYW474" s="44" t="str">
        <f t="shared" si="1614"/>
        <v>Inviable Sanitariamente</v>
      </c>
      <c r="VYX474" s="44" t="str">
        <f t="shared" si="1614"/>
        <v>Inviable Sanitariamente</v>
      </c>
      <c r="VYY474" s="44" t="str">
        <f t="shared" si="1614"/>
        <v>Inviable Sanitariamente</v>
      </c>
      <c r="VYZ474" s="44" t="str">
        <f t="shared" si="1614"/>
        <v>Inviable Sanitariamente</v>
      </c>
      <c r="VZA474" s="44" t="str">
        <f t="shared" si="1614"/>
        <v>Inviable Sanitariamente</v>
      </c>
      <c r="VZB474" s="44" t="str">
        <f t="shared" ref="VZB474:VZK476" si="1615">IF(VYZ474&lt;5,"Sin Riesgo",IF(VYZ474 &lt;=14,"Bajo",IF(VYZ474&lt;=35,"Medio",IF(VYZ474&lt;=80,"Alto","Inviable Sanitariamente"))))</f>
        <v>Inviable Sanitariamente</v>
      </c>
      <c r="VZC474" s="44" t="str">
        <f t="shared" si="1615"/>
        <v>Inviable Sanitariamente</v>
      </c>
      <c r="VZD474" s="44" t="str">
        <f t="shared" si="1615"/>
        <v>Inviable Sanitariamente</v>
      </c>
      <c r="VZE474" s="44" t="str">
        <f t="shared" si="1615"/>
        <v>Inviable Sanitariamente</v>
      </c>
      <c r="VZF474" s="44" t="str">
        <f t="shared" si="1615"/>
        <v>Inviable Sanitariamente</v>
      </c>
      <c r="VZG474" s="44" t="str">
        <f t="shared" si="1615"/>
        <v>Inviable Sanitariamente</v>
      </c>
      <c r="VZH474" s="44" t="str">
        <f t="shared" si="1615"/>
        <v>Inviable Sanitariamente</v>
      </c>
      <c r="VZI474" s="44" t="str">
        <f t="shared" si="1615"/>
        <v>Inviable Sanitariamente</v>
      </c>
      <c r="VZJ474" s="44" t="str">
        <f t="shared" si="1615"/>
        <v>Inviable Sanitariamente</v>
      </c>
      <c r="VZK474" s="44" t="str">
        <f t="shared" si="1615"/>
        <v>Inviable Sanitariamente</v>
      </c>
      <c r="VZL474" s="44" t="str">
        <f t="shared" ref="VZL474:VZU476" si="1616">IF(VZJ474&lt;5,"Sin Riesgo",IF(VZJ474 &lt;=14,"Bajo",IF(VZJ474&lt;=35,"Medio",IF(VZJ474&lt;=80,"Alto","Inviable Sanitariamente"))))</f>
        <v>Inviable Sanitariamente</v>
      </c>
      <c r="VZM474" s="44" t="str">
        <f t="shared" si="1616"/>
        <v>Inviable Sanitariamente</v>
      </c>
      <c r="VZN474" s="44" t="str">
        <f t="shared" si="1616"/>
        <v>Inviable Sanitariamente</v>
      </c>
      <c r="VZO474" s="44" t="str">
        <f t="shared" si="1616"/>
        <v>Inviable Sanitariamente</v>
      </c>
      <c r="VZP474" s="44" t="str">
        <f t="shared" si="1616"/>
        <v>Inviable Sanitariamente</v>
      </c>
      <c r="VZQ474" s="44" t="str">
        <f t="shared" si="1616"/>
        <v>Inviable Sanitariamente</v>
      </c>
      <c r="VZR474" s="44" t="str">
        <f t="shared" si="1616"/>
        <v>Inviable Sanitariamente</v>
      </c>
      <c r="VZS474" s="44" t="str">
        <f t="shared" si="1616"/>
        <v>Inviable Sanitariamente</v>
      </c>
      <c r="VZT474" s="44" t="str">
        <f t="shared" si="1616"/>
        <v>Inviable Sanitariamente</v>
      </c>
      <c r="VZU474" s="44" t="str">
        <f t="shared" si="1616"/>
        <v>Inviable Sanitariamente</v>
      </c>
      <c r="VZV474" s="44" t="str">
        <f t="shared" ref="VZV474:WAE476" si="1617">IF(VZT474&lt;5,"Sin Riesgo",IF(VZT474 &lt;=14,"Bajo",IF(VZT474&lt;=35,"Medio",IF(VZT474&lt;=80,"Alto","Inviable Sanitariamente"))))</f>
        <v>Inviable Sanitariamente</v>
      </c>
      <c r="VZW474" s="44" t="str">
        <f t="shared" si="1617"/>
        <v>Inviable Sanitariamente</v>
      </c>
      <c r="VZX474" s="44" t="str">
        <f t="shared" si="1617"/>
        <v>Inviable Sanitariamente</v>
      </c>
      <c r="VZY474" s="44" t="str">
        <f t="shared" si="1617"/>
        <v>Inviable Sanitariamente</v>
      </c>
      <c r="VZZ474" s="44" t="str">
        <f t="shared" si="1617"/>
        <v>Inviable Sanitariamente</v>
      </c>
      <c r="WAA474" s="44" t="str">
        <f t="shared" si="1617"/>
        <v>Inviable Sanitariamente</v>
      </c>
      <c r="WAB474" s="44" t="str">
        <f t="shared" si="1617"/>
        <v>Inviable Sanitariamente</v>
      </c>
      <c r="WAC474" s="44" t="str">
        <f t="shared" si="1617"/>
        <v>Inviable Sanitariamente</v>
      </c>
      <c r="WAD474" s="44" t="str">
        <f t="shared" si="1617"/>
        <v>Inviable Sanitariamente</v>
      </c>
      <c r="WAE474" s="44" t="str">
        <f t="shared" si="1617"/>
        <v>Inviable Sanitariamente</v>
      </c>
      <c r="WAF474" s="44" t="str">
        <f t="shared" ref="WAF474:WAO476" si="1618">IF(WAD474&lt;5,"Sin Riesgo",IF(WAD474 &lt;=14,"Bajo",IF(WAD474&lt;=35,"Medio",IF(WAD474&lt;=80,"Alto","Inviable Sanitariamente"))))</f>
        <v>Inviable Sanitariamente</v>
      </c>
      <c r="WAG474" s="44" t="str">
        <f t="shared" si="1618"/>
        <v>Inviable Sanitariamente</v>
      </c>
      <c r="WAH474" s="44" t="str">
        <f t="shared" si="1618"/>
        <v>Inviable Sanitariamente</v>
      </c>
      <c r="WAI474" s="44" t="str">
        <f t="shared" si="1618"/>
        <v>Inviable Sanitariamente</v>
      </c>
      <c r="WAJ474" s="44" t="str">
        <f t="shared" si="1618"/>
        <v>Inviable Sanitariamente</v>
      </c>
      <c r="WAK474" s="44" t="str">
        <f t="shared" si="1618"/>
        <v>Inviable Sanitariamente</v>
      </c>
      <c r="WAL474" s="44" t="str">
        <f t="shared" si="1618"/>
        <v>Inviable Sanitariamente</v>
      </c>
      <c r="WAM474" s="44" t="str">
        <f t="shared" si="1618"/>
        <v>Inviable Sanitariamente</v>
      </c>
      <c r="WAN474" s="44" t="str">
        <f t="shared" si="1618"/>
        <v>Inviable Sanitariamente</v>
      </c>
      <c r="WAO474" s="44" t="str">
        <f t="shared" si="1618"/>
        <v>Inviable Sanitariamente</v>
      </c>
      <c r="WAP474" s="44" t="str">
        <f t="shared" ref="WAP474:WAY476" si="1619">IF(WAN474&lt;5,"Sin Riesgo",IF(WAN474 &lt;=14,"Bajo",IF(WAN474&lt;=35,"Medio",IF(WAN474&lt;=80,"Alto","Inviable Sanitariamente"))))</f>
        <v>Inviable Sanitariamente</v>
      </c>
      <c r="WAQ474" s="44" t="str">
        <f t="shared" si="1619"/>
        <v>Inviable Sanitariamente</v>
      </c>
      <c r="WAR474" s="44" t="str">
        <f t="shared" si="1619"/>
        <v>Inviable Sanitariamente</v>
      </c>
      <c r="WAS474" s="44" t="str">
        <f t="shared" si="1619"/>
        <v>Inviable Sanitariamente</v>
      </c>
      <c r="WAT474" s="44" t="str">
        <f t="shared" si="1619"/>
        <v>Inviable Sanitariamente</v>
      </c>
      <c r="WAU474" s="44" t="str">
        <f t="shared" si="1619"/>
        <v>Inviable Sanitariamente</v>
      </c>
      <c r="WAV474" s="44" t="str">
        <f t="shared" si="1619"/>
        <v>Inviable Sanitariamente</v>
      </c>
      <c r="WAW474" s="44" t="str">
        <f t="shared" si="1619"/>
        <v>Inviable Sanitariamente</v>
      </c>
      <c r="WAX474" s="44" t="str">
        <f t="shared" si="1619"/>
        <v>Inviable Sanitariamente</v>
      </c>
      <c r="WAY474" s="44" t="str">
        <f t="shared" si="1619"/>
        <v>Inviable Sanitariamente</v>
      </c>
      <c r="WAZ474" s="44" t="str">
        <f t="shared" ref="WAZ474:WBI476" si="1620">IF(WAX474&lt;5,"Sin Riesgo",IF(WAX474 &lt;=14,"Bajo",IF(WAX474&lt;=35,"Medio",IF(WAX474&lt;=80,"Alto","Inviable Sanitariamente"))))</f>
        <v>Inviable Sanitariamente</v>
      </c>
      <c r="WBA474" s="44" t="str">
        <f t="shared" si="1620"/>
        <v>Inviable Sanitariamente</v>
      </c>
      <c r="WBB474" s="44" t="str">
        <f t="shared" si="1620"/>
        <v>Inviable Sanitariamente</v>
      </c>
      <c r="WBC474" s="44" t="str">
        <f t="shared" si="1620"/>
        <v>Inviable Sanitariamente</v>
      </c>
      <c r="WBD474" s="44" t="str">
        <f t="shared" si="1620"/>
        <v>Inviable Sanitariamente</v>
      </c>
      <c r="WBE474" s="44" t="str">
        <f t="shared" si="1620"/>
        <v>Inviable Sanitariamente</v>
      </c>
      <c r="WBF474" s="44" t="str">
        <f t="shared" si="1620"/>
        <v>Inviable Sanitariamente</v>
      </c>
      <c r="WBG474" s="44" t="str">
        <f t="shared" si="1620"/>
        <v>Inviable Sanitariamente</v>
      </c>
      <c r="WBH474" s="44" t="str">
        <f t="shared" si="1620"/>
        <v>Inviable Sanitariamente</v>
      </c>
      <c r="WBI474" s="44" t="str">
        <f t="shared" si="1620"/>
        <v>Inviable Sanitariamente</v>
      </c>
      <c r="WBJ474" s="44" t="str">
        <f t="shared" ref="WBJ474:WBS476" si="1621">IF(WBH474&lt;5,"Sin Riesgo",IF(WBH474 &lt;=14,"Bajo",IF(WBH474&lt;=35,"Medio",IF(WBH474&lt;=80,"Alto","Inviable Sanitariamente"))))</f>
        <v>Inviable Sanitariamente</v>
      </c>
      <c r="WBK474" s="44" t="str">
        <f t="shared" si="1621"/>
        <v>Inviable Sanitariamente</v>
      </c>
      <c r="WBL474" s="44" t="str">
        <f t="shared" si="1621"/>
        <v>Inviable Sanitariamente</v>
      </c>
      <c r="WBM474" s="44" t="str">
        <f t="shared" si="1621"/>
        <v>Inviable Sanitariamente</v>
      </c>
      <c r="WBN474" s="44" t="str">
        <f t="shared" si="1621"/>
        <v>Inviable Sanitariamente</v>
      </c>
      <c r="WBO474" s="44" t="str">
        <f t="shared" si="1621"/>
        <v>Inviable Sanitariamente</v>
      </c>
      <c r="WBP474" s="44" t="str">
        <f t="shared" si="1621"/>
        <v>Inviable Sanitariamente</v>
      </c>
      <c r="WBQ474" s="44" t="str">
        <f t="shared" si="1621"/>
        <v>Inviable Sanitariamente</v>
      </c>
      <c r="WBR474" s="44" t="str">
        <f t="shared" si="1621"/>
        <v>Inviable Sanitariamente</v>
      </c>
      <c r="WBS474" s="44" t="str">
        <f t="shared" si="1621"/>
        <v>Inviable Sanitariamente</v>
      </c>
      <c r="WBT474" s="44" t="str">
        <f t="shared" ref="WBT474:WCC476" si="1622">IF(WBR474&lt;5,"Sin Riesgo",IF(WBR474 &lt;=14,"Bajo",IF(WBR474&lt;=35,"Medio",IF(WBR474&lt;=80,"Alto","Inviable Sanitariamente"))))</f>
        <v>Inviable Sanitariamente</v>
      </c>
      <c r="WBU474" s="44" t="str">
        <f t="shared" si="1622"/>
        <v>Inviable Sanitariamente</v>
      </c>
      <c r="WBV474" s="44" t="str">
        <f t="shared" si="1622"/>
        <v>Inviable Sanitariamente</v>
      </c>
      <c r="WBW474" s="44" t="str">
        <f t="shared" si="1622"/>
        <v>Inviable Sanitariamente</v>
      </c>
      <c r="WBX474" s="44" t="str">
        <f t="shared" si="1622"/>
        <v>Inviable Sanitariamente</v>
      </c>
      <c r="WBY474" s="44" t="str">
        <f t="shared" si="1622"/>
        <v>Inviable Sanitariamente</v>
      </c>
      <c r="WBZ474" s="44" t="str">
        <f t="shared" si="1622"/>
        <v>Inviable Sanitariamente</v>
      </c>
      <c r="WCA474" s="44" t="str">
        <f t="shared" si="1622"/>
        <v>Inviable Sanitariamente</v>
      </c>
      <c r="WCB474" s="44" t="str">
        <f t="shared" si="1622"/>
        <v>Inviable Sanitariamente</v>
      </c>
      <c r="WCC474" s="44" t="str">
        <f t="shared" si="1622"/>
        <v>Inviable Sanitariamente</v>
      </c>
      <c r="WCD474" s="44" t="str">
        <f t="shared" ref="WCD474:WCM476" si="1623">IF(WCB474&lt;5,"Sin Riesgo",IF(WCB474 &lt;=14,"Bajo",IF(WCB474&lt;=35,"Medio",IF(WCB474&lt;=80,"Alto","Inviable Sanitariamente"))))</f>
        <v>Inviable Sanitariamente</v>
      </c>
      <c r="WCE474" s="44" t="str">
        <f t="shared" si="1623"/>
        <v>Inviable Sanitariamente</v>
      </c>
      <c r="WCF474" s="44" t="str">
        <f t="shared" si="1623"/>
        <v>Inviable Sanitariamente</v>
      </c>
      <c r="WCG474" s="44" t="str">
        <f t="shared" si="1623"/>
        <v>Inviable Sanitariamente</v>
      </c>
      <c r="WCH474" s="44" t="str">
        <f t="shared" si="1623"/>
        <v>Inviable Sanitariamente</v>
      </c>
      <c r="WCI474" s="44" t="str">
        <f t="shared" si="1623"/>
        <v>Inviable Sanitariamente</v>
      </c>
      <c r="WCJ474" s="44" t="str">
        <f t="shared" si="1623"/>
        <v>Inviable Sanitariamente</v>
      </c>
      <c r="WCK474" s="44" t="str">
        <f t="shared" si="1623"/>
        <v>Inviable Sanitariamente</v>
      </c>
      <c r="WCL474" s="44" t="str">
        <f t="shared" si="1623"/>
        <v>Inviable Sanitariamente</v>
      </c>
      <c r="WCM474" s="44" t="str">
        <f t="shared" si="1623"/>
        <v>Inviable Sanitariamente</v>
      </c>
      <c r="WCN474" s="44" t="str">
        <f t="shared" ref="WCN474:WCW476" si="1624">IF(WCL474&lt;5,"Sin Riesgo",IF(WCL474 &lt;=14,"Bajo",IF(WCL474&lt;=35,"Medio",IF(WCL474&lt;=80,"Alto","Inviable Sanitariamente"))))</f>
        <v>Inviable Sanitariamente</v>
      </c>
      <c r="WCO474" s="44" t="str">
        <f t="shared" si="1624"/>
        <v>Inviable Sanitariamente</v>
      </c>
      <c r="WCP474" s="44" t="str">
        <f t="shared" si="1624"/>
        <v>Inviable Sanitariamente</v>
      </c>
      <c r="WCQ474" s="44" t="str">
        <f t="shared" si="1624"/>
        <v>Inviable Sanitariamente</v>
      </c>
      <c r="WCR474" s="44" t="str">
        <f t="shared" si="1624"/>
        <v>Inviable Sanitariamente</v>
      </c>
      <c r="WCS474" s="44" t="str">
        <f t="shared" si="1624"/>
        <v>Inviable Sanitariamente</v>
      </c>
      <c r="WCT474" s="44" t="str">
        <f t="shared" si="1624"/>
        <v>Inviable Sanitariamente</v>
      </c>
      <c r="WCU474" s="44" t="str">
        <f t="shared" si="1624"/>
        <v>Inviable Sanitariamente</v>
      </c>
      <c r="WCV474" s="44" t="str">
        <f t="shared" si="1624"/>
        <v>Inviable Sanitariamente</v>
      </c>
      <c r="WCW474" s="44" t="str">
        <f t="shared" si="1624"/>
        <v>Inviable Sanitariamente</v>
      </c>
      <c r="WCX474" s="44" t="str">
        <f t="shared" ref="WCX474:WDG476" si="1625">IF(WCV474&lt;5,"Sin Riesgo",IF(WCV474 &lt;=14,"Bajo",IF(WCV474&lt;=35,"Medio",IF(WCV474&lt;=80,"Alto","Inviable Sanitariamente"))))</f>
        <v>Inviable Sanitariamente</v>
      </c>
      <c r="WCY474" s="44" t="str">
        <f t="shared" si="1625"/>
        <v>Inviable Sanitariamente</v>
      </c>
      <c r="WCZ474" s="44" t="str">
        <f t="shared" si="1625"/>
        <v>Inviable Sanitariamente</v>
      </c>
      <c r="WDA474" s="44" t="str">
        <f t="shared" si="1625"/>
        <v>Inviable Sanitariamente</v>
      </c>
      <c r="WDB474" s="44" t="str">
        <f t="shared" si="1625"/>
        <v>Inviable Sanitariamente</v>
      </c>
      <c r="WDC474" s="44" t="str">
        <f t="shared" si="1625"/>
        <v>Inviable Sanitariamente</v>
      </c>
      <c r="WDD474" s="44" t="str">
        <f t="shared" si="1625"/>
        <v>Inviable Sanitariamente</v>
      </c>
      <c r="WDE474" s="44" t="str">
        <f t="shared" si="1625"/>
        <v>Inviable Sanitariamente</v>
      </c>
      <c r="WDF474" s="44" t="str">
        <f t="shared" si="1625"/>
        <v>Inviable Sanitariamente</v>
      </c>
      <c r="WDG474" s="44" t="str">
        <f t="shared" si="1625"/>
        <v>Inviable Sanitariamente</v>
      </c>
      <c r="WDH474" s="44" t="str">
        <f t="shared" ref="WDH474:WDQ476" si="1626">IF(WDF474&lt;5,"Sin Riesgo",IF(WDF474 &lt;=14,"Bajo",IF(WDF474&lt;=35,"Medio",IF(WDF474&lt;=80,"Alto","Inviable Sanitariamente"))))</f>
        <v>Inviable Sanitariamente</v>
      </c>
      <c r="WDI474" s="44" t="str">
        <f t="shared" si="1626"/>
        <v>Inviable Sanitariamente</v>
      </c>
      <c r="WDJ474" s="44" t="str">
        <f t="shared" si="1626"/>
        <v>Inviable Sanitariamente</v>
      </c>
      <c r="WDK474" s="44" t="str">
        <f t="shared" si="1626"/>
        <v>Inviable Sanitariamente</v>
      </c>
      <c r="WDL474" s="44" t="str">
        <f t="shared" si="1626"/>
        <v>Inviable Sanitariamente</v>
      </c>
      <c r="WDM474" s="44" t="str">
        <f t="shared" si="1626"/>
        <v>Inviable Sanitariamente</v>
      </c>
      <c r="WDN474" s="44" t="str">
        <f t="shared" si="1626"/>
        <v>Inviable Sanitariamente</v>
      </c>
      <c r="WDO474" s="44" t="str">
        <f t="shared" si="1626"/>
        <v>Inviable Sanitariamente</v>
      </c>
      <c r="WDP474" s="44" t="str">
        <f t="shared" si="1626"/>
        <v>Inviable Sanitariamente</v>
      </c>
      <c r="WDQ474" s="44" t="str">
        <f t="shared" si="1626"/>
        <v>Inviable Sanitariamente</v>
      </c>
      <c r="WDR474" s="44" t="str">
        <f t="shared" ref="WDR474:WEA476" si="1627">IF(WDP474&lt;5,"Sin Riesgo",IF(WDP474 &lt;=14,"Bajo",IF(WDP474&lt;=35,"Medio",IF(WDP474&lt;=80,"Alto","Inviable Sanitariamente"))))</f>
        <v>Inviable Sanitariamente</v>
      </c>
      <c r="WDS474" s="44" t="str">
        <f t="shared" si="1627"/>
        <v>Inviable Sanitariamente</v>
      </c>
      <c r="WDT474" s="44" t="str">
        <f t="shared" si="1627"/>
        <v>Inviable Sanitariamente</v>
      </c>
      <c r="WDU474" s="44" t="str">
        <f t="shared" si="1627"/>
        <v>Inviable Sanitariamente</v>
      </c>
      <c r="WDV474" s="44" t="str">
        <f t="shared" si="1627"/>
        <v>Inviable Sanitariamente</v>
      </c>
      <c r="WDW474" s="44" t="str">
        <f t="shared" si="1627"/>
        <v>Inviable Sanitariamente</v>
      </c>
      <c r="WDX474" s="44" t="str">
        <f t="shared" si="1627"/>
        <v>Inviable Sanitariamente</v>
      </c>
      <c r="WDY474" s="44" t="str">
        <f t="shared" si="1627"/>
        <v>Inviable Sanitariamente</v>
      </c>
      <c r="WDZ474" s="44" t="str">
        <f t="shared" si="1627"/>
        <v>Inviable Sanitariamente</v>
      </c>
      <c r="WEA474" s="44" t="str">
        <f t="shared" si="1627"/>
        <v>Inviable Sanitariamente</v>
      </c>
      <c r="WEB474" s="44" t="str">
        <f t="shared" ref="WEB474:WEK476" si="1628">IF(WDZ474&lt;5,"Sin Riesgo",IF(WDZ474 &lt;=14,"Bajo",IF(WDZ474&lt;=35,"Medio",IF(WDZ474&lt;=80,"Alto","Inviable Sanitariamente"))))</f>
        <v>Inviable Sanitariamente</v>
      </c>
      <c r="WEC474" s="44" t="str">
        <f t="shared" si="1628"/>
        <v>Inviable Sanitariamente</v>
      </c>
      <c r="WED474" s="44" t="str">
        <f t="shared" si="1628"/>
        <v>Inviable Sanitariamente</v>
      </c>
      <c r="WEE474" s="44" t="str">
        <f t="shared" si="1628"/>
        <v>Inviable Sanitariamente</v>
      </c>
      <c r="WEF474" s="44" t="str">
        <f t="shared" si="1628"/>
        <v>Inviable Sanitariamente</v>
      </c>
      <c r="WEG474" s="44" t="str">
        <f t="shared" si="1628"/>
        <v>Inviable Sanitariamente</v>
      </c>
      <c r="WEH474" s="44" t="str">
        <f t="shared" si="1628"/>
        <v>Inviable Sanitariamente</v>
      </c>
      <c r="WEI474" s="44" t="str">
        <f t="shared" si="1628"/>
        <v>Inviable Sanitariamente</v>
      </c>
      <c r="WEJ474" s="44" t="str">
        <f t="shared" si="1628"/>
        <v>Inviable Sanitariamente</v>
      </c>
      <c r="WEK474" s="44" t="str">
        <f t="shared" si="1628"/>
        <v>Inviable Sanitariamente</v>
      </c>
      <c r="WEL474" s="44" t="str">
        <f t="shared" ref="WEL474:WEU476" si="1629">IF(WEJ474&lt;5,"Sin Riesgo",IF(WEJ474 &lt;=14,"Bajo",IF(WEJ474&lt;=35,"Medio",IF(WEJ474&lt;=80,"Alto","Inviable Sanitariamente"))))</f>
        <v>Inviable Sanitariamente</v>
      </c>
      <c r="WEM474" s="44" t="str">
        <f t="shared" si="1629"/>
        <v>Inviable Sanitariamente</v>
      </c>
      <c r="WEN474" s="44" t="str">
        <f t="shared" si="1629"/>
        <v>Inviable Sanitariamente</v>
      </c>
      <c r="WEO474" s="44" t="str">
        <f t="shared" si="1629"/>
        <v>Inviable Sanitariamente</v>
      </c>
      <c r="WEP474" s="44" t="str">
        <f t="shared" si="1629"/>
        <v>Inviable Sanitariamente</v>
      </c>
      <c r="WEQ474" s="44" t="str">
        <f t="shared" si="1629"/>
        <v>Inviable Sanitariamente</v>
      </c>
      <c r="WER474" s="44" t="str">
        <f t="shared" si="1629"/>
        <v>Inviable Sanitariamente</v>
      </c>
      <c r="WES474" s="44" t="str">
        <f t="shared" si="1629"/>
        <v>Inviable Sanitariamente</v>
      </c>
      <c r="WET474" s="44" t="str">
        <f t="shared" si="1629"/>
        <v>Inviable Sanitariamente</v>
      </c>
      <c r="WEU474" s="44" t="str">
        <f t="shared" si="1629"/>
        <v>Inviable Sanitariamente</v>
      </c>
      <c r="WEV474" s="44" t="str">
        <f t="shared" ref="WEV474:WFE476" si="1630">IF(WET474&lt;5,"Sin Riesgo",IF(WET474 &lt;=14,"Bajo",IF(WET474&lt;=35,"Medio",IF(WET474&lt;=80,"Alto","Inviable Sanitariamente"))))</f>
        <v>Inviable Sanitariamente</v>
      </c>
      <c r="WEW474" s="44" t="str">
        <f t="shared" si="1630"/>
        <v>Inviable Sanitariamente</v>
      </c>
      <c r="WEX474" s="44" t="str">
        <f t="shared" si="1630"/>
        <v>Inviable Sanitariamente</v>
      </c>
      <c r="WEY474" s="44" t="str">
        <f t="shared" si="1630"/>
        <v>Inviable Sanitariamente</v>
      </c>
      <c r="WEZ474" s="44" t="str">
        <f t="shared" si="1630"/>
        <v>Inviable Sanitariamente</v>
      </c>
      <c r="WFA474" s="44" t="str">
        <f t="shared" si="1630"/>
        <v>Inviable Sanitariamente</v>
      </c>
      <c r="WFB474" s="44" t="str">
        <f t="shared" si="1630"/>
        <v>Inviable Sanitariamente</v>
      </c>
      <c r="WFC474" s="44" t="str">
        <f t="shared" si="1630"/>
        <v>Inviable Sanitariamente</v>
      </c>
      <c r="WFD474" s="44" t="str">
        <f t="shared" si="1630"/>
        <v>Inviable Sanitariamente</v>
      </c>
      <c r="WFE474" s="44" t="str">
        <f t="shared" si="1630"/>
        <v>Inviable Sanitariamente</v>
      </c>
      <c r="WFF474" s="44" t="str">
        <f t="shared" ref="WFF474:WFO476" si="1631">IF(WFD474&lt;5,"Sin Riesgo",IF(WFD474 &lt;=14,"Bajo",IF(WFD474&lt;=35,"Medio",IF(WFD474&lt;=80,"Alto","Inviable Sanitariamente"))))</f>
        <v>Inviable Sanitariamente</v>
      </c>
      <c r="WFG474" s="44" t="str">
        <f t="shared" si="1631"/>
        <v>Inviable Sanitariamente</v>
      </c>
      <c r="WFH474" s="44" t="str">
        <f t="shared" si="1631"/>
        <v>Inviable Sanitariamente</v>
      </c>
      <c r="WFI474" s="44" t="str">
        <f t="shared" si="1631"/>
        <v>Inviable Sanitariamente</v>
      </c>
      <c r="WFJ474" s="44" t="str">
        <f t="shared" si="1631"/>
        <v>Inviable Sanitariamente</v>
      </c>
      <c r="WFK474" s="44" t="str">
        <f t="shared" si="1631"/>
        <v>Inviable Sanitariamente</v>
      </c>
      <c r="WFL474" s="44" t="str">
        <f t="shared" si="1631"/>
        <v>Inviable Sanitariamente</v>
      </c>
      <c r="WFM474" s="44" t="str">
        <f t="shared" si="1631"/>
        <v>Inviable Sanitariamente</v>
      </c>
      <c r="WFN474" s="44" t="str">
        <f t="shared" si="1631"/>
        <v>Inviable Sanitariamente</v>
      </c>
      <c r="WFO474" s="44" t="str">
        <f t="shared" si="1631"/>
        <v>Inviable Sanitariamente</v>
      </c>
      <c r="WFP474" s="44" t="str">
        <f t="shared" ref="WFP474:WFY476" si="1632">IF(WFN474&lt;5,"Sin Riesgo",IF(WFN474 &lt;=14,"Bajo",IF(WFN474&lt;=35,"Medio",IF(WFN474&lt;=80,"Alto","Inviable Sanitariamente"))))</f>
        <v>Inviable Sanitariamente</v>
      </c>
      <c r="WFQ474" s="44" t="str">
        <f t="shared" si="1632"/>
        <v>Inviable Sanitariamente</v>
      </c>
      <c r="WFR474" s="44" t="str">
        <f t="shared" si="1632"/>
        <v>Inviable Sanitariamente</v>
      </c>
      <c r="WFS474" s="44" t="str">
        <f t="shared" si="1632"/>
        <v>Inviable Sanitariamente</v>
      </c>
      <c r="WFT474" s="44" t="str">
        <f t="shared" si="1632"/>
        <v>Inviable Sanitariamente</v>
      </c>
      <c r="WFU474" s="44" t="str">
        <f t="shared" si="1632"/>
        <v>Inviable Sanitariamente</v>
      </c>
      <c r="WFV474" s="44" t="str">
        <f t="shared" si="1632"/>
        <v>Inviable Sanitariamente</v>
      </c>
      <c r="WFW474" s="44" t="str">
        <f t="shared" si="1632"/>
        <v>Inviable Sanitariamente</v>
      </c>
      <c r="WFX474" s="44" t="str">
        <f t="shared" si="1632"/>
        <v>Inviable Sanitariamente</v>
      </c>
      <c r="WFY474" s="44" t="str">
        <f t="shared" si="1632"/>
        <v>Inviable Sanitariamente</v>
      </c>
      <c r="WFZ474" s="44" t="str">
        <f t="shared" ref="WFZ474:WGI476" si="1633">IF(WFX474&lt;5,"Sin Riesgo",IF(WFX474 &lt;=14,"Bajo",IF(WFX474&lt;=35,"Medio",IF(WFX474&lt;=80,"Alto","Inviable Sanitariamente"))))</f>
        <v>Inviable Sanitariamente</v>
      </c>
      <c r="WGA474" s="44" t="str">
        <f t="shared" si="1633"/>
        <v>Inviable Sanitariamente</v>
      </c>
      <c r="WGB474" s="44" t="str">
        <f t="shared" si="1633"/>
        <v>Inviable Sanitariamente</v>
      </c>
      <c r="WGC474" s="44" t="str">
        <f t="shared" si="1633"/>
        <v>Inviable Sanitariamente</v>
      </c>
      <c r="WGD474" s="44" t="str">
        <f t="shared" si="1633"/>
        <v>Inviable Sanitariamente</v>
      </c>
      <c r="WGE474" s="44" t="str">
        <f t="shared" si="1633"/>
        <v>Inviable Sanitariamente</v>
      </c>
      <c r="WGF474" s="44" t="str">
        <f t="shared" si="1633"/>
        <v>Inviable Sanitariamente</v>
      </c>
      <c r="WGG474" s="44" t="str">
        <f t="shared" si="1633"/>
        <v>Inviable Sanitariamente</v>
      </c>
      <c r="WGH474" s="44" t="str">
        <f t="shared" si="1633"/>
        <v>Inviable Sanitariamente</v>
      </c>
      <c r="WGI474" s="44" t="str">
        <f t="shared" si="1633"/>
        <v>Inviable Sanitariamente</v>
      </c>
      <c r="WGJ474" s="44" t="str">
        <f t="shared" ref="WGJ474:WGS476" si="1634">IF(WGH474&lt;5,"Sin Riesgo",IF(WGH474 &lt;=14,"Bajo",IF(WGH474&lt;=35,"Medio",IF(WGH474&lt;=80,"Alto","Inviable Sanitariamente"))))</f>
        <v>Inviable Sanitariamente</v>
      </c>
      <c r="WGK474" s="44" t="str">
        <f t="shared" si="1634"/>
        <v>Inviable Sanitariamente</v>
      </c>
      <c r="WGL474" s="44" t="str">
        <f t="shared" si="1634"/>
        <v>Inviable Sanitariamente</v>
      </c>
      <c r="WGM474" s="44" t="str">
        <f t="shared" si="1634"/>
        <v>Inviable Sanitariamente</v>
      </c>
      <c r="WGN474" s="44" t="str">
        <f t="shared" si="1634"/>
        <v>Inviable Sanitariamente</v>
      </c>
      <c r="WGO474" s="44" t="str">
        <f t="shared" si="1634"/>
        <v>Inviable Sanitariamente</v>
      </c>
      <c r="WGP474" s="44" t="str">
        <f t="shared" si="1634"/>
        <v>Inviable Sanitariamente</v>
      </c>
      <c r="WGQ474" s="44" t="str">
        <f t="shared" si="1634"/>
        <v>Inviable Sanitariamente</v>
      </c>
      <c r="WGR474" s="44" t="str">
        <f t="shared" si="1634"/>
        <v>Inviable Sanitariamente</v>
      </c>
      <c r="WGS474" s="44" t="str">
        <f t="shared" si="1634"/>
        <v>Inviable Sanitariamente</v>
      </c>
      <c r="WGT474" s="44" t="str">
        <f t="shared" ref="WGT474:WHC476" si="1635">IF(WGR474&lt;5,"Sin Riesgo",IF(WGR474 &lt;=14,"Bajo",IF(WGR474&lt;=35,"Medio",IF(WGR474&lt;=80,"Alto","Inviable Sanitariamente"))))</f>
        <v>Inviable Sanitariamente</v>
      </c>
      <c r="WGU474" s="44" t="str">
        <f t="shared" si="1635"/>
        <v>Inviable Sanitariamente</v>
      </c>
      <c r="WGV474" s="44" t="str">
        <f t="shared" si="1635"/>
        <v>Inviable Sanitariamente</v>
      </c>
      <c r="WGW474" s="44" t="str">
        <f t="shared" si="1635"/>
        <v>Inviable Sanitariamente</v>
      </c>
      <c r="WGX474" s="44" t="str">
        <f t="shared" si="1635"/>
        <v>Inviable Sanitariamente</v>
      </c>
      <c r="WGY474" s="44" t="str">
        <f t="shared" si="1635"/>
        <v>Inviable Sanitariamente</v>
      </c>
      <c r="WGZ474" s="44" t="str">
        <f t="shared" si="1635"/>
        <v>Inviable Sanitariamente</v>
      </c>
      <c r="WHA474" s="44" t="str">
        <f t="shared" si="1635"/>
        <v>Inviable Sanitariamente</v>
      </c>
      <c r="WHB474" s="44" t="str">
        <f t="shared" si="1635"/>
        <v>Inviable Sanitariamente</v>
      </c>
      <c r="WHC474" s="44" t="str">
        <f t="shared" si="1635"/>
        <v>Inviable Sanitariamente</v>
      </c>
      <c r="WHD474" s="44" t="str">
        <f t="shared" ref="WHD474:WHM476" si="1636">IF(WHB474&lt;5,"Sin Riesgo",IF(WHB474 &lt;=14,"Bajo",IF(WHB474&lt;=35,"Medio",IF(WHB474&lt;=80,"Alto","Inviable Sanitariamente"))))</f>
        <v>Inviable Sanitariamente</v>
      </c>
      <c r="WHE474" s="44" t="str">
        <f t="shared" si="1636"/>
        <v>Inviable Sanitariamente</v>
      </c>
      <c r="WHF474" s="44" t="str">
        <f t="shared" si="1636"/>
        <v>Inviable Sanitariamente</v>
      </c>
      <c r="WHG474" s="44" t="str">
        <f t="shared" si="1636"/>
        <v>Inviable Sanitariamente</v>
      </c>
      <c r="WHH474" s="44" t="str">
        <f t="shared" si="1636"/>
        <v>Inviable Sanitariamente</v>
      </c>
      <c r="WHI474" s="44" t="str">
        <f t="shared" si="1636"/>
        <v>Inviable Sanitariamente</v>
      </c>
      <c r="WHJ474" s="44" t="str">
        <f t="shared" si="1636"/>
        <v>Inviable Sanitariamente</v>
      </c>
      <c r="WHK474" s="44" t="str">
        <f t="shared" si="1636"/>
        <v>Inviable Sanitariamente</v>
      </c>
      <c r="WHL474" s="44" t="str">
        <f t="shared" si="1636"/>
        <v>Inviable Sanitariamente</v>
      </c>
      <c r="WHM474" s="44" t="str">
        <f t="shared" si="1636"/>
        <v>Inviable Sanitariamente</v>
      </c>
      <c r="WHN474" s="44" t="str">
        <f t="shared" ref="WHN474:WHW476" si="1637">IF(WHL474&lt;5,"Sin Riesgo",IF(WHL474 &lt;=14,"Bajo",IF(WHL474&lt;=35,"Medio",IF(WHL474&lt;=80,"Alto","Inviable Sanitariamente"))))</f>
        <v>Inviable Sanitariamente</v>
      </c>
      <c r="WHO474" s="44" t="str">
        <f t="shared" si="1637"/>
        <v>Inviable Sanitariamente</v>
      </c>
      <c r="WHP474" s="44" t="str">
        <f t="shared" si="1637"/>
        <v>Inviable Sanitariamente</v>
      </c>
      <c r="WHQ474" s="44" t="str">
        <f t="shared" si="1637"/>
        <v>Inviable Sanitariamente</v>
      </c>
      <c r="WHR474" s="44" t="str">
        <f t="shared" si="1637"/>
        <v>Inviable Sanitariamente</v>
      </c>
      <c r="WHS474" s="44" t="str">
        <f t="shared" si="1637"/>
        <v>Inviable Sanitariamente</v>
      </c>
      <c r="WHT474" s="44" t="str">
        <f t="shared" si="1637"/>
        <v>Inviable Sanitariamente</v>
      </c>
      <c r="WHU474" s="44" t="str">
        <f t="shared" si="1637"/>
        <v>Inviable Sanitariamente</v>
      </c>
      <c r="WHV474" s="44" t="str">
        <f t="shared" si="1637"/>
        <v>Inviable Sanitariamente</v>
      </c>
      <c r="WHW474" s="44" t="str">
        <f t="shared" si="1637"/>
        <v>Inviable Sanitariamente</v>
      </c>
      <c r="WHX474" s="44" t="str">
        <f t="shared" ref="WHX474:WIG476" si="1638">IF(WHV474&lt;5,"Sin Riesgo",IF(WHV474 &lt;=14,"Bajo",IF(WHV474&lt;=35,"Medio",IF(WHV474&lt;=80,"Alto","Inviable Sanitariamente"))))</f>
        <v>Inviable Sanitariamente</v>
      </c>
      <c r="WHY474" s="44" t="str">
        <f t="shared" si="1638"/>
        <v>Inviable Sanitariamente</v>
      </c>
      <c r="WHZ474" s="44" t="str">
        <f t="shared" si="1638"/>
        <v>Inviable Sanitariamente</v>
      </c>
      <c r="WIA474" s="44" t="str">
        <f t="shared" si="1638"/>
        <v>Inviable Sanitariamente</v>
      </c>
      <c r="WIB474" s="44" t="str">
        <f t="shared" si="1638"/>
        <v>Inviable Sanitariamente</v>
      </c>
      <c r="WIC474" s="44" t="str">
        <f t="shared" si="1638"/>
        <v>Inviable Sanitariamente</v>
      </c>
      <c r="WID474" s="44" t="str">
        <f t="shared" si="1638"/>
        <v>Inviable Sanitariamente</v>
      </c>
      <c r="WIE474" s="44" t="str">
        <f t="shared" si="1638"/>
        <v>Inviable Sanitariamente</v>
      </c>
      <c r="WIF474" s="44" t="str">
        <f t="shared" si="1638"/>
        <v>Inviable Sanitariamente</v>
      </c>
      <c r="WIG474" s="44" t="str">
        <f t="shared" si="1638"/>
        <v>Inviable Sanitariamente</v>
      </c>
      <c r="WIH474" s="44" t="str">
        <f t="shared" ref="WIH474:WIQ476" si="1639">IF(WIF474&lt;5,"Sin Riesgo",IF(WIF474 &lt;=14,"Bajo",IF(WIF474&lt;=35,"Medio",IF(WIF474&lt;=80,"Alto","Inviable Sanitariamente"))))</f>
        <v>Inviable Sanitariamente</v>
      </c>
      <c r="WII474" s="44" t="str">
        <f t="shared" si="1639"/>
        <v>Inviable Sanitariamente</v>
      </c>
      <c r="WIJ474" s="44" t="str">
        <f t="shared" si="1639"/>
        <v>Inviable Sanitariamente</v>
      </c>
      <c r="WIK474" s="44" t="str">
        <f t="shared" si="1639"/>
        <v>Inviable Sanitariamente</v>
      </c>
      <c r="WIL474" s="44" t="str">
        <f t="shared" si="1639"/>
        <v>Inviable Sanitariamente</v>
      </c>
      <c r="WIM474" s="44" t="str">
        <f t="shared" si="1639"/>
        <v>Inviable Sanitariamente</v>
      </c>
      <c r="WIN474" s="44" t="str">
        <f t="shared" si="1639"/>
        <v>Inviable Sanitariamente</v>
      </c>
      <c r="WIO474" s="44" t="str">
        <f t="shared" si="1639"/>
        <v>Inviable Sanitariamente</v>
      </c>
      <c r="WIP474" s="44" t="str">
        <f t="shared" si="1639"/>
        <v>Inviable Sanitariamente</v>
      </c>
      <c r="WIQ474" s="44" t="str">
        <f t="shared" si="1639"/>
        <v>Inviable Sanitariamente</v>
      </c>
      <c r="WIR474" s="44" t="str">
        <f t="shared" ref="WIR474:WJA476" si="1640">IF(WIP474&lt;5,"Sin Riesgo",IF(WIP474 &lt;=14,"Bajo",IF(WIP474&lt;=35,"Medio",IF(WIP474&lt;=80,"Alto","Inviable Sanitariamente"))))</f>
        <v>Inviable Sanitariamente</v>
      </c>
      <c r="WIS474" s="44" t="str">
        <f t="shared" si="1640"/>
        <v>Inviable Sanitariamente</v>
      </c>
      <c r="WIT474" s="44" t="str">
        <f t="shared" si="1640"/>
        <v>Inviable Sanitariamente</v>
      </c>
      <c r="WIU474" s="44" t="str">
        <f t="shared" si="1640"/>
        <v>Inviable Sanitariamente</v>
      </c>
      <c r="WIV474" s="44" t="str">
        <f t="shared" si="1640"/>
        <v>Inviable Sanitariamente</v>
      </c>
      <c r="WIW474" s="44" t="str">
        <f t="shared" si="1640"/>
        <v>Inviable Sanitariamente</v>
      </c>
      <c r="WIX474" s="44" t="str">
        <f t="shared" si="1640"/>
        <v>Inviable Sanitariamente</v>
      </c>
      <c r="WIY474" s="44" t="str">
        <f t="shared" si="1640"/>
        <v>Inviable Sanitariamente</v>
      </c>
      <c r="WIZ474" s="44" t="str">
        <f t="shared" si="1640"/>
        <v>Inviable Sanitariamente</v>
      </c>
      <c r="WJA474" s="44" t="str">
        <f t="shared" si="1640"/>
        <v>Inviable Sanitariamente</v>
      </c>
      <c r="WJB474" s="44" t="str">
        <f t="shared" ref="WJB474:WJK476" si="1641">IF(WIZ474&lt;5,"Sin Riesgo",IF(WIZ474 &lt;=14,"Bajo",IF(WIZ474&lt;=35,"Medio",IF(WIZ474&lt;=80,"Alto","Inviable Sanitariamente"))))</f>
        <v>Inviable Sanitariamente</v>
      </c>
      <c r="WJC474" s="44" t="str">
        <f t="shared" si="1641"/>
        <v>Inviable Sanitariamente</v>
      </c>
      <c r="WJD474" s="44" t="str">
        <f t="shared" si="1641"/>
        <v>Inviable Sanitariamente</v>
      </c>
      <c r="WJE474" s="44" t="str">
        <f t="shared" si="1641"/>
        <v>Inviable Sanitariamente</v>
      </c>
      <c r="WJF474" s="44" t="str">
        <f t="shared" si="1641"/>
        <v>Inviable Sanitariamente</v>
      </c>
      <c r="WJG474" s="44" t="str">
        <f t="shared" si="1641"/>
        <v>Inviable Sanitariamente</v>
      </c>
      <c r="WJH474" s="44" t="str">
        <f t="shared" si="1641"/>
        <v>Inviable Sanitariamente</v>
      </c>
      <c r="WJI474" s="44" t="str">
        <f t="shared" si="1641"/>
        <v>Inviable Sanitariamente</v>
      </c>
      <c r="WJJ474" s="44" t="str">
        <f t="shared" si="1641"/>
        <v>Inviable Sanitariamente</v>
      </c>
      <c r="WJK474" s="44" t="str">
        <f t="shared" si="1641"/>
        <v>Inviable Sanitariamente</v>
      </c>
      <c r="WJL474" s="44" t="str">
        <f t="shared" ref="WJL474:WJU476" si="1642">IF(WJJ474&lt;5,"Sin Riesgo",IF(WJJ474 &lt;=14,"Bajo",IF(WJJ474&lt;=35,"Medio",IF(WJJ474&lt;=80,"Alto","Inviable Sanitariamente"))))</f>
        <v>Inviable Sanitariamente</v>
      </c>
      <c r="WJM474" s="44" t="str">
        <f t="shared" si="1642"/>
        <v>Inviable Sanitariamente</v>
      </c>
      <c r="WJN474" s="44" t="str">
        <f t="shared" si="1642"/>
        <v>Inviable Sanitariamente</v>
      </c>
      <c r="WJO474" s="44" t="str">
        <f t="shared" si="1642"/>
        <v>Inviable Sanitariamente</v>
      </c>
      <c r="WJP474" s="44" t="str">
        <f t="shared" si="1642"/>
        <v>Inviable Sanitariamente</v>
      </c>
      <c r="WJQ474" s="44" t="str">
        <f t="shared" si="1642"/>
        <v>Inviable Sanitariamente</v>
      </c>
      <c r="WJR474" s="44" t="str">
        <f t="shared" si="1642"/>
        <v>Inviable Sanitariamente</v>
      </c>
      <c r="WJS474" s="44" t="str">
        <f t="shared" si="1642"/>
        <v>Inviable Sanitariamente</v>
      </c>
      <c r="WJT474" s="44" t="str">
        <f t="shared" si="1642"/>
        <v>Inviable Sanitariamente</v>
      </c>
      <c r="WJU474" s="44" t="str">
        <f t="shared" si="1642"/>
        <v>Inviable Sanitariamente</v>
      </c>
      <c r="WJV474" s="44" t="str">
        <f t="shared" ref="WJV474:WKE476" si="1643">IF(WJT474&lt;5,"Sin Riesgo",IF(WJT474 &lt;=14,"Bajo",IF(WJT474&lt;=35,"Medio",IF(WJT474&lt;=80,"Alto","Inviable Sanitariamente"))))</f>
        <v>Inviable Sanitariamente</v>
      </c>
      <c r="WJW474" s="44" t="str">
        <f t="shared" si="1643"/>
        <v>Inviable Sanitariamente</v>
      </c>
      <c r="WJX474" s="44" t="str">
        <f t="shared" si="1643"/>
        <v>Inviable Sanitariamente</v>
      </c>
      <c r="WJY474" s="44" t="str">
        <f t="shared" si="1643"/>
        <v>Inviable Sanitariamente</v>
      </c>
      <c r="WJZ474" s="44" t="str">
        <f t="shared" si="1643"/>
        <v>Inviable Sanitariamente</v>
      </c>
      <c r="WKA474" s="44" t="str">
        <f t="shared" si="1643"/>
        <v>Inviable Sanitariamente</v>
      </c>
      <c r="WKB474" s="44" t="str">
        <f t="shared" si="1643"/>
        <v>Inviable Sanitariamente</v>
      </c>
      <c r="WKC474" s="44" t="str">
        <f t="shared" si="1643"/>
        <v>Inviable Sanitariamente</v>
      </c>
      <c r="WKD474" s="44" t="str">
        <f t="shared" si="1643"/>
        <v>Inviable Sanitariamente</v>
      </c>
      <c r="WKE474" s="44" t="str">
        <f t="shared" si="1643"/>
        <v>Inviable Sanitariamente</v>
      </c>
      <c r="WKF474" s="44" t="str">
        <f t="shared" ref="WKF474:WKO476" si="1644">IF(WKD474&lt;5,"Sin Riesgo",IF(WKD474 &lt;=14,"Bajo",IF(WKD474&lt;=35,"Medio",IF(WKD474&lt;=80,"Alto","Inviable Sanitariamente"))))</f>
        <v>Inviable Sanitariamente</v>
      </c>
      <c r="WKG474" s="44" t="str">
        <f t="shared" si="1644"/>
        <v>Inviable Sanitariamente</v>
      </c>
      <c r="WKH474" s="44" t="str">
        <f t="shared" si="1644"/>
        <v>Inviable Sanitariamente</v>
      </c>
      <c r="WKI474" s="44" t="str">
        <f t="shared" si="1644"/>
        <v>Inviable Sanitariamente</v>
      </c>
      <c r="WKJ474" s="44" t="str">
        <f t="shared" si="1644"/>
        <v>Inviable Sanitariamente</v>
      </c>
      <c r="WKK474" s="44" t="str">
        <f t="shared" si="1644"/>
        <v>Inviable Sanitariamente</v>
      </c>
      <c r="WKL474" s="44" t="str">
        <f t="shared" si="1644"/>
        <v>Inviable Sanitariamente</v>
      </c>
      <c r="WKM474" s="44" t="str">
        <f t="shared" si="1644"/>
        <v>Inviable Sanitariamente</v>
      </c>
      <c r="WKN474" s="44" t="str">
        <f t="shared" si="1644"/>
        <v>Inviable Sanitariamente</v>
      </c>
      <c r="WKO474" s="44" t="str">
        <f t="shared" si="1644"/>
        <v>Inviable Sanitariamente</v>
      </c>
      <c r="WKP474" s="44" t="str">
        <f t="shared" ref="WKP474:WKY476" si="1645">IF(WKN474&lt;5,"Sin Riesgo",IF(WKN474 &lt;=14,"Bajo",IF(WKN474&lt;=35,"Medio",IF(WKN474&lt;=80,"Alto","Inviable Sanitariamente"))))</f>
        <v>Inviable Sanitariamente</v>
      </c>
      <c r="WKQ474" s="44" t="str">
        <f t="shared" si="1645"/>
        <v>Inviable Sanitariamente</v>
      </c>
      <c r="WKR474" s="44" t="str">
        <f t="shared" si="1645"/>
        <v>Inviable Sanitariamente</v>
      </c>
      <c r="WKS474" s="44" t="str">
        <f t="shared" si="1645"/>
        <v>Inviable Sanitariamente</v>
      </c>
      <c r="WKT474" s="44" t="str">
        <f t="shared" si="1645"/>
        <v>Inviable Sanitariamente</v>
      </c>
      <c r="WKU474" s="44" t="str">
        <f t="shared" si="1645"/>
        <v>Inviable Sanitariamente</v>
      </c>
      <c r="WKV474" s="44" t="str">
        <f t="shared" si="1645"/>
        <v>Inviable Sanitariamente</v>
      </c>
      <c r="WKW474" s="44" t="str">
        <f t="shared" si="1645"/>
        <v>Inviable Sanitariamente</v>
      </c>
      <c r="WKX474" s="44" t="str">
        <f t="shared" si="1645"/>
        <v>Inviable Sanitariamente</v>
      </c>
      <c r="WKY474" s="44" t="str">
        <f t="shared" si="1645"/>
        <v>Inviable Sanitariamente</v>
      </c>
      <c r="WKZ474" s="44" t="str">
        <f t="shared" ref="WKZ474:WLI476" si="1646">IF(WKX474&lt;5,"Sin Riesgo",IF(WKX474 &lt;=14,"Bajo",IF(WKX474&lt;=35,"Medio",IF(WKX474&lt;=80,"Alto","Inviable Sanitariamente"))))</f>
        <v>Inviable Sanitariamente</v>
      </c>
      <c r="WLA474" s="44" t="str">
        <f t="shared" si="1646"/>
        <v>Inviable Sanitariamente</v>
      </c>
      <c r="WLB474" s="44" t="str">
        <f t="shared" si="1646"/>
        <v>Inviable Sanitariamente</v>
      </c>
      <c r="WLC474" s="44" t="str">
        <f t="shared" si="1646"/>
        <v>Inviable Sanitariamente</v>
      </c>
      <c r="WLD474" s="44" t="str">
        <f t="shared" si="1646"/>
        <v>Inviable Sanitariamente</v>
      </c>
      <c r="WLE474" s="44" t="str">
        <f t="shared" si="1646"/>
        <v>Inviable Sanitariamente</v>
      </c>
      <c r="WLF474" s="44" t="str">
        <f t="shared" si="1646"/>
        <v>Inviable Sanitariamente</v>
      </c>
      <c r="WLG474" s="44" t="str">
        <f t="shared" si="1646"/>
        <v>Inviable Sanitariamente</v>
      </c>
      <c r="WLH474" s="44" t="str">
        <f t="shared" si="1646"/>
        <v>Inviable Sanitariamente</v>
      </c>
      <c r="WLI474" s="44" t="str">
        <f t="shared" si="1646"/>
        <v>Inviable Sanitariamente</v>
      </c>
      <c r="WLJ474" s="44" t="str">
        <f t="shared" ref="WLJ474:WLS476" si="1647">IF(WLH474&lt;5,"Sin Riesgo",IF(WLH474 &lt;=14,"Bajo",IF(WLH474&lt;=35,"Medio",IF(WLH474&lt;=80,"Alto","Inviable Sanitariamente"))))</f>
        <v>Inviable Sanitariamente</v>
      </c>
      <c r="WLK474" s="44" t="str">
        <f t="shared" si="1647"/>
        <v>Inviable Sanitariamente</v>
      </c>
      <c r="WLL474" s="44" t="str">
        <f t="shared" si="1647"/>
        <v>Inviable Sanitariamente</v>
      </c>
      <c r="WLM474" s="44" t="str">
        <f t="shared" si="1647"/>
        <v>Inviable Sanitariamente</v>
      </c>
      <c r="WLN474" s="44" t="str">
        <f t="shared" si="1647"/>
        <v>Inviable Sanitariamente</v>
      </c>
      <c r="WLO474" s="44" t="str">
        <f t="shared" si="1647"/>
        <v>Inviable Sanitariamente</v>
      </c>
      <c r="WLP474" s="44" t="str">
        <f t="shared" si="1647"/>
        <v>Inviable Sanitariamente</v>
      </c>
      <c r="WLQ474" s="44" t="str">
        <f t="shared" si="1647"/>
        <v>Inviable Sanitariamente</v>
      </c>
      <c r="WLR474" s="44" t="str">
        <f t="shared" si="1647"/>
        <v>Inviable Sanitariamente</v>
      </c>
      <c r="WLS474" s="44" t="str">
        <f t="shared" si="1647"/>
        <v>Inviable Sanitariamente</v>
      </c>
      <c r="WLT474" s="44" t="str">
        <f t="shared" ref="WLT474:WMC476" si="1648">IF(WLR474&lt;5,"Sin Riesgo",IF(WLR474 &lt;=14,"Bajo",IF(WLR474&lt;=35,"Medio",IF(WLR474&lt;=80,"Alto","Inviable Sanitariamente"))))</f>
        <v>Inviable Sanitariamente</v>
      </c>
      <c r="WLU474" s="44" t="str">
        <f t="shared" si="1648"/>
        <v>Inviable Sanitariamente</v>
      </c>
      <c r="WLV474" s="44" t="str">
        <f t="shared" si="1648"/>
        <v>Inviable Sanitariamente</v>
      </c>
      <c r="WLW474" s="44" t="str">
        <f t="shared" si="1648"/>
        <v>Inviable Sanitariamente</v>
      </c>
      <c r="WLX474" s="44" t="str">
        <f t="shared" si="1648"/>
        <v>Inviable Sanitariamente</v>
      </c>
      <c r="WLY474" s="44" t="str">
        <f t="shared" si="1648"/>
        <v>Inviable Sanitariamente</v>
      </c>
      <c r="WLZ474" s="44" t="str">
        <f t="shared" si="1648"/>
        <v>Inviable Sanitariamente</v>
      </c>
      <c r="WMA474" s="44" t="str">
        <f t="shared" si="1648"/>
        <v>Inviable Sanitariamente</v>
      </c>
      <c r="WMB474" s="44" t="str">
        <f t="shared" si="1648"/>
        <v>Inviable Sanitariamente</v>
      </c>
      <c r="WMC474" s="44" t="str">
        <f t="shared" si="1648"/>
        <v>Inviable Sanitariamente</v>
      </c>
      <c r="WMD474" s="44" t="str">
        <f t="shared" ref="WMD474:WMM476" si="1649">IF(WMB474&lt;5,"Sin Riesgo",IF(WMB474 &lt;=14,"Bajo",IF(WMB474&lt;=35,"Medio",IF(WMB474&lt;=80,"Alto","Inviable Sanitariamente"))))</f>
        <v>Inviable Sanitariamente</v>
      </c>
      <c r="WME474" s="44" t="str">
        <f t="shared" si="1649"/>
        <v>Inviable Sanitariamente</v>
      </c>
      <c r="WMF474" s="44" t="str">
        <f t="shared" si="1649"/>
        <v>Inviable Sanitariamente</v>
      </c>
      <c r="WMG474" s="44" t="str">
        <f t="shared" si="1649"/>
        <v>Inviable Sanitariamente</v>
      </c>
      <c r="WMH474" s="44" t="str">
        <f t="shared" si="1649"/>
        <v>Inviable Sanitariamente</v>
      </c>
      <c r="WMI474" s="44" t="str">
        <f t="shared" si="1649"/>
        <v>Inviable Sanitariamente</v>
      </c>
      <c r="WMJ474" s="44" t="str">
        <f t="shared" si="1649"/>
        <v>Inviable Sanitariamente</v>
      </c>
      <c r="WMK474" s="44" t="str">
        <f t="shared" si="1649"/>
        <v>Inviable Sanitariamente</v>
      </c>
      <c r="WML474" s="44" t="str">
        <f t="shared" si="1649"/>
        <v>Inviable Sanitariamente</v>
      </c>
      <c r="WMM474" s="44" t="str">
        <f t="shared" si="1649"/>
        <v>Inviable Sanitariamente</v>
      </c>
      <c r="WMN474" s="44" t="str">
        <f t="shared" ref="WMN474:WMW476" si="1650">IF(WML474&lt;5,"Sin Riesgo",IF(WML474 &lt;=14,"Bajo",IF(WML474&lt;=35,"Medio",IF(WML474&lt;=80,"Alto","Inviable Sanitariamente"))))</f>
        <v>Inviable Sanitariamente</v>
      </c>
      <c r="WMO474" s="44" t="str">
        <f t="shared" si="1650"/>
        <v>Inviable Sanitariamente</v>
      </c>
      <c r="WMP474" s="44" t="str">
        <f t="shared" si="1650"/>
        <v>Inviable Sanitariamente</v>
      </c>
      <c r="WMQ474" s="44" t="str">
        <f t="shared" si="1650"/>
        <v>Inviable Sanitariamente</v>
      </c>
      <c r="WMR474" s="44" t="str">
        <f t="shared" si="1650"/>
        <v>Inviable Sanitariamente</v>
      </c>
      <c r="WMS474" s="44" t="str">
        <f t="shared" si="1650"/>
        <v>Inviable Sanitariamente</v>
      </c>
      <c r="WMT474" s="44" t="str">
        <f t="shared" si="1650"/>
        <v>Inviable Sanitariamente</v>
      </c>
      <c r="WMU474" s="44" t="str">
        <f t="shared" si="1650"/>
        <v>Inviable Sanitariamente</v>
      </c>
      <c r="WMV474" s="44" t="str">
        <f t="shared" si="1650"/>
        <v>Inviable Sanitariamente</v>
      </c>
      <c r="WMW474" s="44" t="str">
        <f t="shared" si="1650"/>
        <v>Inviable Sanitariamente</v>
      </c>
      <c r="WMX474" s="44" t="str">
        <f t="shared" ref="WMX474:WNG476" si="1651">IF(WMV474&lt;5,"Sin Riesgo",IF(WMV474 &lt;=14,"Bajo",IF(WMV474&lt;=35,"Medio",IF(WMV474&lt;=80,"Alto","Inviable Sanitariamente"))))</f>
        <v>Inviable Sanitariamente</v>
      </c>
      <c r="WMY474" s="44" t="str">
        <f t="shared" si="1651"/>
        <v>Inviable Sanitariamente</v>
      </c>
      <c r="WMZ474" s="44" t="str">
        <f t="shared" si="1651"/>
        <v>Inviable Sanitariamente</v>
      </c>
      <c r="WNA474" s="44" t="str">
        <f t="shared" si="1651"/>
        <v>Inviable Sanitariamente</v>
      </c>
      <c r="WNB474" s="44" t="str">
        <f t="shared" si="1651"/>
        <v>Inviable Sanitariamente</v>
      </c>
      <c r="WNC474" s="44" t="str">
        <f t="shared" si="1651"/>
        <v>Inviable Sanitariamente</v>
      </c>
      <c r="WND474" s="44" t="str">
        <f t="shared" si="1651"/>
        <v>Inviable Sanitariamente</v>
      </c>
      <c r="WNE474" s="44" t="str">
        <f t="shared" si="1651"/>
        <v>Inviable Sanitariamente</v>
      </c>
      <c r="WNF474" s="44" t="str">
        <f t="shared" si="1651"/>
        <v>Inviable Sanitariamente</v>
      </c>
      <c r="WNG474" s="44" t="str">
        <f t="shared" si="1651"/>
        <v>Inviable Sanitariamente</v>
      </c>
      <c r="WNH474" s="44" t="str">
        <f t="shared" ref="WNH474:WNQ476" si="1652">IF(WNF474&lt;5,"Sin Riesgo",IF(WNF474 &lt;=14,"Bajo",IF(WNF474&lt;=35,"Medio",IF(WNF474&lt;=80,"Alto","Inviable Sanitariamente"))))</f>
        <v>Inviable Sanitariamente</v>
      </c>
      <c r="WNI474" s="44" t="str">
        <f t="shared" si="1652"/>
        <v>Inviable Sanitariamente</v>
      </c>
      <c r="WNJ474" s="44" t="str">
        <f t="shared" si="1652"/>
        <v>Inviable Sanitariamente</v>
      </c>
      <c r="WNK474" s="44" t="str">
        <f t="shared" si="1652"/>
        <v>Inviable Sanitariamente</v>
      </c>
      <c r="WNL474" s="44" t="str">
        <f t="shared" si="1652"/>
        <v>Inviable Sanitariamente</v>
      </c>
      <c r="WNM474" s="44" t="str">
        <f t="shared" si="1652"/>
        <v>Inviable Sanitariamente</v>
      </c>
      <c r="WNN474" s="44" t="str">
        <f t="shared" si="1652"/>
        <v>Inviable Sanitariamente</v>
      </c>
      <c r="WNO474" s="44" t="str">
        <f t="shared" si="1652"/>
        <v>Inviable Sanitariamente</v>
      </c>
      <c r="WNP474" s="44" t="str">
        <f t="shared" si="1652"/>
        <v>Inviable Sanitariamente</v>
      </c>
      <c r="WNQ474" s="44" t="str">
        <f t="shared" si="1652"/>
        <v>Inviable Sanitariamente</v>
      </c>
      <c r="WNR474" s="44" t="str">
        <f t="shared" ref="WNR474:WOA476" si="1653">IF(WNP474&lt;5,"Sin Riesgo",IF(WNP474 &lt;=14,"Bajo",IF(WNP474&lt;=35,"Medio",IF(WNP474&lt;=80,"Alto","Inviable Sanitariamente"))))</f>
        <v>Inviable Sanitariamente</v>
      </c>
      <c r="WNS474" s="44" t="str">
        <f t="shared" si="1653"/>
        <v>Inviable Sanitariamente</v>
      </c>
      <c r="WNT474" s="44" t="str">
        <f t="shared" si="1653"/>
        <v>Inviable Sanitariamente</v>
      </c>
      <c r="WNU474" s="44" t="str">
        <f t="shared" si="1653"/>
        <v>Inviable Sanitariamente</v>
      </c>
      <c r="WNV474" s="44" t="str">
        <f t="shared" si="1653"/>
        <v>Inviable Sanitariamente</v>
      </c>
      <c r="WNW474" s="44" t="str">
        <f t="shared" si="1653"/>
        <v>Inviable Sanitariamente</v>
      </c>
      <c r="WNX474" s="44" t="str">
        <f t="shared" si="1653"/>
        <v>Inviable Sanitariamente</v>
      </c>
      <c r="WNY474" s="44" t="str">
        <f t="shared" si="1653"/>
        <v>Inviable Sanitariamente</v>
      </c>
      <c r="WNZ474" s="44" t="str">
        <f t="shared" si="1653"/>
        <v>Inviable Sanitariamente</v>
      </c>
      <c r="WOA474" s="44" t="str">
        <f t="shared" si="1653"/>
        <v>Inviable Sanitariamente</v>
      </c>
      <c r="WOB474" s="44" t="str">
        <f t="shared" ref="WOB474:WOK476" si="1654">IF(WNZ474&lt;5,"Sin Riesgo",IF(WNZ474 &lt;=14,"Bajo",IF(WNZ474&lt;=35,"Medio",IF(WNZ474&lt;=80,"Alto","Inviable Sanitariamente"))))</f>
        <v>Inviable Sanitariamente</v>
      </c>
      <c r="WOC474" s="44" t="str">
        <f t="shared" si="1654"/>
        <v>Inviable Sanitariamente</v>
      </c>
      <c r="WOD474" s="44" t="str">
        <f t="shared" si="1654"/>
        <v>Inviable Sanitariamente</v>
      </c>
      <c r="WOE474" s="44" t="str">
        <f t="shared" si="1654"/>
        <v>Inviable Sanitariamente</v>
      </c>
      <c r="WOF474" s="44" t="str">
        <f t="shared" si="1654"/>
        <v>Inviable Sanitariamente</v>
      </c>
      <c r="WOG474" s="44" t="str">
        <f t="shared" si="1654"/>
        <v>Inviable Sanitariamente</v>
      </c>
      <c r="WOH474" s="44" t="str">
        <f t="shared" si="1654"/>
        <v>Inviable Sanitariamente</v>
      </c>
      <c r="WOI474" s="44" t="str">
        <f t="shared" si="1654"/>
        <v>Inviable Sanitariamente</v>
      </c>
      <c r="WOJ474" s="44" t="str">
        <f t="shared" si="1654"/>
        <v>Inviable Sanitariamente</v>
      </c>
      <c r="WOK474" s="44" t="str">
        <f t="shared" si="1654"/>
        <v>Inviable Sanitariamente</v>
      </c>
      <c r="WOL474" s="44" t="str">
        <f t="shared" ref="WOL474:WOU476" si="1655">IF(WOJ474&lt;5,"Sin Riesgo",IF(WOJ474 &lt;=14,"Bajo",IF(WOJ474&lt;=35,"Medio",IF(WOJ474&lt;=80,"Alto","Inviable Sanitariamente"))))</f>
        <v>Inviable Sanitariamente</v>
      </c>
      <c r="WOM474" s="44" t="str">
        <f t="shared" si="1655"/>
        <v>Inviable Sanitariamente</v>
      </c>
      <c r="WON474" s="44" t="str">
        <f t="shared" si="1655"/>
        <v>Inviable Sanitariamente</v>
      </c>
      <c r="WOO474" s="44" t="str">
        <f t="shared" si="1655"/>
        <v>Inviable Sanitariamente</v>
      </c>
      <c r="WOP474" s="44" t="str">
        <f t="shared" si="1655"/>
        <v>Inviable Sanitariamente</v>
      </c>
      <c r="WOQ474" s="44" t="str">
        <f t="shared" si="1655"/>
        <v>Inviable Sanitariamente</v>
      </c>
      <c r="WOR474" s="44" t="str">
        <f t="shared" si="1655"/>
        <v>Inviable Sanitariamente</v>
      </c>
      <c r="WOS474" s="44" t="str">
        <f t="shared" si="1655"/>
        <v>Inviable Sanitariamente</v>
      </c>
      <c r="WOT474" s="44" t="str">
        <f t="shared" si="1655"/>
        <v>Inviable Sanitariamente</v>
      </c>
      <c r="WOU474" s="44" t="str">
        <f t="shared" si="1655"/>
        <v>Inviable Sanitariamente</v>
      </c>
      <c r="WOV474" s="44" t="str">
        <f t="shared" ref="WOV474:WPE476" si="1656">IF(WOT474&lt;5,"Sin Riesgo",IF(WOT474 &lt;=14,"Bajo",IF(WOT474&lt;=35,"Medio",IF(WOT474&lt;=80,"Alto","Inviable Sanitariamente"))))</f>
        <v>Inviable Sanitariamente</v>
      </c>
      <c r="WOW474" s="44" t="str">
        <f t="shared" si="1656"/>
        <v>Inviable Sanitariamente</v>
      </c>
      <c r="WOX474" s="44" t="str">
        <f t="shared" si="1656"/>
        <v>Inviable Sanitariamente</v>
      </c>
      <c r="WOY474" s="44" t="str">
        <f t="shared" si="1656"/>
        <v>Inviable Sanitariamente</v>
      </c>
      <c r="WOZ474" s="44" t="str">
        <f t="shared" si="1656"/>
        <v>Inviable Sanitariamente</v>
      </c>
      <c r="WPA474" s="44" t="str">
        <f t="shared" si="1656"/>
        <v>Inviable Sanitariamente</v>
      </c>
      <c r="WPB474" s="44" t="str">
        <f t="shared" si="1656"/>
        <v>Inviable Sanitariamente</v>
      </c>
      <c r="WPC474" s="44" t="str">
        <f t="shared" si="1656"/>
        <v>Inviable Sanitariamente</v>
      </c>
      <c r="WPD474" s="44" t="str">
        <f t="shared" si="1656"/>
        <v>Inviable Sanitariamente</v>
      </c>
      <c r="WPE474" s="44" t="str">
        <f t="shared" si="1656"/>
        <v>Inviable Sanitariamente</v>
      </c>
      <c r="WPF474" s="44" t="str">
        <f t="shared" ref="WPF474:WPO476" si="1657">IF(WPD474&lt;5,"Sin Riesgo",IF(WPD474 &lt;=14,"Bajo",IF(WPD474&lt;=35,"Medio",IF(WPD474&lt;=80,"Alto","Inviable Sanitariamente"))))</f>
        <v>Inviable Sanitariamente</v>
      </c>
      <c r="WPG474" s="44" t="str">
        <f t="shared" si="1657"/>
        <v>Inviable Sanitariamente</v>
      </c>
      <c r="WPH474" s="44" t="str">
        <f t="shared" si="1657"/>
        <v>Inviable Sanitariamente</v>
      </c>
      <c r="WPI474" s="44" t="str">
        <f t="shared" si="1657"/>
        <v>Inviable Sanitariamente</v>
      </c>
      <c r="WPJ474" s="44" t="str">
        <f t="shared" si="1657"/>
        <v>Inviable Sanitariamente</v>
      </c>
      <c r="WPK474" s="44" t="str">
        <f t="shared" si="1657"/>
        <v>Inviable Sanitariamente</v>
      </c>
      <c r="WPL474" s="44" t="str">
        <f t="shared" si="1657"/>
        <v>Inviable Sanitariamente</v>
      </c>
      <c r="WPM474" s="44" t="str">
        <f t="shared" si="1657"/>
        <v>Inviable Sanitariamente</v>
      </c>
      <c r="WPN474" s="44" t="str">
        <f t="shared" si="1657"/>
        <v>Inviable Sanitariamente</v>
      </c>
      <c r="WPO474" s="44" t="str">
        <f t="shared" si="1657"/>
        <v>Inviable Sanitariamente</v>
      </c>
      <c r="WPP474" s="44" t="str">
        <f t="shared" ref="WPP474:WPY476" si="1658">IF(WPN474&lt;5,"Sin Riesgo",IF(WPN474 &lt;=14,"Bajo",IF(WPN474&lt;=35,"Medio",IF(WPN474&lt;=80,"Alto","Inviable Sanitariamente"))))</f>
        <v>Inviable Sanitariamente</v>
      </c>
      <c r="WPQ474" s="44" t="str">
        <f t="shared" si="1658"/>
        <v>Inviable Sanitariamente</v>
      </c>
      <c r="WPR474" s="44" t="str">
        <f t="shared" si="1658"/>
        <v>Inviable Sanitariamente</v>
      </c>
      <c r="WPS474" s="44" t="str">
        <f t="shared" si="1658"/>
        <v>Inviable Sanitariamente</v>
      </c>
      <c r="WPT474" s="44" t="str">
        <f t="shared" si="1658"/>
        <v>Inviable Sanitariamente</v>
      </c>
      <c r="WPU474" s="44" t="str">
        <f t="shared" si="1658"/>
        <v>Inviable Sanitariamente</v>
      </c>
      <c r="WPV474" s="44" t="str">
        <f t="shared" si="1658"/>
        <v>Inviable Sanitariamente</v>
      </c>
      <c r="WPW474" s="44" t="str">
        <f t="shared" si="1658"/>
        <v>Inviable Sanitariamente</v>
      </c>
      <c r="WPX474" s="44" t="str">
        <f t="shared" si="1658"/>
        <v>Inviable Sanitariamente</v>
      </c>
      <c r="WPY474" s="44" t="str">
        <f t="shared" si="1658"/>
        <v>Inviable Sanitariamente</v>
      </c>
      <c r="WPZ474" s="44" t="str">
        <f t="shared" ref="WPZ474:WQI476" si="1659">IF(WPX474&lt;5,"Sin Riesgo",IF(WPX474 &lt;=14,"Bajo",IF(WPX474&lt;=35,"Medio",IF(WPX474&lt;=80,"Alto","Inviable Sanitariamente"))))</f>
        <v>Inviable Sanitariamente</v>
      </c>
      <c r="WQA474" s="44" t="str">
        <f t="shared" si="1659"/>
        <v>Inviable Sanitariamente</v>
      </c>
      <c r="WQB474" s="44" t="str">
        <f t="shared" si="1659"/>
        <v>Inviable Sanitariamente</v>
      </c>
      <c r="WQC474" s="44" t="str">
        <f t="shared" si="1659"/>
        <v>Inviable Sanitariamente</v>
      </c>
      <c r="WQD474" s="44" t="str">
        <f t="shared" si="1659"/>
        <v>Inviable Sanitariamente</v>
      </c>
      <c r="WQE474" s="44" t="str">
        <f t="shared" si="1659"/>
        <v>Inviable Sanitariamente</v>
      </c>
      <c r="WQF474" s="44" t="str">
        <f t="shared" si="1659"/>
        <v>Inviable Sanitariamente</v>
      </c>
      <c r="WQG474" s="44" t="str">
        <f t="shared" si="1659"/>
        <v>Inviable Sanitariamente</v>
      </c>
      <c r="WQH474" s="44" t="str">
        <f t="shared" si="1659"/>
        <v>Inviable Sanitariamente</v>
      </c>
      <c r="WQI474" s="44" t="str">
        <f t="shared" si="1659"/>
        <v>Inviable Sanitariamente</v>
      </c>
      <c r="WQJ474" s="44" t="str">
        <f t="shared" ref="WQJ474:WQS476" si="1660">IF(WQH474&lt;5,"Sin Riesgo",IF(WQH474 &lt;=14,"Bajo",IF(WQH474&lt;=35,"Medio",IF(WQH474&lt;=80,"Alto","Inviable Sanitariamente"))))</f>
        <v>Inviable Sanitariamente</v>
      </c>
      <c r="WQK474" s="44" t="str">
        <f t="shared" si="1660"/>
        <v>Inviable Sanitariamente</v>
      </c>
      <c r="WQL474" s="44" t="str">
        <f t="shared" si="1660"/>
        <v>Inviable Sanitariamente</v>
      </c>
      <c r="WQM474" s="44" t="str">
        <f t="shared" si="1660"/>
        <v>Inviable Sanitariamente</v>
      </c>
      <c r="WQN474" s="44" t="str">
        <f t="shared" si="1660"/>
        <v>Inviable Sanitariamente</v>
      </c>
      <c r="WQO474" s="44" t="str">
        <f t="shared" si="1660"/>
        <v>Inviable Sanitariamente</v>
      </c>
      <c r="WQP474" s="44" t="str">
        <f t="shared" si="1660"/>
        <v>Inviable Sanitariamente</v>
      </c>
      <c r="WQQ474" s="44" t="str">
        <f t="shared" si="1660"/>
        <v>Inviable Sanitariamente</v>
      </c>
      <c r="WQR474" s="44" t="str">
        <f t="shared" si="1660"/>
        <v>Inviable Sanitariamente</v>
      </c>
      <c r="WQS474" s="44" t="str">
        <f t="shared" si="1660"/>
        <v>Inviable Sanitariamente</v>
      </c>
      <c r="WQT474" s="44" t="str">
        <f t="shared" ref="WQT474:WRC476" si="1661">IF(WQR474&lt;5,"Sin Riesgo",IF(WQR474 &lt;=14,"Bajo",IF(WQR474&lt;=35,"Medio",IF(WQR474&lt;=80,"Alto","Inviable Sanitariamente"))))</f>
        <v>Inviable Sanitariamente</v>
      </c>
      <c r="WQU474" s="44" t="str">
        <f t="shared" si="1661"/>
        <v>Inviable Sanitariamente</v>
      </c>
      <c r="WQV474" s="44" t="str">
        <f t="shared" si="1661"/>
        <v>Inviable Sanitariamente</v>
      </c>
      <c r="WQW474" s="44" t="str">
        <f t="shared" si="1661"/>
        <v>Inviable Sanitariamente</v>
      </c>
      <c r="WQX474" s="44" t="str">
        <f t="shared" si="1661"/>
        <v>Inviable Sanitariamente</v>
      </c>
      <c r="WQY474" s="44" t="str">
        <f t="shared" si="1661"/>
        <v>Inviable Sanitariamente</v>
      </c>
      <c r="WQZ474" s="44" t="str">
        <f t="shared" si="1661"/>
        <v>Inviable Sanitariamente</v>
      </c>
      <c r="WRA474" s="44" t="str">
        <f t="shared" si="1661"/>
        <v>Inviable Sanitariamente</v>
      </c>
      <c r="WRB474" s="44" t="str">
        <f t="shared" si="1661"/>
        <v>Inviable Sanitariamente</v>
      </c>
      <c r="WRC474" s="44" t="str">
        <f t="shared" si="1661"/>
        <v>Inviable Sanitariamente</v>
      </c>
      <c r="WRD474" s="44" t="str">
        <f t="shared" ref="WRD474:WRM476" si="1662">IF(WRB474&lt;5,"Sin Riesgo",IF(WRB474 &lt;=14,"Bajo",IF(WRB474&lt;=35,"Medio",IF(WRB474&lt;=80,"Alto","Inviable Sanitariamente"))))</f>
        <v>Inviable Sanitariamente</v>
      </c>
      <c r="WRE474" s="44" t="str">
        <f t="shared" si="1662"/>
        <v>Inviable Sanitariamente</v>
      </c>
      <c r="WRF474" s="44" t="str">
        <f t="shared" si="1662"/>
        <v>Inviable Sanitariamente</v>
      </c>
      <c r="WRG474" s="44" t="str">
        <f t="shared" si="1662"/>
        <v>Inviable Sanitariamente</v>
      </c>
      <c r="WRH474" s="44" t="str">
        <f t="shared" si="1662"/>
        <v>Inviable Sanitariamente</v>
      </c>
      <c r="WRI474" s="44" t="str">
        <f t="shared" si="1662"/>
        <v>Inviable Sanitariamente</v>
      </c>
      <c r="WRJ474" s="44" t="str">
        <f t="shared" si="1662"/>
        <v>Inviable Sanitariamente</v>
      </c>
      <c r="WRK474" s="44" t="str">
        <f t="shared" si="1662"/>
        <v>Inviable Sanitariamente</v>
      </c>
      <c r="WRL474" s="44" t="str">
        <f t="shared" si="1662"/>
        <v>Inviable Sanitariamente</v>
      </c>
      <c r="WRM474" s="44" t="str">
        <f t="shared" si="1662"/>
        <v>Inviable Sanitariamente</v>
      </c>
      <c r="WRN474" s="44" t="str">
        <f t="shared" ref="WRN474:WRW476" si="1663">IF(WRL474&lt;5,"Sin Riesgo",IF(WRL474 &lt;=14,"Bajo",IF(WRL474&lt;=35,"Medio",IF(WRL474&lt;=80,"Alto","Inviable Sanitariamente"))))</f>
        <v>Inviable Sanitariamente</v>
      </c>
      <c r="WRO474" s="44" t="str">
        <f t="shared" si="1663"/>
        <v>Inviable Sanitariamente</v>
      </c>
      <c r="WRP474" s="44" t="str">
        <f t="shared" si="1663"/>
        <v>Inviable Sanitariamente</v>
      </c>
      <c r="WRQ474" s="44" t="str">
        <f t="shared" si="1663"/>
        <v>Inviable Sanitariamente</v>
      </c>
      <c r="WRR474" s="44" t="str">
        <f t="shared" si="1663"/>
        <v>Inviable Sanitariamente</v>
      </c>
      <c r="WRS474" s="44" t="str">
        <f t="shared" si="1663"/>
        <v>Inviable Sanitariamente</v>
      </c>
      <c r="WRT474" s="44" t="str">
        <f t="shared" si="1663"/>
        <v>Inviable Sanitariamente</v>
      </c>
      <c r="WRU474" s="44" t="str">
        <f t="shared" si="1663"/>
        <v>Inviable Sanitariamente</v>
      </c>
      <c r="WRV474" s="44" t="str">
        <f t="shared" si="1663"/>
        <v>Inviable Sanitariamente</v>
      </c>
      <c r="WRW474" s="44" t="str">
        <f t="shared" si="1663"/>
        <v>Inviable Sanitariamente</v>
      </c>
      <c r="WRX474" s="44" t="str">
        <f t="shared" ref="WRX474:WSG476" si="1664">IF(WRV474&lt;5,"Sin Riesgo",IF(WRV474 &lt;=14,"Bajo",IF(WRV474&lt;=35,"Medio",IF(WRV474&lt;=80,"Alto","Inviable Sanitariamente"))))</f>
        <v>Inviable Sanitariamente</v>
      </c>
      <c r="WRY474" s="44" t="str">
        <f t="shared" si="1664"/>
        <v>Inviable Sanitariamente</v>
      </c>
      <c r="WRZ474" s="44" t="str">
        <f t="shared" si="1664"/>
        <v>Inviable Sanitariamente</v>
      </c>
      <c r="WSA474" s="44" t="str">
        <f t="shared" si="1664"/>
        <v>Inviable Sanitariamente</v>
      </c>
      <c r="WSB474" s="44" t="str">
        <f t="shared" si="1664"/>
        <v>Inviable Sanitariamente</v>
      </c>
      <c r="WSC474" s="44" t="str">
        <f t="shared" si="1664"/>
        <v>Inviable Sanitariamente</v>
      </c>
      <c r="WSD474" s="44" t="str">
        <f t="shared" si="1664"/>
        <v>Inviable Sanitariamente</v>
      </c>
      <c r="WSE474" s="44" t="str">
        <f t="shared" si="1664"/>
        <v>Inviable Sanitariamente</v>
      </c>
      <c r="WSF474" s="44" t="str">
        <f t="shared" si="1664"/>
        <v>Inviable Sanitariamente</v>
      </c>
      <c r="WSG474" s="44" t="str">
        <f t="shared" si="1664"/>
        <v>Inviable Sanitariamente</v>
      </c>
      <c r="WSH474" s="44" t="str">
        <f t="shared" ref="WSH474:WSQ476" si="1665">IF(WSF474&lt;5,"Sin Riesgo",IF(WSF474 &lt;=14,"Bajo",IF(WSF474&lt;=35,"Medio",IF(WSF474&lt;=80,"Alto","Inviable Sanitariamente"))))</f>
        <v>Inviable Sanitariamente</v>
      </c>
      <c r="WSI474" s="44" t="str">
        <f t="shared" si="1665"/>
        <v>Inviable Sanitariamente</v>
      </c>
      <c r="WSJ474" s="44" t="str">
        <f t="shared" si="1665"/>
        <v>Inviable Sanitariamente</v>
      </c>
      <c r="WSK474" s="44" t="str">
        <f t="shared" si="1665"/>
        <v>Inviable Sanitariamente</v>
      </c>
      <c r="WSL474" s="44" t="str">
        <f t="shared" si="1665"/>
        <v>Inviable Sanitariamente</v>
      </c>
      <c r="WSM474" s="44" t="str">
        <f t="shared" si="1665"/>
        <v>Inviable Sanitariamente</v>
      </c>
      <c r="WSN474" s="44" t="str">
        <f t="shared" si="1665"/>
        <v>Inviable Sanitariamente</v>
      </c>
      <c r="WSO474" s="44" t="str">
        <f t="shared" si="1665"/>
        <v>Inviable Sanitariamente</v>
      </c>
      <c r="WSP474" s="44" t="str">
        <f t="shared" si="1665"/>
        <v>Inviable Sanitariamente</v>
      </c>
      <c r="WSQ474" s="44" t="str">
        <f t="shared" si="1665"/>
        <v>Inviable Sanitariamente</v>
      </c>
      <c r="WSR474" s="44" t="str">
        <f t="shared" ref="WSR474:WTA476" si="1666">IF(WSP474&lt;5,"Sin Riesgo",IF(WSP474 &lt;=14,"Bajo",IF(WSP474&lt;=35,"Medio",IF(WSP474&lt;=80,"Alto","Inviable Sanitariamente"))))</f>
        <v>Inviable Sanitariamente</v>
      </c>
      <c r="WSS474" s="44" t="str">
        <f t="shared" si="1666"/>
        <v>Inviable Sanitariamente</v>
      </c>
      <c r="WST474" s="44" t="str">
        <f t="shared" si="1666"/>
        <v>Inviable Sanitariamente</v>
      </c>
      <c r="WSU474" s="44" t="str">
        <f t="shared" si="1666"/>
        <v>Inviable Sanitariamente</v>
      </c>
      <c r="WSV474" s="44" t="str">
        <f t="shared" si="1666"/>
        <v>Inviable Sanitariamente</v>
      </c>
      <c r="WSW474" s="44" t="str">
        <f t="shared" si="1666"/>
        <v>Inviable Sanitariamente</v>
      </c>
      <c r="WSX474" s="44" t="str">
        <f t="shared" si="1666"/>
        <v>Inviable Sanitariamente</v>
      </c>
      <c r="WSY474" s="44" t="str">
        <f t="shared" si="1666"/>
        <v>Inviable Sanitariamente</v>
      </c>
      <c r="WSZ474" s="44" t="str">
        <f t="shared" si="1666"/>
        <v>Inviable Sanitariamente</v>
      </c>
      <c r="WTA474" s="44" t="str">
        <f t="shared" si="1666"/>
        <v>Inviable Sanitariamente</v>
      </c>
      <c r="WTB474" s="44" t="str">
        <f t="shared" ref="WTB474:WTK476" si="1667">IF(WSZ474&lt;5,"Sin Riesgo",IF(WSZ474 &lt;=14,"Bajo",IF(WSZ474&lt;=35,"Medio",IF(WSZ474&lt;=80,"Alto","Inviable Sanitariamente"))))</f>
        <v>Inviable Sanitariamente</v>
      </c>
      <c r="WTC474" s="44" t="str">
        <f t="shared" si="1667"/>
        <v>Inviable Sanitariamente</v>
      </c>
      <c r="WTD474" s="44" t="str">
        <f t="shared" si="1667"/>
        <v>Inviable Sanitariamente</v>
      </c>
      <c r="WTE474" s="44" t="str">
        <f t="shared" si="1667"/>
        <v>Inviable Sanitariamente</v>
      </c>
      <c r="WTF474" s="44" t="str">
        <f t="shared" si="1667"/>
        <v>Inviable Sanitariamente</v>
      </c>
      <c r="WTG474" s="44" t="str">
        <f t="shared" si="1667"/>
        <v>Inviable Sanitariamente</v>
      </c>
      <c r="WTH474" s="44" t="str">
        <f t="shared" si="1667"/>
        <v>Inviable Sanitariamente</v>
      </c>
      <c r="WTI474" s="44" t="str">
        <f t="shared" si="1667"/>
        <v>Inviable Sanitariamente</v>
      </c>
      <c r="WTJ474" s="44" t="str">
        <f t="shared" si="1667"/>
        <v>Inviable Sanitariamente</v>
      </c>
      <c r="WTK474" s="44" t="str">
        <f t="shared" si="1667"/>
        <v>Inviable Sanitariamente</v>
      </c>
      <c r="WTL474" s="44" t="str">
        <f t="shared" ref="WTL474:WTU476" si="1668">IF(WTJ474&lt;5,"Sin Riesgo",IF(WTJ474 &lt;=14,"Bajo",IF(WTJ474&lt;=35,"Medio",IF(WTJ474&lt;=80,"Alto","Inviable Sanitariamente"))))</f>
        <v>Inviable Sanitariamente</v>
      </c>
      <c r="WTM474" s="44" t="str">
        <f t="shared" si="1668"/>
        <v>Inviable Sanitariamente</v>
      </c>
      <c r="WTN474" s="44" t="str">
        <f t="shared" si="1668"/>
        <v>Inviable Sanitariamente</v>
      </c>
      <c r="WTO474" s="44" t="str">
        <f t="shared" si="1668"/>
        <v>Inviable Sanitariamente</v>
      </c>
      <c r="WTP474" s="44" t="str">
        <f t="shared" si="1668"/>
        <v>Inviable Sanitariamente</v>
      </c>
      <c r="WTQ474" s="44" t="str">
        <f t="shared" si="1668"/>
        <v>Inviable Sanitariamente</v>
      </c>
      <c r="WTR474" s="44" t="str">
        <f t="shared" si="1668"/>
        <v>Inviable Sanitariamente</v>
      </c>
      <c r="WTS474" s="44" t="str">
        <f t="shared" si="1668"/>
        <v>Inviable Sanitariamente</v>
      </c>
      <c r="WTT474" s="44" t="str">
        <f t="shared" si="1668"/>
        <v>Inviable Sanitariamente</v>
      </c>
      <c r="WTU474" s="44" t="str">
        <f t="shared" si="1668"/>
        <v>Inviable Sanitariamente</v>
      </c>
      <c r="WTV474" s="44" t="str">
        <f t="shared" ref="WTV474:WUE476" si="1669">IF(WTT474&lt;5,"Sin Riesgo",IF(WTT474 &lt;=14,"Bajo",IF(WTT474&lt;=35,"Medio",IF(WTT474&lt;=80,"Alto","Inviable Sanitariamente"))))</f>
        <v>Inviable Sanitariamente</v>
      </c>
      <c r="WTW474" s="44" t="str">
        <f t="shared" si="1669"/>
        <v>Inviable Sanitariamente</v>
      </c>
      <c r="WTX474" s="44" t="str">
        <f t="shared" si="1669"/>
        <v>Inviable Sanitariamente</v>
      </c>
      <c r="WTY474" s="44" t="str">
        <f t="shared" si="1669"/>
        <v>Inviable Sanitariamente</v>
      </c>
      <c r="WTZ474" s="44" t="str">
        <f t="shared" si="1669"/>
        <v>Inviable Sanitariamente</v>
      </c>
      <c r="WUA474" s="44" t="str">
        <f t="shared" si="1669"/>
        <v>Inviable Sanitariamente</v>
      </c>
      <c r="WUB474" s="44" t="str">
        <f t="shared" si="1669"/>
        <v>Inviable Sanitariamente</v>
      </c>
      <c r="WUC474" s="44" t="str">
        <f t="shared" si="1669"/>
        <v>Inviable Sanitariamente</v>
      </c>
      <c r="WUD474" s="44" t="str">
        <f t="shared" si="1669"/>
        <v>Inviable Sanitariamente</v>
      </c>
      <c r="WUE474" s="44" t="str">
        <f t="shared" si="1669"/>
        <v>Inviable Sanitariamente</v>
      </c>
      <c r="WUF474" s="44" t="str">
        <f t="shared" ref="WUF474:WUO476" si="1670">IF(WUD474&lt;5,"Sin Riesgo",IF(WUD474 &lt;=14,"Bajo",IF(WUD474&lt;=35,"Medio",IF(WUD474&lt;=80,"Alto","Inviable Sanitariamente"))))</f>
        <v>Inviable Sanitariamente</v>
      </c>
      <c r="WUG474" s="44" t="str">
        <f t="shared" si="1670"/>
        <v>Inviable Sanitariamente</v>
      </c>
      <c r="WUH474" s="44" t="str">
        <f t="shared" si="1670"/>
        <v>Inviable Sanitariamente</v>
      </c>
      <c r="WUI474" s="44" t="str">
        <f t="shared" si="1670"/>
        <v>Inviable Sanitariamente</v>
      </c>
      <c r="WUJ474" s="44" t="str">
        <f t="shared" si="1670"/>
        <v>Inviable Sanitariamente</v>
      </c>
      <c r="WUK474" s="44" t="str">
        <f t="shared" si="1670"/>
        <v>Inviable Sanitariamente</v>
      </c>
      <c r="WUL474" s="44" t="str">
        <f t="shared" si="1670"/>
        <v>Inviable Sanitariamente</v>
      </c>
      <c r="WUM474" s="44" t="str">
        <f t="shared" si="1670"/>
        <v>Inviable Sanitariamente</v>
      </c>
      <c r="WUN474" s="44" t="str">
        <f t="shared" si="1670"/>
        <v>Inviable Sanitariamente</v>
      </c>
      <c r="WUO474" s="44" t="str">
        <f t="shared" si="1670"/>
        <v>Inviable Sanitariamente</v>
      </c>
      <c r="WUP474" s="44" t="str">
        <f t="shared" ref="WUP474:WUY476" si="1671">IF(WUN474&lt;5,"Sin Riesgo",IF(WUN474 &lt;=14,"Bajo",IF(WUN474&lt;=35,"Medio",IF(WUN474&lt;=80,"Alto","Inviable Sanitariamente"))))</f>
        <v>Inviable Sanitariamente</v>
      </c>
      <c r="WUQ474" s="44" t="str">
        <f t="shared" si="1671"/>
        <v>Inviable Sanitariamente</v>
      </c>
      <c r="WUR474" s="44" t="str">
        <f t="shared" si="1671"/>
        <v>Inviable Sanitariamente</v>
      </c>
      <c r="WUS474" s="44" t="str">
        <f t="shared" si="1671"/>
        <v>Inviable Sanitariamente</v>
      </c>
      <c r="WUT474" s="44" t="str">
        <f t="shared" si="1671"/>
        <v>Inviable Sanitariamente</v>
      </c>
      <c r="WUU474" s="44" t="str">
        <f t="shared" si="1671"/>
        <v>Inviable Sanitariamente</v>
      </c>
      <c r="WUV474" s="44" t="str">
        <f t="shared" si="1671"/>
        <v>Inviable Sanitariamente</v>
      </c>
      <c r="WUW474" s="44" t="str">
        <f t="shared" si="1671"/>
        <v>Inviable Sanitariamente</v>
      </c>
      <c r="WUX474" s="44" t="str">
        <f t="shared" si="1671"/>
        <v>Inviable Sanitariamente</v>
      </c>
      <c r="WUY474" s="44" t="str">
        <f t="shared" si="1671"/>
        <v>Inviable Sanitariamente</v>
      </c>
      <c r="WUZ474" s="44" t="str">
        <f t="shared" ref="WUZ474:WVI476" si="1672">IF(WUX474&lt;5,"Sin Riesgo",IF(WUX474 &lt;=14,"Bajo",IF(WUX474&lt;=35,"Medio",IF(WUX474&lt;=80,"Alto","Inviable Sanitariamente"))))</f>
        <v>Inviable Sanitariamente</v>
      </c>
      <c r="WVA474" s="44" t="str">
        <f t="shared" si="1672"/>
        <v>Inviable Sanitariamente</v>
      </c>
      <c r="WVB474" s="44" t="str">
        <f t="shared" si="1672"/>
        <v>Inviable Sanitariamente</v>
      </c>
      <c r="WVC474" s="44" t="str">
        <f t="shared" si="1672"/>
        <v>Inviable Sanitariamente</v>
      </c>
      <c r="WVD474" s="44" t="str">
        <f t="shared" si="1672"/>
        <v>Inviable Sanitariamente</v>
      </c>
      <c r="WVE474" s="44" t="str">
        <f t="shared" si="1672"/>
        <v>Inviable Sanitariamente</v>
      </c>
      <c r="WVF474" s="44" t="str">
        <f t="shared" si="1672"/>
        <v>Inviable Sanitariamente</v>
      </c>
      <c r="WVG474" s="44" t="str">
        <f t="shared" si="1672"/>
        <v>Inviable Sanitariamente</v>
      </c>
      <c r="WVH474" s="44" t="str">
        <f t="shared" si="1672"/>
        <v>Inviable Sanitariamente</v>
      </c>
      <c r="WVI474" s="44" t="str">
        <f t="shared" si="1672"/>
        <v>Inviable Sanitariamente</v>
      </c>
      <c r="WVJ474" s="44" t="str">
        <f t="shared" ref="WVJ474:WVS476" si="1673">IF(WVH474&lt;5,"Sin Riesgo",IF(WVH474 &lt;=14,"Bajo",IF(WVH474&lt;=35,"Medio",IF(WVH474&lt;=80,"Alto","Inviable Sanitariamente"))))</f>
        <v>Inviable Sanitariamente</v>
      </c>
      <c r="WVK474" s="44" t="str">
        <f t="shared" si="1673"/>
        <v>Inviable Sanitariamente</v>
      </c>
      <c r="WVL474" s="44" t="str">
        <f t="shared" si="1673"/>
        <v>Inviable Sanitariamente</v>
      </c>
      <c r="WVM474" s="44" t="str">
        <f t="shared" si="1673"/>
        <v>Inviable Sanitariamente</v>
      </c>
      <c r="WVN474" s="44" t="str">
        <f t="shared" si="1673"/>
        <v>Inviable Sanitariamente</v>
      </c>
      <c r="WVO474" s="44" t="str">
        <f t="shared" si="1673"/>
        <v>Inviable Sanitariamente</v>
      </c>
      <c r="WVP474" s="44" t="str">
        <f t="shared" si="1673"/>
        <v>Inviable Sanitariamente</v>
      </c>
      <c r="WVQ474" s="44" t="str">
        <f t="shared" si="1673"/>
        <v>Inviable Sanitariamente</v>
      </c>
      <c r="WVR474" s="44" t="str">
        <f t="shared" si="1673"/>
        <v>Inviable Sanitariamente</v>
      </c>
      <c r="WVS474" s="44" t="str">
        <f t="shared" si="1673"/>
        <v>Inviable Sanitariamente</v>
      </c>
      <c r="WVT474" s="44" t="str">
        <f t="shared" ref="WVT474:WWC476" si="1674">IF(WVR474&lt;5,"Sin Riesgo",IF(WVR474 &lt;=14,"Bajo",IF(WVR474&lt;=35,"Medio",IF(WVR474&lt;=80,"Alto","Inviable Sanitariamente"))))</f>
        <v>Inviable Sanitariamente</v>
      </c>
      <c r="WVU474" s="44" t="str">
        <f t="shared" si="1674"/>
        <v>Inviable Sanitariamente</v>
      </c>
      <c r="WVV474" s="44" t="str">
        <f t="shared" si="1674"/>
        <v>Inviable Sanitariamente</v>
      </c>
      <c r="WVW474" s="44" t="str">
        <f t="shared" si="1674"/>
        <v>Inviable Sanitariamente</v>
      </c>
      <c r="WVX474" s="44" t="str">
        <f t="shared" si="1674"/>
        <v>Inviable Sanitariamente</v>
      </c>
      <c r="WVY474" s="44" t="str">
        <f t="shared" si="1674"/>
        <v>Inviable Sanitariamente</v>
      </c>
      <c r="WVZ474" s="44" t="str">
        <f t="shared" si="1674"/>
        <v>Inviable Sanitariamente</v>
      </c>
      <c r="WWA474" s="44" t="str">
        <f t="shared" si="1674"/>
        <v>Inviable Sanitariamente</v>
      </c>
      <c r="WWB474" s="44" t="str">
        <f t="shared" si="1674"/>
        <v>Inviable Sanitariamente</v>
      </c>
      <c r="WWC474" s="44" t="str">
        <f t="shared" si="1674"/>
        <v>Inviable Sanitariamente</v>
      </c>
      <c r="WWD474" s="44" t="str">
        <f t="shared" ref="WWD474:WWM476" si="1675">IF(WWB474&lt;5,"Sin Riesgo",IF(WWB474 &lt;=14,"Bajo",IF(WWB474&lt;=35,"Medio",IF(WWB474&lt;=80,"Alto","Inviable Sanitariamente"))))</f>
        <v>Inviable Sanitariamente</v>
      </c>
      <c r="WWE474" s="44" t="str">
        <f t="shared" si="1675"/>
        <v>Inviable Sanitariamente</v>
      </c>
      <c r="WWF474" s="44" t="str">
        <f t="shared" si="1675"/>
        <v>Inviable Sanitariamente</v>
      </c>
      <c r="WWG474" s="44" t="str">
        <f t="shared" si="1675"/>
        <v>Inviable Sanitariamente</v>
      </c>
      <c r="WWH474" s="44" t="str">
        <f t="shared" si="1675"/>
        <v>Inviable Sanitariamente</v>
      </c>
      <c r="WWI474" s="44" t="str">
        <f t="shared" si="1675"/>
        <v>Inviable Sanitariamente</v>
      </c>
      <c r="WWJ474" s="44" t="str">
        <f t="shared" si="1675"/>
        <v>Inviable Sanitariamente</v>
      </c>
      <c r="WWK474" s="44" t="str">
        <f t="shared" si="1675"/>
        <v>Inviable Sanitariamente</v>
      </c>
      <c r="WWL474" s="44" t="str">
        <f t="shared" si="1675"/>
        <v>Inviable Sanitariamente</v>
      </c>
      <c r="WWM474" s="44" t="str">
        <f t="shared" si="1675"/>
        <v>Inviable Sanitariamente</v>
      </c>
      <c r="WWN474" s="44" t="str">
        <f t="shared" ref="WWN474:WWW476" si="1676">IF(WWL474&lt;5,"Sin Riesgo",IF(WWL474 &lt;=14,"Bajo",IF(WWL474&lt;=35,"Medio",IF(WWL474&lt;=80,"Alto","Inviable Sanitariamente"))))</f>
        <v>Inviable Sanitariamente</v>
      </c>
      <c r="WWO474" s="44" t="str">
        <f t="shared" si="1676"/>
        <v>Inviable Sanitariamente</v>
      </c>
      <c r="WWP474" s="44" t="str">
        <f t="shared" si="1676"/>
        <v>Inviable Sanitariamente</v>
      </c>
      <c r="WWQ474" s="44" t="str">
        <f t="shared" si="1676"/>
        <v>Inviable Sanitariamente</v>
      </c>
      <c r="WWR474" s="44" t="str">
        <f t="shared" si="1676"/>
        <v>Inviable Sanitariamente</v>
      </c>
      <c r="WWS474" s="44" t="str">
        <f t="shared" si="1676"/>
        <v>Inviable Sanitariamente</v>
      </c>
      <c r="WWT474" s="44" t="str">
        <f t="shared" si="1676"/>
        <v>Inviable Sanitariamente</v>
      </c>
      <c r="WWU474" s="44" t="str">
        <f t="shared" si="1676"/>
        <v>Inviable Sanitariamente</v>
      </c>
      <c r="WWV474" s="44" t="str">
        <f t="shared" si="1676"/>
        <v>Inviable Sanitariamente</v>
      </c>
      <c r="WWW474" s="44" t="str">
        <f t="shared" si="1676"/>
        <v>Inviable Sanitariamente</v>
      </c>
      <c r="WWX474" s="44" t="str">
        <f t="shared" ref="WWX474:WXG476" si="1677">IF(WWV474&lt;5,"Sin Riesgo",IF(WWV474 &lt;=14,"Bajo",IF(WWV474&lt;=35,"Medio",IF(WWV474&lt;=80,"Alto","Inviable Sanitariamente"))))</f>
        <v>Inviable Sanitariamente</v>
      </c>
      <c r="WWY474" s="44" t="str">
        <f t="shared" si="1677"/>
        <v>Inviable Sanitariamente</v>
      </c>
      <c r="WWZ474" s="44" t="str">
        <f t="shared" si="1677"/>
        <v>Inviable Sanitariamente</v>
      </c>
      <c r="WXA474" s="44" t="str">
        <f t="shared" si="1677"/>
        <v>Inviable Sanitariamente</v>
      </c>
      <c r="WXB474" s="44" t="str">
        <f t="shared" si="1677"/>
        <v>Inviable Sanitariamente</v>
      </c>
      <c r="WXC474" s="44" t="str">
        <f t="shared" si="1677"/>
        <v>Inviable Sanitariamente</v>
      </c>
      <c r="WXD474" s="44" t="str">
        <f t="shared" si="1677"/>
        <v>Inviable Sanitariamente</v>
      </c>
      <c r="WXE474" s="44" t="str">
        <f t="shared" si="1677"/>
        <v>Inviable Sanitariamente</v>
      </c>
      <c r="WXF474" s="44" t="str">
        <f t="shared" si="1677"/>
        <v>Inviable Sanitariamente</v>
      </c>
      <c r="WXG474" s="44" t="str">
        <f t="shared" si="1677"/>
        <v>Inviable Sanitariamente</v>
      </c>
      <c r="WXH474" s="44" t="str">
        <f t="shared" ref="WXH474:WXQ476" si="1678">IF(WXF474&lt;5,"Sin Riesgo",IF(WXF474 &lt;=14,"Bajo",IF(WXF474&lt;=35,"Medio",IF(WXF474&lt;=80,"Alto","Inviable Sanitariamente"))))</f>
        <v>Inviable Sanitariamente</v>
      </c>
      <c r="WXI474" s="44" t="str">
        <f t="shared" si="1678"/>
        <v>Inviable Sanitariamente</v>
      </c>
      <c r="WXJ474" s="44" t="str">
        <f t="shared" si="1678"/>
        <v>Inviable Sanitariamente</v>
      </c>
      <c r="WXK474" s="44" t="str">
        <f t="shared" si="1678"/>
        <v>Inviable Sanitariamente</v>
      </c>
      <c r="WXL474" s="44" t="str">
        <f t="shared" si="1678"/>
        <v>Inviable Sanitariamente</v>
      </c>
      <c r="WXM474" s="44" t="str">
        <f t="shared" si="1678"/>
        <v>Inviable Sanitariamente</v>
      </c>
      <c r="WXN474" s="44" t="str">
        <f t="shared" si="1678"/>
        <v>Inviable Sanitariamente</v>
      </c>
      <c r="WXO474" s="44" t="str">
        <f t="shared" si="1678"/>
        <v>Inviable Sanitariamente</v>
      </c>
      <c r="WXP474" s="44" t="str">
        <f t="shared" si="1678"/>
        <v>Inviable Sanitariamente</v>
      </c>
      <c r="WXQ474" s="44" t="str">
        <f t="shared" si="1678"/>
        <v>Inviable Sanitariamente</v>
      </c>
      <c r="WXR474" s="44" t="str">
        <f t="shared" ref="WXR474:WYA476" si="1679">IF(WXP474&lt;5,"Sin Riesgo",IF(WXP474 &lt;=14,"Bajo",IF(WXP474&lt;=35,"Medio",IF(WXP474&lt;=80,"Alto","Inviable Sanitariamente"))))</f>
        <v>Inviable Sanitariamente</v>
      </c>
      <c r="WXS474" s="44" t="str">
        <f t="shared" si="1679"/>
        <v>Inviable Sanitariamente</v>
      </c>
      <c r="WXT474" s="44" t="str">
        <f t="shared" si="1679"/>
        <v>Inviable Sanitariamente</v>
      </c>
      <c r="WXU474" s="44" t="str">
        <f t="shared" si="1679"/>
        <v>Inviable Sanitariamente</v>
      </c>
      <c r="WXV474" s="44" t="str">
        <f t="shared" si="1679"/>
        <v>Inviable Sanitariamente</v>
      </c>
      <c r="WXW474" s="44" t="str">
        <f t="shared" si="1679"/>
        <v>Inviable Sanitariamente</v>
      </c>
      <c r="WXX474" s="44" t="str">
        <f t="shared" si="1679"/>
        <v>Inviable Sanitariamente</v>
      </c>
      <c r="WXY474" s="44" t="str">
        <f t="shared" si="1679"/>
        <v>Inviable Sanitariamente</v>
      </c>
      <c r="WXZ474" s="44" t="str">
        <f t="shared" si="1679"/>
        <v>Inviable Sanitariamente</v>
      </c>
      <c r="WYA474" s="44" t="str">
        <f t="shared" si="1679"/>
        <v>Inviable Sanitariamente</v>
      </c>
      <c r="WYB474" s="44" t="str">
        <f t="shared" ref="WYB474:WYK476" si="1680">IF(WXZ474&lt;5,"Sin Riesgo",IF(WXZ474 &lt;=14,"Bajo",IF(WXZ474&lt;=35,"Medio",IF(WXZ474&lt;=80,"Alto","Inviable Sanitariamente"))))</f>
        <v>Inviable Sanitariamente</v>
      </c>
      <c r="WYC474" s="44" t="str">
        <f t="shared" si="1680"/>
        <v>Inviable Sanitariamente</v>
      </c>
      <c r="WYD474" s="44" t="str">
        <f t="shared" si="1680"/>
        <v>Inviable Sanitariamente</v>
      </c>
      <c r="WYE474" s="44" t="str">
        <f t="shared" si="1680"/>
        <v>Inviable Sanitariamente</v>
      </c>
      <c r="WYF474" s="44" t="str">
        <f t="shared" si="1680"/>
        <v>Inviable Sanitariamente</v>
      </c>
      <c r="WYG474" s="44" t="str">
        <f t="shared" si="1680"/>
        <v>Inviable Sanitariamente</v>
      </c>
      <c r="WYH474" s="44" t="str">
        <f t="shared" si="1680"/>
        <v>Inviable Sanitariamente</v>
      </c>
      <c r="WYI474" s="44" t="str">
        <f t="shared" si="1680"/>
        <v>Inviable Sanitariamente</v>
      </c>
      <c r="WYJ474" s="44" t="str">
        <f t="shared" si="1680"/>
        <v>Inviable Sanitariamente</v>
      </c>
      <c r="WYK474" s="44" t="str">
        <f t="shared" si="1680"/>
        <v>Inviable Sanitariamente</v>
      </c>
      <c r="WYL474" s="44" t="str">
        <f t="shared" ref="WYL474:WYU476" si="1681">IF(WYJ474&lt;5,"Sin Riesgo",IF(WYJ474 &lt;=14,"Bajo",IF(WYJ474&lt;=35,"Medio",IF(WYJ474&lt;=80,"Alto","Inviable Sanitariamente"))))</f>
        <v>Inviable Sanitariamente</v>
      </c>
      <c r="WYM474" s="44" t="str">
        <f t="shared" si="1681"/>
        <v>Inviable Sanitariamente</v>
      </c>
      <c r="WYN474" s="44" t="str">
        <f t="shared" si="1681"/>
        <v>Inviable Sanitariamente</v>
      </c>
      <c r="WYO474" s="44" t="str">
        <f t="shared" si="1681"/>
        <v>Inviable Sanitariamente</v>
      </c>
      <c r="WYP474" s="44" t="str">
        <f t="shared" si="1681"/>
        <v>Inviable Sanitariamente</v>
      </c>
      <c r="WYQ474" s="44" t="str">
        <f t="shared" si="1681"/>
        <v>Inviable Sanitariamente</v>
      </c>
      <c r="WYR474" s="44" t="str">
        <f t="shared" si="1681"/>
        <v>Inviable Sanitariamente</v>
      </c>
      <c r="WYS474" s="44" t="str">
        <f t="shared" si="1681"/>
        <v>Inviable Sanitariamente</v>
      </c>
      <c r="WYT474" s="44" t="str">
        <f t="shared" si="1681"/>
        <v>Inviable Sanitariamente</v>
      </c>
      <c r="WYU474" s="44" t="str">
        <f t="shared" si="1681"/>
        <v>Inviable Sanitariamente</v>
      </c>
      <c r="WYV474" s="44" t="str">
        <f t="shared" ref="WYV474:WZE476" si="1682">IF(WYT474&lt;5,"Sin Riesgo",IF(WYT474 &lt;=14,"Bajo",IF(WYT474&lt;=35,"Medio",IF(WYT474&lt;=80,"Alto","Inviable Sanitariamente"))))</f>
        <v>Inviable Sanitariamente</v>
      </c>
      <c r="WYW474" s="44" t="str">
        <f t="shared" si="1682"/>
        <v>Inviable Sanitariamente</v>
      </c>
      <c r="WYX474" s="44" t="str">
        <f t="shared" si="1682"/>
        <v>Inviable Sanitariamente</v>
      </c>
      <c r="WYY474" s="44" t="str">
        <f t="shared" si="1682"/>
        <v>Inviable Sanitariamente</v>
      </c>
      <c r="WYZ474" s="44" t="str">
        <f t="shared" si="1682"/>
        <v>Inviable Sanitariamente</v>
      </c>
      <c r="WZA474" s="44" t="str">
        <f t="shared" si="1682"/>
        <v>Inviable Sanitariamente</v>
      </c>
      <c r="WZB474" s="44" t="str">
        <f t="shared" si="1682"/>
        <v>Inviable Sanitariamente</v>
      </c>
      <c r="WZC474" s="44" t="str">
        <f t="shared" si="1682"/>
        <v>Inviable Sanitariamente</v>
      </c>
      <c r="WZD474" s="44" t="str">
        <f t="shared" si="1682"/>
        <v>Inviable Sanitariamente</v>
      </c>
      <c r="WZE474" s="44" t="str">
        <f t="shared" si="1682"/>
        <v>Inviable Sanitariamente</v>
      </c>
      <c r="WZF474" s="44" t="str">
        <f t="shared" ref="WZF474:WZO476" si="1683">IF(WZD474&lt;5,"Sin Riesgo",IF(WZD474 &lt;=14,"Bajo",IF(WZD474&lt;=35,"Medio",IF(WZD474&lt;=80,"Alto","Inviable Sanitariamente"))))</f>
        <v>Inviable Sanitariamente</v>
      </c>
      <c r="WZG474" s="44" t="str">
        <f t="shared" si="1683"/>
        <v>Inviable Sanitariamente</v>
      </c>
      <c r="WZH474" s="44" t="str">
        <f t="shared" si="1683"/>
        <v>Inviable Sanitariamente</v>
      </c>
      <c r="WZI474" s="44" t="str">
        <f t="shared" si="1683"/>
        <v>Inviable Sanitariamente</v>
      </c>
      <c r="WZJ474" s="44" t="str">
        <f t="shared" si="1683"/>
        <v>Inviable Sanitariamente</v>
      </c>
      <c r="WZK474" s="44" t="str">
        <f t="shared" si="1683"/>
        <v>Inviable Sanitariamente</v>
      </c>
      <c r="WZL474" s="44" t="str">
        <f t="shared" si="1683"/>
        <v>Inviable Sanitariamente</v>
      </c>
      <c r="WZM474" s="44" t="str">
        <f t="shared" si="1683"/>
        <v>Inviable Sanitariamente</v>
      </c>
      <c r="WZN474" s="44" t="str">
        <f t="shared" si="1683"/>
        <v>Inviable Sanitariamente</v>
      </c>
      <c r="WZO474" s="44" t="str">
        <f t="shared" si="1683"/>
        <v>Inviable Sanitariamente</v>
      </c>
      <c r="WZP474" s="44" t="str">
        <f t="shared" ref="WZP474:WZY476" si="1684">IF(WZN474&lt;5,"Sin Riesgo",IF(WZN474 &lt;=14,"Bajo",IF(WZN474&lt;=35,"Medio",IF(WZN474&lt;=80,"Alto","Inviable Sanitariamente"))))</f>
        <v>Inviable Sanitariamente</v>
      </c>
      <c r="WZQ474" s="44" t="str">
        <f t="shared" si="1684"/>
        <v>Inviable Sanitariamente</v>
      </c>
      <c r="WZR474" s="44" t="str">
        <f t="shared" si="1684"/>
        <v>Inviable Sanitariamente</v>
      </c>
      <c r="WZS474" s="44" t="str">
        <f t="shared" si="1684"/>
        <v>Inviable Sanitariamente</v>
      </c>
      <c r="WZT474" s="44" t="str">
        <f t="shared" si="1684"/>
        <v>Inviable Sanitariamente</v>
      </c>
      <c r="WZU474" s="44" t="str">
        <f t="shared" si="1684"/>
        <v>Inviable Sanitariamente</v>
      </c>
      <c r="WZV474" s="44" t="str">
        <f t="shared" si="1684"/>
        <v>Inviable Sanitariamente</v>
      </c>
      <c r="WZW474" s="44" t="str">
        <f t="shared" si="1684"/>
        <v>Inviable Sanitariamente</v>
      </c>
      <c r="WZX474" s="44" t="str">
        <f t="shared" si="1684"/>
        <v>Inviable Sanitariamente</v>
      </c>
      <c r="WZY474" s="44" t="str">
        <f t="shared" si="1684"/>
        <v>Inviable Sanitariamente</v>
      </c>
      <c r="WZZ474" s="44" t="str">
        <f t="shared" ref="WZZ474:XAI476" si="1685">IF(WZX474&lt;5,"Sin Riesgo",IF(WZX474 &lt;=14,"Bajo",IF(WZX474&lt;=35,"Medio",IF(WZX474&lt;=80,"Alto","Inviable Sanitariamente"))))</f>
        <v>Inviable Sanitariamente</v>
      </c>
      <c r="XAA474" s="44" t="str">
        <f t="shared" si="1685"/>
        <v>Inviable Sanitariamente</v>
      </c>
      <c r="XAB474" s="44" t="str">
        <f t="shared" si="1685"/>
        <v>Inviable Sanitariamente</v>
      </c>
      <c r="XAC474" s="44" t="str">
        <f t="shared" si="1685"/>
        <v>Inviable Sanitariamente</v>
      </c>
      <c r="XAD474" s="44" t="str">
        <f t="shared" si="1685"/>
        <v>Inviable Sanitariamente</v>
      </c>
      <c r="XAE474" s="44" t="str">
        <f t="shared" si="1685"/>
        <v>Inviable Sanitariamente</v>
      </c>
      <c r="XAF474" s="44" t="str">
        <f t="shared" si="1685"/>
        <v>Inviable Sanitariamente</v>
      </c>
      <c r="XAG474" s="44" t="str">
        <f t="shared" si="1685"/>
        <v>Inviable Sanitariamente</v>
      </c>
      <c r="XAH474" s="44" t="str">
        <f t="shared" si="1685"/>
        <v>Inviable Sanitariamente</v>
      </c>
      <c r="XAI474" s="44" t="str">
        <f t="shared" si="1685"/>
        <v>Inviable Sanitariamente</v>
      </c>
      <c r="XAJ474" s="44" t="str">
        <f t="shared" ref="XAJ474:XAS476" si="1686">IF(XAH474&lt;5,"Sin Riesgo",IF(XAH474 &lt;=14,"Bajo",IF(XAH474&lt;=35,"Medio",IF(XAH474&lt;=80,"Alto","Inviable Sanitariamente"))))</f>
        <v>Inviable Sanitariamente</v>
      </c>
      <c r="XAK474" s="44" t="str">
        <f t="shared" si="1686"/>
        <v>Inviable Sanitariamente</v>
      </c>
      <c r="XAL474" s="44" t="str">
        <f t="shared" si="1686"/>
        <v>Inviable Sanitariamente</v>
      </c>
      <c r="XAM474" s="44" t="str">
        <f t="shared" si="1686"/>
        <v>Inviable Sanitariamente</v>
      </c>
      <c r="XAN474" s="44" t="str">
        <f t="shared" si="1686"/>
        <v>Inviable Sanitariamente</v>
      </c>
      <c r="XAO474" s="44" t="str">
        <f t="shared" si="1686"/>
        <v>Inviable Sanitariamente</v>
      </c>
      <c r="XAP474" s="44" t="str">
        <f t="shared" si="1686"/>
        <v>Inviable Sanitariamente</v>
      </c>
      <c r="XAQ474" s="44" t="str">
        <f t="shared" si="1686"/>
        <v>Inviable Sanitariamente</v>
      </c>
      <c r="XAR474" s="44" t="str">
        <f t="shared" si="1686"/>
        <v>Inviable Sanitariamente</v>
      </c>
      <c r="XAS474" s="44" t="str">
        <f t="shared" si="1686"/>
        <v>Inviable Sanitariamente</v>
      </c>
      <c r="XAT474" s="44" t="str">
        <f t="shared" ref="XAT474:XBC476" si="1687">IF(XAR474&lt;5,"Sin Riesgo",IF(XAR474 &lt;=14,"Bajo",IF(XAR474&lt;=35,"Medio",IF(XAR474&lt;=80,"Alto","Inviable Sanitariamente"))))</f>
        <v>Inviable Sanitariamente</v>
      </c>
      <c r="XAU474" s="44" t="str">
        <f t="shared" si="1687"/>
        <v>Inviable Sanitariamente</v>
      </c>
      <c r="XAV474" s="44" t="str">
        <f t="shared" si="1687"/>
        <v>Inviable Sanitariamente</v>
      </c>
      <c r="XAW474" s="44" t="str">
        <f t="shared" si="1687"/>
        <v>Inviable Sanitariamente</v>
      </c>
      <c r="XAX474" s="44" t="str">
        <f t="shared" si="1687"/>
        <v>Inviable Sanitariamente</v>
      </c>
      <c r="XAY474" s="44" t="str">
        <f t="shared" si="1687"/>
        <v>Inviable Sanitariamente</v>
      </c>
      <c r="XAZ474" s="44" t="str">
        <f t="shared" si="1687"/>
        <v>Inviable Sanitariamente</v>
      </c>
      <c r="XBA474" s="44" t="str">
        <f t="shared" si="1687"/>
        <v>Inviable Sanitariamente</v>
      </c>
      <c r="XBB474" s="44" t="str">
        <f t="shared" si="1687"/>
        <v>Inviable Sanitariamente</v>
      </c>
      <c r="XBC474" s="44" t="str">
        <f t="shared" si="1687"/>
        <v>Inviable Sanitariamente</v>
      </c>
      <c r="XBD474" s="44" t="str">
        <f t="shared" ref="XBD474:XBM476" si="1688">IF(XBB474&lt;5,"Sin Riesgo",IF(XBB474 &lt;=14,"Bajo",IF(XBB474&lt;=35,"Medio",IF(XBB474&lt;=80,"Alto","Inviable Sanitariamente"))))</f>
        <v>Inviable Sanitariamente</v>
      </c>
      <c r="XBE474" s="44" t="str">
        <f t="shared" si="1688"/>
        <v>Inviable Sanitariamente</v>
      </c>
      <c r="XBF474" s="44" t="str">
        <f t="shared" si="1688"/>
        <v>Inviable Sanitariamente</v>
      </c>
      <c r="XBG474" s="44" t="str">
        <f t="shared" si="1688"/>
        <v>Inviable Sanitariamente</v>
      </c>
      <c r="XBH474" s="44" t="str">
        <f t="shared" si="1688"/>
        <v>Inviable Sanitariamente</v>
      </c>
      <c r="XBI474" s="44" t="str">
        <f t="shared" si="1688"/>
        <v>Inviable Sanitariamente</v>
      </c>
      <c r="XBJ474" s="44" t="str">
        <f t="shared" si="1688"/>
        <v>Inviable Sanitariamente</v>
      </c>
      <c r="XBK474" s="44" t="str">
        <f t="shared" si="1688"/>
        <v>Inviable Sanitariamente</v>
      </c>
      <c r="XBL474" s="44" t="str">
        <f t="shared" si="1688"/>
        <v>Inviable Sanitariamente</v>
      </c>
      <c r="XBM474" s="44" t="str">
        <f t="shared" si="1688"/>
        <v>Inviable Sanitariamente</v>
      </c>
      <c r="XBN474" s="44" t="str">
        <f t="shared" ref="XBN474:XBW476" si="1689">IF(XBL474&lt;5,"Sin Riesgo",IF(XBL474 &lt;=14,"Bajo",IF(XBL474&lt;=35,"Medio",IF(XBL474&lt;=80,"Alto","Inviable Sanitariamente"))))</f>
        <v>Inviable Sanitariamente</v>
      </c>
      <c r="XBO474" s="44" t="str">
        <f t="shared" si="1689"/>
        <v>Inviable Sanitariamente</v>
      </c>
      <c r="XBP474" s="44" t="str">
        <f t="shared" si="1689"/>
        <v>Inviable Sanitariamente</v>
      </c>
      <c r="XBQ474" s="44" t="str">
        <f t="shared" si="1689"/>
        <v>Inviable Sanitariamente</v>
      </c>
      <c r="XBR474" s="44" t="str">
        <f t="shared" si="1689"/>
        <v>Inviable Sanitariamente</v>
      </c>
      <c r="XBS474" s="44" t="str">
        <f t="shared" si="1689"/>
        <v>Inviable Sanitariamente</v>
      </c>
      <c r="XBT474" s="44" t="str">
        <f t="shared" si="1689"/>
        <v>Inviable Sanitariamente</v>
      </c>
      <c r="XBU474" s="44" t="str">
        <f t="shared" si="1689"/>
        <v>Inviable Sanitariamente</v>
      </c>
      <c r="XBV474" s="44" t="str">
        <f t="shared" si="1689"/>
        <v>Inviable Sanitariamente</v>
      </c>
      <c r="XBW474" s="44" t="str">
        <f t="shared" si="1689"/>
        <v>Inviable Sanitariamente</v>
      </c>
      <c r="XBX474" s="44" t="str">
        <f t="shared" ref="XBX474:XCG476" si="1690">IF(XBV474&lt;5,"Sin Riesgo",IF(XBV474 &lt;=14,"Bajo",IF(XBV474&lt;=35,"Medio",IF(XBV474&lt;=80,"Alto","Inviable Sanitariamente"))))</f>
        <v>Inviable Sanitariamente</v>
      </c>
      <c r="XBY474" s="44" t="str">
        <f t="shared" si="1690"/>
        <v>Inviable Sanitariamente</v>
      </c>
      <c r="XBZ474" s="44" t="str">
        <f t="shared" si="1690"/>
        <v>Inviable Sanitariamente</v>
      </c>
      <c r="XCA474" s="44" t="str">
        <f t="shared" si="1690"/>
        <v>Inviable Sanitariamente</v>
      </c>
      <c r="XCB474" s="44" t="str">
        <f t="shared" si="1690"/>
        <v>Inviable Sanitariamente</v>
      </c>
      <c r="XCC474" s="44" t="str">
        <f t="shared" si="1690"/>
        <v>Inviable Sanitariamente</v>
      </c>
      <c r="XCD474" s="44" t="str">
        <f t="shared" si="1690"/>
        <v>Inviable Sanitariamente</v>
      </c>
      <c r="XCE474" s="44" t="str">
        <f t="shared" si="1690"/>
        <v>Inviable Sanitariamente</v>
      </c>
      <c r="XCF474" s="44" t="str">
        <f t="shared" si="1690"/>
        <v>Inviable Sanitariamente</v>
      </c>
      <c r="XCG474" s="44" t="str">
        <f t="shared" si="1690"/>
        <v>Inviable Sanitariamente</v>
      </c>
      <c r="XCH474" s="44" t="str">
        <f t="shared" ref="XCH474:XCQ476" si="1691">IF(XCF474&lt;5,"Sin Riesgo",IF(XCF474 &lt;=14,"Bajo",IF(XCF474&lt;=35,"Medio",IF(XCF474&lt;=80,"Alto","Inviable Sanitariamente"))))</f>
        <v>Inviable Sanitariamente</v>
      </c>
      <c r="XCI474" s="44" t="str">
        <f t="shared" si="1691"/>
        <v>Inviable Sanitariamente</v>
      </c>
      <c r="XCJ474" s="44" t="str">
        <f t="shared" si="1691"/>
        <v>Inviable Sanitariamente</v>
      </c>
      <c r="XCK474" s="44" t="str">
        <f t="shared" si="1691"/>
        <v>Inviable Sanitariamente</v>
      </c>
      <c r="XCL474" s="44" t="str">
        <f t="shared" si="1691"/>
        <v>Inviable Sanitariamente</v>
      </c>
      <c r="XCM474" s="44" t="str">
        <f t="shared" si="1691"/>
        <v>Inviable Sanitariamente</v>
      </c>
      <c r="XCN474" s="44" t="str">
        <f t="shared" si="1691"/>
        <v>Inviable Sanitariamente</v>
      </c>
      <c r="XCO474" s="44" t="str">
        <f t="shared" si="1691"/>
        <v>Inviable Sanitariamente</v>
      </c>
      <c r="XCP474" s="44" t="str">
        <f t="shared" si="1691"/>
        <v>Inviable Sanitariamente</v>
      </c>
      <c r="XCQ474" s="44" t="str">
        <f t="shared" si="1691"/>
        <v>Inviable Sanitariamente</v>
      </c>
      <c r="XCR474" s="44" t="str">
        <f t="shared" ref="XCR474:XDA476" si="1692">IF(XCP474&lt;5,"Sin Riesgo",IF(XCP474 &lt;=14,"Bajo",IF(XCP474&lt;=35,"Medio",IF(XCP474&lt;=80,"Alto","Inviable Sanitariamente"))))</f>
        <v>Inviable Sanitariamente</v>
      </c>
      <c r="XCS474" s="44" t="str">
        <f t="shared" si="1692"/>
        <v>Inviable Sanitariamente</v>
      </c>
      <c r="XCT474" s="44" t="str">
        <f t="shared" si="1692"/>
        <v>Inviable Sanitariamente</v>
      </c>
      <c r="XCU474" s="44" t="str">
        <f t="shared" si="1692"/>
        <v>Inviable Sanitariamente</v>
      </c>
      <c r="XCV474" s="44" t="str">
        <f t="shared" si="1692"/>
        <v>Inviable Sanitariamente</v>
      </c>
      <c r="XCW474" s="44" t="str">
        <f t="shared" si="1692"/>
        <v>Inviable Sanitariamente</v>
      </c>
      <c r="XCX474" s="44" t="str">
        <f t="shared" si="1692"/>
        <v>Inviable Sanitariamente</v>
      </c>
      <c r="XCY474" s="44" t="str">
        <f t="shared" si="1692"/>
        <v>Inviable Sanitariamente</v>
      </c>
      <c r="XCZ474" s="44" t="str">
        <f t="shared" si="1692"/>
        <v>Inviable Sanitariamente</v>
      </c>
      <c r="XDA474" s="44" t="str">
        <f t="shared" si="1692"/>
        <v>Inviable Sanitariamente</v>
      </c>
      <c r="XDB474" s="44" t="str">
        <f t="shared" ref="XDB474:XDK476" si="1693">IF(XCZ474&lt;5,"Sin Riesgo",IF(XCZ474 &lt;=14,"Bajo",IF(XCZ474&lt;=35,"Medio",IF(XCZ474&lt;=80,"Alto","Inviable Sanitariamente"))))</f>
        <v>Inviable Sanitariamente</v>
      </c>
      <c r="XDC474" s="44" t="str">
        <f t="shared" si="1693"/>
        <v>Inviable Sanitariamente</v>
      </c>
      <c r="XDD474" s="44" t="str">
        <f t="shared" si="1693"/>
        <v>Inviable Sanitariamente</v>
      </c>
      <c r="XDE474" s="44" t="str">
        <f t="shared" si="1693"/>
        <v>Inviable Sanitariamente</v>
      </c>
      <c r="XDF474" s="44" t="str">
        <f t="shared" si="1693"/>
        <v>Inviable Sanitariamente</v>
      </c>
      <c r="XDG474" s="44" t="str">
        <f t="shared" si="1693"/>
        <v>Inviable Sanitariamente</v>
      </c>
      <c r="XDH474" s="44" t="str">
        <f t="shared" si="1693"/>
        <v>Inviable Sanitariamente</v>
      </c>
      <c r="XDI474" s="44" t="str">
        <f t="shared" si="1693"/>
        <v>Inviable Sanitariamente</v>
      </c>
      <c r="XDJ474" s="44" t="str">
        <f t="shared" si="1693"/>
        <v>Inviable Sanitariamente</v>
      </c>
      <c r="XDK474" s="44" t="str">
        <f t="shared" si="1693"/>
        <v>Inviable Sanitariamente</v>
      </c>
      <c r="XDL474" s="44" t="str">
        <f t="shared" ref="XDL474:XDU476" si="1694">IF(XDJ474&lt;5,"Sin Riesgo",IF(XDJ474 &lt;=14,"Bajo",IF(XDJ474&lt;=35,"Medio",IF(XDJ474&lt;=80,"Alto","Inviable Sanitariamente"))))</f>
        <v>Inviable Sanitariamente</v>
      </c>
      <c r="XDM474" s="44" t="str">
        <f t="shared" si="1694"/>
        <v>Inviable Sanitariamente</v>
      </c>
      <c r="XDN474" s="44" t="str">
        <f t="shared" si="1694"/>
        <v>Inviable Sanitariamente</v>
      </c>
      <c r="XDO474" s="44" t="str">
        <f t="shared" si="1694"/>
        <v>Inviable Sanitariamente</v>
      </c>
      <c r="XDP474" s="44" t="str">
        <f t="shared" si="1694"/>
        <v>Inviable Sanitariamente</v>
      </c>
      <c r="XDQ474" s="44" t="str">
        <f t="shared" si="1694"/>
        <v>Inviable Sanitariamente</v>
      </c>
      <c r="XDR474" s="44" t="str">
        <f t="shared" si="1694"/>
        <v>Inviable Sanitariamente</v>
      </c>
      <c r="XDS474" s="44" t="str">
        <f t="shared" si="1694"/>
        <v>Inviable Sanitariamente</v>
      </c>
      <c r="XDT474" s="44" t="str">
        <f t="shared" si="1694"/>
        <v>Inviable Sanitariamente</v>
      </c>
      <c r="XDU474" s="44" t="str">
        <f t="shared" si="1694"/>
        <v>Inviable Sanitariamente</v>
      </c>
      <c r="XDV474" s="44" t="str">
        <f t="shared" ref="XDV474:XEE476" si="1695">IF(XDT474&lt;5,"Sin Riesgo",IF(XDT474 &lt;=14,"Bajo",IF(XDT474&lt;=35,"Medio",IF(XDT474&lt;=80,"Alto","Inviable Sanitariamente"))))</f>
        <v>Inviable Sanitariamente</v>
      </c>
      <c r="XDW474" s="44" t="str">
        <f t="shared" si="1695"/>
        <v>Inviable Sanitariamente</v>
      </c>
      <c r="XDX474" s="44" t="str">
        <f t="shared" si="1695"/>
        <v>Inviable Sanitariamente</v>
      </c>
      <c r="XDY474" s="44" t="str">
        <f t="shared" si="1695"/>
        <v>Inviable Sanitariamente</v>
      </c>
      <c r="XDZ474" s="44" t="str">
        <f t="shared" si="1695"/>
        <v>Inviable Sanitariamente</v>
      </c>
      <c r="XEA474" s="44" t="str">
        <f t="shared" si="1695"/>
        <v>Inviable Sanitariamente</v>
      </c>
      <c r="XEB474" s="44" t="str">
        <f t="shared" si="1695"/>
        <v>Inviable Sanitariamente</v>
      </c>
      <c r="XEC474" s="44" t="str">
        <f t="shared" si="1695"/>
        <v>Inviable Sanitariamente</v>
      </c>
      <c r="XED474" s="44" t="str">
        <f t="shared" si="1695"/>
        <v>Inviable Sanitariamente</v>
      </c>
      <c r="XEE474" s="44" t="str">
        <f t="shared" si="1695"/>
        <v>Inviable Sanitariamente</v>
      </c>
      <c r="XEF474" s="44" t="str">
        <f t="shared" ref="XEF474:XEO476" si="1696">IF(XED474&lt;5,"Sin Riesgo",IF(XED474 &lt;=14,"Bajo",IF(XED474&lt;=35,"Medio",IF(XED474&lt;=80,"Alto","Inviable Sanitariamente"))))</f>
        <v>Inviable Sanitariamente</v>
      </c>
      <c r="XEG474" s="44" t="str">
        <f t="shared" si="1696"/>
        <v>Inviable Sanitariamente</v>
      </c>
      <c r="XEH474" s="44" t="str">
        <f t="shared" si="1696"/>
        <v>Inviable Sanitariamente</v>
      </c>
      <c r="XEI474" s="44" t="str">
        <f t="shared" si="1696"/>
        <v>Inviable Sanitariamente</v>
      </c>
      <c r="XEJ474" s="44" t="str">
        <f t="shared" si="1696"/>
        <v>Inviable Sanitariamente</v>
      </c>
      <c r="XEK474" s="44" t="str">
        <f t="shared" si="1696"/>
        <v>Inviable Sanitariamente</v>
      </c>
      <c r="XEL474" s="44" t="str">
        <f t="shared" si="1696"/>
        <v>Inviable Sanitariamente</v>
      </c>
      <c r="XEM474" s="44" t="str">
        <f t="shared" si="1696"/>
        <v>Inviable Sanitariamente</v>
      </c>
      <c r="XEN474" s="44" t="str">
        <f t="shared" si="1696"/>
        <v>Inviable Sanitariamente</v>
      </c>
      <c r="XEO474" s="44" t="str">
        <f t="shared" si="1696"/>
        <v>Inviable Sanitariamente</v>
      </c>
      <c r="XEP474" s="44" t="str">
        <f t="shared" ref="XEP474:XEY476" si="1697">IF(XEN474&lt;5,"Sin Riesgo",IF(XEN474 &lt;=14,"Bajo",IF(XEN474&lt;=35,"Medio",IF(XEN474&lt;=80,"Alto","Inviable Sanitariamente"))))</f>
        <v>Inviable Sanitariamente</v>
      </c>
      <c r="XEQ474" s="44" t="str">
        <f t="shared" si="1697"/>
        <v>Inviable Sanitariamente</v>
      </c>
      <c r="XER474" s="44" t="str">
        <f t="shared" si="1697"/>
        <v>Inviable Sanitariamente</v>
      </c>
      <c r="XES474" s="44" t="str">
        <f t="shared" si="1697"/>
        <v>Inviable Sanitariamente</v>
      </c>
      <c r="XET474" s="44" t="str">
        <f t="shared" si="1697"/>
        <v>Inviable Sanitariamente</v>
      </c>
      <c r="XEU474" s="44" t="str">
        <f t="shared" si="1697"/>
        <v>Inviable Sanitariamente</v>
      </c>
      <c r="XEV474" s="44" t="str">
        <f t="shared" si="1697"/>
        <v>Inviable Sanitariamente</v>
      </c>
      <c r="XEW474" s="44" t="str">
        <f t="shared" si="1697"/>
        <v>Inviable Sanitariamente</v>
      </c>
      <c r="XEX474" s="44" t="str">
        <f t="shared" si="1697"/>
        <v>Inviable Sanitariamente</v>
      </c>
      <c r="XEY474" s="44" t="str">
        <f t="shared" si="1697"/>
        <v>Inviable Sanitariamente</v>
      </c>
      <c r="XEZ474" s="44" t="str">
        <f t="shared" ref="XEZ474:XFD476" si="1698">IF(XEX474&lt;5,"Sin Riesgo",IF(XEX474 &lt;=14,"Bajo",IF(XEX474&lt;=35,"Medio",IF(XEX474&lt;=80,"Alto","Inviable Sanitariamente"))))</f>
        <v>Inviable Sanitariamente</v>
      </c>
      <c r="XFA474" s="44" t="str">
        <f t="shared" si="1698"/>
        <v>Inviable Sanitariamente</v>
      </c>
      <c r="XFB474" s="44" t="str">
        <f t="shared" si="1698"/>
        <v>Inviable Sanitariamente</v>
      </c>
      <c r="XFC474" s="44" t="str">
        <f t="shared" si="1698"/>
        <v>Inviable Sanitariamente</v>
      </c>
      <c r="XFD474" s="44" t="str">
        <f t="shared" si="1698"/>
        <v>Inviable Sanitariamente</v>
      </c>
    </row>
    <row r="475" spans="1:16384" s="44" customFormat="1" ht="32.1" customHeight="1">
      <c r="A475" s="509" t="s">
        <v>2945</v>
      </c>
      <c r="B475" s="511" t="s">
        <v>2958</v>
      </c>
      <c r="C475" s="511" t="s">
        <v>2959</v>
      </c>
      <c r="D475" s="425">
        <v>70</v>
      </c>
      <c r="E475" s="147"/>
      <c r="F475" s="717"/>
      <c r="G475" s="717"/>
      <c r="H475" s="717"/>
      <c r="I475" s="717"/>
      <c r="J475" s="717">
        <v>96.3</v>
      </c>
      <c r="K475" s="717"/>
      <c r="L475" s="717"/>
      <c r="M475" s="717"/>
      <c r="N475" s="717">
        <v>97.3</v>
      </c>
      <c r="O475" s="717"/>
      <c r="P475" s="717"/>
      <c r="Q475" s="717">
        <f t="shared" si="60"/>
        <v>96.8</v>
      </c>
      <c r="R475" s="718" t="str">
        <f t="shared" si="55"/>
        <v>NO</v>
      </c>
      <c r="S475" s="276" t="str">
        <f t="shared" si="61"/>
        <v>Inviable Sanitariamente</v>
      </c>
      <c r="T475" s="41" t="str">
        <f t="shared" si="62"/>
        <v>Inviable Sanitariamente</v>
      </c>
      <c r="U475" s="44" t="str">
        <f t="shared" si="62"/>
        <v>Inviable Sanitariamente</v>
      </c>
      <c r="V475" s="44" t="str">
        <f t="shared" si="62"/>
        <v>Inviable Sanitariamente</v>
      </c>
      <c r="W475" s="44" t="str">
        <f t="shared" si="62"/>
        <v>Inviable Sanitariamente</v>
      </c>
      <c r="X475" s="44" t="str">
        <f t="shared" si="62"/>
        <v>Inviable Sanitariamente</v>
      </c>
      <c r="Y475" s="44" t="str">
        <f t="shared" si="62"/>
        <v>Inviable Sanitariamente</v>
      </c>
      <c r="Z475" s="44" t="str">
        <f t="shared" si="62"/>
        <v>Inviable Sanitariamente</v>
      </c>
      <c r="AA475" s="44" t="str">
        <f t="shared" si="62"/>
        <v>Inviable Sanitariamente</v>
      </c>
      <c r="AB475" s="44" t="str">
        <f t="shared" si="62"/>
        <v>Inviable Sanitariamente</v>
      </c>
      <c r="AC475" s="44" t="str">
        <f t="shared" si="62"/>
        <v>Inviable Sanitariamente</v>
      </c>
      <c r="AD475" s="44" t="str">
        <f t="shared" si="63"/>
        <v>Inviable Sanitariamente</v>
      </c>
      <c r="AE475" s="44" t="str">
        <f t="shared" si="63"/>
        <v>Inviable Sanitariamente</v>
      </c>
      <c r="AF475" s="44" t="str">
        <f t="shared" si="63"/>
        <v>Inviable Sanitariamente</v>
      </c>
      <c r="AG475" s="44" t="str">
        <f t="shared" si="63"/>
        <v>Inviable Sanitariamente</v>
      </c>
      <c r="AH475" s="44" t="str">
        <f t="shared" si="63"/>
        <v>Inviable Sanitariamente</v>
      </c>
      <c r="AI475" s="44" t="str">
        <f t="shared" si="63"/>
        <v>Inviable Sanitariamente</v>
      </c>
      <c r="AJ475" s="44" t="str">
        <f t="shared" si="63"/>
        <v>Inviable Sanitariamente</v>
      </c>
      <c r="AK475" s="44" t="str">
        <f t="shared" si="63"/>
        <v>Inviable Sanitariamente</v>
      </c>
      <c r="AL475" s="44" t="str">
        <f t="shared" si="63"/>
        <v>Inviable Sanitariamente</v>
      </c>
      <c r="AM475" s="44" t="str">
        <f t="shared" si="63"/>
        <v>Inviable Sanitariamente</v>
      </c>
      <c r="AN475" s="44" t="str">
        <f t="shared" si="64"/>
        <v>Inviable Sanitariamente</v>
      </c>
      <c r="AO475" s="44" t="str">
        <f t="shared" si="64"/>
        <v>Inviable Sanitariamente</v>
      </c>
      <c r="AP475" s="44" t="str">
        <f t="shared" si="64"/>
        <v>Inviable Sanitariamente</v>
      </c>
      <c r="AQ475" s="44" t="str">
        <f t="shared" si="64"/>
        <v>Inviable Sanitariamente</v>
      </c>
      <c r="AR475" s="44" t="str">
        <f t="shared" si="64"/>
        <v>Inviable Sanitariamente</v>
      </c>
      <c r="AS475" s="44" t="str">
        <f t="shared" si="64"/>
        <v>Inviable Sanitariamente</v>
      </c>
      <c r="AT475" s="44" t="str">
        <f t="shared" si="64"/>
        <v>Inviable Sanitariamente</v>
      </c>
      <c r="AU475" s="44" t="str">
        <f t="shared" si="64"/>
        <v>Inviable Sanitariamente</v>
      </c>
      <c r="AV475" s="44" t="str">
        <f t="shared" si="64"/>
        <v>Inviable Sanitariamente</v>
      </c>
      <c r="AW475" s="44" t="str">
        <f t="shared" si="64"/>
        <v>Inviable Sanitariamente</v>
      </c>
      <c r="AX475" s="44" t="str">
        <f t="shared" si="65"/>
        <v>Inviable Sanitariamente</v>
      </c>
      <c r="AY475" s="44" t="str">
        <f t="shared" si="65"/>
        <v>Inviable Sanitariamente</v>
      </c>
      <c r="AZ475" s="44" t="str">
        <f t="shared" si="65"/>
        <v>Inviable Sanitariamente</v>
      </c>
      <c r="BA475" s="44" t="str">
        <f t="shared" si="65"/>
        <v>Inviable Sanitariamente</v>
      </c>
      <c r="BB475" s="44" t="str">
        <f t="shared" si="65"/>
        <v>Inviable Sanitariamente</v>
      </c>
      <c r="BC475" s="44" t="str">
        <f t="shared" si="65"/>
        <v>Inviable Sanitariamente</v>
      </c>
      <c r="BD475" s="44" t="str">
        <f t="shared" si="65"/>
        <v>Inviable Sanitariamente</v>
      </c>
      <c r="BE475" s="44" t="str">
        <f t="shared" si="65"/>
        <v>Inviable Sanitariamente</v>
      </c>
      <c r="BF475" s="44" t="str">
        <f t="shared" si="65"/>
        <v>Inviable Sanitariamente</v>
      </c>
      <c r="BG475" s="44" t="str">
        <f t="shared" si="65"/>
        <v>Inviable Sanitariamente</v>
      </c>
      <c r="BH475" s="44" t="str">
        <f t="shared" si="66"/>
        <v>Inviable Sanitariamente</v>
      </c>
      <c r="BI475" s="44" t="str">
        <f t="shared" si="66"/>
        <v>Inviable Sanitariamente</v>
      </c>
      <c r="BJ475" s="44" t="str">
        <f t="shared" si="66"/>
        <v>Inviable Sanitariamente</v>
      </c>
      <c r="BK475" s="44" t="str">
        <f t="shared" si="66"/>
        <v>Inviable Sanitariamente</v>
      </c>
      <c r="BL475" s="44" t="str">
        <f t="shared" si="66"/>
        <v>Inviable Sanitariamente</v>
      </c>
      <c r="BM475" s="44" t="str">
        <f t="shared" si="66"/>
        <v>Inviable Sanitariamente</v>
      </c>
      <c r="BN475" s="44" t="str">
        <f t="shared" si="66"/>
        <v>Inviable Sanitariamente</v>
      </c>
      <c r="BO475" s="44" t="str">
        <f t="shared" si="66"/>
        <v>Inviable Sanitariamente</v>
      </c>
      <c r="BP475" s="44" t="str">
        <f t="shared" si="66"/>
        <v>Inviable Sanitariamente</v>
      </c>
      <c r="BQ475" s="44" t="str">
        <f t="shared" si="66"/>
        <v>Inviable Sanitariamente</v>
      </c>
      <c r="BR475" s="44" t="str">
        <f t="shared" si="67"/>
        <v>Inviable Sanitariamente</v>
      </c>
      <c r="BS475" s="44" t="str">
        <f t="shared" si="67"/>
        <v>Inviable Sanitariamente</v>
      </c>
      <c r="BT475" s="44" t="str">
        <f t="shared" si="67"/>
        <v>Inviable Sanitariamente</v>
      </c>
      <c r="BU475" s="44" t="str">
        <f t="shared" si="67"/>
        <v>Inviable Sanitariamente</v>
      </c>
      <c r="BV475" s="44" t="str">
        <f t="shared" si="67"/>
        <v>Inviable Sanitariamente</v>
      </c>
      <c r="BW475" s="44" t="str">
        <f t="shared" si="67"/>
        <v>Inviable Sanitariamente</v>
      </c>
      <c r="BX475" s="44" t="str">
        <f t="shared" si="67"/>
        <v>Inviable Sanitariamente</v>
      </c>
      <c r="BY475" s="44" t="str">
        <f t="shared" si="67"/>
        <v>Inviable Sanitariamente</v>
      </c>
      <c r="BZ475" s="44" t="str">
        <f t="shared" si="67"/>
        <v>Inviable Sanitariamente</v>
      </c>
      <c r="CA475" s="44" t="str">
        <f t="shared" si="67"/>
        <v>Inviable Sanitariamente</v>
      </c>
      <c r="CB475" s="44" t="str">
        <f t="shared" si="68"/>
        <v>Inviable Sanitariamente</v>
      </c>
      <c r="CC475" s="44" t="str">
        <f t="shared" si="68"/>
        <v>Inviable Sanitariamente</v>
      </c>
      <c r="CD475" s="44" t="str">
        <f t="shared" si="68"/>
        <v>Inviable Sanitariamente</v>
      </c>
      <c r="CE475" s="44" t="str">
        <f t="shared" si="68"/>
        <v>Inviable Sanitariamente</v>
      </c>
      <c r="CF475" s="44" t="str">
        <f t="shared" si="68"/>
        <v>Inviable Sanitariamente</v>
      </c>
      <c r="CG475" s="44" t="str">
        <f t="shared" si="68"/>
        <v>Inviable Sanitariamente</v>
      </c>
      <c r="CH475" s="44" t="str">
        <f t="shared" si="68"/>
        <v>Inviable Sanitariamente</v>
      </c>
      <c r="CI475" s="44" t="str">
        <f t="shared" si="68"/>
        <v>Inviable Sanitariamente</v>
      </c>
      <c r="CJ475" s="44" t="str">
        <f t="shared" si="68"/>
        <v>Inviable Sanitariamente</v>
      </c>
      <c r="CK475" s="44" t="str">
        <f t="shared" si="68"/>
        <v>Inviable Sanitariamente</v>
      </c>
      <c r="CL475" s="44" t="str">
        <f t="shared" si="69"/>
        <v>Inviable Sanitariamente</v>
      </c>
      <c r="CM475" s="44" t="str">
        <f t="shared" si="69"/>
        <v>Inviable Sanitariamente</v>
      </c>
      <c r="CN475" s="44" t="str">
        <f t="shared" si="69"/>
        <v>Inviable Sanitariamente</v>
      </c>
      <c r="CO475" s="44" t="str">
        <f t="shared" si="69"/>
        <v>Inviable Sanitariamente</v>
      </c>
      <c r="CP475" s="44" t="str">
        <f t="shared" si="69"/>
        <v>Inviable Sanitariamente</v>
      </c>
      <c r="CQ475" s="44" t="str">
        <f t="shared" si="69"/>
        <v>Inviable Sanitariamente</v>
      </c>
      <c r="CR475" s="44" t="str">
        <f t="shared" si="69"/>
        <v>Inviable Sanitariamente</v>
      </c>
      <c r="CS475" s="44" t="str">
        <f t="shared" si="69"/>
        <v>Inviable Sanitariamente</v>
      </c>
      <c r="CT475" s="44" t="str">
        <f t="shared" si="69"/>
        <v>Inviable Sanitariamente</v>
      </c>
      <c r="CU475" s="44" t="str">
        <f t="shared" si="69"/>
        <v>Inviable Sanitariamente</v>
      </c>
      <c r="CV475" s="44" t="str">
        <f t="shared" si="70"/>
        <v>Inviable Sanitariamente</v>
      </c>
      <c r="CW475" s="44" t="str">
        <f t="shared" si="70"/>
        <v>Inviable Sanitariamente</v>
      </c>
      <c r="CX475" s="44" t="str">
        <f t="shared" si="70"/>
        <v>Inviable Sanitariamente</v>
      </c>
      <c r="CY475" s="44" t="str">
        <f t="shared" si="70"/>
        <v>Inviable Sanitariamente</v>
      </c>
      <c r="CZ475" s="44" t="str">
        <f t="shared" si="70"/>
        <v>Inviable Sanitariamente</v>
      </c>
      <c r="DA475" s="44" t="str">
        <f t="shared" si="70"/>
        <v>Inviable Sanitariamente</v>
      </c>
      <c r="DB475" s="44" t="str">
        <f t="shared" si="70"/>
        <v>Inviable Sanitariamente</v>
      </c>
      <c r="DC475" s="44" t="str">
        <f t="shared" si="70"/>
        <v>Inviable Sanitariamente</v>
      </c>
      <c r="DD475" s="44" t="str">
        <f t="shared" si="70"/>
        <v>Inviable Sanitariamente</v>
      </c>
      <c r="DE475" s="44" t="str">
        <f t="shared" si="70"/>
        <v>Inviable Sanitariamente</v>
      </c>
      <c r="DF475" s="44" t="str">
        <f t="shared" si="71"/>
        <v>Inviable Sanitariamente</v>
      </c>
      <c r="DG475" s="44" t="str">
        <f t="shared" si="71"/>
        <v>Inviable Sanitariamente</v>
      </c>
      <c r="DH475" s="44" t="str">
        <f t="shared" si="71"/>
        <v>Inviable Sanitariamente</v>
      </c>
      <c r="DI475" s="44" t="str">
        <f t="shared" si="71"/>
        <v>Inviable Sanitariamente</v>
      </c>
      <c r="DJ475" s="44" t="str">
        <f t="shared" si="71"/>
        <v>Inviable Sanitariamente</v>
      </c>
      <c r="DK475" s="44" t="str">
        <f t="shared" si="71"/>
        <v>Inviable Sanitariamente</v>
      </c>
      <c r="DL475" s="44" t="str">
        <f t="shared" si="71"/>
        <v>Inviable Sanitariamente</v>
      </c>
      <c r="DM475" s="44" t="str">
        <f t="shared" si="71"/>
        <v>Inviable Sanitariamente</v>
      </c>
      <c r="DN475" s="44" t="str">
        <f t="shared" si="71"/>
        <v>Inviable Sanitariamente</v>
      </c>
      <c r="DO475" s="44" t="str">
        <f t="shared" si="71"/>
        <v>Inviable Sanitariamente</v>
      </c>
      <c r="DP475" s="44" t="str">
        <f t="shared" si="72"/>
        <v>Inviable Sanitariamente</v>
      </c>
      <c r="DQ475" s="44" t="str">
        <f t="shared" si="72"/>
        <v>Inviable Sanitariamente</v>
      </c>
      <c r="DR475" s="44" t="str">
        <f t="shared" si="72"/>
        <v>Inviable Sanitariamente</v>
      </c>
      <c r="DS475" s="44" t="str">
        <f t="shared" si="72"/>
        <v>Inviable Sanitariamente</v>
      </c>
      <c r="DT475" s="44" t="str">
        <f t="shared" si="72"/>
        <v>Inviable Sanitariamente</v>
      </c>
      <c r="DU475" s="44" t="str">
        <f t="shared" si="72"/>
        <v>Inviable Sanitariamente</v>
      </c>
      <c r="DV475" s="44" t="str">
        <f t="shared" si="72"/>
        <v>Inviable Sanitariamente</v>
      </c>
      <c r="DW475" s="44" t="str">
        <f t="shared" si="72"/>
        <v>Inviable Sanitariamente</v>
      </c>
      <c r="DX475" s="44" t="str">
        <f t="shared" si="72"/>
        <v>Inviable Sanitariamente</v>
      </c>
      <c r="DY475" s="44" t="str">
        <f t="shared" si="72"/>
        <v>Inviable Sanitariamente</v>
      </c>
      <c r="DZ475" s="44" t="str">
        <f t="shared" si="73"/>
        <v>Inviable Sanitariamente</v>
      </c>
      <c r="EA475" s="44" t="str">
        <f t="shared" si="73"/>
        <v>Inviable Sanitariamente</v>
      </c>
      <c r="EB475" s="44" t="str">
        <f t="shared" si="73"/>
        <v>Inviable Sanitariamente</v>
      </c>
      <c r="EC475" s="44" t="str">
        <f t="shared" si="73"/>
        <v>Inviable Sanitariamente</v>
      </c>
      <c r="ED475" s="44" t="str">
        <f t="shared" si="73"/>
        <v>Inviable Sanitariamente</v>
      </c>
      <c r="EE475" s="44" t="str">
        <f t="shared" si="73"/>
        <v>Inviable Sanitariamente</v>
      </c>
      <c r="EF475" s="44" t="str">
        <f t="shared" si="73"/>
        <v>Inviable Sanitariamente</v>
      </c>
      <c r="EG475" s="44" t="str">
        <f t="shared" si="73"/>
        <v>Inviable Sanitariamente</v>
      </c>
      <c r="EH475" s="44" t="str">
        <f t="shared" si="73"/>
        <v>Inviable Sanitariamente</v>
      </c>
      <c r="EI475" s="44" t="str">
        <f t="shared" si="73"/>
        <v>Inviable Sanitariamente</v>
      </c>
      <c r="EJ475" s="44" t="str">
        <f t="shared" si="74"/>
        <v>Inviable Sanitariamente</v>
      </c>
      <c r="EK475" s="44" t="str">
        <f t="shared" si="74"/>
        <v>Inviable Sanitariamente</v>
      </c>
      <c r="EL475" s="44" t="str">
        <f t="shared" si="74"/>
        <v>Inviable Sanitariamente</v>
      </c>
      <c r="EM475" s="44" t="str">
        <f t="shared" si="74"/>
        <v>Inviable Sanitariamente</v>
      </c>
      <c r="EN475" s="44" t="str">
        <f t="shared" si="74"/>
        <v>Inviable Sanitariamente</v>
      </c>
      <c r="EO475" s="44" t="str">
        <f t="shared" si="74"/>
        <v>Inviable Sanitariamente</v>
      </c>
      <c r="EP475" s="44" t="str">
        <f t="shared" si="74"/>
        <v>Inviable Sanitariamente</v>
      </c>
      <c r="EQ475" s="44" t="str">
        <f t="shared" si="74"/>
        <v>Inviable Sanitariamente</v>
      </c>
      <c r="ER475" s="44" t="str">
        <f t="shared" si="74"/>
        <v>Inviable Sanitariamente</v>
      </c>
      <c r="ES475" s="44" t="str">
        <f t="shared" si="74"/>
        <v>Inviable Sanitariamente</v>
      </c>
      <c r="ET475" s="44" t="str">
        <f t="shared" si="75"/>
        <v>Inviable Sanitariamente</v>
      </c>
      <c r="EU475" s="44" t="str">
        <f t="shared" si="75"/>
        <v>Inviable Sanitariamente</v>
      </c>
      <c r="EV475" s="44" t="str">
        <f t="shared" si="75"/>
        <v>Inviable Sanitariamente</v>
      </c>
      <c r="EW475" s="44" t="str">
        <f t="shared" si="75"/>
        <v>Inviable Sanitariamente</v>
      </c>
      <c r="EX475" s="44" t="str">
        <f t="shared" si="75"/>
        <v>Inviable Sanitariamente</v>
      </c>
      <c r="EY475" s="44" t="str">
        <f t="shared" si="75"/>
        <v>Inviable Sanitariamente</v>
      </c>
      <c r="EZ475" s="44" t="str">
        <f t="shared" si="75"/>
        <v>Inviable Sanitariamente</v>
      </c>
      <c r="FA475" s="44" t="str">
        <f t="shared" si="75"/>
        <v>Inviable Sanitariamente</v>
      </c>
      <c r="FB475" s="44" t="str">
        <f t="shared" si="75"/>
        <v>Inviable Sanitariamente</v>
      </c>
      <c r="FC475" s="44" t="str">
        <f t="shared" si="75"/>
        <v>Inviable Sanitariamente</v>
      </c>
      <c r="FD475" s="44" t="str">
        <f t="shared" si="76"/>
        <v>Inviable Sanitariamente</v>
      </c>
      <c r="FE475" s="44" t="str">
        <f t="shared" si="76"/>
        <v>Inviable Sanitariamente</v>
      </c>
      <c r="FF475" s="44" t="str">
        <f t="shared" si="76"/>
        <v>Inviable Sanitariamente</v>
      </c>
      <c r="FG475" s="44" t="str">
        <f t="shared" si="76"/>
        <v>Inviable Sanitariamente</v>
      </c>
      <c r="FH475" s="44" t="str">
        <f t="shared" si="76"/>
        <v>Inviable Sanitariamente</v>
      </c>
      <c r="FI475" s="44" t="str">
        <f t="shared" si="76"/>
        <v>Inviable Sanitariamente</v>
      </c>
      <c r="FJ475" s="44" t="str">
        <f t="shared" si="76"/>
        <v>Inviable Sanitariamente</v>
      </c>
      <c r="FK475" s="44" t="str">
        <f t="shared" si="76"/>
        <v>Inviable Sanitariamente</v>
      </c>
      <c r="FL475" s="44" t="str">
        <f t="shared" si="76"/>
        <v>Inviable Sanitariamente</v>
      </c>
      <c r="FM475" s="44" t="str">
        <f t="shared" si="76"/>
        <v>Inviable Sanitariamente</v>
      </c>
      <c r="FN475" s="44" t="str">
        <f t="shared" si="77"/>
        <v>Inviable Sanitariamente</v>
      </c>
      <c r="FO475" s="44" t="str">
        <f t="shared" si="77"/>
        <v>Inviable Sanitariamente</v>
      </c>
      <c r="FP475" s="44" t="str">
        <f t="shared" si="77"/>
        <v>Inviable Sanitariamente</v>
      </c>
      <c r="FQ475" s="44" t="str">
        <f t="shared" si="77"/>
        <v>Inviable Sanitariamente</v>
      </c>
      <c r="FR475" s="44" t="str">
        <f t="shared" si="77"/>
        <v>Inviable Sanitariamente</v>
      </c>
      <c r="FS475" s="44" t="str">
        <f t="shared" si="77"/>
        <v>Inviable Sanitariamente</v>
      </c>
      <c r="FT475" s="44" t="str">
        <f t="shared" si="77"/>
        <v>Inviable Sanitariamente</v>
      </c>
      <c r="FU475" s="44" t="str">
        <f t="shared" si="77"/>
        <v>Inviable Sanitariamente</v>
      </c>
      <c r="FV475" s="44" t="str">
        <f t="shared" si="77"/>
        <v>Inviable Sanitariamente</v>
      </c>
      <c r="FW475" s="44" t="str">
        <f t="shared" si="77"/>
        <v>Inviable Sanitariamente</v>
      </c>
      <c r="FX475" s="44" t="str">
        <f t="shared" si="78"/>
        <v>Inviable Sanitariamente</v>
      </c>
      <c r="FY475" s="44" t="str">
        <f t="shared" si="78"/>
        <v>Inviable Sanitariamente</v>
      </c>
      <c r="FZ475" s="44" t="str">
        <f t="shared" si="78"/>
        <v>Inviable Sanitariamente</v>
      </c>
      <c r="GA475" s="44" t="str">
        <f t="shared" si="78"/>
        <v>Inviable Sanitariamente</v>
      </c>
      <c r="GB475" s="44" t="str">
        <f t="shared" si="78"/>
        <v>Inviable Sanitariamente</v>
      </c>
      <c r="GC475" s="44" t="str">
        <f t="shared" si="78"/>
        <v>Inviable Sanitariamente</v>
      </c>
      <c r="GD475" s="44" t="str">
        <f t="shared" si="78"/>
        <v>Inviable Sanitariamente</v>
      </c>
      <c r="GE475" s="44" t="str">
        <f t="shared" si="78"/>
        <v>Inviable Sanitariamente</v>
      </c>
      <c r="GF475" s="44" t="str">
        <f t="shared" si="78"/>
        <v>Inviable Sanitariamente</v>
      </c>
      <c r="GG475" s="44" t="str">
        <f t="shared" si="78"/>
        <v>Inviable Sanitariamente</v>
      </c>
      <c r="GH475" s="44" t="str">
        <f t="shared" si="79"/>
        <v>Inviable Sanitariamente</v>
      </c>
      <c r="GI475" s="44" t="str">
        <f t="shared" si="79"/>
        <v>Inviable Sanitariamente</v>
      </c>
      <c r="GJ475" s="44" t="str">
        <f t="shared" si="79"/>
        <v>Inviable Sanitariamente</v>
      </c>
      <c r="GK475" s="44" t="str">
        <f t="shared" si="79"/>
        <v>Inviable Sanitariamente</v>
      </c>
      <c r="GL475" s="44" t="str">
        <f t="shared" si="79"/>
        <v>Inviable Sanitariamente</v>
      </c>
      <c r="GM475" s="44" t="str">
        <f t="shared" si="79"/>
        <v>Inviable Sanitariamente</v>
      </c>
      <c r="GN475" s="44" t="str">
        <f t="shared" si="79"/>
        <v>Inviable Sanitariamente</v>
      </c>
      <c r="GO475" s="44" t="str">
        <f t="shared" si="79"/>
        <v>Inviable Sanitariamente</v>
      </c>
      <c r="GP475" s="44" t="str">
        <f t="shared" si="79"/>
        <v>Inviable Sanitariamente</v>
      </c>
      <c r="GQ475" s="44" t="str">
        <f t="shared" si="79"/>
        <v>Inviable Sanitariamente</v>
      </c>
      <c r="GR475" s="44" t="str">
        <f t="shared" si="80"/>
        <v>Inviable Sanitariamente</v>
      </c>
      <c r="GS475" s="44" t="str">
        <f t="shared" si="80"/>
        <v>Inviable Sanitariamente</v>
      </c>
      <c r="GT475" s="44" t="str">
        <f t="shared" si="80"/>
        <v>Inviable Sanitariamente</v>
      </c>
      <c r="GU475" s="44" t="str">
        <f t="shared" si="80"/>
        <v>Inviable Sanitariamente</v>
      </c>
      <c r="GV475" s="44" t="str">
        <f t="shared" si="80"/>
        <v>Inviable Sanitariamente</v>
      </c>
      <c r="GW475" s="44" t="str">
        <f t="shared" si="80"/>
        <v>Inviable Sanitariamente</v>
      </c>
      <c r="GX475" s="44" t="str">
        <f t="shared" si="80"/>
        <v>Inviable Sanitariamente</v>
      </c>
      <c r="GY475" s="44" t="str">
        <f t="shared" si="80"/>
        <v>Inviable Sanitariamente</v>
      </c>
      <c r="GZ475" s="44" t="str">
        <f t="shared" si="80"/>
        <v>Inviable Sanitariamente</v>
      </c>
      <c r="HA475" s="44" t="str">
        <f t="shared" si="80"/>
        <v>Inviable Sanitariamente</v>
      </c>
      <c r="HB475" s="44" t="str">
        <f t="shared" si="81"/>
        <v>Inviable Sanitariamente</v>
      </c>
      <c r="HC475" s="44" t="str">
        <f t="shared" si="81"/>
        <v>Inviable Sanitariamente</v>
      </c>
      <c r="HD475" s="44" t="str">
        <f t="shared" si="81"/>
        <v>Inviable Sanitariamente</v>
      </c>
      <c r="HE475" s="44" t="str">
        <f t="shared" si="81"/>
        <v>Inviable Sanitariamente</v>
      </c>
      <c r="HF475" s="44" t="str">
        <f t="shared" si="81"/>
        <v>Inviable Sanitariamente</v>
      </c>
      <c r="HG475" s="44" t="str">
        <f t="shared" si="81"/>
        <v>Inviable Sanitariamente</v>
      </c>
      <c r="HH475" s="44" t="str">
        <f t="shared" si="81"/>
        <v>Inviable Sanitariamente</v>
      </c>
      <c r="HI475" s="44" t="str">
        <f t="shared" si="81"/>
        <v>Inviable Sanitariamente</v>
      </c>
      <c r="HJ475" s="44" t="str">
        <f t="shared" si="81"/>
        <v>Inviable Sanitariamente</v>
      </c>
      <c r="HK475" s="44" t="str">
        <f t="shared" si="81"/>
        <v>Inviable Sanitariamente</v>
      </c>
      <c r="HL475" s="44" t="str">
        <f t="shared" si="82"/>
        <v>Inviable Sanitariamente</v>
      </c>
      <c r="HM475" s="44" t="str">
        <f t="shared" si="82"/>
        <v>Inviable Sanitariamente</v>
      </c>
      <c r="HN475" s="44" t="str">
        <f t="shared" si="82"/>
        <v>Inviable Sanitariamente</v>
      </c>
      <c r="HO475" s="44" t="str">
        <f t="shared" si="82"/>
        <v>Inviable Sanitariamente</v>
      </c>
      <c r="HP475" s="44" t="str">
        <f t="shared" si="82"/>
        <v>Inviable Sanitariamente</v>
      </c>
      <c r="HQ475" s="44" t="str">
        <f t="shared" si="82"/>
        <v>Inviable Sanitariamente</v>
      </c>
      <c r="HR475" s="44" t="str">
        <f t="shared" si="82"/>
        <v>Inviable Sanitariamente</v>
      </c>
      <c r="HS475" s="44" t="str">
        <f t="shared" si="82"/>
        <v>Inviable Sanitariamente</v>
      </c>
      <c r="HT475" s="44" t="str">
        <f t="shared" si="82"/>
        <v>Inviable Sanitariamente</v>
      </c>
      <c r="HU475" s="44" t="str">
        <f t="shared" si="82"/>
        <v>Inviable Sanitariamente</v>
      </c>
      <c r="HV475" s="44" t="str">
        <f t="shared" si="83"/>
        <v>Inviable Sanitariamente</v>
      </c>
      <c r="HW475" s="44" t="str">
        <f t="shared" si="83"/>
        <v>Inviable Sanitariamente</v>
      </c>
      <c r="HX475" s="44" t="str">
        <f t="shared" si="83"/>
        <v>Inviable Sanitariamente</v>
      </c>
      <c r="HY475" s="44" t="str">
        <f t="shared" si="83"/>
        <v>Inviable Sanitariamente</v>
      </c>
      <c r="HZ475" s="44" t="str">
        <f t="shared" si="83"/>
        <v>Inviable Sanitariamente</v>
      </c>
      <c r="IA475" s="44" t="str">
        <f t="shared" si="83"/>
        <v>Inviable Sanitariamente</v>
      </c>
      <c r="IB475" s="44" t="str">
        <f t="shared" si="83"/>
        <v>Inviable Sanitariamente</v>
      </c>
      <c r="IC475" s="44" t="str">
        <f t="shared" si="83"/>
        <v>Inviable Sanitariamente</v>
      </c>
      <c r="ID475" s="44" t="str">
        <f t="shared" si="83"/>
        <v>Inviable Sanitariamente</v>
      </c>
      <c r="IE475" s="44" t="str">
        <f t="shared" si="83"/>
        <v>Inviable Sanitariamente</v>
      </c>
      <c r="IF475" s="44" t="str">
        <f t="shared" si="84"/>
        <v>Inviable Sanitariamente</v>
      </c>
      <c r="IG475" s="44" t="str">
        <f t="shared" si="84"/>
        <v>Inviable Sanitariamente</v>
      </c>
      <c r="IH475" s="44" t="str">
        <f t="shared" si="84"/>
        <v>Inviable Sanitariamente</v>
      </c>
      <c r="II475" s="44" t="str">
        <f t="shared" si="84"/>
        <v>Inviable Sanitariamente</v>
      </c>
      <c r="IJ475" s="44" t="str">
        <f t="shared" si="84"/>
        <v>Inviable Sanitariamente</v>
      </c>
      <c r="IK475" s="44" t="str">
        <f t="shared" si="84"/>
        <v>Inviable Sanitariamente</v>
      </c>
      <c r="IL475" s="44" t="str">
        <f t="shared" si="84"/>
        <v>Inviable Sanitariamente</v>
      </c>
      <c r="IM475" s="44" t="str">
        <f t="shared" si="84"/>
        <v>Inviable Sanitariamente</v>
      </c>
      <c r="IN475" s="44" t="str">
        <f t="shared" si="84"/>
        <v>Inviable Sanitariamente</v>
      </c>
      <c r="IO475" s="44" t="str">
        <f t="shared" si="84"/>
        <v>Inviable Sanitariamente</v>
      </c>
      <c r="IP475" s="44" t="str">
        <f t="shared" si="85"/>
        <v>Inviable Sanitariamente</v>
      </c>
      <c r="IQ475" s="44" t="str">
        <f t="shared" si="85"/>
        <v>Inviable Sanitariamente</v>
      </c>
      <c r="IR475" s="44" t="str">
        <f t="shared" si="85"/>
        <v>Inviable Sanitariamente</v>
      </c>
      <c r="IS475" s="44" t="str">
        <f t="shared" si="85"/>
        <v>Inviable Sanitariamente</v>
      </c>
      <c r="IT475" s="44" t="str">
        <f t="shared" si="85"/>
        <v>Inviable Sanitariamente</v>
      </c>
      <c r="IU475" s="44" t="str">
        <f t="shared" si="85"/>
        <v>Inviable Sanitariamente</v>
      </c>
      <c r="IV475" s="44" t="str">
        <f t="shared" si="85"/>
        <v>Inviable Sanitariamente</v>
      </c>
      <c r="IW475" s="44" t="str">
        <f t="shared" si="85"/>
        <v>Inviable Sanitariamente</v>
      </c>
      <c r="IX475" s="44" t="str">
        <f t="shared" si="85"/>
        <v>Inviable Sanitariamente</v>
      </c>
      <c r="IY475" s="44" t="str">
        <f t="shared" si="85"/>
        <v>Inviable Sanitariamente</v>
      </c>
      <c r="IZ475" s="44" t="str">
        <f t="shared" si="86"/>
        <v>Inviable Sanitariamente</v>
      </c>
      <c r="JA475" s="44" t="str">
        <f t="shared" si="86"/>
        <v>Inviable Sanitariamente</v>
      </c>
      <c r="JB475" s="44" t="str">
        <f t="shared" si="86"/>
        <v>Inviable Sanitariamente</v>
      </c>
      <c r="JC475" s="44" t="str">
        <f t="shared" si="86"/>
        <v>Inviable Sanitariamente</v>
      </c>
      <c r="JD475" s="44" t="str">
        <f t="shared" si="86"/>
        <v>Inviable Sanitariamente</v>
      </c>
      <c r="JE475" s="44" t="str">
        <f t="shared" si="86"/>
        <v>Inviable Sanitariamente</v>
      </c>
      <c r="JF475" s="44" t="str">
        <f t="shared" si="86"/>
        <v>Inviable Sanitariamente</v>
      </c>
      <c r="JG475" s="44" t="str">
        <f t="shared" si="86"/>
        <v>Inviable Sanitariamente</v>
      </c>
      <c r="JH475" s="44" t="str">
        <f t="shared" si="86"/>
        <v>Inviable Sanitariamente</v>
      </c>
      <c r="JI475" s="44" t="str">
        <f t="shared" si="86"/>
        <v>Inviable Sanitariamente</v>
      </c>
      <c r="JJ475" s="44" t="str">
        <f t="shared" si="87"/>
        <v>Inviable Sanitariamente</v>
      </c>
      <c r="JK475" s="44" t="str">
        <f t="shared" si="87"/>
        <v>Inviable Sanitariamente</v>
      </c>
      <c r="JL475" s="44" t="str">
        <f t="shared" si="87"/>
        <v>Inviable Sanitariamente</v>
      </c>
      <c r="JM475" s="44" t="str">
        <f t="shared" si="87"/>
        <v>Inviable Sanitariamente</v>
      </c>
      <c r="JN475" s="44" t="str">
        <f t="shared" si="87"/>
        <v>Inviable Sanitariamente</v>
      </c>
      <c r="JO475" s="44" t="str">
        <f t="shared" si="87"/>
        <v>Inviable Sanitariamente</v>
      </c>
      <c r="JP475" s="44" t="str">
        <f t="shared" si="87"/>
        <v>Inviable Sanitariamente</v>
      </c>
      <c r="JQ475" s="44" t="str">
        <f t="shared" si="87"/>
        <v>Inviable Sanitariamente</v>
      </c>
      <c r="JR475" s="44" t="str">
        <f t="shared" si="87"/>
        <v>Inviable Sanitariamente</v>
      </c>
      <c r="JS475" s="44" t="str">
        <f t="shared" si="87"/>
        <v>Inviable Sanitariamente</v>
      </c>
      <c r="JT475" s="44" t="str">
        <f t="shared" si="88"/>
        <v>Inviable Sanitariamente</v>
      </c>
      <c r="JU475" s="44" t="str">
        <f t="shared" si="88"/>
        <v>Inviable Sanitariamente</v>
      </c>
      <c r="JV475" s="44" t="str">
        <f t="shared" si="88"/>
        <v>Inviable Sanitariamente</v>
      </c>
      <c r="JW475" s="44" t="str">
        <f t="shared" si="88"/>
        <v>Inviable Sanitariamente</v>
      </c>
      <c r="JX475" s="44" t="str">
        <f t="shared" si="88"/>
        <v>Inviable Sanitariamente</v>
      </c>
      <c r="JY475" s="44" t="str">
        <f t="shared" si="88"/>
        <v>Inviable Sanitariamente</v>
      </c>
      <c r="JZ475" s="44" t="str">
        <f t="shared" si="88"/>
        <v>Inviable Sanitariamente</v>
      </c>
      <c r="KA475" s="44" t="str">
        <f t="shared" si="88"/>
        <v>Inviable Sanitariamente</v>
      </c>
      <c r="KB475" s="44" t="str">
        <f t="shared" si="88"/>
        <v>Inviable Sanitariamente</v>
      </c>
      <c r="KC475" s="44" t="str">
        <f t="shared" si="88"/>
        <v>Inviable Sanitariamente</v>
      </c>
      <c r="KD475" s="44" t="str">
        <f t="shared" si="89"/>
        <v>Inviable Sanitariamente</v>
      </c>
      <c r="KE475" s="44" t="str">
        <f t="shared" si="89"/>
        <v>Inviable Sanitariamente</v>
      </c>
      <c r="KF475" s="44" t="str">
        <f t="shared" si="89"/>
        <v>Inviable Sanitariamente</v>
      </c>
      <c r="KG475" s="44" t="str">
        <f t="shared" si="89"/>
        <v>Inviable Sanitariamente</v>
      </c>
      <c r="KH475" s="44" t="str">
        <f t="shared" si="89"/>
        <v>Inviable Sanitariamente</v>
      </c>
      <c r="KI475" s="44" t="str">
        <f t="shared" si="89"/>
        <v>Inviable Sanitariamente</v>
      </c>
      <c r="KJ475" s="44" t="str">
        <f t="shared" si="89"/>
        <v>Inviable Sanitariamente</v>
      </c>
      <c r="KK475" s="44" t="str">
        <f t="shared" si="89"/>
        <v>Inviable Sanitariamente</v>
      </c>
      <c r="KL475" s="44" t="str">
        <f t="shared" si="89"/>
        <v>Inviable Sanitariamente</v>
      </c>
      <c r="KM475" s="44" t="str">
        <f t="shared" si="89"/>
        <v>Inviable Sanitariamente</v>
      </c>
      <c r="KN475" s="44" t="str">
        <f t="shared" si="90"/>
        <v>Inviable Sanitariamente</v>
      </c>
      <c r="KO475" s="44" t="str">
        <f t="shared" si="90"/>
        <v>Inviable Sanitariamente</v>
      </c>
      <c r="KP475" s="44" t="str">
        <f t="shared" si="90"/>
        <v>Inviable Sanitariamente</v>
      </c>
      <c r="KQ475" s="44" t="str">
        <f t="shared" si="90"/>
        <v>Inviable Sanitariamente</v>
      </c>
      <c r="KR475" s="44" t="str">
        <f t="shared" si="90"/>
        <v>Inviable Sanitariamente</v>
      </c>
      <c r="KS475" s="44" t="str">
        <f t="shared" si="90"/>
        <v>Inviable Sanitariamente</v>
      </c>
      <c r="KT475" s="44" t="str">
        <f t="shared" si="90"/>
        <v>Inviable Sanitariamente</v>
      </c>
      <c r="KU475" s="44" t="str">
        <f t="shared" si="90"/>
        <v>Inviable Sanitariamente</v>
      </c>
      <c r="KV475" s="44" t="str">
        <f t="shared" si="90"/>
        <v>Inviable Sanitariamente</v>
      </c>
      <c r="KW475" s="44" t="str">
        <f t="shared" si="90"/>
        <v>Inviable Sanitariamente</v>
      </c>
      <c r="KX475" s="44" t="str">
        <f t="shared" si="91"/>
        <v>Inviable Sanitariamente</v>
      </c>
      <c r="KY475" s="44" t="str">
        <f t="shared" si="91"/>
        <v>Inviable Sanitariamente</v>
      </c>
      <c r="KZ475" s="44" t="str">
        <f t="shared" si="91"/>
        <v>Inviable Sanitariamente</v>
      </c>
      <c r="LA475" s="44" t="str">
        <f t="shared" si="91"/>
        <v>Inviable Sanitariamente</v>
      </c>
      <c r="LB475" s="44" t="str">
        <f t="shared" si="91"/>
        <v>Inviable Sanitariamente</v>
      </c>
      <c r="LC475" s="44" t="str">
        <f t="shared" si="91"/>
        <v>Inviable Sanitariamente</v>
      </c>
      <c r="LD475" s="44" t="str">
        <f t="shared" si="91"/>
        <v>Inviable Sanitariamente</v>
      </c>
      <c r="LE475" s="44" t="str">
        <f t="shared" si="91"/>
        <v>Inviable Sanitariamente</v>
      </c>
      <c r="LF475" s="44" t="str">
        <f t="shared" si="91"/>
        <v>Inviable Sanitariamente</v>
      </c>
      <c r="LG475" s="44" t="str">
        <f t="shared" si="91"/>
        <v>Inviable Sanitariamente</v>
      </c>
      <c r="LH475" s="44" t="str">
        <f t="shared" si="92"/>
        <v>Inviable Sanitariamente</v>
      </c>
      <c r="LI475" s="44" t="str">
        <f t="shared" si="92"/>
        <v>Inviable Sanitariamente</v>
      </c>
      <c r="LJ475" s="44" t="str">
        <f t="shared" si="92"/>
        <v>Inviable Sanitariamente</v>
      </c>
      <c r="LK475" s="44" t="str">
        <f t="shared" si="92"/>
        <v>Inviable Sanitariamente</v>
      </c>
      <c r="LL475" s="44" t="str">
        <f t="shared" si="92"/>
        <v>Inviable Sanitariamente</v>
      </c>
      <c r="LM475" s="44" t="str">
        <f t="shared" si="92"/>
        <v>Inviable Sanitariamente</v>
      </c>
      <c r="LN475" s="44" t="str">
        <f t="shared" si="92"/>
        <v>Inviable Sanitariamente</v>
      </c>
      <c r="LO475" s="44" t="str">
        <f t="shared" si="92"/>
        <v>Inviable Sanitariamente</v>
      </c>
      <c r="LP475" s="44" t="str">
        <f t="shared" si="92"/>
        <v>Inviable Sanitariamente</v>
      </c>
      <c r="LQ475" s="44" t="str">
        <f t="shared" si="92"/>
        <v>Inviable Sanitariamente</v>
      </c>
      <c r="LR475" s="44" t="str">
        <f t="shared" si="93"/>
        <v>Inviable Sanitariamente</v>
      </c>
      <c r="LS475" s="44" t="str">
        <f t="shared" si="93"/>
        <v>Inviable Sanitariamente</v>
      </c>
      <c r="LT475" s="44" t="str">
        <f t="shared" si="93"/>
        <v>Inviable Sanitariamente</v>
      </c>
      <c r="LU475" s="44" t="str">
        <f t="shared" si="93"/>
        <v>Inviable Sanitariamente</v>
      </c>
      <c r="LV475" s="44" t="str">
        <f t="shared" si="93"/>
        <v>Inviable Sanitariamente</v>
      </c>
      <c r="LW475" s="44" t="str">
        <f t="shared" si="93"/>
        <v>Inviable Sanitariamente</v>
      </c>
      <c r="LX475" s="44" t="str">
        <f t="shared" si="93"/>
        <v>Inviable Sanitariamente</v>
      </c>
      <c r="LY475" s="44" t="str">
        <f t="shared" si="93"/>
        <v>Inviable Sanitariamente</v>
      </c>
      <c r="LZ475" s="44" t="str">
        <f t="shared" si="93"/>
        <v>Inviable Sanitariamente</v>
      </c>
      <c r="MA475" s="44" t="str">
        <f t="shared" si="93"/>
        <v>Inviable Sanitariamente</v>
      </c>
      <c r="MB475" s="44" t="str">
        <f t="shared" si="94"/>
        <v>Inviable Sanitariamente</v>
      </c>
      <c r="MC475" s="44" t="str">
        <f t="shared" si="94"/>
        <v>Inviable Sanitariamente</v>
      </c>
      <c r="MD475" s="44" t="str">
        <f t="shared" si="94"/>
        <v>Inviable Sanitariamente</v>
      </c>
      <c r="ME475" s="44" t="str">
        <f t="shared" si="94"/>
        <v>Inviable Sanitariamente</v>
      </c>
      <c r="MF475" s="44" t="str">
        <f t="shared" si="94"/>
        <v>Inviable Sanitariamente</v>
      </c>
      <c r="MG475" s="44" t="str">
        <f t="shared" si="94"/>
        <v>Inviable Sanitariamente</v>
      </c>
      <c r="MH475" s="44" t="str">
        <f t="shared" si="94"/>
        <v>Inviable Sanitariamente</v>
      </c>
      <c r="MI475" s="44" t="str">
        <f t="shared" si="94"/>
        <v>Inviable Sanitariamente</v>
      </c>
      <c r="MJ475" s="44" t="str">
        <f t="shared" si="94"/>
        <v>Inviable Sanitariamente</v>
      </c>
      <c r="MK475" s="44" t="str">
        <f t="shared" si="94"/>
        <v>Inviable Sanitariamente</v>
      </c>
      <c r="ML475" s="44" t="str">
        <f t="shared" si="95"/>
        <v>Inviable Sanitariamente</v>
      </c>
      <c r="MM475" s="44" t="str">
        <f t="shared" si="95"/>
        <v>Inviable Sanitariamente</v>
      </c>
      <c r="MN475" s="44" t="str">
        <f t="shared" si="95"/>
        <v>Inviable Sanitariamente</v>
      </c>
      <c r="MO475" s="44" t="str">
        <f t="shared" si="95"/>
        <v>Inviable Sanitariamente</v>
      </c>
      <c r="MP475" s="44" t="str">
        <f t="shared" si="95"/>
        <v>Inviable Sanitariamente</v>
      </c>
      <c r="MQ475" s="44" t="str">
        <f t="shared" si="95"/>
        <v>Inviable Sanitariamente</v>
      </c>
      <c r="MR475" s="44" t="str">
        <f t="shared" si="95"/>
        <v>Inviable Sanitariamente</v>
      </c>
      <c r="MS475" s="44" t="str">
        <f t="shared" si="95"/>
        <v>Inviable Sanitariamente</v>
      </c>
      <c r="MT475" s="44" t="str">
        <f t="shared" si="95"/>
        <v>Inviable Sanitariamente</v>
      </c>
      <c r="MU475" s="44" t="str">
        <f t="shared" si="95"/>
        <v>Inviable Sanitariamente</v>
      </c>
      <c r="MV475" s="44" t="str">
        <f t="shared" si="96"/>
        <v>Inviable Sanitariamente</v>
      </c>
      <c r="MW475" s="44" t="str">
        <f t="shared" si="96"/>
        <v>Inviable Sanitariamente</v>
      </c>
      <c r="MX475" s="44" t="str">
        <f t="shared" si="96"/>
        <v>Inviable Sanitariamente</v>
      </c>
      <c r="MY475" s="44" t="str">
        <f t="shared" si="96"/>
        <v>Inviable Sanitariamente</v>
      </c>
      <c r="MZ475" s="44" t="str">
        <f t="shared" si="96"/>
        <v>Inviable Sanitariamente</v>
      </c>
      <c r="NA475" s="44" t="str">
        <f t="shared" si="96"/>
        <v>Inviable Sanitariamente</v>
      </c>
      <c r="NB475" s="44" t="str">
        <f t="shared" si="96"/>
        <v>Inviable Sanitariamente</v>
      </c>
      <c r="NC475" s="44" t="str">
        <f t="shared" si="96"/>
        <v>Inviable Sanitariamente</v>
      </c>
      <c r="ND475" s="44" t="str">
        <f t="shared" si="96"/>
        <v>Inviable Sanitariamente</v>
      </c>
      <c r="NE475" s="44" t="str">
        <f t="shared" si="96"/>
        <v>Inviable Sanitariamente</v>
      </c>
      <c r="NF475" s="44" t="str">
        <f t="shared" si="97"/>
        <v>Inviable Sanitariamente</v>
      </c>
      <c r="NG475" s="44" t="str">
        <f t="shared" si="97"/>
        <v>Inviable Sanitariamente</v>
      </c>
      <c r="NH475" s="44" t="str">
        <f t="shared" si="97"/>
        <v>Inviable Sanitariamente</v>
      </c>
      <c r="NI475" s="44" t="str">
        <f t="shared" si="97"/>
        <v>Inviable Sanitariamente</v>
      </c>
      <c r="NJ475" s="44" t="str">
        <f t="shared" si="97"/>
        <v>Inviable Sanitariamente</v>
      </c>
      <c r="NK475" s="44" t="str">
        <f t="shared" si="97"/>
        <v>Inviable Sanitariamente</v>
      </c>
      <c r="NL475" s="44" t="str">
        <f t="shared" si="97"/>
        <v>Inviable Sanitariamente</v>
      </c>
      <c r="NM475" s="44" t="str">
        <f t="shared" si="97"/>
        <v>Inviable Sanitariamente</v>
      </c>
      <c r="NN475" s="44" t="str">
        <f t="shared" si="97"/>
        <v>Inviable Sanitariamente</v>
      </c>
      <c r="NO475" s="44" t="str">
        <f t="shared" si="97"/>
        <v>Inviable Sanitariamente</v>
      </c>
      <c r="NP475" s="44" t="str">
        <f t="shared" si="98"/>
        <v>Inviable Sanitariamente</v>
      </c>
      <c r="NQ475" s="44" t="str">
        <f t="shared" si="98"/>
        <v>Inviable Sanitariamente</v>
      </c>
      <c r="NR475" s="44" t="str">
        <f t="shared" si="98"/>
        <v>Inviable Sanitariamente</v>
      </c>
      <c r="NS475" s="44" t="str">
        <f t="shared" si="98"/>
        <v>Inviable Sanitariamente</v>
      </c>
      <c r="NT475" s="44" t="str">
        <f t="shared" si="98"/>
        <v>Inviable Sanitariamente</v>
      </c>
      <c r="NU475" s="44" t="str">
        <f t="shared" si="98"/>
        <v>Inviable Sanitariamente</v>
      </c>
      <c r="NV475" s="44" t="str">
        <f t="shared" si="98"/>
        <v>Inviable Sanitariamente</v>
      </c>
      <c r="NW475" s="44" t="str">
        <f t="shared" si="98"/>
        <v>Inviable Sanitariamente</v>
      </c>
      <c r="NX475" s="44" t="str">
        <f t="shared" si="98"/>
        <v>Inviable Sanitariamente</v>
      </c>
      <c r="NY475" s="44" t="str">
        <f t="shared" si="98"/>
        <v>Inviable Sanitariamente</v>
      </c>
      <c r="NZ475" s="44" t="str">
        <f t="shared" si="99"/>
        <v>Inviable Sanitariamente</v>
      </c>
      <c r="OA475" s="44" t="str">
        <f t="shared" si="99"/>
        <v>Inviable Sanitariamente</v>
      </c>
      <c r="OB475" s="44" t="str">
        <f t="shared" si="99"/>
        <v>Inviable Sanitariamente</v>
      </c>
      <c r="OC475" s="44" t="str">
        <f t="shared" si="99"/>
        <v>Inviable Sanitariamente</v>
      </c>
      <c r="OD475" s="44" t="str">
        <f t="shared" si="99"/>
        <v>Inviable Sanitariamente</v>
      </c>
      <c r="OE475" s="44" t="str">
        <f t="shared" si="99"/>
        <v>Inviable Sanitariamente</v>
      </c>
      <c r="OF475" s="44" t="str">
        <f t="shared" si="99"/>
        <v>Inviable Sanitariamente</v>
      </c>
      <c r="OG475" s="44" t="str">
        <f t="shared" si="99"/>
        <v>Inviable Sanitariamente</v>
      </c>
      <c r="OH475" s="44" t="str">
        <f t="shared" si="99"/>
        <v>Inviable Sanitariamente</v>
      </c>
      <c r="OI475" s="44" t="str">
        <f t="shared" si="99"/>
        <v>Inviable Sanitariamente</v>
      </c>
      <c r="OJ475" s="44" t="str">
        <f t="shared" si="100"/>
        <v>Inviable Sanitariamente</v>
      </c>
      <c r="OK475" s="44" t="str">
        <f t="shared" si="100"/>
        <v>Inviable Sanitariamente</v>
      </c>
      <c r="OL475" s="44" t="str">
        <f t="shared" si="100"/>
        <v>Inviable Sanitariamente</v>
      </c>
      <c r="OM475" s="44" t="str">
        <f t="shared" si="100"/>
        <v>Inviable Sanitariamente</v>
      </c>
      <c r="ON475" s="44" t="str">
        <f t="shared" si="100"/>
        <v>Inviable Sanitariamente</v>
      </c>
      <c r="OO475" s="44" t="str">
        <f t="shared" si="100"/>
        <v>Inviable Sanitariamente</v>
      </c>
      <c r="OP475" s="44" t="str">
        <f t="shared" si="100"/>
        <v>Inviable Sanitariamente</v>
      </c>
      <c r="OQ475" s="44" t="str">
        <f t="shared" si="100"/>
        <v>Inviable Sanitariamente</v>
      </c>
      <c r="OR475" s="44" t="str">
        <f t="shared" si="100"/>
        <v>Inviable Sanitariamente</v>
      </c>
      <c r="OS475" s="44" t="str">
        <f t="shared" si="100"/>
        <v>Inviable Sanitariamente</v>
      </c>
      <c r="OT475" s="44" t="str">
        <f t="shared" si="101"/>
        <v>Inviable Sanitariamente</v>
      </c>
      <c r="OU475" s="44" t="str">
        <f t="shared" si="101"/>
        <v>Inviable Sanitariamente</v>
      </c>
      <c r="OV475" s="44" t="str">
        <f t="shared" si="101"/>
        <v>Inviable Sanitariamente</v>
      </c>
      <c r="OW475" s="44" t="str">
        <f t="shared" si="101"/>
        <v>Inviable Sanitariamente</v>
      </c>
      <c r="OX475" s="44" t="str">
        <f t="shared" si="101"/>
        <v>Inviable Sanitariamente</v>
      </c>
      <c r="OY475" s="44" t="str">
        <f t="shared" si="101"/>
        <v>Inviable Sanitariamente</v>
      </c>
      <c r="OZ475" s="44" t="str">
        <f t="shared" si="101"/>
        <v>Inviable Sanitariamente</v>
      </c>
      <c r="PA475" s="44" t="str">
        <f t="shared" si="101"/>
        <v>Inviable Sanitariamente</v>
      </c>
      <c r="PB475" s="44" t="str">
        <f t="shared" si="101"/>
        <v>Inviable Sanitariamente</v>
      </c>
      <c r="PC475" s="44" t="str">
        <f t="shared" si="101"/>
        <v>Inviable Sanitariamente</v>
      </c>
      <c r="PD475" s="44" t="str">
        <f t="shared" si="102"/>
        <v>Inviable Sanitariamente</v>
      </c>
      <c r="PE475" s="44" t="str">
        <f t="shared" si="102"/>
        <v>Inviable Sanitariamente</v>
      </c>
      <c r="PF475" s="44" t="str">
        <f t="shared" si="102"/>
        <v>Inviable Sanitariamente</v>
      </c>
      <c r="PG475" s="44" t="str">
        <f t="shared" si="102"/>
        <v>Inviable Sanitariamente</v>
      </c>
      <c r="PH475" s="44" t="str">
        <f t="shared" si="102"/>
        <v>Inviable Sanitariamente</v>
      </c>
      <c r="PI475" s="44" t="str">
        <f t="shared" si="102"/>
        <v>Inviable Sanitariamente</v>
      </c>
      <c r="PJ475" s="44" t="str">
        <f t="shared" si="102"/>
        <v>Inviable Sanitariamente</v>
      </c>
      <c r="PK475" s="44" t="str">
        <f t="shared" si="102"/>
        <v>Inviable Sanitariamente</v>
      </c>
      <c r="PL475" s="44" t="str">
        <f t="shared" si="102"/>
        <v>Inviable Sanitariamente</v>
      </c>
      <c r="PM475" s="44" t="str">
        <f t="shared" si="102"/>
        <v>Inviable Sanitariamente</v>
      </c>
      <c r="PN475" s="44" t="str">
        <f t="shared" si="103"/>
        <v>Inviable Sanitariamente</v>
      </c>
      <c r="PO475" s="44" t="str">
        <f t="shared" si="103"/>
        <v>Inviable Sanitariamente</v>
      </c>
      <c r="PP475" s="44" t="str">
        <f t="shared" si="103"/>
        <v>Inviable Sanitariamente</v>
      </c>
      <c r="PQ475" s="44" t="str">
        <f t="shared" si="103"/>
        <v>Inviable Sanitariamente</v>
      </c>
      <c r="PR475" s="44" t="str">
        <f t="shared" si="103"/>
        <v>Inviable Sanitariamente</v>
      </c>
      <c r="PS475" s="44" t="str">
        <f t="shared" si="103"/>
        <v>Inviable Sanitariamente</v>
      </c>
      <c r="PT475" s="44" t="str">
        <f t="shared" si="103"/>
        <v>Inviable Sanitariamente</v>
      </c>
      <c r="PU475" s="44" t="str">
        <f t="shared" si="103"/>
        <v>Inviable Sanitariamente</v>
      </c>
      <c r="PV475" s="44" t="str">
        <f t="shared" si="103"/>
        <v>Inviable Sanitariamente</v>
      </c>
      <c r="PW475" s="44" t="str">
        <f t="shared" si="103"/>
        <v>Inviable Sanitariamente</v>
      </c>
      <c r="PX475" s="44" t="str">
        <f t="shared" si="104"/>
        <v>Inviable Sanitariamente</v>
      </c>
      <c r="PY475" s="44" t="str">
        <f t="shared" si="104"/>
        <v>Inviable Sanitariamente</v>
      </c>
      <c r="PZ475" s="44" t="str">
        <f t="shared" si="104"/>
        <v>Inviable Sanitariamente</v>
      </c>
      <c r="QA475" s="44" t="str">
        <f t="shared" si="104"/>
        <v>Inviable Sanitariamente</v>
      </c>
      <c r="QB475" s="44" t="str">
        <f t="shared" si="104"/>
        <v>Inviable Sanitariamente</v>
      </c>
      <c r="QC475" s="44" t="str">
        <f t="shared" si="104"/>
        <v>Inviable Sanitariamente</v>
      </c>
      <c r="QD475" s="44" t="str">
        <f t="shared" si="104"/>
        <v>Inviable Sanitariamente</v>
      </c>
      <c r="QE475" s="44" t="str">
        <f t="shared" si="104"/>
        <v>Inviable Sanitariamente</v>
      </c>
      <c r="QF475" s="44" t="str">
        <f t="shared" si="104"/>
        <v>Inviable Sanitariamente</v>
      </c>
      <c r="QG475" s="44" t="str">
        <f t="shared" si="104"/>
        <v>Inviable Sanitariamente</v>
      </c>
      <c r="QH475" s="44" t="str">
        <f t="shared" si="105"/>
        <v>Inviable Sanitariamente</v>
      </c>
      <c r="QI475" s="44" t="str">
        <f t="shared" si="105"/>
        <v>Inviable Sanitariamente</v>
      </c>
      <c r="QJ475" s="44" t="str">
        <f t="shared" si="105"/>
        <v>Inviable Sanitariamente</v>
      </c>
      <c r="QK475" s="44" t="str">
        <f t="shared" si="105"/>
        <v>Inviable Sanitariamente</v>
      </c>
      <c r="QL475" s="44" t="str">
        <f t="shared" si="105"/>
        <v>Inviable Sanitariamente</v>
      </c>
      <c r="QM475" s="44" t="str">
        <f t="shared" si="105"/>
        <v>Inviable Sanitariamente</v>
      </c>
      <c r="QN475" s="44" t="str">
        <f t="shared" si="105"/>
        <v>Inviable Sanitariamente</v>
      </c>
      <c r="QO475" s="44" t="str">
        <f t="shared" si="105"/>
        <v>Inviable Sanitariamente</v>
      </c>
      <c r="QP475" s="44" t="str">
        <f t="shared" si="105"/>
        <v>Inviable Sanitariamente</v>
      </c>
      <c r="QQ475" s="44" t="str">
        <f t="shared" si="105"/>
        <v>Inviable Sanitariamente</v>
      </c>
      <c r="QR475" s="44" t="str">
        <f t="shared" si="106"/>
        <v>Inviable Sanitariamente</v>
      </c>
      <c r="QS475" s="44" t="str">
        <f t="shared" si="106"/>
        <v>Inviable Sanitariamente</v>
      </c>
      <c r="QT475" s="44" t="str">
        <f t="shared" si="106"/>
        <v>Inviable Sanitariamente</v>
      </c>
      <c r="QU475" s="44" t="str">
        <f t="shared" si="106"/>
        <v>Inviable Sanitariamente</v>
      </c>
      <c r="QV475" s="44" t="str">
        <f t="shared" si="106"/>
        <v>Inviable Sanitariamente</v>
      </c>
      <c r="QW475" s="44" t="str">
        <f t="shared" si="106"/>
        <v>Inviable Sanitariamente</v>
      </c>
      <c r="QX475" s="44" t="str">
        <f t="shared" si="106"/>
        <v>Inviable Sanitariamente</v>
      </c>
      <c r="QY475" s="44" t="str">
        <f t="shared" si="106"/>
        <v>Inviable Sanitariamente</v>
      </c>
      <c r="QZ475" s="44" t="str">
        <f t="shared" si="106"/>
        <v>Inviable Sanitariamente</v>
      </c>
      <c r="RA475" s="44" t="str">
        <f t="shared" si="106"/>
        <v>Inviable Sanitariamente</v>
      </c>
      <c r="RB475" s="44" t="str">
        <f t="shared" si="107"/>
        <v>Inviable Sanitariamente</v>
      </c>
      <c r="RC475" s="44" t="str">
        <f t="shared" si="107"/>
        <v>Inviable Sanitariamente</v>
      </c>
      <c r="RD475" s="44" t="str">
        <f t="shared" si="107"/>
        <v>Inviable Sanitariamente</v>
      </c>
      <c r="RE475" s="44" t="str">
        <f t="shared" si="107"/>
        <v>Inviable Sanitariamente</v>
      </c>
      <c r="RF475" s="44" t="str">
        <f t="shared" si="107"/>
        <v>Inviable Sanitariamente</v>
      </c>
      <c r="RG475" s="44" t="str">
        <f t="shared" si="107"/>
        <v>Inviable Sanitariamente</v>
      </c>
      <c r="RH475" s="44" t="str">
        <f t="shared" si="107"/>
        <v>Inviable Sanitariamente</v>
      </c>
      <c r="RI475" s="44" t="str">
        <f t="shared" si="107"/>
        <v>Inviable Sanitariamente</v>
      </c>
      <c r="RJ475" s="44" t="str">
        <f t="shared" si="107"/>
        <v>Inviable Sanitariamente</v>
      </c>
      <c r="RK475" s="44" t="str">
        <f t="shared" si="107"/>
        <v>Inviable Sanitariamente</v>
      </c>
      <c r="RL475" s="44" t="str">
        <f t="shared" si="108"/>
        <v>Inviable Sanitariamente</v>
      </c>
      <c r="RM475" s="44" t="str">
        <f t="shared" si="108"/>
        <v>Inviable Sanitariamente</v>
      </c>
      <c r="RN475" s="44" t="str">
        <f t="shared" si="108"/>
        <v>Inviable Sanitariamente</v>
      </c>
      <c r="RO475" s="44" t="str">
        <f t="shared" si="108"/>
        <v>Inviable Sanitariamente</v>
      </c>
      <c r="RP475" s="44" t="str">
        <f t="shared" si="108"/>
        <v>Inviable Sanitariamente</v>
      </c>
      <c r="RQ475" s="44" t="str">
        <f t="shared" si="108"/>
        <v>Inviable Sanitariamente</v>
      </c>
      <c r="RR475" s="44" t="str">
        <f t="shared" si="108"/>
        <v>Inviable Sanitariamente</v>
      </c>
      <c r="RS475" s="44" t="str">
        <f t="shared" si="108"/>
        <v>Inviable Sanitariamente</v>
      </c>
      <c r="RT475" s="44" t="str">
        <f t="shared" si="108"/>
        <v>Inviable Sanitariamente</v>
      </c>
      <c r="RU475" s="44" t="str">
        <f t="shared" si="108"/>
        <v>Inviable Sanitariamente</v>
      </c>
      <c r="RV475" s="44" t="str">
        <f t="shared" si="109"/>
        <v>Inviable Sanitariamente</v>
      </c>
      <c r="RW475" s="44" t="str">
        <f t="shared" si="109"/>
        <v>Inviable Sanitariamente</v>
      </c>
      <c r="RX475" s="44" t="str">
        <f t="shared" si="109"/>
        <v>Inviable Sanitariamente</v>
      </c>
      <c r="RY475" s="44" t="str">
        <f t="shared" si="109"/>
        <v>Inviable Sanitariamente</v>
      </c>
      <c r="RZ475" s="44" t="str">
        <f t="shared" si="109"/>
        <v>Inviable Sanitariamente</v>
      </c>
      <c r="SA475" s="44" t="str">
        <f t="shared" si="109"/>
        <v>Inviable Sanitariamente</v>
      </c>
      <c r="SB475" s="44" t="str">
        <f t="shared" si="109"/>
        <v>Inviable Sanitariamente</v>
      </c>
      <c r="SC475" s="44" t="str">
        <f t="shared" si="109"/>
        <v>Inviable Sanitariamente</v>
      </c>
      <c r="SD475" s="44" t="str">
        <f t="shared" si="109"/>
        <v>Inviable Sanitariamente</v>
      </c>
      <c r="SE475" s="44" t="str">
        <f t="shared" si="109"/>
        <v>Inviable Sanitariamente</v>
      </c>
      <c r="SF475" s="44" t="str">
        <f t="shared" si="110"/>
        <v>Inviable Sanitariamente</v>
      </c>
      <c r="SG475" s="44" t="str">
        <f t="shared" si="110"/>
        <v>Inviable Sanitariamente</v>
      </c>
      <c r="SH475" s="44" t="str">
        <f t="shared" si="110"/>
        <v>Inviable Sanitariamente</v>
      </c>
      <c r="SI475" s="44" t="str">
        <f t="shared" si="110"/>
        <v>Inviable Sanitariamente</v>
      </c>
      <c r="SJ475" s="44" t="str">
        <f t="shared" si="110"/>
        <v>Inviable Sanitariamente</v>
      </c>
      <c r="SK475" s="44" t="str">
        <f t="shared" si="110"/>
        <v>Inviable Sanitariamente</v>
      </c>
      <c r="SL475" s="44" t="str">
        <f t="shared" si="110"/>
        <v>Inviable Sanitariamente</v>
      </c>
      <c r="SM475" s="44" t="str">
        <f t="shared" si="110"/>
        <v>Inviable Sanitariamente</v>
      </c>
      <c r="SN475" s="44" t="str">
        <f t="shared" si="110"/>
        <v>Inviable Sanitariamente</v>
      </c>
      <c r="SO475" s="44" t="str">
        <f t="shared" si="110"/>
        <v>Inviable Sanitariamente</v>
      </c>
      <c r="SP475" s="44" t="str">
        <f t="shared" si="111"/>
        <v>Inviable Sanitariamente</v>
      </c>
      <c r="SQ475" s="44" t="str">
        <f t="shared" si="111"/>
        <v>Inviable Sanitariamente</v>
      </c>
      <c r="SR475" s="44" t="str">
        <f t="shared" si="111"/>
        <v>Inviable Sanitariamente</v>
      </c>
      <c r="SS475" s="44" t="str">
        <f t="shared" si="111"/>
        <v>Inviable Sanitariamente</v>
      </c>
      <c r="ST475" s="44" t="str">
        <f t="shared" si="111"/>
        <v>Inviable Sanitariamente</v>
      </c>
      <c r="SU475" s="44" t="str">
        <f t="shared" si="111"/>
        <v>Inviable Sanitariamente</v>
      </c>
      <c r="SV475" s="44" t="str">
        <f t="shared" si="111"/>
        <v>Inviable Sanitariamente</v>
      </c>
      <c r="SW475" s="44" t="str">
        <f t="shared" si="111"/>
        <v>Inviable Sanitariamente</v>
      </c>
      <c r="SX475" s="44" t="str">
        <f t="shared" si="111"/>
        <v>Inviable Sanitariamente</v>
      </c>
      <c r="SY475" s="44" t="str">
        <f t="shared" si="111"/>
        <v>Inviable Sanitariamente</v>
      </c>
      <c r="SZ475" s="44" t="str">
        <f t="shared" si="112"/>
        <v>Inviable Sanitariamente</v>
      </c>
      <c r="TA475" s="44" t="str">
        <f t="shared" si="112"/>
        <v>Inviable Sanitariamente</v>
      </c>
      <c r="TB475" s="44" t="str">
        <f t="shared" si="112"/>
        <v>Inviable Sanitariamente</v>
      </c>
      <c r="TC475" s="44" t="str">
        <f t="shared" si="112"/>
        <v>Inviable Sanitariamente</v>
      </c>
      <c r="TD475" s="44" t="str">
        <f t="shared" si="112"/>
        <v>Inviable Sanitariamente</v>
      </c>
      <c r="TE475" s="44" t="str">
        <f t="shared" si="112"/>
        <v>Inviable Sanitariamente</v>
      </c>
      <c r="TF475" s="44" t="str">
        <f t="shared" si="112"/>
        <v>Inviable Sanitariamente</v>
      </c>
      <c r="TG475" s="44" t="str">
        <f t="shared" si="112"/>
        <v>Inviable Sanitariamente</v>
      </c>
      <c r="TH475" s="44" t="str">
        <f t="shared" si="112"/>
        <v>Inviable Sanitariamente</v>
      </c>
      <c r="TI475" s="44" t="str">
        <f t="shared" si="112"/>
        <v>Inviable Sanitariamente</v>
      </c>
      <c r="TJ475" s="44" t="str">
        <f t="shared" si="113"/>
        <v>Inviable Sanitariamente</v>
      </c>
      <c r="TK475" s="44" t="str">
        <f t="shared" si="113"/>
        <v>Inviable Sanitariamente</v>
      </c>
      <c r="TL475" s="44" t="str">
        <f t="shared" si="113"/>
        <v>Inviable Sanitariamente</v>
      </c>
      <c r="TM475" s="44" t="str">
        <f t="shared" si="113"/>
        <v>Inviable Sanitariamente</v>
      </c>
      <c r="TN475" s="44" t="str">
        <f t="shared" si="113"/>
        <v>Inviable Sanitariamente</v>
      </c>
      <c r="TO475" s="44" t="str">
        <f t="shared" si="113"/>
        <v>Inviable Sanitariamente</v>
      </c>
      <c r="TP475" s="44" t="str">
        <f t="shared" si="113"/>
        <v>Inviable Sanitariamente</v>
      </c>
      <c r="TQ475" s="44" t="str">
        <f t="shared" si="113"/>
        <v>Inviable Sanitariamente</v>
      </c>
      <c r="TR475" s="44" t="str">
        <f t="shared" si="113"/>
        <v>Inviable Sanitariamente</v>
      </c>
      <c r="TS475" s="44" t="str">
        <f t="shared" si="113"/>
        <v>Inviable Sanitariamente</v>
      </c>
      <c r="TT475" s="44" t="str">
        <f t="shared" si="114"/>
        <v>Inviable Sanitariamente</v>
      </c>
      <c r="TU475" s="44" t="str">
        <f t="shared" si="114"/>
        <v>Inviable Sanitariamente</v>
      </c>
      <c r="TV475" s="44" t="str">
        <f t="shared" si="114"/>
        <v>Inviable Sanitariamente</v>
      </c>
      <c r="TW475" s="44" t="str">
        <f t="shared" si="114"/>
        <v>Inviable Sanitariamente</v>
      </c>
      <c r="TX475" s="44" t="str">
        <f t="shared" si="114"/>
        <v>Inviable Sanitariamente</v>
      </c>
      <c r="TY475" s="44" t="str">
        <f t="shared" si="114"/>
        <v>Inviable Sanitariamente</v>
      </c>
      <c r="TZ475" s="44" t="str">
        <f t="shared" si="114"/>
        <v>Inviable Sanitariamente</v>
      </c>
      <c r="UA475" s="44" t="str">
        <f t="shared" si="114"/>
        <v>Inviable Sanitariamente</v>
      </c>
      <c r="UB475" s="44" t="str">
        <f t="shared" si="114"/>
        <v>Inviable Sanitariamente</v>
      </c>
      <c r="UC475" s="44" t="str">
        <f t="shared" si="114"/>
        <v>Inviable Sanitariamente</v>
      </c>
      <c r="UD475" s="44" t="str">
        <f t="shared" si="115"/>
        <v>Inviable Sanitariamente</v>
      </c>
      <c r="UE475" s="44" t="str">
        <f t="shared" si="115"/>
        <v>Inviable Sanitariamente</v>
      </c>
      <c r="UF475" s="44" t="str">
        <f t="shared" si="115"/>
        <v>Inviable Sanitariamente</v>
      </c>
      <c r="UG475" s="44" t="str">
        <f t="shared" si="115"/>
        <v>Inviable Sanitariamente</v>
      </c>
      <c r="UH475" s="44" t="str">
        <f t="shared" si="115"/>
        <v>Inviable Sanitariamente</v>
      </c>
      <c r="UI475" s="44" t="str">
        <f t="shared" si="115"/>
        <v>Inviable Sanitariamente</v>
      </c>
      <c r="UJ475" s="44" t="str">
        <f t="shared" si="115"/>
        <v>Inviable Sanitariamente</v>
      </c>
      <c r="UK475" s="44" t="str">
        <f t="shared" si="115"/>
        <v>Inviable Sanitariamente</v>
      </c>
      <c r="UL475" s="44" t="str">
        <f t="shared" si="115"/>
        <v>Inviable Sanitariamente</v>
      </c>
      <c r="UM475" s="44" t="str">
        <f t="shared" si="115"/>
        <v>Inviable Sanitariamente</v>
      </c>
      <c r="UN475" s="44" t="str">
        <f t="shared" si="116"/>
        <v>Inviable Sanitariamente</v>
      </c>
      <c r="UO475" s="44" t="str">
        <f t="shared" si="116"/>
        <v>Inviable Sanitariamente</v>
      </c>
      <c r="UP475" s="44" t="str">
        <f t="shared" si="116"/>
        <v>Inviable Sanitariamente</v>
      </c>
      <c r="UQ475" s="44" t="str">
        <f t="shared" si="116"/>
        <v>Inviable Sanitariamente</v>
      </c>
      <c r="UR475" s="44" t="str">
        <f t="shared" si="116"/>
        <v>Inviable Sanitariamente</v>
      </c>
      <c r="US475" s="44" t="str">
        <f t="shared" si="116"/>
        <v>Inviable Sanitariamente</v>
      </c>
      <c r="UT475" s="44" t="str">
        <f t="shared" si="116"/>
        <v>Inviable Sanitariamente</v>
      </c>
      <c r="UU475" s="44" t="str">
        <f t="shared" si="116"/>
        <v>Inviable Sanitariamente</v>
      </c>
      <c r="UV475" s="44" t="str">
        <f t="shared" si="116"/>
        <v>Inviable Sanitariamente</v>
      </c>
      <c r="UW475" s="44" t="str">
        <f t="shared" si="116"/>
        <v>Inviable Sanitariamente</v>
      </c>
      <c r="UX475" s="44" t="str">
        <f t="shared" si="117"/>
        <v>Inviable Sanitariamente</v>
      </c>
      <c r="UY475" s="44" t="str">
        <f t="shared" si="117"/>
        <v>Inviable Sanitariamente</v>
      </c>
      <c r="UZ475" s="44" t="str">
        <f t="shared" si="117"/>
        <v>Inviable Sanitariamente</v>
      </c>
      <c r="VA475" s="44" t="str">
        <f t="shared" si="117"/>
        <v>Inviable Sanitariamente</v>
      </c>
      <c r="VB475" s="44" t="str">
        <f t="shared" si="117"/>
        <v>Inviable Sanitariamente</v>
      </c>
      <c r="VC475" s="44" t="str">
        <f t="shared" si="117"/>
        <v>Inviable Sanitariamente</v>
      </c>
      <c r="VD475" s="44" t="str">
        <f t="shared" si="117"/>
        <v>Inviable Sanitariamente</v>
      </c>
      <c r="VE475" s="44" t="str">
        <f t="shared" si="117"/>
        <v>Inviable Sanitariamente</v>
      </c>
      <c r="VF475" s="44" t="str">
        <f t="shared" si="117"/>
        <v>Inviable Sanitariamente</v>
      </c>
      <c r="VG475" s="44" t="str">
        <f t="shared" si="117"/>
        <v>Inviable Sanitariamente</v>
      </c>
      <c r="VH475" s="44" t="str">
        <f t="shared" si="118"/>
        <v>Inviable Sanitariamente</v>
      </c>
      <c r="VI475" s="44" t="str">
        <f t="shared" si="118"/>
        <v>Inviable Sanitariamente</v>
      </c>
      <c r="VJ475" s="44" t="str">
        <f t="shared" si="118"/>
        <v>Inviable Sanitariamente</v>
      </c>
      <c r="VK475" s="44" t="str">
        <f t="shared" si="118"/>
        <v>Inviable Sanitariamente</v>
      </c>
      <c r="VL475" s="44" t="str">
        <f t="shared" si="118"/>
        <v>Inviable Sanitariamente</v>
      </c>
      <c r="VM475" s="44" t="str">
        <f t="shared" si="118"/>
        <v>Inviable Sanitariamente</v>
      </c>
      <c r="VN475" s="44" t="str">
        <f t="shared" si="118"/>
        <v>Inviable Sanitariamente</v>
      </c>
      <c r="VO475" s="44" t="str">
        <f t="shared" si="118"/>
        <v>Inviable Sanitariamente</v>
      </c>
      <c r="VP475" s="44" t="str">
        <f t="shared" si="118"/>
        <v>Inviable Sanitariamente</v>
      </c>
      <c r="VQ475" s="44" t="str">
        <f t="shared" si="118"/>
        <v>Inviable Sanitariamente</v>
      </c>
      <c r="VR475" s="44" t="str">
        <f t="shared" si="119"/>
        <v>Inviable Sanitariamente</v>
      </c>
      <c r="VS475" s="44" t="str">
        <f t="shared" si="119"/>
        <v>Inviable Sanitariamente</v>
      </c>
      <c r="VT475" s="44" t="str">
        <f t="shared" si="119"/>
        <v>Inviable Sanitariamente</v>
      </c>
      <c r="VU475" s="44" t="str">
        <f t="shared" si="119"/>
        <v>Inviable Sanitariamente</v>
      </c>
      <c r="VV475" s="44" t="str">
        <f t="shared" si="119"/>
        <v>Inviable Sanitariamente</v>
      </c>
      <c r="VW475" s="44" t="str">
        <f t="shared" si="119"/>
        <v>Inviable Sanitariamente</v>
      </c>
      <c r="VX475" s="44" t="str">
        <f t="shared" si="119"/>
        <v>Inviable Sanitariamente</v>
      </c>
      <c r="VY475" s="44" t="str">
        <f t="shared" si="119"/>
        <v>Inviable Sanitariamente</v>
      </c>
      <c r="VZ475" s="44" t="str">
        <f t="shared" si="119"/>
        <v>Inviable Sanitariamente</v>
      </c>
      <c r="WA475" s="44" t="str">
        <f t="shared" si="119"/>
        <v>Inviable Sanitariamente</v>
      </c>
      <c r="WB475" s="44" t="str">
        <f t="shared" si="120"/>
        <v>Inviable Sanitariamente</v>
      </c>
      <c r="WC475" s="44" t="str">
        <f t="shared" si="120"/>
        <v>Inviable Sanitariamente</v>
      </c>
      <c r="WD475" s="44" t="str">
        <f t="shared" si="120"/>
        <v>Inviable Sanitariamente</v>
      </c>
      <c r="WE475" s="44" t="str">
        <f t="shared" si="120"/>
        <v>Inviable Sanitariamente</v>
      </c>
      <c r="WF475" s="44" t="str">
        <f t="shared" si="120"/>
        <v>Inviable Sanitariamente</v>
      </c>
      <c r="WG475" s="44" t="str">
        <f t="shared" si="120"/>
        <v>Inviable Sanitariamente</v>
      </c>
      <c r="WH475" s="44" t="str">
        <f t="shared" si="120"/>
        <v>Inviable Sanitariamente</v>
      </c>
      <c r="WI475" s="44" t="str">
        <f t="shared" si="120"/>
        <v>Inviable Sanitariamente</v>
      </c>
      <c r="WJ475" s="44" t="str">
        <f t="shared" si="120"/>
        <v>Inviable Sanitariamente</v>
      </c>
      <c r="WK475" s="44" t="str">
        <f t="shared" si="120"/>
        <v>Inviable Sanitariamente</v>
      </c>
      <c r="WL475" s="44" t="str">
        <f t="shared" si="121"/>
        <v>Inviable Sanitariamente</v>
      </c>
      <c r="WM475" s="44" t="str">
        <f t="shared" si="121"/>
        <v>Inviable Sanitariamente</v>
      </c>
      <c r="WN475" s="44" t="str">
        <f t="shared" si="121"/>
        <v>Inviable Sanitariamente</v>
      </c>
      <c r="WO475" s="44" t="str">
        <f t="shared" si="121"/>
        <v>Inviable Sanitariamente</v>
      </c>
      <c r="WP475" s="44" t="str">
        <f t="shared" si="121"/>
        <v>Inviable Sanitariamente</v>
      </c>
      <c r="WQ475" s="44" t="str">
        <f t="shared" si="121"/>
        <v>Inviable Sanitariamente</v>
      </c>
      <c r="WR475" s="44" t="str">
        <f t="shared" si="121"/>
        <v>Inviable Sanitariamente</v>
      </c>
      <c r="WS475" s="44" t="str">
        <f t="shared" si="121"/>
        <v>Inviable Sanitariamente</v>
      </c>
      <c r="WT475" s="44" t="str">
        <f t="shared" si="121"/>
        <v>Inviable Sanitariamente</v>
      </c>
      <c r="WU475" s="44" t="str">
        <f t="shared" si="121"/>
        <v>Inviable Sanitariamente</v>
      </c>
      <c r="WV475" s="44" t="str">
        <f t="shared" si="122"/>
        <v>Inviable Sanitariamente</v>
      </c>
      <c r="WW475" s="44" t="str">
        <f t="shared" si="122"/>
        <v>Inviable Sanitariamente</v>
      </c>
      <c r="WX475" s="44" t="str">
        <f t="shared" si="122"/>
        <v>Inviable Sanitariamente</v>
      </c>
      <c r="WY475" s="44" t="str">
        <f t="shared" si="122"/>
        <v>Inviable Sanitariamente</v>
      </c>
      <c r="WZ475" s="44" t="str">
        <f t="shared" si="122"/>
        <v>Inviable Sanitariamente</v>
      </c>
      <c r="XA475" s="44" t="str">
        <f t="shared" si="122"/>
        <v>Inviable Sanitariamente</v>
      </c>
      <c r="XB475" s="44" t="str">
        <f t="shared" si="122"/>
        <v>Inviable Sanitariamente</v>
      </c>
      <c r="XC475" s="44" t="str">
        <f t="shared" si="122"/>
        <v>Inviable Sanitariamente</v>
      </c>
      <c r="XD475" s="44" t="str">
        <f t="shared" si="122"/>
        <v>Inviable Sanitariamente</v>
      </c>
      <c r="XE475" s="44" t="str">
        <f t="shared" si="122"/>
        <v>Inviable Sanitariamente</v>
      </c>
      <c r="XF475" s="44" t="str">
        <f t="shared" si="123"/>
        <v>Inviable Sanitariamente</v>
      </c>
      <c r="XG475" s="44" t="str">
        <f t="shared" si="123"/>
        <v>Inviable Sanitariamente</v>
      </c>
      <c r="XH475" s="44" t="str">
        <f t="shared" si="123"/>
        <v>Inviable Sanitariamente</v>
      </c>
      <c r="XI475" s="44" t="str">
        <f t="shared" si="123"/>
        <v>Inviable Sanitariamente</v>
      </c>
      <c r="XJ475" s="44" t="str">
        <f t="shared" si="123"/>
        <v>Inviable Sanitariamente</v>
      </c>
      <c r="XK475" s="44" t="str">
        <f t="shared" si="123"/>
        <v>Inviable Sanitariamente</v>
      </c>
      <c r="XL475" s="44" t="str">
        <f t="shared" si="123"/>
        <v>Inviable Sanitariamente</v>
      </c>
      <c r="XM475" s="44" t="str">
        <f t="shared" si="123"/>
        <v>Inviable Sanitariamente</v>
      </c>
      <c r="XN475" s="44" t="str">
        <f t="shared" si="123"/>
        <v>Inviable Sanitariamente</v>
      </c>
      <c r="XO475" s="44" t="str">
        <f t="shared" si="123"/>
        <v>Inviable Sanitariamente</v>
      </c>
      <c r="XP475" s="44" t="str">
        <f t="shared" si="124"/>
        <v>Inviable Sanitariamente</v>
      </c>
      <c r="XQ475" s="44" t="str">
        <f t="shared" si="124"/>
        <v>Inviable Sanitariamente</v>
      </c>
      <c r="XR475" s="44" t="str">
        <f t="shared" si="124"/>
        <v>Inviable Sanitariamente</v>
      </c>
      <c r="XS475" s="44" t="str">
        <f t="shared" si="124"/>
        <v>Inviable Sanitariamente</v>
      </c>
      <c r="XT475" s="44" t="str">
        <f t="shared" si="124"/>
        <v>Inviable Sanitariamente</v>
      </c>
      <c r="XU475" s="44" t="str">
        <f t="shared" si="124"/>
        <v>Inviable Sanitariamente</v>
      </c>
      <c r="XV475" s="44" t="str">
        <f t="shared" si="124"/>
        <v>Inviable Sanitariamente</v>
      </c>
      <c r="XW475" s="44" t="str">
        <f t="shared" si="124"/>
        <v>Inviable Sanitariamente</v>
      </c>
      <c r="XX475" s="44" t="str">
        <f t="shared" si="124"/>
        <v>Inviable Sanitariamente</v>
      </c>
      <c r="XY475" s="44" t="str">
        <f t="shared" si="124"/>
        <v>Inviable Sanitariamente</v>
      </c>
      <c r="XZ475" s="44" t="str">
        <f t="shared" si="125"/>
        <v>Inviable Sanitariamente</v>
      </c>
      <c r="YA475" s="44" t="str">
        <f t="shared" si="125"/>
        <v>Inviable Sanitariamente</v>
      </c>
      <c r="YB475" s="44" t="str">
        <f t="shared" si="125"/>
        <v>Inviable Sanitariamente</v>
      </c>
      <c r="YC475" s="44" t="str">
        <f t="shared" si="125"/>
        <v>Inviable Sanitariamente</v>
      </c>
      <c r="YD475" s="44" t="str">
        <f t="shared" si="125"/>
        <v>Inviable Sanitariamente</v>
      </c>
      <c r="YE475" s="44" t="str">
        <f t="shared" si="125"/>
        <v>Inviable Sanitariamente</v>
      </c>
      <c r="YF475" s="44" t="str">
        <f t="shared" si="125"/>
        <v>Inviable Sanitariamente</v>
      </c>
      <c r="YG475" s="44" t="str">
        <f t="shared" si="125"/>
        <v>Inviable Sanitariamente</v>
      </c>
      <c r="YH475" s="44" t="str">
        <f t="shared" si="125"/>
        <v>Inviable Sanitariamente</v>
      </c>
      <c r="YI475" s="44" t="str">
        <f t="shared" si="125"/>
        <v>Inviable Sanitariamente</v>
      </c>
      <c r="YJ475" s="44" t="str">
        <f t="shared" si="126"/>
        <v>Inviable Sanitariamente</v>
      </c>
      <c r="YK475" s="44" t="str">
        <f t="shared" si="126"/>
        <v>Inviable Sanitariamente</v>
      </c>
      <c r="YL475" s="44" t="str">
        <f t="shared" si="126"/>
        <v>Inviable Sanitariamente</v>
      </c>
      <c r="YM475" s="44" t="str">
        <f t="shared" si="126"/>
        <v>Inviable Sanitariamente</v>
      </c>
      <c r="YN475" s="44" t="str">
        <f t="shared" si="126"/>
        <v>Inviable Sanitariamente</v>
      </c>
      <c r="YO475" s="44" t="str">
        <f t="shared" si="126"/>
        <v>Inviable Sanitariamente</v>
      </c>
      <c r="YP475" s="44" t="str">
        <f t="shared" si="126"/>
        <v>Inviable Sanitariamente</v>
      </c>
      <c r="YQ475" s="44" t="str">
        <f t="shared" si="126"/>
        <v>Inviable Sanitariamente</v>
      </c>
      <c r="YR475" s="44" t="str">
        <f t="shared" si="126"/>
        <v>Inviable Sanitariamente</v>
      </c>
      <c r="YS475" s="44" t="str">
        <f t="shared" si="126"/>
        <v>Inviable Sanitariamente</v>
      </c>
      <c r="YT475" s="44" t="str">
        <f t="shared" si="127"/>
        <v>Inviable Sanitariamente</v>
      </c>
      <c r="YU475" s="44" t="str">
        <f t="shared" si="127"/>
        <v>Inviable Sanitariamente</v>
      </c>
      <c r="YV475" s="44" t="str">
        <f t="shared" si="127"/>
        <v>Inviable Sanitariamente</v>
      </c>
      <c r="YW475" s="44" t="str">
        <f t="shared" si="127"/>
        <v>Inviable Sanitariamente</v>
      </c>
      <c r="YX475" s="44" t="str">
        <f t="shared" si="127"/>
        <v>Inviable Sanitariamente</v>
      </c>
      <c r="YY475" s="44" t="str">
        <f t="shared" si="127"/>
        <v>Inviable Sanitariamente</v>
      </c>
      <c r="YZ475" s="44" t="str">
        <f t="shared" si="127"/>
        <v>Inviable Sanitariamente</v>
      </c>
      <c r="ZA475" s="44" t="str">
        <f t="shared" si="127"/>
        <v>Inviable Sanitariamente</v>
      </c>
      <c r="ZB475" s="44" t="str">
        <f t="shared" si="127"/>
        <v>Inviable Sanitariamente</v>
      </c>
      <c r="ZC475" s="44" t="str">
        <f t="shared" si="127"/>
        <v>Inviable Sanitariamente</v>
      </c>
      <c r="ZD475" s="44" t="str">
        <f t="shared" si="128"/>
        <v>Inviable Sanitariamente</v>
      </c>
      <c r="ZE475" s="44" t="str">
        <f t="shared" si="128"/>
        <v>Inviable Sanitariamente</v>
      </c>
      <c r="ZF475" s="44" t="str">
        <f t="shared" si="128"/>
        <v>Inviable Sanitariamente</v>
      </c>
      <c r="ZG475" s="44" t="str">
        <f t="shared" si="128"/>
        <v>Inviable Sanitariamente</v>
      </c>
      <c r="ZH475" s="44" t="str">
        <f t="shared" si="128"/>
        <v>Inviable Sanitariamente</v>
      </c>
      <c r="ZI475" s="44" t="str">
        <f t="shared" si="128"/>
        <v>Inviable Sanitariamente</v>
      </c>
      <c r="ZJ475" s="44" t="str">
        <f t="shared" si="128"/>
        <v>Inviable Sanitariamente</v>
      </c>
      <c r="ZK475" s="44" t="str">
        <f t="shared" si="128"/>
        <v>Inviable Sanitariamente</v>
      </c>
      <c r="ZL475" s="44" t="str">
        <f t="shared" si="128"/>
        <v>Inviable Sanitariamente</v>
      </c>
      <c r="ZM475" s="44" t="str">
        <f t="shared" si="128"/>
        <v>Inviable Sanitariamente</v>
      </c>
      <c r="ZN475" s="44" t="str">
        <f t="shared" si="129"/>
        <v>Inviable Sanitariamente</v>
      </c>
      <c r="ZO475" s="44" t="str">
        <f t="shared" si="129"/>
        <v>Inviable Sanitariamente</v>
      </c>
      <c r="ZP475" s="44" t="str">
        <f t="shared" si="129"/>
        <v>Inviable Sanitariamente</v>
      </c>
      <c r="ZQ475" s="44" t="str">
        <f t="shared" si="129"/>
        <v>Inviable Sanitariamente</v>
      </c>
      <c r="ZR475" s="44" t="str">
        <f t="shared" si="129"/>
        <v>Inviable Sanitariamente</v>
      </c>
      <c r="ZS475" s="44" t="str">
        <f t="shared" si="129"/>
        <v>Inviable Sanitariamente</v>
      </c>
      <c r="ZT475" s="44" t="str">
        <f t="shared" si="129"/>
        <v>Inviable Sanitariamente</v>
      </c>
      <c r="ZU475" s="44" t="str">
        <f t="shared" si="129"/>
        <v>Inviable Sanitariamente</v>
      </c>
      <c r="ZV475" s="44" t="str">
        <f t="shared" si="129"/>
        <v>Inviable Sanitariamente</v>
      </c>
      <c r="ZW475" s="44" t="str">
        <f t="shared" si="129"/>
        <v>Inviable Sanitariamente</v>
      </c>
      <c r="ZX475" s="44" t="str">
        <f t="shared" si="130"/>
        <v>Inviable Sanitariamente</v>
      </c>
      <c r="ZY475" s="44" t="str">
        <f t="shared" si="130"/>
        <v>Inviable Sanitariamente</v>
      </c>
      <c r="ZZ475" s="44" t="str">
        <f t="shared" si="130"/>
        <v>Inviable Sanitariamente</v>
      </c>
      <c r="AAA475" s="44" t="str">
        <f t="shared" si="130"/>
        <v>Inviable Sanitariamente</v>
      </c>
      <c r="AAB475" s="44" t="str">
        <f t="shared" si="130"/>
        <v>Inviable Sanitariamente</v>
      </c>
      <c r="AAC475" s="44" t="str">
        <f t="shared" si="130"/>
        <v>Inviable Sanitariamente</v>
      </c>
      <c r="AAD475" s="44" t="str">
        <f t="shared" si="130"/>
        <v>Inviable Sanitariamente</v>
      </c>
      <c r="AAE475" s="44" t="str">
        <f t="shared" si="130"/>
        <v>Inviable Sanitariamente</v>
      </c>
      <c r="AAF475" s="44" t="str">
        <f t="shared" si="130"/>
        <v>Inviable Sanitariamente</v>
      </c>
      <c r="AAG475" s="44" t="str">
        <f t="shared" si="130"/>
        <v>Inviable Sanitariamente</v>
      </c>
      <c r="AAH475" s="44" t="str">
        <f t="shared" si="131"/>
        <v>Inviable Sanitariamente</v>
      </c>
      <c r="AAI475" s="44" t="str">
        <f t="shared" si="131"/>
        <v>Inviable Sanitariamente</v>
      </c>
      <c r="AAJ475" s="44" t="str">
        <f t="shared" si="131"/>
        <v>Inviable Sanitariamente</v>
      </c>
      <c r="AAK475" s="44" t="str">
        <f t="shared" si="131"/>
        <v>Inviable Sanitariamente</v>
      </c>
      <c r="AAL475" s="44" t="str">
        <f t="shared" si="131"/>
        <v>Inviable Sanitariamente</v>
      </c>
      <c r="AAM475" s="44" t="str">
        <f t="shared" si="131"/>
        <v>Inviable Sanitariamente</v>
      </c>
      <c r="AAN475" s="44" t="str">
        <f t="shared" si="131"/>
        <v>Inviable Sanitariamente</v>
      </c>
      <c r="AAO475" s="44" t="str">
        <f t="shared" si="131"/>
        <v>Inviable Sanitariamente</v>
      </c>
      <c r="AAP475" s="44" t="str">
        <f t="shared" si="131"/>
        <v>Inviable Sanitariamente</v>
      </c>
      <c r="AAQ475" s="44" t="str">
        <f t="shared" si="131"/>
        <v>Inviable Sanitariamente</v>
      </c>
      <c r="AAR475" s="44" t="str">
        <f t="shared" si="132"/>
        <v>Inviable Sanitariamente</v>
      </c>
      <c r="AAS475" s="44" t="str">
        <f t="shared" si="132"/>
        <v>Inviable Sanitariamente</v>
      </c>
      <c r="AAT475" s="44" t="str">
        <f t="shared" si="132"/>
        <v>Inviable Sanitariamente</v>
      </c>
      <c r="AAU475" s="44" t="str">
        <f t="shared" si="132"/>
        <v>Inviable Sanitariamente</v>
      </c>
      <c r="AAV475" s="44" t="str">
        <f t="shared" si="132"/>
        <v>Inviable Sanitariamente</v>
      </c>
      <c r="AAW475" s="44" t="str">
        <f t="shared" si="132"/>
        <v>Inviable Sanitariamente</v>
      </c>
      <c r="AAX475" s="44" t="str">
        <f t="shared" si="132"/>
        <v>Inviable Sanitariamente</v>
      </c>
      <c r="AAY475" s="44" t="str">
        <f t="shared" si="132"/>
        <v>Inviable Sanitariamente</v>
      </c>
      <c r="AAZ475" s="44" t="str">
        <f t="shared" si="132"/>
        <v>Inviable Sanitariamente</v>
      </c>
      <c r="ABA475" s="44" t="str">
        <f t="shared" si="132"/>
        <v>Inviable Sanitariamente</v>
      </c>
      <c r="ABB475" s="44" t="str">
        <f t="shared" si="133"/>
        <v>Inviable Sanitariamente</v>
      </c>
      <c r="ABC475" s="44" t="str">
        <f t="shared" si="133"/>
        <v>Inviable Sanitariamente</v>
      </c>
      <c r="ABD475" s="44" t="str">
        <f t="shared" si="133"/>
        <v>Inviable Sanitariamente</v>
      </c>
      <c r="ABE475" s="44" t="str">
        <f t="shared" si="133"/>
        <v>Inviable Sanitariamente</v>
      </c>
      <c r="ABF475" s="44" t="str">
        <f t="shared" si="133"/>
        <v>Inviable Sanitariamente</v>
      </c>
      <c r="ABG475" s="44" t="str">
        <f t="shared" si="133"/>
        <v>Inviable Sanitariamente</v>
      </c>
      <c r="ABH475" s="44" t="str">
        <f t="shared" si="133"/>
        <v>Inviable Sanitariamente</v>
      </c>
      <c r="ABI475" s="44" t="str">
        <f t="shared" si="133"/>
        <v>Inviable Sanitariamente</v>
      </c>
      <c r="ABJ475" s="44" t="str">
        <f t="shared" si="133"/>
        <v>Inviable Sanitariamente</v>
      </c>
      <c r="ABK475" s="44" t="str">
        <f t="shared" si="133"/>
        <v>Inviable Sanitariamente</v>
      </c>
      <c r="ABL475" s="44" t="str">
        <f t="shared" si="134"/>
        <v>Inviable Sanitariamente</v>
      </c>
      <c r="ABM475" s="44" t="str">
        <f t="shared" si="134"/>
        <v>Inviable Sanitariamente</v>
      </c>
      <c r="ABN475" s="44" t="str">
        <f t="shared" si="134"/>
        <v>Inviable Sanitariamente</v>
      </c>
      <c r="ABO475" s="44" t="str">
        <f t="shared" si="134"/>
        <v>Inviable Sanitariamente</v>
      </c>
      <c r="ABP475" s="44" t="str">
        <f t="shared" si="134"/>
        <v>Inviable Sanitariamente</v>
      </c>
      <c r="ABQ475" s="44" t="str">
        <f t="shared" si="134"/>
        <v>Inviable Sanitariamente</v>
      </c>
      <c r="ABR475" s="44" t="str">
        <f t="shared" si="134"/>
        <v>Inviable Sanitariamente</v>
      </c>
      <c r="ABS475" s="44" t="str">
        <f t="shared" si="134"/>
        <v>Inviable Sanitariamente</v>
      </c>
      <c r="ABT475" s="44" t="str">
        <f t="shared" si="134"/>
        <v>Inviable Sanitariamente</v>
      </c>
      <c r="ABU475" s="44" t="str">
        <f t="shared" si="134"/>
        <v>Inviable Sanitariamente</v>
      </c>
      <c r="ABV475" s="44" t="str">
        <f t="shared" si="135"/>
        <v>Inviable Sanitariamente</v>
      </c>
      <c r="ABW475" s="44" t="str">
        <f t="shared" si="135"/>
        <v>Inviable Sanitariamente</v>
      </c>
      <c r="ABX475" s="44" t="str">
        <f t="shared" si="135"/>
        <v>Inviable Sanitariamente</v>
      </c>
      <c r="ABY475" s="44" t="str">
        <f t="shared" si="135"/>
        <v>Inviable Sanitariamente</v>
      </c>
      <c r="ABZ475" s="44" t="str">
        <f t="shared" si="135"/>
        <v>Inviable Sanitariamente</v>
      </c>
      <c r="ACA475" s="44" t="str">
        <f t="shared" si="135"/>
        <v>Inviable Sanitariamente</v>
      </c>
      <c r="ACB475" s="44" t="str">
        <f t="shared" si="135"/>
        <v>Inviable Sanitariamente</v>
      </c>
      <c r="ACC475" s="44" t="str">
        <f t="shared" si="135"/>
        <v>Inviable Sanitariamente</v>
      </c>
      <c r="ACD475" s="44" t="str">
        <f t="shared" si="135"/>
        <v>Inviable Sanitariamente</v>
      </c>
      <c r="ACE475" s="44" t="str">
        <f t="shared" si="135"/>
        <v>Inviable Sanitariamente</v>
      </c>
      <c r="ACF475" s="44" t="str">
        <f t="shared" si="136"/>
        <v>Inviable Sanitariamente</v>
      </c>
      <c r="ACG475" s="44" t="str">
        <f t="shared" si="136"/>
        <v>Inviable Sanitariamente</v>
      </c>
      <c r="ACH475" s="44" t="str">
        <f t="shared" si="136"/>
        <v>Inviable Sanitariamente</v>
      </c>
      <c r="ACI475" s="44" t="str">
        <f t="shared" si="136"/>
        <v>Inviable Sanitariamente</v>
      </c>
      <c r="ACJ475" s="44" t="str">
        <f t="shared" si="136"/>
        <v>Inviable Sanitariamente</v>
      </c>
      <c r="ACK475" s="44" t="str">
        <f t="shared" si="136"/>
        <v>Inviable Sanitariamente</v>
      </c>
      <c r="ACL475" s="44" t="str">
        <f t="shared" si="136"/>
        <v>Inviable Sanitariamente</v>
      </c>
      <c r="ACM475" s="44" t="str">
        <f t="shared" si="136"/>
        <v>Inviable Sanitariamente</v>
      </c>
      <c r="ACN475" s="44" t="str">
        <f t="shared" si="136"/>
        <v>Inviable Sanitariamente</v>
      </c>
      <c r="ACO475" s="44" t="str">
        <f t="shared" si="136"/>
        <v>Inviable Sanitariamente</v>
      </c>
      <c r="ACP475" s="44" t="str">
        <f t="shared" si="137"/>
        <v>Inviable Sanitariamente</v>
      </c>
      <c r="ACQ475" s="44" t="str">
        <f t="shared" si="137"/>
        <v>Inviable Sanitariamente</v>
      </c>
      <c r="ACR475" s="44" t="str">
        <f t="shared" si="137"/>
        <v>Inviable Sanitariamente</v>
      </c>
      <c r="ACS475" s="44" t="str">
        <f t="shared" si="137"/>
        <v>Inviable Sanitariamente</v>
      </c>
      <c r="ACT475" s="44" t="str">
        <f t="shared" si="137"/>
        <v>Inviable Sanitariamente</v>
      </c>
      <c r="ACU475" s="44" t="str">
        <f t="shared" si="137"/>
        <v>Inviable Sanitariamente</v>
      </c>
      <c r="ACV475" s="44" t="str">
        <f t="shared" si="137"/>
        <v>Inviable Sanitariamente</v>
      </c>
      <c r="ACW475" s="44" t="str">
        <f t="shared" si="137"/>
        <v>Inviable Sanitariamente</v>
      </c>
      <c r="ACX475" s="44" t="str">
        <f t="shared" si="137"/>
        <v>Inviable Sanitariamente</v>
      </c>
      <c r="ACY475" s="44" t="str">
        <f t="shared" si="137"/>
        <v>Inviable Sanitariamente</v>
      </c>
      <c r="ACZ475" s="44" t="str">
        <f t="shared" si="138"/>
        <v>Inviable Sanitariamente</v>
      </c>
      <c r="ADA475" s="44" t="str">
        <f t="shared" si="138"/>
        <v>Inviable Sanitariamente</v>
      </c>
      <c r="ADB475" s="44" t="str">
        <f t="shared" si="138"/>
        <v>Inviable Sanitariamente</v>
      </c>
      <c r="ADC475" s="44" t="str">
        <f t="shared" si="138"/>
        <v>Inviable Sanitariamente</v>
      </c>
      <c r="ADD475" s="44" t="str">
        <f t="shared" si="138"/>
        <v>Inviable Sanitariamente</v>
      </c>
      <c r="ADE475" s="44" t="str">
        <f t="shared" si="138"/>
        <v>Inviable Sanitariamente</v>
      </c>
      <c r="ADF475" s="44" t="str">
        <f t="shared" si="138"/>
        <v>Inviable Sanitariamente</v>
      </c>
      <c r="ADG475" s="44" t="str">
        <f t="shared" si="138"/>
        <v>Inviable Sanitariamente</v>
      </c>
      <c r="ADH475" s="44" t="str">
        <f t="shared" si="138"/>
        <v>Inviable Sanitariamente</v>
      </c>
      <c r="ADI475" s="44" t="str">
        <f t="shared" si="138"/>
        <v>Inviable Sanitariamente</v>
      </c>
      <c r="ADJ475" s="44" t="str">
        <f t="shared" si="139"/>
        <v>Inviable Sanitariamente</v>
      </c>
      <c r="ADK475" s="44" t="str">
        <f t="shared" si="139"/>
        <v>Inviable Sanitariamente</v>
      </c>
      <c r="ADL475" s="44" t="str">
        <f t="shared" si="139"/>
        <v>Inviable Sanitariamente</v>
      </c>
      <c r="ADM475" s="44" t="str">
        <f t="shared" si="139"/>
        <v>Inviable Sanitariamente</v>
      </c>
      <c r="ADN475" s="44" t="str">
        <f t="shared" si="139"/>
        <v>Inviable Sanitariamente</v>
      </c>
      <c r="ADO475" s="44" t="str">
        <f t="shared" si="139"/>
        <v>Inviable Sanitariamente</v>
      </c>
      <c r="ADP475" s="44" t="str">
        <f t="shared" si="139"/>
        <v>Inviable Sanitariamente</v>
      </c>
      <c r="ADQ475" s="44" t="str">
        <f t="shared" si="139"/>
        <v>Inviable Sanitariamente</v>
      </c>
      <c r="ADR475" s="44" t="str">
        <f t="shared" si="139"/>
        <v>Inviable Sanitariamente</v>
      </c>
      <c r="ADS475" s="44" t="str">
        <f t="shared" si="139"/>
        <v>Inviable Sanitariamente</v>
      </c>
      <c r="ADT475" s="44" t="str">
        <f t="shared" si="140"/>
        <v>Inviable Sanitariamente</v>
      </c>
      <c r="ADU475" s="44" t="str">
        <f t="shared" si="140"/>
        <v>Inviable Sanitariamente</v>
      </c>
      <c r="ADV475" s="44" t="str">
        <f t="shared" si="140"/>
        <v>Inviable Sanitariamente</v>
      </c>
      <c r="ADW475" s="44" t="str">
        <f t="shared" si="140"/>
        <v>Inviable Sanitariamente</v>
      </c>
      <c r="ADX475" s="44" t="str">
        <f t="shared" si="140"/>
        <v>Inviable Sanitariamente</v>
      </c>
      <c r="ADY475" s="44" t="str">
        <f t="shared" si="140"/>
        <v>Inviable Sanitariamente</v>
      </c>
      <c r="ADZ475" s="44" t="str">
        <f t="shared" si="140"/>
        <v>Inviable Sanitariamente</v>
      </c>
      <c r="AEA475" s="44" t="str">
        <f t="shared" si="140"/>
        <v>Inviable Sanitariamente</v>
      </c>
      <c r="AEB475" s="44" t="str">
        <f t="shared" si="140"/>
        <v>Inviable Sanitariamente</v>
      </c>
      <c r="AEC475" s="44" t="str">
        <f t="shared" si="140"/>
        <v>Inviable Sanitariamente</v>
      </c>
      <c r="AED475" s="44" t="str">
        <f t="shared" si="141"/>
        <v>Inviable Sanitariamente</v>
      </c>
      <c r="AEE475" s="44" t="str">
        <f t="shared" si="141"/>
        <v>Inviable Sanitariamente</v>
      </c>
      <c r="AEF475" s="44" t="str">
        <f t="shared" si="141"/>
        <v>Inviable Sanitariamente</v>
      </c>
      <c r="AEG475" s="44" t="str">
        <f t="shared" si="141"/>
        <v>Inviable Sanitariamente</v>
      </c>
      <c r="AEH475" s="44" t="str">
        <f t="shared" si="141"/>
        <v>Inviable Sanitariamente</v>
      </c>
      <c r="AEI475" s="44" t="str">
        <f t="shared" si="141"/>
        <v>Inviable Sanitariamente</v>
      </c>
      <c r="AEJ475" s="44" t="str">
        <f t="shared" si="141"/>
        <v>Inviable Sanitariamente</v>
      </c>
      <c r="AEK475" s="44" t="str">
        <f t="shared" si="141"/>
        <v>Inviable Sanitariamente</v>
      </c>
      <c r="AEL475" s="44" t="str">
        <f t="shared" si="141"/>
        <v>Inviable Sanitariamente</v>
      </c>
      <c r="AEM475" s="44" t="str">
        <f t="shared" si="141"/>
        <v>Inviable Sanitariamente</v>
      </c>
      <c r="AEN475" s="44" t="str">
        <f t="shared" si="142"/>
        <v>Inviable Sanitariamente</v>
      </c>
      <c r="AEO475" s="44" t="str">
        <f t="shared" si="142"/>
        <v>Inviable Sanitariamente</v>
      </c>
      <c r="AEP475" s="44" t="str">
        <f t="shared" si="142"/>
        <v>Inviable Sanitariamente</v>
      </c>
      <c r="AEQ475" s="44" t="str">
        <f t="shared" si="142"/>
        <v>Inviable Sanitariamente</v>
      </c>
      <c r="AER475" s="44" t="str">
        <f t="shared" si="142"/>
        <v>Inviable Sanitariamente</v>
      </c>
      <c r="AES475" s="44" t="str">
        <f t="shared" si="142"/>
        <v>Inviable Sanitariamente</v>
      </c>
      <c r="AET475" s="44" t="str">
        <f t="shared" si="142"/>
        <v>Inviable Sanitariamente</v>
      </c>
      <c r="AEU475" s="44" t="str">
        <f t="shared" si="142"/>
        <v>Inviable Sanitariamente</v>
      </c>
      <c r="AEV475" s="44" t="str">
        <f t="shared" si="142"/>
        <v>Inviable Sanitariamente</v>
      </c>
      <c r="AEW475" s="44" t="str">
        <f t="shared" si="142"/>
        <v>Inviable Sanitariamente</v>
      </c>
      <c r="AEX475" s="44" t="str">
        <f t="shared" si="143"/>
        <v>Inviable Sanitariamente</v>
      </c>
      <c r="AEY475" s="44" t="str">
        <f t="shared" si="143"/>
        <v>Inviable Sanitariamente</v>
      </c>
      <c r="AEZ475" s="44" t="str">
        <f t="shared" si="143"/>
        <v>Inviable Sanitariamente</v>
      </c>
      <c r="AFA475" s="44" t="str">
        <f t="shared" si="143"/>
        <v>Inviable Sanitariamente</v>
      </c>
      <c r="AFB475" s="44" t="str">
        <f t="shared" si="143"/>
        <v>Inviable Sanitariamente</v>
      </c>
      <c r="AFC475" s="44" t="str">
        <f t="shared" si="143"/>
        <v>Inviable Sanitariamente</v>
      </c>
      <c r="AFD475" s="44" t="str">
        <f t="shared" si="143"/>
        <v>Inviable Sanitariamente</v>
      </c>
      <c r="AFE475" s="44" t="str">
        <f t="shared" si="143"/>
        <v>Inviable Sanitariamente</v>
      </c>
      <c r="AFF475" s="44" t="str">
        <f t="shared" si="143"/>
        <v>Inviable Sanitariamente</v>
      </c>
      <c r="AFG475" s="44" t="str">
        <f t="shared" si="143"/>
        <v>Inviable Sanitariamente</v>
      </c>
      <c r="AFH475" s="44" t="str">
        <f t="shared" si="144"/>
        <v>Inviable Sanitariamente</v>
      </c>
      <c r="AFI475" s="44" t="str">
        <f t="shared" si="144"/>
        <v>Inviable Sanitariamente</v>
      </c>
      <c r="AFJ475" s="44" t="str">
        <f t="shared" si="144"/>
        <v>Inviable Sanitariamente</v>
      </c>
      <c r="AFK475" s="44" t="str">
        <f t="shared" si="144"/>
        <v>Inviable Sanitariamente</v>
      </c>
      <c r="AFL475" s="44" t="str">
        <f t="shared" si="144"/>
        <v>Inviable Sanitariamente</v>
      </c>
      <c r="AFM475" s="44" t="str">
        <f t="shared" si="144"/>
        <v>Inviable Sanitariamente</v>
      </c>
      <c r="AFN475" s="44" t="str">
        <f t="shared" si="144"/>
        <v>Inviable Sanitariamente</v>
      </c>
      <c r="AFO475" s="44" t="str">
        <f t="shared" si="144"/>
        <v>Inviable Sanitariamente</v>
      </c>
      <c r="AFP475" s="44" t="str">
        <f t="shared" si="144"/>
        <v>Inviable Sanitariamente</v>
      </c>
      <c r="AFQ475" s="44" t="str">
        <f t="shared" si="144"/>
        <v>Inviable Sanitariamente</v>
      </c>
      <c r="AFR475" s="44" t="str">
        <f t="shared" si="145"/>
        <v>Inviable Sanitariamente</v>
      </c>
      <c r="AFS475" s="44" t="str">
        <f t="shared" si="145"/>
        <v>Inviable Sanitariamente</v>
      </c>
      <c r="AFT475" s="44" t="str">
        <f t="shared" si="145"/>
        <v>Inviable Sanitariamente</v>
      </c>
      <c r="AFU475" s="44" t="str">
        <f t="shared" si="145"/>
        <v>Inviable Sanitariamente</v>
      </c>
      <c r="AFV475" s="44" t="str">
        <f t="shared" si="145"/>
        <v>Inviable Sanitariamente</v>
      </c>
      <c r="AFW475" s="44" t="str">
        <f t="shared" si="145"/>
        <v>Inviable Sanitariamente</v>
      </c>
      <c r="AFX475" s="44" t="str">
        <f t="shared" si="145"/>
        <v>Inviable Sanitariamente</v>
      </c>
      <c r="AFY475" s="44" t="str">
        <f t="shared" si="145"/>
        <v>Inviable Sanitariamente</v>
      </c>
      <c r="AFZ475" s="44" t="str">
        <f t="shared" si="145"/>
        <v>Inviable Sanitariamente</v>
      </c>
      <c r="AGA475" s="44" t="str">
        <f t="shared" si="145"/>
        <v>Inviable Sanitariamente</v>
      </c>
      <c r="AGB475" s="44" t="str">
        <f t="shared" si="146"/>
        <v>Inviable Sanitariamente</v>
      </c>
      <c r="AGC475" s="44" t="str">
        <f t="shared" si="146"/>
        <v>Inviable Sanitariamente</v>
      </c>
      <c r="AGD475" s="44" t="str">
        <f t="shared" si="146"/>
        <v>Inviable Sanitariamente</v>
      </c>
      <c r="AGE475" s="44" t="str">
        <f t="shared" si="146"/>
        <v>Inviable Sanitariamente</v>
      </c>
      <c r="AGF475" s="44" t="str">
        <f t="shared" si="146"/>
        <v>Inviable Sanitariamente</v>
      </c>
      <c r="AGG475" s="44" t="str">
        <f t="shared" si="146"/>
        <v>Inviable Sanitariamente</v>
      </c>
      <c r="AGH475" s="44" t="str">
        <f t="shared" si="146"/>
        <v>Inviable Sanitariamente</v>
      </c>
      <c r="AGI475" s="44" t="str">
        <f t="shared" si="146"/>
        <v>Inviable Sanitariamente</v>
      </c>
      <c r="AGJ475" s="44" t="str">
        <f t="shared" si="146"/>
        <v>Inviable Sanitariamente</v>
      </c>
      <c r="AGK475" s="44" t="str">
        <f t="shared" si="146"/>
        <v>Inviable Sanitariamente</v>
      </c>
      <c r="AGL475" s="44" t="str">
        <f t="shared" si="147"/>
        <v>Inviable Sanitariamente</v>
      </c>
      <c r="AGM475" s="44" t="str">
        <f t="shared" si="147"/>
        <v>Inviable Sanitariamente</v>
      </c>
      <c r="AGN475" s="44" t="str">
        <f t="shared" si="147"/>
        <v>Inviable Sanitariamente</v>
      </c>
      <c r="AGO475" s="44" t="str">
        <f t="shared" si="147"/>
        <v>Inviable Sanitariamente</v>
      </c>
      <c r="AGP475" s="44" t="str">
        <f t="shared" si="147"/>
        <v>Inviable Sanitariamente</v>
      </c>
      <c r="AGQ475" s="44" t="str">
        <f t="shared" si="147"/>
        <v>Inviable Sanitariamente</v>
      </c>
      <c r="AGR475" s="44" t="str">
        <f t="shared" si="147"/>
        <v>Inviable Sanitariamente</v>
      </c>
      <c r="AGS475" s="44" t="str">
        <f t="shared" si="147"/>
        <v>Inviable Sanitariamente</v>
      </c>
      <c r="AGT475" s="44" t="str">
        <f t="shared" si="147"/>
        <v>Inviable Sanitariamente</v>
      </c>
      <c r="AGU475" s="44" t="str">
        <f t="shared" si="147"/>
        <v>Inviable Sanitariamente</v>
      </c>
      <c r="AGV475" s="44" t="str">
        <f t="shared" si="148"/>
        <v>Inviable Sanitariamente</v>
      </c>
      <c r="AGW475" s="44" t="str">
        <f t="shared" si="148"/>
        <v>Inviable Sanitariamente</v>
      </c>
      <c r="AGX475" s="44" t="str">
        <f t="shared" si="148"/>
        <v>Inviable Sanitariamente</v>
      </c>
      <c r="AGY475" s="44" t="str">
        <f t="shared" si="148"/>
        <v>Inviable Sanitariamente</v>
      </c>
      <c r="AGZ475" s="44" t="str">
        <f t="shared" si="148"/>
        <v>Inviable Sanitariamente</v>
      </c>
      <c r="AHA475" s="44" t="str">
        <f t="shared" si="148"/>
        <v>Inviable Sanitariamente</v>
      </c>
      <c r="AHB475" s="44" t="str">
        <f t="shared" si="148"/>
        <v>Inviable Sanitariamente</v>
      </c>
      <c r="AHC475" s="44" t="str">
        <f t="shared" si="148"/>
        <v>Inviable Sanitariamente</v>
      </c>
      <c r="AHD475" s="44" t="str">
        <f t="shared" si="148"/>
        <v>Inviable Sanitariamente</v>
      </c>
      <c r="AHE475" s="44" t="str">
        <f t="shared" si="148"/>
        <v>Inviable Sanitariamente</v>
      </c>
      <c r="AHF475" s="44" t="str">
        <f t="shared" si="149"/>
        <v>Inviable Sanitariamente</v>
      </c>
      <c r="AHG475" s="44" t="str">
        <f t="shared" si="149"/>
        <v>Inviable Sanitariamente</v>
      </c>
      <c r="AHH475" s="44" t="str">
        <f t="shared" si="149"/>
        <v>Inviable Sanitariamente</v>
      </c>
      <c r="AHI475" s="44" t="str">
        <f t="shared" si="149"/>
        <v>Inviable Sanitariamente</v>
      </c>
      <c r="AHJ475" s="44" t="str">
        <f t="shared" si="149"/>
        <v>Inviable Sanitariamente</v>
      </c>
      <c r="AHK475" s="44" t="str">
        <f t="shared" si="149"/>
        <v>Inviable Sanitariamente</v>
      </c>
      <c r="AHL475" s="44" t="str">
        <f t="shared" si="149"/>
        <v>Inviable Sanitariamente</v>
      </c>
      <c r="AHM475" s="44" t="str">
        <f t="shared" si="149"/>
        <v>Inviable Sanitariamente</v>
      </c>
      <c r="AHN475" s="44" t="str">
        <f t="shared" si="149"/>
        <v>Inviable Sanitariamente</v>
      </c>
      <c r="AHO475" s="44" t="str">
        <f t="shared" si="149"/>
        <v>Inviable Sanitariamente</v>
      </c>
      <c r="AHP475" s="44" t="str">
        <f t="shared" si="150"/>
        <v>Inviable Sanitariamente</v>
      </c>
      <c r="AHQ475" s="44" t="str">
        <f t="shared" si="150"/>
        <v>Inviable Sanitariamente</v>
      </c>
      <c r="AHR475" s="44" t="str">
        <f t="shared" si="150"/>
        <v>Inviable Sanitariamente</v>
      </c>
      <c r="AHS475" s="44" t="str">
        <f t="shared" si="150"/>
        <v>Inviable Sanitariamente</v>
      </c>
      <c r="AHT475" s="44" t="str">
        <f t="shared" si="150"/>
        <v>Inviable Sanitariamente</v>
      </c>
      <c r="AHU475" s="44" t="str">
        <f t="shared" si="150"/>
        <v>Inviable Sanitariamente</v>
      </c>
      <c r="AHV475" s="44" t="str">
        <f t="shared" si="150"/>
        <v>Inviable Sanitariamente</v>
      </c>
      <c r="AHW475" s="44" t="str">
        <f t="shared" si="150"/>
        <v>Inviable Sanitariamente</v>
      </c>
      <c r="AHX475" s="44" t="str">
        <f t="shared" si="150"/>
        <v>Inviable Sanitariamente</v>
      </c>
      <c r="AHY475" s="44" t="str">
        <f t="shared" si="150"/>
        <v>Inviable Sanitariamente</v>
      </c>
      <c r="AHZ475" s="44" t="str">
        <f t="shared" si="151"/>
        <v>Inviable Sanitariamente</v>
      </c>
      <c r="AIA475" s="44" t="str">
        <f t="shared" si="151"/>
        <v>Inviable Sanitariamente</v>
      </c>
      <c r="AIB475" s="44" t="str">
        <f t="shared" si="151"/>
        <v>Inviable Sanitariamente</v>
      </c>
      <c r="AIC475" s="44" t="str">
        <f t="shared" si="151"/>
        <v>Inviable Sanitariamente</v>
      </c>
      <c r="AID475" s="44" t="str">
        <f t="shared" si="151"/>
        <v>Inviable Sanitariamente</v>
      </c>
      <c r="AIE475" s="44" t="str">
        <f t="shared" si="151"/>
        <v>Inviable Sanitariamente</v>
      </c>
      <c r="AIF475" s="44" t="str">
        <f t="shared" si="151"/>
        <v>Inviable Sanitariamente</v>
      </c>
      <c r="AIG475" s="44" t="str">
        <f t="shared" si="151"/>
        <v>Inviable Sanitariamente</v>
      </c>
      <c r="AIH475" s="44" t="str">
        <f t="shared" si="151"/>
        <v>Inviable Sanitariamente</v>
      </c>
      <c r="AII475" s="44" t="str">
        <f t="shared" si="151"/>
        <v>Inviable Sanitariamente</v>
      </c>
      <c r="AIJ475" s="44" t="str">
        <f t="shared" si="152"/>
        <v>Inviable Sanitariamente</v>
      </c>
      <c r="AIK475" s="44" t="str">
        <f t="shared" si="152"/>
        <v>Inviable Sanitariamente</v>
      </c>
      <c r="AIL475" s="44" t="str">
        <f t="shared" si="152"/>
        <v>Inviable Sanitariamente</v>
      </c>
      <c r="AIM475" s="44" t="str">
        <f t="shared" si="152"/>
        <v>Inviable Sanitariamente</v>
      </c>
      <c r="AIN475" s="44" t="str">
        <f t="shared" si="152"/>
        <v>Inviable Sanitariamente</v>
      </c>
      <c r="AIO475" s="44" t="str">
        <f t="shared" si="152"/>
        <v>Inviable Sanitariamente</v>
      </c>
      <c r="AIP475" s="44" t="str">
        <f t="shared" si="152"/>
        <v>Inviable Sanitariamente</v>
      </c>
      <c r="AIQ475" s="44" t="str">
        <f t="shared" si="152"/>
        <v>Inviable Sanitariamente</v>
      </c>
      <c r="AIR475" s="44" t="str">
        <f t="shared" si="152"/>
        <v>Inviable Sanitariamente</v>
      </c>
      <c r="AIS475" s="44" t="str">
        <f t="shared" si="152"/>
        <v>Inviable Sanitariamente</v>
      </c>
      <c r="AIT475" s="44" t="str">
        <f t="shared" si="153"/>
        <v>Inviable Sanitariamente</v>
      </c>
      <c r="AIU475" s="44" t="str">
        <f t="shared" si="153"/>
        <v>Inviable Sanitariamente</v>
      </c>
      <c r="AIV475" s="44" t="str">
        <f t="shared" si="153"/>
        <v>Inviable Sanitariamente</v>
      </c>
      <c r="AIW475" s="44" t="str">
        <f t="shared" si="153"/>
        <v>Inviable Sanitariamente</v>
      </c>
      <c r="AIX475" s="44" t="str">
        <f t="shared" si="153"/>
        <v>Inviable Sanitariamente</v>
      </c>
      <c r="AIY475" s="44" t="str">
        <f t="shared" si="153"/>
        <v>Inviable Sanitariamente</v>
      </c>
      <c r="AIZ475" s="44" t="str">
        <f t="shared" si="153"/>
        <v>Inviable Sanitariamente</v>
      </c>
      <c r="AJA475" s="44" t="str">
        <f t="shared" si="153"/>
        <v>Inviable Sanitariamente</v>
      </c>
      <c r="AJB475" s="44" t="str">
        <f t="shared" si="153"/>
        <v>Inviable Sanitariamente</v>
      </c>
      <c r="AJC475" s="44" t="str">
        <f t="shared" si="153"/>
        <v>Inviable Sanitariamente</v>
      </c>
      <c r="AJD475" s="44" t="str">
        <f t="shared" si="154"/>
        <v>Inviable Sanitariamente</v>
      </c>
      <c r="AJE475" s="44" t="str">
        <f t="shared" si="154"/>
        <v>Inviable Sanitariamente</v>
      </c>
      <c r="AJF475" s="44" t="str">
        <f t="shared" si="154"/>
        <v>Inviable Sanitariamente</v>
      </c>
      <c r="AJG475" s="44" t="str">
        <f t="shared" si="154"/>
        <v>Inviable Sanitariamente</v>
      </c>
      <c r="AJH475" s="44" t="str">
        <f t="shared" si="154"/>
        <v>Inviable Sanitariamente</v>
      </c>
      <c r="AJI475" s="44" t="str">
        <f t="shared" si="154"/>
        <v>Inviable Sanitariamente</v>
      </c>
      <c r="AJJ475" s="44" t="str">
        <f t="shared" si="154"/>
        <v>Inviable Sanitariamente</v>
      </c>
      <c r="AJK475" s="44" t="str">
        <f t="shared" si="154"/>
        <v>Inviable Sanitariamente</v>
      </c>
      <c r="AJL475" s="44" t="str">
        <f t="shared" si="154"/>
        <v>Inviable Sanitariamente</v>
      </c>
      <c r="AJM475" s="44" t="str">
        <f t="shared" si="154"/>
        <v>Inviable Sanitariamente</v>
      </c>
      <c r="AJN475" s="44" t="str">
        <f t="shared" si="155"/>
        <v>Inviable Sanitariamente</v>
      </c>
      <c r="AJO475" s="44" t="str">
        <f t="shared" si="155"/>
        <v>Inviable Sanitariamente</v>
      </c>
      <c r="AJP475" s="44" t="str">
        <f t="shared" si="155"/>
        <v>Inviable Sanitariamente</v>
      </c>
      <c r="AJQ475" s="44" t="str">
        <f t="shared" si="155"/>
        <v>Inviable Sanitariamente</v>
      </c>
      <c r="AJR475" s="44" t="str">
        <f t="shared" si="155"/>
        <v>Inviable Sanitariamente</v>
      </c>
      <c r="AJS475" s="44" t="str">
        <f t="shared" si="155"/>
        <v>Inviable Sanitariamente</v>
      </c>
      <c r="AJT475" s="44" t="str">
        <f t="shared" si="155"/>
        <v>Inviable Sanitariamente</v>
      </c>
      <c r="AJU475" s="44" t="str">
        <f t="shared" si="155"/>
        <v>Inviable Sanitariamente</v>
      </c>
      <c r="AJV475" s="44" t="str">
        <f t="shared" si="155"/>
        <v>Inviable Sanitariamente</v>
      </c>
      <c r="AJW475" s="44" t="str">
        <f t="shared" si="155"/>
        <v>Inviable Sanitariamente</v>
      </c>
      <c r="AJX475" s="44" t="str">
        <f t="shared" si="156"/>
        <v>Inviable Sanitariamente</v>
      </c>
      <c r="AJY475" s="44" t="str">
        <f t="shared" si="156"/>
        <v>Inviable Sanitariamente</v>
      </c>
      <c r="AJZ475" s="44" t="str">
        <f t="shared" si="156"/>
        <v>Inviable Sanitariamente</v>
      </c>
      <c r="AKA475" s="44" t="str">
        <f t="shared" si="156"/>
        <v>Inviable Sanitariamente</v>
      </c>
      <c r="AKB475" s="44" t="str">
        <f t="shared" si="156"/>
        <v>Inviable Sanitariamente</v>
      </c>
      <c r="AKC475" s="44" t="str">
        <f t="shared" si="156"/>
        <v>Inviable Sanitariamente</v>
      </c>
      <c r="AKD475" s="44" t="str">
        <f t="shared" si="156"/>
        <v>Inviable Sanitariamente</v>
      </c>
      <c r="AKE475" s="44" t="str">
        <f t="shared" si="156"/>
        <v>Inviable Sanitariamente</v>
      </c>
      <c r="AKF475" s="44" t="str">
        <f t="shared" si="156"/>
        <v>Inviable Sanitariamente</v>
      </c>
      <c r="AKG475" s="44" t="str">
        <f t="shared" si="156"/>
        <v>Inviable Sanitariamente</v>
      </c>
      <c r="AKH475" s="44" t="str">
        <f t="shared" si="157"/>
        <v>Inviable Sanitariamente</v>
      </c>
      <c r="AKI475" s="44" t="str">
        <f t="shared" si="157"/>
        <v>Inviable Sanitariamente</v>
      </c>
      <c r="AKJ475" s="44" t="str">
        <f t="shared" si="157"/>
        <v>Inviable Sanitariamente</v>
      </c>
      <c r="AKK475" s="44" t="str">
        <f t="shared" si="157"/>
        <v>Inviable Sanitariamente</v>
      </c>
      <c r="AKL475" s="44" t="str">
        <f t="shared" si="157"/>
        <v>Inviable Sanitariamente</v>
      </c>
      <c r="AKM475" s="44" t="str">
        <f t="shared" si="157"/>
        <v>Inviable Sanitariamente</v>
      </c>
      <c r="AKN475" s="44" t="str">
        <f t="shared" si="157"/>
        <v>Inviable Sanitariamente</v>
      </c>
      <c r="AKO475" s="44" t="str">
        <f t="shared" si="157"/>
        <v>Inviable Sanitariamente</v>
      </c>
      <c r="AKP475" s="44" t="str">
        <f t="shared" si="157"/>
        <v>Inviable Sanitariamente</v>
      </c>
      <c r="AKQ475" s="44" t="str">
        <f t="shared" si="157"/>
        <v>Inviable Sanitariamente</v>
      </c>
      <c r="AKR475" s="44" t="str">
        <f t="shared" si="158"/>
        <v>Inviable Sanitariamente</v>
      </c>
      <c r="AKS475" s="44" t="str">
        <f t="shared" si="158"/>
        <v>Inviable Sanitariamente</v>
      </c>
      <c r="AKT475" s="44" t="str">
        <f t="shared" si="158"/>
        <v>Inviable Sanitariamente</v>
      </c>
      <c r="AKU475" s="44" t="str">
        <f t="shared" si="158"/>
        <v>Inviable Sanitariamente</v>
      </c>
      <c r="AKV475" s="44" t="str">
        <f t="shared" si="158"/>
        <v>Inviable Sanitariamente</v>
      </c>
      <c r="AKW475" s="44" t="str">
        <f t="shared" si="158"/>
        <v>Inviable Sanitariamente</v>
      </c>
      <c r="AKX475" s="44" t="str">
        <f t="shared" si="158"/>
        <v>Inviable Sanitariamente</v>
      </c>
      <c r="AKY475" s="44" t="str">
        <f t="shared" si="158"/>
        <v>Inviable Sanitariamente</v>
      </c>
      <c r="AKZ475" s="44" t="str">
        <f t="shared" si="158"/>
        <v>Inviable Sanitariamente</v>
      </c>
      <c r="ALA475" s="44" t="str">
        <f t="shared" si="158"/>
        <v>Inviable Sanitariamente</v>
      </c>
      <c r="ALB475" s="44" t="str">
        <f t="shared" si="159"/>
        <v>Inviable Sanitariamente</v>
      </c>
      <c r="ALC475" s="44" t="str">
        <f t="shared" si="159"/>
        <v>Inviable Sanitariamente</v>
      </c>
      <c r="ALD475" s="44" t="str">
        <f t="shared" si="159"/>
        <v>Inviable Sanitariamente</v>
      </c>
      <c r="ALE475" s="44" t="str">
        <f t="shared" si="159"/>
        <v>Inviable Sanitariamente</v>
      </c>
      <c r="ALF475" s="44" t="str">
        <f t="shared" si="159"/>
        <v>Inviable Sanitariamente</v>
      </c>
      <c r="ALG475" s="44" t="str">
        <f t="shared" si="159"/>
        <v>Inviable Sanitariamente</v>
      </c>
      <c r="ALH475" s="44" t="str">
        <f t="shared" si="159"/>
        <v>Inviable Sanitariamente</v>
      </c>
      <c r="ALI475" s="44" t="str">
        <f t="shared" si="159"/>
        <v>Inviable Sanitariamente</v>
      </c>
      <c r="ALJ475" s="44" t="str">
        <f t="shared" si="159"/>
        <v>Inviable Sanitariamente</v>
      </c>
      <c r="ALK475" s="44" t="str">
        <f t="shared" si="159"/>
        <v>Inviable Sanitariamente</v>
      </c>
      <c r="ALL475" s="44" t="str">
        <f t="shared" si="160"/>
        <v>Inviable Sanitariamente</v>
      </c>
      <c r="ALM475" s="44" t="str">
        <f t="shared" si="160"/>
        <v>Inviable Sanitariamente</v>
      </c>
      <c r="ALN475" s="44" t="str">
        <f t="shared" si="160"/>
        <v>Inviable Sanitariamente</v>
      </c>
      <c r="ALO475" s="44" t="str">
        <f t="shared" si="160"/>
        <v>Inviable Sanitariamente</v>
      </c>
      <c r="ALP475" s="44" t="str">
        <f t="shared" si="160"/>
        <v>Inviable Sanitariamente</v>
      </c>
      <c r="ALQ475" s="44" t="str">
        <f t="shared" si="160"/>
        <v>Inviable Sanitariamente</v>
      </c>
      <c r="ALR475" s="44" t="str">
        <f t="shared" si="160"/>
        <v>Inviable Sanitariamente</v>
      </c>
      <c r="ALS475" s="44" t="str">
        <f t="shared" si="160"/>
        <v>Inviable Sanitariamente</v>
      </c>
      <c r="ALT475" s="44" t="str">
        <f t="shared" si="160"/>
        <v>Inviable Sanitariamente</v>
      </c>
      <c r="ALU475" s="44" t="str">
        <f t="shared" si="160"/>
        <v>Inviable Sanitariamente</v>
      </c>
      <c r="ALV475" s="44" t="str">
        <f t="shared" si="161"/>
        <v>Inviable Sanitariamente</v>
      </c>
      <c r="ALW475" s="44" t="str">
        <f t="shared" si="161"/>
        <v>Inviable Sanitariamente</v>
      </c>
      <c r="ALX475" s="44" t="str">
        <f t="shared" si="161"/>
        <v>Inviable Sanitariamente</v>
      </c>
      <c r="ALY475" s="44" t="str">
        <f t="shared" si="161"/>
        <v>Inviable Sanitariamente</v>
      </c>
      <c r="ALZ475" s="44" t="str">
        <f t="shared" si="161"/>
        <v>Inviable Sanitariamente</v>
      </c>
      <c r="AMA475" s="44" t="str">
        <f t="shared" si="161"/>
        <v>Inviable Sanitariamente</v>
      </c>
      <c r="AMB475" s="44" t="str">
        <f t="shared" si="161"/>
        <v>Inviable Sanitariamente</v>
      </c>
      <c r="AMC475" s="44" t="str">
        <f t="shared" si="161"/>
        <v>Inviable Sanitariamente</v>
      </c>
      <c r="AMD475" s="44" t="str">
        <f t="shared" si="161"/>
        <v>Inviable Sanitariamente</v>
      </c>
      <c r="AME475" s="44" t="str">
        <f t="shared" si="161"/>
        <v>Inviable Sanitariamente</v>
      </c>
      <c r="AMF475" s="44" t="str">
        <f t="shared" si="162"/>
        <v>Inviable Sanitariamente</v>
      </c>
      <c r="AMG475" s="44" t="str">
        <f t="shared" si="162"/>
        <v>Inviable Sanitariamente</v>
      </c>
      <c r="AMH475" s="44" t="str">
        <f t="shared" si="162"/>
        <v>Inviable Sanitariamente</v>
      </c>
      <c r="AMI475" s="44" t="str">
        <f t="shared" si="162"/>
        <v>Inviable Sanitariamente</v>
      </c>
      <c r="AMJ475" s="44" t="str">
        <f t="shared" si="162"/>
        <v>Inviable Sanitariamente</v>
      </c>
      <c r="AMK475" s="44" t="str">
        <f t="shared" si="162"/>
        <v>Inviable Sanitariamente</v>
      </c>
      <c r="AML475" s="44" t="str">
        <f t="shared" si="162"/>
        <v>Inviable Sanitariamente</v>
      </c>
      <c r="AMM475" s="44" t="str">
        <f t="shared" si="162"/>
        <v>Inviable Sanitariamente</v>
      </c>
      <c r="AMN475" s="44" t="str">
        <f t="shared" si="162"/>
        <v>Inviable Sanitariamente</v>
      </c>
      <c r="AMO475" s="44" t="str">
        <f t="shared" si="162"/>
        <v>Inviable Sanitariamente</v>
      </c>
      <c r="AMP475" s="44" t="str">
        <f t="shared" si="163"/>
        <v>Inviable Sanitariamente</v>
      </c>
      <c r="AMQ475" s="44" t="str">
        <f t="shared" si="163"/>
        <v>Inviable Sanitariamente</v>
      </c>
      <c r="AMR475" s="44" t="str">
        <f t="shared" si="163"/>
        <v>Inviable Sanitariamente</v>
      </c>
      <c r="AMS475" s="44" t="str">
        <f t="shared" si="163"/>
        <v>Inviable Sanitariamente</v>
      </c>
      <c r="AMT475" s="44" t="str">
        <f t="shared" si="163"/>
        <v>Inviable Sanitariamente</v>
      </c>
      <c r="AMU475" s="44" t="str">
        <f t="shared" si="163"/>
        <v>Inviable Sanitariamente</v>
      </c>
      <c r="AMV475" s="44" t="str">
        <f t="shared" si="163"/>
        <v>Inviable Sanitariamente</v>
      </c>
      <c r="AMW475" s="44" t="str">
        <f t="shared" si="163"/>
        <v>Inviable Sanitariamente</v>
      </c>
      <c r="AMX475" s="44" t="str">
        <f t="shared" si="163"/>
        <v>Inviable Sanitariamente</v>
      </c>
      <c r="AMY475" s="44" t="str">
        <f t="shared" si="163"/>
        <v>Inviable Sanitariamente</v>
      </c>
      <c r="AMZ475" s="44" t="str">
        <f t="shared" si="164"/>
        <v>Inviable Sanitariamente</v>
      </c>
      <c r="ANA475" s="44" t="str">
        <f t="shared" si="164"/>
        <v>Inviable Sanitariamente</v>
      </c>
      <c r="ANB475" s="44" t="str">
        <f t="shared" si="164"/>
        <v>Inviable Sanitariamente</v>
      </c>
      <c r="ANC475" s="44" t="str">
        <f t="shared" si="164"/>
        <v>Inviable Sanitariamente</v>
      </c>
      <c r="AND475" s="44" t="str">
        <f t="shared" si="164"/>
        <v>Inviable Sanitariamente</v>
      </c>
      <c r="ANE475" s="44" t="str">
        <f t="shared" si="164"/>
        <v>Inviable Sanitariamente</v>
      </c>
      <c r="ANF475" s="44" t="str">
        <f t="shared" si="164"/>
        <v>Inviable Sanitariamente</v>
      </c>
      <c r="ANG475" s="44" t="str">
        <f t="shared" si="164"/>
        <v>Inviable Sanitariamente</v>
      </c>
      <c r="ANH475" s="44" t="str">
        <f t="shared" si="164"/>
        <v>Inviable Sanitariamente</v>
      </c>
      <c r="ANI475" s="44" t="str">
        <f t="shared" si="164"/>
        <v>Inviable Sanitariamente</v>
      </c>
      <c r="ANJ475" s="44" t="str">
        <f t="shared" si="165"/>
        <v>Inviable Sanitariamente</v>
      </c>
      <c r="ANK475" s="44" t="str">
        <f t="shared" si="165"/>
        <v>Inviable Sanitariamente</v>
      </c>
      <c r="ANL475" s="44" t="str">
        <f t="shared" si="165"/>
        <v>Inviable Sanitariamente</v>
      </c>
      <c r="ANM475" s="44" t="str">
        <f t="shared" si="165"/>
        <v>Inviable Sanitariamente</v>
      </c>
      <c r="ANN475" s="44" t="str">
        <f t="shared" si="165"/>
        <v>Inviable Sanitariamente</v>
      </c>
      <c r="ANO475" s="44" t="str">
        <f t="shared" si="165"/>
        <v>Inviable Sanitariamente</v>
      </c>
      <c r="ANP475" s="44" t="str">
        <f t="shared" si="165"/>
        <v>Inviable Sanitariamente</v>
      </c>
      <c r="ANQ475" s="44" t="str">
        <f t="shared" si="165"/>
        <v>Inviable Sanitariamente</v>
      </c>
      <c r="ANR475" s="44" t="str">
        <f t="shared" si="165"/>
        <v>Inviable Sanitariamente</v>
      </c>
      <c r="ANS475" s="44" t="str">
        <f t="shared" si="165"/>
        <v>Inviable Sanitariamente</v>
      </c>
      <c r="ANT475" s="44" t="str">
        <f t="shared" si="166"/>
        <v>Inviable Sanitariamente</v>
      </c>
      <c r="ANU475" s="44" t="str">
        <f t="shared" si="166"/>
        <v>Inviable Sanitariamente</v>
      </c>
      <c r="ANV475" s="44" t="str">
        <f t="shared" si="166"/>
        <v>Inviable Sanitariamente</v>
      </c>
      <c r="ANW475" s="44" t="str">
        <f t="shared" si="166"/>
        <v>Inviable Sanitariamente</v>
      </c>
      <c r="ANX475" s="44" t="str">
        <f t="shared" si="166"/>
        <v>Inviable Sanitariamente</v>
      </c>
      <c r="ANY475" s="44" t="str">
        <f t="shared" si="166"/>
        <v>Inviable Sanitariamente</v>
      </c>
      <c r="ANZ475" s="44" t="str">
        <f t="shared" si="166"/>
        <v>Inviable Sanitariamente</v>
      </c>
      <c r="AOA475" s="44" t="str">
        <f t="shared" si="166"/>
        <v>Inviable Sanitariamente</v>
      </c>
      <c r="AOB475" s="44" t="str">
        <f t="shared" si="166"/>
        <v>Inviable Sanitariamente</v>
      </c>
      <c r="AOC475" s="44" t="str">
        <f t="shared" si="166"/>
        <v>Inviable Sanitariamente</v>
      </c>
      <c r="AOD475" s="44" t="str">
        <f t="shared" si="167"/>
        <v>Inviable Sanitariamente</v>
      </c>
      <c r="AOE475" s="44" t="str">
        <f t="shared" si="167"/>
        <v>Inviable Sanitariamente</v>
      </c>
      <c r="AOF475" s="44" t="str">
        <f t="shared" si="167"/>
        <v>Inviable Sanitariamente</v>
      </c>
      <c r="AOG475" s="44" t="str">
        <f t="shared" si="167"/>
        <v>Inviable Sanitariamente</v>
      </c>
      <c r="AOH475" s="44" t="str">
        <f t="shared" si="167"/>
        <v>Inviable Sanitariamente</v>
      </c>
      <c r="AOI475" s="44" t="str">
        <f t="shared" si="167"/>
        <v>Inviable Sanitariamente</v>
      </c>
      <c r="AOJ475" s="44" t="str">
        <f t="shared" si="167"/>
        <v>Inviable Sanitariamente</v>
      </c>
      <c r="AOK475" s="44" t="str">
        <f t="shared" si="167"/>
        <v>Inviable Sanitariamente</v>
      </c>
      <c r="AOL475" s="44" t="str">
        <f t="shared" si="167"/>
        <v>Inviable Sanitariamente</v>
      </c>
      <c r="AOM475" s="44" t="str">
        <f t="shared" si="167"/>
        <v>Inviable Sanitariamente</v>
      </c>
      <c r="AON475" s="44" t="str">
        <f t="shared" si="168"/>
        <v>Inviable Sanitariamente</v>
      </c>
      <c r="AOO475" s="44" t="str">
        <f t="shared" si="168"/>
        <v>Inviable Sanitariamente</v>
      </c>
      <c r="AOP475" s="44" t="str">
        <f t="shared" si="168"/>
        <v>Inviable Sanitariamente</v>
      </c>
      <c r="AOQ475" s="44" t="str">
        <f t="shared" si="168"/>
        <v>Inviable Sanitariamente</v>
      </c>
      <c r="AOR475" s="44" t="str">
        <f t="shared" si="168"/>
        <v>Inviable Sanitariamente</v>
      </c>
      <c r="AOS475" s="44" t="str">
        <f t="shared" si="168"/>
        <v>Inviable Sanitariamente</v>
      </c>
      <c r="AOT475" s="44" t="str">
        <f t="shared" si="168"/>
        <v>Inviable Sanitariamente</v>
      </c>
      <c r="AOU475" s="44" t="str">
        <f t="shared" si="168"/>
        <v>Inviable Sanitariamente</v>
      </c>
      <c r="AOV475" s="44" t="str">
        <f t="shared" si="168"/>
        <v>Inviable Sanitariamente</v>
      </c>
      <c r="AOW475" s="44" t="str">
        <f t="shared" si="168"/>
        <v>Inviable Sanitariamente</v>
      </c>
      <c r="AOX475" s="44" t="str">
        <f t="shared" si="169"/>
        <v>Inviable Sanitariamente</v>
      </c>
      <c r="AOY475" s="44" t="str">
        <f t="shared" si="169"/>
        <v>Inviable Sanitariamente</v>
      </c>
      <c r="AOZ475" s="44" t="str">
        <f t="shared" si="169"/>
        <v>Inviable Sanitariamente</v>
      </c>
      <c r="APA475" s="44" t="str">
        <f t="shared" si="169"/>
        <v>Inviable Sanitariamente</v>
      </c>
      <c r="APB475" s="44" t="str">
        <f t="shared" si="169"/>
        <v>Inviable Sanitariamente</v>
      </c>
      <c r="APC475" s="44" t="str">
        <f t="shared" si="169"/>
        <v>Inviable Sanitariamente</v>
      </c>
      <c r="APD475" s="44" t="str">
        <f t="shared" si="169"/>
        <v>Inviable Sanitariamente</v>
      </c>
      <c r="APE475" s="44" t="str">
        <f t="shared" si="169"/>
        <v>Inviable Sanitariamente</v>
      </c>
      <c r="APF475" s="44" t="str">
        <f t="shared" si="169"/>
        <v>Inviable Sanitariamente</v>
      </c>
      <c r="APG475" s="44" t="str">
        <f t="shared" si="169"/>
        <v>Inviable Sanitariamente</v>
      </c>
      <c r="APH475" s="44" t="str">
        <f t="shared" si="170"/>
        <v>Inviable Sanitariamente</v>
      </c>
      <c r="API475" s="44" t="str">
        <f t="shared" si="170"/>
        <v>Inviable Sanitariamente</v>
      </c>
      <c r="APJ475" s="44" t="str">
        <f t="shared" si="170"/>
        <v>Inviable Sanitariamente</v>
      </c>
      <c r="APK475" s="44" t="str">
        <f t="shared" si="170"/>
        <v>Inviable Sanitariamente</v>
      </c>
      <c r="APL475" s="44" t="str">
        <f t="shared" si="170"/>
        <v>Inviable Sanitariamente</v>
      </c>
      <c r="APM475" s="44" t="str">
        <f t="shared" si="170"/>
        <v>Inviable Sanitariamente</v>
      </c>
      <c r="APN475" s="44" t="str">
        <f t="shared" si="170"/>
        <v>Inviable Sanitariamente</v>
      </c>
      <c r="APO475" s="44" t="str">
        <f t="shared" si="170"/>
        <v>Inviable Sanitariamente</v>
      </c>
      <c r="APP475" s="44" t="str">
        <f t="shared" si="170"/>
        <v>Inviable Sanitariamente</v>
      </c>
      <c r="APQ475" s="44" t="str">
        <f t="shared" si="170"/>
        <v>Inviable Sanitariamente</v>
      </c>
      <c r="APR475" s="44" t="str">
        <f t="shared" si="171"/>
        <v>Inviable Sanitariamente</v>
      </c>
      <c r="APS475" s="44" t="str">
        <f t="shared" si="171"/>
        <v>Inviable Sanitariamente</v>
      </c>
      <c r="APT475" s="44" t="str">
        <f t="shared" si="171"/>
        <v>Inviable Sanitariamente</v>
      </c>
      <c r="APU475" s="44" t="str">
        <f t="shared" si="171"/>
        <v>Inviable Sanitariamente</v>
      </c>
      <c r="APV475" s="44" t="str">
        <f t="shared" si="171"/>
        <v>Inviable Sanitariamente</v>
      </c>
      <c r="APW475" s="44" t="str">
        <f t="shared" si="171"/>
        <v>Inviable Sanitariamente</v>
      </c>
      <c r="APX475" s="44" t="str">
        <f t="shared" si="171"/>
        <v>Inviable Sanitariamente</v>
      </c>
      <c r="APY475" s="44" t="str">
        <f t="shared" si="171"/>
        <v>Inviable Sanitariamente</v>
      </c>
      <c r="APZ475" s="44" t="str">
        <f t="shared" si="171"/>
        <v>Inviable Sanitariamente</v>
      </c>
      <c r="AQA475" s="44" t="str">
        <f t="shared" si="171"/>
        <v>Inviable Sanitariamente</v>
      </c>
      <c r="AQB475" s="44" t="str">
        <f t="shared" si="172"/>
        <v>Inviable Sanitariamente</v>
      </c>
      <c r="AQC475" s="44" t="str">
        <f t="shared" si="172"/>
        <v>Inviable Sanitariamente</v>
      </c>
      <c r="AQD475" s="44" t="str">
        <f t="shared" si="172"/>
        <v>Inviable Sanitariamente</v>
      </c>
      <c r="AQE475" s="44" t="str">
        <f t="shared" si="172"/>
        <v>Inviable Sanitariamente</v>
      </c>
      <c r="AQF475" s="44" t="str">
        <f t="shared" si="172"/>
        <v>Inviable Sanitariamente</v>
      </c>
      <c r="AQG475" s="44" t="str">
        <f t="shared" si="172"/>
        <v>Inviable Sanitariamente</v>
      </c>
      <c r="AQH475" s="44" t="str">
        <f t="shared" si="172"/>
        <v>Inviable Sanitariamente</v>
      </c>
      <c r="AQI475" s="44" t="str">
        <f t="shared" si="172"/>
        <v>Inviable Sanitariamente</v>
      </c>
      <c r="AQJ475" s="44" t="str">
        <f t="shared" si="172"/>
        <v>Inviable Sanitariamente</v>
      </c>
      <c r="AQK475" s="44" t="str">
        <f t="shared" si="172"/>
        <v>Inviable Sanitariamente</v>
      </c>
      <c r="AQL475" s="44" t="str">
        <f t="shared" si="173"/>
        <v>Inviable Sanitariamente</v>
      </c>
      <c r="AQM475" s="44" t="str">
        <f t="shared" si="173"/>
        <v>Inviable Sanitariamente</v>
      </c>
      <c r="AQN475" s="44" t="str">
        <f t="shared" si="173"/>
        <v>Inviable Sanitariamente</v>
      </c>
      <c r="AQO475" s="44" t="str">
        <f t="shared" si="173"/>
        <v>Inviable Sanitariamente</v>
      </c>
      <c r="AQP475" s="44" t="str">
        <f t="shared" si="173"/>
        <v>Inviable Sanitariamente</v>
      </c>
      <c r="AQQ475" s="44" t="str">
        <f t="shared" si="173"/>
        <v>Inviable Sanitariamente</v>
      </c>
      <c r="AQR475" s="44" t="str">
        <f t="shared" si="173"/>
        <v>Inviable Sanitariamente</v>
      </c>
      <c r="AQS475" s="44" t="str">
        <f t="shared" si="173"/>
        <v>Inviable Sanitariamente</v>
      </c>
      <c r="AQT475" s="44" t="str">
        <f t="shared" si="173"/>
        <v>Inviable Sanitariamente</v>
      </c>
      <c r="AQU475" s="44" t="str">
        <f t="shared" si="173"/>
        <v>Inviable Sanitariamente</v>
      </c>
      <c r="AQV475" s="44" t="str">
        <f t="shared" si="174"/>
        <v>Inviable Sanitariamente</v>
      </c>
      <c r="AQW475" s="44" t="str">
        <f t="shared" si="174"/>
        <v>Inviable Sanitariamente</v>
      </c>
      <c r="AQX475" s="44" t="str">
        <f t="shared" si="174"/>
        <v>Inviable Sanitariamente</v>
      </c>
      <c r="AQY475" s="44" t="str">
        <f t="shared" si="174"/>
        <v>Inviable Sanitariamente</v>
      </c>
      <c r="AQZ475" s="44" t="str">
        <f t="shared" si="174"/>
        <v>Inviable Sanitariamente</v>
      </c>
      <c r="ARA475" s="44" t="str">
        <f t="shared" si="174"/>
        <v>Inviable Sanitariamente</v>
      </c>
      <c r="ARB475" s="44" t="str">
        <f t="shared" si="174"/>
        <v>Inviable Sanitariamente</v>
      </c>
      <c r="ARC475" s="44" t="str">
        <f t="shared" si="174"/>
        <v>Inviable Sanitariamente</v>
      </c>
      <c r="ARD475" s="44" t="str">
        <f t="shared" si="174"/>
        <v>Inviable Sanitariamente</v>
      </c>
      <c r="ARE475" s="44" t="str">
        <f t="shared" si="174"/>
        <v>Inviable Sanitariamente</v>
      </c>
      <c r="ARF475" s="44" t="str">
        <f t="shared" si="175"/>
        <v>Inviable Sanitariamente</v>
      </c>
      <c r="ARG475" s="44" t="str">
        <f t="shared" si="175"/>
        <v>Inviable Sanitariamente</v>
      </c>
      <c r="ARH475" s="44" t="str">
        <f t="shared" si="175"/>
        <v>Inviable Sanitariamente</v>
      </c>
      <c r="ARI475" s="44" t="str">
        <f t="shared" si="175"/>
        <v>Inviable Sanitariamente</v>
      </c>
      <c r="ARJ475" s="44" t="str">
        <f t="shared" si="175"/>
        <v>Inviable Sanitariamente</v>
      </c>
      <c r="ARK475" s="44" t="str">
        <f t="shared" si="175"/>
        <v>Inviable Sanitariamente</v>
      </c>
      <c r="ARL475" s="44" t="str">
        <f t="shared" si="175"/>
        <v>Inviable Sanitariamente</v>
      </c>
      <c r="ARM475" s="44" t="str">
        <f t="shared" si="175"/>
        <v>Inviable Sanitariamente</v>
      </c>
      <c r="ARN475" s="44" t="str">
        <f t="shared" si="175"/>
        <v>Inviable Sanitariamente</v>
      </c>
      <c r="ARO475" s="44" t="str">
        <f t="shared" si="175"/>
        <v>Inviable Sanitariamente</v>
      </c>
      <c r="ARP475" s="44" t="str">
        <f t="shared" si="176"/>
        <v>Inviable Sanitariamente</v>
      </c>
      <c r="ARQ475" s="44" t="str">
        <f t="shared" si="176"/>
        <v>Inviable Sanitariamente</v>
      </c>
      <c r="ARR475" s="44" t="str">
        <f t="shared" si="176"/>
        <v>Inviable Sanitariamente</v>
      </c>
      <c r="ARS475" s="44" t="str">
        <f t="shared" si="176"/>
        <v>Inviable Sanitariamente</v>
      </c>
      <c r="ART475" s="44" t="str">
        <f t="shared" si="176"/>
        <v>Inviable Sanitariamente</v>
      </c>
      <c r="ARU475" s="44" t="str">
        <f t="shared" si="176"/>
        <v>Inviable Sanitariamente</v>
      </c>
      <c r="ARV475" s="44" t="str">
        <f t="shared" si="176"/>
        <v>Inviable Sanitariamente</v>
      </c>
      <c r="ARW475" s="44" t="str">
        <f t="shared" si="176"/>
        <v>Inviable Sanitariamente</v>
      </c>
      <c r="ARX475" s="44" t="str">
        <f t="shared" si="176"/>
        <v>Inviable Sanitariamente</v>
      </c>
      <c r="ARY475" s="44" t="str">
        <f t="shared" si="176"/>
        <v>Inviable Sanitariamente</v>
      </c>
      <c r="ARZ475" s="44" t="str">
        <f t="shared" si="177"/>
        <v>Inviable Sanitariamente</v>
      </c>
      <c r="ASA475" s="44" t="str">
        <f t="shared" si="177"/>
        <v>Inviable Sanitariamente</v>
      </c>
      <c r="ASB475" s="44" t="str">
        <f t="shared" si="177"/>
        <v>Inviable Sanitariamente</v>
      </c>
      <c r="ASC475" s="44" t="str">
        <f t="shared" si="177"/>
        <v>Inviable Sanitariamente</v>
      </c>
      <c r="ASD475" s="44" t="str">
        <f t="shared" si="177"/>
        <v>Inviable Sanitariamente</v>
      </c>
      <c r="ASE475" s="44" t="str">
        <f t="shared" si="177"/>
        <v>Inviable Sanitariamente</v>
      </c>
      <c r="ASF475" s="44" t="str">
        <f t="shared" si="177"/>
        <v>Inviable Sanitariamente</v>
      </c>
      <c r="ASG475" s="44" t="str">
        <f t="shared" si="177"/>
        <v>Inviable Sanitariamente</v>
      </c>
      <c r="ASH475" s="44" t="str">
        <f t="shared" si="177"/>
        <v>Inviable Sanitariamente</v>
      </c>
      <c r="ASI475" s="44" t="str">
        <f t="shared" si="177"/>
        <v>Inviable Sanitariamente</v>
      </c>
      <c r="ASJ475" s="44" t="str">
        <f t="shared" si="178"/>
        <v>Inviable Sanitariamente</v>
      </c>
      <c r="ASK475" s="44" t="str">
        <f t="shared" si="178"/>
        <v>Inviable Sanitariamente</v>
      </c>
      <c r="ASL475" s="44" t="str">
        <f t="shared" si="178"/>
        <v>Inviable Sanitariamente</v>
      </c>
      <c r="ASM475" s="44" t="str">
        <f t="shared" si="178"/>
        <v>Inviable Sanitariamente</v>
      </c>
      <c r="ASN475" s="44" t="str">
        <f t="shared" si="178"/>
        <v>Inviable Sanitariamente</v>
      </c>
      <c r="ASO475" s="44" t="str">
        <f t="shared" si="178"/>
        <v>Inviable Sanitariamente</v>
      </c>
      <c r="ASP475" s="44" t="str">
        <f t="shared" si="178"/>
        <v>Inviable Sanitariamente</v>
      </c>
      <c r="ASQ475" s="44" t="str">
        <f t="shared" si="178"/>
        <v>Inviable Sanitariamente</v>
      </c>
      <c r="ASR475" s="44" t="str">
        <f t="shared" si="178"/>
        <v>Inviable Sanitariamente</v>
      </c>
      <c r="ASS475" s="44" t="str">
        <f t="shared" si="178"/>
        <v>Inviable Sanitariamente</v>
      </c>
      <c r="AST475" s="44" t="str">
        <f t="shared" si="179"/>
        <v>Inviable Sanitariamente</v>
      </c>
      <c r="ASU475" s="44" t="str">
        <f t="shared" si="179"/>
        <v>Inviable Sanitariamente</v>
      </c>
      <c r="ASV475" s="44" t="str">
        <f t="shared" si="179"/>
        <v>Inviable Sanitariamente</v>
      </c>
      <c r="ASW475" s="44" t="str">
        <f t="shared" si="179"/>
        <v>Inviable Sanitariamente</v>
      </c>
      <c r="ASX475" s="44" t="str">
        <f t="shared" si="179"/>
        <v>Inviable Sanitariamente</v>
      </c>
      <c r="ASY475" s="44" t="str">
        <f t="shared" si="179"/>
        <v>Inviable Sanitariamente</v>
      </c>
      <c r="ASZ475" s="44" t="str">
        <f t="shared" si="179"/>
        <v>Inviable Sanitariamente</v>
      </c>
      <c r="ATA475" s="44" t="str">
        <f t="shared" si="179"/>
        <v>Inviable Sanitariamente</v>
      </c>
      <c r="ATB475" s="44" t="str">
        <f t="shared" si="179"/>
        <v>Inviable Sanitariamente</v>
      </c>
      <c r="ATC475" s="44" t="str">
        <f t="shared" si="179"/>
        <v>Inviable Sanitariamente</v>
      </c>
      <c r="ATD475" s="44" t="str">
        <f t="shared" si="180"/>
        <v>Inviable Sanitariamente</v>
      </c>
      <c r="ATE475" s="44" t="str">
        <f t="shared" si="180"/>
        <v>Inviable Sanitariamente</v>
      </c>
      <c r="ATF475" s="44" t="str">
        <f t="shared" si="180"/>
        <v>Inviable Sanitariamente</v>
      </c>
      <c r="ATG475" s="44" t="str">
        <f t="shared" si="180"/>
        <v>Inviable Sanitariamente</v>
      </c>
      <c r="ATH475" s="44" t="str">
        <f t="shared" si="180"/>
        <v>Inviable Sanitariamente</v>
      </c>
      <c r="ATI475" s="44" t="str">
        <f t="shared" si="180"/>
        <v>Inviable Sanitariamente</v>
      </c>
      <c r="ATJ475" s="44" t="str">
        <f t="shared" si="180"/>
        <v>Inviable Sanitariamente</v>
      </c>
      <c r="ATK475" s="44" t="str">
        <f t="shared" si="180"/>
        <v>Inviable Sanitariamente</v>
      </c>
      <c r="ATL475" s="44" t="str">
        <f t="shared" si="180"/>
        <v>Inviable Sanitariamente</v>
      </c>
      <c r="ATM475" s="44" t="str">
        <f t="shared" si="180"/>
        <v>Inviable Sanitariamente</v>
      </c>
      <c r="ATN475" s="44" t="str">
        <f t="shared" si="181"/>
        <v>Inviable Sanitariamente</v>
      </c>
      <c r="ATO475" s="44" t="str">
        <f t="shared" si="181"/>
        <v>Inviable Sanitariamente</v>
      </c>
      <c r="ATP475" s="44" t="str">
        <f t="shared" si="181"/>
        <v>Inviable Sanitariamente</v>
      </c>
      <c r="ATQ475" s="44" t="str">
        <f t="shared" si="181"/>
        <v>Inviable Sanitariamente</v>
      </c>
      <c r="ATR475" s="44" t="str">
        <f t="shared" si="181"/>
        <v>Inviable Sanitariamente</v>
      </c>
      <c r="ATS475" s="44" t="str">
        <f t="shared" si="181"/>
        <v>Inviable Sanitariamente</v>
      </c>
      <c r="ATT475" s="44" t="str">
        <f t="shared" si="181"/>
        <v>Inviable Sanitariamente</v>
      </c>
      <c r="ATU475" s="44" t="str">
        <f t="shared" si="181"/>
        <v>Inviable Sanitariamente</v>
      </c>
      <c r="ATV475" s="44" t="str">
        <f t="shared" si="181"/>
        <v>Inviable Sanitariamente</v>
      </c>
      <c r="ATW475" s="44" t="str">
        <f t="shared" si="181"/>
        <v>Inviable Sanitariamente</v>
      </c>
      <c r="ATX475" s="44" t="str">
        <f t="shared" si="182"/>
        <v>Inviable Sanitariamente</v>
      </c>
      <c r="ATY475" s="44" t="str">
        <f t="shared" si="182"/>
        <v>Inviable Sanitariamente</v>
      </c>
      <c r="ATZ475" s="44" t="str">
        <f t="shared" si="182"/>
        <v>Inviable Sanitariamente</v>
      </c>
      <c r="AUA475" s="44" t="str">
        <f t="shared" si="182"/>
        <v>Inviable Sanitariamente</v>
      </c>
      <c r="AUB475" s="44" t="str">
        <f t="shared" si="182"/>
        <v>Inviable Sanitariamente</v>
      </c>
      <c r="AUC475" s="44" t="str">
        <f t="shared" si="182"/>
        <v>Inviable Sanitariamente</v>
      </c>
      <c r="AUD475" s="44" t="str">
        <f t="shared" si="182"/>
        <v>Inviable Sanitariamente</v>
      </c>
      <c r="AUE475" s="44" t="str">
        <f t="shared" si="182"/>
        <v>Inviable Sanitariamente</v>
      </c>
      <c r="AUF475" s="44" t="str">
        <f t="shared" si="182"/>
        <v>Inviable Sanitariamente</v>
      </c>
      <c r="AUG475" s="44" t="str">
        <f t="shared" si="182"/>
        <v>Inviable Sanitariamente</v>
      </c>
      <c r="AUH475" s="44" t="str">
        <f t="shared" si="183"/>
        <v>Inviable Sanitariamente</v>
      </c>
      <c r="AUI475" s="44" t="str">
        <f t="shared" si="183"/>
        <v>Inviable Sanitariamente</v>
      </c>
      <c r="AUJ475" s="44" t="str">
        <f t="shared" si="183"/>
        <v>Inviable Sanitariamente</v>
      </c>
      <c r="AUK475" s="44" t="str">
        <f t="shared" si="183"/>
        <v>Inviable Sanitariamente</v>
      </c>
      <c r="AUL475" s="44" t="str">
        <f t="shared" si="183"/>
        <v>Inviable Sanitariamente</v>
      </c>
      <c r="AUM475" s="44" t="str">
        <f t="shared" si="183"/>
        <v>Inviable Sanitariamente</v>
      </c>
      <c r="AUN475" s="44" t="str">
        <f t="shared" si="183"/>
        <v>Inviable Sanitariamente</v>
      </c>
      <c r="AUO475" s="44" t="str">
        <f t="shared" si="183"/>
        <v>Inviable Sanitariamente</v>
      </c>
      <c r="AUP475" s="44" t="str">
        <f t="shared" si="183"/>
        <v>Inviable Sanitariamente</v>
      </c>
      <c r="AUQ475" s="44" t="str">
        <f t="shared" si="183"/>
        <v>Inviable Sanitariamente</v>
      </c>
      <c r="AUR475" s="44" t="str">
        <f t="shared" si="184"/>
        <v>Inviable Sanitariamente</v>
      </c>
      <c r="AUS475" s="44" t="str">
        <f t="shared" si="184"/>
        <v>Inviable Sanitariamente</v>
      </c>
      <c r="AUT475" s="44" t="str">
        <f t="shared" si="184"/>
        <v>Inviable Sanitariamente</v>
      </c>
      <c r="AUU475" s="44" t="str">
        <f t="shared" si="184"/>
        <v>Inviable Sanitariamente</v>
      </c>
      <c r="AUV475" s="44" t="str">
        <f t="shared" si="184"/>
        <v>Inviable Sanitariamente</v>
      </c>
      <c r="AUW475" s="44" t="str">
        <f t="shared" si="184"/>
        <v>Inviable Sanitariamente</v>
      </c>
      <c r="AUX475" s="44" t="str">
        <f t="shared" si="184"/>
        <v>Inviable Sanitariamente</v>
      </c>
      <c r="AUY475" s="44" t="str">
        <f t="shared" si="184"/>
        <v>Inviable Sanitariamente</v>
      </c>
      <c r="AUZ475" s="44" t="str">
        <f t="shared" si="184"/>
        <v>Inviable Sanitariamente</v>
      </c>
      <c r="AVA475" s="44" t="str">
        <f t="shared" si="184"/>
        <v>Inviable Sanitariamente</v>
      </c>
      <c r="AVB475" s="44" t="str">
        <f t="shared" si="185"/>
        <v>Inviable Sanitariamente</v>
      </c>
      <c r="AVC475" s="44" t="str">
        <f t="shared" si="185"/>
        <v>Inviable Sanitariamente</v>
      </c>
      <c r="AVD475" s="44" t="str">
        <f t="shared" si="185"/>
        <v>Inviable Sanitariamente</v>
      </c>
      <c r="AVE475" s="44" t="str">
        <f t="shared" si="185"/>
        <v>Inviable Sanitariamente</v>
      </c>
      <c r="AVF475" s="44" t="str">
        <f t="shared" si="185"/>
        <v>Inviable Sanitariamente</v>
      </c>
      <c r="AVG475" s="44" t="str">
        <f t="shared" si="185"/>
        <v>Inviable Sanitariamente</v>
      </c>
      <c r="AVH475" s="44" t="str">
        <f t="shared" si="185"/>
        <v>Inviable Sanitariamente</v>
      </c>
      <c r="AVI475" s="44" t="str">
        <f t="shared" si="185"/>
        <v>Inviable Sanitariamente</v>
      </c>
      <c r="AVJ475" s="44" t="str">
        <f t="shared" si="185"/>
        <v>Inviable Sanitariamente</v>
      </c>
      <c r="AVK475" s="44" t="str">
        <f t="shared" si="185"/>
        <v>Inviable Sanitariamente</v>
      </c>
      <c r="AVL475" s="44" t="str">
        <f t="shared" si="186"/>
        <v>Inviable Sanitariamente</v>
      </c>
      <c r="AVM475" s="44" t="str">
        <f t="shared" si="186"/>
        <v>Inviable Sanitariamente</v>
      </c>
      <c r="AVN475" s="44" t="str">
        <f t="shared" si="186"/>
        <v>Inviable Sanitariamente</v>
      </c>
      <c r="AVO475" s="44" t="str">
        <f t="shared" si="186"/>
        <v>Inviable Sanitariamente</v>
      </c>
      <c r="AVP475" s="44" t="str">
        <f t="shared" si="186"/>
        <v>Inviable Sanitariamente</v>
      </c>
      <c r="AVQ475" s="44" t="str">
        <f t="shared" si="186"/>
        <v>Inviable Sanitariamente</v>
      </c>
      <c r="AVR475" s="44" t="str">
        <f t="shared" si="186"/>
        <v>Inviable Sanitariamente</v>
      </c>
      <c r="AVS475" s="44" t="str">
        <f t="shared" si="186"/>
        <v>Inviable Sanitariamente</v>
      </c>
      <c r="AVT475" s="44" t="str">
        <f t="shared" si="186"/>
        <v>Inviable Sanitariamente</v>
      </c>
      <c r="AVU475" s="44" t="str">
        <f t="shared" si="186"/>
        <v>Inviable Sanitariamente</v>
      </c>
      <c r="AVV475" s="44" t="str">
        <f t="shared" si="187"/>
        <v>Inviable Sanitariamente</v>
      </c>
      <c r="AVW475" s="44" t="str">
        <f t="shared" si="187"/>
        <v>Inviable Sanitariamente</v>
      </c>
      <c r="AVX475" s="44" t="str">
        <f t="shared" si="187"/>
        <v>Inviable Sanitariamente</v>
      </c>
      <c r="AVY475" s="44" t="str">
        <f t="shared" si="187"/>
        <v>Inviable Sanitariamente</v>
      </c>
      <c r="AVZ475" s="44" t="str">
        <f t="shared" si="187"/>
        <v>Inviable Sanitariamente</v>
      </c>
      <c r="AWA475" s="44" t="str">
        <f t="shared" si="187"/>
        <v>Inviable Sanitariamente</v>
      </c>
      <c r="AWB475" s="44" t="str">
        <f t="shared" si="187"/>
        <v>Inviable Sanitariamente</v>
      </c>
      <c r="AWC475" s="44" t="str">
        <f t="shared" si="187"/>
        <v>Inviable Sanitariamente</v>
      </c>
      <c r="AWD475" s="44" t="str">
        <f t="shared" si="187"/>
        <v>Inviable Sanitariamente</v>
      </c>
      <c r="AWE475" s="44" t="str">
        <f t="shared" si="187"/>
        <v>Inviable Sanitariamente</v>
      </c>
      <c r="AWF475" s="44" t="str">
        <f t="shared" si="188"/>
        <v>Inviable Sanitariamente</v>
      </c>
      <c r="AWG475" s="44" t="str">
        <f t="shared" si="188"/>
        <v>Inviable Sanitariamente</v>
      </c>
      <c r="AWH475" s="44" t="str">
        <f t="shared" si="188"/>
        <v>Inviable Sanitariamente</v>
      </c>
      <c r="AWI475" s="44" t="str">
        <f t="shared" si="188"/>
        <v>Inviable Sanitariamente</v>
      </c>
      <c r="AWJ475" s="44" t="str">
        <f t="shared" si="188"/>
        <v>Inviable Sanitariamente</v>
      </c>
      <c r="AWK475" s="44" t="str">
        <f t="shared" si="188"/>
        <v>Inviable Sanitariamente</v>
      </c>
      <c r="AWL475" s="44" t="str">
        <f t="shared" si="188"/>
        <v>Inviable Sanitariamente</v>
      </c>
      <c r="AWM475" s="44" t="str">
        <f t="shared" si="188"/>
        <v>Inviable Sanitariamente</v>
      </c>
      <c r="AWN475" s="44" t="str">
        <f t="shared" si="188"/>
        <v>Inviable Sanitariamente</v>
      </c>
      <c r="AWO475" s="44" t="str">
        <f t="shared" si="188"/>
        <v>Inviable Sanitariamente</v>
      </c>
      <c r="AWP475" s="44" t="str">
        <f t="shared" si="189"/>
        <v>Inviable Sanitariamente</v>
      </c>
      <c r="AWQ475" s="44" t="str">
        <f t="shared" si="189"/>
        <v>Inviable Sanitariamente</v>
      </c>
      <c r="AWR475" s="44" t="str">
        <f t="shared" si="189"/>
        <v>Inviable Sanitariamente</v>
      </c>
      <c r="AWS475" s="44" t="str">
        <f t="shared" si="189"/>
        <v>Inviable Sanitariamente</v>
      </c>
      <c r="AWT475" s="44" t="str">
        <f t="shared" si="189"/>
        <v>Inviable Sanitariamente</v>
      </c>
      <c r="AWU475" s="44" t="str">
        <f t="shared" si="189"/>
        <v>Inviable Sanitariamente</v>
      </c>
      <c r="AWV475" s="44" t="str">
        <f t="shared" si="189"/>
        <v>Inviable Sanitariamente</v>
      </c>
      <c r="AWW475" s="44" t="str">
        <f t="shared" si="189"/>
        <v>Inviable Sanitariamente</v>
      </c>
      <c r="AWX475" s="44" t="str">
        <f t="shared" si="189"/>
        <v>Inviable Sanitariamente</v>
      </c>
      <c r="AWY475" s="44" t="str">
        <f t="shared" si="189"/>
        <v>Inviable Sanitariamente</v>
      </c>
      <c r="AWZ475" s="44" t="str">
        <f t="shared" si="190"/>
        <v>Inviable Sanitariamente</v>
      </c>
      <c r="AXA475" s="44" t="str">
        <f t="shared" si="190"/>
        <v>Inviable Sanitariamente</v>
      </c>
      <c r="AXB475" s="44" t="str">
        <f t="shared" si="190"/>
        <v>Inviable Sanitariamente</v>
      </c>
      <c r="AXC475" s="44" t="str">
        <f t="shared" si="190"/>
        <v>Inviable Sanitariamente</v>
      </c>
      <c r="AXD475" s="44" t="str">
        <f t="shared" si="190"/>
        <v>Inviable Sanitariamente</v>
      </c>
      <c r="AXE475" s="44" t="str">
        <f t="shared" si="190"/>
        <v>Inviable Sanitariamente</v>
      </c>
      <c r="AXF475" s="44" t="str">
        <f t="shared" si="190"/>
        <v>Inviable Sanitariamente</v>
      </c>
      <c r="AXG475" s="44" t="str">
        <f t="shared" si="190"/>
        <v>Inviable Sanitariamente</v>
      </c>
      <c r="AXH475" s="44" t="str">
        <f t="shared" si="190"/>
        <v>Inviable Sanitariamente</v>
      </c>
      <c r="AXI475" s="44" t="str">
        <f t="shared" si="190"/>
        <v>Inviable Sanitariamente</v>
      </c>
      <c r="AXJ475" s="44" t="str">
        <f t="shared" si="191"/>
        <v>Inviable Sanitariamente</v>
      </c>
      <c r="AXK475" s="44" t="str">
        <f t="shared" si="191"/>
        <v>Inviable Sanitariamente</v>
      </c>
      <c r="AXL475" s="44" t="str">
        <f t="shared" si="191"/>
        <v>Inviable Sanitariamente</v>
      </c>
      <c r="AXM475" s="44" t="str">
        <f t="shared" si="191"/>
        <v>Inviable Sanitariamente</v>
      </c>
      <c r="AXN475" s="44" t="str">
        <f t="shared" si="191"/>
        <v>Inviable Sanitariamente</v>
      </c>
      <c r="AXO475" s="44" t="str">
        <f t="shared" si="191"/>
        <v>Inviable Sanitariamente</v>
      </c>
      <c r="AXP475" s="44" t="str">
        <f t="shared" si="191"/>
        <v>Inviable Sanitariamente</v>
      </c>
      <c r="AXQ475" s="44" t="str">
        <f t="shared" si="191"/>
        <v>Inviable Sanitariamente</v>
      </c>
      <c r="AXR475" s="44" t="str">
        <f t="shared" si="191"/>
        <v>Inviable Sanitariamente</v>
      </c>
      <c r="AXS475" s="44" t="str">
        <f t="shared" si="191"/>
        <v>Inviable Sanitariamente</v>
      </c>
      <c r="AXT475" s="44" t="str">
        <f t="shared" si="192"/>
        <v>Inviable Sanitariamente</v>
      </c>
      <c r="AXU475" s="44" t="str">
        <f t="shared" si="192"/>
        <v>Inviable Sanitariamente</v>
      </c>
      <c r="AXV475" s="44" t="str">
        <f t="shared" si="192"/>
        <v>Inviable Sanitariamente</v>
      </c>
      <c r="AXW475" s="44" t="str">
        <f t="shared" si="192"/>
        <v>Inviable Sanitariamente</v>
      </c>
      <c r="AXX475" s="44" t="str">
        <f t="shared" si="192"/>
        <v>Inviable Sanitariamente</v>
      </c>
      <c r="AXY475" s="44" t="str">
        <f t="shared" si="192"/>
        <v>Inviable Sanitariamente</v>
      </c>
      <c r="AXZ475" s="44" t="str">
        <f t="shared" si="192"/>
        <v>Inviable Sanitariamente</v>
      </c>
      <c r="AYA475" s="44" t="str">
        <f t="shared" si="192"/>
        <v>Inviable Sanitariamente</v>
      </c>
      <c r="AYB475" s="44" t="str">
        <f t="shared" si="192"/>
        <v>Inviable Sanitariamente</v>
      </c>
      <c r="AYC475" s="44" t="str">
        <f t="shared" si="192"/>
        <v>Inviable Sanitariamente</v>
      </c>
      <c r="AYD475" s="44" t="str">
        <f t="shared" si="193"/>
        <v>Inviable Sanitariamente</v>
      </c>
      <c r="AYE475" s="44" t="str">
        <f t="shared" si="193"/>
        <v>Inviable Sanitariamente</v>
      </c>
      <c r="AYF475" s="44" t="str">
        <f t="shared" si="193"/>
        <v>Inviable Sanitariamente</v>
      </c>
      <c r="AYG475" s="44" t="str">
        <f t="shared" si="193"/>
        <v>Inviable Sanitariamente</v>
      </c>
      <c r="AYH475" s="44" t="str">
        <f t="shared" si="193"/>
        <v>Inviable Sanitariamente</v>
      </c>
      <c r="AYI475" s="44" t="str">
        <f t="shared" si="193"/>
        <v>Inviable Sanitariamente</v>
      </c>
      <c r="AYJ475" s="44" t="str">
        <f t="shared" si="193"/>
        <v>Inviable Sanitariamente</v>
      </c>
      <c r="AYK475" s="44" t="str">
        <f t="shared" si="193"/>
        <v>Inviable Sanitariamente</v>
      </c>
      <c r="AYL475" s="44" t="str">
        <f t="shared" si="193"/>
        <v>Inviable Sanitariamente</v>
      </c>
      <c r="AYM475" s="44" t="str">
        <f t="shared" si="193"/>
        <v>Inviable Sanitariamente</v>
      </c>
      <c r="AYN475" s="44" t="str">
        <f t="shared" si="194"/>
        <v>Inviable Sanitariamente</v>
      </c>
      <c r="AYO475" s="44" t="str">
        <f t="shared" si="194"/>
        <v>Inviable Sanitariamente</v>
      </c>
      <c r="AYP475" s="44" t="str">
        <f t="shared" si="194"/>
        <v>Inviable Sanitariamente</v>
      </c>
      <c r="AYQ475" s="44" t="str">
        <f t="shared" si="194"/>
        <v>Inviable Sanitariamente</v>
      </c>
      <c r="AYR475" s="44" t="str">
        <f t="shared" si="194"/>
        <v>Inviable Sanitariamente</v>
      </c>
      <c r="AYS475" s="44" t="str">
        <f t="shared" si="194"/>
        <v>Inviable Sanitariamente</v>
      </c>
      <c r="AYT475" s="44" t="str">
        <f t="shared" si="194"/>
        <v>Inviable Sanitariamente</v>
      </c>
      <c r="AYU475" s="44" t="str">
        <f t="shared" si="194"/>
        <v>Inviable Sanitariamente</v>
      </c>
      <c r="AYV475" s="44" t="str">
        <f t="shared" si="194"/>
        <v>Inviable Sanitariamente</v>
      </c>
      <c r="AYW475" s="44" t="str">
        <f t="shared" si="194"/>
        <v>Inviable Sanitariamente</v>
      </c>
      <c r="AYX475" s="44" t="str">
        <f t="shared" si="195"/>
        <v>Inviable Sanitariamente</v>
      </c>
      <c r="AYY475" s="44" t="str">
        <f t="shared" si="195"/>
        <v>Inviable Sanitariamente</v>
      </c>
      <c r="AYZ475" s="44" t="str">
        <f t="shared" si="195"/>
        <v>Inviable Sanitariamente</v>
      </c>
      <c r="AZA475" s="44" t="str">
        <f t="shared" si="195"/>
        <v>Inviable Sanitariamente</v>
      </c>
      <c r="AZB475" s="44" t="str">
        <f t="shared" si="195"/>
        <v>Inviable Sanitariamente</v>
      </c>
      <c r="AZC475" s="44" t="str">
        <f t="shared" si="195"/>
        <v>Inviable Sanitariamente</v>
      </c>
      <c r="AZD475" s="44" t="str">
        <f t="shared" si="195"/>
        <v>Inviable Sanitariamente</v>
      </c>
      <c r="AZE475" s="44" t="str">
        <f t="shared" si="195"/>
        <v>Inviable Sanitariamente</v>
      </c>
      <c r="AZF475" s="44" t="str">
        <f t="shared" si="195"/>
        <v>Inviable Sanitariamente</v>
      </c>
      <c r="AZG475" s="44" t="str">
        <f t="shared" si="195"/>
        <v>Inviable Sanitariamente</v>
      </c>
      <c r="AZH475" s="44" t="str">
        <f t="shared" si="196"/>
        <v>Inviable Sanitariamente</v>
      </c>
      <c r="AZI475" s="44" t="str">
        <f t="shared" si="196"/>
        <v>Inviable Sanitariamente</v>
      </c>
      <c r="AZJ475" s="44" t="str">
        <f t="shared" si="196"/>
        <v>Inviable Sanitariamente</v>
      </c>
      <c r="AZK475" s="44" t="str">
        <f t="shared" si="196"/>
        <v>Inviable Sanitariamente</v>
      </c>
      <c r="AZL475" s="44" t="str">
        <f t="shared" si="196"/>
        <v>Inviable Sanitariamente</v>
      </c>
      <c r="AZM475" s="44" t="str">
        <f t="shared" si="196"/>
        <v>Inviable Sanitariamente</v>
      </c>
      <c r="AZN475" s="44" t="str">
        <f t="shared" si="196"/>
        <v>Inviable Sanitariamente</v>
      </c>
      <c r="AZO475" s="44" t="str">
        <f t="shared" si="196"/>
        <v>Inviable Sanitariamente</v>
      </c>
      <c r="AZP475" s="44" t="str">
        <f t="shared" si="196"/>
        <v>Inviable Sanitariamente</v>
      </c>
      <c r="AZQ475" s="44" t="str">
        <f t="shared" si="196"/>
        <v>Inviable Sanitariamente</v>
      </c>
      <c r="AZR475" s="44" t="str">
        <f t="shared" si="197"/>
        <v>Inviable Sanitariamente</v>
      </c>
      <c r="AZS475" s="44" t="str">
        <f t="shared" si="197"/>
        <v>Inviable Sanitariamente</v>
      </c>
      <c r="AZT475" s="44" t="str">
        <f t="shared" si="197"/>
        <v>Inviable Sanitariamente</v>
      </c>
      <c r="AZU475" s="44" t="str">
        <f t="shared" si="197"/>
        <v>Inviable Sanitariamente</v>
      </c>
      <c r="AZV475" s="44" t="str">
        <f t="shared" si="197"/>
        <v>Inviable Sanitariamente</v>
      </c>
      <c r="AZW475" s="44" t="str">
        <f t="shared" si="197"/>
        <v>Inviable Sanitariamente</v>
      </c>
      <c r="AZX475" s="44" t="str">
        <f t="shared" si="197"/>
        <v>Inviable Sanitariamente</v>
      </c>
      <c r="AZY475" s="44" t="str">
        <f t="shared" si="197"/>
        <v>Inviable Sanitariamente</v>
      </c>
      <c r="AZZ475" s="44" t="str">
        <f t="shared" si="197"/>
        <v>Inviable Sanitariamente</v>
      </c>
      <c r="BAA475" s="44" t="str">
        <f t="shared" si="197"/>
        <v>Inviable Sanitariamente</v>
      </c>
      <c r="BAB475" s="44" t="str">
        <f t="shared" si="198"/>
        <v>Inviable Sanitariamente</v>
      </c>
      <c r="BAC475" s="44" t="str">
        <f t="shared" si="198"/>
        <v>Inviable Sanitariamente</v>
      </c>
      <c r="BAD475" s="44" t="str">
        <f t="shared" si="198"/>
        <v>Inviable Sanitariamente</v>
      </c>
      <c r="BAE475" s="44" t="str">
        <f t="shared" si="198"/>
        <v>Inviable Sanitariamente</v>
      </c>
      <c r="BAF475" s="44" t="str">
        <f t="shared" si="198"/>
        <v>Inviable Sanitariamente</v>
      </c>
      <c r="BAG475" s="44" t="str">
        <f t="shared" si="198"/>
        <v>Inviable Sanitariamente</v>
      </c>
      <c r="BAH475" s="44" t="str">
        <f t="shared" si="198"/>
        <v>Inviable Sanitariamente</v>
      </c>
      <c r="BAI475" s="44" t="str">
        <f t="shared" si="198"/>
        <v>Inviable Sanitariamente</v>
      </c>
      <c r="BAJ475" s="44" t="str">
        <f t="shared" si="198"/>
        <v>Inviable Sanitariamente</v>
      </c>
      <c r="BAK475" s="44" t="str">
        <f t="shared" si="198"/>
        <v>Inviable Sanitariamente</v>
      </c>
      <c r="BAL475" s="44" t="str">
        <f t="shared" si="199"/>
        <v>Inviable Sanitariamente</v>
      </c>
      <c r="BAM475" s="44" t="str">
        <f t="shared" si="199"/>
        <v>Inviable Sanitariamente</v>
      </c>
      <c r="BAN475" s="44" t="str">
        <f t="shared" si="199"/>
        <v>Inviable Sanitariamente</v>
      </c>
      <c r="BAO475" s="44" t="str">
        <f t="shared" si="199"/>
        <v>Inviable Sanitariamente</v>
      </c>
      <c r="BAP475" s="44" t="str">
        <f t="shared" si="199"/>
        <v>Inviable Sanitariamente</v>
      </c>
      <c r="BAQ475" s="44" t="str">
        <f t="shared" si="199"/>
        <v>Inviable Sanitariamente</v>
      </c>
      <c r="BAR475" s="44" t="str">
        <f t="shared" si="199"/>
        <v>Inviable Sanitariamente</v>
      </c>
      <c r="BAS475" s="44" t="str">
        <f t="shared" si="199"/>
        <v>Inviable Sanitariamente</v>
      </c>
      <c r="BAT475" s="44" t="str">
        <f t="shared" si="199"/>
        <v>Inviable Sanitariamente</v>
      </c>
      <c r="BAU475" s="44" t="str">
        <f t="shared" si="199"/>
        <v>Inviable Sanitariamente</v>
      </c>
      <c r="BAV475" s="44" t="str">
        <f t="shared" si="200"/>
        <v>Inviable Sanitariamente</v>
      </c>
      <c r="BAW475" s="44" t="str">
        <f t="shared" si="200"/>
        <v>Inviable Sanitariamente</v>
      </c>
      <c r="BAX475" s="44" t="str">
        <f t="shared" si="200"/>
        <v>Inviable Sanitariamente</v>
      </c>
      <c r="BAY475" s="44" t="str">
        <f t="shared" si="200"/>
        <v>Inviable Sanitariamente</v>
      </c>
      <c r="BAZ475" s="44" t="str">
        <f t="shared" si="200"/>
        <v>Inviable Sanitariamente</v>
      </c>
      <c r="BBA475" s="44" t="str">
        <f t="shared" si="200"/>
        <v>Inviable Sanitariamente</v>
      </c>
      <c r="BBB475" s="44" t="str">
        <f t="shared" si="200"/>
        <v>Inviable Sanitariamente</v>
      </c>
      <c r="BBC475" s="44" t="str">
        <f t="shared" si="200"/>
        <v>Inviable Sanitariamente</v>
      </c>
      <c r="BBD475" s="44" t="str">
        <f t="shared" si="200"/>
        <v>Inviable Sanitariamente</v>
      </c>
      <c r="BBE475" s="44" t="str">
        <f t="shared" si="200"/>
        <v>Inviable Sanitariamente</v>
      </c>
      <c r="BBF475" s="44" t="str">
        <f t="shared" si="201"/>
        <v>Inviable Sanitariamente</v>
      </c>
      <c r="BBG475" s="44" t="str">
        <f t="shared" si="201"/>
        <v>Inviable Sanitariamente</v>
      </c>
      <c r="BBH475" s="44" t="str">
        <f t="shared" si="201"/>
        <v>Inviable Sanitariamente</v>
      </c>
      <c r="BBI475" s="44" t="str">
        <f t="shared" si="201"/>
        <v>Inviable Sanitariamente</v>
      </c>
      <c r="BBJ475" s="44" t="str">
        <f t="shared" si="201"/>
        <v>Inviable Sanitariamente</v>
      </c>
      <c r="BBK475" s="44" t="str">
        <f t="shared" si="201"/>
        <v>Inviable Sanitariamente</v>
      </c>
      <c r="BBL475" s="44" t="str">
        <f t="shared" si="201"/>
        <v>Inviable Sanitariamente</v>
      </c>
      <c r="BBM475" s="44" t="str">
        <f t="shared" si="201"/>
        <v>Inviable Sanitariamente</v>
      </c>
      <c r="BBN475" s="44" t="str">
        <f t="shared" si="201"/>
        <v>Inviable Sanitariamente</v>
      </c>
      <c r="BBO475" s="44" t="str">
        <f t="shared" si="201"/>
        <v>Inviable Sanitariamente</v>
      </c>
      <c r="BBP475" s="44" t="str">
        <f t="shared" si="202"/>
        <v>Inviable Sanitariamente</v>
      </c>
      <c r="BBQ475" s="44" t="str">
        <f t="shared" si="202"/>
        <v>Inviable Sanitariamente</v>
      </c>
      <c r="BBR475" s="44" t="str">
        <f t="shared" si="202"/>
        <v>Inviable Sanitariamente</v>
      </c>
      <c r="BBS475" s="44" t="str">
        <f t="shared" si="202"/>
        <v>Inviable Sanitariamente</v>
      </c>
      <c r="BBT475" s="44" t="str">
        <f t="shared" si="202"/>
        <v>Inviable Sanitariamente</v>
      </c>
      <c r="BBU475" s="44" t="str">
        <f t="shared" si="202"/>
        <v>Inviable Sanitariamente</v>
      </c>
      <c r="BBV475" s="44" t="str">
        <f t="shared" si="202"/>
        <v>Inviable Sanitariamente</v>
      </c>
      <c r="BBW475" s="44" t="str">
        <f t="shared" si="202"/>
        <v>Inviable Sanitariamente</v>
      </c>
      <c r="BBX475" s="44" t="str">
        <f t="shared" si="202"/>
        <v>Inviable Sanitariamente</v>
      </c>
      <c r="BBY475" s="44" t="str">
        <f t="shared" si="202"/>
        <v>Inviable Sanitariamente</v>
      </c>
      <c r="BBZ475" s="44" t="str">
        <f t="shared" si="203"/>
        <v>Inviable Sanitariamente</v>
      </c>
      <c r="BCA475" s="44" t="str">
        <f t="shared" si="203"/>
        <v>Inviable Sanitariamente</v>
      </c>
      <c r="BCB475" s="44" t="str">
        <f t="shared" si="203"/>
        <v>Inviable Sanitariamente</v>
      </c>
      <c r="BCC475" s="44" t="str">
        <f t="shared" si="203"/>
        <v>Inviable Sanitariamente</v>
      </c>
      <c r="BCD475" s="44" t="str">
        <f t="shared" si="203"/>
        <v>Inviable Sanitariamente</v>
      </c>
      <c r="BCE475" s="44" t="str">
        <f t="shared" si="203"/>
        <v>Inviable Sanitariamente</v>
      </c>
      <c r="BCF475" s="44" t="str">
        <f t="shared" si="203"/>
        <v>Inviable Sanitariamente</v>
      </c>
      <c r="BCG475" s="44" t="str">
        <f t="shared" si="203"/>
        <v>Inviable Sanitariamente</v>
      </c>
      <c r="BCH475" s="44" t="str">
        <f t="shared" si="203"/>
        <v>Inviable Sanitariamente</v>
      </c>
      <c r="BCI475" s="44" t="str">
        <f t="shared" si="203"/>
        <v>Inviable Sanitariamente</v>
      </c>
      <c r="BCJ475" s="44" t="str">
        <f t="shared" si="204"/>
        <v>Inviable Sanitariamente</v>
      </c>
      <c r="BCK475" s="44" t="str">
        <f t="shared" si="204"/>
        <v>Inviable Sanitariamente</v>
      </c>
      <c r="BCL475" s="44" t="str">
        <f t="shared" si="204"/>
        <v>Inviable Sanitariamente</v>
      </c>
      <c r="BCM475" s="44" t="str">
        <f t="shared" si="204"/>
        <v>Inviable Sanitariamente</v>
      </c>
      <c r="BCN475" s="44" t="str">
        <f t="shared" si="204"/>
        <v>Inviable Sanitariamente</v>
      </c>
      <c r="BCO475" s="44" t="str">
        <f t="shared" si="204"/>
        <v>Inviable Sanitariamente</v>
      </c>
      <c r="BCP475" s="44" t="str">
        <f t="shared" si="204"/>
        <v>Inviable Sanitariamente</v>
      </c>
      <c r="BCQ475" s="44" t="str">
        <f t="shared" si="204"/>
        <v>Inviable Sanitariamente</v>
      </c>
      <c r="BCR475" s="44" t="str">
        <f t="shared" si="204"/>
        <v>Inviable Sanitariamente</v>
      </c>
      <c r="BCS475" s="44" t="str">
        <f t="shared" si="204"/>
        <v>Inviable Sanitariamente</v>
      </c>
      <c r="BCT475" s="44" t="str">
        <f t="shared" si="205"/>
        <v>Inviable Sanitariamente</v>
      </c>
      <c r="BCU475" s="44" t="str">
        <f t="shared" si="205"/>
        <v>Inviable Sanitariamente</v>
      </c>
      <c r="BCV475" s="44" t="str">
        <f t="shared" si="205"/>
        <v>Inviable Sanitariamente</v>
      </c>
      <c r="BCW475" s="44" t="str">
        <f t="shared" si="205"/>
        <v>Inviable Sanitariamente</v>
      </c>
      <c r="BCX475" s="44" t="str">
        <f t="shared" si="205"/>
        <v>Inviable Sanitariamente</v>
      </c>
      <c r="BCY475" s="44" t="str">
        <f t="shared" si="205"/>
        <v>Inviable Sanitariamente</v>
      </c>
      <c r="BCZ475" s="44" t="str">
        <f t="shared" si="205"/>
        <v>Inviable Sanitariamente</v>
      </c>
      <c r="BDA475" s="44" t="str">
        <f t="shared" si="205"/>
        <v>Inviable Sanitariamente</v>
      </c>
      <c r="BDB475" s="44" t="str">
        <f t="shared" si="205"/>
        <v>Inviable Sanitariamente</v>
      </c>
      <c r="BDC475" s="44" t="str">
        <f t="shared" si="205"/>
        <v>Inviable Sanitariamente</v>
      </c>
      <c r="BDD475" s="44" t="str">
        <f t="shared" si="206"/>
        <v>Inviable Sanitariamente</v>
      </c>
      <c r="BDE475" s="44" t="str">
        <f t="shared" si="206"/>
        <v>Inviable Sanitariamente</v>
      </c>
      <c r="BDF475" s="44" t="str">
        <f t="shared" si="206"/>
        <v>Inviable Sanitariamente</v>
      </c>
      <c r="BDG475" s="44" t="str">
        <f t="shared" si="206"/>
        <v>Inviable Sanitariamente</v>
      </c>
      <c r="BDH475" s="44" t="str">
        <f t="shared" si="206"/>
        <v>Inviable Sanitariamente</v>
      </c>
      <c r="BDI475" s="44" t="str">
        <f t="shared" si="206"/>
        <v>Inviable Sanitariamente</v>
      </c>
      <c r="BDJ475" s="44" t="str">
        <f t="shared" si="206"/>
        <v>Inviable Sanitariamente</v>
      </c>
      <c r="BDK475" s="44" t="str">
        <f t="shared" si="206"/>
        <v>Inviable Sanitariamente</v>
      </c>
      <c r="BDL475" s="44" t="str">
        <f t="shared" si="206"/>
        <v>Inviable Sanitariamente</v>
      </c>
      <c r="BDM475" s="44" t="str">
        <f t="shared" si="206"/>
        <v>Inviable Sanitariamente</v>
      </c>
      <c r="BDN475" s="44" t="str">
        <f t="shared" si="207"/>
        <v>Inviable Sanitariamente</v>
      </c>
      <c r="BDO475" s="44" t="str">
        <f t="shared" si="207"/>
        <v>Inviable Sanitariamente</v>
      </c>
      <c r="BDP475" s="44" t="str">
        <f t="shared" si="207"/>
        <v>Inviable Sanitariamente</v>
      </c>
      <c r="BDQ475" s="44" t="str">
        <f t="shared" si="207"/>
        <v>Inviable Sanitariamente</v>
      </c>
      <c r="BDR475" s="44" t="str">
        <f t="shared" si="207"/>
        <v>Inviable Sanitariamente</v>
      </c>
      <c r="BDS475" s="44" t="str">
        <f t="shared" si="207"/>
        <v>Inviable Sanitariamente</v>
      </c>
      <c r="BDT475" s="44" t="str">
        <f t="shared" si="207"/>
        <v>Inviable Sanitariamente</v>
      </c>
      <c r="BDU475" s="44" t="str">
        <f t="shared" si="207"/>
        <v>Inviable Sanitariamente</v>
      </c>
      <c r="BDV475" s="44" t="str">
        <f t="shared" si="207"/>
        <v>Inviable Sanitariamente</v>
      </c>
      <c r="BDW475" s="44" t="str">
        <f t="shared" si="207"/>
        <v>Inviable Sanitariamente</v>
      </c>
      <c r="BDX475" s="44" t="str">
        <f t="shared" si="208"/>
        <v>Inviable Sanitariamente</v>
      </c>
      <c r="BDY475" s="44" t="str">
        <f t="shared" si="208"/>
        <v>Inviable Sanitariamente</v>
      </c>
      <c r="BDZ475" s="44" t="str">
        <f t="shared" si="208"/>
        <v>Inviable Sanitariamente</v>
      </c>
      <c r="BEA475" s="44" t="str">
        <f t="shared" si="208"/>
        <v>Inviable Sanitariamente</v>
      </c>
      <c r="BEB475" s="44" t="str">
        <f t="shared" si="208"/>
        <v>Inviable Sanitariamente</v>
      </c>
      <c r="BEC475" s="44" t="str">
        <f t="shared" si="208"/>
        <v>Inviable Sanitariamente</v>
      </c>
      <c r="BED475" s="44" t="str">
        <f t="shared" si="208"/>
        <v>Inviable Sanitariamente</v>
      </c>
      <c r="BEE475" s="44" t="str">
        <f t="shared" si="208"/>
        <v>Inviable Sanitariamente</v>
      </c>
      <c r="BEF475" s="44" t="str">
        <f t="shared" si="208"/>
        <v>Inviable Sanitariamente</v>
      </c>
      <c r="BEG475" s="44" t="str">
        <f t="shared" si="208"/>
        <v>Inviable Sanitariamente</v>
      </c>
      <c r="BEH475" s="44" t="str">
        <f t="shared" si="209"/>
        <v>Inviable Sanitariamente</v>
      </c>
      <c r="BEI475" s="44" t="str">
        <f t="shared" si="209"/>
        <v>Inviable Sanitariamente</v>
      </c>
      <c r="BEJ475" s="44" t="str">
        <f t="shared" si="209"/>
        <v>Inviable Sanitariamente</v>
      </c>
      <c r="BEK475" s="44" t="str">
        <f t="shared" si="209"/>
        <v>Inviable Sanitariamente</v>
      </c>
      <c r="BEL475" s="44" t="str">
        <f t="shared" si="209"/>
        <v>Inviable Sanitariamente</v>
      </c>
      <c r="BEM475" s="44" t="str">
        <f t="shared" si="209"/>
        <v>Inviable Sanitariamente</v>
      </c>
      <c r="BEN475" s="44" t="str">
        <f t="shared" si="209"/>
        <v>Inviable Sanitariamente</v>
      </c>
      <c r="BEO475" s="44" t="str">
        <f t="shared" si="209"/>
        <v>Inviable Sanitariamente</v>
      </c>
      <c r="BEP475" s="44" t="str">
        <f t="shared" si="209"/>
        <v>Inviable Sanitariamente</v>
      </c>
      <c r="BEQ475" s="44" t="str">
        <f t="shared" si="209"/>
        <v>Inviable Sanitariamente</v>
      </c>
      <c r="BER475" s="44" t="str">
        <f t="shared" si="210"/>
        <v>Inviable Sanitariamente</v>
      </c>
      <c r="BES475" s="44" t="str">
        <f t="shared" si="210"/>
        <v>Inviable Sanitariamente</v>
      </c>
      <c r="BET475" s="44" t="str">
        <f t="shared" si="210"/>
        <v>Inviable Sanitariamente</v>
      </c>
      <c r="BEU475" s="44" t="str">
        <f t="shared" si="210"/>
        <v>Inviable Sanitariamente</v>
      </c>
      <c r="BEV475" s="44" t="str">
        <f t="shared" si="210"/>
        <v>Inviable Sanitariamente</v>
      </c>
      <c r="BEW475" s="44" t="str">
        <f t="shared" si="210"/>
        <v>Inviable Sanitariamente</v>
      </c>
      <c r="BEX475" s="44" t="str">
        <f t="shared" si="210"/>
        <v>Inviable Sanitariamente</v>
      </c>
      <c r="BEY475" s="44" t="str">
        <f t="shared" si="210"/>
        <v>Inviable Sanitariamente</v>
      </c>
      <c r="BEZ475" s="44" t="str">
        <f t="shared" si="210"/>
        <v>Inviable Sanitariamente</v>
      </c>
      <c r="BFA475" s="44" t="str">
        <f t="shared" si="210"/>
        <v>Inviable Sanitariamente</v>
      </c>
      <c r="BFB475" s="44" t="str">
        <f t="shared" si="211"/>
        <v>Inviable Sanitariamente</v>
      </c>
      <c r="BFC475" s="44" t="str">
        <f t="shared" si="211"/>
        <v>Inviable Sanitariamente</v>
      </c>
      <c r="BFD475" s="44" t="str">
        <f t="shared" si="211"/>
        <v>Inviable Sanitariamente</v>
      </c>
      <c r="BFE475" s="44" t="str">
        <f t="shared" si="211"/>
        <v>Inviable Sanitariamente</v>
      </c>
      <c r="BFF475" s="44" t="str">
        <f t="shared" si="211"/>
        <v>Inviable Sanitariamente</v>
      </c>
      <c r="BFG475" s="44" t="str">
        <f t="shared" si="211"/>
        <v>Inviable Sanitariamente</v>
      </c>
      <c r="BFH475" s="44" t="str">
        <f t="shared" si="211"/>
        <v>Inviable Sanitariamente</v>
      </c>
      <c r="BFI475" s="44" t="str">
        <f t="shared" si="211"/>
        <v>Inviable Sanitariamente</v>
      </c>
      <c r="BFJ475" s="44" t="str">
        <f t="shared" si="211"/>
        <v>Inviable Sanitariamente</v>
      </c>
      <c r="BFK475" s="44" t="str">
        <f t="shared" si="211"/>
        <v>Inviable Sanitariamente</v>
      </c>
      <c r="BFL475" s="44" t="str">
        <f t="shared" si="212"/>
        <v>Inviable Sanitariamente</v>
      </c>
      <c r="BFM475" s="44" t="str">
        <f t="shared" si="212"/>
        <v>Inviable Sanitariamente</v>
      </c>
      <c r="BFN475" s="44" t="str">
        <f t="shared" si="212"/>
        <v>Inviable Sanitariamente</v>
      </c>
      <c r="BFO475" s="44" t="str">
        <f t="shared" si="212"/>
        <v>Inviable Sanitariamente</v>
      </c>
      <c r="BFP475" s="44" t="str">
        <f t="shared" si="212"/>
        <v>Inviable Sanitariamente</v>
      </c>
      <c r="BFQ475" s="44" t="str">
        <f t="shared" si="212"/>
        <v>Inviable Sanitariamente</v>
      </c>
      <c r="BFR475" s="44" t="str">
        <f t="shared" si="212"/>
        <v>Inviable Sanitariamente</v>
      </c>
      <c r="BFS475" s="44" t="str">
        <f t="shared" si="212"/>
        <v>Inviable Sanitariamente</v>
      </c>
      <c r="BFT475" s="44" t="str">
        <f t="shared" si="212"/>
        <v>Inviable Sanitariamente</v>
      </c>
      <c r="BFU475" s="44" t="str">
        <f t="shared" si="212"/>
        <v>Inviable Sanitariamente</v>
      </c>
      <c r="BFV475" s="44" t="str">
        <f t="shared" si="213"/>
        <v>Inviable Sanitariamente</v>
      </c>
      <c r="BFW475" s="44" t="str">
        <f t="shared" si="213"/>
        <v>Inviable Sanitariamente</v>
      </c>
      <c r="BFX475" s="44" t="str">
        <f t="shared" si="213"/>
        <v>Inviable Sanitariamente</v>
      </c>
      <c r="BFY475" s="44" t="str">
        <f t="shared" si="213"/>
        <v>Inviable Sanitariamente</v>
      </c>
      <c r="BFZ475" s="44" t="str">
        <f t="shared" si="213"/>
        <v>Inviable Sanitariamente</v>
      </c>
      <c r="BGA475" s="44" t="str">
        <f t="shared" si="213"/>
        <v>Inviable Sanitariamente</v>
      </c>
      <c r="BGB475" s="44" t="str">
        <f t="shared" si="213"/>
        <v>Inviable Sanitariamente</v>
      </c>
      <c r="BGC475" s="44" t="str">
        <f t="shared" si="213"/>
        <v>Inviable Sanitariamente</v>
      </c>
      <c r="BGD475" s="44" t="str">
        <f t="shared" si="213"/>
        <v>Inviable Sanitariamente</v>
      </c>
      <c r="BGE475" s="44" t="str">
        <f t="shared" si="213"/>
        <v>Inviable Sanitariamente</v>
      </c>
      <c r="BGF475" s="44" t="str">
        <f t="shared" si="214"/>
        <v>Inviable Sanitariamente</v>
      </c>
      <c r="BGG475" s="44" t="str">
        <f t="shared" si="214"/>
        <v>Inviable Sanitariamente</v>
      </c>
      <c r="BGH475" s="44" t="str">
        <f t="shared" si="214"/>
        <v>Inviable Sanitariamente</v>
      </c>
      <c r="BGI475" s="44" t="str">
        <f t="shared" si="214"/>
        <v>Inviable Sanitariamente</v>
      </c>
      <c r="BGJ475" s="44" t="str">
        <f t="shared" si="214"/>
        <v>Inviable Sanitariamente</v>
      </c>
      <c r="BGK475" s="44" t="str">
        <f t="shared" si="214"/>
        <v>Inviable Sanitariamente</v>
      </c>
      <c r="BGL475" s="44" t="str">
        <f t="shared" si="214"/>
        <v>Inviable Sanitariamente</v>
      </c>
      <c r="BGM475" s="44" t="str">
        <f t="shared" si="214"/>
        <v>Inviable Sanitariamente</v>
      </c>
      <c r="BGN475" s="44" t="str">
        <f t="shared" si="214"/>
        <v>Inviable Sanitariamente</v>
      </c>
      <c r="BGO475" s="44" t="str">
        <f t="shared" si="214"/>
        <v>Inviable Sanitariamente</v>
      </c>
      <c r="BGP475" s="44" t="str">
        <f t="shared" si="215"/>
        <v>Inviable Sanitariamente</v>
      </c>
      <c r="BGQ475" s="44" t="str">
        <f t="shared" si="215"/>
        <v>Inviable Sanitariamente</v>
      </c>
      <c r="BGR475" s="44" t="str">
        <f t="shared" si="215"/>
        <v>Inviable Sanitariamente</v>
      </c>
      <c r="BGS475" s="44" t="str">
        <f t="shared" si="215"/>
        <v>Inviable Sanitariamente</v>
      </c>
      <c r="BGT475" s="44" t="str">
        <f t="shared" si="215"/>
        <v>Inviable Sanitariamente</v>
      </c>
      <c r="BGU475" s="44" t="str">
        <f t="shared" si="215"/>
        <v>Inviable Sanitariamente</v>
      </c>
      <c r="BGV475" s="44" t="str">
        <f t="shared" si="215"/>
        <v>Inviable Sanitariamente</v>
      </c>
      <c r="BGW475" s="44" t="str">
        <f t="shared" si="215"/>
        <v>Inviable Sanitariamente</v>
      </c>
      <c r="BGX475" s="44" t="str">
        <f t="shared" si="215"/>
        <v>Inviable Sanitariamente</v>
      </c>
      <c r="BGY475" s="44" t="str">
        <f t="shared" si="215"/>
        <v>Inviable Sanitariamente</v>
      </c>
      <c r="BGZ475" s="44" t="str">
        <f t="shared" si="216"/>
        <v>Inviable Sanitariamente</v>
      </c>
      <c r="BHA475" s="44" t="str">
        <f t="shared" si="216"/>
        <v>Inviable Sanitariamente</v>
      </c>
      <c r="BHB475" s="44" t="str">
        <f t="shared" si="216"/>
        <v>Inviable Sanitariamente</v>
      </c>
      <c r="BHC475" s="44" t="str">
        <f t="shared" si="216"/>
        <v>Inviable Sanitariamente</v>
      </c>
      <c r="BHD475" s="44" t="str">
        <f t="shared" si="216"/>
        <v>Inviable Sanitariamente</v>
      </c>
      <c r="BHE475" s="44" t="str">
        <f t="shared" si="216"/>
        <v>Inviable Sanitariamente</v>
      </c>
      <c r="BHF475" s="44" t="str">
        <f t="shared" si="216"/>
        <v>Inviable Sanitariamente</v>
      </c>
      <c r="BHG475" s="44" t="str">
        <f t="shared" si="216"/>
        <v>Inviable Sanitariamente</v>
      </c>
      <c r="BHH475" s="44" t="str">
        <f t="shared" si="216"/>
        <v>Inviable Sanitariamente</v>
      </c>
      <c r="BHI475" s="44" t="str">
        <f t="shared" si="216"/>
        <v>Inviable Sanitariamente</v>
      </c>
      <c r="BHJ475" s="44" t="str">
        <f t="shared" si="217"/>
        <v>Inviable Sanitariamente</v>
      </c>
      <c r="BHK475" s="44" t="str">
        <f t="shared" si="217"/>
        <v>Inviable Sanitariamente</v>
      </c>
      <c r="BHL475" s="44" t="str">
        <f t="shared" si="217"/>
        <v>Inviable Sanitariamente</v>
      </c>
      <c r="BHM475" s="44" t="str">
        <f t="shared" si="217"/>
        <v>Inviable Sanitariamente</v>
      </c>
      <c r="BHN475" s="44" t="str">
        <f t="shared" si="217"/>
        <v>Inviable Sanitariamente</v>
      </c>
      <c r="BHO475" s="44" t="str">
        <f t="shared" si="217"/>
        <v>Inviable Sanitariamente</v>
      </c>
      <c r="BHP475" s="44" t="str">
        <f t="shared" si="217"/>
        <v>Inviable Sanitariamente</v>
      </c>
      <c r="BHQ475" s="44" t="str">
        <f t="shared" si="217"/>
        <v>Inviable Sanitariamente</v>
      </c>
      <c r="BHR475" s="44" t="str">
        <f t="shared" si="217"/>
        <v>Inviable Sanitariamente</v>
      </c>
      <c r="BHS475" s="44" t="str">
        <f t="shared" si="217"/>
        <v>Inviable Sanitariamente</v>
      </c>
      <c r="BHT475" s="44" t="str">
        <f t="shared" si="218"/>
        <v>Inviable Sanitariamente</v>
      </c>
      <c r="BHU475" s="44" t="str">
        <f t="shared" si="218"/>
        <v>Inviable Sanitariamente</v>
      </c>
      <c r="BHV475" s="44" t="str">
        <f t="shared" si="218"/>
        <v>Inviable Sanitariamente</v>
      </c>
      <c r="BHW475" s="44" t="str">
        <f t="shared" si="218"/>
        <v>Inviable Sanitariamente</v>
      </c>
      <c r="BHX475" s="44" t="str">
        <f t="shared" si="218"/>
        <v>Inviable Sanitariamente</v>
      </c>
      <c r="BHY475" s="44" t="str">
        <f t="shared" si="218"/>
        <v>Inviable Sanitariamente</v>
      </c>
      <c r="BHZ475" s="44" t="str">
        <f t="shared" si="218"/>
        <v>Inviable Sanitariamente</v>
      </c>
      <c r="BIA475" s="44" t="str">
        <f t="shared" si="218"/>
        <v>Inviable Sanitariamente</v>
      </c>
      <c r="BIB475" s="44" t="str">
        <f t="shared" si="218"/>
        <v>Inviable Sanitariamente</v>
      </c>
      <c r="BIC475" s="44" t="str">
        <f t="shared" si="218"/>
        <v>Inviable Sanitariamente</v>
      </c>
      <c r="BID475" s="44" t="str">
        <f t="shared" si="219"/>
        <v>Inviable Sanitariamente</v>
      </c>
      <c r="BIE475" s="44" t="str">
        <f t="shared" si="219"/>
        <v>Inviable Sanitariamente</v>
      </c>
      <c r="BIF475" s="44" t="str">
        <f t="shared" si="219"/>
        <v>Inviable Sanitariamente</v>
      </c>
      <c r="BIG475" s="44" t="str">
        <f t="shared" si="219"/>
        <v>Inviable Sanitariamente</v>
      </c>
      <c r="BIH475" s="44" t="str">
        <f t="shared" si="219"/>
        <v>Inviable Sanitariamente</v>
      </c>
      <c r="BII475" s="44" t="str">
        <f t="shared" si="219"/>
        <v>Inviable Sanitariamente</v>
      </c>
      <c r="BIJ475" s="44" t="str">
        <f t="shared" si="219"/>
        <v>Inviable Sanitariamente</v>
      </c>
      <c r="BIK475" s="44" t="str">
        <f t="shared" si="219"/>
        <v>Inviable Sanitariamente</v>
      </c>
      <c r="BIL475" s="44" t="str">
        <f t="shared" si="219"/>
        <v>Inviable Sanitariamente</v>
      </c>
      <c r="BIM475" s="44" t="str">
        <f t="shared" si="219"/>
        <v>Inviable Sanitariamente</v>
      </c>
      <c r="BIN475" s="44" t="str">
        <f t="shared" si="220"/>
        <v>Inviable Sanitariamente</v>
      </c>
      <c r="BIO475" s="44" t="str">
        <f t="shared" si="220"/>
        <v>Inviable Sanitariamente</v>
      </c>
      <c r="BIP475" s="44" t="str">
        <f t="shared" si="220"/>
        <v>Inviable Sanitariamente</v>
      </c>
      <c r="BIQ475" s="44" t="str">
        <f t="shared" si="220"/>
        <v>Inviable Sanitariamente</v>
      </c>
      <c r="BIR475" s="44" t="str">
        <f t="shared" si="220"/>
        <v>Inviable Sanitariamente</v>
      </c>
      <c r="BIS475" s="44" t="str">
        <f t="shared" si="220"/>
        <v>Inviable Sanitariamente</v>
      </c>
      <c r="BIT475" s="44" t="str">
        <f t="shared" si="220"/>
        <v>Inviable Sanitariamente</v>
      </c>
      <c r="BIU475" s="44" t="str">
        <f t="shared" si="220"/>
        <v>Inviable Sanitariamente</v>
      </c>
      <c r="BIV475" s="44" t="str">
        <f t="shared" si="220"/>
        <v>Inviable Sanitariamente</v>
      </c>
      <c r="BIW475" s="44" t="str">
        <f t="shared" si="220"/>
        <v>Inviable Sanitariamente</v>
      </c>
      <c r="BIX475" s="44" t="str">
        <f t="shared" si="221"/>
        <v>Inviable Sanitariamente</v>
      </c>
      <c r="BIY475" s="44" t="str">
        <f t="shared" si="221"/>
        <v>Inviable Sanitariamente</v>
      </c>
      <c r="BIZ475" s="44" t="str">
        <f t="shared" si="221"/>
        <v>Inviable Sanitariamente</v>
      </c>
      <c r="BJA475" s="44" t="str">
        <f t="shared" si="221"/>
        <v>Inviable Sanitariamente</v>
      </c>
      <c r="BJB475" s="44" t="str">
        <f t="shared" si="221"/>
        <v>Inviable Sanitariamente</v>
      </c>
      <c r="BJC475" s="44" t="str">
        <f t="shared" si="221"/>
        <v>Inviable Sanitariamente</v>
      </c>
      <c r="BJD475" s="44" t="str">
        <f t="shared" si="221"/>
        <v>Inviable Sanitariamente</v>
      </c>
      <c r="BJE475" s="44" t="str">
        <f t="shared" si="221"/>
        <v>Inviable Sanitariamente</v>
      </c>
      <c r="BJF475" s="44" t="str">
        <f t="shared" si="221"/>
        <v>Inviable Sanitariamente</v>
      </c>
      <c r="BJG475" s="44" t="str">
        <f t="shared" si="221"/>
        <v>Inviable Sanitariamente</v>
      </c>
      <c r="BJH475" s="44" t="str">
        <f t="shared" si="222"/>
        <v>Inviable Sanitariamente</v>
      </c>
      <c r="BJI475" s="44" t="str">
        <f t="shared" si="222"/>
        <v>Inviable Sanitariamente</v>
      </c>
      <c r="BJJ475" s="44" t="str">
        <f t="shared" si="222"/>
        <v>Inviable Sanitariamente</v>
      </c>
      <c r="BJK475" s="44" t="str">
        <f t="shared" si="222"/>
        <v>Inviable Sanitariamente</v>
      </c>
      <c r="BJL475" s="44" t="str">
        <f t="shared" si="222"/>
        <v>Inviable Sanitariamente</v>
      </c>
      <c r="BJM475" s="44" t="str">
        <f t="shared" si="222"/>
        <v>Inviable Sanitariamente</v>
      </c>
      <c r="BJN475" s="44" t="str">
        <f t="shared" si="222"/>
        <v>Inviable Sanitariamente</v>
      </c>
      <c r="BJO475" s="44" t="str">
        <f t="shared" si="222"/>
        <v>Inviable Sanitariamente</v>
      </c>
      <c r="BJP475" s="44" t="str">
        <f t="shared" si="222"/>
        <v>Inviable Sanitariamente</v>
      </c>
      <c r="BJQ475" s="44" t="str">
        <f t="shared" si="222"/>
        <v>Inviable Sanitariamente</v>
      </c>
      <c r="BJR475" s="44" t="str">
        <f t="shared" si="223"/>
        <v>Inviable Sanitariamente</v>
      </c>
      <c r="BJS475" s="44" t="str">
        <f t="shared" si="223"/>
        <v>Inviable Sanitariamente</v>
      </c>
      <c r="BJT475" s="44" t="str">
        <f t="shared" si="223"/>
        <v>Inviable Sanitariamente</v>
      </c>
      <c r="BJU475" s="44" t="str">
        <f t="shared" si="223"/>
        <v>Inviable Sanitariamente</v>
      </c>
      <c r="BJV475" s="44" t="str">
        <f t="shared" si="223"/>
        <v>Inviable Sanitariamente</v>
      </c>
      <c r="BJW475" s="44" t="str">
        <f t="shared" si="223"/>
        <v>Inviable Sanitariamente</v>
      </c>
      <c r="BJX475" s="44" t="str">
        <f t="shared" si="223"/>
        <v>Inviable Sanitariamente</v>
      </c>
      <c r="BJY475" s="44" t="str">
        <f t="shared" si="223"/>
        <v>Inviable Sanitariamente</v>
      </c>
      <c r="BJZ475" s="44" t="str">
        <f t="shared" si="223"/>
        <v>Inviable Sanitariamente</v>
      </c>
      <c r="BKA475" s="44" t="str">
        <f t="shared" si="223"/>
        <v>Inviable Sanitariamente</v>
      </c>
      <c r="BKB475" s="44" t="str">
        <f t="shared" si="224"/>
        <v>Inviable Sanitariamente</v>
      </c>
      <c r="BKC475" s="44" t="str">
        <f t="shared" si="224"/>
        <v>Inviable Sanitariamente</v>
      </c>
      <c r="BKD475" s="44" t="str">
        <f t="shared" si="224"/>
        <v>Inviable Sanitariamente</v>
      </c>
      <c r="BKE475" s="44" t="str">
        <f t="shared" si="224"/>
        <v>Inviable Sanitariamente</v>
      </c>
      <c r="BKF475" s="44" t="str">
        <f t="shared" si="224"/>
        <v>Inviable Sanitariamente</v>
      </c>
      <c r="BKG475" s="44" t="str">
        <f t="shared" si="224"/>
        <v>Inviable Sanitariamente</v>
      </c>
      <c r="BKH475" s="44" t="str">
        <f t="shared" si="224"/>
        <v>Inviable Sanitariamente</v>
      </c>
      <c r="BKI475" s="44" t="str">
        <f t="shared" si="224"/>
        <v>Inviable Sanitariamente</v>
      </c>
      <c r="BKJ475" s="44" t="str">
        <f t="shared" si="224"/>
        <v>Inviable Sanitariamente</v>
      </c>
      <c r="BKK475" s="44" t="str">
        <f t="shared" si="224"/>
        <v>Inviable Sanitariamente</v>
      </c>
      <c r="BKL475" s="44" t="str">
        <f t="shared" si="225"/>
        <v>Inviable Sanitariamente</v>
      </c>
      <c r="BKM475" s="44" t="str">
        <f t="shared" si="225"/>
        <v>Inviable Sanitariamente</v>
      </c>
      <c r="BKN475" s="44" t="str">
        <f t="shared" si="225"/>
        <v>Inviable Sanitariamente</v>
      </c>
      <c r="BKO475" s="44" t="str">
        <f t="shared" si="225"/>
        <v>Inviable Sanitariamente</v>
      </c>
      <c r="BKP475" s="44" t="str">
        <f t="shared" si="225"/>
        <v>Inviable Sanitariamente</v>
      </c>
      <c r="BKQ475" s="44" t="str">
        <f t="shared" si="225"/>
        <v>Inviable Sanitariamente</v>
      </c>
      <c r="BKR475" s="44" t="str">
        <f t="shared" si="225"/>
        <v>Inviable Sanitariamente</v>
      </c>
      <c r="BKS475" s="44" t="str">
        <f t="shared" si="225"/>
        <v>Inviable Sanitariamente</v>
      </c>
      <c r="BKT475" s="44" t="str">
        <f t="shared" si="225"/>
        <v>Inviable Sanitariamente</v>
      </c>
      <c r="BKU475" s="44" t="str">
        <f t="shared" si="225"/>
        <v>Inviable Sanitariamente</v>
      </c>
      <c r="BKV475" s="44" t="str">
        <f t="shared" si="226"/>
        <v>Inviable Sanitariamente</v>
      </c>
      <c r="BKW475" s="44" t="str">
        <f t="shared" si="226"/>
        <v>Inviable Sanitariamente</v>
      </c>
      <c r="BKX475" s="44" t="str">
        <f t="shared" si="226"/>
        <v>Inviable Sanitariamente</v>
      </c>
      <c r="BKY475" s="44" t="str">
        <f t="shared" si="226"/>
        <v>Inviable Sanitariamente</v>
      </c>
      <c r="BKZ475" s="44" t="str">
        <f t="shared" si="226"/>
        <v>Inviable Sanitariamente</v>
      </c>
      <c r="BLA475" s="44" t="str">
        <f t="shared" si="226"/>
        <v>Inviable Sanitariamente</v>
      </c>
      <c r="BLB475" s="44" t="str">
        <f t="shared" si="226"/>
        <v>Inviable Sanitariamente</v>
      </c>
      <c r="BLC475" s="44" t="str">
        <f t="shared" si="226"/>
        <v>Inviable Sanitariamente</v>
      </c>
      <c r="BLD475" s="44" t="str">
        <f t="shared" si="226"/>
        <v>Inviable Sanitariamente</v>
      </c>
      <c r="BLE475" s="44" t="str">
        <f t="shared" si="226"/>
        <v>Inviable Sanitariamente</v>
      </c>
      <c r="BLF475" s="44" t="str">
        <f t="shared" si="227"/>
        <v>Inviable Sanitariamente</v>
      </c>
      <c r="BLG475" s="44" t="str">
        <f t="shared" si="227"/>
        <v>Inviable Sanitariamente</v>
      </c>
      <c r="BLH475" s="44" t="str">
        <f t="shared" si="227"/>
        <v>Inviable Sanitariamente</v>
      </c>
      <c r="BLI475" s="44" t="str">
        <f t="shared" si="227"/>
        <v>Inviable Sanitariamente</v>
      </c>
      <c r="BLJ475" s="44" t="str">
        <f t="shared" si="227"/>
        <v>Inviable Sanitariamente</v>
      </c>
      <c r="BLK475" s="44" t="str">
        <f t="shared" si="227"/>
        <v>Inviable Sanitariamente</v>
      </c>
      <c r="BLL475" s="44" t="str">
        <f t="shared" si="227"/>
        <v>Inviable Sanitariamente</v>
      </c>
      <c r="BLM475" s="44" t="str">
        <f t="shared" si="227"/>
        <v>Inviable Sanitariamente</v>
      </c>
      <c r="BLN475" s="44" t="str">
        <f t="shared" si="227"/>
        <v>Inviable Sanitariamente</v>
      </c>
      <c r="BLO475" s="44" t="str">
        <f t="shared" si="227"/>
        <v>Inviable Sanitariamente</v>
      </c>
      <c r="BLP475" s="44" t="str">
        <f t="shared" si="228"/>
        <v>Inviable Sanitariamente</v>
      </c>
      <c r="BLQ475" s="44" t="str">
        <f t="shared" si="228"/>
        <v>Inviable Sanitariamente</v>
      </c>
      <c r="BLR475" s="44" t="str">
        <f t="shared" si="228"/>
        <v>Inviable Sanitariamente</v>
      </c>
      <c r="BLS475" s="44" t="str">
        <f t="shared" si="228"/>
        <v>Inviable Sanitariamente</v>
      </c>
      <c r="BLT475" s="44" t="str">
        <f t="shared" si="228"/>
        <v>Inviable Sanitariamente</v>
      </c>
      <c r="BLU475" s="44" t="str">
        <f t="shared" si="228"/>
        <v>Inviable Sanitariamente</v>
      </c>
      <c r="BLV475" s="44" t="str">
        <f t="shared" si="228"/>
        <v>Inviable Sanitariamente</v>
      </c>
      <c r="BLW475" s="44" t="str">
        <f t="shared" si="228"/>
        <v>Inviable Sanitariamente</v>
      </c>
      <c r="BLX475" s="44" t="str">
        <f t="shared" si="228"/>
        <v>Inviable Sanitariamente</v>
      </c>
      <c r="BLY475" s="44" t="str">
        <f t="shared" si="228"/>
        <v>Inviable Sanitariamente</v>
      </c>
      <c r="BLZ475" s="44" t="str">
        <f t="shared" si="229"/>
        <v>Inviable Sanitariamente</v>
      </c>
      <c r="BMA475" s="44" t="str">
        <f t="shared" si="229"/>
        <v>Inviable Sanitariamente</v>
      </c>
      <c r="BMB475" s="44" t="str">
        <f t="shared" si="229"/>
        <v>Inviable Sanitariamente</v>
      </c>
      <c r="BMC475" s="44" t="str">
        <f t="shared" si="229"/>
        <v>Inviable Sanitariamente</v>
      </c>
      <c r="BMD475" s="44" t="str">
        <f t="shared" si="229"/>
        <v>Inviable Sanitariamente</v>
      </c>
      <c r="BME475" s="44" t="str">
        <f t="shared" si="229"/>
        <v>Inviable Sanitariamente</v>
      </c>
      <c r="BMF475" s="44" t="str">
        <f t="shared" si="229"/>
        <v>Inviable Sanitariamente</v>
      </c>
      <c r="BMG475" s="44" t="str">
        <f t="shared" si="229"/>
        <v>Inviable Sanitariamente</v>
      </c>
      <c r="BMH475" s="44" t="str">
        <f t="shared" si="229"/>
        <v>Inviable Sanitariamente</v>
      </c>
      <c r="BMI475" s="44" t="str">
        <f t="shared" si="229"/>
        <v>Inviable Sanitariamente</v>
      </c>
      <c r="BMJ475" s="44" t="str">
        <f t="shared" si="230"/>
        <v>Inviable Sanitariamente</v>
      </c>
      <c r="BMK475" s="44" t="str">
        <f t="shared" si="230"/>
        <v>Inviable Sanitariamente</v>
      </c>
      <c r="BML475" s="44" t="str">
        <f t="shared" si="230"/>
        <v>Inviable Sanitariamente</v>
      </c>
      <c r="BMM475" s="44" t="str">
        <f t="shared" si="230"/>
        <v>Inviable Sanitariamente</v>
      </c>
      <c r="BMN475" s="44" t="str">
        <f t="shared" si="230"/>
        <v>Inviable Sanitariamente</v>
      </c>
      <c r="BMO475" s="44" t="str">
        <f t="shared" si="230"/>
        <v>Inviable Sanitariamente</v>
      </c>
      <c r="BMP475" s="44" t="str">
        <f t="shared" si="230"/>
        <v>Inviable Sanitariamente</v>
      </c>
      <c r="BMQ475" s="44" t="str">
        <f t="shared" si="230"/>
        <v>Inviable Sanitariamente</v>
      </c>
      <c r="BMR475" s="44" t="str">
        <f t="shared" si="230"/>
        <v>Inviable Sanitariamente</v>
      </c>
      <c r="BMS475" s="44" t="str">
        <f t="shared" si="230"/>
        <v>Inviable Sanitariamente</v>
      </c>
      <c r="BMT475" s="44" t="str">
        <f t="shared" si="231"/>
        <v>Inviable Sanitariamente</v>
      </c>
      <c r="BMU475" s="44" t="str">
        <f t="shared" si="231"/>
        <v>Inviable Sanitariamente</v>
      </c>
      <c r="BMV475" s="44" t="str">
        <f t="shared" si="231"/>
        <v>Inviable Sanitariamente</v>
      </c>
      <c r="BMW475" s="44" t="str">
        <f t="shared" si="231"/>
        <v>Inviable Sanitariamente</v>
      </c>
      <c r="BMX475" s="44" t="str">
        <f t="shared" si="231"/>
        <v>Inviable Sanitariamente</v>
      </c>
      <c r="BMY475" s="44" t="str">
        <f t="shared" si="231"/>
        <v>Inviable Sanitariamente</v>
      </c>
      <c r="BMZ475" s="44" t="str">
        <f t="shared" si="231"/>
        <v>Inviable Sanitariamente</v>
      </c>
      <c r="BNA475" s="44" t="str">
        <f t="shared" si="231"/>
        <v>Inviable Sanitariamente</v>
      </c>
      <c r="BNB475" s="44" t="str">
        <f t="shared" si="231"/>
        <v>Inviable Sanitariamente</v>
      </c>
      <c r="BNC475" s="44" t="str">
        <f t="shared" si="231"/>
        <v>Inviable Sanitariamente</v>
      </c>
      <c r="BND475" s="44" t="str">
        <f t="shared" si="232"/>
        <v>Inviable Sanitariamente</v>
      </c>
      <c r="BNE475" s="44" t="str">
        <f t="shared" si="232"/>
        <v>Inviable Sanitariamente</v>
      </c>
      <c r="BNF475" s="44" t="str">
        <f t="shared" si="232"/>
        <v>Inviable Sanitariamente</v>
      </c>
      <c r="BNG475" s="44" t="str">
        <f t="shared" si="232"/>
        <v>Inviable Sanitariamente</v>
      </c>
      <c r="BNH475" s="44" t="str">
        <f t="shared" si="232"/>
        <v>Inviable Sanitariamente</v>
      </c>
      <c r="BNI475" s="44" t="str">
        <f t="shared" si="232"/>
        <v>Inviable Sanitariamente</v>
      </c>
      <c r="BNJ475" s="44" t="str">
        <f t="shared" si="232"/>
        <v>Inviable Sanitariamente</v>
      </c>
      <c r="BNK475" s="44" t="str">
        <f t="shared" si="232"/>
        <v>Inviable Sanitariamente</v>
      </c>
      <c r="BNL475" s="44" t="str">
        <f t="shared" si="232"/>
        <v>Inviable Sanitariamente</v>
      </c>
      <c r="BNM475" s="44" t="str">
        <f t="shared" si="232"/>
        <v>Inviable Sanitariamente</v>
      </c>
      <c r="BNN475" s="44" t="str">
        <f t="shared" si="233"/>
        <v>Inviable Sanitariamente</v>
      </c>
      <c r="BNO475" s="44" t="str">
        <f t="shared" si="233"/>
        <v>Inviable Sanitariamente</v>
      </c>
      <c r="BNP475" s="44" t="str">
        <f t="shared" si="233"/>
        <v>Inviable Sanitariamente</v>
      </c>
      <c r="BNQ475" s="44" t="str">
        <f t="shared" si="233"/>
        <v>Inviable Sanitariamente</v>
      </c>
      <c r="BNR475" s="44" t="str">
        <f t="shared" si="233"/>
        <v>Inviable Sanitariamente</v>
      </c>
      <c r="BNS475" s="44" t="str">
        <f t="shared" si="233"/>
        <v>Inviable Sanitariamente</v>
      </c>
      <c r="BNT475" s="44" t="str">
        <f t="shared" si="233"/>
        <v>Inviable Sanitariamente</v>
      </c>
      <c r="BNU475" s="44" t="str">
        <f t="shared" si="233"/>
        <v>Inviable Sanitariamente</v>
      </c>
      <c r="BNV475" s="44" t="str">
        <f t="shared" si="233"/>
        <v>Inviable Sanitariamente</v>
      </c>
      <c r="BNW475" s="44" t="str">
        <f t="shared" si="233"/>
        <v>Inviable Sanitariamente</v>
      </c>
      <c r="BNX475" s="44" t="str">
        <f t="shared" si="234"/>
        <v>Inviable Sanitariamente</v>
      </c>
      <c r="BNY475" s="44" t="str">
        <f t="shared" si="234"/>
        <v>Inviable Sanitariamente</v>
      </c>
      <c r="BNZ475" s="44" t="str">
        <f t="shared" si="234"/>
        <v>Inviable Sanitariamente</v>
      </c>
      <c r="BOA475" s="44" t="str">
        <f t="shared" si="234"/>
        <v>Inviable Sanitariamente</v>
      </c>
      <c r="BOB475" s="44" t="str">
        <f t="shared" si="234"/>
        <v>Inviable Sanitariamente</v>
      </c>
      <c r="BOC475" s="44" t="str">
        <f t="shared" si="234"/>
        <v>Inviable Sanitariamente</v>
      </c>
      <c r="BOD475" s="44" t="str">
        <f t="shared" si="234"/>
        <v>Inviable Sanitariamente</v>
      </c>
      <c r="BOE475" s="44" t="str">
        <f t="shared" si="234"/>
        <v>Inviable Sanitariamente</v>
      </c>
      <c r="BOF475" s="44" t="str">
        <f t="shared" si="234"/>
        <v>Inviable Sanitariamente</v>
      </c>
      <c r="BOG475" s="44" t="str">
        <f t="shared" si="234"/>
        <v>Inviable Sanitariamente</v>
      </c>
      <c r="BOH475" s="44" t="str">
        <f t="shared" si="235"/>
        <v>Inviable Sanitariamente</v>
      </c>
      <c r="BOI475" s="44" t="str">
        <f t="shared" si="235"/>
        <v>Inviable Sanitariamente</v>
      </c>
      <c r="BOJ475" s="44" t="str">
        <f t="shared" si="235"/>
        <v>Inviable Sanitariamente</v>
      </c>
      <c r="BOK475" s="44" t="str">
        <f t="shared" si="235"/>
        <v>Inviable Sanitariamente</v>
      </c>
      <c r="BOL475" s="44" t="str">
        <f t="shared" si="235"/>
        <v>Inviable Sanitariamente</v>
      </c>
      <c r="BOM475" s="44" t="str">
        <f t="shared" si="235"/>
        <v>Inviable Sanitariamente</v>
      </c>
      <c r="BON475" s="44" t="str">
        <f t="shared" si="235"/>
        <v>Inviable Sanitariamente</v>
      </c>
      <c r="BOO475" s="44" t="str">
        <f t="shared" si="235"/>
        <v>Inviable Sanitariamente</v>
      </c>
      <c r="BOP475" s="44" t="str">
        <f t="shared" si="235"/>
        <v>Inviable Sanitariamente</v>
      </c>
      <c r="BOQ475" s="44" t="str">
        <f t="shared" si="235"/>
        <v>Inviable Sanitariamente</v>
      </c>
      <c r="BOR475" s="44" t="str">
        <f t="shared" si="236"/>
        <v>Inviable Sanitariamente</v>
      </c>
      <c r="BOS475" s="44" t="str">
        <f t="shared" si="236"/>
        <v>Inviable Sanitariamente</v>
      </c>
      <c r="BOT475" s="44" t="str">
        <f t="shared" si="236"/>
        <v>Inviable Sanitariamente</v>
      </c>
      <c r="BOU475" s="44" t="str">
        <f t="shared" si="236"/>
        <v>Inviable Sanitariamente</v>
      </c>
      <c r="BOV475" s="44" t="str">
        <f t="shared" si="236"/>
        <v>Inviable Sanitariamente</v>
      </c>
      <c r="BOW475" s="44" t="str">
        <f t="shared" si="236"/>
        <v>Inviable Sanitariamente</v>
      </c>
      <c r="BOX475" s="44" t="str">
        <f t="shared" si="236"/>
        <v>Inviable Sanitariamente</v>
      </c>
      <c r="BOY475" s="44" t="str">
        <f t="shared" si="236"/>
        <v>Inviable Sanitariamente</v>
      </c>
      <c r="BOZ475" s="44" t="str">
        <f t="shared" si="236"/>
        <v>Inviable Sanitariamente</v>
      </c>
      <c r="BPA475" s="44" t="str">
        <f t="shared" si="236"/>
        <v>Inviable Sanitariamente</v>
      </c>
      <c r="BPB475" s="44" t="str">
        <f t="shared" si="237"/>
        <v>Inviable Sanitariamente</v>
      </c>
      <c r="BPC475" s="44" t="str">
        <f t="shared" si="237"/>
        <v>Inviable Sanitariamente</v>
      </c>
      <c r="BPD475" s="44" t="str">
        <f t="shared" si="237"/>
        <v>Inviable Sanitariamente</v>
      </c>
      <c r="BPE475" s="44" t="str">
        <f t="shared" si="237"/>
        <v>Inviable Sanitariamente</v>
      </c>
      <c r="BPF475" s="44" t="str">
        <f t="shared" si="237"/>
        <v>Inviable Sanitariamente</v>
      </c>
      <c r="BPG475" s="44" t="str">
        <f t="shared" si="237"/>
        <v>Inviable Sanitariamente</v>
      </c>
      <c r="BPH475" s="44" t="str">
        <f t="shared" si="237"/>
        <v>Inviable Sanitariamente</v>
      </c>
      <c r="BPI475" s="44" t="str">
        <f t="shared" si="237"/>
        <v>Inviable Sanitariamente</v>
      </c>
      <c r="BPJ475" s="44" t="str">
        <f t="shared" si="237"/>
        <v>Inviable Sanitariamente</v>
      </c>
      <c r="BPK475" s="44" t="str">
        <f t="shared" si="237"/>
        <v>Inviable Sanitariamente</v>
      </c>
      <c r="BPL475" s="44" t="str">
        <f t="shared" si="238"/>
        <v>Inviable Sanitariamente</v>
      </c>
      <c r="BPM475" s="44" t="str">
        <f t="shared" si="238"/>
        <v>Inviable Sanitariamente</v>
      </c>
      <c r="BPN475" s="44" t="str">
        <f t="shared" si="238"/>
        <v>Inviable Sanitariamente</v>
      </c>
      <c r="BPO475" s="44" t="str">
        <f t="shared" si="238"/>
        <v>Inviable Sanitariamente</v>
      </c>
      <c r="BPP475" s="44" t="str">
        <f t="shared" si="238"/>
        <v>Inviable Sanitariamente</v>
      </c>
      <c r="BPQ475" s="44" t="str">
        <f t="shared" si="238"/>
        <v>Inviable Sanitariamente</v>
      </c>
      <c r="BPR475" s="44" t="str">
        <f t="shared" si="238"/>
        <v>Inviable Sanitariamente</v>
      </c>
      <c r="BPS475" s="44" t="str">
        <f t="shared" si="238"/>
        <v>Inviable Sanitariamente</v>
      </c>
      <c r="BPT475" s="44" t="str">
        <f t="shared" si="238"/>
        <v>Inviable Sanitariamente</v>
      </c>
      <c r="BPU475" s="44" t="str">
        <f t="shared" si="238"/>
        <v>Inviable Sanitariamente</v>
      </c>
      <c r="BPV475" s="44" t="str">
        <f t="shared" si="239"/>
        <v>Inviable Sanitariamente</v>
      </c>
      <c r="BPW475" s="44" t="str">
        <f t="shared" si="239"/>
        <v>Inviable Sanitariamente</v>
      </c>
      <c r="BPX475" s="44" t="str">
        <f t="shared" si="239"/>
        <v>Inviable Sanitariamente</v>
      </c>
      <c r="BPY475" s="44" t="str">
        <f t="shared" si="239"/>
        <v>Inviable Sanitariamente</v>
      </c>
      <c r="BPZ475" s="44" t="str">
        <f t="shared" si="239"/>
        <v>Inviable Sanitariamente</v>
      </c>
      <c r="BQA475" s="44" t="str">
        <f t="shared" si="239"/>
        <v>Inviable Sanitariamente</v>
      </c>
      <c r="BQB475" s="44" t="str">
        <f t="shared" si="239"/>
        <v>Inviable Sanitariamente</v>
      </c>
      <c r="BQC475" s="44" t="str">
        <f t="shared" si="239"/>
        <v>Inviable Sanitariamente</v>
      </c>
      <c r="BQD475" s="44" t="str">
        <f t="shared" si="239"/>
        <v>Inviable Sanitariamente</v>
      </c>
      <c r="BQE475" s="44" t="str">
        <f t="shared" si="239"/>
        <v>Inviable Sanitariamente</v>
      </c>
      <c r="BQF475" s="44" t="str">
        <f t="shared" si="240"/>
        <v>Inviable Sanitariamente</v>
      </c>
      <c r="BQG475" s="44" t="str">
        <f t="shared" si="240"/>
        <v>Inviable Sanitariamente</v>
      </c>
      <c r="BQH475" s="44" t="str">
        <f t="shared" si="240"/>
        <v>Inviable Sanitariamente</v>
      </c>
      <c r="BQI475" s="44" t="str">
        <f t="shared" si="240"/>
        <v>Inviable Sanitariamente</v>
      </c>
      <c r="BQJ475" s="44" t="str">
        <f t="shared" si="240"/>
        <v>Inviable Sanitariamente</v>
      </c>
      <c r="BQK475" s="44" t="str">
        <f t="shared" si="240"/>
        <v>Inviable Sanitariamente</v>
      </c>
      <c r="BQL475" s="44" t="str">
        <f t="shared" si="240"/>
        <v>Inviable Sanitariamente</v>
      </c>
      <c r="BQM475" s="44" t="str">
        <f t="shared" si="240"/>
        <v>Inviable Sanitariamente</v>
      </c>
      <c r="BQN475" s="44" t="str">
        <f t="shared" si="240"/>
        <v>Inviable Sanitariamente</v>
      </c>
      <c r="BQO475" s="44" t="str">
        <f t="shared" si="240"/>
        <v>Inviable Sanitariamente</v>
      </c>
      <c r="BQP475" s="44" t="str">
        <f t="shared" si="241"/>
        <v>Inviable Sanitariamente</v>
      </c>
      <c r="BQQ475" s="44" t="str">
        <f t="shared" si="241"/>
        <v>Inviable Sanitariamente</v>
      </c>
      <c r="BQR475" s="44" t="str">
        <f t="shared" si="241"/>
        <v>Inviable Sanitariamente</v>
      </c>
      <c r="BQS475" s="44" t="str">
        <f t="shared" si="241"/>
        <v>Inviable Sanitariamente</v>
      </c>
      <c r="BQT475" s="44" t="str">
        <f t="shared" si="241"/>
        <v>Inviable Sanitariamente</v>
      </c>
      <c r="BQU475" s="44" t="str">
        <f t="shared" si="241"/>
        <v>Inviable Sanitariamente</v>
      </c>
      <c r="BQV475" s="44" t="str">
        <f t="shared" si="241"/>
        <v>Inviable Sanitariamente</v>
      </c>
      <c r="BQW475" s="44" t="str">
        <f t="shared" si="241"/>
        <v>Inviable Sanitariamente</v>
      </c>
      <c r="BQX475" s="44" t="str">
        <f t="shared" si="241"/>
        <v>Inviable Sanitariamente</v>
      </c>
      <c r="BQY475" s="44" t="str">
        <f t="shared" si="241"/>
        <v>Inviable Sanitariamente</v>
      </c>
      <c r="BQZ475" s="44" t="str">
        <f t="shared" si="242"/>
        <v>Inviable Sanitariamente</v>
      </c>
      <c r="BRA475" s="44" t="str">
        <f t="shared" si="242"/>
        <v>Inviable Sanitariamente</v>
      </c>
      <c r="BRB475" s="44" t="str">
        <f t="shared" si="242"/>
        <v>Inviable Sanitariamente</v>
      </c>
      <c r="BRC475" s="44" t="str">
        <f t="shared" si="242"/>
        <v>Inviable Sanitariamente</v>
      </c>
      <c r="BRD475" s="44" t="str">
        <f t="shared" si="242"/>
        <v>Inviable Sanitariamente</v>
      </c>
      <c r="BRE475" s="44" t="str">
        <f t="shared" si="242"/>
        <v>Inviable Sanitariamente</v>
      </c>
      <c r="BRF475" s="44" t="str">
        <f t="shared" si="242"/>
        <v>Inviable Sanitariamente</v>
      </c>
      <c r="BRG475" s="44" t="str">
        <f t="shared" si="242"/>
        <v>Inviable Sanitariamente</v>
      </c>
      <c r="BRH475" s="44" t="str">
        <f t="shared" si="242"/>
        <v>Inviable Sanitariamente</v>
      </c>
      <c r="BRI475" s="44" t="str">
        <f t="shared" si="242"/>
        <v>Inviable Sanitariamente</v>
      </c>
      <c r="BRJ475" s="44" t="str">
        <f t="shared" si="243"/>
        <v>Inviable Sanitariamente</v>
      </c>
      <c r="BRK475" s="44" t="str">
        <f t="shared" si="243"/>
        <v>Inviable Sanitariamente</v>
      </c>
      <c r="BRL475" s="44" t="str">
        <f t="shared" si="243"/>
        <v>Inviable Sanitariamente</v>
      </c>
      <c r="BRM475" s="44" t="str">
        <f t="shared" si="243"/>
        <v>Inviable Sanitariamente</v>
      </c>
      <c r="BRN475" s="44" t="str">
        <f t="shared" si="243"/>
        <v>Inviable Sanitariamente</v>
      </c>
      <c r="BRO475" s="44" t="str">
        <f t="shared" si="243"/>
        <v>Inviable Sanitariamente</v>
      </c>
      <c r="BRP475" s="44" t="str">
        <f t="shared" si="243"/>
        <v>Inviable Sanitariamente</v>
      </c>
      <c r="BRQ475" s="44" t="str">
        <f t="shared" si="243"/>
        <v>Inviable Sanitariamente</v>
      </c>
      <c r="BRR475" s="44" t="str">
        <f t="shared" si="243"/>
        <v>Inviable Sanitariamente</v>
      </c>
      <c r="BRS475" s="44" t="str">
        <f t="shared" si="243"/>
        <v>Inviable Sanitariamente</v>
      </c>
      <c r="BRT475" s="44" t="str">
        <f t="shared" si="244"/>
        <v>Inviable Sanitariamente</v>
      </c>
      <c r="BRU475" s="44" t="str">
        <f t="shared" si="244"/>
        <v>Inviable Sanitariamente</v>
      </c>
      <c r="BRV475" s="44" t="str">
        <f t="shared" si="244"/>
        <v>Inviable Sanitariamente</v>
      </c>
      <c r="BRW475" s="44" t="str">
        <f t="shared" si="244"/>
        <v>Inviable Sanitariamente</v>
      </c>
      <c r="BRX475" s="44" t="str">
        <f t="shared" si="244"/>
        <v>Inviable Sanitariamente</v>
      </c>
      <c r="BRY475" s="44" t="str">
        <f t="shared" si="244"/>
        <v>Inviable Sanitariamente</v>
      </c>
      <c r="BRZ475" s="44" t="str">
        <f t="shared" si="244"/>
        <v>Inviable Sanitariamente</v>
      </c>
      <c r="BSA475" s="44" t="str">
        <f t="shared" si="244"/>
        <v>Inviable Sanitariamente</v>
      </c>
      <c r="BSB475" s="44" t="str">
        <f t="shared" si="244"/>
        <v>Inviable Sanitariamente</v>
      </c>
      <c r="BSC475" s="44" t="str">
        <f t="shared" si="244"/>
        <v>Inviable Sanitariamente</v>
      </c>
      <c r="BSD475" s="44" t="str">
        <f t="shared" si="245"/>
        <v>Inviable Sanitariamente</v>
      </c>
      <c r="BSE475" s="44" t="str">
        <f t="shared" si="245"/>
        <v>Inviable Sanitariamente</v>
      </c>
      <c r="BSF475" s="44" t="str">
        <f t="shared" si="245"/>
        <v>Inviable Sanitariamente</v>
      </c>
      <c r="BSG475" s="44" t="str">
        <f t="shared" si="245"/>
        <v>Inviable Sanitariamente</v>
      </c>
      <c r="BSH475" s="44" t="str">
        <f t="shared" si="245"/>
        <v>Inviable Sanitariamente</v>
      </c>
      <c r="BSI475" s="44" t="str">
        <f t="shared" si="245"/>
        <v>Inviable Sanitariamente</v>
      </c>
      <c r="BSJ475" s="44" t="str">
        <f t="shared" si="245"/>
        <v>Inviable Sanitariamente</v>
      </c>
      <c r="BSK475" s="44" t="str">
        <f t="shared" si="245"/>
        <v>Inviable Sanitariamente</v>
      </c>
      <c r="BSL475" s="44" t="str">
        <f t="shared" si="245"/>
        <v>Inviable Sanitariamente</v>
      </c>
      <c r="BSM475" s="44" t="str">
        <f t="shared" si="245"/>
        <v>Inviable Sanitariamente</v>
      </c>
      <c r="BSN475" s="44" t="str">
        <f t="shared" si="246"/>
        <v>Inviable Sanitariamente</v>
      </c>
      <c r="BSO475" s="44" t="str">
        <f t="shared" si="246"/>
        <v>Inviable Sanitariamente</v>
      </c>
      <c r="BSP475" s="44" t="str">
        <f t="shared" si="246"/>
        <v>Inviable Sanitariamente</v>
      </c>
      <c r="BSQ475" s="44" t="str">
        <f t="shared" si="246"/>
        <v>Inviable Sanitariamente</v>
      </c>
      <c r="BSR475" s="44" t="str">
        <f t="shared" si="246"/>
        <v>Inviable Sanitariamente</v>
      </c>
      <c r="BSS475" s="44" t="str">
        <f t="shared" si="246"/>
        <v>Inviable Sanitariamente</v>
      </c>
      <c r="BST475" s="44" t="str">
        <f t="shared" si="246"/>
        <v>Inviable Sanitariamente</v>
      </c>
      <c r="BSU475" s="44" t="str">
        <f t="shared" si="246"/>
        <v>Inviable Sanitariamente</v>
      </c>
      <c r="BSV475" s="44" t="str">
        <f t="shared" si="246"/>
        <v>Inviable Sanitariamente</v>
      </c>
      <c r="BSW475" s="44" t="str">
        <f t="shared" si="246"/>
        <v>Inviable Sanitariamente</v>
      </c>
      <c r="BSX475" s="44" t="str">
        <f t="shared" si="247"/>
        <v>Inviable Sanitariamente</v>
      </c>
      <c r="BSY475" s="44" t="str">
        <f t="shared" si="247"/>
        <v>Inviable Sanitariamente</v>
      </c>
      <c r="BSZ475" s="44" t="str">
        <f t="shared" si="247"/>
        <v>Inviable Sanitariamente</v>
      </c>
      <c r="BTA475" s="44" t="str">
        <f t="shared" si="247"/>
        <v>Inviable Sanitariamente</v>
      </c>
      <c r="BTB475" s="44" t="str">
        <f t="shared" si="247"/>
        <v>Inviable Sanitariamente</v>
      </c>
      <c r="BTC475" s="44" t="str">
        <f t="shared" si="247"/>
        <v>Inviable Sanitariamente</v>
      </c>
      <c r="BTD475" s="44" t="str">
        <f t="shared" si="247"/>
        <v>Inviable Sanitariamente</v>
      </c>
      <c r="BTE475" s="44" t="str">
        <f t="shared" si="247"/>
        <v>Inviable Sanitariamente</v>
      </c>
      <c r="BTF475" s="44" t="str">
        <f t="shared" si="247"/>
        <v>Inviable Sanitariamente</v>
      </c>
      <c r="BTG475" s="44" t="str">
        <f t="shared" si="247"/>
        <v>Inviable Sanitariamente</v>
      </c>
      <c r="BTH475" s="44" t="str">
        <f t="shared" si="248"/>
        <v>Inviable Sanitariamente</v>
      </c>
      <c r="BTI475" s="44" t="str">
        <f t="shared" si="248"/>
        <v>Inviable Sanitariamente</v>
      </c>
      <c r="BTJ475" s="44" t="str">
        <f t="shared" si="248"/>
        <v>Inviable Sanitariamente</v>
      </c>
      <c r="BTK475" s="44" t="str">
        <f t="shared" si="248"/>
        <v>Inviable Sanitariamente</v>
      </c>
      <c r="BTL475" s="44" t="str">
        <f t="shared" si="248"/>
        <v>Inviable Sanitariamente</v>
      </c>
      <c r="BTM475" s="44" t="str">
        <f t="shared" si="248"/>
        <v>Inviable Sanitariamente</v>
      </c>
      <c r="BTN475" s="44" t="str">
        <f t="shared" si="248"/>
        <v>Inviable Sanitariamente</v>
      </c>
      <c r="BTO475" s="44" t="str">
        <f t="shared" si="248"/>
        <v>Inviable Sanitariamente</v>
      </c>
      <c r="BTP475" s="44" t="str">
        <f t="shared" si="248"/>
        <v>Inviable Sanitariamente</v>
      </c>
      <c r="BTQ475" s="44" t="str">
        <f t="shared" si="248"/>
        <v>Inviable Sanitariamente</v>
      </c>
      <c r="BTR475" s="44" t="str">
        <f t="shared" si="249"/>
        <v>Inviable Sanitariamente</v>
      </c>
      <c r="BTS475" s="44" t="str">
        <f t="shared" si="249"/>
        <v>Inviable Sanitariamente</v>
      </c>
      <c r="BTT475" s="44" t="str">
        <f t="shared" si="249"/>
        <v>Inviable Sanitariamente</v>
      </c>
      <c r="BTU475" s="44" t="str">
        <f t="shared" si="249"/>
        <v>Inviable Sanitariamente</v>
      </c>
      <c r="BTV475" s="44" t="str">
        <f t="shared" si="249"/>
        <v>Inviable Sanitariamente</v>
      </c>
      <c r="BTW475" s="44" t="str">
        <f t="shared" si="249"/>
        <v>Inviable Sanitariamente</v>
      </c>
      <c r="BTX475" s="44" t="str">
        <f t="shared" si="249"/>
        <v>Inviable Sanitariamente</v>
      </c>
      <c r="BTY475" s="44" t="str">
        <f t="shared" si="249"/>
        <v>Inviable Sanitariamente</v>
      </c>
      <c r="BTZ475" s="44" t="str">
        <f t="shared" si="249"/>
        <v>Inviable Sanitariamente</v>
      </c>
      <c r="BUA475" s="44" t="str">
        <f t="shared" si="249"/>
        <v>Inviable Sanitariamente</v>
      </c>
      <c r="BUB475" s="44" t="str">
        <f t="shared" si="250"/>
        <v>Inviable Sanitariamente</v>
      </c>
      <c r="BUC475" s="44" t="str">
        <f t="shared" si="250"/>
        <v>Inviable Sanitariamente</v>
      </c>
      <c r="BUD475" s="44" t="str">
        <f t="shared" si="250"/>
        <v>Inviable Sanitariamente</v>
      </c>
      <c r="BUE475" s="44" t="str">
        <f t="shared" si="250"/>
        <v>Inviable Sanitariamente</v>
      </c>
      <c r="BUF475" s="44" t="str">
        <f t="shared" si="250"/>
        <v>Inviable Sanitariamente</v>
      </c>
      <c r="BUG475" s="44" t="str">
        <f t="shared" si="250"/>
        <v>Inviable Sanitariamente</v>
      </c>
      <c r="BUH475" s="44" t="str">
        <f t="shared" si="250"/>
        <v>Inviable Sanitariamente</v>
      </c>
      <c r="BUI475" s="44" t="str">
        <f t="shared" si="250"/>
        <v>Inviable Sanitariamente</v>
      </c>
      <c r="BUJ475" s="44" t="str">
        <f t="shared" si="250"/>
        <v>Inviable Sanitariamente</v>
      </c>
      <c r="BUK475" s="44" t="str">
        <f t="shared" si="250"/>
        <v>Inviable Sanitariamente</v>
      </c>
      <c r="BUL475" s="44" t="str">
        <f t="shared" si="251"/>
        <v>Inviable Sanitariamente</v>
      </c>
      <c r="BUM475" s="44" t="str">
        <f t="shared" si="251"/>
        <v>Inviable Sanitariamente</v>
      </c>
      <c r="BUN475" s="44" t="str">
        <f t="shared" si="251"/>
        <v>Inviable Sanitariamente</v>
      </c>
      <c r="BUO475" s="44" t="str">
        <f t="shared" si="251"/>
        <v>Inviable Sanitariamente</v>
      </c>
      <c r="BUP475" s="44" t="str">
        <f t="shared" si="251"/>
        <v>Inviable Sanitariamente</v>
      </c>
      <c r="BUQ475" s="44" t="str">
        <f t="shared" si="251"/>
        <v>Inviable Sanitariamente</v>
      </c>
      <c r="BUR475" s="44" t="str">
        <f t="shared" si="251"/>
        <v>Inviable Sanitariamente</v>
      </c>
      <c r="BUS475" s="44" t="str">
        <f t="shared" si="251"/>
        <v>Inviable Sanitariamente</v>
      </c>
      <c r="BUT475" s="44" t="str">
        <f t="shared" si="251"/>
        <v>Inviable Sanitariamente</v>
      </c>
      <c r="BUU475" s="44" t="str">
        <f t="shared" si="251"/>
        <v>Inviable Sanitariamente</v>
      </c>
      <c r="BUV475" s="44" t="str">
        <f t="shared" si="252"/>
        <v>Inviable Sanitariamente</v>
      </c>
      <c r="BUW475" s="44" t="str">
        <f t="shared" si="252"/>
        <v>Inviable Sanitariamente</v>
      </c>
      <c r="BUX475" s="44" t="str">
        <f t="shared" si="252"/>
        <v>Inviable Sanitariamente</v>
      </c>
      <c r="BUY475" s="44" t="str">
        <f t="shared" si="252"/>
        <v>Inviable Sanitariamente</v>
      </c>
      <c r="BUZ475" s="44" t="str">
        <f t="shared" si="252"/>
        <v>Inviable Sanitariamente</v>
      </c>
      <c r="BVA475" s="44" t="str">
        <f t="shared" si="252"/>
        <v>Inviable Sanitariamente</v>
      </c>
      <c r="BVB475" s="44" t="str">
        <f t="shared" si="252"/>
        <v>Inviable Sanitariamente</v>
      </c>
      <c r="BVC475" s="44" t="str">
        <f t="shared" si="252"/>
        <v>Inviable Sanitariamente</v>
      </c>
      <c r="BVD475" s="44" t="str">
        <f t="shared" si="252"/>
        <v>Inviable Sanitariamente</v>
      </c>
      <c r="BVE475" s="44" t="str">
        <f t="shared" si="252"/>
        <v>Inviable Sanitariamente</v>
      </c>
      <c r="BVF475" s="44" t="str">
        <f t="shared" si="253"/>
        <v>Inviable Sanitariamente</v>
      </c>
      <c r="BVG475" s="44" t="str">
        <f t="shared" si="253"/>
        <v>Inviable Sanitariamente</v>
      </c>
      <c r="BVH475" s="44" t="str">
        <f t="shared" si="253"/>
        <v>Inviable Sanitariamente</v>
      </c>
      <c r="BVI475" s="44" t="str">
        <f t="shared" si="253"/>
        <v>Inviable Sanitariamente</v>
      </c>
      <c r="BVJ475" s="44" t="str">
        <f t="shared" si="253"/>
        <v>Inviable Sanitariamente</v>
      </c>
      <c r="BVK475" s="44" t="str">
        <f t="shared" si="253"/>
        <v>Inviable Sanitariamente</v>
      </c>
      <c r="BVL475" s="44" t="str">
        <f t="shared" si="253"/>
        <v>Inviable Sanitariamente</v>
      </c>
      <c r="BVM475" s="44" t="str">
        <f t="shared" si="253"/>
        <v>Inviable Sanitariamente</v>
      </c>
      <c r="BVN475" s="44" t="str">
        <f t="shared" si="253"/>
        <v>Inviable Sanitariamente</v>
      </c>
      <c r="BVO475" s="44" t="str">
        <f t="shared" si="253"/>
        <v>Inviable Sanitariamente</v>
      </c>
      <c r="BVP475" s="44" t="str">
        <f t="shared" si="254"/>
        <v>Inviable Sanitariamente</v>
      </c>
      <c r="BVQ475" s="44" t="str">
        <f t="shared" si="254"/>
        <v>Inviable Sanitariamente</v>
      </c>
      <c r="BVR475" s="44" t="str">
        <f t="shared" si="254"/>
        <v>Inviable Sanitariamente</v>
      </c>
      <c r="BVS475" s="44" t="str">
        <f t="shared" si="254"/>
        <v>Inviable Sanitariamente</v>
      </c>
      <c r="BVT475" s="44" t="str">
        <f t="shared" si="254"/>
        <v>Inviable Sanitariamente</v>
      </c>
      <c r="BVU475" s="44" t="str">
        <f t="shared" si="254"/>
        <v>Inviable Sanitariamente</v>
      </c>
      <c r="BVV475" s="44" t="str">
        <f t="shared" si="254"/>
        <v>Inviable Sanitariamente</v>
      </c>
      <c r="BVW475" s="44" t="str">
        <f t="shared" si="254"/>
        <v>Inviable Sanitariamente</v>
      </c>
      <c r="BVX475" s="44" t="str">
        <f t="shared" si="254"/>
        <v>Inviable Sanitariamente</v>
      </c>
      <c r="BVY475" s="44" t="str">
        <f t="shared" si="254"/>
        <v>Inviable Sanitariamente</v>
      </c>
      <c r="BVZ475" s="44" t="str">
        <f t="shared" si="255"/>
        <v>Inviable Sanitariamente</v>
      </c>
      <c r="BWA475" s="44" t="str">
        <f t="shared" si="255"/>
        <v>Inviable Sanitariamente</v>
      </c>
      <c r="BWB475" s="44" t="str">
        <f t="shared" si="255"/>
        <v>Inviable Sanitariamente</v>
      </c>
      <c r="BWC475" s="44" t="str">
        <f t="shared" si="255"/>
        <v>Inviable Sanitariamente</v>
      </c>
      <c r="BWD475" s="44" t="str">
        <f t="shared" si="255"/>
        <v>Inviable Sanitariamente</v>
      </c>
      <c r="BWE475" s="44" t="str">
        <f t="shared" si="255"/>
        <v>Inviable Sanitariamente</v>
      </c>
      <c r="BWF475" s="44" t="str">
        <f t="shared" si="255"/>
        <v>Inviable Sanitariamente</v>
      </c>
      <c r="BWG475" s="44" t="str">
        <f t="shared" si="255"/>
        <v>Inviable Sanitariamente</v>
      </c>
      <c r="BWH475" s="44" t="str">
        <f t="shared" si="255"/>
        <v>Inviable Sanitariamente</v>
      </c>
      <c r="BWI475" s="44" t="str">
        <f t="shared" si="255"/>
        <v>Inviable Sanitariamente</v>
      </c>
      <c r="BWJ475" s="44" t="str">
        <f t="shared" si="256"/>
        <v>Inviable Sanitariamente</v>
      </c>
      <c r="BWK475" s="44" t="str">
        <f t="shared" si="256"/>
        <v>Inviable Sanitariamente</v>
      </c>
      <c r="BWL475" s="44" t="str">
        <f t="shared" si="256"/>
        <v>Inviable Sanitariamente</v>
      </c>
      <c r="BWM475" s="44" t="str">
        <f t="shared" si="256"/>
        <v>Inviable Sanitariamente</v>
      </c>
      <c r="BWN475" s="44" t="str">
        <f t="shared" si="256"/>
        <v>Inviable Sanitariamente</v>
      </c>
      <c r="BWO475" s="44" t="str">
        <f t="shared" si="256"/>
        <v>Inviable Sanitariamente</v>
      </c>
      <c r="BWP475" s="44" t="str">
        <f t="shared" si="256"/>
        <v>Inviable Sanitariamente</v>
      </c>
      <c r="BWQ475" s="44" t="str">
        <f t="shared" si="256"/>
        <v>Inviable Sanitariamente</v>
      </c>
      <c r="BWR475" s="44" t="str">
        <f t="shared" si="256"/>
        <v>Inviable Sanitariamente</v>
      </c>
      <c r="BWS475" s="44" t="str">
        <f t="shared" si="256"/>
        <v>Inviable Sanitariamente</v>
      </c>
      <c r="BWT475" s="44" t="str">
        <f t="shared" si="257"/>
        <v>Inviable Sanitariamente</v>
      </c>
      <c r="BWU475" s="44" t="str">
        <f t="shared" si="257"/>
        <v>Inviable Sanitariamente</v>
      </c>
      <c r="BWV475" s="44" t="str">
        <f t="shared" si="257"/>
        <v>Inviable Sanitariamente</v>
      </c>
      <c r="BWW475" s="44" t="str">
        <f t="shared" si="257"/>
        <v>Inviable Sanitariamente</v>
      </c>
      <c r="BWX475" s="44" t="str">
        <f t="shared" si="257"/>
        <v>Inviable Sanitariamente</v>
      </c>
      <c r="BWY475" s="44" t="str">
        <f t="shared" si="257"/>
        <v>Inviable Sanitariamente</v>
      </c>
      <c r="BWZ475" s="44" t="str">
        <f t="shared" si="257"/>
        <v>Inviable Sanitariamente</v>
      </c>
      <c r="BXA475" s="44" t="str">
        <f t="shared" si="257"/>
        <v>Inviable Sanitariamente</v>
      </c>
      <c r="BXB475" s="44" t="str">
        <f t="shared" si="257"/>
        <v>Inviable Sanitariamente</v>
      </c>
      <c r="BXC475" s="44" t="str">
        <f t="shared" si="257"/>
        <v>Inviable Sanitariamente</v>
      </c>
      <c r="BXD475" s="44" t="str">
        <f t="shared" si="258"/>
        <v>Inviable Sanitariamente</v>
      </c>
      <c r="BXE475" s="44" t="str">
        <f t="shared" si="258"/>
        <v>Inviable Sanitariamente</v>
      </c>
      <c r="BXF475" s="44" t="str">
        <f t="shared" si="258"/>
        <v>Inviable Sanitariamente</v>
      </c>
      <c r="BXG475" s="44" t="str">
        <f t="shared" si="258"/>
        <v>Inviable Sanitariamente</v>
      </c>
      <c r="BXH475" s="44" t="str">
        <f t="shared" si="258"/>
        <v>Inviable Sanitariamente</v>
      </c>
      <c r="BXI475" s="44" t="str">
        <f t="shared" si="258"/>
        <v>Inviable Sanitariamente</v>
      </c>
      <c r="BXJ475" s="44" t="str">
        <f t="shared" si="258"/>
        <v>Inviable Sanitariamente</v>
      </c>
      <c r="BXK475" s="44" t="str">
        <f t="shared" si="258"/>
        <v>Inviable Sanitariamente</v>
      </c>
      <c r="BXL475" s="44" t="str">
        <f t="shared" si="258"/>
        <v>Inviable Sanitariamente</v>
      </c>
      <c r="BXM475" s="44" t="str">
        <f t="shared" si="258"/>
        <v>Inviable Sanitariamente</v>
      </c>
      <c r="BXN475" s="44" t="str">
        <f t="shared" si="259"/>
        <v>Inviable Sanitariamente</v>
      </c>
      <c r="BXO475" s="44" t="str">
        <f t="shared" si="259"/>
        <v>Inviable Sanitariamente</v>
      </c>
      <c r="BXP475" s="44" t="str">
        <f t="shared" si="259"/>
        <v>Inviable Sanitariamente</v>
      </c>
      <c r="BXQ475" s="44" t="str">
        <f t="shared" si="259"/>
        <v>Inviable Sanitariamente</v>
      </c>
      <c r="BXR475" s="44" t="str">
        <f t="shared" si="259"/>
        <v>Inviable Sanitariamente</v>
      </c>
      <c r="BXS475" s="44" t="str">
        <f t="shared" si="259"/>
        <v>Inviable Sanitariamente</v>
      </c>
      <c r="BXT475" s="44" t="str">
        <f t="shared" si="259"/>
        <v>Inviable Sanitariamente</v>
      </c>
      <c r="BXU475" s="44" t="str">
        <f t="shared" si="259"/>
        <v>Inviable Sanitariamente</v>
      </c>
      <c r="BXV475" s="44" t="str">
        <f t="shared" si="259"/>
        <v>Inviable Sanitariamente</v>
      </c>
      <c r="BXW475" s="44" t="str">
        <f t="shared" si="259"/>
        <v>Inviable Sanitariamente</v>
      </c>
      <c r="BXX475" s="44" t="str">
        <f t="shared" si="260"/>
        <v>Inviable Sanitariamente</v>
      </c>
      <c r="BXY475" s="44" t="str">
        <f t="shared" si="260"/>
        <v>Inviable Sanitariamente</v>
      </c>
      <c r="BXZ475" s="44" t="str">
        <f t="shared" si="260"/>
        <v>Inviable Sanitariamente</v>
      </c>
      <c r="BYA475" s="44" t="str">
        <f t="shared" si="260"/>
        <v>Inviable Sanitariamente</v>
      </c>
      <c r="BYB475" s="44" t="str">
        <f t="shared" si="260"/>
        <v>Inviable Sanitariamente</v>
      </c>
      <c r="BYC475" s="44" t="str">
        <f t="shared" si="260"/>
        <v>Inviable Sanitariamente</v>
      </c>
      <c r="BYD475" s="44" t="str">
        <f t="shared" si="260"/>
        <v>Inviable Sanitariamente</v>
      </c>
      <c r="BYE475" s="44" t="str">
        <f t="shared" si="260"/>
        <v>Inviable Sanitariamente</v>
      </c>
      <c r="BYF475" s="44" t="str">
        <f t="shared" si="260"/>
        <v>Inviable Sanitariamente</v>
      </c>
      <c r="BYG475" s="44" t="str">
        <f t="shared" si="260"/>
        <v>Inviable Sanitariamente</v>
      </c>
      <c r="BYH475" s="44" t="str">
        <f t="shared" si="261"/>
        <v>Inviable Sanitariamente</v>
      </c>
      <c r="BYI475" s="44" t="str">
        <f t="shared" si="261"/>
        <v>Inviable Sanitariamente</v>
      </c>
      <c r="BYJ475" s="44" t="str">
        <f t="shared" si="261"/>
        <v>Inviable Sanitariamente</v>
      </c>
      <c r="BYK475" s="44" t="str">
        <f t="shared" si="261"/>
        <v>Inviable Sanitariamente</v>
      </c>
      <c r="BYL475" s="44" t="str">
        <f t="shared" si="261"/>
        <v>Inviable Sanitariamente</v>
      </c>
      <c r="BYM475" s="44" t="str">
        <f t="shared" si="261"/>
        <v>Inviable Sanitariamente</v>
      </c>
      <c r="BYN475" s="44" t="str">
        <f t="shared" si="261"/>
        <v>Inviable Sanitariamente</v>
      </c>
      <c r="BYO475" s="44" t="str">
        <f t="shared" si="261"/>
        <v>Inviable Sanitariamente</v>
      </c>
      <c r="BYP475" s="44" t="str">
        <f t="shared" si="261"/>
        <v>Inviable Sanitariamente</v>
      </c>
      <c r="BYQ475" s="44" t="str">
        <f t="shared" si="261"/>
        <v>Inviable Sanitariamente</v>
      </c>
      <c r="BYR475" s="44" t="str">
        <f t="shared" si="262"/>
        <v>Inviable Sanitariamente</v>
      </c>
      <c r="BYS475" s="44" t="str">
        <f t="shared" si="262"/>
        <v>Inviable Sanitariamente</v>
      </c>
      <c r="BYT475" s="44" t="str">
        <f t="shared" si="262"/>
        <v>Inviable Sanitariamente</v>
      </c>
      <c r="BYU475" s="44" t="str">
        <f t="shared" si="262"/>
        <v>Inviable Sanitariamente</v>
      </c>
      <c r="BYV475" s="44" t="str">
        <f t="shared" si="262"/>
        <v>Inviable Sanitariamente</v>
      </c>
      <c r="BYW475" s="44" t="str">
        <f t="shared" si="262"/>
        <v>Inviable Sanitariamente</v>
      </c>
      <c r="BYX475" s="44" t="str">
        <f t="shared" si="262"/>
        <v>Inviable Sanitariamente</v>
      </c>
      <c r="BYY475" s="44" t="str">
        <f t="shared" si="262"/>
        <v>Inviable Sanitariamente</v>
      </c>
      <c r="BYZ475" s="44" t="str">
        <f t="shared" si="262"/>
        <v>Inviable Sanitariamente</v>
      </c>
      <c r="BZA475" s="44" t="str">
        <f t="shared" si="262"/>
        <v>Inviable Sanitariamente</v>
      </c>
      <c r="BZB475" s="44" t="str">
        <f t="shared" si="263"/>
        <v>Inviable Sanitariamente</v>
      </c>
      <c r="BZC475" s="44" t="str">
        <f t="shared" si="263"/>
        <v>Inviable Sanitariamente</v>
      </c>
      <c r="BZD475" s="44" t="str">
        <f t="shared" si="263"/>
        <v>Inviable Sanitariamente</v>
      </c>
      <c r="BZE475" s="44" t="str">
        <f t="shared" si="263"/>
        <v>Inviable Sanitariamente</v>
      </c>
      <c r="BZF475" s="44" t="str">
        <f t="shared" si="263"/>
        <v>Inviable Sanitariamente</v>
      </c>
      <c r="BZG475" s="44" t="str">
        <f t="shared" si="263"/>
        <v>Inviable Sanitariamente</v>
      </c>
      <c r="BZH475" s="44" t="str">
        <f t="shared" si="263"/>
        <v>Inviable Sanitariamente</v>
      </c>
      <c r="BZI475" s="44" t="str">
        <f t="shared" si="263"/>
        <v>Inviable Sanitariamente</v>
      </c>
      <c r="BZJ475" s="44" t="str">
        <f t="shared" si="263"/>
        <v>Inviable Sanitariamente</v>
      </c>
      <c r="BZK475" s="44" t="str">
        <f t="shared" si="263"/>
        <v>Inviable Sanitariamente</v>
      </c>
      <c r="BZL475" s="44" t="str">
        <f t="shared" si="264"/>
        <v>Inviable Sanitariamente</v>
      </c>
      <c r="BZM475" s="44" t="str">
        <f t="shared" si="264"/>
        <v>Inviable Sanitariamente</v>
      </c>
      <c r="BZN475" s="44" t="str">
        <f t="shared" si="264"/>
        <v>Inviable Sanitariamente</v>
      </c>
      <c r="BZO475" s="44" t="str">
        <f t="shared" si="264"/>
        <v>Inviable Sanitariamente</v>
      </c>
      <c r="BZP475" s="44" t="str">
        <f t="shared" si="264"/>
        <v>Inviable Sanitariamente</v>
      </c>
      <c r="BZQ475" s="44" t="str">
        <f t="shared" si="264"/>
        <v>Inviable Sanitariamente</v>
      </c>
      <c r="BZR475" s="44" t="str">
        <f t="shared" si="264"/>
        <v>Inviable Sanitariamente</v>
      </c>
      <c r="BZS475" s="44" t="str">
        <f t="shared" si="264"/>
        <v>Inviable Sanitariamente</v>
      </c>
      <c r="BZT475" s="44" t="str">
        <f t="shared" si="264"/>
        <v>Inviable Sanitariamente</v>
      </c>
      <c r="BZU475" s="44" t="str">
        <f t="shared" si="264"/>
        <v>Inviable Sanitariamente</v>
      </c>
      <c r="BZV475" s="44" t="str">
        <f t="shared" si="265"/>
        <v>Inviable Sanitariamente</v>
      </c>
      <c r="BZW475" s="44" t="str">
        <f t="shared" si="265"/>
        <v>Inviable Sanitariamente</v>
      </c>
      <c r="BZX475" s="44" t="str">
        <f t="shared" si="265"/>
        <v>Inviable Sanitariamente</v>
      </c>
      <c r="BZY475" s="44" t="str">
        <f t="shared" si="265"/>
        <v>Inviable Sanitariamente</v>
      </c>
      <c r="BZZ475" s="44" t="str">
        <f t="shared" si="265"/>
        <v>Inviable Sanitariamente</v>
      </c>
      <c r="CAA475" s="44" t="str">
        <f t="shared" si="265"/>
        <v>Inviable Sanitariamente</v>
      </c>
      <c r="CAB475" s="44" t="str">
        <f t="shared" si="265"/>
        <v>Inviable Sanitariamente</v>
      </c>
      <c r="CAC475" s="44" t="str">
        <f t="shared" si="265"/>
        <v>Inviable Sanitariamente</v>
      </c>
      <c r="CAD475" s="44" t="str">
        <f t="shared" si="265"/>
        <v>Inviable Sanitariamente</v>
      </c>
      <c r="CAE475" s="44" t="str">
        <f t="shared" si="265"/>
        <v>Inviable Sanitariamente</v>
      </c>
      <c r="CAF475" s="44" t="str">
        <f t="shared" si="266"/>
        <v>Inviable Sanitariamente</v>
      </c>
      <c r="CAG475" s="44" t="str">
        <f t="shared" si="266"/>
        <v>Inviable Sanitariamente</v>
      </c>
      <c r="CAH475" s="44" t="str">
        <f t="shared" si="266"/>
        <v>Inviable Sanitariamente</v>
      </c>
      <c r="CAI475" s="44" t="str">
        <f t="shared" si="266"/>
        <v>Inviable Sanitariamente</v>
      </c>
      <c r="CAJ475" s="44" t="str">
        <f t="shared" si="266"/>
        <v>Inviable Sanitariamente</v>
      </c>
      <c r="CAK475" s="44" t="str">
        <f t="shared" si="266"/>
        <v>Inviable Sanitariamente</v>
      </c>
      <c r="CAL475" s="44" t="str">
        <f t="shared" si="266"/>
        <v>Inviable Sanitariamente</v>
      </c>
      <c r="CAM475" s="44" t="str">
        <f t="shared" si="266"/>
        <v>Inviable Sanitariamente</v>
      </c>
      <c r="CAN475" s="44" t="str">
        <f t="shared" si="266"/>
        <v>Inviable Sanitariamente</v>
      </c>
      <c r="CAO475" s="44" t="str">
        <f t="shared" si="266"/>
        <v>Inviable Sanitariamente</v>
      </c>
      <c r="CAP475" s="44" t="str">
        <f t="shared" si="267"/>
        <v>Inviable Sanitariamente</v>
      </c>
      <c r="CAQ475" s="44" t="str">
        <f t="shared" si="267"/>
        <v>Inviable Sanitariamente</v>
      </c>
      <c r="CAR475" s="44" t="str">
        <f t="shared" si="267"/>
        <v>Inviable Sanitariamente</v>
      </c>
      <c r="CAS475" s="44" t="str">
        <f t="shared" si="267"/>
        <v>Inviable Sanitariamente</v>
      </c>
      <c r="CAT475" s="44" t="str">
        <f t="shared" si="267"/>
        <v>Inviable Sanitariamente</v>
      </c>
      <c r="CAU475" s="44" t="str">
        <f t="shared" si="267"/>
        <v>Inviable Sanitariamente</v>
      </c>
      <c r="CAV475" s="44" t="str">
        <f t="shared" si="267"/>
        <v>Inviable Sanitariamente</v>
      </c>
      <c r="CAW475" s="44" t="str">
        <f t="shared" si="267"/>
        <v>Inviable Sanitariamente</v>
      </c>
      <c r="CAX475" s="44" t="str">
        <f t="shared" si="267"/>
        <v>Inviable Sanitariamente</v>
      </c>
      <c r="CAY475" s="44" t="str">
        <f t="shared" si="267"/>
        <v>Inviable Sanitariamente</v>
      </c>
      <c r="CAZ475" s="44" t="str">
        <f t="shared" si="268"/>
        <v>Inviable Sanitariamente</v>
      </c>
      <c r="CBA475" s="44" t="str">
        <f t="shared" si="268"/>
        <v>Inviable Sanitariamente</v>
      </c>
      <c r="CBB475" s="44" t="str">
        <f t="shared" si="268"/>
        <v>Inviable Sanitariamente</v>
      </c>
      <c r="CBC475" s="44" t="str">
        <f t="shared" si="268"/>
        <v>Inviable Sanitariamente</v>
      </c>
      <c r="CBD475" s="44" t="str">
        <f t="shared" si="268"/>
        <v>Inviable Sanitariamente</v>
      </c>
      <c r="CBE475" s="44" t="str">
        <f t="shared" si="268"/>
        <v>Inviable Sanitariamente</v>
      </c>
      <c r="CBF475" s="44" t="str">
        <f t="shared" si="268"/>
        <v>Inviable Sanitariamente</v>
      </c>
      <c r="CBG475" s="44" t="str">
        <f t="shared" si="268"/>
        <v>Inviable Sanitariamente</v>
      </c>
      <c r="CBH475" s="44" t="str">
        <f t="shared" si="268"/>
        <v>Inviable Sanitariamente</v>
      </c>
      <c r="CBI475" s="44" t="str">
        <f t="shared" si="268"/>
        <v>Inviable Sanitariamente</v>
      </c>
      <c r="CBJ475" s="44" t="str">
        <f t="shared" si="269"/>
        <v>Inviable Sanitariamente</v>
      </c>
      <c r="CBK475" s="44" t="str">
        <f t="shared" si="269"/>
        <v>Inviable Sanitariamente</v>
      </c>
      <c r="CBL475" s="44" t="str">
        <f t="shared" si="269"/>
        <v>Inviable Sanitariamente</v>
      </c>
      <c r="CBM475" s="44" t="str">
        <f t="shared" si="269"/>
        <v>Inviable Sanitariamente</v>
      </c>
      <c r="CBN475" s="44" t="str">
        <f t="shared" si="269"/>
        <v>Inviable Sanitariamente</v>
      </c>
      <c r="CBO475" s="44" t="str">
        <f t="shared" si="269"/>
        <v>Inviable Sanitariamente</v>
      </c>
      <c r="CBP475" s="44" t="str">
        <f t="shared" si="269"/>
        <v>Inviable Sanitariamente</v>
      </c>
      <c r="CBQ475" s="44" t="str">
        <f t="shared" si="269"/>
        <v>Inviable Sanitariamente</v>
      </c>
      <c r="CBR475" s="44" t="str">
        <f t="shared" si="269"/>
        <v>Inviable Sanitariamente</v>
      </c>
      <c r="CBS475" s="44" t="str">
        <f t="shared" si="269"/>
        <v>Inviable Sanitariamente</v>
      </c>
      <c r="CBT475" s="44" t="str">
        <f t="shared" si="270"/>
        <v>Inviable Sanitariamente</v>
      </c>
      <c r="CBU475" s="44" t="str">
        <f t="shared" si="270"/>
        <v>Inviable Sanitariamente</v>
      </c>
      <c r="CBV475" s="44" t="str">
        <f t="shared" si="270"/>
        <v>Inviable Sanitariamente</v>
      </c>
      <c r="CBW475" s="44" t="str">
        <f t="shared" si="270"/>
        <v>Inviable Sanitariamente</v>
      </c>
      <c r="CBX475" s="44" t="str">
        <f t="shared" si="270"/>
        <v>Inviable Sanitariamente</v>
      </c>
      <c r="CBY475" s="44" t="str">
        <f t="shared" si="270"/>
        <v>Inviable Sanitariamente</v>
      </c>
      <c r="CBZ475" s="44" t="str">
        <f t="shared" si="270"/>
        <v>Inviable Sanitariamente</v>
      </c>
      <c r="CCA475" s="44" t="str">
        <f t="shared" si="270"/>
        <v>Inviable Sanitariamente</v>
      </c>
      <c r="CCB475" s="44" t="str">
        <f t="shared" si="270"/>
        <v>Inviable Sanitariamente</v>
      </c>
      <c r="CCC475" s="44" t="str">
        <f t="shared" si="270"/>
        <v>Inviable Sanitariamente</v>
      </c>
      <c r="CCD475" s="44" t="str">
        <f t="shared" si="271"/>
        <v>Inviable Sanitariamente</v>
      </c>
      <c r="CCE475" s="44" t="str">
        <f t="shared" si="271"/>
        <v>Inviable Sanitariamente</v>
      </c>
      <c r="CCF475" s="44" t="str">
        <f t="shared" si="271"/>
        <v>Inviable Sanitariamente</v>
      </c>
      <c r="CCG475" s="44" t="str">
        <f t="shared" si="271"/>
        <v>Inviable Sanitariamente</v>
      </c>
      <c r="CCH475" s="44" t="str">
        <f t="shared" si="271"/>
        <v>Inviable Sanitariamente</v>
      </c>
      <c r="CCI475" s="44" t="str">
        <f t="shared" si="271"/>
        <v>Inviable Sanitariamente</v>
      </c>
      <c r="CCJ475" s="44" t="str">
        <f t="shared" si="271"/>
        <v>Inviable Sanitariamente</v>
      </c>
      <c r="CCK475" s="44" t="str">
        <f t="shared" si="271"/>
        <v>Inviable Sanitariamente</v>
      </c>
      <c r="CCL475" s="44" t="str">
        <f t="shared" si="271"/>
        <v>Inviable Sanitariamente</v>
      </c>
      <c r="CCM475" s="44" t="str">
        <f t="shared" si="271"/>
        <v>Inviable Sanitariamente</v>
      </c>
      <c r="CCN475" s="44" t="str">
        <f t="shared" si="272"/>
        <v>Inviable Sanitariamente</v>
      </c>
      <c r="CCO475" s="44" t="str">
        <f t="shared" si="272"/>
        <v>Inviable Sanitariamente</v>
      </c>
      <c r="CCP475" s="44" t="str">
        <f t="shared" si="272"/>
        <v>Inviable Sanitariamente</v>
      </c>
      <c r="CCQ475" s="44" t="str">
        <f t="shared" si="272"/>
        <v>Inviable Sanitariamente</v>
      </c>
      <c r="CCR475" s="44" t="str">
        <f t="shared" si="272"/>
        <v>Inviable Sanitariamente</v>
      </c>
      <c r="CCS475" s="44" t="str">
        <f t="shared" si="272"/>
        <v>Inviable Sanitariamente</v>
      </c>
      <c r="CCT475" s="44" t="str">
        <f t="shared" si="272"/>
        <v>Inviable Sanitariamente</v>
      </c>
      <c r="CCU475" s="44" t="str">
        <f t="shared" si="272"/>
        <v>Inviable Sanitariamente</v>
      </c>
      <c r="CCV475" s="44" t="str">
        <f t="shared" si="272"/>
        <v>Inviable Sanitariamente</v>
      </c>
      <c r="CCW475" s="44" t="str">
        <f t="shared" si="272"/>
        <v>Inviable Sanitariamente</v>
      </c>
      <c r="CCX475" s="44" t="str">
        <f t="shared" si="273"/>
        <v>Inviable Sanitariamente</v>
      </c>
      <c r="CCY475" s="44" t="str">
        <f t="shared" si="273"/>
        <v>Inviable Sanitariamente</v>
      </c>
      <c r="CCZ475" s="44" t="str">
        <f t="shared" si="273"/>
        <v>Inviable Sanitariamente</v>
      </c>
      <c r="CDA475" s="44" t="str">
        <f t="shared" si="273"/>
        <v>Inviable Sanitariamente</v>
      </c>
      <c r="CDB475" s="44" t="str">
        <f t="shared" si="273"/>
        <v>Inviable Sanitariamente</v>
      </c>
      <c r="CDC475" s="44" t="str">
        <f t="shared" si="273"/>
        <v>Inviable Sanitariamente</v>
      </c>
      <c r="CDD475" s="44" t="str">
        <f t="shared" si="273"/>
        <v>Inviable Sanitariamente</v>
      </c>
      <c r="CDE475" s="44" t="str">
        <f t="shared" si="273"/>
        <v>Inviable Sanitariamente</v>
      </c>
      <c r="CDF475" s="44" t="str">
        <f t="shared" si="273"/>
        <v>Inviable Sanitariamente</v>
      </c>
      <c r="CDG475" s="44" t="str">
        <f t="shared" si="273"/>
        <v>Inviable Sanitariamente</v>
      </c>
      <c r="CDH475" s="44" t="str">
        <f t="shared" si="274"/>
        <v>Inviable Sanitariamente</v>
      </c>
      <c r="CDI475" s="44" t="str">
        <f t="shared" si="274"/>
        <v>Inviable Sanitariamente</v>
      </c>
      <c r="CDJ475" s="44" t="str">
        <f t="shared" si="274"/>
        <v>Inviable Sanitariamente</v>
      </c>
      <c r="CDK475" s="44" t="str">
        <f t="shared" si="274"/>
        <v>Inviable Sanitariamente</v>
      </c>
      <c r="CDL475" s="44" t="str">
        <f t="shared" si="274"/>
        <v>Inviable Sanitariamente</v>
      </c>
      <c r="CDM475" s="44" t="str">
        <f t="shared" si="274"/>
        <v>Inviable Sanitariamente</v>
      </c>
      <c r="CDN475" s="44" t="str">
        <f t="shared" si="274"/>
        <v>Inviable Sanitariamente</v>
      </c>
      <c r="CDO475" s="44" t="str">
        <f t="shared" si="274"/>
        <v>Inviable Sanitariamente</v>
      </c>
      <c r="CDP475" s="44" t="str">
        <f t="shared" si="274"/>
        <v>Inviable Sanitariamente</v>
      </c>
      <c r="CDQ475" s="44" t="str">
        <f t="shared" si="274"/>
        <v>Inviable Sanitariamente</v>
      </c>
      <c r="CDR475" s="44" t="str">
        <f t="shared" si="275"/>
        <v>Inviable Sanitariamente</v>
      </c>
      <c r="CDS475" s="44" t="str">
        <f t="shared" si="275"/>
        <v>Inviable Sanitariamente</v>
      </c>
      <c r="CDT475" s="44" t="str">
        <f t="shared" si="275"/>
        <v>Inviable Sanitariamente</v>
      </c>
      <c r="CDU475" s="44" t="str">
        <f t="shared" si="275"/>
        <v>Inviable Sanitariamente</v>
      </c>
      <c r="CDV475" s="44" t="str">
        <f t="shared" si="275"/>
        <v>Inviable Sanitariamente</v>
      </c>
      <c r="CDW475" s="44" t="str">
        <f t="shared" si="275"/>
        <v>Inviable Sanitariamente</v>
      </c>
      <c r="CDX475" s="44" t="str">
        <f t="shared" si="275"/>
        <v>Inviable Sanitariamente</v>
      </c>
      <c r="CDY475" s="44" t="str">
        <f t="shared" si="275"/>
        <v>Inviable Sanitariamente</v>
      </c>
      <c r="CDZ475" s="44" t="str">
        <f t="shared" si="275"/>
        <v>Inviable Sanitariamente</v>
      </c>
      <c r="CEA475" s="44" t="str">
        <f t="shared" si="275"/>
        <v>Inviable Sanitariamente</v>
      </c>
      <c r="CEB475" s="44" t="str">
        <f t="shared" si="276"/>
        <v>Inviable Sanitariamente</v>
      </c>
      <c r="CEC475" s="44" t="str">
        <f t="shared" si="276"/>
        <v>Inviable Sanitariamente</v>
      </c>
      <c r="CED475" s="44" t="str">
        <f t="shared" si="276"/>
        <v>Inviable Sanitariamente</v>
      </c>
      <c r="CEE475" s="44" t="str">
        <f t="shared" si="276"/>
        <v>Inviable Sanitariamente</v>
      </c>
      <c r="CEF475" s="44" t="str">
        <f t="shared" si="276"/>
        <v>Inviable Sanitariamente</v>
      </c>
      <c r="CEG475" s="44" t="str">
        <f t="shared" si="276"/>
        <v>Inviable Sanitariamente</v>
      </c>
      <c r="CEH475" s="44" t="str">
        <f t="shared" si="276"/>
        <v>Inviable Sanitariamente</v>
      </c>
      <c r="CEI475" s="44" t="str">
        <f t="shared" si="276"/>
        <v>Inviable Sanitariamente</v>
      </c>
      <c r="CEJ475" s="44" t="str">
        <f t="shared" si="276"/>
        <v>Inviable Sanitariamente</v>
      </c>
      <c r="CEK475" s="44" t="str">
        <f t="shared" si="276"/>
        <v>Inviable Sanitariamente</v>
      </c>
      <c r="CEL475" s="44" t="str">
        <f t="shared" si="277"/>
        <v>Inviable Sanitariamente</v>
      </c>
      <c r="CEM475" s="44" t="str">
        <f t="shared" si="277"/>
        <v>Inviable Sanitariamente</v>
      </c>
      <c r="CEN475" s="44" t="str">
        <f t="shared" si="277"/>
        <v>Inviable Sanitariamente</v>
      </c>
      <c r="CEO475" s="44" t="str">
        <f t="shared" si="277"/>
        <v>Inviable Sanitariamente</v>
      </c>
      <c r="CEP475" s="44" t="str">
        <f t="shared" si="277"/>
        <v>Inviable Sanitariamente</v>
      </c>
      <c r="CEQ475" s="44" t="str">
        <f t="shared" si="277"/>
        <v>Inviable Sanitariamente</v>
      </c>
      <c r="CER475" s="44" t="str">
        <f t="shared" si="277"/>
        <v>Inviable Sanitariamente</v>
      </c>
      <c r="CES475" s="44" t="str">
        <f t="shared" si="277"/>
        <v>Inviable Sanitariamente</v>
      </c>
      <c r="CET475" s="44" t="str">
        <f t="shared" si="277"/>
        <v>Inviable Sanitariamente</v>
      </c>
      <c r="CEU475" s="44" t="str">
        <f t="shared" si="277"/>
        <v>Inviable Sanitariamente</v>
      </c>
      <c r="CEV475" s="44" t="str">
        <f t="shared" si="278"/>
        <v>Inviable Sanitariamente</v>
      </c>
      <c r="CEW475" s="44" t="str">
        <f t="shared" si="278"/>
        <v>Inviable Sanitariamente</v>
      </c>
      <c r="CEX475" s="44" t="str">
        <f t="shared" si="278"/>
        <v>Inviable Sanitariamente</v>
      </c>
      <c r="CEY475" s="44" t="str">
        <f t="shared" si="278"/>
        <v>Inviable Sanitariamente</v>
      </c>
      <c r="CEZ475" s="44" t="str">
        <f t="shared" si="278"/>
        <v>Inviable Sanitariamente</v>
      </c>
      <c r="CFA475" s="44" t="str">
        <f t="shared" si="278"/>
        <v>Inviable Sanitariamente</v>
      </c>
      <c r="CFB475" s="44" t="str">
        <f t="shared" si="278"/>
        <v>Inviable Sanitariamente</v>
      </c>
      <c r="CFC475" s="44" t="str">
        <f t="shared" si="278"/>
        <v>Inviable Sanitariamente</v>
      </c>
      <c r="CFD475" s="44" t="str">
        <f t="shared" si="278"/>
        <v>Inviable Sanitariamente</v>
      </c>
      <c r="CFE475" s="44" t="str">
        <f t="shared" si="278"/>
        <v>Inviable Sanitariamente</v>
      </c>
      <c r="CFF475" s="44" t="str">
        <f t="shared" si="279"/>
        <v>Inviable Sanitariamente</v>
      </c>
      <c r="CFG475" s="44" t="str">
        <f t="shared" si="279"/>
        <v>Inviable Sanitariamente</v>
      </c>
      <c r="CFH475" s="44" t="str">
        <f t="shared" si="279"/>
        <v>Inviable Sanitariamente</v>
      </c>
      <c r="CFI475" s="44" t="str">
        <f t="shared" si="279"/>
        <v>Inviable Sanitariamente</v>
      </c>
      <c r="CFJ475" s="44" t="str">
        <f t="shared" si="279"/>
        <v>Inviable Sanitariamente</v>
      </c>
      <c r="CFK475" s="44" t="str">
        <f t="shared" si="279"/>
        <v>Inviable Sanitariamente</v>
      </c>
      <c r="CFL475" s="44" t="str">
        <f t="shared" si="279"/>
        <v>Inviable Sanitariamente</v>
      </c>
      <c r="CFM475" s="44" t="str">
        <f t="shared" si="279"/>
        <v>Inviable Sanitariamente</v>
      </c>
      <c r="CFN475" s="44" t="str">
        <f t="shared" si="279"/>
        <v>Inviable Sanitariamente</v>
      </c>
      <c r="CFO475" s="44" t="str">
        <f t="shared" si="279"/>
        <v>Inviable Sanitariamente</v>
      </c>
      <c r="CFP475" s="44" t="str">
        <f t="shared" si="280"/>
        <v>Inviable Sanitariamente</v>
      </c>
      <c r="CFQ475" s="44" t="str">
        <f t="shared" si="280"/>
        <v>Inviable Sanitariamente</v>
      </c>
      <c r="CFR475" s="44" t="str">
        <f t="shared" si="280"/>
        <v>Inviable Sanitariamente</v>
      </c>
      <c r="CFS475" s="44" t="str">
        <f t="shared" si="280"/>
        <v>Inviable Sanitariamente</v>
      </c>
      <c r="CFT475" s="44" t="str">
        <f t="shared" si="280"/>
        <v>Inviable Sanitariamente</v>
      </c>
      <c r="CFU475" s="44" t="str">
        <f t="shared" si="280"/>
        <v>Inviable Sanitariamente</v>
      </c>
      <c r="CFV475" s="44" t="str">
        <f t="shared" si="280"/>
        <v>Inviable Sanitariamente</v>
      </c>
      <c r="CFW475" s="44" t="str">
        <f t="shared" si="280"/>
        <v>Inviable Sanitariamente</v>
      </c>
      <c r="CFX475" s="44" t="str">
        <f t="shared" si="280"/>
        <v>Inviable Sanitariamente</v>
      </c>
      <c r="CFY475" s="44" t="str">
        <f t="shared" si="280"/>
        <v>Inviable Sanitariamente</v>
      </c>
      <c r="CFZ475" s="44" t="str">
        <f t="shared" si="281"/>
        <v>Inviable Sanitariamente</v>
      </c>
      <c r="CGA475" s="44" t="str">
        <f t="shared" si="281"/>
        <v>Inviable Sanitariamente</v>
      </c>
      <c r="CGB475" s="44" t="str">
        <f t="shared" si="281"/>
        <v>Inviable Sanitariamente</v>
      </c>
      <c r="CGC475" s="44" t="str">
        <f t="shared" si="281"/>
        <v>Inviable Sanitariamente</v>
      </c>
      <c r="CGD475" s="44" t="str">
        <f t="shared" si="281"/>
        <v>Inviable Sanitariamente</v>
      </c>
      <c r="CGE475" s="44" t="str">
        <f t="shared" si="281"/>
        <v>Inviable Sanitariamente</v>
      </c>
      <c r="CGF475" s="44" t="str">
        <f t="shared" si="281"/>
        <v>Inviable Sanitariamente</v>
      </c>
      <c r="CGG475" s="44" t="str">
        <f t="shared" si="281"/>
        <v>Inviable Sanitariamente</v>
      </c>
      <c r="CGH475" s="44" t="str">
        <f t="shared" si="281"/>
        <v>Inviable Sanitariamente</v>
      </c>
      <c r="CGI475" s="44" t="str">
        <f t="shared" si="281"/>
        <v>Inviable Sanitariamente</v>
      </c>
      <c r="CGJ475" s="44" t="str">
        <f t="shared" si="282"/>
        <v>Inviable Sanitariamente</v>
      </c>
      <c r="CGK475" s="44" t="str">
        <f t="shared" si="282"/>
        <v>Inviable Sanitariamente</v>
      </c>
      <c r="CGL475" s="44" t="str">
        <f t="shared" si="282"/>
        <v>Inviable Sanitariamente</v>
      </c>
      <c r="CGM475" s="44" t="str">
        <f t="shared" si="282"/>
        <v>Inviable Sanitariamente</v>
      </c>
      <c r="CGN475" s="44" t="str">
        <f t="shared" si="282"/>
        <v>Inviable Sanitariamente</v>
      </c>
      <c r="CGO475" s="44" t="str">
        <f t="shared" si="282"/>
        <v>Inviable Sanitariamente</v>
      </c>
      <c r="CGP475" s="44" t="str">
        <f t="shared" si="282"/>
        <v>Inviable Sanitariamente</v>
      </c>
      <c r="CGQ475" s="44" t="str">
        <f t="shared" si="282"/>
        <v>Inviable Sanitariamente</v>
      </c>
      <c r="CGR475" s="44" t="str">
        <f t="shared" si="282"/>
        <v>Inviable Sanitariamente</v>
      </c>
      <c r="CGS475" s="44" t="str">
        <f t="shared" si="282"/>
        <v>Inviable Sanitariamente</v>
      </c>
      <c r="CGT475" s="44" t="str">
        <f t="shared" si="283"/>
        <v>Inviable Sanitariamente</v>
      </c>
      <c r="CGU475" s="44" t="str">
        <f t="shared" si="283"/>
        <v>Inviable Sanitariamente</v>
      </c>
      <c r="CGV475" s="44" t="str">
        <f t="shared" si="283"/>
        <v>Inviable Sanitariamente</v>
      </c>
      <c r="CGW475" s="44" t="str">
        <f t="shared" si="283"/>
        <v>Inviable Sanitariamente</v>
      </c>
      <c r="CGX475" s="44" t="str">
        <f t="shared" si="283"/>
        <v>Inviable Sanitariamente</v>
      </c>
      <c r="CGY475" s="44" t="str">
        <f t="shared" si="283"/>
        <v>Inviable Sanitariamente</v>
      </c>
      <c r="CGZ475" s="44" t="str">
        <f t="shared" si="283"/>
        <v>Inviable Sanitariamente</v>
      </c>
      <c r="CHA475" s="44" t="str">
        <f t="shared" si="283"/>
        <v>Inviable Sanitariamente</v>
      </c>
      <c r="CHB475" s="44" t="str">
        <f t="shared" si="283"/>
        <v>Inviable Sanitariamente</v>
      </c>
      <c r="CHC475" s="44" t="str">
        <f t="shared" si="283"/>
        <v>Inviable Sanitariamente</v>
      </c>
      <c r="CHD475" s="44" t="str">
        <f t="shared" si="284"/>
        <v>Inviable Sanitariamente</v>
      </c>
      <c r="CHE475" s="44" t="str">
        <f t="shared" si="284"/>
        <v>Inviable Sanitariamente</v>
      </c>
      <c r="CHF475" s="44" t="str">
        <f t="shared" si="284"/>
        <v>Inviable Sanitariamente</v>
      </c>
      <c r="CHG475" s="44" t="str">
        <f t="shared" si="284"/>
        <v>Inviable Sanitariamente</v>
      </c>
      <c r="CHH475" s="44" t="str">
        <f t="shared" si="284"/>
        <v>Inviable Sanitariamente</v>
      </c>
      <c r="CHI475" s="44" t="str">
        <f t="shared" si="284"/>
        <v>Inviable Sanitariamente</v>
      </c>
      <c r="CHJ475" s="44" t="str">
        <f t="shared" si="284"/>
        <v>Inviable Sanitariamente</v>
      </c>
      <c r="CHK475" s="44" t="str">
        <f t="shared" si="284"/>
        <v>Inviable Sanitariamente</v>
      </c>
      <c r="CHL475" s="44" t="str">
        <f t="shared" si="284"/>
        <v>Inviable Sanitariamente</v>
      </c>
      <c r="CHM475" s="44" t="str">
        <f t="shared" si="284"/>
        <v>Inviable Sanitariamente</v>
      </c>
      <c r="CHN475" s="44" t="str">
        <f t="shared" si="285"/>
        <v>Inviable Sanitariamente</v>
      </c>
      <c r="CHO475" s="44" t="str">
        <f t="shared" si="285"/>
        <v>Inviable Sanitariamente</v>
      </c>
      <c r="CHP475" s="44" t="str">
        <f t="shared" si="285"/>
        <v>Inviable Sanitariamente</v>
      </c>
      <c r="CHQ475" s="44" t="str">
        <f t="shared" si="285"/>
        <v>Inviable Sanitariamente</v>
      </c>
      <c r="CHR475" s="44" t="str">
        <f t="shared" si="285"/>
        <v>Inviable Sanitariamente</v>
      </c>
      <c r="CHS475" s="44" t="str">
        <f t="shared" si="285"/>
        <v>Inviable Sanitariamente</v>
      </c>
      <c r="CHT475" s="44" t="str">
        <f t="shared" si="285"/>
        <v>Inviable Sanitariamente</v>
      </c>
      <c r="CHU475" s="44" t="str">
        <f t="shared" si="285"/>
        <v>Inviable Sanitariamente</v>
      </c>
      <c r="CHV475" s="44" t="str">
        <f t="shared" si="285"/>
        <v>Inviable Sanitariamente</v>
      </c>
      <c r="CHW475" s="44" t="str">
        <f t="shared" si="285"/>
        <v>Inviable Sanitariamente</v>
      </c>
      <c r="CHX475" s="44" t="str">
        <f t="shared" si="286"/>
        <v>Inviable Sanitariamente</v>
      </c>
      <c r="CHY475" s="44" t="str">
        <f t="shared" si="286"/>
        <v>Inviable Sanitariamente</v>
      </c>
      <c r="CHZ475" s="44" t="str">
        <f t="shared" si="286"/>
        <v>Inviable Sanitariamente</v>
      </c>
      <c r="CIA475" s="44" t="str">
        <f t="shared" si="286"/>
        <v>Inviable Sanitariamente</v>
      </c>
      <c r="CIB475" s="44" t="str">
        <f t="shared" si="286"/>
        <v>Inviable Sanitariamente</v>
      </c>
      <c r="CIC475" s="44" t="str">
        <f t="shared" si="286"/>
        <v>Inviable Sanitariamente</v>
      </c>
      <c r="CID475" s="44" t="str">
        <f t="shared" si="286"/>
        <v>Inviable Sanitariamente</v>
      </c>
      <c r="CIE475" s="44" t="str">
        <f t="shared" si="286"/>
        <v>Inviable Sanitariamente</v>
      </c>
      <c r="CIF475" s="44" t="str">
        <f t="shared" si="286"/>
        <v>Inviable Sanitariamente</v>
      </c>
      <c r="CIG475" s="44" t="str">
        <f t="shared" si="286"/>
        <v>Inviable Sanitariamente</v>
      </c>
      <c r="CIH475" s="44" t="str">
        <f t="shared" si="287"/>
        <v>Inviable Sanitariamente</v>
      </c>
      <c r="CII475" s="44" t="str">
        <f t="shared" si="287"/>
        <v>Inviable Sanitariamente</v>
      </c>
      <c r="CIJ475" s="44" t="str">
        <f t="shared" si="287"/>
        <v>Inviable Sanitariamente</v>
      </c>
      <c r="CIK475" s="44" t="str">
        <f t="shared" si="287"/>
        <v>Inviable Sanitariamente</v>
      </c>
      <c r="CIL475" s="44" t="str">
        <f t="shared" si="287"/>
        <v>Inviable Sanitariamente</v>
      </c>
      <c r="CIM475" s="44" t="str">
        <f t="shared" si="287"/>
        <v>Inviable Sanitariamente</v>
      </c>
      <c r="CIN475" s="44" t="str">
        <f t="shared" si="287"/>
        <v>Inviable Sanitariamente</v>
      </c>
      <c r="CIO475" s="44" t="str">
        <f t="shared" si="287"/>
        <v>Inviable Sanitariamente</v>
      </c>
      <c r="CIP475" s="44" t="str">
        <f t="shared" si="287"/>
        <v>Inviable Sanitariamente</v>
      </c>
      <c r="CIQ475" s="44" t="str">
        <f t="shared" si="287"/>
        <v>Inviable Sanitariamente</v>
      </c>
      <c r="CIR475" s="44" t="str">
        <f t="shared" si="288"/>
        <v>Inviable Sanitariamente</v>
      </c>
      <c r="CIS475" s="44" t="str">
        <f t="shared" si="288"/>
        <v>Inviable Sanitariamente</v>
      </c>
      <c r="CIT475" s="44" t="str">
        <f t="shared" si="288"/>
        <v>Inviable Sanitariamente</v>
      </c>
      <c r="CIU475" s="44" t="str">
        <f t="shared" si="288"/>
        <v>Inviable Sanitariamente</v>
      </c>
      <c r="CIV475" s="44" t="str">
        <f t="shared" si="288"/>
        <v>Inviable Sanitariamente</v>
      </c>
      <c r="CIW475" s="44" t="str">
        <f t="shared" si="288"/>
        <v>Inviable Sanitariamente</v>
      </c>
      <c r="CIX475" s="44" t="str">
        <f t="shared" si="288"/>
        <v>Inviable Sanitariamente</v>
      </c>
      <c r="CIY475" s="44" t="str">
        <f t="shared" si="288"/>
        <v>Inviable Sanitariamente</v>
      </c>
      <c r="CIZ475" s="44" t="str">
        <f t="shared" si="288"/>
        <v>Inviable Sanitariamente</v>
      </c>
      <c r="CJA475" s="44" t="str">
        <f t="shared" si="288"/>
        <v>Inviable Sanitariamente</v>
      </c>
      <c r="CJB475" s="44" t="str">
        <f t="shared" si="289"/>
        <v>Inviable Sanitariamente</v>
      </c>
      <c r="CJC475" s="44" t="str">
        <f t="shared" si="289"/>
        <v>Inviable Sanitariamente</v>
      </c>
      <c r="CJD475" s="44" t="str">
        <f t="shared" si="289"/>
        <v>Inviable Sanitariamente</v>
      </c>
      <c r="CJE475" s="44" t="str">
        <f t="shared" si="289"/>
        <v>Inviable Sanitariamente</v>
      </c>
      <c r="CJF475" s="44" t="str">
        <f t="shared" si="289"/>
        <v>Inviable Sanitariamente</v>
      </c>
      <c r="CJG475" s="44" t="str">
        <f t="shared" si="289"/>
        <v>Inviable Sanitariamente</v>
      </c>
      <c r="CJH475" s="44" t="str">
        <f t="shared" si="289"/>
        <v>Inviable Sanitariamente</v>
      </c>
      <c r="CJI475" s="44" t="str">
        <f t="shared" si="289"/>
        <v>Inviable Sanitariamente</v>
      </c>
      <c r="CJJ475" s="44" t="str">
        <f t="shared" si="289"/>
        <v>Inviable Sanitariamente</v>
      </c>
      <c r="CJK475" s="44" t="str">
        <f t="shared" si="289"/>
        <v>Inviable Sanitariamente</v>
      </c>
      <c r="CJL475" s="44" t="str">
        <f t="shared" si="290"/>
        <v>Inviable Sanitariamente</v>
      </c>
      <c r="CJM475" s="44" t="str">
        <f t="shared" si="290"/>
        <v>Inviable Sanitariamente</v>
      </c>
      <c r="CJN475" s="44" t="str">
        <f t="shared" si="290"/>
        <v>Inviable Sanitariamente</v>
      </c>
      <c r="CJO475" s="44" t="str">
        <f t="shared" si="290"/>
        <v>Inviable Sanitariamente</v>
      </c>
      <c r="CJP475" s="44" t="str">
        <f t="shared" si="290"/>
        <v>Inviable Sanitariamente</v>
      </c>
      <c r="CJQ475" s="44" t="str">
        <f t="shared" si="290"/>
        <v>Inviable Sanitariamente</v>
      </c>
      <c r="CJR475" s="44" t="str">
        <f t="shared" si="290"/>
        <v>Inviable Sanitariamente</v>
      </c>
      <c r="CJS475" s="44" t="str">
        <f t="shared" si="290"/>
        <v>Inviable Sanitariamente</v>
      </c>
      <c r="CJT475" s="44" t="str">
        <f t="shared" si="290"/>
        <v>Inviable Sanitariamente</v>
      </c>
      <c r="CJU475" s="44" t="str">
        <f t="shared" si="290"/>
        <v>Inviable Sanitariamente</v>
      </c>
      <c r="CJV475" s="44" t="str">
        <f t="shared" si="291"/>
        <v>Inviable Sanitariamente</v>
      </c>
      <c r="CJW475" s="44" t="str">
        <f t="shared" si="291"/>
        <v>Inviable Sanitariamente</v>
      </c>
      <c r="CJX475" s="44" t="str">
        <f t="shared" si="291"/>
        <v>Inviable Sanitariamente</v>
      </c>
      <c r="CJY475" s="44" t="str">
        <f t="shared" si="291"/>
        <v>Inviable Sanitariamente</v>
      </c>
      <c r="CJZ475" s="44" t="str">
        <f t="shared" si="291"/>
        <v>Inviable Sanitariamente</v>
      </c>
      <c r="CKA475" s="44" t="str">
        <f t="shared" si="291"/>
        <v>Inviable Sanitariamente</v>
      </c>
      <c r="CKB475" s="44" t="str">
        <f t="shared" si="291"/>
        <v>Inviable Sanitariamente</v>
      </c>
      <c r="CKC475" s="44" t="str">
        <f t="shared" si="291"/>
        <v>Inviable Sanitariamente</v>
      </c>
      <c r="CKD475" s="44" t="str">
        <f t="shared" si="291"/>
        <v>Inviable Sanitariamente</v>
      </c>
      <c r="CKE475" s="44" t="str">
        <f t="shared" si="291"/>
        <v>Inviable Sanitariamente</v>
      </c>
      <c r="CKF475" s="44" t="str">
        <f t="shared" si="292"/>
        <v>Inviable Sanitariamente</v>
      </c>
      <c r="CKG475" s="44" t="str">
        <f t="shared" si="292"/>
        <v>Inviable Sanitariamente</v>
      </c>
      <c r="CKH475" s="44" t="str">
        <f t="shared" si="292"/>
        <v>Inviable Sanitariamente</v>
      </c>
      <c r="CKI475" s="44" t="str">
        <f t="shared" si="292"/>
        <v>Inviable Sanitariamente</v>
      </c>
      <c r="CKJ475" s="44" t="str">
        <f t="shared" si="292"/>
        <v>Inviable Sanitariamente</v>
      </c>
      <c r="CKK475" s="44" t="str">
        <f t="shared" si="292"/>
        <v>Inviable Sanitariamente</v>
      </c>
      <c r="CKL475" s="44" t="str">
        <f t="shared" si="292"/>
        <v>Inviable Sanitariamente</v>
      </c>
      <c r="CKM475" s="44" t="str">
        <f t="shared" si="292"/>
        <v>Inviable Sanitariamente</v>
      </c>
      <c r="CKN475" s="44" t="str">
        <f t="shared" si="292"/>
        <v>Inviable Sanitariamente</v>
      </c>
      <c r="CKO475" s="44" t="str">
        <f t="shared" si="292"/>
        <v>Inviable Sanitariamente</v>
      </c>
      <c r="CKP475" s="44" t="str">
        <f t="shared" si="293"/>
        <v>Inviable Sanitariamente</v>
      </c>
      <c r="CKQ475" s="44" t="str">
        <f t="shared" si="293"/>
        <v>Inviable Sanitariamente</v>
      </c>
      <c r="CKR475" s="44" t="str">
        <f t="shared" si="293"/>
        <v>Inviable Sanitariamente</v>
      </c>
      <c r="CKS475" s="44" t="str">
        <f t="shared" si="293"/>
        <v>Inviable Sanitariamente</v>
      </c>
      <c r="CKT475" s="44" t="str">
        <f t="shared" si="293"/>
        <v>Inviable Sanitariamente</v>
      </c>
      <c r="CKU475" s="44" t="str">
        <f t="shared" si="293"/>
        <v>Inviable Sanitariamente</v>
      </c>
      <c r="CKV475" s="44" t="str">
        <f t="shared" si="293"/>
        <v>Inviable Sanitariamente</v>
      </c>
      <c r="CKW475" s="44" t="str">
        <f t="shared" si="293"/>
        <v>Inviable Sanitariamente</v>
      </c>
      <c r="CKX475" s="44" t="str">
        <f t="shared" si="293"/>
        <v>Inviable Sanitariamente</v>
      </c>
      <c r="CKY475" s="44" t="str">
        <f t="shared" si="293"/>
        <v>Inviable Sanitariamente</v>
      </c>
      <c r="CKZ475" s="44" t="str">
        <f t="shared" si="294"/>
        <v>Inviable Sanitariamente</v>
      </c>
      <c r="CLA475" s="44" t="str">
        <f t="shared" si="294"/>
        <v>Inviable Sanitariamente</v>
      </c>
      <c r="CLB475" s="44" t="str">
        <f t="shared" si="294"/>
        <v>Inviable Sanitariamente</v>
      </c>
      <c r="CLC475" s="44" t="str">
        <f t="shared" si="294"/>
        <v>Inviable Sanitariamente</v>
      </c>
      <c r="CLD475" s="44" t="str">
        <f t="shared" si="294"/>
        <v>Inviable Sanitariamente</v>
      </c>
      <c r="CLE475" s="44" t="str">
        <f t="shared" si="294"/>
        <v>Inviable Sanitariamente</v>
      </c>
      <c r="CLF475" s="44" t="str">
        <f t="shared" si="294"/>
        <v>Inviable Sanitariamente</v>
      </c>
      <c r="CLG475" s="44" t="str">
        <f t="shared" si="294"/>
        <v>Inviable Sanitariamente</v>
      </c>
      <c r="CLH475" s="44" t="str">
        <f t="shared" si="294"/>
        <v>Inviable Sanitariamente</v>
      </c>
      <c r="CLI475" s="44" t="str">
        <f t="shared" si="294"/>
        <v>Inviable Sanitariamente</v>
      </c>
      <c r="CLJ475" s="44" t="str">
        <f t="shared" si="295"/>
        <v>Inviable Sanitariamente</v>
      </c>
      <c r="CLK475" s="44" t="str">
        <f t="shared" si="295"/>
        <v>Inviable Sanitariamente</v>
      </c>
      <c r="CLL475" s="44" t="str">
        <f t="shared" si="295"/>
        <v>Inviable Sanitariamente</v>
      </c>
      <c r="CLM475" s="44" t="str">
        <f t="shared" si="295"/>
        <v>Inviable Sanitariamente</v>
      </c>
      <c r="CLN475" s="44" t="str">
        <f t="shared" si="295"/>
        <v>Inviable Sanitariamente</v>
      </c>
      <c r="CLO475" s="44" t="str">
        <f t="shared" si="295"/>
        <v>Inviable Sanitariamente</v>
      </c>
      <c r="CLP475" s="44" t="str">
        <f t="shared" si="295"/>
        <v>Inviable Sanitariamente</v>
      </c>
      <c r="CLQ475" s="44" t="str">
        <f t="shared" si="295"/>
        <v>Inviable Sanitariamente</v>
      </c>
      <c r="CLR475" s="44" t="str">
        <f t="shared" si="295"/>
        <v>Inviable Sanitariamente</v>
      </c>
      <c r="CLS475" s="44" t="str">
        <f t="shared" si="295"/>
        <v>Inviable Sanitariamente</v>
      </c>
      <c r="CLT475" s="44" t="str">
        <f t="shared" si="296"/>
        <v>Inviable Sanitariamente</v>
      </c>
      <c r="CLU475" s="44" t="str">
        <f t="shared" si="296"/>
        <v>Inviable Sanitariamente</v>
      </c>
      <c r="CLV475" s="44" t="str">
        <f t="shared" si="296"/>
        <v>Inviable Sanitariamente</v>
      </c>
      <c r="CLW475" s="44" t="str">
        <f t="shared" si="296"/>
        <v>Inviable Sanitariamente</v>
      </c>
      <c r="CLX475" s="44" t="str">
        <f t="shared" si="296"/>
        <v>Inviable Sanitariamente</v>
      </c>
      <c r="CLY475" s="44" t="str">
        <f t="shared" si="296"/>
        <v>Inviable Sanitariamente</v>
      </c>
      <c r="CLZ475" s="44" t="str">
        <f t="shared" si="296"/>
        <v>Inviable Sanitariamente</v>
      </c>
      <c r="CMA475" s="44" t="str">
        <f t="shared" si="296"/>
        <v>Inviable Sanitariamente</v>
      </c>
      <c r="CMB475" s="44" t="str">
        <f t="shared" si="296"/>
        <v>Inviable Sanitariamente</v>
      </c>
      <c r="CMC475" s="44" t="str">
        <f t="shared" si="296"/>
        <v>Inviable Sanitariamente</v>
      </c>
      <c r="CMD475" s="44" t="str">
        <f t="shared" si="297"/>
        <v>Inviable Sanitariamente</v>
      </c>
      <c r="CME475" s="44" t="str">
        <f t="shared" si="297"/>
        <v>Inviable Sanitariamente</v>
      </c>
      <c r="CMF475" s="44" t="str">
        <f t="shared" si="297"/>
        <v>Inviable Sanitariamente</v>
      </c>
      <c r="CMG475" s="44" t="str">
        <f t="shared" si="297"/>
        <v>Inviable Sanitariamente</v>
      </c>
      <c r="CMH475" s="44" t="str">
        <f t="shared" si="297"/>
        <v>Inviable Sanitariamente</v>
      </c>
      <c r="CMI475" s="44" t="str">
        <f t="shared" si="297"/>
        <v>Inviable Sanitariamente</v>
      </c>
      <c r="CMJ475" s="44" t="str">
        <f t="shared" si="297"/>
        <v>Inviable Sanitariamente</v>
      </c>
      <c r="CMK475" s="44" t="str">
        <f t="shared" si="297"/>
        <v>Inviable Sanitariamente</v>
      </c>
      <c r="CML475" s="44" t="str">
        <f t="shared" si="297"/>
        <v>Inviable Sanitariamente</v>
      </c>
      <c r="CMM475" s="44" t="str">
        <f t="shared" si="297"/>
        <v>Inviable Sanitariamente</v>
      </c>
      <c r="CMN475" s="44" t="str">
        <f t="shared" si="298"/>
        <v>Inviable Sanitariamente</v>
      </c>
      <c r="CMO475" s="44" t="str">
        <f t="shared" si="298"/>
        <v>Inviable Sanitariamente</v>
      </c>
      <c r="CMP475" s="44" t="str">
        <f t="shared" si="298"/>
        <v>Inviable Sanitariamente</v>
      </c>
      <c r="CMQ475" s="44" t="str">
        <f t="shared" si="298"/>
        <v>Inviable Sanitariamente</v>
      </c>
      <c r="CMR475" s="44" t="str">
        <f t="shared" si="298"/>
        <v>Inviable Sanitariamente</v>
      </c>
      <c r="CMS475" s="44" t="str">
        <f t="shared" si="298"/>
        <v>Inviable Sanitariamente</v>
      </c>
      <c r="CMT475" s="44" t="str">
        <f t="shared" si="298"/>
        <v>Inviable Sanitariamente</v>
      </c>
      <c r="CMU475" s="44" t="str">
        <f t="shared" si="298"/>
        <v>Inviable Sanitariamente</v>
      </c>
      <c r="CMV475" s="44" t="str">
        <f t="shared" si="298"/>
        <v>Inviable Sanitariamente</v>
      </c>
      <c r="CMW475" s="44" t="str">
        <f t="shared" si="298"/>
        <v>Inviable Sanitariamente</v>
      </c>
      <c r="CMX475" s="44" t="str">
        <f t="shared" si="299"/>
        <v>Inviable Sanitariamente</v>
      </c>
      <c r="CMY475" s="44" t="str">
        <f t="shared" si="299"/>
        <v>Inviable Sanitariamente</v>
      </c>
      <c r="CMZ475" s="44" t="str">
        <f t="shared" si="299"/>
        <v>Inviable Sanitariamente</v>
      </c>
      <c r="CNA475" s="44" t="str">
        <f t="shared" si="299"/>
        <v>Inviable Sanitariamente</v>
      </c>
      <c r="CNB475" s="44" t="str">
        <f t="shared" si="299"/>
        <v>Inviable Sanitariamente</v>
      </c>
      <c r="CNC475" s="44" t="str">
        <f t="shared" si="299"/>
        <v>Inviable Sanitariamente</v>
      </c>
      <c r="CND475" s="44" t="str">
        <f t="shared" si="299"/>
        <v>Inviable Sanitariamente</v>
      </c>
      <c r="CNE475" s="44" t="str">
        <f t="shared" si="299"/>
        <v>Inviable Sanitariamente</v>
      </c>
      <c r="CNF475" s="44" t="str">
        <f t="shared" si="299"/>
        <v>Inviable Sanitariamente</v>
      </c>
      <c r="CNG475" s="44" t="str">
        <f t="shared" si="299"/>
        <v>Inviable Sanitariamente</v>
      </c>
      <c r="CNH475" s="44" t="str">
        <f t="shared" si="300"/>
        <v>Inviable Sanitariamente</v>
      </c>
      <c r="CNI475" s="44" t="str">
        <f t="shared" si="300"/>
        <v>Inviable Sanitariamente</v>
      </c>
      <c r="CNJ475" s="44" t="str">
        <f t="shared" si="300"/>
        <v>Inviable Sanitariamente</v>
      </c>
      <c r="CNK475" s="44" t="str">
        <f t="shared" si="300"/>
        <v>Inviable Sanitariamente</v>
      </c>
      <c r="CNL475" s="44" t="str">
        <f t="shared" si="300"/>
        <v>Inviable Sanitariamente</v>
      </c>
      <c r="CNM475" s="44" t="str">
        <f t="shared" si="300"/>
        <v>Inviable Sanitariamente</v>
      </c>
      <c r="CNN475" s="44" t="str">
        <f t="shared" si="300"/>
        <v>Inviable Sanitariamente</v>
      </c>
      <c r="CNO475" s="44" t="str">
        <f t="shared" si="300"/>
        <v>Inviable Sanitariamente</v>
      </c>
      <c r="CNP475" s="44" t="str">
        <f t="shared" si="300"/>
        <v>Inviable Sanitariamente</v>
      </c>
      <c r="CNQ475" s="44" t="str">
        <f t="shared" si="300"/>
        <v>Inviable Sanitariamente</v>
      </c>
      <c r="CNR475" s="44" t="str">
        <f t="shared" si="301"/>
        <v>Inviable Sanitariamente</v>
      </c>
      <c r="CNS475" s="44" t="str">
        <f t="shared" si="301"/>
        <v>Inviable Sanitariamente</v>
      </c>
      <c r="CNT475" s="44" t="str">
        <f t="shared" si="301"/>
        <v>Inviable Sanitariamente</v>
      </c>
      <c r="CNU475" s="44" t="str">
        <f t="shared" si="301"/>
        <v>Inviable Sanitariamente</v>
      </c>
      <c r="CNV475" s="44" t="str">
        <f t="shared" si="301"/>
        <v>Inviable Sanitariamente</v>
      </c>
      <c r="CNW475" s="44" t="str">
        <f t="shared" si="301"/>
        <v>Inviable Sanitariamente</v>
      </c>
      <c r="CNX475" s="44" t="str">
        <f t="shared" si="301"/>
        <v>Inviable Sanitariamente</v>
      </c>
      <c r="CNY475" s="44" t="str">
        <f t="shared" si="301"/>
        <v>Inviable Sanitariamente</v>
      </c>
      <c r="CNZ475" s="44" t="str">
        <f t="shared" si="301"/>
        <v>Inviable Sanitariamente</v>
      </c>
      <c r="COA475" s="44" t="str">
        <f t="shared" si="301"/>
        <v>Inviable Sanitariamente</v>
      </c>
      <c r="COB475" s="44" t="str">
        <f t="shared" si="302"/>
        <v>Inviable Sanitariamente</v>
      </c>
      <c r="COC475" s="44" t="str">
        <f t="shared" si="302"/>
        <v>Inviable Sanitariamente</v>
      </c>
      <c r="COD475" s="44" t="str">
        <f t="shared" si="302"/>
        <v>Inviable Sanitariamente</v>
      </c>
      <c r="COE475" s="44" t="str">
        <f t="shared" si="302"/>
        <v>Inviable Sanitariamente</v>
      </c>
      <c r="COF475" s="44" t="str">
        <f t="shared" si="302"/>
        <v>Inviable Sanitariamente</v>
      </c>
      <c r="COG475" s="44" t="str">
        <f t="shared" si="302"/>
        <v>Inviable Sanitariamente</v>
      </c>
      <c r="COH475" s="44" t="str">
        <f t="shared" si="302"/>
        <v>Inviable Sanitariamente</v>
      </c>
      <c r="COI475" s="44" t="str">
        <f t="shared" si="302"/>
        <v>Inviable Sanitariamente</v>
      </c>
      <c r="COJ475" s="44" t="str">
        <f t="shared" si="302"/>
        <v>Inviable Sanitariamente</v>
      </c>
      <c r="COK475" s="44" t="str">
        <f t="shared" si="302"/>
        <v>Inviable Sanitariamente</v>
      </c>
      <c r="COL475" s="44" t="str">
        <f t="shared" si="303"/>
        <v>Inviable Sanitariamente</v>
      </c>
      <c r="COM475" s="44" t="str">
        <f t="shared" si="303"/>
        <v>Inviable Sanitariamente</v>
      </c>
      <c r="CON475" s="44" t="str">
        <f t="shared" si="303"/>
        <v>Inviable Sanitariamente</v>
      </c>
      <c r="COO475" s="44" t="str">
        <f t="shared" si="303"/>
        <v>Inviable Sanitariamente</v>
      </c>
      <c r="COP475" s="44" t="str">
        <f t="shared" si="303"/>
        <v>Inviable Sanitariamente</v>
      </c>
      <c r="COQ475" s="44" t="str">
        <f t="shared" si="303"/>
        <v>Inviable Sanitariamente</v>
      </c>
      <c r="COR475" s="44" t="str">
        <f t="shared" si="303"/>
        <v>Inviable Sanitariamente</v>
      </c>
      <c r="COS475" s="44" t="str">
        <f t="shared" si="303"/>
        <v>Inviable Sanitariamente</v>
      </c>
      <c r="COT475" s="44" t="str">
        <f t="shared" si="303"/>
        <v>Inviable Sanitariamente</v>
      </c>
      <c r="COU475" s="44" t="str">
        <f t="shared" si="303"/>
        <v>Inviable Sanitariamente</v>
      </c>
      <c r="COV475" s="44" t="str">
        <f t="shared" si="304"/>
        <v>Inviable Sanitariamente</v>
      </c>
      <c r="COW475" s="44" t="str">
        <f t="shared" si="304"/>
        <v>Inviable Sanitariamente</v>
      </c>
      <c r="COX475" s="44" t="str">
        <f t="shared" si="304"/>
        <v>Inviable Sanitariamente</v>
      </c>
      <c r="COY475" s="44" t="str">
        <f t="shared" si="304"/>
        <v>Inviable Sanitariamente</v>
      </c>
      <c r="COZ475" s="44" t="str">
        <f t="shared" si="304"/>
        <v>Inviable Sanitariamente</v>
      </c>
      <c r="CPA475" s="44" t="str">
        <f t="shared" si="304"/>
        <v>Inviable Sanitariamente</v>
      </c>
      <c r="CPB475" s="44" t="str">
        <f t="shared" si="304"/>
        <v>Inviable Sanitariamente</v>
      </c>
      <c r="CPC475" s="44" t="str">
        <f t="shared" si="304"/>
        <v>Inviable Sanitariamente</v>
      </c>
      <c r="CPD475" s="44" t="str">
        <f t="shared" si="304"/>
        <v>Inviable Sanitariamente</v>
      </c>
      <c r="CPE475" s="44" t="str">
        <f t="shared" si="304"/>
        <v>Inviable Sanitariamente</v>
      </c>
      <c r="CPF475" s="44" t="str">
        <f t="shared" si="305"/>
        <v>Inviable Sanitariamente</v>
      </c>
      <c r="CPG475" s="44" t="str">
        <f t="shared" si="305"/>
        <v>Inviable Sanitariamente</v>
      </c>
      <c r="CPH475" s="44" t="str">
        <f t="shared" si="305"/>
        <v>Inviable Sanitariamente</v>
      </c>
      <c r="CPI475" s="44" t="str">
        <f t="shared" si="305"/>
        <v>Inviable Sanitariamente</v>
      </c>
      <c r="CPJ475" s="44" t="str">
        <f t="shared" si="305"/>
        <v>Inviable Sanitariamente</v>
      </c>
      <c r="CPK475" s="44" t="str">
        <f t="shared" si="305"/>
        <v>Inviable Sanitariamente</v>
      </c>
      <c r="CPL475" s="44" t="str">
        <f t="shared" si="305"/>
        <v>Inviable Sanitariamente</v>
      </c>
      <c r="CPM475" s="44" t="str">
        <f t="shared" si="305"/>
        <v>Inviable Sanitariamente</v>
      </c>
      <c r="CPN475" s="44" t="str">
        <f t="shared" si="305"/>
        <v>Inviable Sanitariamente</v>
      </c>
      <c r="CPO475" s="44" t="str">
        <f t="shared" si="305"/>
        <v>Inviable Sanitariamente</v>
      </c>
      <c r="CPP475" s="44" t="str">
        <f t="shared" si="306"/>
        <v>Inviable Sanitariamente</v>
      </c>
      <c r="CPQ475" s="44" t="str">
        <f t="shared" si="306"/>
        <v>Inviable Sanitariamente</v>
      </c>
      <c r="CPR475" s="44" t="str">
        <f t="shared" si="306"/>
        <v>Inviable Sanitariamente</v>
      </c>
      <c r="CPS475" s="44" t="str">
        <f t="shared" si="306"/>
        <v>Inviable Sanitariamente</v>
      </c>
      <c r="CPT475" s="44" t="str">
        <f t="shared" si="306"/>
        <v>Inviable Sanitariamente</v>
      </c>
      <c r="CPU475" s="44" t="str">
        <f t="shared" si="306"/>
        <v>Inviable Sanitariamente</v>
      </c>
      <c r="CPV475" s="44" t="str">
        <f t="shared" si="306"/>
        <v>Inviable Sanitariamente</v>
      </c>
      <c r="CPW475" s="44" t="str">
        <f t="shared" si="306"/>
        <v>Inviable Sanitariamente</v>
      </c>
      <c r="CPX475" s="44" t="str">
        <f t="shared" si="306"/>
        <v>Inviable Sanitariamente</v>
      </c>
      <c r="CPY475" s="44" t="str">
        <f t="shared" si="306"/>
        <v>Inviable Sanitariamente</v>
      </c>
      <c r="CPZ475" s="44" t="str">
        <f t="shared" si="307"/>
        <v>Inviable Sanitariamente</v>
      </c>
      <c r="CQA475" s="44" t="str">
        <f t="shared" si="307"/>
        <v>Inviable Sanitariamente</v>
      </c>
      <c r="CQB475" s="44" t="str">
        <f t="shared" si="307"/>
        <v>Inviable Sanitariamente</v>
      </c>
      <c r="CQC475" s="44" t="str">
        <f t="shared" si="307"/>
        <v>Inviable Sanitariamente</v>
      </c>
      <c r="CQD475" s="44" t="str">
        <f t="shared" si="307"/>
        <v>Inviable Sanitariamente</v>
      </c>
      <c r="CQE475" s="44" t="str">
        <f t="shared" si="307"/>
        <v>Inviable Sanitariamente</v>
      </c>
      <c r="CQF475" s="44" t="str">
        <f t="shared" si="307"/>
        <v>Inviable Sanitariamente</v>
      </c>
      <c r="CQG475" s="44" t="str">
        <f t="shared" si="307"/>
        <v>Inviable Sanitariamente</v>
      </c>
      <c r="CQH475" s="44" t="str">
        <f t="shared" si="307"/>
        <v>Inviable Sanitariamente</v>
      </c>
      <c r="CQI475" s="44" t="str">
        <f t="shared" si="307"/>
        <v>Inviable Sanitariamente</v>
      </c>
      <c r="CQJ475" s="44" t="str">
        <f t="shared" si="308"/>
        <v>Inviable Sanitariamente</v>
      </c>
      <c r="CQK475" s="44" t="str">
        <f t="shared" si="308"/>
        <v>Inviable Sanitariamente</v>
      </c>
      <c r="CQL475" s="44" t="str">
        <f t="shared" si="308"/>
        <v>Inviable Sanitariamente</v>
      </c>
      <c r="CQM475" s="44" t="str">
        <f t="shared" si="308"/>
        <v>Inviable Sanitariamente</v>
      </c>
      <c r="CQN475" s="44" t="str">
        <f t="shared" si="308"/>
        <v>Inviable Sanitariamente</v>
      </c>
      <c r="CQO475" s="44" t="str">
        <f t="shared" si="308"/>
        <v>Inviable Sanitariamente</v>
      </c>
      <c r="CQP475" s="44" t="str">
        <f t="shared" si="308"/>
        <v>Inviable Sanitariamente</v>
      </c>
      <c r="CQQ475" s="44" t="str">
        <f t="shared" si="308"/>
        <v>Inviable Sanitariamente</v>
      </c>
      <c r="CQR475" s="44" t="str">
        <f t="shared" si="308"/>
        <v>Inviable Sanitariamente</v>
      </c>
      <c r="CQS475" s="44" t="str">
        <f t="shared" si="308"/>
        <v>Inviable Sanitariamente</v>
      </c>
      <c r="CQT475" s="44" t="str">
        <f t="shared" si="309"/>
        <v>Inviable Sanitariamente</v>
      </c>
      <c r="CQU475" s="44" t="str">
        <f t="shared" si="309"/>
        <v>Inviable Sanitariamente</v>
      </c>
      <c r="CQV475" s="44" t="str">
        <f t="shared" si="309"/>
        <v>Inviable Sanitariamente</v>
      </c>
      <c r="CQW475" s="44" t="str">
        <f t="shared" si="309"/>
        <v>Inviable Sanitariamente</v>
      </c>
      <c r="CQX475" s="44" t="str">
        <f t="shared" si="309"/>
        <v>Inviable Sanitariamente</v>
      </c>
      <c r="CQY475" s="44" t="str">
        <f t="shared" si="309"/>
        <v>Inviable Sanitariamente</v>
      </c>
      <c r="CQZ475" s="44" t="str">
        <f t="shared" si="309"/>
        <v>Inviable Sanitariamente</v>
      </c>
      <c r="CRA475" s="44" t="str">
        <f t="shared" si="309"/>
        <v>Inviable Sanitariamente</v>
      </c>
      <c r="CRB475" s="44" t="str">
        <f t="shared" si="309"/>
        <v>Inviable Sanitariamente</v>
      </c>
      <c r="CRC475" s="44" t="str">
        <f t="shared" si="309"/>
        <v>Inviable Sanitariamente</v>
      </c>
      <c r="CRD475" s="44" t="str">
        <f t="shared" si="310"/>
        <v>Inviable Sanitariamente</v>
      </c>
      <c r="CRE475" s="44" t="str">
        <f t="shared" si="310"/>
        <v>Inviable Sanitariamente</v>
      </c>
      <c r="CRF475" s="44" t="str">
        <f t="shared" si="310"/>
        <v>Inviable Sanitariamente</v>
      </c>
      <c r="CRG475" s="44" t="str">
        <f t="shared" si="310"/>
        <v>Inviable Sanitariamente</v>
      </c>
      <c r="CRH475" s="44" t="str">
        <f t="shared" si="310"/>
        <v>Inviable Sanitariamente</v>
      </c>
      <c r="CRI475" s="44" t="str">
        <f t="shared" si="310"/>
        <v>Inviable Sanitariamente</v>
      </c>
      <c r="CRJ475" s="44" t="str">
        <f t="shared" si="310"/>
        <v>Inviable Sanitariamente</v>
      </c>
      <c r="CRK475" s="44" t="str">
        <f t="shared" si="310"/>
        <v>Inviable Sanitariamente</v>
      </c>
      <c r="CRL475" s="44" t="str">
        <f t="shared" si="310"/>
        <v>Inviable Sanitariamente</v>
      </c>
      <c r="CRM475" s="44" t="str">
        <f t="shared" si="310"/>
        <v>Inviable Sanitariamente</v>
      </c>
      <c r="CRN475" s="44" t="str">
        <f t="shared" si="311"/>
        <v>Inviable Sanitariamente</v>
      </c>
      <c r="CRO475" s="44" t="str">
        <f t="shared" si="311"/>
        <v>Inviable Sanitariamente</v>
      </c>
      <c r="CRP475" s="44" t="str">
        <f t="shared" si="311"/>
        <v>Inviable Sanitariamente</v>
      </c>
      <c r="CRQ475" s="44" t="str">
        <f t="shared" si="311"/>
        <v>Inviable Sanitariamente</v>
      </c>
      <c r="CRR475" s="44" t="str">
        <f t="shared" si="311"/>
        <v>Inviable Sanitariamente</v>
      </c>
      <c r="CRS475" s="44" t="str">
        <f t="shared" si="311"/>
        <v>Inviable Sanitariamente</v>
      </c>
      <c r="CRT475" s="44" t="str">
        <f t="shared" si="311"/>
        <v>Inviable Sanitariamente</v>
      </c>
      <c r="CRU475" s="44" t="str">
        <f t="shared" si="311"/>
        <v>Inviable Sanitariamente</v>
      </c>
      <c r="CRV475" s="44" t="str">
        <f t="shared" si="311"/>
        <v>Inviable Sanitariamente</v>
      </c>
      <c r="CRW475" s="44" t="str">
        <f t="shared" si="311"/>
        <v>Inviable Sanitariamente</v>
      </c>
      <c r="CRX475" s="44" t="str">
        <f t="shared" si="312"/>
        <v>Inviable Sanitariamente</v>
      </c>
      <c r="CRY475" s="44" t="str">
        <f t="shared" si="312"/>
        <v>Inviable Sanitariamente</v>
      </c>
      <c r="CRZ475" s="44" t="str">
        <f t="shared" si="312"/>
        <v>Inviable Sanitariamente</v>
      </c>
      <c r="CSA475" s="44" t="str">
        <f t="shared" si="312"/>
        <v>Inviable Sanitariamente</v>
      </c>
      <c r="CSB475" s="44" t="str">
        <f t="shared" si="312"/>
        <v>Inviable Sanitariamente</v>
      </c>
      <c r="CSC475" s="44" t="str">
        <f t="shared" si="312"/>
        <v>Inviable Sanitariamente</v>
      </c>
      <c r="CSD475" s="44" t="str">
        <f t="shared" si="312"/>
        <v>Inviable Sanitariamente</v>
      </c>
      <c r="CSE475" s="44" t="str">
        <f t="shared" si="312"/>
        <v>Inviable Sanitariamente</v>
      </c>
      <c r="CSF475" s="44" t="str">
        <f t="shared" si="312"/>
        <v>Inviable Sanitariamente</v>
      </c>
      <c r="CSG475" s="44" t="str">
        <f t="shared" si="312"/>
        <v>Inviable Sanitariamente</v>
      </c>
      <c r="CSH475" s="44" t="str">
        <f t="shared" si="313"/>
        <v>Inviable Sanitariamente</v>
      </c>
      <c r="CSI475" s="44" t="str">
        <f t="shared" si="313"/>
        <v>Inviable Sanitariamente</v>
      </c>
      <c r="CSJ475" s="44" t="str">
        <f t="shared" si="313"/>
        <v>Inviable Sanitariamente</v>
      </c>
      <c r="CSK475" s="44" t="str">
        <f t="shared" si="313"/>
        <v>Inviable Sanitariamente</v>
      </c>
      <c r="CSL475" s="44" t="str">
        <f t="shared" si="313"/>
        <v>Inviable Sanitariamente</v>
      </c>
      <c r="CSM475" s="44" t="str">
        <f t="shared" si="313"/>
        <v>Inviable Sanitariamente</v>
      </c>
      <c r="CSN475" s="44" t="str">
        <f t="shared" si="313"/>
        <v>Inviable Sanitariamente</v>
      </c>
      <c r="CSO475" s="44" t="str">
        <f t="shared" si="313"/>
        <v>Inviable Sanitariamente</v>
      </c>
      <c r="CSP475" s="44" t="str">
        <f t="shared" si="313"/>
        <v>Inviable Sanitariamente</v>
      </c>
      <c r="CSQ475" s="44" t="str">
        <f t="shared" si="313"/>
        <v>Inviable Sanitariamente</v>
      </c>
      <c r="CSR475" s="44" t="str">
        <f t="shared" si="314"/>
        <v>Inviable Sanitariamente</v>
      </c>
      <c r="CSS475" s="44" t="str">
        <f t="shared" si="314"/>
        <v>Inviable Sanitariamente</v>
      </c>
      <c r="CST475" s="44" t="str">
        <f t="shared" si="314"/>
        <v>Inviable Sanitariamente</v>
      </c>
      <c r="CSU475" s="44" t="str">
        <f t="shared" si="314"/>
        <v>Inviable Sanitariamente</v>
      </c>
      <c r="CSV475" s="44" t="str">
        <f t="shared" si="314"/>
        <v>Inviable Sanitariamente</v>
      </c>
      <c r="CSW475" s="44" t="str">
        <f t="shared" si="314"/>
        <v>Inviable Sanitariamente</v>
      </c>
      <c r="CSX475" s="44" t="str">
        <f t="shared" si="314"/>
        <v>Inviable Sanitariamente</v>
      </c>
      <c r="CSY475" s="44" t="str">
        <f t="shared" si="314"/>
        <v>Inviable Sanitariamente</v>
      </c>
      <c r="CSZ475" s="44" t="str">
        <f t="shared" si="314"/>
        <v>Inviable Sanitariamente</v>
      </c>
      <c r="CTA475" s="44" t="str">
        <f t="shared" si="314"/>
        <v>Inviable Sanitariamente</v>
      </c>
      <c r="CTB475" s="44" t="str">
        <f t="shared" si="315"/>
        <v>Inviable Sanitariamente</v>
      </c>
      <c r="CTC475" s="44" t="str">
        <f t="shared" si="315"/>
        <v>Inviable Sanitariamente</v>
      </c>
      <c r="CTD475" s="44" t="str">
        <f t="shared" si="315"/>
        <v>Inviable Sanitariamente</v>
      </c>
      <c r="CTE475" s="44" t="str">
        <f t="shared" si="315"/>
        <v>Inviable Sanitariamente</v>
      </c>
      <c r="CTF475" s="44" t="str">
        <f t="shared" si="315"/>
        <v>Inviable Sanitariamente</v>
      </c>
      <c r="CTG475" s="44" t="str">
        <f t="shared" si="315"/>
        <v>Inviable Sanitariamente</v>
      </c>
      <c r="CTH475" s="44" t="str">
        <f t="shared" si="315"/>
        <v>Inviable Sanitariamente</v>
      </c>
      <c r="CTI475" s="44" t="str">
        <f t="shared" si="315"/>
        <v>Inviable Sanitariamente</v>
      </c>
      <c r="CTJ475" s="44" t="str">
        <f t="shared" si="315"/>
        <v>Inviable Sanitariamente</v>
      </c>
      <c r="CTK475" s="44" t="str">
        <f t="shared" si="315"/>
        <v>Inviable Sanitariamente</v>
      </c>
      <c r="CTL475" s="44" t="str">
        <f t="shared" si="316"/>
        <v>Inviable Sanitariamente</v>
      </c>
      <c r="CTM475" s="44" t="str">
        <f t="shared" si="316"/>
        <v>Inviable Sanitariamente</v>
      </c>
      <c r="CTN475" s="44" t="str">
        <f t="shared" si="316"/>
        <v>Inviable Sanitariamente</v>
      </c>
      <c r="CTO475" s="44" t="str">
        <f t="shared" si="316"/>
        <v>Inviable Sanitariamente</v>
      </c>
      <c r="CTP475" s="44" t="str">
        <f t="shared" si="316"/>
        <v>Inviable Sanitariamente</v>
      </c>
      <c r="CTQ475" s="44" t="str">
        <f t="shared" si="316"/>
        <v>Inviable Sanitariamente</v>
      </c>
      <c r="CTR475" s="44" t="str">
        <f t="shared" si="316"/>
        <v>Inviable Sanitariamente</v>
      </c>
      <c r="CTS475" s="44" t="str">
        <f t="shared" si="316"/>
        <v>Inviable Sanitariamente</v>
      </c>
      <c r="CTT475" s="44" t="str">
        <f t="shared" si="316"/>
        <v>Inviable Sanitariamente</v>
      </c>
      <c r="CTU475" s="44" t="str">
        <f t="shared" si="316"/>
        <v>Inviable Sanitariamente</v>
      </c>
      <c r="CTV475" s="44" t="str">
        <f t="shared" si="317"/>
        <v>Inviable Sanitariamente</v>
      </c>
      <c r="CTW475" s="44" t="str">
        <f t="shared" si="317"/>
        <v>Inviable Sanitariamente</v>
      </c>
      <c r="CTX475" s="44" t="str">
        <f t="shared" si="317"/>
        <v>Inviable Sanitariamente</v>
      </c>
      <c r="CTY475" s="44" t="str">
        <f t="shared" si="317"/>
        <v>Inviable Sanitariamente</v>
      </c>
      <c r="CTZ475" s="44" t="str">
        <f t="shared" si="317"/>
        <v>Inviable Sanitariamente</v>
      </c>
      <c r="CUA475" s="44" t="str">
        <f t="shared" si="317"/>
        <v>Inviable Sanitariamente</v>
      </c>
      <c r="CUB475" s="44" t="str">
        <f t="shared" si="317"/>
        <v>Inviable Sanitariamente</v>
      </c>
      <c r="CUC475" s="44" t="str">
        <f t="shared" si="317"/>
        <v>Inviable Sanitariamente</v>
      </c>
      <c r="CUD475" s="44" t="str">
        <f t="shared" si="317"/>
        <v>Inviable Sanitariamente</v>
      </c>
      <c r="CUE475" s="44" t="str">
        <f t="shared" si="317"/>
        <v>Inviable Sanitariamente</v>
      </c>
      <c r="CUF475" s="44" t="str">
        <f t="shared" si="318"/>
        <v>Inviable Sanitariamente</v>
      </c>
      <c r="CUG475" s="44" t="str">
        <f t="shared" si="318"/>
        <v>Inviable Sanitariamente</v>
      </c>
      <c r="CUH475" s="44" t="str">
        <f t="shared" si="318"/>
        <v>Inviable Sanitariamente</v>
      </c>
      <c r="CUI475" s="44" t="str">
        <f t="shared" si="318"/>
        <v>Inviable Sanitariamente</v>
      </c>
      <c r="CUJ475" s="44" t="str">
        <f t="shared" si="318"/>
        <v>Inviable Sanitariamente</v>
      </c>
      <c r="CUK475" s="44" t="str">
        <f t="shared" si="318"/>
        <v>Inviable Sanitariamente</v>
      </c>
      <c r="CUL475" s="44" t="str">
        <f t="shared" si="318"/>
        <v>Inviable Sanitariamente</v>
      </c>
      <c r="CUM475" s="44" t="str">
        <f t="shared" si="318"/>
        <v>Inviable Sanitariamente</v>
      </c>
      <c r="CUN475" s="44" t="str">
        <f t="shared" si="318"/>
        <v>Inviable Sanitariamente</v>
      </c>
      <c r="CUO475" s="44" t="str">
        <f t="shared" si="318"/>
        <v>Inviable Sanitariamente</v>
      </c>
      <c r="CUP475" s="44" t="str">
        <f t="shared" si="319"/>
        <v>Inviable Sanitariamente</v>
      </c>
      <c r="CUQ475" s="44" t="str">
        <f t="shared" si="319"/>
        <v>Inviable Sanitariamente</v>
      </c>
      <c r="CUR475" s="44" t="str">
        <f t="shared" si="319"/>
        <v>Inviable Sanitariamente</v>
      </c>
      <c r="CUS475" s="44" t="str">
        <f t="shared" si="319"/>
        <v>Inviable Sanitariamente</v>
      </c>
      <c r="CUT475" s="44" t="str">
        <f t="shared" si="319"/>
        <v>Inviable Sanitariamente</v>
      </c>
      <c r="CUU475" s="44" t="str">
        <f t="shared" si="319"/>
        <v>Inviable Sanitariamente</v>
      </c>
      <c r="CUV475" s="44" t="str">
        <f t="shared" si="319"/>
        <v>Inviable Sanitariamente</v>
      </c>
      <c r="CUW475" s="44" t="str">
        <f t="shared" si="319"/>
        <v>Inviable Sanitariamente</v>
      </c>
      <c r="CUX475" s="44" t="str">
        <f t="shared" si="319"/>
        <v>Inviable Sanitariamente</v>
      </c>
      <c r="CUY475" s="44" t="str">
        <f t="shared" si="319"/>
        <v>Inviable Sanitariamente</v>
      </c>
      <c r="CUZ475" s="44" t="str">
        <f t="shared" si="320"/>
        <v>Inviable Sanitariamente</v>
      </c>
      <c r="CVA475" s="44" t="str">
        <f t="shared" si="320"/>
        <v>Inviable Sanitariamente</v>
      </c>
      <c r="CVB475" s="44" t="str">
        <f t="shared" si="320"/>
        <v>Inviable Sanitariamente</v>
      </c>
      <c r="CVC475" s="44" t="str">
        <f t="shared" si="320"/>
        <v>Inviable Sanitariamente</v>
      </c>
      <c r="CVD475" s="44" t="str">
        <f t="shared" si="320"/>
        <v>Inviable Sanitariamente</v>
      </c>
      <c r="CVE475" s="44" t="str">
        <f t="shared" si="320"/>
        <v>Inviable Sanitariamente</v>
      </c>
      <c r="CVF475" s="44" t="str">
        <f t="shared" si="320"/>
        <v>Inviable Sanitariamente</v>
      </c>
      <c r="CVG475" s="44" t="str">
        <f t="shared" si="320"/>
        <v>Inviable Sanitariamente</v>
      </c>
      <c r="CVH475" s="44" t="str">
        <f t="shared" si="320"/>
        <v>Inviable Sanitariamente</v>
      </c>
      <c r="CVI475" s="44" t="str">
        <f t="shared" si="320"/>
        <v>Inviable Sanitariamente</v>
      </c>
      <c r="CVJ475" s="44" t="str">
        <f t="shared" si="321"/>
        <v>Inviable Sanitariamente</v>
      </c>
      <c r="CVK475" s="44" t="str">
        <f t="shared" si="321"/>
        <v>Inviable Sanitariamente</v>
      </c>
      <c r="CVL475" s="44" t="str">
        <f t="shared" si="321"/>
        <v>Inviable Sanitariamente</v>
      </c>
      <c r="CVM475" s="44" t="str">
        <f t="shared" si="321"/>
        <v>Inviable Sanitariamente</v>
      </c>
      <c r="CVN475" s="44" t="str">
        <f t="shared" si="321"/>
        <v>Inviable Sanitariamente</v>
      </c>
      <c r="CVO475" s="44" t="str">
        <f t="shared" si="321"/>
        <v>Inviable Sanitariamente</v>
      </c>
      <c r="CVP475" s="44" t="str">
        <f t="shared" si="321"/>
        <v>Inviable Sanitariamente</v>
      </c>
      <c r="CVQ475" s="44" t="str">
        <f t="shared" si="321"/>
        <v>Inviable Sanitariamente</v>
      </c>
      <c r="CVR475" s="44" t="str">
        <f t="shared" si="321"/>
        <v>Inviable Sanitariamente</v>
      </c>
      <c r="CVS475" s="44" t="str">
        <f t="shared" si="321"/>
        <v>Inviable Sanitariamente</v>
      </c>
      <c r="CVT475" s="44" t="str">
        <f t="shared" si="322"/>
        <v>Inviable Sanitariamente</v>
      </c>
      <c r="CVU475" s="44" t="str">
        <f t="shared" si="322"/>
        <v>Inviable Sanitariamente</v>
      </c>
      <c r="CVV475" s="44" t="str">
        <f t="shared" si="322"/>
        <v>Inviable Sanitariamente</v>
      </c>
      <c r="CVW475" s="44" t="str">
        <f t="shared" si="322"/>
        <v>Inviable Sanitariamente</v>
      </c>
      <c r="CVX475" s="44" t="str">
        <f t="shared" si="322"/>
        <v>Inviable Sanitariamente</v>
      </c>
      <c r="CVY475" s="44" t="str">
        <f t="shared" si="322"/>
        <v>Inviable Sanitariamente</v>
      </c>
      <c r="CVZ475" s="44" t="str">
        <f t="shared" si="322"/>
        <v>Inviable Sanitariamente</v>
      </c>
      <c r="CWA475" s="44" t="str">
        <f t="shared" si="322"/>
        <v>Inviable Sanitariamente</v>
      </c>
      <c r="CWB475" s="44" t="str">
        <f t="shared" si="322"/>
        <v>Inviable Sanitariamente</v>
      </c>
      <c r="CWC475" s="44" t="str">
        <f t="shared" si="322"/>
        <v>Inviable Sanitariamente</v>
      </c>
      <c r="CWD475" s="44" t="str">
        <f t="shared" si="323"/>
        <v>Inviable Sanitariamente</v>
      </c>
      <c r="CWE475" s="44" t="str">
        <f t="shared" si="323"/>
        <v>Inviable Sanitariamente</v>
      </c>
      <c r="CWF475" s="44" t="str">
        <f t="shared" si="323"/>
        <v>Inviable Sanitariamente</v>
      </c>
      <c r="CWG475" s="44" t="str">
        <f t="shared" si="323"/>
        <v>Inviable Sanitariamente</v>
      </c>
      <c r="CWH475" s="44" t="str">
        <f t="shared" si="323"/>
        <v>Inviable Sanitariamente</v>
      </c>
      <c r="CWI475" s="44" t="str">
        <f t="shared" si="323"/>
        <v>Inviable Sanitariamente</v>
      </c>
      <c r="CWJ475" s="44" t="str">
        <f t="shared" si="323"/>
        <v>Inviable Sanitariamente</v>
      </c>
      <c r="CWK475" s="44" t="str">
        <f t="shared" si="323"/>
        <v>Inviable Sanitariamente</v>
      </c>
      <c r="CWL475" s="44" t="str">
        <f t="shared" si="323"/>
        <v>Inviable Sanitariamente</v>
      </c>
      <c r="CWM475" s="44" t="str">
        <f t="shared" si="323"/>
        <v>Inviable Sanitariamente</v>
      </c>
      <c r="CWN475" s="44" t="str">
        <f t="shared" si="324"/>
        <v>Inviable Sanitariamente</v>
      </c>
      <c r="CWO475" s="44" t="str">
        <f t="shared" si="324"/>
        <v>Inviable Sanitariamente</v>
      </c>
      <c r="CWP475" s="44" t="str">
        <f t="shared" si="324"/>
        <v>Inviable Sanitariamente</v>
      </c>
      <c r="CWQ475" s="44" t="str">
        <f t="shared" si="324"/>
        <v>Inviable Sanitariamente</v>
      </c>
      <c r="CWR475" s="44" t="str">
        <f t="shared" si="324"/>
        <v>Inviable Sanitariamente</v>
      </c>
      <c r="CWS475" s="44" t="str">
        <f t="shared" si="324"/>
        <v>Inviable Sanitariamente</v>
      </c>
      <c r="CWT475" s="44" t="str">
        <f t="shared" si="324"/>
        <v>Inviable Sanitariamente</v>
      </c>
      <c r="CWU475" s="44" t="str">
        <f t="shared" si="324"/>
        <v>Inviable Sanitariamente</v>
      </c>
      <c r="CWV475" s="44" t="str">
        <f t="shared" si="324"/>
        <v>Inviable Sanitariamente</v>
      </c>
      <c r="CWW475" s="44" t="str">
        <f t="shared" si="324"/>
        <v>Inviable Sanitariamente</v>
      </c>
      <c r="CWX475" s="44" t="str">
        <f t="shared" si="325"/>
        <v>Inviable Sanitariamente</v>
      </c>
      <c r="CWY475" s="44" t="str">
        <f t="shared" si="325"/>
        <v>Inviable Sanitariamente</v>
      </c>
      <c r="CWZ475" s="44" t="str">
        <f t="shared" si="325"/>
        <v>Inviable Sanitariamente</v>
      </c>
      <c r="CXA475" s="44" t="str">
        <f t="shared" si="325"/>
        <v>Inviable Sanitariamente</v>
      </c>
      <c r="CXB475" s="44" t="str">
        <f t="shared" si="325"/>
        <v>Inviable Sanitariamente</v>
      </c>
      <c r="CXC475" s="44" t="str">
        <f t="shared" si="325"/>
        <v>Inviable Sanitariamente</v>
      </c>
      <c r="CXD475" s="44" t="str">
        <f t="shared" si="325"/>
        <v>Inviable Sanitariamente</v>
      </c>
      <c r="CXE475" s="44" t="str">
        <f t="shared" si="325"/>
        <v>Inviable Sanitariamente</v>
      </c>
      <c r="CXF475" s="44" t="str">
        <f t="shared" si="325"/>
        <v>Inviable Sanitariamente</v>
      </c>
      <c r="CXG475" s="44" t="str">
        <f t="shared" si="325"/>
        <v>Inviable Sanitariamente</v>
      </c>
      <c r="CXH475" s="44" t="str">
        <f t="shared" si="326"/>
        <v>Inviable Sanitariamente</v>
      </c>
      <c r="CXI475" s="44" t="str">
        <f t="shared" si="326"/>
        <v>Inviable Sanitariamente</v>
      </c>
      <c r="CXJ475" s="44" t="str">
        <f t="shared" si="326"/>
        <v>Inviable Sanitariamente</v>
      </c>
      <c r="CXK475" s="44" t="str">
        <f t="shared" si="326"/>
        <v>Inviable Sanitariamente</v>
      </c>
      <c r="CXL475" s="44" t="str">
        <f t="shared" si="326"/>
        <v>Inviable Sanitariamente</v>
      </c>
      <c r="CXM475" s="44" t="str">
        <f t="shared" si="326"/>
        <v>Inviable Sanitariamente</v>
      </c>
      <c r="CXN475" s="44" t="str">
        <f t="shared" si="326"/>
        <v>Inviable Sanitariamente</v>
      </c>
      <c r="CXO475" s="44" t="str">
        <f t="shared" si="326"/>
        <v>Inviable Sanitariamente</v>
      </c>
      <c r="CXP475" s="44" t="str">
        <f t="shared" si="326"/>
        <v>Inviable Sanitariamente</v>
      </c>
      <c r="CXQ475" s="44" t="str">
        <f t="shared" si="326"/>
        <v>Inviable Sanitariamente</v>
      </c>
      <c r="CXR475" s="44" t="str">
        <f t="shared" si="327"/>
        <v>Inviable Sanitariamente</v>
      </c>
      <c r="CXS475" s="44" t="str">
        <f t="shared" si="327"/>
        <v>Inviable Sanitariamente</v>
      </c>
      <c r="CXT475" s="44" t="str">
        <f t="shared" si="327"/>
        <v>Inviable Sanitariamente</v>
      </c>
      <c r="CXU475" s="44" t="str">
        <f t="shared" si="327"/>
        <v>Inviable Sanitariamente</v>
      </c>
      <c r="CXV475" s="44" t="str">
        <f t="shared" si="327"/>
        <v>Inviable Sanitariamente</v>
      </c>
      <c r="CXW475" s="44" t="str">
        <f t="shared" si="327"/>
        <v>Inviable Sanitariamente</v>
      </c>
      <c r="CXX475" s="44" t="str">
        <f t="shared" si="327"/>
        <v>Inviable Sanitariamente</v>
      </c>
      <c r="CXY475" s="44" t="str">
        <f t="shared" si="327"/>
        <v>Inviable Sanitariamente</v>
      </c>
      <c r="CXZ475" s="44" t="str">
        <f t="shared" si="327"/>
        <v>Inviable Sanitariamente</v>
      </c>
      <c r="CYA475" s="44" t="str">
        <f t="shared" si="327"/>
        <v>Inviable Sanitariamente</v>
      </c>
      <c r="CYB475" s="44" t="str">
        <f t="shared" si="328"/>
        <v>Inviable Sanitariamente</v>
      </c>
      <c r="CYC475" s="44" t="str">
        <f t="shared" si="328"/>
        <v>Inviable Sanitariamente</v>
      </c>
      <c r="CYD475" s="44" t="str">
        <f t="shared" si="328"/>
        <v>Inviable Sanitariamente</v>
      </c>
      <c r="CYE475" s="44" t="str">
        <f t="shared" si="328"/>
        <v>Inviable Sanitariamente</v>
      </c>
      <c r="CYF475" s="44" t="str">
        <f t="shared" si="328"/>
        <v>Inviable Sanitariamente</v>
      </c>
      <c r="CYG475" s="44" t="str">
        <f t="shared" si="328"/>
        <v>Inviable Sanitariamente</v>
      </c>
      <c r="CYH475" s="44" t="str">
        <f t="shared" si="328"/>
        <v>Inviable Sanitariamente</v>
      </c>
      <c r="CYI475" s="44" t="str">
        <f t="shared" si="328"/>
        <v>Inviable Sanitariamente</v>
      </c>
      <c r="CYJ475" s="44" t="str">
        <f t="shared" si="328"/>
        <v>Inviable Sanitariamente</v>
      </c>
      <c r="CYK475" s="44" t="str">
        <f t="shared" si="328"/>
        <v>Inviable Sanitariamente</v>
      </c>
      <c r="CYL475" s="44" t="str">
        <f t="shared" si="329"/>
        <v>Inviable Sanitariamente</v>
      </c>
      <c r="CYM475" s="44" t="str">
        <f t="shared" si="329"/>
        <v>Inviable Sanitariamente</v>
      </c>
      <c r="CYN475" s="44" t="str">
        <f t="shared" si="329"/>
        <v>Inviable Sanitariamente</v>
      </c>
      <c r="CYO475" s="44" t="str">
        <f t="shared" si="329"/>
        <v>Inviable Sanitariamente</v>
      </c>
      <c r="CYP475" s="44" t="str">
        <f t="shared" si="329"/>
        <v>Inviable Sanitariamente</v>
      </c>
      <c r="CYQ475" s="44" t="str">
        <f t="shared" si="329"/>
        <v>Inviable Sanitariamente</v>
      </c>
      <c r="CYR475" s="44" t="str">
        <f t="shared" si="329"/>
        <v>Inviable Sanitariamente</v>
      </c>
      <c r="CYS475" s="44" t="str">
        <f t="shared" si="329"/>
        <v>Inviable Sanitariamente</v>
      </c>
      <c r="CYT475" s="44" t="str">
        <f t="shared" si="329"/>
        <v>Inviable Sanitariamente</v>
      </c>
      <c r="CYU475" s="44" t="str">
        <f t="shared" si="329"/>
        <v>Inviable Sanitariamente</v>
      </c>
      <c r="CYV475" s="44" t="str">
        <f t="shared" si="330"/>
        <v>Inviable Sanitariamente</v>
      </c>
      <c r="CYW475" s="44" t="str">
        <f t="shared" si="330"/>
        <v>Inviable Sanitariamente</v>
      </c>
      <c r="CYX475" s="44" t="str">
        <f t="shared" si="330"/>
        <v>Inviable Sanitariamente</v>
      </c>
      <c r="CYY475" s="44" t="str">
        <f t="shared" si="330"/>
        <v>Inviable Sanitariamente</v>
      </c>
      <c r="CYZ475" s="44" t="str">
        <f t="shared" si="330"/>
        <v>Inviable Sanitariamente</v>
      </c>
      <c r="CZA475" s="44" t="str">
        <f t="shared" si="330"/>
        <v>Inviable Sanitariamente</v>
      </c>
      <c r="CZB475" s="44" t="str">
        <f t="shared" si="330"/>
        <v>Inviable Sanitariamente</v>
      </c>
      <c r="CZC475" s="44" t="str">
        <f t="shared" si="330"/>
        <v>Inviable Sanitariamente</v>
      </c>
      <c r="CZD475" s="44" t="str">
        <f t="shared" si="330"/>
        <v>Inviable Sanitariamente</v>
      </c>
      <c r="CZE475" s="44" t="str">
        <f t="shared" si="330"/>
        <v>Inviable Sanitariamente</v>
      </c>
      <c r="CZF475" s="44" t="str">
        <f t="shared" si="331"/>
        <v>Inviable Sanitariamente</v>
      </c>
      <c r="CZG475" s="44" t="str">
        <f t="shared" si="331"/>
        <v>Inviable Sanitariamente</v>
      </c>
      <c r="CZH475" s="44" t="str">
        <f t="shared" si="331"/>
        <v>Inviable Sanitariamente</v>
      </c>
      <c r="CZI475" s="44" t="str">
        <f t="shared" si="331"/>
        <v>Inviable Sanitariamente</v>
      </c>
      <c r="CZJ475" s="44" t="str">
        <f t="shared" si="331"/>
        <v>Inviable Sanitariamente</v>
      </c>
      <c r="CZK475" s="44" t="str">
        <f t="shared" si="331"/>
        <v>Inviable Sanitariamente</v>
      </c>
      <c r="CZL475" s="44" t="str">
        <f t="shared" si="331"/>
        <v>Inviable Sanitariamente</v>
      </c>
      <c r="CZM475" s="44" t="str">
        <f t="shared" si="331"/>
        <v>Inviable Sanitariamente</v>
      </c>
      <c r="CZN475" s="44" t="str">
        <f t="shared" si="331"/>
        <v>Inviable Sanitariamente</v>
      </c>
      <c r="CZO475" s="44" t="str">
        <f t="shared" si="331"/>
        <v>Inviable Sanitariamente</v>
      </c>
      <c r="CZP475" s="44" t="str">
        <f t="shared" si="332"/>
        <v>Inviable Sanitariamente</v>
      </c>
      <c r="CZQ475" s="44" t="str">
        <f t="shared" si="332"/>
        <v>Inviable Sanitariamente</v>
      </c>
      <c r="CZR475" s="44" t="str">
        <f t="shared" si="332"/>
        <v>Inviable Sanitariamente</v>
      </c>
      <c r="CZS475" s="44" t="str">
        <f t="shared" si="332"/>
        <v>Inviable Sanitariamente</v>
      </c>
      <c r="CZT475" s="44" t="str">
        <f t="shared" si="332"/>
        <v>Inviable Sanitariamente</v>
      </c>
      <c r="CZU475" s="44" t="str">
        <f t="shared" si="332"/>
        <v>Inviable Sanitariamente</v>
      </c>
      <c r="CZV475" s="44" t="str">
        <f t="shared" si="332"/>
        <v>Inviable Sanitariamente</v>
      </c>
      <c r="CZW475" s="44" t="str">
        <f t="shared" si="332"/>
        <v>Inviable Sanitariamente</v>
      </c>
      <c r="CZX475" s="44" t="str">
        <f t="shared" si="332"/>
        <v>Inviable Sanitariamente</v>
      </c>
      <c r="CZY475" s="44" t="str">
        <f t="shared" si="332"/>
        <v>Inviable Sanitariamente</v>
      </c>
      <c r="CZZ475" s="44" t="str">
        <f t="shared" si="333"/>
        <v>Inviable Sanitariamente</v>
      </c>
      <c r="DAA475" s="44" t="str">
        <f t="shared" si="333"/>
        <v>Inviable Sanitariamente</v>
      </c>
      <c r="DAB475" s="44" t="str">
        <f t="shared" si="333"/>
        <v>Inviable Sanitariamente</v>
      </c>
      <c r="DAC475" s="44" t="str">
        <f t="shared" si="333"/>
        <v>Inviable Sanitariamente</v>
      </c>
      <c r="DAD475" s="44" t="str">
        <f t="shared" si="333"/>
        <v>Inviable Sanitariamente</v>
      </c>
      <c r="DAE475" s="44" t="str">
        <f t="shared" si="333"/>
        <v>Inviable Sanitariamente</v>
      </c>
      <c r="DAF475" s="44" t="str">
        <f t="shared" si="333"/>
        <v>Inviable Sanitariamente</v>
      </c>
      <c r="DAG475" s="44" t="str">
        <f t="shared" si="333"/>
        <v>Inviable Sanitariamente</v>
      </c>
      <c r="DAH475" s="44" t="str">
        <f t="shared" si="333"/>
        <v>Inviable Sanitariamente</v>
      </c>
      <c r="DAI475" s="44" t="str">
        <f t="shared" si="333"/>
        <v>Inviable Sanitariamente</v>
      </c>
      <c r="DAJ475" s="44" t="str">
        <f t="shared" si="334"/>
        <v>Inviable Sanitariamente</v>
      </c>
      <c r="DAK475" s="44" t="str">
        <f t="shared" si="334"/>
        <v>Inviable Sanitariamente</v>
      </c>
      <c r="DAL475" s="44" t="str">
        <f t="shared" si="334"/>
        <v>Inviable Sanitariamente</v>
      </c>
      <c r="DAM475" s="44" t="str">
        <f t="shared" si="334"/>
        <v>Inviable Sanitariamente</v>
      </c>
      <c r="DAN475" s="44" t="str">
        <f t="shared" si="334"/>
        <v>Inviable Sanitariamente</v>
      </c>
      <c r="DAO475" s="44" t="str">
        <f t="shared" si="334"/>
        <v>Inviable Sanitariamente</v>
      </c>
      <c r="DAP475" s="44" t="str">
        <f t="shared" si="334"/>
        <v>Inviable Sanitariamente</v>
      </c>
      <c r="DAQ475" s="44" t="str">
        <f t="shared" si="334"/>
        <v>Inviable Sanitariamente</v>
      </c>
      <c r="DAR475" s="44" t="str">
        <f t="shared" si="334"/>
        <v>Inviable Sanitariamente</v>
      </c>
      <c r="DAS475" s="44" t="str">
        <f t="shared" si="334"/>
        <v>Inviable Sanitariamente</v>
      </c>
      <c r="DAT475" s="44" t="str">
        <f t="shared" si="335"/>
        <v>Inviable Sanitariamente</v>
      </c>
      <c r="DAU475" s="44" t="str">
        <f t="shared" si="335"/>
        <v>Inviable Sanitariamente</v>
      </c>
      <c r="DAV475" s="44" t="str">
        <f t="shared" si="335"/>
        <v>Inviable Sanitariamente</v>
      </c>
      <c r="DAW475" s="44" t="str">
        <f t="shared" si="335"/>
        <v>Inviable Sanitariamente</v>
      </c>
      <c r="DAX475" s="44" t="str">
        <f t="shared" si="335"/>
        <v>Inviable Sanitariamente</v>
      </c>
      <c r="DAY475" s="44" t="str">
        <f t="shared" si="335"/>
        <v>Inviable Sanitariamente</v>
      </c>
      <c r="DAZ475" s="44" t="str">
        <f t="shared" si="335"/>
        <v>Inviable Sanitariamente</v>
      </c>
      <c r="DBA475" s="44" t="str">
        <f t="shared" si="335"/>
        <v>Inviable Sanitariamente</v>
      </c>
      <c r="DBB475" s="44" t="str">
        <f t="shared" si="335"/>
        <v>Inviable Sanitariamente</v>
      </c>
      <c r="DBC475" s="44" t="str">
        <f t="shared" si="335"/>
        <v>Inviable Sanitariamente</v>
      </c>
      <c r="DBD475" s="44" t="str">
        <f t="shared" si="336"/>
        <v>Inviable Sanitariamente</v>
      </c>
      <c r="DBE475" s="44" t="str">
        <f t="shared" si="336"/>
        <v>Inviable Sanitariamente</v>
      </c>
      <c r="DBF475" s="44" t="str">
        <f t="shared" si="336"/>
        <v>Inviable Sanitariamente</v>
      </c>
      <c r="DBG475" s="44" t="str">
        <f t="shared" si="336"/>
        <v>Inviable Sanitariamente</v>
      </c>
      <c r="DBH475" s="44" t="str">
        <f t="shared" si="336"/>
        <v>Inviable Sanitariamente</v>
      </c>
      <c r="DBI475" s="44" t="str">
        <f t="shared" si="336"/>
        <v>Inviable Sanitariamente</v>
      </c>
      <c r="DBJ475" s="44" t="str">
        <f t="shared" si="336"/>
        <v>Inviable Sanitariamente</v>
      </c>
      <c r="DBK475" s="44" t="str">
        <f t="shared" si="336"/>
        <v>Inviable Sanitariamente</v>
      </c>
      <c r="DBL475" s="44" t="str">
        <f t="shared" si="336"/>
        <v>Inviable Sanitariamente</v>
      </c>
      <c r="DBM475" s="44" t="str">
        <f t="shared" si="336"/>
        <v>Inviable Sanitariamente</v>
      </c>
      <c r="DBN475" s="44" t="str">
        <f t="shared" si="337"/>
        <v>Inviable Sanitariamente</v>
      </c>
      <c r="DBO475" s="44" t="str">
        <f t="shared" si="337"/>
        <v>Inviable Sanitariamente</v>
      </c>
      <c r="DBP475" s="44" t="str">
        <f t="shared" si="337"/>
        <v>Inviable Sanitariamente</v>
      </c>
      <c r="DBQ475" s="44" t="str">
        <f t="shared" si="337"/>
        <v>Inviable Sanitariamente</v>
      </c>
      <c r="DBR475" s="44" t="str">
        <f t="shared" si="337"/>
        <v>Inviable Sanitariamente</v>
      </c>
      <c r="DBS475" s="44" t="str">
        <f t="shared" si="337"/>
        <v>Inviable Sanitariamente</v>
      </c>
      <c r="DBT475" s="44" t="str">
        <f t="shared" si="337"/>
        <v>Inviable Sanitariamente</v>
      </c>
      <c r="DBU475" s="44" t="str">
        <f t="shared" si="337"/>
        <v>Inviable Sanitariamente</v>
      </c>
      <c r="DBV475" s="44" t="str">
        <f t="shared" si="337"/>
        <v>Inviable Sanitariamente</v>
      </c>
      <c r="DBW475" s="44" t="str">
        <f t="shared" si="337"/>
        <v>Inviable Sanitariamente</v>
      </c>
      <c r="DBX475" s="44" t="str">
        <f t="shared" si="338"/>
        <v>Inviable Sanitariamente</v>
      </c>
      <c r="DBY475" s="44" t="str">
        <f t="shared" si="338"/>
        <v>Inviable Sanitariamente</v>
      </c>
      <c r="DBZ475" s="44" t="str">
        <f t="shared" si="338"/>
        <v>Inviable Sanitariamente</v>
      </c>
      <c r="DCA475" s="44" t="str">
        <f t="shared" si="338"/>
        <v>Inviable Sanitariamente</v>
      </c>
      <c r="DCB475" s="44" t="str">
        <f t="shared" si="338"/>
        <v>Inviable Sanitariamente</v>
      </c>
      <c r="DCC475" s="44" t="str">
        <f t="shared" si="338"/>
        <v>Inviable Sanitariamente</v>
      </c>
      <c r="DCD475" s="44" t="str">
        <f t="shared" si="338"/>
        <v>Inviable Sanitariamente</v>
      </c>
      <c r="DCE475" s="44" t="str">
        <f t="shared" si="338"/>
        <v>Inviable Sanitariamente</v>
      </c>
      <c r="DCF475" s="44" t="str">
        <f t="shared" si="338"/>
        <v>Inviable Sanitariamente</v>
      </c>
      <c r="DCG475" s="44" t="str">
        <f t="shared" si="338"/>
        <v>Inviable Sanitariamente</v>
      </c>
      <c r="DCH475" s="44" t="str">
        <f t="shared" si="339"/>
        <v>Inviable Sanitariamente</v>
      </c>
      <c r="DCI475" s="44" t="str">
        <f t="shared" si="339"/>
        <v>Inviable Sanitariamente</v>
      </c>
      <c r="DCJ475" s="44" t="str">
        <f t="shared" si="339"/>
        <v>Inviable Sanitariamente</v>
      </c>
      <c r="DCK475" s="44" t="str">
        <f t="shared" si="339"/>
        <v>Inviable Sanitariamente</v>
      </c>
      <c r="DCL475" s="44" t="str">
        <f t="shared" si="339"/>
        <v>Inviable Sanitariamente</v>
      </c>
      <c r="DCM475" s="44" t="str">
        <f t="shared" si="339"/>
        <v>Inviable Sanitariamente</v>
      </c>
      <c r="DCN475" s="44" t="str">
        <f t="shared" si="339"/>
        <v>Inviable Sanitariamente</v>
      </c>
      <c r="DCO475" s="44" t="str">
        <f t="shared" si="339"/>
        <v>Inviable Sanitariamente</v>
      </c>
      <c r="DCP475" s="44" t="str">
        <f t="shared" si="339"/>
        <v>Inviable Sanitariamente</v>
      </c>
      <c r="DCQ475" s="44" t="str">
        <f t="shared" si="339"/>
        <v>Inviable Sanitariamente</v>
      </c>
      <c r="DCR475" s="44" t="str">
        <f t="shared" si="340"/>
        <v>Inviable Sanitariamente</v>
      </c>
      <c r="DCS475" s="44" t="str">
        <f t="shared" si="340"/>
        <v>Inviable Sanitariamente</v>
      </c>
      <c r="DCT475" s="44" t="str">
        <f t="shared" si="340"/>
        <v>Inviable Sanitariamente</v>
      </c>
      <c r="DCU475" s="44" t="str">
        <f t="shared" si="340"/>
        <v>Inviable Sanitariamente</v>
      </c>
      <c r="DCV475" s="44" t="str">
        <f t="shared" si="340"/>
        <v>Inviable Sanitariamente</v>
      </c>
      <c r="DCW475" s="44" t="str">
        <f t="shared" si="340"/>
        <v>Inviable Sanitariamente</v>
      </c>
      <c r="DCX475" s="44" t="str">
        <f t="shared" si="340"/>
        <v>Inviable Sanitariamente</v>
      </c>
      <c r="DCY475" s="44" t="str">
        <f t="shared" si="340"/>
        <v>Inviable Sanitariamente</v>
      </c>
      <c r="DCZ475" s="44" t="str">
        <f t="shared" si="340"/>
        <v>Inviable Sanitariamente</v>
      </c>
      <c r="DDA475" s="44" t="str">
        <f t="shared" si="340"/>
        <v>Inviable Sanitariamente</v>
      </c>
      <c r="DDB475" s="44" t="str">
        <f t="shared" si="341"/>
        <v>Inviable Sanitariamente</v>
      </c>
      <c r="DDC475" s="44" t="str">
        <f t="shared" si="341"/>
        <v>Inviable Sanitariamente</v>
      </c>
      <c r="DDD475" s="44" t="str">
        <f t="shared" si="341"/>
        <v>Inviable Sanitariamente</v>
      </c>
      <c r="DDE475" s="44" t="str">
        <f t="shared" si="341"/>
        <v>Inviable Sanitariamente</v>
      </c>
      <c r="DDF475" s="44" t="str">
        <f t="shared" si="341"/>
        <v>Inviable Sanitariamente</v>
      </c>
      <c r="DDG475" s="44" t="str">
        <f t="shared" si="341"/>
        <v>Inviable Sanitariamente</v>
      </c>
      <c r="DDH475" s="44" t="str">
        <f t="shared" si="341"/>
        <v>Inviable Sanitariamente</v>
      </c>
      <c r="DDI475" s="44" t="str">
        <f t="shared" si="341"/>
        <v>Inviable Sanitariamente</v>
      </c>
      <c r="DDJ475" s="44" t="str">
        <f t="shared" si="341"/>
        <v>Inviable Sanitariamente</v>
      </c>
      <c r="DDK475" s="44" t="str">
        <f t="shared" si="341"/>
        <v>Inviable Sanitariamente</v>
      </c>
      <c r="DDL475" s="44" t="str">
        <f t="shared" si="342"/>
        <v>Inviable Sanitariamente</v>
      </c>
      <c r="DDM475" s="44" t="str">
        <f t="shared" si="342"/>
        <v>Inviable Sanitariamente</v>
      </c>
      <c r="DDN475" s="44" t="str">
        <f t="shared" si="342"/>
        <v>Inviable Sanitariamente</v>
      </c>
      <c r="DDO475" s="44" t="str">
        <f t="shared" si="342"/>
        <v>Inviable Sanitariamente</v>
      </c>
      <c r="DDP475" s="44" t="str">
        <f t="shared" si="342"/>
        <v>Inviable Sanitariamente</v>
      </c>
      <c r="DDQ475" s="44" t="str">
        <f t="shared" si="342"/>
        <v>Inviable Sanitariamente</v>
      </c>
      <c r="DDR475" s="44" t="str">
        <f t="shared" si="342"/>
        <v>Inviable Sanitariamente</v>
      </c>
      <c r="DDS475" s="44" t="str">
        <f t="shared" si="342"/>
        <v>Inviable Sanitariamente</v>
      </c>
      <c r="DDT475" s="44" t="str">
        <f t="shared" si="342"/>
        <v>Inviable Sanitariamente</v>
      </c>
      <c r="DDU475" s="44" t="str">
        <f t="shared" si="342"/>
        <v>Inviable Sanitariamente</v>
      </c>
      <c r="DDV475" s="44" t="str">
        <f t="shared" si="343"/>
        <v>Inviable Sanitariamente</v>
      </c>
      <c r="DDW475" s="44" t="str">
        <f t="shared" si="343"/>
        <v>Inviable Sanitariamente</v>
      </c>
      <c r="DDX475" s="44" t="str">
        <f t="shared" si="343"/>
        <v>Inviable Sanitariamente</v>
      </c>
      <c r="DDY475" s="44" t="str">
        <f t="shared" si="343"/>
        <v>Inviable Sanitariamente</v>
      </c>
      <c r="DDZ475" s="44" t="str">
        <f t="shared" si="343"/>
        <v>Inviable Sanitariamente</v>
      </c>
      <c r="DEA475" s="44" t="str">
        <f t="shared" si="343"/>
        <v>Inviable Sanitariamente</v>
      </c>
      <c r="DEB475" s="44" t="str">
        <f t="shared" si="343"/>
        <v>Inviable Sanitariamente</v>
      </c>
      <c r="DEC475" s="44" t="str">
        <f t="shared" si="343"/>
        <v>Inviable Sanitariamente</v>
      </c>
      <c r="DED475" s="44" t="str">
        <f t="shared" si="343"/>
        <v>Inviable Sanitariamente</v>
      </c>
      <c r="DEE475" s="44" t="str">
        <f t="shared" si="343"/>
        <v>Inviable Sanitariamente</v>
      </c>
      <c r="DEF475" s="44" t="str">
        <f t="shared" si="344"/>
        <v>Inviable Sanitariamente</v>
      </c>
      <c r="DEG475" s="44" t="str">
        <f t="shared" si="344"/>
        <v>Inviable Sanitariamente</v>
      </c>
      <c r="DEH475" s="44" t="str">
        <f t="shared" si="344"/>
        <v>Inviable Sanitariamente</v>
      </c>
      <c r="DEI475" s="44" t="str">
        <f t="shared" si="344"/>
        <v>Inviable Sanitariamente</v>
      </c>
      <c r="DEJ475" s="44" t="str">
        <f t="shared" si="344"/>
        <v>Inviable Sanitariamente</v>
      </c>
      <c r="DEK475" s="44" t="str">
        <f t="shared" si="344"/>
        <v>Inviable Sanitariamente</v>
      </c>
      <c r="DEL475" s="44" t="str">
        <f t="shared" si="344"/>
        <v>Inviable Sanitariamente</v>
      </c>
      <c r="DEM475" s="44" t="str">
        <f t="shared" si="344"/>
        <v>Inviable Sanitariamente</v>
      </c>
      <c r="DEN475" s="44" t="str">
        <f t="shared" si="344"/>
        <v>Inviable Sanitariamente</v>
      </c>
      <c r="DEO475" s="44" t="str">
        <f t="shared" si="344"/>
        <v>Inviable Sanitariamente</v>
      </c>
      <c r="DEP475" s="44" t="str">
        <f t="shared" si="345"/>
        <v>Inviable Sanitariamente</v>
      </c>
      <c r="DEQ475" s="44" t="str">
        <f t="shared" si="345"/>
        <v>Inviable Sanitariamente</v>
      </c>
      <c r="DER475" s="44" t="str">
        <f t="shared" si="345"/>
        <v>Inviable Sanitariamente</v>
      </c>
      <c r="DES475" s="44" t="str">
        <f t="shared" si="345"/>
        <v>Inviable Sanitariamente</v>
      </c>
      <c r="DET475" s="44" t="str">
        <f t="shared" si="345"/>
        <v>Inviable Sanitariamente</v>
      </c>
      <c r="DEU475" s="44" t="str">
        <f t="shared" si="345"/>
        <v>Inviable Sanitariamente</v>
      </c>
      <c r="DEV475" s="44" t="str">
        <f t="shared" si="345"/>
        <v>Inviable Sanitariamente</v>
      </c>
      <c r="DEW475" s="44" t="str">
        <f t="shared" si="345"/>
        <v>Inviable Sanitariamente</v>
      </c>
      <c r="DEX475" s="44" t="str">
        <f t="shared" si="345"/>
        <v>Inviable Sanitariamente</v>
      </c>
      <c r="DEY475" s="44" t="str">
        <f t="shared" si="345"/>
        <v>Inviable Sanitariamente</v>
      </c>
      <c r="DEZ475" s="44" t="str">
        <f t="shared" si="346"/>
        <v>Inviable Sanitariamente</v>
      </c>
      <c r="DFA475" s="44" t="str">
        <f t="shared" si="346"/>
        <v>Inviable Sanitariamente</v>
      </c>
      <c r="DFB475" s="44" t="str">
        <f t="shared" si="346"/>
        <v>Inviable Sanitariamente</v>
      </c>
      <c r="DFC475" s="44" t="str">
        <f t="shared" si="346"/>
        <v>Inviable Sanitariamente</v>
      </c>
      <c r="DFD475" s="44" t="str">
        <f t="shared" si="346"/>
        <v>Inviable Sanitariamente</v>
      </c>
      <c r="DFE475" s="44" t="str">
        <f t="shared" si="346"/>
        <v>Inviable Sanitariamente</v>
      </c>
      <c r="DFF475" s="44" t="str">
        <f t="shared" si="346"/>
        <v>Inviable Sanitariamente</v>
      </c>
      <c r="DFG475" s="44" t="str">
        <f t="shared" si="346"/>
        <v>Inviable Sanitariamente</v>
      </c>
      <c r="DFH475" s="44" t="str">
        <f t="shared" si="346"/>
        <v>Inviable Sanitariamente</v>
      </c>
      <c r="DFI475" s="44" t="str">
        <f t="shared" si="346"/>
        <v>Inviable Sanitariamente</v>
      </c>
      <c r="DFJ475" s="44" t="str">
        <f t="shared" si="347"/>
        <v>Inviable Sanitariamente</v>
      </c>
      <c r="DFK475" s="44" t="str">
        <f t="shared" si="347"/>
        <v>Inviable Sanitariamente</v>
      </c>
      <c r="DFL475" s="44" t="str">
        <f t="shared" si="347"/>
        <v>Inviable Sanitariamente</v>
      </c>
      <c r="DFM475" s="44" t="str">
        <f t="shared" si="347"/>
        <v>Inviable Sanitariamente</v>
      </c>
      <c r="DFN475" s="44" t="str">
        <f t="shared" si="347"/>
        <v>Inviable Sanitariamente</v>
      </c>
      <c r="DFO475" s="44" t="str">
        <f t="shared" si="347"/>
        <v>Inviable Sanitariamente</v>
      </c>
      <c r="DFP475" s="44" t="str">
        <f t="shared" si="347"/>
        <v>Inviable Sanitariamente</v>
      </c>
      <c r="DFQ475" s="44" t="str">
        <f t="shared" si="347"/>
        <v>Inviable Sanitariamente</v>
      </c>
      <c r="DFR475" s="44" t="str">
        <f t="shared" si="347"/>
        <v>Inviable Sanitariamente</v>
      </c>
      <c r="DFS475" s="44" t="str">
        <f t="shared" si="347"/>
        <v>Inviable Sanitariamente</v>
      </c>
      <c r="DFT475" s="44" t="str">
        <f t="shared" si="348"/>
        <v>Inviable Sanitariamente</v>
      </c>
      <c r="DFU475" s="44" t="str">
        <f t="shared" si="348"/>
        <v>Inviable Sanitariamente</v>
      </c>
      <c r="DFV475" s="44" t="str">
        <f t="shared" si="348"/>
        <v>Inviable Sanitariamente</v>
      </c>
      <c r="DFW475" s="44" t="str">
        <f t="shared" si="348"/>
        <v>Inviable Sanitariamente</v>
      </c>
      <c r="DFX475" s="44" t="str">
        <f t="shared" si="348"/>
        <v>Inviable Sanitariamente</v>
      </c>
      <c r="DFY475" s="44" t="str">
        <f t="shared" si="348"/>
        <v>Inviable Sanitariamente</v>
      </c>
      <c r="DFZ475" s="44" t="str">
        <f t="shared" si="348"/>
        <v>Inviable Sanitariamente</v>
      </c>
      <c r="DGA475" s="44" t="str">
        <f t="shared" si="348"/>
        <v>Inviable Sanitariamente</v>
      </c>
      <c r="DGB475" s="44" t="str">
        <f t="shared" si="348"/>
        <v>Inviable Sanitariamente</v>
      </c>
      <c r="DGC475" s="44" t="str">
        <f t="shared" si="348"/>
        <v>Inviable Sanitariamente</v>
      </c>
      <c r="DGD475" s="44" t="str">
        <f t="shared" si="349"/>
        <v>Inviable Sanitariamente</v>
      </c>
      <c r="DGE475" s="44" t="str">
        <f t="shared" si="349"/>
        <v>Inviable Sanitariamente</v>
      </c>
      <c r="DGF475" s="44" t="str">
        <f t="shared" si="349"/>
        <v>Inviable Sanitariamente</v>
      </c>
      <c r="DGG475" s="44" t="str">
        <f t="shared" si="349"/>
        <v>Inviable Sanitariamente</v>
      </c>
      <c r="DGH475" s="44" t="str">
        <f t="shared" si="349"/>
        <v>Inviable Sanitariamente</v>
      </c>
      <c r="DGI475" s="44" t="str">
        <f t="shared" si="349"/>
        <v>Inviable Sanitariamente</v>
      </c>
      <c r="DGJ475" s="44" t="str">
        <f t="shared" si="349"/>
        <v>Inviable Sanitariamente</v>
      </c>
      <c r="DGK475" s="44" t="str">
        <f t="shared" si="349"/>
        <v>Inviable Sanitariamente</v>
      </c>
      <c r="DGL475" s="44" t="str">
        <f t="shared" si="349"/>
        <v>Inviable Sanitariamente</v>
      </c>
      <c r="DGM475" s="44" t="str">
        <f t="shared" si="349"/>
        <v>Inviable Sanitariamente</v>
      </c>
      <c r="DGN475" s="44" t="str">
        <f t="shared" si="350"/>
        <v>Inviable Sanitariamente</v>
      </c>
      <c r="DGO475" s="44" t="str">
        <f t="shared" si="350"/>
        <v>Inviable Sanitariamente</v>
      </c>
      <c r="DGP475" s="44" t="str">
        <f t="shared" si="350"/>
        <v>Inviable Sanitariamente</v>
      </c>
      <c r="DGQ475" s="44" t="str">
        <f t="shared" si="350"/>
        <v>Inviable Sanitariamente</v>
      </c>
      <c r="DGR475" s="44" t="str">
        <f t="shared" si="350"/>
        <v>Inviable Sanitariamente</v>
      </c>
      <c r="DGS475" s="44" t="str">
        <f t="shared" si="350"/>
        <v>Inviable Sanitariamente</v>
      </c>
      <c r="DGT475" s="44" t="str">
        <f t="shared" si="350"/>
        <v>Inviable Sanitariamente</v>
      </c>
      <c r="DGU475" s="44" t="str">
        <f t="shared" si="350"/>
        <v>Inviable Sanitariamente</v>
      </c>
      <c r="DGV475" s="44" t="str">
        <f t="shared" si="350"/>
        <v>Inviable Sanitariamente</v>
      </c>
      <c r="DGW475" s="44" t="str">
        <f t="shared" si="350"/>
        <v>Inviable Sanitariamente</v>
      </c>
      <c r="DGX475" s="44" t="str">
        <f t="shared" si="351"/>
        <v>Inviable Sanitariamente</v>
      </c>
      <c r="DGY475" s="44" t="str">
        <f t="shared" si="351"/>
        <v>Inviable Sanitariamente</v>
      </c>
      <c r="DGZ475" s="44" t="str">
        <f t="shared" si="351"/>
        <v>Inviable Sanitariamente</v>
      </c>
      <c r="DHA475" s="44" t="str">
        <f t="shared" si="351"/>
        <v>Inviable Sanitariamente</v>
      </c>
      <c r="DHB475" s="44" t="str">
        <f t="shared" si="351"/>
        <v>Inviable Sanitariamente</v>
      </c>
      <c r="DHC475" s="44" t="str">
        <f t="shared" si="351"/>
        <v>Inviable Sanitariamente</v>
      </c>
      <c r="DHD475" s="44" t="str">
        <f t="shared" si="351"/>
        <v>Inviable Sanitariamente</v>
      </c>
      <c r="DHE475" s="44" t="str">
        <f t="shared" si="351"/>
        <v>Inviable Sanitariamente</v>
      </c>
      <c r="DHF475" s="44" t="str">
        <f t="shared" si="351"/>
        <v>Inviable Sanitariamente</v>
      </c>
      <c r="DHG475" s="44" t="str">
        <f t="shared" si="351"/>
        <v>Inviable Sanitariamente</v>
      </c>
      <c r="DHH475" s="44" t="str">
        <f t="shared" si="352"/>
        <v>Inviable Sanitariamente</v>
      </c>
      <c r="DHI475" s="44" t="str">
        <f t="shared" si="352"/>
        <v>Inviable Sanitariamente</v>
      </c>
      <c r="DHJ475" s="44" t="str">
        <f t="shared" si="352"/>
        <v>Inviable Sanitariamente</v>
      </c>
      <c r="DHK475" s="44" t="str">
        <f t="shared" si="352"/>
        <v>Inviable Sanitariamente</v>
      </c>
      <c r="DHL475" s="44" t="str">
        <f t="shared" si="352"/>
        <v>Inviable Sanitariamente</v>
      </c>
      <c r="DHM475" s="44" t="str">
        <f t="shared" si="352"/>
        <v>Inviable Sanitariamente</v>
      </c>
      <c r="DHN475" s="44" t="str">
        <f t="shared" si="352"/>
        <v>Inviable Sanitariamente</v>
      </c>
      <c r="DHO475" s="44" t="str">
        <f t="shared" si="352"/>
        <v>Inviable Sanitariamente</v>
      </c>
      <c r="DHP475" s="44" t="str">
        <f t="shared" si="352"/>
        <v>Inviable Sanitariamente</v>
      </c>
      <c r="DHQ475" s="44" t="str">
        <f t="shared" si="352"/>
        <v>Inviable Sanitariamente</v>
      </c>
      <c r="DHR475" s="44" t="str">
        <f t="shared" si="353"/>
        <v>Inviable Sanitariamente</v>
      </c>
      <c r="DHS475" s="44" t="str">
        <f t="shared" si="353"/>
        <v>Inviable Sanitariamente</v>
      </c>
      <c r="DHT475" s="44" t="str">
        <f t="shared" si="353"/>
        <v>Inviable Sanitariamente</v>
      </c>
      <c r="DHU475" s="44" t="str">
        <f t="shared" si="353"/>
        <v>Inviable Sanitariamente</v>
      </c>
      <c r="DHV475" s="44" t="str">
        <f t="shared" si="353"/>
        <v>Inviable Sanitariamente</v>
      </c>
      <c r="DHW475" s="44" t="str">
        <f t="shared" si="353"/>
        <v>Inviable Sanitariamente</v>
      </c>
      <c r="DHX475" s="44" t="str">
        <f t="shared" si="353"/>
        <v>Inviable Sanitariamente</v>
      </c>
      <c r="DHY475" s="44" t="str">
        <f t="shared" si="353"/>
        <v>Inviable Sanitariamente</v>
      </c>
      <c r="DHZ475" s="44" t="str">
        <f t="shared" si="353"/>
        <v>Inviable Sanitariamente</v>
      </c>
      <c r="DIA475" s="44" t="str">
        <f t="shared" si="353"/>
        <v>Inviable Sanitariamente</v>
      </c>
      <c r="DIB475" s="44" t="str">
        <f t="shared" si="354"/>
        <v>Inviable Sanitariamente</v>
      </c>
      <c r="DIC475" s="44" t="str">
        <f t="shared" si="354"/>
        <v>Inviable Sanitariamente</v>
      </c>
      <c r="DID475" s="44" t="str">
        <f t="shared" si="354"/>
        <v>Inviable Sanitariamente</v>
      </c>
      <c r="DIE475" s="44" t="str">
        <f t="shared" si="354"/>
        <v>Inviable Sanitariamente</v>
      </c>
      <c r="DIF475" s="44" t="str">
        <f t="shared" si="354"/>
        <v>Inviable Sanitariamente</v>
      </c>
      <c r="DIG475" s="44" t="str">
        <f t="shared" si="354"/>
        <v>Inviable Sanitariamente</v>
      </c>
      <c r="DIH475" s="44" t="str">
        <f t="shared" si="354"/>
        <v>Inviable Sanitariamente</v>
      </c>
      <c r="DII475" s="44" t="str">
        <f t="shared" si="354"/>
        <v>Inviable Sanitariamente</v>
      </c>
      <c r="DIJ475" s="44" t="str">
        <f t="shared" si="354"/>
        <v>Inviable Sanitariamente</v>
      </c>
      <c r="DIK475" s="44" t="str">
        <f t="shared" si="354"/>
        <v>Inviable Sanitariamente</v>
      </c>
      <c r="DIL475" s="44" t="str">
        <f t="shared" si="355"/>
        <v>Inviable Sanitariamente</v>
      </c>
      <c r="DIM475" s="44" t="str">
        <f t="shared" si="355"/>
        <v>Inviable Sanitariamente</v>
      </c>
      <c r="DIN475" s="44" t="str">
        <f t="shared" si="355"/>
        <v>Inviable Sanitariamente</v>
      </c>
      <c r="DIO475" s="44" t="str">
        <f t="shared" si="355"/>
        <v>Inviable Sanitariamente</v>
      </c>
      <c r="DIP475" s="44" t="str">
        <f t="shared" si="355"/>
        <v>Inviable Sanitariamente</v>
      </c>
      <c r="DIQ475" s="44" t="str">
        <f t="shared" si="355"/>
        <v>Inviable Sanitariamente</v>
      </c>
      <c r="DIR475" s="44" t="str">
        <f t="shared" si="355"/>
        <v>Inviable Sanitariamente</v>
      </c>
      <c r="DIS475" s="44" t="str">
        <f t="shared" si="355"/>
        <v>Inviable Sanitariamente</v>
      </c>
      <c r="DIT475" s="44" t="str">
        <f t="shared" si="355"/>
        <v>Inviable Sanitariamente</v>
      </c>
      <c r="DIU475" s="44" t="str">
        <f t="shared" si="355"/>
        <v>Inviable Sanitariamente</v>
      </c>
      <c r="DIV475" s="44" t="str">
        <f t="shared" si="356"/>
        <v>Inviable Sanitariamente</v>
      </c>
      <c r="DIW475" s="44" t="str">
        <f t="shared" si="356"/>
        <v>Inviable Sanitariamente</v>
      </c>
      <c r="DIX475" s="44" t="str">
        <f t="shared" si="356"/>
        <v>Inviable Sanitariamente</v>
      </c>
      <c r="DIY475" s="44" t="str">
        <f t="shared" si="356"/>
        <v>Inviable Sanitariamente</v>
      </c>
      <c r="DIZ475" s="44" t="str">
        <f t="shared" si="356"/>
        <v>Inviable Sanitariamente</v>
      </c>
      <c r="DJA475" s="44" t="str">
        <f t="shared" si="356"/>
        <v>Inviable Sanitariamente</v>
      </c>
      <c r="DJB475" s="44" t="str">
        <f t="shared" si="356"/>
        <v>Inviable Sanitariamente</v>
      </c>
      <c r="DJC475" s="44" t="str">
        <f t="shared" si="356"/>
        <v>Inviable Sanitariamente</v>
      </c>
      <c r="DJD475" s="44" t="str">
        <f t="shared" si="356"/>
        <v>Inviable Sanitariamente</v>
      </c>
      <c r="DJE475" s="44" t="str">
        <f t="shared" si="356"/>
        <v>Inviable Sanitariamente</v>
      </c>
      <c r="DJF475" s="44" t="str">
        <f t="shared" si="357"/>
        <v>Inviable Sanitariamente</v>
      </c>
      <c r="DJG475" s="44" t="str">
        <f t="shared" si="357"/>
        <v>Inviable Sanitariamente</v>
      </c>
      <c r="DJH475" s="44" t="str">
        <f t="shared" si="357"/>
        <v>Inviable Sanitariamente</v>
      </c>
      <c r="DJI475" s="44" t="str">
        <f t="shared" si="357"/>
        <v>Inviable Sanitariamente</v>
      </c>
      <c r="DJJ475" s="44" t="str">
        <f t="shared" si="357"/>
        <v>Inviable Sanitariamente</v>
      </c>
      <c r="DJK475" s="44" t="str">
        <f t="shared" si="357"/>
        <v>Inviable Sanitariamente</v>
      </c>
      <c r="DJL475" s="44" t="str">
        <f t="shared" si="357"/>
        <v>Inviable Sanitariamente</v>
      </c>
      <c r="DJM475" s="44" t="str">
        <f t="shared" si="357"/>
        <v>Inviable Sanitariamente</v>
      </c>
      <c r="DJN475" s="44" t="str">
        <f t="shared" si="357"/>
        <v>Inviable Sanitariamente</v>
      </c>
      <c r="DJO475" s="44" t="str">
        <f t="shared" si="357"/>
        <v>Inviable Sanitariamente</v>
      </c>
      <c r="DJP475" s="44" t="str">
        <f t="shared" si="358"/>
        <v>Inviable Sanitariamente</v>
      </c>
      <c r="DJQ475" s="44" t="str">
        <f t="shared" si="358"/>
        <v>Inviable Sanitariamente</v>
      </c>
      <c r="DJR475" s="44" t="str">
        <f t="shared" si="358"/>
        <v>Inviable Sanitariamente</v>
      </c>
      <c r="DJS475" s="44" t="str">
        <f t="shared" si="358"/>
        <v>Inviable Sanitariamente</v>
      </c>
      <c r="DJT475" s="44" t="str">
        <f t="shared" si="358"/>
        <v>Inviable Sanitariamente</v>
      </c>
      <c r="DJU475" s="44" t="str">
        <f t="shared" si="358"/>
        <v>Inviable Sanitariamente</v>
      </c>
      <c r="DJV475" s="44" t="str">
        <f t="shared" si="358"/>
        <v>Inviable Sanitariamente</v>
      </c>
      <c r="DJW475" s="44" t="str">
        <f t="shared" si="358"/>
        <v>Inviable Sanitariamente</v>
      </c>
      <c r="DJX475" s="44" t="str">
        <f t="shared" si="358"/>
        <v>Inviable Sanitariamente</v>
      </c>
      <c r="DJY475" s="44" t="str">
        <f t="shared" si="358"/>
        <v>Inviable Sanitariamente</v>
      </c>
      <c r="DJZ475" s="44" t="str">
        <f t="shared" si="359"/>
        <v>Inviable Sanitariamente</v>
      </c>
      <c r="DKA475" s="44" t="str">
        <f t="shared" si="359"/>
        <v>Inviable Sanitariamente</v>
      </c>
      <c r="DKB475" s="44" t="str">
        <f t="shared" si="359"/>
        <v>Inviable Sanitariamente</v>
      </c>
      <c r="DKC475" s="44" t="str">
        <f t="shared" si="359"/>
        <v>Inviable Sanitariamente</v>
      </c>
      <c r="DKD475" s="44" t="str">
        <f t="shared" si="359"/>
        <v>Inviable Sanitariamente</v>
      </c>
      <c r="DKE475" s="44" t="str">
        <f t="shared" si="359"/>
        <v>Inviable Sanitariamente</v>
      </c>
      <c r="DKF475" s="44" t="str">
        <f t="shared" si="359"/>
        <v>Inviable Sanitariamente</v>
      </c>
      <c r="DKG475" s="44" t="str">
        <f t="shared" si="359"/>
        <v>Inviable Sanitariamente</v>
      </c>
      <c r="DKH475" s="44" t="str">
        <f t="shared" si="359"/>
        <v>Inviable Sanitariamente</v>
      </c>
      <c r="DKI475" s="44" t="str">
        <f t="shared" si="359"/>
        <v>Inviable Sanitariamente</v>
      </c>
      <c r="DKJ475" s="44" t="str">
        <f t="shared" si="360"/>
        <v>Inviable Sanitariamente</v>
      </c>
      <c r="DKK475" s="44" t="str">
        <f t="shared" si="360"/>
        <v>Inviable Sanitariamente</v>
      </c>
      <c r="DKL475" s="44" t="str">
        <f t="shared" si="360"/>
        <v>Inviable Sanitariamente</v>
      </c>
      <c r="DKM475" s="44" t="str">
        <f t="shared" si="360"/>
        <v>Inviable Sanitariamente</v>
      </c>
      <c r="DKN475" s="44" t="str">
        <f t="shared" si="360"/>
        <v>Inviable Sanitariamente</v>
      </c>
      <c r="DKO475" s="44" t="str">
        <f t="shared" si="360"/>
        <v>Inviable Sanitariamente</v>
      </c>
      <c r="DKP475" s="44" t="str">
        <f t="shared" si="360"/>
        <v>Inviable Sanitariamente</v>
      </c>
      <c r="DKQ475" s="44" t="str">
        <f t="shared" si="360"/>
        <v>Inviable Sanitariamente</v>
      </c>
      <c r="DKR475" s="44" t="str">
        <f t="shared" si="360"/>
        <v>Inviable Sanitariamente</v>
      </c>
      <c r="DKS475" s="44" t="str">
        <f t="shared" si="360"/>
        <v>Inviable Sanitariamente</v>
      </c>
      <c r="DKT475" s="44" t="str">
        <f t="shared" si="361"/>
        <v>Inviable Sanitariamente</v>
      </c>
      <c r="DKU475" s="44" t="str">
        <f t="shared" si="361"/>
        <v>Inviable Sanitariamente</v>
      </c>
      <c r="DKV475" s="44" t="str">
        <f t="shared" si="361"/>
        <v>Inviable Sanitariamente</v>
      </c>
      <c r="DKW475" s="44" t="str">
        <f t="shared" si="361"/>
        <v>Inviable Sanitariamente</v>
      </c>
      <c r="DKX475" s="44" t="str">
        <f t="shared" si="361"/>
        <v>Inviable Sanitariamente</v>
      </c>
      <c r="DKY475" s="44" t="str">
        <f t="shared" si="361"/>
        <v>Inviable Sanitariamente</v>
      </c>
      <c r="DKZ475" s="44" t="str">
        <f t="shared" si="361"/>
        <v>Inviable Sanitariamente</v>
      </c>
      <c r="DLA475" s="44" t="str">
        <f t="shared" si="361"/>
        <v>Inviable Sanitariamente</v>
      </c>
      <c r="DLB475" s="44" t="str">
        <f t="shared" si="361"/>
        <v>Inviable Sanitariamente</v>
      </c>
      <c r="DLC475" s="44" t="str">
        <f t="shared" si="361"/>
        <v>Inviable Sanitariamente</v>
      </c>
      <c r="DLD475" s="44" t="str">
        <f t="shared" si="362"/>
        <v>Inviable Sanitariamente</v>
      </c>
      <c r="DLE475" s="44" t="str">
        <f t="shared" si="362"/>
        <v>Inviable Sanitariamente</v>
      </c>
      <c r="DLF475" s="44" t="str">
        <f t="shared" si="362"/>
        <v>Inviable Sanitariamente</v>
      </c>
      <c r="DLG475" s="44" t="str">
        <f t="shared" si="362"/>
        <v>Inviable Sanitariamente</v>
      </c>
      <c r="DLH475" s="44" t="str">
        <f t="shared" si="362"/>
        <v>Inviable Sanitariamente</v>
      </c>
      <c r="DLI475" s="44" t="str">
        <f t="shared" si="362"/>
        <v>Inviable Sanitariamente</v>
      </c>
      <c r="DLJ475" s="44" t="str">
        <f t="shared" si="362"/>
        <v>Inviable Sanitariamente</v>
      </c>
      <c r="DLK475" s="44" t="str">
        <f t="shared" si="362"/>
        <v>Inviable Sanitariamente</v>
      </c>
      <c r="DLL475" s="44" t="str">
        <f t="shared" si="362"/>
        <v>Inviable Sanitariamente</v>
      </c>
      <c r="DLM475" s="44" t="str">
        <f t="shared" si="362"/>
        <v>Inviable Sanitariamente</v>
      </c>
      <c r="DLN475" s="44" t="str">
        <f t="shared" si="363"/>
        <v>Inviable Sanitariamente</v>
      </c>
      <c r="DLO475" s="44" t="str">
        <f t="shared" si="363"/>
        <v>Inviable Sanitariamente</v>
      </c>
      <c r="DLP475" s="44" t="str">
        <f t="shared" si="363"/>
        <v>Inviable Sanitariamente</v>
      </c>
      <c r="DLQ475" s="44" t="str">
        <f t="shared" si="363"/>
        <v>Inviable Sanitariamente</v>
      </c>
      <c r="DLR475" s="44" t="str">
        <f t="shared" si="363"/>
        <v>Inviable Sanitariamente</v>
      </c>
      <c r="DLS475" s="44" t="str">
        <f t="shared" si="363"/>
        <v>Inviable Sanitariamente</v>
      </c>
      <c r="DLT475" s="44" t="str">
        <f t="shared" si="363"/>
        <v>Inviable Sanitariamente</v>
      </c>
      <c r="DLU475" s="44" t="str">
        <f t="shared" si="363"/>
        <v>Inviable Sanitariamente</v>
      </c>
      <c r="DLV475" s="44" t="str">
        <f t="shared" si="363"/>
        <v>Inviable Sanitariamente</v>
      </c>
      <c r="DLW475" s="44" t="str">
        <f t="shared" si="363"/>
        <v>Inviable Sanitariamente</v>
      </c>
      <c r="DLX475" s="44" t="str">
        <f t="shared" si="364"/>
        <v>Inviable Sanitariamente</v>
      </c>
      <c r="DLY475" s="44" t="str">
        <f t="shared" si="364"/>
        <v>Inviable Sanitariamente</v>
      </c>
      <c r="DLZ475" s="44" t="str">
        <f t="shared" si="364"/>
        <v>Inviable Sanitariamente</v>
      </c>
      <c r="DMA475" s="44" t="str">
        <f t="shared" si="364"/>
        <v>Inviable Sanitariamente</v>
      </c>
      <c r="DMB475" s="44" t="str">
        <f t="shared" si="364"/>
        <v>Inviable Sanitariamente</v>
      </c>
      <c r="DMC475" s="44" t="str">
        <f t="shared" si="364"/>
        <v>Inviable Sanitariamente</v>
      </c>
      <c r="DMD475" s="44" t="str">
        <f t="shared" si="364"/>
        <v>Inviable Sanitariamente</v>
      </c>
      <c r="DME475" s="44" t="str">
        <f t="shared" si="364"/>
        <v>Inviable Sanitariamente</v>
      </c>
      <c r="DMF475" s="44" t="str">
        <f t="shared" si="364"/>
        <v>Inviable Sanitariamente</v>
      </c>
      <c r="DMG475" s="44" t="str">
        <f t="shared" si="364"/>
        <v>Inviable Sanitariamente</v>
      </c>
      <c r="DMH475" s="44" t="str">
        <f t="shared" si="365"/>
        <v>Inviable Sanitariamente</v>
      </c>
      <c r="DMI475" s="44" t="str">
        <f t="shared" si="365"/>
        <v>Inviable Sanitariamente</v>
      </c>
      <c r="DMJ475" s="44" t="str">
        <f t="shared" si="365"/>
        <v>Inviable Sanitariamente</v>
      </c>
      <c r="DMK475" s="44" t="str">
        <f t="shared" si="365"/>
        <v>Inviable Sanitariamente</v>
      </c>
      <c r="DML475" s="44" t="str">
        <f t="shared" si="365"/>
        <v>Inviable Sanitariamente</v>
      </c>
      <c r="DMM475" s="44" t="str">
        <f t="shared" si="365"/>
        <v>Inviable Sanitariamente</v>
      </c>
      <c r="DMN475" s="44" t="str">
        <f t="shared" si="365"/>
        <v>Inviable Sanitariamente</v>
      </c>
      <c r="DMO475" s="44" t="str">
        <f t="shared" si="365"/>
        <v>Inviable Sanitariamente</v>
      </c>
      <c r="DMP475" s="44" t="str">
        <f t="shared" si="365"/>
        <v>Inviable Sanitariamente</v>
      </c>
      <c r="DMQ475" s="44" t="str">
        <f t="shared" si="365"/>
        <v>Inviable Sanitariamente</v>
      </c>
      <c r="DMR475" s="44" t="str">
        <f t="shared" si="366"/>
        <v>Inviable Sanitariamente</v>
      </c>
      <c r="DMS475" s="44" t="str">
        <f t="shared" si="366"/>
        <v>Inviable Sanitariamente</v>
      </c>
      <c r="DMT475" s="44" t="str">
        <f t="shared" si="366"/>
        <v>Inviable Sanitariamente</v>
      </c>
      <c r="DMU475" s="44" t="str">
        <f t="shared" si="366"/>
        <v>Inviable Sanitariamente</v>
      </c>
      <c r="DMV475" s="44" t="str">
        <f t="shared" si="366"/>
        <v>Inviable Sanitariamente</v>
      </c>
      <c r="DMW475" s="44" t="str">
        <f t="shared" si="366"/>
        <v>Inviable Sanitariamente</v>
      </c>
      <c r="DMX475" s="44" t="str">
        <f t="shared" si="366"/>
        <v>Inviable Sanitariamente</v>
      </c>
      <c r="DMY475" s="44" t="str">
        <f t="shared" si="366"/>
        <v>Inviable Sanitariamente</v>
      </c>
      <c r="DMZ475" s="44" t="str">
        <f t="shared" si="366"/>
        <v>Inviable Sanitariamente</v>
      </c>
      <c r="DNA475" s="44" t="str">
        <f t="shared" si="366"/>
        <v>Inviable Sanitariamente</v>
      </c>
      <c r="DNB475" s="44" t="str">
        <f t="shared" si="367"/>
        <v>Inviable Sanitariamente</v>
      </c>
      <c r="DNC475" s="44" t="str">
        <f t="shared" si="367"/>
        <v>Inviable Sanitariamente</v>
      </c>
      <c r="DND475" s="44" t="str">
        <f t="shared" si="367"/>
        <v>Inviable Sanitariamente</v>
      </c>
      <c r="DNE475" s="44" t="str">
        <f t="shared" si="367"/>
        <v>Inviable Sanitariamente</v>
      </c>
      <c r="DNF475" s="44" t="str">
        <f t="shared" si="367"/>
        <v>Inviable Sanitariamente</v>
      </c>
      <c r="DNG475" s="44" t="str">
        <f t="shared" si="367"/>
        <v>Inviable Sanitariamente</v>
      </c>
      <c r="DNH475" s="44" t="str">
        <f t="shared" si="367"/>
        <v>Inviable Sanitariamente</v>
      </c>
      <c r="DNI475" s="44" t="str">
        <f t="shared" si="367"/>
        <v>Inviable Sanitariamente</v>
      </c>
      <c r="DNJ475" s="44" t="str">
        <f t="shared" si="367"/>
        <v>Inviable Sanitariamente</v>
      </c>
      <c r="DNK475" s="44" t="str">
        <f t="shared" si="367"/>
        <v>Inviable Sanitariamente</v>
      </c>
      <c r="DNL475" s="44" t="str">
        <f t="shared" si="368"/>
        <v>Inviable Sanitariamente</v>
      </c>
      <c r="DNM475" s="44" t="str">
        <f t="shared" si="368"/>
        <v>Inviable Sanitariamente</v>
      </c>
      <c r="DNN475" s="44" t="str">
        <f t="shared" si="368"/>
        <v>Inviable Sanitariamente</v>
      </c>
      <c r="DNO475" s="44" t="str">
        <f t="shared" si="368"/>
        <v>Inviable Sanitariamente</v>
      </c>
      <c r="DNP475" s="44" t="str">
        <f t="shared" si="368"/>
        <v>Inviable Sanitariamente</v>
      </c>
      <c r="DNQ475" s="44" t="str">
        <f t="shared" si="368"/>
        <v>Inviable Sanitariamente</v>
      </c>
      <c r="DNR475" s="44" t="str">
        <f t="shared" si="368"/>
        <v>Inviable Sanitariamente</v>
      </c>
      <c r="DNS475" s="44" t="str">
        <f t="shared" si="368"/>
        <v>Inviable Sanitariamente</v>
      </c>
      <c r="DNT475" s="44" t="str">
        <f t="shared" si="368"/>
        <v>Inviable Sanitariamente</v>
      </c>
      <c r="DNU475" s="44" t="str">
        <f t="shared" si="368"/>
        <v>Inviable Sanitariamente</v>
      </c>
      <c r="DNV475" s="44" t="str">
        <f t="shared" si="369"/>
        <v>Inviable Sanitariamente</v>
      </c>
      <c r="DNW475" s="44" t="str">
        <f t="shared" si="369"/>
        <v>Inviable Sanitariamente</v>
      </c>
      <c r="DNX475" s="44" t="str">
        <f t="shared" si="369"/>
        <v>Inviable Sanitariamente</v>
      </c>
      <c r="DNY475" s="44" t="str">
        <f t="shared" si="369"/>
        <v>Inviable Sanitariamente</v>
      </c>
      <c r="DNZ475" s="44" t="str">
        <f t="shared" si="369"/>
        <v>Inviable Sanitariamente</v>
      </c>
      <c r="DOA475" s="44" t="str">
        <f t="shared" si="369"/>
        <v>Inviable Sanitariamente</v>
      </c>
      <c r="DOB475" s="44" t="str">
        <f t="shared" si="369"/>
        <v>Inviable Sanitariamente</v>
      </c>
      <c r="DOC475" s="44" t="str">
        <f t="shared" si="369"/>
        <v>Inviable Sanitariamente</v>
      </c>
      <c r="DOD475" s="44" t="str">
        <f t="shared" si="369"/>
        <v>Inviable Sanitariamente</v>
      </c>
      <c r="DOE475" s="44" t="str">
        <f t="shared" si="369"/>
        <v>Inviable Sanitariamente</v>
      </c>
      <c r="DOF475" s="44" t="str">
        <f t="shared" si="370"/>
        <v>Inviable Sanitariamente</v>
      </c>
      <c r="DOG475" s="44" t="str">
        <f t="shared" si="370"/>
        <v>Inviable Sanitariamente</v>
      </c>
      <c r="DOH475" s="44" t="str">
        <f t="shared" si="370"/>
        <v>Inviable Sanitariamente</v>
      </c>
      <c r="DOI475" s="44" t="str">
        <f t="shared" si="370"/>
        <v>Inviable Sanitariamente</v>
      </c>
      <c r="DOJ475" s="44" t="str">
        <f t="shared" si="370"/>
        <v>Inviable Sanitariamente</v>
      </c>
      <c r="DOK475" s="44" t="str">
        <f t="shared" si="370"/>
        <v>Inviable Sanitariamente</v>
      </c>
      <c r="DOL475" s="44" t="str">
        <f t="shared" si="370"/>
        <v>Inviable Sanitariamente</v>
      </c>
      <c r="DOM475" s="44" t="str">
        <f t="shared" si="370"/>
        <v>Inviable Sanitariamente</v>
      </c>
      <c r="DON475" s="44" t="str">
        <f t="shared" si="370"/>
        <v>Inviable Sanitariamente</v>
      </c>
      <c r="DOO475" s="44" t="str">
        <f t="shared" si="370"/>
        <v>Inviable Sanitariamente</v>
      </c>
      <c r="DOP475" s="44" t="str">
        <f t="shared" si="371"/>
        <v>Inviable Sanitariamente</v>
      </c>
      <c r="DOQ475" s="44" t="str">
        <f t="shared" si="371"/>
        <v>Inviable Sanitariamente</v>
      </c>
      <c r="DOR475" s="44" t="str">
        <f t="shared" si="371"/>
        <v>Inviable Sanitariamente</v>
      </c>
      <c r="DOS475" s="44" t="str">
        <f t="shared" si="371"/>
        <v>Inviable Sanitariamente</v>
      </c>
      <c r="DOT475" s="44" t="str">
        <f t="shared" si="371"/>
        <v>Inviable Sanitariamente</v>
      </c>
      <c r="DOU475" s="44" t="str">
        <f t="shared" si="371"/>
        <v>Inviable Sanitariamente</v>
      </c>
      <c r="DOV475" s="44" t="str">
        <f t="shared" si="371"/>
        <v>Inviable Sanitariamente</v>
      </c>
      <c r="DOW475" s="44" t="str">
        <f t="shared" si="371"/>
        <v>Inviable Sanitariamente</v>
      </c>
      <c r="DOX475" s="44" t="str">
        <f t="shared" si="371"/>
        <v>Inviable Sanitariamente</v>
      </c>
      <c r="DOY475" s="44" t="str">
        <f t="shared" si="371"/>
        <v>Inviable Sanitariamente</v>
      </c>
      <c r="DOZ475" s="44" t="str">
        <f t="shared" si="372"/>
        <v>Inviable Sanitariamente</v>
      </c>
      <c r="DPA475" s="44" t="str">
        <f t="shared" si="372"/>
        <v>Inviable Sanitariamente</v>
      </c>
      <c r="DPB475" s="44" t="str">
        <f t="shared" si="372"/>
        <v>Inviable Sanitariamente</v>
      </c>
      <c r="DPC475" s="44" t="str">
        <f t="shared" si="372"/>
        <v>Inviable Sanitariamente</v>
      </c>
      <c r="DPD475" s="44" t="str">
        <f t="shared" si="372"/>
        <v>Inviable Sanitariamente</v>
      </c>
      <c r="DPE475" s="44" t="str">
        <f t="shared" si="372"/>
        <v>Inviable Sanitariamente</v>
      </c>
      <c r="DPF475" s="44" t="str">
        <f t="shared" si="372"/>
        <v>Inviable Sanitariamente</v>
      </c>
      <c r="DPG475" s="44" t="str">
        <f t="shared" si="372"/>
        <v>Inviable Sanitariamente</v>
      </c>
      <c r="DPH475" s="44" t="str">
        <f t="shared" si="372"/>
        <v>Inviable Sanitariamente</v>
      </c>
      <c r="DPI475" s="44" t="str">
        <f t="shared" si="372"/>
        <v>Inviable Sanitariamente</v>
      </c>
      <c r="DPJ475" s="44" t="str">
        <f t="shared" si="373"/>
        <v>Inviable Sanitariamente</v>
      </c>
      <c r="DPK475" s="44" t="str">
        <f t="shared" si="373"/>
        <v>Inviable Sanitariamente</v>
      </c>
      <c r="DPL475" s="44" t="str">
        <f t="shared" si="373"/>
        <v>Inviable Sanitariamente</v>
      </c>
      <c r="DPM475" s="44" t="str">
        <f t="shared" si="373"/>
        <v>Inviable Sanitariamente</v>
      </c>
      <c r="DPN475" s="44" t="str">
        <f t="shared" si="373"/>
        <v>Inviable Sanitariamente</v>
      </c>
      <c r="DPO475" s="44" t="str">
        <f t="shared" si="373"/>
        <v>Inviable Sanitariamente</v>
      </c>
      <c r="DPP475" s="44" t="str">
        <f t="shared" si="373"/>
        <v>Inviable Sanitariamente</v>
      </c>
      <c r="DPQ475" s="44" t="str">
        <f t="shared" si="373"/>
        <v>Inviable Sanitariamente</v>
      </c>
      <c r="DPR475" s="44" t="str">
        <f t="shared" si="373"/>
        <v>Inviable Sanitariamente</v>
      </c>
      <c r="DPS475" s="44" t="str">
        <f t="shared" si="373"/>
        <v>Inviable Sanitariamente</v>
      </c>
      <c r="DPT475" s="44" t="str">
        <f t="shared" si="374"/>
        <v>Inviable Sanitariamente</v>
      </c>
      <c r="DPU475" s="44" t="str">
        <f t="shared" si="374"/>
        <v>Inviable Sanitariamente</v>
      </c>
      <c r="DPV475" s="44" t="str">
        <f t="shared" si="374"/>
        <v>Inviable Sanitariamente</v>
      </c>
      <c r="DPW475" s="44" t="str">
        <f t="shared" si="374"/>
        <v>Inviable Sanitariamente</v>
      </c>
      <c r="DPX475" s="44" t="str">
        <f t="shared" si="374"/>
        <v>Inviable Sanitariamente</v>
      </c>
      <c r="DPY475" s="44" t="str">
        <f t="shared" si="374"/>
        <v>Inviable Sanitariamente</v>
      </c>
      <c r="DPZ475" s="44" t="str">
        <f t="shared" si="374"/>
        <v>Inviable Sanitariamente</v>
      </c>
      <c r="DQA475" s="44" t="str">
        <f t="shared" si="374"/>
        <v>Inviable Sanitariamente</v>
      </c>
      <c r="DQB475" s="44" t="str">
        <f t="shared" si="374"/>
        <v>Inviable Sanitariamente</v>
      </c>
      <c r="DQC475" s="44" t="str">
        <f t="shared" si="374"/>
        <v>Inviable Sanitariamente</v>
      </c>
      <c r="DQD475" s="44" t="str">
        <f t="shared" si="375"/>
        <v>Inviable Sanitariamente</v>
      </c>
      <c r="DQE475" s="44" t="str">
        <f t="shared" si="375"/>
        <v>Inviable Sanitariamente</v>
      </c>
      <c r="DQF475" s="44" t="str">
        <f t="shared" si="375"/>
        <v>Inviable Sanitariamente</v>
      </c>
      <c r="DQG475" s="44" t="str">
        <f t="shared" si="375"/>
        <v>Inviable Sanitariamente</v>
      </c>
      <c r="DQH475" s="44" t="str">
        <f t="shared" si="375"/>
        <v>Inviable Sanitariamente</v>
      </c>
      <c r="DQI475" s="44" t="str">
        <f t="shared" si="375"/>
        <v>Inviable Sanitariamente</v>
      </c>
      <c r="DQJ475" s="44" t="str">
        <f t="shared" si="375"/>
        <v>Inviable Sanitariamente</v>
      </c>
      <c r="DQK475" s="44" t="str">
        <f t="shared" si="375"/>
        <v>Inviable Sanitariamente</v>
      </c>
      <c r="DQL475" s="44" t="str">
        <f t="shared" si="375"/>
        <v>Inviable Sanitariamente</v>
      </c>
      <c r="DQM475" s="44" t="str">
        <f t="shared" si="375"/>
        <v>Inviable Sanitariamente</v>
      </c>
      <c r="DQN475" s="44" t="str">
        <f t="shared" si="376"/>
        <v>Inviable Sanitariamente</v>
      </c>
      <c r="DQO475" s="44" t="str">
        <f t="shared" si="376"/>
        <v>Inviable Sanitariamente</v>
      </c>
      <c r="DQP475" s="44" t="str">
        <f t="shared" si="376"/>
        <v>Inviable Sanitariamente</v>
      </c>
      <c r="DQQ475" s="44" t="str">
        <f t="shared" si="376"/>
        <v>Inviable Sanitariamente</v>
      </c>
      <c r="DQR475" s="44" t="str">
        <f t="shared" si="376"/>
        <v>Inviable Sanitariamente</v>
      </c>
      <c r="DQS475" s="44" t="str">
        <f t="shared" si="376"/>
        <v>Inviable Sanitariamente</v>
      </c>
      <c r="DQT475" s="44" t="str">
        <f t="shared" si="376"/>
        <v>Inviable Sanitariamente</v>
      </c>
      <c r="DQU475" s="44" t="str">
        <f t="shared" si="376"/>
        <v>Inviable Sanitariamente</v>
      </c>
      <c r="DQV475" s="44" t="str">
        <f t="shared" si="376"/>
        <v>Inviable Sanitariamente</v>
      </c>
      <c r="DQW475" s="44" t="str">
        <f t="shared" si="376"/>
        <v>Inviable Sanitariamente</v>
      </c>
      <c r="DQX475" s="44" t="str">
        <f t="shared" si="377"/>
        <v>Inviable Sanitariamente</v>
      </c>
      <c r="DQY475" s="44" t="str">
        <f t="shared" si="377"/>
        <v>Inviable Sanitariamente</v>
      </c>
      <c r="DQZ475" s="44" t="str">
        <f t="shared" si="377"/>
        <v>Inviable Sanitariamente</v>
      </c>
      <c r="DRA475" s="44" t="str">
        <f t="shared" si="377"/>
        <v>Inviable Sanitariamente</v>
      </c>
      <c r="DRB475" s="44" t="str">
        <f t="shared" si="377"/>
        <v>Inviable Sanitariamente</v>
      </c>
      <c r="DRC475" s="44" t="str">
        <f t="shared" si="377"/>
        <v>Inviable Sanitariamente</v>
      </c>
      <c r="DRD475" s="44" t="str">
        <f t="shared" si="377"/>
        <v>Inviable Sanitariamente</v>
      </c>
      <c r="DRE475" s="44" t="str">
        <f t="shared" si="377"/>
        <v>Inviable Sanitariamente</v>
      </c>
      <c r="DRF475" s="44" t="str">
        <f t="shared" si="377"/>
        <v>Inviable Sanitariamente</v>
      </c>
      <c r="DRG475" s="44" t="str">
        <f t="shared" si="377"/>
        <v>Inviable Sanitariamente</v>
      </c>
      <c r="DRH475" s="44" t="str">
        <f t="shared" si="378"/>
        <v>Inviable Sanitariamente</v>
      </c>
      <c r="DRI475" s="44" t="str">
        <f t="shared" si="378"/>
        <v>Inviable Sanitariamente</v>
      </c>
      <c r="DRJ475" s="44" t="str">
        <f t="shared" si="378"/>
        <v>Inviable Sanitariamente</v>
      </c>
      <c r="DRK475" s="44" t="str">
        <f t="shared" si="378"/>
        <v>Inviable Sanitariamente</v>
      </c>
      <c r="DRL475" s="44" t="str">
        <f t="shared" si="378"/>
        <v>Inviable Sanitariamente</v>
      </c>
      <c r="DRM475" s="44" t="str">
        <f t="shared" si="378"/>
        <v>Inviable Sanitariamente</v>
      </c>
      <c r="DRN475" s="44" t="str">
        <f t="shared" si="378"/>
        <v>Inviable Sanitariamente</v>
      </c>
      <c r="DRO475" s="44" t="str">
        <f t="shared" si="378"/>
        <v>Inviable Sanitariamente</v>
      </c>
      <c r="DRP475" s="44" t="str">
        <f t="shared" si="378"/>
        <v>Inviable Sanitariamente</v>
      </c>
      <c r="DRQ475" s="44" t="str">
        <f t="shared" si="378"/>
        <v>Inviable Sanitariamente</v>
      </c>
      <c r="DRR475" s="44" t="str">
        <f t="shared" si="379"/>
        <v>Inviable Sanitariamente</v>
      </c>
      <c r="DRS475" s="44" t="str">
        <f t="shared" si="379"/>
        <v>Inviable Sanitariamente</v>
      </c>
      <c r="DRT475" s="44" t="str">
        <f t="shared" si="379"/>
        <v>Inviable Sanitariamente</v>
      </c>
      <c r="DRU475" s="44" t="str">
        <f t="shared" si="379"/>
        <v>Inviable Sanitariamente</v>
      </c>
      <c r="DRV475" s="44" t="str">
        <f t="shared" si="379"/>
        <v>Inviable Sanitariamente</v>
      </c>
      <c r="DRW475" s="44" t="str">
        <f t="shared" si="379"/>
        <v>Inviable Sanitariamente</v>
      </c>
      <c r="DRX475" s="44" t="str">
        <f t="shared" si="379"/>
        <v>Inviable Sanitariamente</v>
      </c>
      <c r="DRY475" s="44" t="str">
        <f t="shared" si="379"/>
        <v>Inviable Sanitariamente</v>
      </c>
      <c r="DRZ475" s="44" t="str">
        <f t="shared" si="379"/>
        <v>Inviable Sanitariamente</v>
      </c>
      <c r="DSA475" s="44" t="str">
        <f t="shared" si="379"/>
        <v>Inviable Sanitariamente</v>
      </c>
      <c r="DSB475" s="44" t="str">
        <f t="shared" si="380"/>
        <v>Inviable Sanitariamente</v>
      </c>
      <c r="DSC475" s="44" t="str">
        <f t="shared" si="380"/>
        <v>Inviable Sanitariamente</v>
      </c>
      <c r="DSD475" s="44" t="str">
        <f t="shared" si="380"/>
        <v>Inviable Sanitariamente</v>
      </c>
      <c r="DSE475" s="44" t="str">
        <f t="shared" si="380"/>
        <v>Inviable Sanitariamente</v>
      </c>
      <c r="DSF475" s="44" t="str">
        <f t="shared" si="380"/>
        <v>Inviable Sanitariamente</v>
      </c>
      <c r="DSG475" s="44" t="str">
        <f t="shared" si="380"/>
        <v>Inviable Sanitariamente</v>
      </c>
      <c r="DSH475" s="44" t="str">
        <f t="shared" si="380"/>
        <v>Inviable Sanitariamente</v>
      </c>
      <c r="DSI475" s="44" t="str">
        <f t="shared" si="380"/>
        <v>Inviable Sanitariamente</v>
      </c>
      <c r="DSJ475" s="44" t="str">
        <f t="shared" si="380"/>
        <v>Inviable Sanitariamente</v>
      </c>
      <c r="DSK475" s="44" t="str">
        <f t="shared" si="380"/>
        <v>Inviable Sanitariamente</v>
      </c>
      <c r="DSL475" s="44" t="str">
        <f t="shared" si="381"/>
        <v>Inviable Sanitariamente</v>
      </c>
      <c r="DSM475" s="44" t="str">
        <f t="shared" si="381"/>
        <v>Inviable Sanitariamente</v>
      </c>
      <c r="DSN475" s="44" t="str">
        <f t="shared" si="381"/>
        <v>Inviable Sanitariamente</v>
      </c>
      <c r="DSO475" s="44" t="str">
        <f t="shared" si="381"/>
        <v>Inviable Sanitariamente</v>
      </c>
      <c r="DSP475" s="44" t="str">
        <f t="shared" si="381"/>
        <v>Inviable Sanitariamente</v>
      </c>
      <c r="DSQ475" s="44" t="str">
        <f t="shared" si="381"/>
        <v>Inviable Sanitariamente</v>
      </c>
      <c r="DSR475" s="44" t="str">
        <f t="shared" si="381"/>
        <v>Inviable Sanitariamente</v>
      </c>
      <c r="DSS475" s="44" t="str">
        <f t="shared" si="381"/>
        <v>Inviable Sanitariamente</v>
      </c>
      <c r="DST475" s="44" t="str">
        <f t="shared" si="381"/>
        <v>Inviable Sanitariamente</v>
      </c>
      <c r="DSU475" s="44" t="str">
        <f t="shared" si="381"/>
        <v>Inviable Sanitariamente</v>
      </c>
      <c r="DSV475" s="44" t="str">
        <f t="shared" si="382"/>
        <v>Inviable Sanitariamente</v>
      </c>
      <c r="DSW475" s="44" t="str">
        <f t="shared" si="382"/>
        <v>Inviable Sanitariamente</v>
      </c>
      <c r="DSX475" s="44" t="str">
        <f t="shared" si="382"/>
        <v>Inviable Sanitariamente</v>
      </c>
      <c r="DSY475" s="44" t="str">
        <f t="shared" si="382"/>
        <v>Inviable Sanitariamente</v>
      </c>
      <c r="DSZ475" s="44" t="str">
        <f t="shared" si="382"/>
        <v>Inviable Sanitariamente</v>
      </c>
      <c r="DTA475" s="44" t="str">
        <f t="shared" si="382"/>
        <v>Inviable Sanitariamente</v>
      </c>
      <c r="DTB475" s="44" t="str">
        <f t="shared" si="382"/>
        <v>Inviable Sanitariamente</v>
      </c>
      <c r="DTC475" s="44" t="str">
        <f t="shared" si="382"/>
        <v>Inviable Sanitariamente</v>
      </c>
      <c r="DTD475" s="44" t="str">
        <f t="shared" si="382"/>
        <v>Inviable Sanitariamente</v>
      </c>
      <c r="DTE475" s="44" t="str">
        <f t="shared" si="382"/>
        <v>Inviable Sanitariamente</v>
      </c>
      <c r="DTF475" s="44" t="str">
        <f t="shared" si="383"/>
        <v>Inviable Sanitariamente</v>
      </c>
      <c r="DTG475" s="44" t="str">
        <f t="shared" si="383"/>
        <v>Inviable Sanitariamente</v>
      </c>
      <c r="DTH475" s="44" t="str">
        <f t="shared" si="383"/>
        <v>Inviable Sanitariamente</v>
      </c>
      <c r="DTI475" s="44" t="str">
        <f t="shared" si="383"/>
        <v>Inviable Sanitariamente</v>
      </c>
      <c r="DTJ475" s="44" t="str">
        <f t="shared" si="383"/>
        <v>Inviable Sanitariamente</v>
      </c>
      <c r="DTK475" s="44" t="str">
        <f t="shared" si="383"/>
        <v>Inviable Sanitariamente</v>
      </c>
      <c r="DTL475" s="44" t="str">
        <f t="shared" si="383"/>
        <v>Inviable Sanitariamente</v>
      </c>
      <c r="DTM475" s="44" t="str">
        <f t="shared" si="383"/>
        <v>Inviable Sanitariamente</v>
      </c>
      <c r="DTN475" s="44" t="str">
        <f t="shared" si="383"/>
        <v>Inviable Sanitariamente</v>
      </c>
      <c r="DTO475" s="44" t="str">
        <f t="shared" si="383"/>
        <v>Inviable Sanitariamente</v>
      </c>
      <c r="DTP475" s="44" t="str">
        <f t="shared" si="384"/>
        <v>Inviable Sanitariamente</v>
      </c>
      <c r="DTQ475" s="44" t="str">
        <f t="shared" si="384"/>
        <v>Inviable Sanitariamente</v>
      </c>
      <c r="DTR475" s="44" t="str">
        <f t="shared" si="384"/>
        <v>Inviable Sanitariamente</v>
      </c>
      <c r="DTS475" s="44" t="str">
        <f t="shared" si="384"/>
        <v>Inviable Sanitariamente</v>
      </c>
      <c r="DTT475" s="44" t="str">
        <f t="shared" si="384"/>
        <v>Inviable Sanitariamente</v>
      </c>
      <c r="DTU475" s="44" t="str">
        <f t="shared" si="384"/>
        <v>Inviable Sanitariamente</v>
      </c>
      <c r="DTV475" s="44" t="str">
        <f t="shared" si="384"/>
        <v>Inviable Sanitariamente</v>
      </c>
      <c r="DTW475" s="44" t="str">
        <f t="shared" si="384"/>
        <v>Inviable Sanitariamente</v>
      </c>
      <c r="DTX475" s="44" t="str">
        <f t="shared" si="384"/>
        <v>Inviable Sanitariamente</v>
      </c>
      <c r="DTY475" s="44" t="str">
        <f t="shared" si="384"/>
        <v>Inviable Sanitariamente</v>
      </c>
      <c r="DTZ475" s="44" t="str">
        <f t="shared" si="385"/>
        <v>Inviable Sanitariamente</v>
      </c>
      <c r="DUA475" s="44" t="str">
        <f t="shared" si="385"/>
        <v>Inviable Sanitariamente</v>
      </c>
      <c r="DUB475" s="44" t="str">
        <f t="shared" si="385"/>
        <v>Inviable Sanitariamente</v>
      </c>
      <c r="DUC475" s="44" t="str">
        <f t="shared" si="385"/>
        <v>Inviable Sanitariamente</v>
      </c>
      <c r="DUD475" s="44" t="str">
        <f t="shared" si="385"/>
        <v>Inviable Sanitariamente</v>
      </c>
      <c r="DUE475" s="44" t="str">
        <f t="shared" si="385"/>
        <v>Inviable Sanitariamente</v>
      </c>
      <c r="DUF475" s="44" t="str">
        <f t="shared" si="385"/>
        <v>Inviable Sanitariamente</v>
      </c>
      <c r="DUG475" s="44" t="str">
        <f t="shared" si="385"/>
        <v>Inviable Sanitariamente</v>
      </c>
      <c r="DUH475" s="44" t="str">
        <f t="shared" si="385"/>
        <v>Inviable Sanitariamente</v>
      </c>
      <c r="DUI475" s="44" t="str">
        <f t="shared" si="385"/>
        <v>Inviable Sanitariamente</v>
      </c>
      <c r="DUJ475" s="44" t="str">
        <f t="shared" si="386"/>
        <v>Inviable Sanitariamente</v>
      </c>
      <c r="DUK475" s="44" t="str">
        <f t="shared" si="386"/>
        <v>Inviable Sanitariamente</v>
      </c>
      <c r="DUL475" s="44" t="str">
        <f t="shared" si="386"/>
        <v>Inviable Sanitariamente</v>
      </c>
      <c r="DUM475" s="44" t="str">
        <f t="shared" si="386"/>
        <v>Inviable Sanitariamente</v>
      </c>
      <c r="DUN475" s="44" t="str">
        <f t="shared" si="386"/>
        <v>Inviable Sanitariamente</v>
      </c>
      <c r="DUO475" s="44" t="str">
        <f t="shared" si="386"/>
        <v>Inviable Sanitariamente</v>
      </c>
      <c r="DUP475" s="44" t="str">
        <f t="shared" si="386"/>
        <v>Inviable Sanitariamente</v>
      </c>
      <c r="DUQ475" s="44" t="str">
        <f t="shared" si="386"/>
        <v>Inviable Sanitariamente</v>
      </c>
      <c r="DUR475" s="44" t="str">
        <f t="shared" si="386"/>
        <v>Inviable Sanitariamente</v>
      </c>
      <c r="DUS475" s="44" t="str">
        <f t="shared" si="386"/>
        <v>Inviable Sanitariamente</v>
      </c>
      <c r="DUT475" s="44" t="str">
        <f t="shared" si="387"/>
        <v>Inviable Sanitariamente</v>
      </c>
      <c r="DUU475" s="44" t="str">
        <f t="shared" si="387"/>
        <v>Inviable Sanitariamente</v>
      </c>
      <c r="DUV475" s="44" t="str">
        <f t="shared" si="387"/>
        <v>Inviable Sanitariamente</v>
      </c>
      <c r="DUW475" s="44" t="str">
        <f t="shared" si="387"/>
        <v>Inviable Sanitariamente</v>
      </c>
      <c r="DUX475" s="44" t="str">
        <f t="shared" si="387"/>
        <v>Inviable Sanitariamente</v>
      </c>
      <c r="DUY475" s="44" t="str">
        <f t="shared" si="387"/>
        <v>Inviable Sanitariamente</v>
      </c>
      <c r="DUZ475" s="44" t="str">
        <f t="shared" si="387"/>
        <v>Inviable Sanitariamente</v>
      </c>
      <c r="DVA475" s="44" t="str">
        <f t="shared" si="387"/>
        <v>Inviable Sanitariamente</v>
      </c>
      <c r="DVB475" s="44" t="str">
        <f t="shared" si="387"/>
        <v>Inviable Sanitariamente</v>
      </c>
      <c r="DVC475" s="44" t="str">
        <f t="shared" si="387"/>
        <v>Inviable Sanitariamente</v>
      </c>
      <c r="DVD475" s="44" t="str">
        <f t="shared" si="388"/>
        <v>Inviable Sanitariamente</v>
      </c>
      <c r="DVE475" s="44" t="str">
        <f t="shared" si="388"/>
        <v>Inviable Sanitariamente</v>
      </c>
      <c r="DVF475" s="44" t="str">
        <f t="shared" si="388"/>
        <v>Inviable Sanitariamente</v>
      </c>
      <c r="DVG475" s="44" t="str">
        <f t="shared" si="388"/>
        <v>Inviable Sanitariamente</v>
      </c>
      <c r="DVH475" s="44" t="str">
        <f t="shared" si="388"/>
        <v>Inviable Sanitariamente</v>
      </c>
      <c r="DVI475" s="44" t="str">
        <f t="shared" si="388"/>
        <v>Inviable Sanitariamente</v>
      </c>
      <c r="DVJ475" s="44" t="str">
        <f t="shared" si="388"/>
        <v>Inviable Sanitariamente</v>
      </c>
      <c r="DVK475" s="44" t="str">
        <f t="shared" si="388"/>
        <v>Inviable Sanitariamente</v>
      </c>
      <c r="DVL475" s="44" t="str">
        <f t="shared" si="388"/>
        <v>Inviable Sanitariamente</v>
      </c>
      <c r="DVM475" s="44" t="str">
        <f t="shared" si="388"/>
        <v>Inviable Sanitariamente</v>
      </c>
      <c r="DVN475" s="44" t="str">
        <f t="shared" si="389"/>
        <v>Inviable Sanitariamente</v>
      </c>
      <c r="DVO475" s="44" t="str">
        <f t="shared" si="389"/>
        <v>Inviable Sanitariamente</v>
      </c>
      <c r="DVP475" s="44" t="str">
        <f t="shared" si="389"/>
        <v>Inviable Sanitariamente</v>
      </c>
      <c r="DVQ475" s="44" t="str">
        <f t="shared" si="389"/>
        <v>Inviable Sanitariamente</v>
      </c>
      <c r="DVR475" s="44" t="str">
        <f t="shared" si="389"/>
        <v>Inviable Sanitariamente</v>
      </c>
      <c r="DVS475" s="44" t="str">
        <f t="shared" si="389"/>
        <v>Inviable Sanitariamente</v>
      </c>
      <c r="DVT475" s="44" t="str">
        <f t="shared" si="389"/>
        <v>Inviable Sanitariamente</v>
      </c>
      <c r="DVU475" s="44" t="str">
        <f t="shared" si="389"/>
        <v>Inviable Sanitariamente</v>
      </c>
      <c r="DVV475" s="44" t="str">
        <f t="shared" si="389"/>
        <v>Inviable Sanitariamente</v>
      </c>
      <c r="DVW475" s="44" t="str">
        <f t="shared" si="389"/>
        <v>Inviable Sanitariamente</v>
      </c>
      <c r="DVX475" s="44" t="str">
        <f t="shared" si="390"/>
        <v>Inviable Sanitariamente</v>
      </c>
      <c r="DVY475" s="44" t="str">
        <f t="shared" si="390"/>
        <v>Inviable Sanitariamente</v>
      </c>
      <c r="DVZ475" s="44" t="str">
        <f t="shared" si="390"/>
        <v>Inviable Sanitariamente</v>
      </c>
      <c r="DWA475" s="44" t="str">
        <f t="shared" si="390"/>
        <v>Inviable Sanitariamente</v>
      </c>
      <c r="DWB475" s="44" t="str">
        <f t="shared" si="390"/>
        <v>Inviable Sanitariamente</v>
      </c>
      <c r="DWC475" s="44" t="str">
        <f t="shared" si="390"/>
        <v>Inviable Sanitariamente</v>
      </c>
      <c r="DWD475" s="44" t="str">
        <f t="shared" si="390"/>
        <v>Inviable Sanitariamente</v>
      </c>
      <c r="DWE475" s="44" t="str">
        <f t="shared" si="390"/>
        <v>Inviable Sanitariamente</v>
      </c>
      <c r="DWF475" s="44" t="str">
        <f t="shared" si="390"/>
        <v>Inviable Sanitariamente</v>
      </c>
      <c r="DWG475" s="44" t="str">
        <f t="shared" si="390"/>
        <v>Inviable Sanitariamente</v>
      </c>
      <c r="DWH475" s="44" t="str">
        <f t="shared" si="391"/>
        <v>Inviable Sanitariamente</v>
      </c>
      <c r="DWI475" s="44" t="str">
        <f t="shared" si="391"/>
        <v>Inviable Sanitariamente</v>
      </c>
      <c r="DWJ475" s="44" t="str">
        <f t="shared" si="391"/>
        <v>Inviable Sanitariamente</v>
      </c>
      <c r="DWK475" s="44" t="str">
        <f t="shared" si="391"/>
        <v>Inviable Sanitariamente</v>
      </c>
      <c r="DWL475" s="44" t="str">
        <f t="shared" si="391"/>
        <v>Inviable Sanitariamente</v>
      </c>
      <c r="DWM475" s="44" t="str">
        <f t="shared" si="391"/>
        <v>Inviable Sanitariamente</v>
      </c>
      <c r="DWN475" s="44" t="str">
        <f t="shared" si="391"/>
        <v>Inviable Sanitariamente</v>
      </c>
      <c r="DWO475" s="44" t="str">
        <f t="shared" si="391"/>
        <v>Inviable Sanitariamente</v>
      </c>
      <c r="DWP475" s="44" t="str">
        <f t="shared" si="391"/>
        <v>Inviable Sanitariamente</v>
      </c>
      <c r="DWQ475" s="44" t="str">
        <f t="shared" si="391"/>
        <v>Inviable Sanitariamente</v>
      </c>
      <c r="DWR475" s="44" t="str">
        <f t="shared" si="392"/>
        <v>Inviable Sanitariamente</v>
      </c>
      <c r="DWS475" s="44" t="str">
        <f t="shared" si="392"/>
        <v>Inviable Sanitariamente</v>
      </c>
      <c r="DWT475" s="44" t="str">
        <f t="shared" si="392"/>
        <v>Inviable Sanitariamente</v>
      </c>
      <c r="DWU475" s="44" t="str">
        <f t="shared" si="392"/>
        <v>Inviable Sanitariamente</v>
      </c>
      <c r="DWV475" s="44" t="str">
        <f t="shared" si="392"/>
        <v>Inviable Sanitariamente</v>
      </c>
      <c r="DWW475" s="44" t="str">
        <f t="shared" si="392"/>
        <v>Inviable Sanitariamente</v>
      </c>
      <c r="DWX475" s="44" t="str">
        <f t="shared" si="392"/>
        <v>Inviable Sanitariamente</v>
      </c>
      <c r="DWY475" s="44" t="str">
        <f t="shared" si="392"/>
        <v>Inviable Sanitariamente</v>
      </c>
      <c r="DWZ475" s="44" t="str">
        <f t="shared" si="392"/>
        <v>Inviable Sanitariamente</v>
      </c>
      <c r="DXA475" s="44" t="str">
        <f t="shared" si="392"/>
        <v>Inviable Sanitariamente</v>
      </c>
      <c r="DXB475" s="44" t="str">
        <f t="shared" si="393"/>
        <v>Inviable Sanitariamente</v>
      </c>
      <c r="DXC475" s="44" t="str">
        <f t="shared" si="393"/>
        <v>Inviable Sanitariamente</v>
      </c>
      <c r="DXD475" s="44" t="str">
        <f t="shared" si="393"/>
        <v>Inviable Sanitariamente</v>
      </c>
      <c r="DXE475" s="44" t="str">
        <f t="shared" si="393"/>
        <v>Inviable Sanitariamente</v>
      </c>
      <c r="DXF475" s="44" t="str">
        <f t="shared" si="393"/>
        <v>Inviable Sanitariamente</v>
      </c>
      <c r="DXG475" s="44" t="str">
        <f t="shared" si="393"/>
        <v>Inviable Sanitariamente</v>
      </c>
      <c r="DXH475" s="44" t="str">
        <f t="shared" si="393"/>
        <v>Inviable Sanitariamente</v>
      </c>
      <c r="DXI475" s="44" t="str">
        <f t="shared" si="393"/>
        <v>Inviable Sanitariamente</v>
      </c>
      <c r="DXJ475" s="44" t="str">
        <f t="shared" si="393"/>
        <v>Inviable Sanitariamente</v>
      </c>
      <c r="DXK475" s="44" t="str">
        <f t="shared" si="393"/>
        <v>Inviable Sanitariamente</v>
      </c>
      <c r="DXL475" s="44" t="str">
        <f t="shared" si="394"/>
        <v>Inviable Sanitariamente</v>
      </c>
      <c r="DXM475" s="44" t="str">
        <f t="shared" si="394"/>
        <v>Inviable Sanitariamente</v>
      </c>
      <c r="DXN475" s="44" t="str">
        <f t="shared" si="394"/>
        <v>Inviable Sanitariamente</v>
      </c>
      <c r="DXO475" s="44" t="str">
        <f t="shared" si="394"/>
        <v>Inviable Sanitariamente</v>
      </c>
      <c r="DXP475" s="44" t="str">
        <f t="shared" si="394"/>
        <v>Inviable Sanitariamente</v>
      </c>
      <c r="DXQ475" s="44" t="str">
        <f t="shared" si="394"/>
        <v>Inviable Sanitariamente</v>
      </c>
      <c r="DXR475" s="44" t="str">
        <f t="shared" si="394"/>
        <v>Inviable Sanitariamente</v>
      </c>
      <c r="DXS475" s="44" t="str">
        <f t="shared" si="394"/>
        <v>Inviable Sanitariamente</v>
      </c>
      <c r="DXT475" s="44" t="str">
        <f t="shared" si="394"/>
        <v>Inviable Sanitariamente</v>
      </c>
      <c r="DXU475" s="44" t="str">
        <f t="shared" si="394"/>
        <v>Inviable Sanitariamente</v>
      </c>
      <c r="DXV475" s="44" t="str">
        <f t="shared" si="395"/>
        <v>Inviable Sanitariamente</v>
      </c>
      <c r="DXW475" s="44" t="str">
        <f t="shared" si="395"/>
        <v>Inviable Sanitariamente</v>
      </c>
      <c r="DXX475" s="44" t="str">
        <f t="shared" si="395"/>
        <v>Inviable Sanitariamente</v>
      </c>
      <c r="DXY475" s="44" t="str">
        <f t="shared" si="395"/>
        <v>Inviable Sanitariamente</v>
      </c>
      <c r="DXZ475" s="44" t="str">
        <f t="shared" si="395"/>
        <v>Inviable Sanitariamente</v>
      </c>
      <c r="DYA475" s="44" t="str">
        <f t="shared" si="395"/>
        <v>Inviable Sanitariamente</v>
      </c>
      <c r="DYB475" s="44" t="str">
        <f t="shared" si="395"/>
        <v>Inviable Sanitariamente</v>
      </c>
      <c r="DYC475" s="44" t="str">
        <f t="shared" si="395"/>
        <v>Inviable Sanitariamente</v>
      </c>
      <c r="DYD475" s="44" t="str">
        <f t="shared" si="395"/>
        <v>Inviable Sanitariamente</v>
      </c>
      <c r="DYE475" s="44" t="str">
        <f t="shared" si="395"/>
        <v>Inviable Sanitariamente</v>
      </c>
      <c r="DYF475" s="44" t="str">
        <f t="shared" si="396"/>
        <v>Inviable Sanitariamente</v>
      </c>
      <c r="DYG475" s="44" t="str">
        <f t="shared" si="396"/>
        <v>Inviable Sanitariamente</v>
      </c>
      <c r="DYH475" s="44" t="str">
        <f t="shared" si="396"/>
        <v>Inviable Sanitariamente</v>
      </c>
      <c r="DYI475" s="44" t="str">
        <f t="shared" si="396"/>
        <v>Inviable Sanitariamente</v>
      </c>
      <c r="DYJ475" s="44" t="str">
        <f t="shared" si="396"/>
        <v>Inviable Sanitariamente</v>
      </c>
      <c r="DYK475" s="44" t="str">
        <f t="shared" si="396"/>
        <v>Inviable Sanitariamente</v>
      </c>
      <c r="DYL475" s="44" t="str">
        <f t="shared" si="396"/>
        <v>Inviable Sanitariamente</v>
      </c>
      <c r="DYM475" s="44" t="str">
        <f t="shared" si="396"/>
        <v>Inviable Sanitariamente</v>
      </c>
      <c r="DYN475" s="44" t="str">
        <f t="shared" si="396"/>
        <v>Inviable Sanitariamente</v>
      </c>
      <c r="DYO475" s="44" t="str">
        <f t="shared" si="396"/>
        <v>Inviable Sanitariamente</v>
      </c>
      <c r="DYP475" s="44" t="str">
        <f t="shared" si="397"/>
        <v>Inviable Sanitariamente</v>
      </c>
      <c r="DYQ475" s="44" t="str">
        <f t="shared" si="397"/>
        <v>Inviable Sanitariamente</v>
      </c>
      <c r="DYR475" s="44" t="str">
        <f t="shared" si="397"/>
        <v>Inviable Sanitariamente</v>
      </c>
      <c r="DYS475" s="44" t="str">
        <f t="shared" si="397"/>
        <v>Inviable Sanitariamente</v>
      </c>
      <c r="DYT475" s="44" t="str">
        <f t="shared" si="397"/>
        <v>Inviable Sanitariamente</v>
      </c>
      <c r="DYU475" s="44" t="str">
        <f t="shared" si="397"/>
        <v>Inviable Sanitariamente</v>
      </c>
      <c r="DYV475" s="44" t="str">
        <f t="shared" si="397"/>
        <v>Inviable Sanitariamente</v>
      </c>
      <c r="DYW475" s="44" t="str">
        <f t="shared" si="397"/>
        <v>Inviable Sanitariamente</v>
      </c>
      <c r="DYX475" s="44" t="str">
        <f t="shared" si="397"/>
        <v>Inviable Sanitariamente</v>
      </c>
      <c r="DYY475" s="44" t="str">
        <f t="shared" si="397"/>
        <v>Inviable Sanitariamente</v>
      </c>
      <c r="DYZ475" s="44" t="str">
        <f t="shared" si="398"/>
        <v>Inviable Sanitariamente</v>
      </c>
      <c r="DZA475" s="44" t="str">
        <f t="shared" si="398"/>
        <v>Inviable Sanitariamente</v>
      </c>
      <c r="DZB475" s="44" t="str">
        <f t="shared" si="398"/>
        <v>Inviable Sanitariamente</v>
      </c>
      <c r="DZC475" s="44" t="str">
        <f t="shared" si="398"/>
        <v>Inviable Sanitariamente</v>
      </c>
      <c r="DZD475" s="44" t="str">
        <f t="shared" si="398"/>
        <v>Inviable Sanitariamente</v>
      </c>
      <c r="DZE475" s="44" t="str">
        <f t="shared" si="398"/>
        <v>Inviable Sanitariamente</v>
      </c>
      <c r="DZF475" s="44" t="str">
        <f t="shared" si="398"/>
        <v>Inviable Sanitariamente</v>
      </c>
      <c r="DZG475" s="44" t="str">
        <f t="shared" si="398"/>
        <v>Inviable Sanitariamente</v>
      </c>
      <c r="DZH475" s="44" t="str">
        <f t="shared" si="398"/>
        <v>Inviable Sanitariamente</v>
      </c>
      <c r="DZI475" s="44" t="str">
        <f t="shared" si="398"/>
        <v>Inviable Sanitariamente</v>
      </c>
      <c r="DZJ475" s="44" t="str">
        <f t="shared" si="399"/>
        <v>Inviable Sanitariamente</v>
      </c>
      <c r="DZK475" s="44" t="str">
        <f t="shared" si="399"/>
        <v>Inviable Sanitariamente</v>
      </c>
      <c r="DZL475" s="44" t="str">
        <f t="shared" si="399"/>
        <v>Inviable Sanitariamente</v>
      </c>
      <c r="DZM475" s="44" t="str">
        <f t="shared" si="399"/>
        <v>Inviable Sanitariamente</v>
      </c>
      <c r="DZN475" s="44" t="str">
        <f t="shared" si="399"/>
        <v>Inviable Sanitariamente</v>
      </c>
      <c r="DZO475" s="44" t="str">
        <f t="shared" si="399"/>
        <v>Inviable Sanitariamente</v>
      </c>
      <c r="DZP475" s="44" t="str">
        <f t="shared" si="399"/>
        <v>Inviable Sanitariamente</v>
      </c>
      <c r="DZQ475" s="44" t="str">
        <f t="shared" si="399"/>
        <v>Inviable Sanitariamente</v>
      </c>
      <c r="DZR475" s="44" t="str">
        <f t="shared" si="399"/>
        <v>Inviable Sanitariamente</v>
      </c>
      <c r="DZS475" s="44" t="str">
        <f t="shared" si="399"/>
        <v>Inviable Sanitariamente</v>
      </c>
      <c r="DZT475" s="44" t="str">
        <f t="shared" si="400"/>
        <v>Inviable Sanitariamente</v>
      </c>
      <c r="DZU475" s="44" t="str">
        <f t="shared" si="400"/>
        <v>Inviable Sanitariamente</v>
      </c>
      <c r="DZV475" s="44" t="str">
        <f t="shared" si="400"/>
        <v>Inviable Sanitariamente</v>
      </c>
      <c r="DZW475" s="44" t="str">
        <f t="shared" si="400"/>
        <v>Inviable Sanitariamente</v>
      </c>
      <c r="DZX475" s="44" t="str">
        <f t="shared" si="400"/>
        <v>Inviable Sanitariamente</v>
      </c>
      <c r="DZY475" s="44" t="str">
        <f t="shared" si="400"/>
        <v>Inviable Sanitariamente</v>
      </c>
      <c r="DZZ475" s="44" t="str">
        <f t="shared" si="400"/>
        <v>Inviable Sanitariamente</v>
      </c>
      <c r="EAA475" s="44" t="str">
        <f t="shared" si="400"/>
        <v>Inviable Sanitariamente</v>
      </c>
      <c r="EAB475" s="44" t="str">
        <f t="shared" si="400"/>
        <v>Inviable Sanitariamente</v>
      </c>
      <c r="EAC475" s="44" t="str">
        <f t="shared" si="400"/>
        <v>Inviable Sanitariamente</v>
      </c>
      <c r="EAD475" s="44" t="str">
        <f t="shared" si="401"/>
        <v>Inviable Sanitariamente</v>
      </c>
      <c r="EAE475" s="44" t="str">
        <f t="shared" si="401"/>
        <v>Inviable Sanitariamente</v>
      </c>
      <c r="EAF475" s="44" t="str">
        <f t="shared" si="401"/>
        <v>Inviable Sanitariamente</v>
      </c>
      <c r="EAG475" s="44" t="str">
        <f t="shared" si="401"/>
        <v>Inviable Sanitariamente</v>
      </c>
      <c r="EAH475" s="44" t="str">
        <f t="shared" si="401"/>
        <v>Inviable Sanitariamente</v>
      </c>
      <c r="EAI475" s="44" t="str">
        <f t="shared" si="401"/>
        <v>Inviable Sanitariamente</v>
      </c>
      <c r="EAJ475" s="44" t="str">
        <f t="shared" si="401"/>
        <v>Inviable Sanitariamente</v>
      </c>
      <c r="EAK475" s="44" t="str">
        <f t="shared" si="401"/>
        <v>Inviable Sanitariamente</v>
      </c>
      <c r="EAL475" s="44" t="str">
        <f t="shared" si="401"/>
        <v>Inviable Sanitariamente</v>
      </c>
      <c r="EAM475" s="44" t="str">
        <f t="shared" si="401"/>
        <v>Inviable Sanitariamente</v>
      </c>
      <c r="EAN475" s="44" t="str">
        <f t="shared" si="402"/>
        <v>Inviable Sanitariamente</v>
      </c>
      <c r="EAO475" s="44" t="str">
        <f t="shared" si="402"/>
        <v>Inviable Sanitariamente</v>
      </c>
      <c r="EAP475" s="44" t="str">
        <f t="shared" si="402"/>
        <v>Inviable Sanitariamente</v>
      </c>
      <c r="EAQ475" s="44" t="str">
        <f t="shared" si="402"/>
        <v>Inviable Sanitariamente</v>
      </c>
      <c r="EAR475" s="44" t="str">
        <f t="shared" si="402"/>
        <v>Inviable Sanitariamente</v>
      </c>
      <c r="EAS475" s="44" t="str">
        <f t="shared" si="402"/>
        <v>Inviable Sanitariamente</v>
      </c>
      <c r="EAT475" s="44" t="str">
        <f t="shared" si="402"/>
        <v>Inviable Sanitariamente</v>
      </c>
      <c r="EAU475" s="44" t="str">
        <f t="shared" si="402"/>
        <v>Inviable Sanitariamente</v>
      </c>
      <c r="EAV475" s="44" t="str">
        <f t="shared" si="402"/>
        <v>Inviable Sanitariamente</v>
      </c>
      <c r="EAW475" s="44" t="str">
        <f t="shared" si="402"/>
        <v>Inviable Sanitariamente</v>
      </c>
      <c r="EAX475" s="44" t="str">
        <f t="shared" si="403"/>
        <v>Inviable Sanitariamente</v>
      </c>
      <c r="EAY475" s="44" t="str">
        <f t="shared" si="403"/>
        <v>Inviable Sanitariamente</v>
      </c>
      <c r="EAZ475" s="44" t="str">
        <f t="shared" si="403"/>
        <v>Inviable Sanitariamente</v>
      </c>
      <c r="EBA475" s="44" t="str">
        <f t="shared" si="403"/>
        <v>Inviable Sanitariamente</v>
      </c>
      <c r="EBB475" s="44" t="str">
        <f t="shared" si="403"/>
        <v>Inviable Sanitariamente</v>
      </c>
      <c r="EBC475" s="44" t="str">
        <f t="shared" si="403"/>
        <v>Inviable Sanitariamente</v>
      </c>
      <c r="EBD475" s="44" t="str">
        <f t="shared" si="403"/>
        <v>Inviable Sanitariamente</v>
      </c>
      <c r="EBE475" s="44" t="str">
        <f t="shared" si="403"/>
        <v>Inviable Sanitariamente</v>
      </c>
      <c r="EBF475" s="44" t="str">
        <f t="shared" si="403"/>
        <v>Inviable Sanitariamente</v>
      </c>
      <c r="EBG475" s="44" t="str">
        <f t="shared" si="403"/>
        <v>Inviable Sanitariamente</v>
      </c>
      <c r="EBH475" s="44" t="str">
        <f t="shared" si="404"/>
        <v>Inviable Sanitariamente</v>
      </c>
      <c r="EBI475" s="44" t="str">
        <f t="shared" si="404"/>
        <v>Inviable Sanitariamente</v>
      </c>
      <c r="EBJ475" s="44" t="str">
        <f t="shared" si="404"/>
        <v>Inviable Sanitariamente</v>
      </c>
      <c r="EBK475" s="44" t="str">
        <f t="shared" si="404"/>
        <v>Inviable Sanitariamente</v>
      </c>
      <c r="EBL475" s="44" t="str">
        <f t="shared" si="404"/>
        <v>Inviable Sanitariamente</v>
      </c>
      <c r="EBM475" s="44" t="str">
        <f t="shared" si="404"/>
        <v>Inviable Sanitariamente</v>
      </c>
      <c r="EBN475" s="44" t="str">
        <f t="shared" si="404"/>
        <v>Inviable Sanitariamente</v>
      </c>
      <c r="EBO475" s="44" t="str">
        <f t="shared" si="404"/>
        <v>Inviable Sanitariamente</v>
      </c>
      <c r="EBP475" s="44" t="str">
        <f t="shared" si="404"/>
        <v>Inviable Sanitariamente</v>
      </c>
      <c r="EBQ475" s="44" t="str">
        <f t="shared" si="404"/>
        <v>Inviable Sanitariamente</v>
      </c>
      <c r="EBR475" s="44" t="str">
        <f t="shared" si="405"/>
        <v>Inviable Sanitariamente</v>
      </c>
      <c r="EBS475" s="44" t="str">
        <f t="shared" si="405"/>
        <v>Inviable Sanitariamente</v>
      </c>
      <c r="EBT475" s="44" t="str">
        <f t="shared" si="405"/>
        <v>Inviable Sanitariamente</v>
      </c>
      <c r="EBU475" s="44" t="str">
        <f t="shared" si="405"/>
        <v>Inviable Sanitariamente</v>
      </c>
      <c r="EBV475" s="44" t="str">
        <f t="shared" si="405"/>
        <v>Inviable Sanitariamente</v>
      </c>
      <c r="EBW475" s="44" t="str">
        <f t="shared" si="405"/>
        <v>Inviable Sanitariamente</v>
      </c>
      <c r="EBX475" s="44" t="str">
        <f t="shared" si="405"/>
        <v>Inviable Sanitariamente</v>
      </c>
      <c r="EBY475" s="44" t="str">
        <f t="shared" si="405"/>
        <v>Inviable Sanitariamente</v>
      </c>
      <c r="EBZ475" s="44" t="str">
        <f t="shared" si="405"/>
        <v>Inviable Sanitariamente</v>
      </c>
      <c r="ECA475" s="44" t="str">
        <f t="shared" si="405"/>
        <v>Inviable Sanitariamente</v>
      </c>
      <c r="ECB475" s="44" t="str">
        <f t="shared" si="406"/>
        <v>Inviable Sanitariamente</v>
      </c>
      <c r="ECC475" s="44" t="str">
        <f t="shared" si="406"/>
        <v>Inviable Sanitariamente</v>
      </c>
      <c r="ECD475" s="44" t="str">
        <f t="shared" si="406"/>
        <v>Inviable Sanitariamente</v>
      </c>
      <c r="ECE475" s="44" t="str">
        <f t="shared" si="406"/>
        <v>Inviable Sanitariamente</v>
      </c>
      <c r="ECF475" s="44" t="str">
        <f t="shared" si="406"/>
        <v>Inviable Sanitariamente</v>
      </c>
      <c r="ECG475" s="44" t="str">
        <f t="shared" si="406"/>
        <v>Inviable Sanitariamente</v>
      </c>
      <c r="ECH475" s="44" t="str">
        <f t="shared" si="406"/>
        <v>Inviable Sanitariamente</v>
      </c>
      <c r="ECI475" s="44" t="str">
        <f t="shared" si="406"/>
        <v>Inviable Sanitariamente</v>
      </c>
      <c r="ECJ475" s="44" t="str">
        <f t="shared" si="406"/>
        <v>Inviable Sanitariamente</v>
      </c>
      <c r="ECK475" s="44" t="str">
        <f t="shared" si="406"/>
        <v>Inviable Sanitariamente</v>
      </c>
      <c r="ECL475" s="44" t="str">
        <f t="shared" si="407"/>
        <v>Inviable Sanitariamente</v>
      </c>
      <c r="ECM475" s="44" t="str">
        <f t="shared" si="407"/>
        <v>Inviable Sanitariamente</v>
      </c>
      <c r="ECN475" s="44" t="str">
        <f t="shared" si="407"/>
        <v>Inviable Sanitariamente</v>
      </c>
      <c r="ECO475" s="44" t="str">
        <f t="shared" si="407"/>
        <v>Inviable Sanitariamente</v>
      </c>
      <c r="ECP475" s="44" t="str">
        <f t="shared" si="407"/>
        <v>Inviable Sanitariamente</v>
      </c>
      <c r="ECQ475" s="44" t="str">
        <f t="shared" si="407"/>
        <v>Inviable Sanitariamente</v>
      </c>
      <c r="ECR475" s="44" t="str">
        <f t="shared" si="407"/>
        <v>Inviable Sanitariamente</v>
      </c>
      <c r="ECS475" s="44" t="str">
        <f t="shared" si="407"/>
        <v>Inviable Sanitariamente</v>
      </c>
      <c r="ECT475" s="44" t="str">
        <f t="shared" si="407"/>
        <v>Inviable Sanitariamente</v>
      </c>
      <c r="ECU475" s="44" t="str">
        <f t="shared" si="407"/>
        <v>Inviable Sanitariamente</v>
      </c>
      <c r="ECV475" s="44" t="str">
        <f t="shared" si="408"/>
        <v>Inviable Sanitariamente</v>
      </c>
      <c r="ECW475" s="44" t="str">
        <f t="shared" si="408"/>
        <v>Inviable Sanitariamente</v>
      </c>
      <c r="ECX475" s="44" t="str">
        <f t="shared" si="408"/>
        <v>Inviable Sanitariamente</v>
      </c>
      <c r="ECY475" s="44" t="str">
        <f t="shared" si="408"/>
        <v>Inviable Sanitariamente</v>
      </c>
      <c r="ECZ475" s="44" t="str">
        <f t="shared" si="408"/>
        <v>Inviable Sanitariamente</v>
      </c>
      <c r="EDA475" s="44" t="str">
        <f t="shared" si="408"/>
        <v>Inviable Sanitariamente</v>
      </c>
      <c r="EDB475" s="44" t="str">
        <f t="shared" si="408"/>
        <v>Inviable Sanitariamente</v>
      </c>
      <c r="EDC475" s="44" t="str">
        <f t="shared" si="408"/>
        <v>Inviable Sanitariamente</v>
      </c>
      <c r="EDD475" s="44" t="str">
        <f t="shared" si="408"/>
        <v>Inviable Sanitariamente</v>
      </c>
      <c r="EDE475" s="44" t="str">
        <f t="shared" si="408"/>
        <v>Inviable Sanitariamente</v>
      </c>
      <c r="EDF475" s="44" t="str">
        <f t="shared" si="409"/>
        <v>Inviable Sanitariamente</v>
      </c>
      <c r="EDG475" s="44" t="str">
        <f t="shared" si="409"/>
        <v>Inviable Sanitariamente</v>
      </c>
      <c r="EDH475" s="44" t="str">
        <f t="shared" si="409"/>
        <v>Inviable Sanitariamente</v>
      </c>
      <c r="EDI475" s="44" t="str">
        <f t="shared" si="409"/>
        <v>Inviable Sanitariamente</v>
      </c>
      <c r="EDJ475" s="44" t="str">
        <f t="shared" si="409"/>
        <v>Inviable Sanitariamente</v>
      </c>
      <c r="EDK475" s="44" t="str">
        <f t="shared" si="409"/>
        <v>Inviable Sanitariamente</v>
      </c>
      <c r="EDL475" s="44" t="str">
        <f t="shared" si="409"/>
        <v>Inviable Sanitariamente</v>
      </c>
      <c r="EDM475" s="44" t="str">
        <f t="shared" si="409"/>
        <v>Inviable Sanitariamente</v>
      </c>
      <c r="EDN475" s="44" t="str">
        <f t="shared" si="409"/>
        <v>Inviable Sanitariamente</v>
      </c>
      <c r="EDO475" s="44" t="str">
        <f t="shared" si="409"/>
        <v>Inviable Sanitariamente</v>
      </c>
      <c r="EDP475" s="44" t="str">
        <f t="shared" si="410"/>
        <v>Inviable Sanitariamente</v>
      </c>
      <c r="EDQ475" s="44" t="str">
        <f t="shared" si="410"/>
        <v>Inviable Sanitariamente</v>
      </c>
      <c r="EDR475" s="44" t="str">
        <f t="shared" si="410"/>
        <v>Inviable Sanitariamente</v>
      </c>
      <c r="EDS475" s="44" t="str">
        <f t="shared" si="410"/>
        <v>Inviable Sanitariamente</v>
      </c>
      <c r="EDT475" s="44" t="str">
        <f t="shared" si="410"/>
        <v>Inviable Sanitariamente</v>
      </c>
      <c r="EDU475" s="44" t="str">
        <f t="shared" si="410"/>
        <v>Inviable Sanitariamente</v>
      </c>
      <c r="EDV475" s="44" t="str">
        <f t="shared" si="410"/>
        <v>Inviable Sanitariamente</v>
      </c>
      <c r="EDW475" s="44" t="str">
        <f t="shared" si="410"/>
        <v>Inviable Sanitariamente</v>
      </c>
      <c r="EDX475" s="44" t="str">
        <f t="shared" si="410"/>
        <v>Inviable Sanitariamente</v>
      </c>
      <c r="EDY475" s="44" t="str">
        <f t="shared" si="410"/>
        <v>Inviable Sanitariamente</v>
      </c>
      <c r="EDZ475" s="44" t="str">
        <f t="shared" si="411"/>
        <v>Inviable Sanitariamente</v>
      </c>
      <c r="EEA475" s="44" t="str">
        <f t="shared" si="411"/>
        <v>Inviable Sanitariamente</v>
      </c>
      <c r="EEB475" s="44" t="str">
        <f t="shared" si="411"/>
        <v>Inviable Sanitariamente</v>
      </c>
      <c r="EEC475" s="44" t="str">
        <f t="shared" si="411"/>
        <v>Inviable Sanitariamente</v>
      </c>
      <c r="EED475" s="44" t="str">
        <f t="shared" si="411"/>
        <v>Inviable Sanitariamente</v>
      </c>
      <c r="EEE475" s="44" t="str">
        <f t="shared" si="411"/>
        <v>Inviable Sanitariamente</v>
      </c>
      <c r="EEF475" s="44" t="str">
        <f t="shared" si="411"/>
        <v>Inviable Sanitariamente</v>
      </c>
      <c r="EEG475" s="44" t="str">
        <f t="shared" si="411"/>
        <v>Inviable Sanitariamente</v>
      </c>
      <c r="EEH475" s="44" t="str">
        <f t="shared" si="411"/>
        <v>Inviable Sanitariamente</v>
      </c>
      <c r="EEI475" s="44" t="str">
        <f t="shared" si="411"/>
        <v>Inviable Sanitariamente</v>
      </c>
      <c r="EEJ475" s="44" t="str">
        <f t="shared" si="412"/>
        <v>Inviable Sanitariamente</v>
      </c>
      <c r="EEK475" s="44" t="str">
        <f t="shared" si="412"/>
        <v>Inviable Sanitariamente</v>
      </c>
      <c r="EEL475" s="44" t="str">
        <f t="shared" si="412"/>
        <v>Inviable Sanitariamente</v>
      </c>
      <c r="EEM475" s="44" t="str">
        <f t="shared" si="412"/>
        <v>Inviable Sanitariamente</v>
      </c>
      <c r="EEN475" s="44" t="str">
        <f t="shared" si="412"/>
        <v>Inviable Sanitariamente</v>
      </c>
      <c r="EEO475" s="44" t="str">
        <f t="shared" si="412"/>
        <v>Inviable Sanitariamente</v>
      </c>
      <c r="EEP475" s="44" t="str">
        <f t="shared" si="412"/>
        <v>Inviable Sanitariamente</v>
      </c>
      <c r="EEQ475" s="44" t="str">
        <f t="shared" si="412"/>
        <v>Inviable Sanitariamente</v>
      </c>
      <c r="EER475" s="44" t="str">
        <f t="shared" si="412"/>
        <v>Inviable Sanitariamente</v>
      </c>
      <c r="EES475" s="44" t="str">
        <f t="shared" si="412"/>
        <v>Inviable Sanitariamente</v>
      </c>
      <c r="EET475" s="44" t="str">
        <f t="shared" si="413"/>
        <v>Inviable Sanitariamente</v>
      </c>
      <c r="EEU475" s="44" t="str">
        <f t="shared" si="413"/>
        <v>Inviable Sanitariamente</v>
      </c>
      <c r="EEV475" s="44" t="str">
        <f t="shared" si="413"/>
        <v>Inviable Sanitariamente</v>
      </c>
      <c r="EEW475" s="44" t="str">
        <f t="shared" si="413"/>
        <v>Inviable Sanitariamente</v>
      </c>
      <c r="EEX475" s="44" t="str">
        <f t="shared" si="413"/>
        <v>Inviable Sanitariamente</v>
      </c>
      <c r="EEY475" s="44" t="str">
        <f t="shared" si="413"/>
        <v>Inviable Sanitariamente</v>
      </c>
      <c r="EEZ475" s="44" t="str">
        <f t="shared" si="413"/>
        <v>Inviable Sanitariamente</v>
      </c>
      <c r="EFA475" s="44" t="str">
        <f t="shared" si="413"/>
        <v>Inviable Sanitariamente</v>
      </c>
      <c r="EFB475" s="44" t="str">
        <f t="shared" si="413"/>
        <v>Inviable Sanitariamente</v>
      </c>
      <c r="EFC475" s="44" t="str">
        <f t="shared" si="413"/>
        <v>Inviable Sanitariamente</v>
      </c>
      <c r="EFD475" s="44" t="str">
        <f t="shared" si="414"/>
        <v>Inviable Sanitariamente</v>
      </c>
      <c r="EFE475" s="44" t="str">
        <f t="shared" si="414"/>
        <v>Inviable Sanitariamente</v>
      </c>
      <c r="EFF475" s="44" t="str">
        <f t="shared" si="414"/>
        <v>Inviable Sanitariamente</v>
      </c>
      <c r="EFG475" s="44" t="str">
        <f t="shared" si="414"/>
        <v>Inviable Sanitariamente</v>
      </c>
      <c r="EFH475" s="44" t="str">
        <f t="shared" si="414"/>
        <v>Inviable Sanitariamente</v>
      </c>
      <c r="EFI475" s="44" t="str">
        <f t="shared" si="414"/>
        <v>Inviable Sanitariamente</v>
      </c>
      <c r="EFJ475" s="44" t="str">
        <f t="shared" si="414"/>
        <v>Inviable Sanitariamente</v>
      </c>
      <c r="EFK475" s="44" t="str">
        <f t="shared" si="414"/>
        <v>Inviable Sanitariamente</v>
      </c>
      <c r="EFL475" s="44" t="str">
        <f t="shared" si="414"/>
        <v>Inviable Sanitariamente</v>
      </c>
      <c r="EFM475" s="44" t="str">
        <f t="shared" si="414"/>
        <v>Inviable Sanitariamente</v>
      </c>
      <c r="EFN475" s="44" t="str">
        <f t="shared" si="415"/>
        <v>Inviable Sanitariamente</v>
      </c>
      <c r="EFO475" s="44" t="str">
        <f t="shared" si="415"/>
        <v>Inviable Sanitariamente</v>
      </c>
      <c r="EFP475" s="44" t="str">
        <f t="shared" si="415"/>
        <v>Inviable Sanitariamente</v>
      </c>
      <c r="EFQ475" s="44" t="str">
        <f t="shared" si="415"/>
        <v>Inviable Sanitariamente</v>
      </c>
      <c r="EFR475" s="44" t="str">
        <f t="shared" si="415"/>
        <v>Inviable Sanitariamente</v>
      </c>
      <c r="EFS475" s="44" t="str">
        <f t="shared" si="415"/>
        <v>Inviable Sanitariamente</v>
      </c>
      <c r="EFT475" s="44" t="str">
        <f t="shared" si="415"/>
        <v>Inviable Sanitariamente</v>
      </c>
      <c r="EFU475" s="44" t="str">
        <f t="shared" si="415"/>
        <v>Inviable Sanitariamente</v>
      </c>
      <c r="EFV475" s="44" t="str">
        <f t="shared" si="415"/>
        <v>Inviable Sanitariamente</v>
      </c>
      <c r="EFW475" s="44" t="str">
        <f t="shared" si="415"/>
        <v>Inviable Sanitariamente</v>
      </c>
      <c r="EFX475" s="44" t="str">
        <f t="shared" si="416"/>
        <v>Inviable Sanitariamente</v>
      </c>
      <c r="EFY475" s="44" t="str">
        <f t="shared" si="416"/>
        <v>Inviable Sanitariamente</v>
      </c>
      <c r="EFZ475" s="44" t="str">
        <f t="shared" si="416"/>
        <v>Inviable Sanitariamente</v>
      </c>
      <c r="EGA475" s="44" t="str">
        <f t="shared" si="416"/>
        <v>Inviable Sanitariamente</v>
      </c>
      <c r="EGB475" s="44" t="str">
        <f t="shared" si="416"/>
        <v>Inviable Sanitariamente</v>
      </c>
      <c r="EGC475" s="44" t="str">
        <f t="shared" si="416"/>
        <v>Inviable Sanitariamente</v>
      </c>
      <c r="EGD475" s="44" t="str">
        <f t="shared" si="416"/>
        <v>Inviable Sanitariamente</v>
      </c>
      <c r="EGE475" s="44" t="str">
        <f t="shared" si="416"/>
        <v>Inviable Sanitariamente</v>
      </c>
      <c r="EGF475" s="44" t="str">
        <f t="shared" si="416"/>
        <v>Inviable Sanitariamente</v>
      </c>
      <c r="EGG475" s="44" t="str">
        <f t="shared" si="416"/>
        <v>Inviable Sanitariamente</v>
      </c>
      <c r="EGH475" s="44" t="str">
        <f t="shared" si="417"/>
        <v>Inviable Sanitariamente</v>
      </c>
      <c r="EGI475" s="44" t="str">
        <f t="shared" si="417"/>
        <v>Inviable Sanitariamente</v>
      </c>
      <c r="EGJ475" s="44" t="str">
        <f t="shared" si="417"/>
        <v>Inviable Sanitariamente</v>
      </c>
      <c r="EGK475" s="44" t="str">
        <f t="shared" si="417"/>
        <v>Inviable Sanitariamente</v>
      </c>
      <c r="EGL475" s="44" t="str">
        <f t="shared" si="417"/>
        <v>Inviable Sanitariamente</v>
      </c>
      <c r="EGM475" s="44" t="str">
        <f t="shared" si="417"/>
        <v>Inviable Sanitariamente</v>
      </c>
      <c r="EGN475" s="44" t="str">
        <f t="shared" si="417"/>
        <v>Inviable Sanitariamente</v>
      </c>
      <c r="EGO475" s="44" t="str">
        <f t="shared" si="417"/>
        <v>Inviable Sanitariamente</v>
      </c>
      <c r="EGP475" s="44" t="str">
        <f t="shared" si="417"/>
        <v>Inviable Sanitariamente</v>
      </c>
      <c r="EGQ475" s="44" t="str">
        <f t="shared" si="417"/>
        <v>Inviable Sanitariamente</v>
      </c>
      <c r="EGR475" s="44" t="str">
        <f t="shared" si="418"/>
        <v>Inviable Sanitariamente</v>
      </c>
      <c r="EGS475" s="44" t="str">
        <f t="shared" si="418"/>
        <v>Inviable Sanitariamente</v>
      </c>
      <c r="EGT475" s="44" t="str">
        <f t="shared" si="418"/>
        <v>Inviable Sanitariamente</v>
      </c>
      <c r="EGU475" s="44" t="str">
        <f t="shared" si="418"/>
        <v>Inviable Sanitariamente</v>
      </c>
      <c r="EGV475" s="44" t="str">
        <f t="shared" si="418"/>
        <v>Inviable Sanitariamente</v>
      </c>
      <c r="EGW475" s="44" t="str">
        <f t="shared" si="418"/>
        <v>Inviable Sanitariamente</v>
      </c>
      <c r="EGX475" s="44" t="str">
        <f t="shared" si="418"/>
        <v>Inviable Sanitariamente</v>
      </c>
      <c r="EGY475" s="44" t="str">
        <f t="shared" si="418"/>
        <v>Inviable Sanitariamente</v>
      </c>
      <c r="EGZ475" s="44" t="str">
        <f t="shared" si="418"/>
        <v>Inviable Sanitariamente</v>
      </c>
      <c r="EHA475" s="44" t="str">
        <f t="shared" si="418"/>
        <v>Inviable Sanitariamente</v>
      </c>
      <c r="EHB475" s="44" t="str">
        <f t="shared" si="419"/>
        <v>Inviable Sanitariamente</v>
      </c>
      <c r="EHC475" s="44" t="str">
        <f t="shared" si="419"/>
        <v>Inviable Sanitariamente</v>
      </c>
      <c r="EHD475" s="44" t="str">
        <f t="shared" si="419"/>
        <v>Inviable Sanitariamente</v>
      </c>
      <c r="EHE475" s="44" t="str">
        <f t="shared" si="419"/>
        <v>Inviable Sanitariamente</v>
      </c>
      <c r="EHF475" s="44" t="str">
        <f t="shared" si="419"/>
        <v>Inviable Sanitariamente</v>
      </c>
      <c r="EHG475" s="44" t="str">
        <f t="shared" si="419"/>
        <v>Inviable Sanitariamente</v>
      </c>
      <c r="EHH475" s="44" t="str">
        <f t="shared" si="419"/>
        <v>Inviable Sanitariamente</v>
      </c>
      <c r="EHI475" s="44" t="str">
        <f t="shared" si="419"/>
        <v>Inviable Sanitariamente</v>
      </c>
      <c r="EHJ475" s="44" t="str">
        <f t="shared" si="419"/>
        <v>Inviable Sanitariamente</v>
      </c>
      <c r="EHK475" s="44" t="str">
        <f t="shared" si="419"/>
        <v>Inviable Sanitariamente</v>
      </c>
      <c r="EHL475" s="44" t="str">
        <f t="shared" si="420"/>
        <v>Inviable Sanitariamente</v>
      </c>
      <c r="EHM475" s="44" t="str">
        <f t="shared" si="420"/>
        <v>Inviable Sanitariamente</v>
      </c>
      <c r="EHN475" s="44" t="str">
        <f t="shared" si="420"/>
        <v>Inviable Sanitariamente</v>
      </c>
      <c r="EHO475" s="44" t="str">
        <f t="shared" si="420"/>
        <v>Inviable Sanitariamente</v>
      </c>
      <c r="EHP475" s="44" t="str">
        <f t="shared" si="420"/>
        <v>Inviable Sanitariamente</v>
      </c>
      <c r="EHQ475" s="44" t="str">
        <f t="shared" si="420"/>
        <v>Inviable Sanitariamente</v>
      </c>
      <c r="EHR475" s="44" t="str">
        <f t="shared" si="420"/>
        <v>Inviable Sanitariamente</v>
      </c>
      <c r="EHS475" s="44" t="str">
        <f t="shared" si="420"/>
        <v>Inviable Sanitariamente</v>
      </c>
      <c r="EHT475" s="44" t="str">
        <f t="shared" si="420"/>
        <v>Inviable Sanitariamente</v>
      </c>
      <c r="EHU475" s="44" t="str">
        <f t="shared" si="420"/>
        <v>Inviable Sanitariamente</v>
      </c>
      <c r="EHV475" s="44" t="str">
        <f t="shared" si="421"/>
        <v>Inviable Sanitariamente</v>
      </c>
      <c r="EHW475" s="44" t="str">
        <f t="shared" si="421"/>
        <v>Inviable Sanitariamente</v>
      </c>
      <c r="EHX475" s="44" t="str">
        <f t="shared" si="421"/>
        <v>Inviable Sanitariamente</v>
      </c>
      <c r="EHY475" s="44" t="str">
        <f t="shared" si="421"/>
        <v>Inviable Sanitariamente</v>
      </c>
      <c r="EHZ475" s="44" t="str">
        <f t="shared" si="421"/>
        <v>Inviable Sanitariamente</v>
      </c>
      <c r="EIA475" s="44" t="str">
        <f t="shared" si="421"/>
        <v>Inviable Sanitariamente</v>
      </c>
      <c r="EIB475" s="44" t="str">
        <f t="shared" si="421"/>
        <v>Inviable Sanitariamente</v>
      </c>
      <c r="EIC475" s="44" t="str">
        <f t="shared" si="421"/>
        <v>Inviable Sanitariamente</v>
      </c>
      <c r="EID475" s="44" t="str">
        <f t="shared" si="421"/>
        <v>Inviable Sanitariamente</v>
      </c>
      <c r="EIE475" s="44" t="str">
        <f t="shared" si="421"/>
        <v>Inviable Sanitariamente</v>
      </c>
      <c r="EIF475" s="44" t="str">
        <f t="shared" si="422"/>
        <v>Inviable Sanitariamente</v>
      </c>
      <c r="EIG475" s="44" t="str">
        <f t="shared" si="422"/>
        <v>Inviable Sanitariamente</v>
      </c>
      <c r="EIH475" s="44" t="str">
        <f t="shared" si="422"/>
        <v>Inviable Sanitariamente</v>
      </c>
      <c r="EII475" s="44" t="str">
        <f t="shared" si="422"/>
        <v>Inviable Sanitariamente</v>
      </c>
      <c r="EIJ475" s="44" t="str">
        <f t="shared" si="422"/>
        <v>Inviable Sanitariamente</v>
      </c>
      <c r="EIK475" s="44" t="str">
        <f t="shared" si="422"/>
        <v>Inviable Sanitariamente</v>
      </c>
      <c r="EIL475" s="44" t="str">
        <f t="shared" si="422"/>
        <v>Inviable Sanitariamente</v>
      </c>
      <c r="EIM475" s="44" t="str">
        <f t="shared" si="422"/>
        <v>Inviable Sanitariamente</v>
      </c>
      <c r="EIN475" s="44" t="str">
        <f t="shared" si="422"/>
        <v>Inviable Sanitariamente</v>
      </c>
      <c r="EIO475" s="44" t="str">
        <f t="shared" si="422"/>
        <v>Inviable Sanitariamente</v>
      </c>
      <c r="EIP475" s="44" t="str">
        <f t="shared" si="423"/>
        <v>Inviable Sanitariamente</v>
      </c>
      <c r="EIQ475" s="44" t="str">
        <f t="shared" si="423"/>
        <v>Inviable Sanitariamente</v>
      </c>
      <c r="EIR475" s="44" t="str">
        <f t="shared" si="423"/>
        <v>Inviable Sanitariamente</v>
      </c>
      <c r="EIS475" s="44" t="str">
        <f t="shared" si="423"/>
        <v>Inviable Sanitariamente</v>
      </c>
      <c r="EIT475" s="44" t="str">
        <f t="shared" si="423"/>
        <v>Inviable Sanitariamente</v>
      </c>
      <c r="EIU475" s="44" t="str">
        <f t="shared" si="423"/>
        <v>Inviable Sanitariamente</v>
      </c>
      <c r="EIV475" s="44" t="str">
        <f t="shared" si="423"/>
        <v>Inviable Sanitariamente</v>
      </c>
      <c r="EIW475" s="44" t="str">
        <f t="shared" si="423"/>
        <v>Inviable Sanitariamente</v>
      </c>
      <c r="EIX475" s="44" t="str">
        <f t="shared" si="423"/>
        <v>Inviable Sanitariamente</v>
      </c>
      <c r="EIY475" s="44" t="str">
        <f t="shared" si="423"/>
        <v>Inviable Sanitariamente</v>
      </c>
      <c r="EIZ475" s="44" t="str">
        <f t="shared" si="424"/>
        <v>Inviable Sanitariamente</v>
      </c>
      <c r="EJA475" s="44" t="str">
        <f t="shared" si="424"/>
        <v>Inviable Sanitariamente</v>
      </c>
      <c r="EJB475" s="44" t="str">
        <f t="shared" si="424"/>
        <v>Inviable Sanitariamente</v>
      </c>
      <c r="EJC475" s="44" t="str">
        <f t="shared" si="424"/>
        <v>Inviable Sanitariamente</v>
      </c>
      <c r="EJD475" s="44" t="str">
        <f t="shared" si="424"/>
        <v>Inviable Sanitariamente</v>
      </c>
      <c r="EJE475" s="44" t="str">
        <f t="shared" si="424"/>
        <v>Inviable Sanitariamente</v>
      </c>
      <c r="EJF475" s="44" t="str">
        <f t="shared" si="424"/>
        <v>Inviable Sanitariamente</v>
      </c>
      <c r="EJG475" s="44" t="str">
        <f t="shared" si="424"/>
        <v>Inviable Sanitariamente</v>
      </c>
      <c r="EJH475" s="44" t="str">
        <f t="shared" si="424"/>
        <v>Inviable Sanitariamente</v>
      </c>
      <c r="EJI475" s="44" t="str">
        <f t="shared" si="424"/>
        <v>Inviable Sanitariamente</v>
      </c>
      <c r="EJJ475" s="44" t="str">
        <f t="shared" si="425"/>
        <v>Inviable Sanitariamente</v>
      </c>
      <c r="EJK475" s="44" t="str">
        <f t="shared" si="425"/>
        <v>Inviable Sanitariamente</v>
      </c>
      <c r="EJL475" s="44" t="str">
        <f t="shared" si="425"/>
        <v>Inviable Sanitariamente</v>
      </c>
      <c r="EJM475" s="44" t="str">
        <f t="shared" si="425"/>
        <v>Inviable Sanitariamente</v>
      </c>
      <c r="EJN475" s="44" t="str">
        <f t="shared" si="425"/>
        <v>Inviable Sanitariamente</v>
      </c>
      <c r="EJO475" s="44" t="str">
        <f t="shared" si="425"/>
        <v>Inviable Sanitariamente</v>
      </c>
      <c r="EJP475" s="44" t="str">
        <f t="shared" si="425"/>
        <v>Inviable Sanitariamente</v>
      </c>
      <c r="EJQ475" s="44" t="str">
        <f t="shared" si="425"/>
        <v>Inviable Sanitariamente</v>
      </c>
      <c r="EJR475" s="44" t="str">
        <f t="shared" si="425"/>
        <v>Inviable Sanitariamente</v>
      </c>
      <c r="EJS475" s="44" t="str">
        <f t="shared" si="425"/>
        <v>Inviable Sanitariamente</v>
      </c>
      <c r="EJT475" s="44" t="str">
        <f t="shared" si="426"/>
        <v>Inviable Sanitariamente</v>
      </c>
      <c r="EJU475" s="44" t="str">
        <f t="shared" si="426"/>
        <v>Inviable Sanitariamente</v>
      </c>
      <c r="EJV475" s="44" t="str">
        <f t="shared" si="426"/>
        <v>Inviable Sanitariamente</v>
      </c>
      <c r="EJW475" s="44" t="str">
        <f t="shared" si="426"/>
        <v>Inviable Sanitariamente</v>
      </c>
      <c r="EJX475" s="44" t="str">
        <f t="shared" si="426"/>
        <v>Inviable Sanitariamente</v>
      </c>
      <c r="EJY475" s="44" t="str">
        <f t="shared" si="426"/>
        <v>Inviable Sanitariamente</v>
      </c>
      <c r="EJZ475" s="44" t="str">
        <f t="shared" si="426"/>
        <v>Inviable Sanitariamente</v>
      </c>
      <c r="EKA475" s="44" t="str">
        <f t="shared" si="426"/>
        <v>Inviable Sanitariamente</v>
      </c>
      <c r="EKB475" s="44" t="str">
        <f t="shared" si="426"/>
        <v>Inviable Sanitariamente</v>
      </c>
      <c r="EKC475" s="44" t="str">
        <f t="shared" si="426"/>
        <v>Inviable Sanitariamente</v>
      </c>
      <c r="EKD475" s="44" t="str">
        <f t="shared" si="427"/>
        <v>Inviable Sanitariamente</v>
      </c>
      <c r="EKE475" s="44" t="str">
        <f t="shared" si="427"/>
        <v>Inviable Sanitariamente</v>
      </c>
      <c r="EKF475" s="44" t="str">
        <f t="shared" si="427"/>
        <v>Inviable Sanitariamente</v>
      </c>
      <c r="EKG475" s="44" t="str">
        <f t="shared" si="427"/>
        <v>Inviable Sanitariamente</v>
      </c>
      <c r="EKH475" s="44" t="str">
        <f t="shared" si="427"/>
        <v>Inviable Sanitariamente</v>
      </c>
      <c r="EKI475" s="44" t="str">
        <f t="shared" si="427"/>
        <v>Inviable Sanitariamente</v>
      </c>
      <c r="EKJ475" s="44" t="str">
        <f t="shared" si="427"/>
        <v>Inviable Sanitariamente</v>
      </c>
      <c r="EKK475" s="44" t="str">
        <f t="shared" si="427"/>
        <v>Inviable Sanitariamente</v>
      </c>
      <c r="EKL475" s="44" t="str">
        <f t="shared" si="427"/>
        <v>Inviable Sanitariamente</v>
      </c>
      <c r="EKM475" s="44" t="str">
        <f t="shared" si="427"/>
        <v>Inviable Sanitariamente</v>
      </c>
      <c r="EKN475" s="44" t="str">
        <f t="shared" si="428"/>
        <v>Inviable Sanitariamente</v>
      </c>
      <c r="EKO475" s="44" t="str">
        <f t="shared" si="428"/>
        <v>Inviable Sanitariamente</v>
      </c>
      <c r="EKP475" s="44" t="str">
        <f t="shared" si="428"/>
        <v>Inviable Sanitariamente</v>
      </c>
      <c r="EKQ475" s="44" t="str">
        <f t="shared" si="428"/>
        <v>Inviable Sanitariamente</v>
      </c>
      <c r="EKR475" s="44" t="str">
        <f t="shared" si="428"/>
        <v>Inviable Sanitariamente</v>
      </c>
      <c r="EKS475" s="44" t="str">
        <f t="shared" si="428"/>
        <v>Inviable Sanitariamente</v>
      </c>
      <c r="EKT475" s="44" t="str">
        <f t="shared" si="428"/>
        <v>Inviable Sanitariamente</v>
      </c>
      <c r="EKU475" s="44" t="str">
        <f t="shared" si="428"/>
        <v>Inviable Sanitariamente</v>
      </c>
      <c r="EKV475" s="44" t="str">
        <f t="shared" si="428"/>
        <v>Inviable Sanitariamente</v>
      </c>
      <c r="EKW475" s="44" t="str">
        <f t="shared" si="428"/>
        <v>Inviable Sanitariamente</v>
      </c>
      <c r="EKX475" s="44" t="str">
        <f t="shared" si="429"/>
        <v>Inviable Sanitariamente</v>
      </c>
      <c r="EKY475" s="44" t="str">
        <f t="shared" si="429"/>
        <v>Inviable Sanitariamente</v>
      </c>
      <c r="EKZ475" s="44" t="str">
        <f t="shared" si="429"/>
        <v>Inviable Sanitariamente</v>
      </c>
      <c r="ELA475" s="44" t="str">
        <f t="shared" si="429"/>
        <v>Inviable Sanitariamente</v>
      </c>
      <c r="ELB475" s="44" t="str">
        <f t="shared" si="429"/>
        <v>Inviable Sanitariamente</v>
      </c>
      <c r="ELC475" s="44" t="str">
        <f t="shared" si="429"/>
        <v>Inviable Sanitariamente</v>
      </c>
      <c r="ELD475" s="44" t="str">
        <f t="shared" si="429"/>
        <v>Inviable Sanitariamente</v>
      </c>
      <c r="ELE475" s="44" t="str">
        <f t="shared" si="429"/>
        <v>Inviable Sanitariamente</v>
      </c>
      <c r="ELF475" s="44" t="str">
        <f t="shared" si="429"/>
        <v>Inviable Sanitariamente</v>
      </c>
      <c r="ELG475" s="44" t="str">
        <f t="shared" si="429"/>
        <v>Inviable Sanitariamente</v>
      </c>
      <c r="ELH475" s="44" t="str">
        <f t="shared" si="430"/>
        <v>Inviable Sanitariamente</v>
      </c>
      <c r="ELI475" s="44" t="str">
        <f t="shared" si="430"/>
        <v>Inviable Sanitariamente</v>
      </c>
      <c r="ELJ475" s="44" t="str">
        <f t="shared" si="430"/>
        <v>Inviable Sanitariamente</v>
      </c>
      <c r="ELK475" s="44" t="str">
        <f t="shared" si="430"/>
        <v>Inviable Sanitariamente</v>
      </c>
      <c r="ELL475" s="44" t="str">
        <f t="shared" si="430"/>
        <v>Inviable Sanitariamente</v>
      </c>
      <c r="ELM475" s="44" t="str">
        <f t="shared" si="430"/>
        <v>Inviable Sanitariamente</v>
      </c>
      <c r="ELN475" s="44" t="str">
        <f t="shared" si="430"/>
        <v>Inviable Sanitariamente</v>
      </c>
      <c r="ELO475" s="44" t="str">
        <f t="shared" si="430"/>
        <v>Inviable Sanitariamente</v>
      </c>
      <c r="ELP475" s="44" t="str">
        <f t="shared" si="430"/>
        <v>Inviable Sanitariamente</v>
      </c>
      <c r="ELQ475" s="44" t="str">
        <f t="shared" si="430"/>
        <v>Inviable Sanitariamente</v>
      </c>
      <c r="ELR475" s="44" t="str">
        <f t="shared" si="431"/>
        <v>Inviable Sanitariamente</v>
      </c>
      <c r="ELS475" s="44" t="str">
        <f t="shared" si="431"/>
        <v>Inviable Sanitariamente</v>
      </c>
      <c r="ELT475" s="44" t="str">
        <f t="shared" si="431"/>
        <v>Inviable Sanitariamente</v>
      </c>
      <c r="ELU475" s="44" t="str">
        <f t="shared" si="431"/>
        <v>Inviable Sanitariamente</v>
      </c>
      <c r="ELV475" s="44" t="str">
        <f t="shared" si="431"/>
        <v>Inviable Sanitariamente</v>
      </c>
      <c r="ELW475" s="44" t="str">
        <f t="shared" si="431"/>
        <v>Inviable Sanitariamente</v>
      </c>
      <c r="ELX475" s="44" t="str">
        <f t="shared" si="431"/>
        <v>Inviable Sanitariamente</v>
      </c>
      <c r="ELY475" s="44" t="str">
        <f t="shared" si="431"/>
        <v>Inviable Sanitariamente</v>
      </c>
      <c r="ELZ475" s="44" t="str">
        <f t="shared" si="431"/>
        <v>Inviable Sanitariamente</v>
      </c>
      <c r="EMA475" s="44" t="str">
        <f t="shared" si="431"/>
        <v>Inviable Sanitariamente</v>
      </c>
      <c r="EMB475" s="44" t="str">
        <f t="shared" si="432"/>
        <v>Inviable Sanitariamente</v>
      </c>
      <c r="EMC475" s="44" t="str">
        <f t="shared" si="432"/>
        <v>Inviable Sanitariamente</v>
      </c>
      <c r="EMD475" s="44" t="str">
        <f t="shared" si="432"/>
        <v>Inviable Sanitariamente</v>
      </c>
      <c r="EME475" s="44" t="str">
        <f t="shared" si="432"/>
        <v>Inviable Sanitariamente</v>
      </c>
      <c r="EMF475" s="44" t="str">
        <f t="shared" si="432"/>
        <v>Inviable Sanitariamente</v>
      </c>
      <c r="EMG475" s="44" t="str">
        <f t="shared" si="432"/>
        <v>Inviable Sanitariamente</v>
      </c>
      <c r="EMH475" s="44" t="str">
        <f t="shared" si="432"/>
        <v>Inviable Sanitariamente</v>
      </c>
      <c r="EMI475" s="44" t="str">
        <f t="shared" si="432"/>
        <v>Inviable Sanitariamente</v>
      </c>
      <c r="EMJ475" s="44" t="str">
        <f t="shared" si="432"/>
        <v>Inviable Sanitariamente</v>
      </c>
      <c r="EMK475" s="44" t="str">
        <f t="shared" si="432"/>
        <v>Inviable Sanitariamente</v>
      </c>
      <c r="EML475" s="44" t="str">
        <f t="shared" si="433"/>
        <v>Inviable Sanitariamente</v>
      </c>
      <c r="EMM475" s="44" t="str">
        <f t="shared" si="433"/>
        <v>Inviable Sanitariamente</v>
      </c>
      <c r="EMN475" s="44" t="str">
        <f t="shared" si="433"/>
        <v>Inviable Sanitariamente</v>
      </c>
      <c r="EMO475" s="44" t="str">
        <f t="shared" si="433"/>
        <v>Inviable Sanitariamente</v>
      </c>
      <c r="EMP475" s="44" t="str">
        <f t="shared" si="433"/>
        <v>Inviable Sanitariamente</v>
      </c>
      <c r="EMQ475" s="44" t="str">
        <f t="shared" si="433"/>
        <v>Inviable Sanitariamente</v>
      </c>
      <c r="EMR475" s="44" t="str">
        <f t="shared" si="433"/>
        <v>Inviable Sanitariamente</v>
      </c>
      <c r="EMS475" s="44" t="str">
        <f t="shared" si="433"/>
        <v>Inviable Sanitariamente</v>
      </c>
      <c r="EMT475" s="44" t="str">
        <f t="shared" si="433"/>
        <v>Inviable Sanitariamente</v>
      </c>
      <c r="EMU475" s="44" t="str">
        <f t="shared" si="433"/>
        <v>Inviable Sanitariamente</v>
      </c>
      <c r="EMV475" s="44" t="str">
        <f t="shared" si="434"/>
        <v>Inviable Sanitariamente</v>
      </c>
      <c r="EMW475" s="44" t="str">
        <f t="shared" si="434"/>
        <v>Inviable Sanitariamente</v>
      </c>
      <c r="EMX475" s="44" t="str">
        <f t="shared" si="434"/>
        <v>Inviable Sanitariamente</v>
      </c>
      <c r="EMY475" s="44" t="str">
        <f t="shared" si="434"/>
        <v>Inviable Sanitariamente</v>
      </c>
      <c r="EMZ475" s="44" t="str">
        <f t="shared" si="434"/>
        <v>Inviable Sanitariamente</v>
      </c>
      <c r="ENA475" s="44" t="str">
        <f t="shared" si="434"/>
        <v>Inviable Sanitariamente</v>
      </c>
      <c r="ENB475" s="44" t="str">
        <f t="shared" si="434"/>
        <v>Inviable Sanitariamente</v>
      </c>
      <c r="ENC475" s="44" t="str">
        <f t="shared" si="434"/>
        <v>Inviable Sanitariamente</v>
      </c>
      <c r="END475" s="44" t="str">
        <f t="shared" si="434"/>
        <v>Inviable Sanitariamente</v>
      </c>
      <c r="ENE475" s="44" t="str">
        <f t="shared" si="434"/>
        <v>Inviable Sanitariamente</v>
      </c>
      <c r="ENF475" s="44" t="str">
        <f t="shared" si="435"/>
        <v>Inviable Sanitariamente</v>
      </c>
      <c r="ENG475" s="44" t="str">
        <f t="shared" si="435"/>
        <v>Inviable Sanitariamente</v>
      </c>
      <c r="ENH475" s="44" t="str">
        <f t="shared" si="435"/>
        <v>Inviable Sanitariamente</v>
      </c>
      <c r="ENI475" s="44" t="str">
        <f t="shared" si="435"/>
        <v>Inviable Sanitariamente</v>
      </c>
      <c r="ENJ475" s="44" t="str">
        <f t="shared" si="435"/>
        <v>Inviable Sanitariamente</v>
      </c>
      <c r="ENK475" s="44" t="str">
        <f t="shared" si="435"/>
        <v>Inviable Sanitariamente</v>
      </c>
      <c r="ENL475" s="44" t="str">
        <f t="shared" si="435"/>
        <v>Inviable Sanitariamente</v>
      </c>
      <c r="ENM475" s="44" t="str">
        <f t="shared" si="435"/>
        <v>Inviable Sanitariamente</v>
      </c>
      <c r="ENN475" s="44" t="str">
        <f t="shared" si="435"/>
        <v>Inviable Sanitariamente</v>
      </c>
      <c r="ENO475" s="44" t="str">
        <f t="shared" si="435"/>
        <v>Inviable Sanitariamente</v>
      </c>
      <c r="ENP475" s="44" t="str">
        <f t="shared" si="436"/>
        <v>Inviable Sanitariamente</v>
      </c>
      <c r="ENQ475" s="44" t="str">
        <f t="shared" si="436"/>
        <v>Inviable Sanitariamente</v>
      </c>
      <c r="ENR475" s="44" t="str">
        <f t="shared" si="436"/>
        <v>Inviable Sanitariamente</v>
      </c>
      <c r="ENS475" s="44" t="str">
        <f t="shared" si="436"/>
        <v>Inviable Sanitariamente</v>
      </c>
      <c r="ENT475" s="44" t="str">
        <f t="shared" si="436"/>
        <v>Inviable Sanitariamente</v>
      </c>
      <c r="ENU475" s="44" t="str">
        <f t="shared" si="436"/>
        <v>Inviable Sanitariamente</v>
      </c>
      <c r="ENV475" s="44" t="str">
        <f t="shared" si="436"/>
        <v>Inviable Sanitariamente</v>
      </c>
      <c r="ENW475" s="44" t="str">
        <f t="shared" si="436"/>
        <v>Inviable Sanitariamente</v>
      </c>
      <c r="ENX475" s="44" t="str">
        <f t="shared" si="436"/>
        <v>Inviable Sanitariamente</v>
      </c>
      <c r="ENY475" s="44" t="str">
        <f t="shared" si="436"/>
        <v>Inviable Sanitariamente</v>
      </c>
      <c r="ENZ475" s="44" t="str">
        <f t="shared" si="437"/>
        <v>Inviable Sanitariamente</v>
      </c>
      <c r="EOA475" s="44" t="str">
        <f t="shared" si="437"/>
        <v>Inviable Sanitariamente</v>
      </c>
      <c r="EOB475" s="44" t="str">
        <f t="shared" si="437"/>
        <v>Inviable Sanitariamente</v>
      </c>
      <c r="EOC475" s="44" t="str">
        <f t="shared" si="437"/>
        <v>Inviable Sanitariamente</v>
      </c>
      <c r="EOD475" s="44" t="str">
        <f t="shared" si="437"/>
        <v>Inviable Sanitariamente</v>
      </c>
      <c r="EOE475" s="44" t="str">
        <f t="shared" si="437"/>
        <v>Inviable Sanitariamente</v>
      </c>
      <c r="EOF475" s="44" t="str">
        <f t="shared" si="437"/>
        <v>Inviable Sanitariamente</v>
      </c>
      <c r="EOG475" s="44" t="str">
        <f t="shared" si="437"/>
        <v>Inviable Sanitariamente</v>
      </c>
      <c r="EOH475" s="44" t="str">
        <f t="shared" si="437"/>
        <v>Inviable Sanitariamente</v>
      </c>
      <c r="EOI475" s="44" t="str">
        <f t="shared" si="437"/>
        <v>Inviable Sanitariamente</v>
      </c>
      <c r="EOJ475" s="44" t="str">
        <f t="shared" si="438"/>
        <v>Inviable Sanitariamente</v>
      </c>
      <c r="EOK475" s="44" t="str">
        <f t="shared" si="438"/>
        <v>Inviable Sanitariamente</v>
      </c>
      <c r="EOL475" s="44" t="str">
        <f t="shared" si="438"/>
        <v>Inviable Sanitariamente</v>
      </c>
      <c r="EOM475" s="44" t="str">
        <f t="shared" si="438"/>
        <v>Inviable Sanitariamente</v>
      </c>
      <c r="EON475" s="44" t="str">
        <f t="shared" si="438"/>
        <v>Inviable Sanitariamente</v>
      </c>
      <c r="EOO475" s="44" t="str">
        <f t="shared" si="438"/>
        <v>Inviable Sanitariamente</v>
      </c>
      <c r="EOP475" s="44" t="str">
        <f t="shared" si="438"/>
        <v>Inviable Sanitariamente</v>
      </c>
      <c r="EOQ475" s="44" t="str">
        <f t="shared" si="438"/>
        <v>Inviable Sanitariamente</v>
      </c>
      <c r="EOR475" s="44" t="str">
        <f t="shared" si="438"/>
        <v>Inviable Sanitariamente</v>
      </c>
      <c r="EOS475" s="44" t="str">
        <f t="shared" si="438"/>
        <v>Inviable Sanitariamente</v>
      </c>
      <c r="EOT475" s="44" t="str">
        <f t="shared" si="439"/>
        <v>Inviable Sanitariamente</v>
      </c>
      <c r="EOU475" s="44" t="str">
        <f t="shared" si="439"/>
        <v>Inviable Sanitariamente</v>
      </c>
      <c r="EOV475" s="44" t="str">
        <f t="shared" si="439"/>
        <v>Inviable Sanitariamente</v>
      </c>
      <c r="EOW475" s="44" t="str">
        <f t="shared" si="439"/>
        <v>Inviable Sanitariamente</v>
      </c>
      <c r="EOX475" s="44" t="str">
        <f t="shared" si="439"/>
        <v>Inviable Sanitariamente</v>
      </c>
      <c r="EOY475" s="44" t="str">
        <f t="shared" si="439"/>
        <v>Inviable Sanitariamente</v>
      </c>
      <c r="EOZ475" s="44" t="str">
        <f t="shared" si="439"/>
        <v>Inviable Sanitariamente</v>
      </c>
      <c r="EPA475" s="44" t="str">
        <f t="shared" si="439"/>
        <v>Inviable Sanitariamente</v>
      </c>
      <c r="EPB475" s="44" t="str">
        <f t="shared" si="439"/>
        <v>Inviable Sanitariamente</v>
      </c>
      <c r="EPC475" s="44" t="str">
        <f t="shared" si="439"/>
        <v>Inviable Sanitariamente</v>
      </c>
      <c r="EPD475" s="44" t="str">
        <f t="shared" si="440"/>
        <v>Inviable Sanitariamente</v>
      </c>
      <c r="EPE475" s="44" t="str">
        <f t="shared" si="440"/>
        <v>Inviable Sanitariamente</v>
      </c>
      <c r="EPF475" s="44" t="str">
        <f t="shared" si="440"/>
        <v>Inviable Sanitariamente</v>
      </c>
      <c r="EPG475" s="44" t="str">
        <f t="shared" si="440"/>
        <v>Inviable Sanitariamente</v>
      </c>
      <c r="EPH475" s="44" t="str">
        <f t="shared" si="440"/>
        <v>Inviable Sanitariamente</v>
      </c>
      <c r="EPI475" s="44" t="str">
        <f t="shared" si="440"/>
        <v>Inviable Sanitariamente</v>
      </c>
      <c r="EPJ475" s="44" t="str">
        <f t="shared" si="440"/>
        <v>Inviable Sanitariamente</v>
      </c>
      <c r="EPK475" s="44" t="str">
        <f t="shared" si="440"/>
        <v>Inviable Sanitariamente</v>
      </c>
      <c r="EPL475" s="44" t="str">
        <f t="shared" si="440"/>
        <v>Inviable Sanitariamente</v>
      </c>
      <c r="EPM475" s="44" t="str">
        <f t="shared" si="440"/>
        <v>Inviable Sanitariamente</v>
      </c>
      <c r="EPN475" s="44" t="str">
        <f t="shared" si="441"/>
        <v>Inviable Sanitariamente</v>
      </c>
      <c r="EPO475" s="44" t="str">
        <f t="shared" si="441"/>
        <v>Inviable Sanitariamente</v>
      </c>
      <c r="EPP475" s="44" t="str">
        <f t="shared" si="441"/>
        <v>Inviable Sanitariamente</v>
      </c>
      <c r="EPQ475" s="44" t="str">
        <f t="shared" si="441"/>
        <v>Inviable Sanitariamente</v>
      </c>
      <c r="EPR475" s="44" t="str">
        <f t="shared" si="441"/>
        <v>Inviable Sanitariamente</v>
      </c>
      <c r="EPS475" s="44" t="str">
        <f t="shared" si="441"/>
        <v>Inviable Sanitariamente</v>
      </c>
      <c r="EPT475" s="44" t="str">
        <f t="shared" si="441"/>
        <v>Inviable Sanitariamente</v>
      </c>
      <c r="EPU475" s="44" t="str">
        <f t="shared" si="441"/>
        <v>Inviable Sanitariamente</v>
      </c>
      <c r="EPV475" s="44" t="str">
        <f t="shared" si="441"/>
        <v>Inviable Sanitariamente</v>
      </c>
      <c r="EPW475" s="44" t="str">
        <f t="shared" si="441"/>
        <v>Inviable Sanitariamente</v>
      </c>
      <c r="EPX475" s="44" t="str">
        <f t="shared" si="442"/>
        <v>Inviable Sanitariamente</v>
      </c>
      <c r="EPY475" s="44" t="str">
        <f t="shared" si="442"/>
        <v>Inviable Sanitariamente</v>
      </c>
      <c r="EPZ475" s="44" t="str">
        <f t="shared" si="442"/>
        <v>Inviable Sanitariamente</v>
      </c>
      <c r="EQA475" s="44" t="str">
        <f t="shared" si="442"/>
        <v>Inviable Sanitariamente</v>
      </c>
      <c r="EQB475" s="44" t="str">
        <f t="shared" si="442"/>
        <v>Inviable Sanitariamente</v>
      </c>
      <c r="EQC475" s="44" t="str">
        <f t="shared" si="442"/>
        <v>Inviable Sanitariamente</v>
      </c>
      <c r="EQD475" s="44" t="str">
        <f t="shared" si="442"/>
        <v>Inviable Sanitariamente</v>
      </c>
      <c r="EQE475" s="44" t="str">
        <f t="shared" si="442"/>
        <v>Inviable Sanitariamente</v>
      </c>
      <c r="EQF475" s="44" t="str">
        <f t="shared" si="442"/>
        <v>Inviable Sanitariamente</v>
      </c>
      <c r="EQG475" s="44" t="str">
        <f t="shared" si="442"/>
        <v>Inviable Sanitariamente</v>
      </c>
      <c r="EQH475" s="44" t="str">
        <f t="shared" si="443"/>
        <v>Inviable Sanitariamente</v>
      </c>
      <c r="EQI475" s="44" t="str">
        <f t="shared" si="443"/>
        <v>Inviable Sanitariamente</v>
      </c>
      <c r="EQJ475" s="44" t="str">
        <f t="shared" si="443"/>
        <v>Inviable Sanitariamente</v>
      </c>
      <c r="EQK475" s="44" t="str">
        <f t="shared" si="443"/>
        <v>Inviable Sanitariamente</v>
      </c>
      <c r="EQL475" s="44" t="str">
        <f t="shared" si="443"/>
        <v>Inviable Sanitariamente</v>
      </c>
      <c r="EQM475" s="44" t="str">
        <f t="shared" si="443"/>
        <v>Inviable Sanitariamente</v>
      </c>
      <c r="EQN475" s="44" t="str">
        <f t="shared" si="443"/>
        <v>Inviable Sanitariamente</v>
      </c>
      <c r="EQO475" s="44" t="str">
        <f t="shared" si="443"/>
        <v>Inviable Sanitariamente</v>
      </c>
      <c r="EQP475" s="44" t="str">
        <f t="shared" si="443"/>
        <v>Inviable Sanitariamente</v>
      </c>
      <c r="EQQ475" s="44" t="str">
        <f t="shared" si="443"/>
        <v>Inviable Sanitariamente</v>
      </c>
      <c r="EQR475" s="44" t="str">
        <f t="shared" si="444"/>
        <v>Inviable Sanitariamente</v>
      </c>
      <c r="EQS475" s="44" t="str">
        <f t="shared" si="444"/>
        <v>Inviable Sanitariamente</v>
      </c>
      <c r="EQT475" s="44" t="str">
        <f t="shared" si="444"/>
        <v>Inviable Sanitariamente</v>
      </c>
      <c r="EQU475" s="44" t="str">
        <f t="shared" si="444"/>
        <v>Inviable Sanitariamente</v>
      </c>
      <c r="EQV475" s="44" t="str">
        <f t="shared" si="444"/>
        <v>Inviable Sanitariamente</v>
      </c>
      <c r="EQW475" s="44" t="str">
        <f t="shared" si="444"/>
        <v>Inviable Sanitariamente</v>
      </c>
      <c r="EQX475" s="44" t="str">
        <f t="shared" si="444"/>
        <v>Inviable Sanitariamente</v>
      </c>
      <c r="EQY475" s="44" t="str">
        <f t="shared" si="444"/>
        <v>Inviable Sanitariamente</v>
      </c>
      <c r="EQZ475" s="44" t="str">
        <f t="shared" si="444"/>
        <v>Inviable Sanitariamente</v>
      </c>
      <c r="ERA475" s="44" t="str">
        <f t="shared" si="444"/>
        <v>Inviable Sanitariamente</v>
      </c>
      <c r="ERB475" s="44" t="str">
        <f t="shared" si="445"/>
        <v>Inviable Sanitariamente</v>
      </c>
      <c r="ERC475" s="44" t="str">
        <f t="shared" si="445"/>
        <v>Inviable Sanitariamente</v>
      </c>
      <c r="ERD475" s="44" t="str">
        <f t="shared" si="445"/>
        <v>Inviable Sanitariamente</v>
      </c>
      <c r="ERE475" s="44" t="str">
        <f t="shared" si="445"/>
        <v>Inviable Sanitariamente</v>
      </c>
      <c r="ERF475" s="44" t="str">
        <f t="shared" si="445"/>
        <v>Inviable Sanitariamente</v>
      </c>
      <c r="ERG475" s="44" t="str">
        <f t="shared" si="445"/>
        <v>Inviable Sanitariamente</v>
      </c>
      <c r="ERH475" s="44" t="str">
        <f t="shared" si="445"/>
        <v>Inviable Sanitariamente</v>
      </c>
      <c r="ERI475" s="44" t="str">
        <f t="shared" si="445"/>
        <v>Inviable Sanitariamente</v>
      </c>
      <c r="ERJ475" s="44" t="str">
        <f t="shared" si="445"/>
        <v>Inviable Sanitariamente</v>
      </c>
      <c r="ERK475" s="44" t="str">
        <f t="shared" si="445"/>
        <v>Inviable Sanitariamente</v>
      </c>
      <c r="ERL475" s="44" t="str">
        <f t="shared" si="446"/>
        <v>Inviable Sanitariamente</v>
      </c>
      <c r="ERM475" s="44" t="str">
        <f t="shared" si="446"/>
        <v>Inviable Sanitariamente</v>
      </c>
      <c r="ERN475" s="44" t="str">
        <f t="shared" si="446"/>
        <v>Inviable Sanitariamente</v>
      </c>
      <c r="ERO475" s="44" t="str">
        <f t="shared" si="446"/>
        <v>Inviable Sanitariamente</v>
      </c>
      <c r="ERP475" s="44" t="str">
        <f t="shared" si="446"/>
        <v>Inviable Sanitariamente</v>
      </c>
      <c r="ERQ475" s="44" t="str">
        <f t="shared" si="446"/>
        <v>Inviable Sanitariamente</v>
      </c>
      <c r="ERR475" s="44" t="str">
        <f t="shared" si="446"/>
        <v>Inviable Sanitariamente</v>
      </c>
      <c r="ERS475" s="44" t="str">
        <f t="shared" si="446"/>
        <v>Inviable Sanitariamente</v>
      </c>
      <c r="ERT475" s="44" t="str">
        <f t="shared" si="446"/>
        <v>Inviable Sanitariamente</v>
      </c>
      <c r="ERU475" s="44" t="str">
        <f t="shared" si="446"/>
        <v>Inviable Sanitariamente</v>
      </c>
      <c r="ERV475" s="44" t="str">
        <f t="shared" si="447"/>
        <v>Inviable Sanitariamente</v>
      </c>
      <c r="ERW475" s="44" t="str">
        <f t="shared" si="447"/>
        <v>Inviable Sanitariamente</v>
      </c>
      <c r="ERX475" s="44" t="str">
        <f t="shared" si="447"/>
        <v>Inviable Sanitariamente</v>
      </c>
      <c r="ERY475" s="44" t="str">
        <f t="shared" si="447"/>
        <v>Inviable Sanitariamente</v>
      </c>
      <c r="ERZ475" s="44" t="str">
        <f t="shared" si="447"/>
        <v>Inviable Sanitariamente</v>
      </c>
      <c r="ESA475" s="44" t="str">
        <f t="shared" si="447"/>
        <v>Inviable Sanitariamente</v>
      </c>
      <c r="ESB475" s="44" t="str">
        <f t="shared" si="447"/>
        <v>Inviable Sanitariamente</v>
      </c>
      <c r="ESC475" s="44" t="str">
        <f t="shared" si="447"/>
        <v>Inviable Sanitariamente</v>
      </c>
      <c r="ESD475" s="44" t="str">
        <f t="shared" si="447"/>
        <v>Inviable Sanitariamente</v>
      </c>
      <c r="ESE475" s="44" t="str">
        <f t="shared" si="447"/>
        <v>Inviable Sanitariamente</v>
      </c>
      <c r="ESF475" s="44" t="str">
        <f t="shared" si="448"/>
        <v>Inviable Sanitariamente</v>
      </c>
      <c r="ESG475" s="44" t="str">
        <f t="shared" si="448"/>
        <v>Inviable Sanitariamente</v>
      </c>
      <c r="ESH475" s="44" t="str">
        <f t="shared" si="448"/>
        <v>Inviable Sanitariamente</v>
      </c>
      <c r="ESI475" s="44" t="str">
        <f t="shared" si="448"/>
        <v>Inviable Sanitariamente</v>
      </c>
      <c r="ESJ475" s="44" t="str">
        <f t="shared" si="448"/>
        <v>Inviable Sanitariamente</v>
      </c>
      <c r="ESK475" s="44" t="str">
        <f t="shared" si="448"/>
        <v>Inviable Sanitariamente</v>
      </c>
      <c r="ESL475" s="44" t="str">
        <f t="shared" si="448"/>
        <v>Inviable Sanitariamente</v>
      </c>
      <c r="ESM475" s="44" t="str">
        <f t="shared" si="448"/>
        <v>Inviable Sanitariamente</v>
      </c>
      <c r="ESN475" s="44" t="str">
        <f t="shared" si="448"/>
        <v>Inviable Sanitariamente</v>
      </c>
      <c r="ESO475" s="44" t="str">
        <f t="shared" si="448"/>
        <v>Inviable Sanitariamente</v>
      </c>
      <c r="ESP475" s="44" t="str">
        <f t="shared" si="449"/>
        <v>Inviable Sanitariamente</v>
      </c>
      <c r="ESQ475" s="44" t="str">
        <f t="shared" si="449"/>
        <v>Inviable Sanitariamente</v>
      </c>
      <c r="ESR475" s="44" t="str">
        <f t="shared" si="449"/>
        <v>Inviable Sanitariamente</v>
      </c>
      <c r="ESS475" s="44" t="str">
        <f t="shared" si="449"/>
        <v>Inviable Sanitariamente</v>
      </c>
      <c r="EST475" s="44" t="str">
        <f t="shared" si="449"/>
        <v>Inviable Sanitariamente</v>
      </c>
      <c r="ESU475" s="44" t="str">
        <f t="shared" si="449"/>
        <v>Inviable Sanitariamente</v>
      </c>
      <c r="ESV475" s="44" t="str">
        <f t="shared" si="449"/>
        <v>Inviable Sanitariamente</v>
      </c>
      <c r="ESW475" s="44" t="str">
        <f t="shared" si="449"/>
        <v>Inviable Sanitariamente</v>
      </c>
      <c r="ESX475" s="44" t="str">
        <f t="shared" si="449"/>
        <v>Inviable Sanitariamente</v>
      </c>
      <c r="ESY475" s="44" t="str">
        <f t="shared" si="449"/>
        <v>Inviable Sanitariamente</v>
      </c>
      <c r="ESZ475" s="44" t="str">
        <f t="shared" si="450"/>
        <v>Inviable Sanitariamente</v>
      </c>
      <c r="ETA475" s="44" t="str">
        <f t="shared" si="450"/>
        <v>Inviable Sanitariamente</v>
      </c>
      <c r="ETB475" s="44" t="str">
        <f t="shared" si="450"/>
        <v>Inviable Sanitariamente</v>
      </c>
      <c r="ETC475" s="44" t="str">
        <f t="shared" si="450"/>
        <v>Inviable Sanitariamente</v>
      </c>
      <c r="ETD475" s="44" t="str">
        <f t="shared" si="450"/>
        <v>Inviable Sanitariamente</v>
      </c>
      <c r="ETE475" s="44" t="str">
        <f t="shared" si="450"/>
        <v>Inviable Sanitariamente</v>
      </c>
      <c r="ETF475" s="44" t="str">
        <f t="shared" si="450"/>
        <v>Inviable Sanitariamente</v>
      </c>
      <c r="ETG475" s="44" t="str">
        <f t="shared" si="450"/>
        <v>Inviable Sanitariamente</v>
      </c>
      <c r="ETH475" s="44" t="str">
        <f t="shared" si="450"/>
        <v>Inviable Sanitariamente</v>
      </c>
      <c r="ETI475" s="44" t="str">
        <f t="shared" si="450"/>
        <v>Inviable Sanitariamente</v>
      </c>
      <c r="ETJ475" s="44" t="str">
        <f t="shared" si="451"/>
        <v>Inviable Sanitariamente</v>
      </c>
      <c r="ETK475" s="44" t="str">
        <f t="shared" si="451"/>
        <v>Inviable Sanitariamente</v>
      </c>
      <c r="ETL475" s="44" t="str">
        <f t="shared" si="451"/>
        <v>Inviable Sanitariamente</v>
      </c>
      <c r="ETM475" s="44" t="str">
        <f t="shared" si="451"/>
        <v>Inviable Sanitariamente</v>
      </c>
      <c r="ETN475" s="44" t="str">
        <f t="shared" si="451"/>
        <v>Inviable Sanitariamente</v>
      </c>
      <c r="ETO475" s="44" t="str">
        <f t="shared" si="451"/>
        <v>Inviable Sanitariamente</v>
      </c>
      <c r="ETP475" s="44" t="str">
        <f t="shared" si="451"/>
        <v>Inviable Sanitariamente</v>
      </c>
      <c r="ETQ475" s="44" t="str">
        <f t="shared" si="451"/>
        <v>Inviable Sanitariamente</v>
      </c>
      <c r="ETR475" s="44" t="str">
        <f t="shared" si="451"/>
        <v>Inviable Sanitariamente</v>
      </c>
      <c r="ETS475" s="44" t="str">
        <f t="shared" si="451"/>
        <v>Inviable Sanitariamente</v>
      </c>
      <c r="ETT475" s="44" t="str">
        <f t="shared" si="452"/>
        <v>Inviable Sanitariamente</v>
      </c>
      <c r="ETU475" s="44" t="str">
        <f t="shared" si="452"/>
        <v>Inviable Sanitariamente</v>
      </c>
      <c r="ETV475" s="44" t="str">
        <f t="shared" si="452"/>
        <v>Inviable Sanitariamente</v>
      </c>
      <c r="ETW475" s="44" t="str">
        <f t="shared" si="452"/>
        <v>Inviable Sanitariamente</v>
      </c>
      <c r="ETX475" s="44" t="str">
        <f t="shared" si="452"/>
        <v>Inviable Sanitariamente</v>
      </c>
      <c r="ETY475" s="44" t="str">
        <f t="shared" si="452"/>
        <v>Inviable Sanitariamente</v>
      </c>
      <c r="ETZ475" s="44" t="str">
        <f t="shared" si="452"/>
        <v>Inviable Sanitariamente</v>
      </c>
      <c r="EUA475" s="44" t="str">
        <f t="shared" si="452"/>
        <v>Inviable Sanitariamente</v>
      </c>
      <c r="EUB475" s="44" t="str">
        <f t="shared" si="452"/>
        <v>Inviable Sanitariamente</v>
      </c>
      <c r="EUC475" s="44" t="str">
        <f t="shared" si="452"/>
        <v>Inviable Sanitariamente</v>
      </c>
      <c r="EUD475" s="44" t="str">
        <f t="shared" si="453"/>
        <v>Inviable Sanitariamente</v>
      </c>
      <c r="EUE475" s="44" t="str">
        <f t="shared" si="453"/>
        <v>Inviable Sanitariamente</v>
      </c>
      <c r="EUF475" s="44" t="str">
        <f t="shared" si="453"/>
        <v>Inviable Sanitariamente</v>
      </c>
      <c r="EUG475" s="44" t="str">
        <f t="shared" si="453"/>
        <v>Inviable Sanitariamente</v>
      </c>
      <c r="EUH475" s="44" t="str">
        <f t="shared" si="453"/>
        <v>Inviable Sanitariamente</v>
      </c>
      <c r="EUI475" s="44" t="str">
        <f t="shared" si="453"/>
        <v>Inviable Sanitariamente</v>
      </c>
      <c r="EUJ475" s="44" t="str">
        <f t="shared" si="453"/>
        <v>Inviable Sanitariamente</v>
      </c>
      <c r="EUK475" s="44" t="str">
        <f t="shared" si="453"/>
        <v>Inviable Sanitariamente</v>
      </c>
      <c r="EUL475" s="44" t="str">
        <f t="shared" si="453"/>
        <v>Inviable Sanitariamente</v>
      </c>
      <c r="EUM475" s="44" t="str">
        <f t="shared" si="453"/>
        <v>Inviable Sanitariamente</v>
      </c>
      <c r="EUN475" s="44" t="str">
        <f t="shared" si="454"/>
        <v>Inviable Sanitariamente</v>
      </c>
      <c r="EUO475" s="44" t="str">
        <f t="shared" si="454"/>
        <v>Inviable Sanitariamente</v>
      </c>
      <c r="EUP475" s="44" t="str">
        <f t="shared" si="454"/>
        <v>Inviable Sanitariamente</v>
      </c>
      <c r="EUQ475" s="44" t="str">
        <f t="shared" si="454"/>
        <v>Inviable Sanitariamente</v>
      </c>
      <c r="EUR475" s="44" t="str">
        <f t="shared" si="454"/>
        <v>Inviable Sanitariamente</v>
      </c>
      <c r="EUS475" s="44" t="str">
        <f t="shared" si="454"/>
        <v>Inviable Sanitariamente</v>
      </c>
      <c r="EUT475" s="44" t="str">
        <f t="shared" si="454"/>
        <v>Inviable Sanitariamente</v>
      </c>
      <c r="EUU475" s="44" t="str">
        <f t="shared" si="454"/>
        <v>Inviable Sanitariamente</v>
      </c>
      <c r="EUV475" s="44" t="str">
        <f t="shared" si="454"/>
        <v>Inviable Sanitariamente</v>
      </c>
      <c r="EUW475" s="44" t="str">
        <f t="shared" si="454"/>
        <v>Inviable Sanitariamente</v>
      </c>
      <c r="EUX475" s="44" t="str">
        <f t="shared" si="455"/>
        <v>Inviable Sanitariamente</v>
      </c>
      <c r="EUY475" s="44" t="str">
        <f t="shared" si="455"/>
        <v>Inviable Sanitariamente</v>
      </c>
      <c r="EUZ475" s="44" t="str">
        <f t="shared" si="455"/>
        <v>Inviable Sanitariamente</v>
      </c>
      <c r="EVA475" s="44" t="str">
        <f t="shared" si="455"/>
        <v>Inviable Sanitariamente</v>
      </c>
      <c r="EVB475" s="44" t="str">
        <f t="shared" si="455"/>
        <v>Inviable Sanitariamente</v>
      </c>
      <c r="EVC475" s="44" t="str">
        <f t="shared" si="455"/>
        <v>Inviable Sanitariamente</v>
      </c>
      <c r="EVD475" s="44" t="str">
        <f t="shared" si="455"/>
        <v>Inviable Sanitariamente</v>
      </c>
      <c r="EVE475" s="44" t="str">
        <f t="shared" si="455"/>
        <v>Inviable Sanitariamente</v>
      </c>
      <c r="EVF475" s="44" t="str">
        <f t="shared" si="455"/>
        <v>Inviable Sanitariamente</v>
      </c>
      <c r="EVG475" s="44" t="str">
        <f t="shared" si="455"/>
        <v>Inviable Sanitariamente</v>
      </c>
      <c r="EVH475" s="44" t="str">
        <f t="shared" si="456"/>
        <v>Inviable Sanitariamente</v>
      </c>
      <c r="EVI475" s="44" t="str">
        <f t="shared" si="456"/>
        <v>Inviable Sanitariamente</v>
      </c>
      <c r="EVJ475" s="44" t="str">
        <f t="shared" si="456"/>
        <v>Inviable Sanitariamente</v>
      </c>
      <c r="EVK475" s="44" t="str">
        <f t="shared" si="456"/>
        <v>Inviable Sanitariamente</v>
      </c>
      <c r="EVL475" s="44" t="str">
        <f t="shared" si="456"/>
        <v>Inviable Sanitariamente</v>
      </c>
      <c r="EVM475" s="44" t="str">
        <f t="shared" si="456"/>
        <v>Inviable Sanitariamente</v>
      </c>
      <c r="EVN475" s="44" t="str">
        <f t="shared" si="456"/>
        <v>Inviable Sanitariamente</v>
      </c>
      <c r="EVO475" s="44" t="str">
        <f t="shared" si="456"/>
        <v>Inviable Sanitariamente</v>
      </c>
      <c r="EVP475" s="44" t="str">
        <f t="shared" si="456"/>
        <v>Inviable Sanitariamente</v>
      </c>
      <c r="EVQ475" s="44" t="str">
        <f t="shared" si="456"/>
        <v>Inviable Sanitariamente</v>
      </c>
      <c r="EVR475" s="44" t="str">
        <f t="shared" si="457"/>
        <v>Inviable Sanitariamente</v>
      </c>
      <c r="EVS475" s="44" t="str">
        <f t="shared" si="457"/>
        <v>Inviable Sanitariamente</v>
      </c>
      <c r="EVT475" s="44" t="str">
        <f t="shared" si="457"/>
        <v>Inviable Sanitariamente</v>
      </c>
      <c r="EVU475" s="44" t="str">
        <f t="shared" si="457"/>
        <v>Inviable Sanitariamente</v>
      </c>
      <c r="EVV475" s="44" t="str">
        <f t="shared" si="457"/>
        <v>Inviable Sanitariamente</v>
      </c>
      <c r="EVW475" s="44" t="str">
        <f t="shared" si="457"/>
        <v>Inviable Sanitariamente</v>
      </c>
      <c r="EVX475" s="44" t="str">
        <f t="shared" si="457"/>
        <v>Inviable Sanitariamente</v>
      </c>
      <c r="EVY475" s="44" t="str">
        <f t="shared" si="457"/>
        <v>Inviable Sanitariamente</v>
      </c>
      <c r="EVZ475" s="44" t="str">
        <f t="shared" si="457"/>
        <v>Inviable Sanitariamente</v>
      </c>
      <c r="EWA475" s="44" t="str">
        <f t="shared" si="457"/>
        <v>Inviable Sanitariamente</v>
      </c>
      <c r="EWB475" s="44" t="str">
        <f t="shared" si="458"/>
        <v>Inviable Sanitariamente</v>
      </c>
      <c r="EWC475" s="44" t="str">
        <f t="shared" si="458"/>
        <v>Inviable Sanitariamente</v>
      </c>
      <c r="EWD475" s="44" t="str">
        <f t="shared" si="458"/>
        <v>Inviable Sanitariamente</v>
      </c>
      <c r="EWE475" s="44" t="str">
        <f t="shared" si="458"/>
        <v>Inviable Sanitariamente</v>
      </c>
      <c r="EWF475" s="44" t="str">
        <f t="shared" si="458"/>
        <v>Inviable Sanitariamente</v>
      </c>
      <c r="EWG475" s="44" t="str">
        <f t="shared" si="458"/>
        <v>Inviable Sanitariamente</v>
      </c>
      <c r="EWH475" s="44" t="str">
        <f t="shared" si="458"/>
        <v>Inviable Sanitariamente</v>
      </c>
      <c r="EWI475" s="44" t="str">
        <f t="shared" si="458"/>
        <v>Inviable Sanitariamente</v>
      </c>
      <c r="EWJ475" s="44" t="str">
        <f t="shared" si="458"/>
        <v>Inviable Sanitariamente</v>
      </c>
      <c r="EWK475" s="44" t="str">
        <f t="shared" si="458"/>
        <v>Inviable Sanitariamente</v>
      </c>
      <c r="EWL475" s="44" t="str">
        <f t="shared" si="459"/>
        <v>Inviable Sanitariamente</v>
      </c>
      <c r="EWM475" s="44" t="str">
        <f t="shared" si="459"/>
        <v>Inviable Sanitariamente</v>
      </c>
      <c r="EWN475" s="44" t="str">
        <f t="shared" si="459"/>
        <v>Inviable Sanitariamente</v>
      </c>
      <c r="EWO475" s="44" t="str">
        <f t="shared" si="459"/>
        <v>Inviable Sanitariamente</v>
      </c>
      <c r="EWP475" s="44" t="str">
        <f t="shared" si="459"/>
        <v>Inviable Sanitariamente</v>
      </c>
      <c r="EWQ475" s="44" t="str">
        <f t="shared" si="459"/>
        <v>Inviable Sanitariamente</v>
      </c>
      <c r="EWR475" s="44" t="str">
        <f t="shared" si="459"/>
        <v>Inviable Sanitariamente</v>
      </c>
      <c r="EWS475" s="44" t="str">
        <f t="shared" si="459"/>
        <v>Inviable Sanitariamente</v>
      </c>
      <c r="EWT475" s="44" t="str">
        <f t="shared" si="459"/>
        <v>Inviable Sanitariamente</v>
      </c>
      <c r="EWU475" s="44" t="str">
        <f t="shared" si="459"/>
        <v>Inviable Sanitariamente</v>
      </c>
      <c r="EWV475" s="44" t="str">
        <f t="shared" si="460"/>
        <v>Inviable Sanitariamente</v>
      </c>
      <c r="EWW475" s="44" t="str">
        <f t="shared" si="460"/>
        <v>Inviable Sanitariamente</v>
      </c>
      <c r="EWX475" s="44" t="str">
        <f t="shared" si="460"/>
        <v>Inviable Sanitariamente</v>
      </c>
      <c r="EWY475" s="44" t="str">
        <f t="shared" si="460"/>
        <v>Inviable Sanitariamente</v>
      </c>
      <c r="EWZ475" s="44" t="str">
        <f t="shared" si="460"/>
        <v>Inviable Sanitariamente</v>
      </c>
      <c r="EXA475" s="44" t="str">
        <f t="shared" si="460"/>
        <v>Inviable Sanitariamente</v>
      </c>
      <c r="EXB475" s="44" t="str">
        <f t="shared" si="460"/>
        <v>Inviable Sanitariamente</v>
      </c>
      <c r="EXC475" s="44" t="str">
        <f t="shared" si="460"/>
        <v>Inviable Sanitariamente</v>
      </c>
      <c r="EXD475" s="44" t="str">
        <f t="shared" si="460"/>
        <v>Inviable Sanitariamente</v>
      </c>
      <c r="EXE475" s="44" t="str">
        <f t="shared" si="460"/>
        <v>Inviable Sanitariamente</v>
      </c>
      <c r="EXF475" s="44" t="str">
        <f t="shared" si="461"/>
        <v>Inviable Sanitariamente</v>
      </c>
      <c r="EXG475" s="44" t="str">
        <f t="shared" si="461"/>
        <v>Inviable Sanitariamente</v>
      </c>
      <c r="EXH475" s="44" t="str">
        <f t="shared" si="461"/>
        <v>Inviable Sanitariamente</v>
      </c>
      <c r="EXI475" s="44" t="str">
        <f t="shared" si="461"/>
        <v>Inviable Sanitariamente</v>
      </c>
      <c r="EXJ475" s="44" t="str">
        <f t="shared" si="461"/>
        <v>Inviable Sanitariamente</v>
      </c>
      <c r="EXK475" s="44" t="str">
        <f t="shared" si="461"/>
        <v>Inviable Sanitariamente</v>
      </c>
      <c r="EXL475" s="44" t="str">
        <f t="shared" si="461"/>
        <v>Inviable Sanitariamente</v>
      </c>
      <c r="EXM475" s="44" t="str">
        <f t="shared" si="461"/>
        <v>Inviable Sanitariamente</v>
      </c>
      <c r="EXN475" s="44" t="str">
        <f t="shared" si="461"/>
        <v>Inviable Sanitariamente</v>
      </c>
      <c r="EXO475" s="44" t="str">
        <f t="shared" si="461"/>
        <v>Inviable Sanitariamente</v>
      </c>
      <c r="EXP475" s="44" t="str">
        <f t="shared" si="462"/>
        <v>Inviable Sanitariamente</v>
      </c>
      <c r="EXQ475" s="44" t="str">
        <f t="shared" si="462"/>
        <v>Inviable Sanitariamente</v>
      </c>
      <c r="EXR475" s="44" t="str">
        <f t="shared" si="462"/>
        <v>Inviable Sanitariamente</v>
      </c>
      <c r="EXS475" s="44" t="str">
        <f t="shared" si="462"/>
        <v>Inviable Sanitariamente</v>
      </c>
      <c r="EXT475" s="44" t="str">
        <f t="shared" si="462"/>
        <v>Inviable Sanitariamente</v>
      </c>
      <c r="EXU475" s="44" t="str">
        <f t="shared" si="462"/>
        <v>Inviable Sanitariamente</v>
      </c>
      <c r="EXV475" s="44" t="str">
        <f t="shared" si="462"/>
        <v>Inviable Sanitariamente</v>
      </c>
      <c r="EXW475" s="44" t="str">
        <f t="shared" si="462"/>
        <v>Inviable Sanitariamente</v>
      </c>
      <c r="EXX475" s="44" t="str">
        <f t="shared" si="462"/>
        <v>Inviable Sanitariamente</v>
      </c>
      <c r="EXY475" s="44" t="str">
        <f t="shared" si="462"/>
        <v>Inviable Sanitariamente</v>
      </c>
      <c r="EXZ475" s="44" t="str">
        <f t="shared" si="463"/>
        <v>Inviable Sanitariamente</v>
      </c>
      <c r="EYA475" s="44" t="str">
        <f t="shared" si="463"/>
        <v>Inviable Sanitariamente</v>
      </c>
      <c r="EYB475" s="44" t="str">
        <f t="shared" si="463"/>
        <v>Inviable Sanitariamente</v>
      </c>
      <c r="EYC475" s="44" t="str">
        <f t="shared" si="463"/>
        <v>Inviable Sanitariamente</v>
      </c>
      <c r="EYD475" s="44" t="str">
        <f t="shared" si="463"/>
        <v>Inviable Sanitariamente</v>
      </c>
      <c r="EYE475" s="44" t="str">
        <f t="shared" si="463"/>
        <v>Inviable Sanitariamente</v>
      </c>
      <c r="EYF475" s="44" t="str">
        <f t="shared" si="463"/>
        <v>Inviable Sanitariamente</v>
      </c>
      <c r="EYG475" s="44" t="str">
        <f t="shared" si="463"/>
        <v>Inviable Sanitariamente</v>
      </c>
      <c r="EYH475" s="44" t="str">
        <f t="shared" si="463"/>
        <v>Inviable Sanitariamente</v>
      </c>
      <c r="EYI475" s="44" t="str">
        <f t="shared" si="463"/>
        <v>Inviable Sanitariamente</v>
      </c>
      <c r="EYJ475" s="44" t="str">
        <f t="shared" si="464"/>
        <v>Inviable Sanitariamente</v>
      </c>
      <c r="EYK475" s="44" t="str">
        <f t="shared" si="464"/>
        <v>Inviable Sanitariamente</v>
      </c>
      <c r="EYL475" s="44" t="str">
        <f t="shared" si="464"/>
        <v>Inviable Sanitariamente</v>
      </c>
      <c r="EYM475" s="44" t="str">
        <f t="shared" si="464"/>
        <v>Inviable Sanitariamente</v>
      </c>
      <c r="EYN475" s="44" t="str">
        <f t="shared" si="464"/>
        <v>Inviable Sanitariamente</v>
      </c>
      <c r="EYO475" s="44" t="str">
        <f t="shared" si="464"/>
        <v>Inviable Sanitariamente</v>
      </c>
      <c r="EYP475" s="44" t="str">
        <f t="shared" si="464"/>
        <v>Inviable Sanitariamente</v>
      </c>
      <c r="EYQ475" s="44" t="str">
        <f t="shared" si="464"/>
        <v>Inviable Sanitariamente</v>
      </c>
      <c r="EYR475" s="44" t="str">
        <f t="shared" si="464"/>
        <v>Inviable Sanitariamente</v>
      </c>
      <c r="EYS475" s="44" t="str">
        <f t="shared" si="464"/>
        <v>Inviable Sanitariamente</v>
      </c>
      <c r="EYT475" s="44" t="str">
        <f t="shared" si="465"/>
        <v>Inviable Sanitariamente</v>
      </c>
      <c r="EYU475" s="44" t="str">
        <f t="shared" si="465"/>
        <v>Inviable Sanitariamente</v>
      </c>
      <c r="EYV475" s="44" t="str">
        <f t="shared" si="465"/>
        <v>Inviable Sanitariamente</v>
      </c>
      <c r="EYW475" s="44" t="str">
        <f t="shared" si="465"/>
        <v>Inviable Sanitariamente</v>
      </c>
      <c r="EYX475" s="44" t="str">
        <f t="shared" si="465"/>
        <v>Inviable Sanitariamente</v>
      </c>
      <c r="EYY475" s="44" t="str">
        <f t="shared" si="465"/>
        <v>Inviable Sanitariamente</v>
      </c>
      <c r="EYZ475" s="44" t="str">
        <f t="shared" si="465"/>
        <v>Inviable Sanitariamente</v>
      </c>
      <c r="EZA475" s="44" t="str">
        <f t="shared" si="465"/>
        <v>Inviable Sanitariamente</v>
      </c>
      <c r="EZB475" s="44" t="str">
        <f t="shared" si="465"/>
        <v>Inviable Sanitariamente</v>
      </c>
      <c r="EZC475" s="44" t="str">
        <f t="shared" si="465"/>
        <v>Inviable Sanitariamente</v>
      </c>
      <c r="EZD475" s="44" t="str">
        <f t="shared" si="466"/>
        <v>Inviable Sanitariamente</v>
      </c>
      <c r="EZE475" s="44" t="str">
        <f t="shared" si="466"/>
        <v>Inviable Sanitariamente</v>
      </c>
      <c r="EZF475" s="44" t="str">
        <f t="shared" si="466"/>
        <v>Inviable Sanitariamente</v>
      </c>
      <c r="EZG475" s="44" t="str">
        <f t="shared" si="466"/>
        <v>Inviable Sanitariamente</v>
      </c>
      <c r="EZH475" s="44" t="str">
        <f t="shared" si="466"/>
        <v>Inviable Sanitariamente</v>
      </c>
      <c r="EZI475" s="44" t="str">
        <f t="shared" si="466"/>
        <v>Inviable Sanitariamente</v>
      </c>
      <c r="EZJ475" s="44" t="str">
        <f t="shared" si="466"/>
        <v>Inviable Sanitariamente</v>
      </c>
      <c r="EZK475" s="44" t="str">
        <f t="shared" si="466"/>
        <v>Inviable Sanitariamente</v>
      </c>
      <c r="EZL475" s="44" t="str">
        <f t="shared" si="466"/>
        <v>Inviable Sanitariamente</v>
      </c>
      <c r="EZM475" s="44" t="str">
        <f t="shared" si="466"/>
        <v>Inviable Sanitariamente</v>
      </c>
      <c r="EZN475" s="44" t="str">
        <f t="shared" si="467"/>
        <v>Inviable Sanitariamente</v>
      </c>
      <c r="EZO475" s="44" t="str">
        <f t="shared" si="467"/>
        <v>Inviable Sanitariamente</v>
      </c>
      <c r="EZP475" s="44" t="str">
        <f t="shared" si="467"/>
        <v>Inviable Sanitariamente</v>
      </c>
      <c r="EZQ475" s="44" t="str">
        <f t="shared" si="467"/>
        <v>Inviable Sanitariamente</v>
      </c>
      <c r="EZR475" s="44" t="str">
        <f t="shared" si="467"/>
        <v>Inviable Sanitariamente</v>
      </c>
      <c r="EZS475" s="44" t="str">
        <f t="shared" si="467"/>
        <v>Inviable Sanitariamente</v>
      </c>
      <c r="EZT475" s="44" t="str">
        <f t="shared" si="467"/>
        <v>Inviable Sanitariamente</v>
      </c>
      <c r="EZU475" s="44" t="str">
        <f t="shared" si="467"/>
        <v>Inviable Sanitariamente</v>
      </c>
      <c r="EZV475" s="44" t="str">
        <f t="shared" si="467"/>
        <v>Inviable Sanitariamente</v>
      </c>
      <c r="EZW475" s="44" t="str">
        <f t="shared" si="467"/>
        <v>Inviable Sanitariamente</v>
      </c>
      <c r="EZX475" s="44" t="str">
        <f t="shared" si="468"/>
        <v>Inviable Sanitariamente</v>
      </c>
      <c r="EZY475" s="44" t="str">
        <f t="shared" si="468"/>
        <v>Inviable Sanitariamente</v>
      </c>
      <c r="EZZ475" s="44" t="str">
        <f t="shared" si="468"/>
        <v>Inviable Sanitariamente</v>
      </c>
      <c r="FAA475" s="44" t="str">
        <f t="shared" si="468"/>
        <v>Inviable Sanitariamente</v>
      </c>
      <c r="FAB475" s="44" t="str">
        <f t="shared" si="468"/>
        <v>Inviable Sanitariamente</v>
      </c>
      <c r="FAC475" s="44" t="str">
        <f t="shared" si="468"/>
        <v>Inviable Sanitariamente</v>
      </c>
      <c r="FAD475" s="44" t="str">
        <f t="shared" si="468"/>
        <v>Inviable Sanitariamente</v>
      </c>
      <c r="FAE475" s="44" t="str">
        <f t="shared" si="468"/>
        <v>Inviable Sanitariamente</v>
      </c>
      <c r="FAF475" s="44" t="str">
        <f t="shared" si="468"/>
        <v>Inviable Sanitariamente</v>
      </c>
      <c r="FAG475" s="44" t="str">
        <f t="shared" si="468"/>
        <v>Inviable Sanitariamente</v>
      </c>
      <c r="FAH475" s="44" t="str">
        <f t="shared" si="469"/>
        <v>Inviable Sanitariamente</v>
      </c>
      <c r="FAI475" s="44" t="str">
        <f t="shared" si="469"/>
        <v>Inviable Sanitariamente</v>
      </c>
      <c r="FAJ475" s="44" t="str">
        <f t="shared" si="469"/>
        <v>Inviable Sanitariamente</v>
      </c>
      <c r="FAK475" s="44" t="str">
        <f t="shared" si="469"/>
        <v>Inviable Sanitariamente</v>
      </c>
      <c r="FAL475" s="44" t="str">
        <f t="shared" si="469"/>
        <v>Inviable Sanitariamente</v>
      </c>
      <c r="FAM475" s="44" t="str">
        <f t="shared" si="469"/>
        <v>Inviable Sanitariamente</v>
      </c>
      <c r="FAN475" s="44" t="str">
        <f t="shared" si="469"/>
        <v>Inviable Sanitariamente</v>
      </c>
      <c r="FAO475" s="44" t="str">
        <f t="shared" si="469"/>
        <v>Inviable Sanitariamente</v>
      </c>
      <c r="FAP475" s="44" t="str">
        <f t="shared" si="469"/>
        <v>Inviable Sanitariamente</v>
      </c>
      <c r="FAQ475" s="44" t="str">
        <f t="shared" si="469"/>
        <v>Inviable Sanitariamente</v>
      </c>
      <c r="FAR475" s="44" t="str">
        <f t="shared" si="470"/>
        <v>Inviable Sanitariamente</v>
      </c>
      <c r="FAS475" s="44" t="str">
        <f t="shared" si="470"/>
        <v>Inviable Sanitariamente</v>
      </c>
      <c r="FAT475" s="44" t="str">
        <f t="shared" si="470"/>
        <v>Inviable Sanitariamente</v>
      </c>
      <c r="FAU475" s="44" t="str">
        <f t="shared" si="470"/>
        <v>Inviable Sanitariamente</v>
      </c>
      <c r="FAV475" s="44" t="str">
        <f t="shared" si="470"/>
        <v>Inviable Sanitariamente</v>
      </c>
      <c r="FAW475" s="44" t="str">
        <f t="shared" si="470"/>
        <v>Inviable Sanitariamente</v>
      </c>
      <c r="FAX475" s="44" t="str">
        <f t="shared" si="470"/>
        <v>Inviable Sanitariamente</v>
      </c>
      <c r="FAY475" s="44" t="str">
        <f t="shared" si="470"/>
        <v>Inviable Sanitariamente</v>
      </c>
      <c r="FAZ475" s="44" t="str">
        <f t="shared" si="470"/>
        <v>Inviable Sanitariamente</v>
      </c>
      <c r="FBA475" s="44" t="str">
        <f t="shared" si="470"/>
        <v>Inviable Sanitariamente</v>
      </c>
      <c r="FBB475" s="44" t="str">
        <f t="shared" si="471"/>
        <v>Inviable Sanitariamente</v>
      </c>
      <c r="FBC475" s="44" t="str">
        <f t="shared" si="471"/>
        <v>Inviable Sanitariamente</v>
      </c>
      <c r="FBD475" s="44" t="str">
        <f t="shared" si="471"/>
        <v>Inviable Sanitariamente</v>
      </c>
      <c r="FBE475" s="44" t="str">
        <f t="shared" si="471"/>
        <v>Inviable Sanitariamente</v>
      </c>
      <c r="FBF475" s="44" t="str">
        <f t="shared" si="471"/>
        <v>Inviable Sanitariamente</v>
      </c>
      <c r="FBG475" s="44" t="str">
        <f t="shared" si="471"/>
        <v>Inviable Sanitariamente</v>
      </c>
      <c r="FBH475" s="44" t="str">
        <f t="shared" si="471"/>
        <v>Inviable Sanitariamente</v>
      </c>
      <c r="FBI475" s="44" t="str">
        <f t="shared" si="471"/>
        <v>Inviable Sanitariamente</v>
      </c>
      <c r="FBJ475" s="44" t="str">
        <f t="shared" si="471"/>
        <v>Inviable Sanitariamente</v>
      </c>
      <c r="FBK475" s="44" t="str">
        <f t="shared" si="471"/>
        <v>Inviable Sanitariamente</v>
      </c>
      <c r="FBL475" s="44" t="str">
        <f t="shared" si="472"/>
        <v>Inviable Sanitariamente</v>
      </c>
      <c r="FBM475" s="44" t="str">
        <f t="shared" si="472"/>
        <v>Inviable Sanitariamente</v>
      </c>
      <c r="FBN475" s="44" t="str">
        <f t="shared" si="472"/>
        <v>Inviable Sanitariamente</v>
      </c>
      <c r="FBO475" s="44" t="str">
        <f t="shared" si="472"/>
        <v>Inviable Sanitariamente</v>
      </c>
      <c r="FBP475" s="44" t="str">
        <f t="shared" si="472"/>
        <v>Inviable Sanitariamente</v>
      </c>
      <c r="FBQ475" s="44" t="str">
        <f t="shared" si="472"/>
        <v>Inviable Sanitariamente</v>
      </c>
      <c r="FBR475" s="44" t="str">
        <f t="shared" si="472"/>
        <v>Inviable Sanitariamente</v>
      </c>
      <c r="FBS475" s="44" t="str">
        <f t="shared" si="472"/>
        <v>Inviable Sanitariamente</v>
      </c>
      <c r="FBT475" s="44" t="str">
        <f t="shared" si="472"/>
        <v>Inviable Sanitariamente</v>
      </c>
      <c r="FBU475" s="44" t="str">
        <f t="shared" si="472"/>
        <v>Inviable Sanitariamente</v>
      </c>
      <c r="FBV475" s="44" t="str">
        <f t="shared" si="473"/>
        <v>Inviable Sanitariamente</v>
      </c>
      <c r="FBW475" s="44" t="str">
        <f t="shared" si="473"/>
        <v>Inviable Sanitariamente</v>
      </c>
      <c r="FBX475" s="44" t="str">
        <f t="shared" si="473"/>
        <v>Inviable Sanitariamente</v>
      </c>
      <c r="FBY475" s="44" t="str">
        <f t="shared" si="473"/>
        <v>Inviable Sanitariamente</v>
      </c>
      <c r="FBZ475" s="44" t="str">
        <f t="shared" si="473"/>
        <v>Inviable Sanitariamente</v>
      </c>
      <c r="FCA475" s="44" t="str">
        <f t="shared" si="473"/>
        <v>Inviable Sanitariamente</v>
      </c>
      <c r="FCB475" s="44" t="str">
        <f t="shared" si="473"/>
        <v>Inviable Sanitariamente</v>
      </c>
      <c r="FCC475" s="44" t="str">
        <f t="shared" si="473"/>
        <v>Inviable Sanitariamente</v>
      </c>
      <c r="FCD475" s="44" t="str">
        <f t="shared" si="473"/>
        <v>Inviable Sanitariamente</v>
      </c>
      <c r="FCE475" s="44" t="str">
        <f t="shared" si="473"/>
        <v>Inviable Sanitariamente</v>
      </c>
      <c r="FCF475" s="44" t="str">
        <f t="shared" si="474"/>
        <v>Inviable Sanitariamente</v>
      </c>
      <c r="FCG475" s="44" t="str">
        <f t="shared" si="474"/>
        <v>Inviable Sanitariamente</v>
      </c>
      <c r="FCH475" s="44" t="str">
        <f t="shared" si="474"/>
        <v>Inviable Sanitariamente</v>
      </c>
      <c r="FCI475" s="44" t="str">
        <f t="shared" si="474"/>
        <v>Inviable Sanitariamente</v>
      </c>
      <c r="FCJ475" s="44" t="str">
        <f t="shared" si="474"/>
        <v>Inviable Sanitariamente</v>
      </c>
      <c r="FCK475" s="44" t="str">
        <f t="shared" si="474"/>
        <v>Inviable Sanitariamente</v>
      </c>
      <c r="FCL475" s="44" t="str">
        <f t="shared" si="474"/>
        <v>Inviable Sanitariamente</v>
      </c>
      <c r="FCM475" s="44" t="str">
        <f t="shared" si="474"/>
        <v>Inviable Sanitariamente</v>
      </c>
      <c r="FCN475" s="44" t="str">
        <f t="shared" si="474"/>
        <v>Inviable Sanitariamente</v>
      </c>
      <c r="FCO475" s="44" t="str">
        <f t="shared" si="474"/>
        <v>Inviable Sanitariamente</v>
      </c>
      <c r="FCP475" s="44" t="str">
        <f t="shared" si="475"/>
        <v>Inviable Sanitariamente</v>
      </c>
      <c r="FCQ475" s="44" t="str">
        <f t="shared" si="475"/>
        <v>Inviable Sanitariamente</v>
      </c>
      <c r="FCR475" s="44" t="str">
        <f t="shared" si="475"/>
        <v>Inviable Sanitariamente</v>
      </c>
      <c r="FCS475" s="44" t="str">
        <f t="shared" si="475"/>
        <v>Inviable Sanitariamente</v>
      </c>
      <c r="FCT475" s="44" t="str">
        <f t="shared" si="475"/>
        <v>Inviable Sanitariamente</v>
      </c>
      <c r="FCU475" s="44" t="str">
        <f t="shared" si="475"/>
        <v>Inviable Sanitariamente</v>
      </c>
      <c r="FCV475" s="44" t="str">
        <f t="shared" si="475"/>
        <v>Inviable Sanitariamente</v>
      </c>
      <c r="FCW475" s="44" t="str">
        <f t="shared" si="475"/>
        <v>Inviable Sanitariamente</v>
      </c>
      <c r="FCX475" s="44" t="str">
        <f t="shared" si="475"/>
        <v>Inviable Sanitariamente</v>
      </c>
      <c r="FCY475" s="44" t="str">
        <f t="shared" si="475"/>
        <v>Inviable Sanitariamente</v>
      </c>
      <c r="FCZ475" s="44" t="str">
        <f t="shared" si="476"/>
        <v>Inviable Sanitariamente</v>
      </c>
      <c r="FDA475" s="44" t="str">
        <f t="shared" si="476"/>
        <v>Inviable Sanitariamente</v>
      </c>
      <c r="FDB475" s="44" t="str">
        <f t="shared" si="476"/>
        <v>Inviable Sanitariamente</v>
      </c>
      <c r="FDC475" s="44" t="str">
        <f t="shared" si="476"/>
        <v>Inviable Sanitariamente</v>
      </c>
      <c r="FDD475" s="44" t="str">
        <f t="shared" si="476"/>
        <v>Inviable Sanitariamente</v>
      </c>
      <c r="FDE475" s="44" t="str">
        <f t="shared" si="476"/>
        <v>Inviable Sanitariamente</v>
      </c>
      <c r="FDF475" s="44" t="str">
        <f t="shared" si="476"/>
        <v>Inviable Sanitariamente</v>
      </c>
      <c r="FDG475" s="44" t="str">
        <f t="shared" si="476"/>
        <v>Inviable Sanitariamente</v>
      </c>
      <c r="FDH475" s="44" t="str">
        <f t="shared" si="476"/>
        <v>Inviable Sanitariamente</v>
      </c>
      <c r="FDI475" s="44" t="str">
        <f t="shared" si="476"/>
        <v>Inviable Sanitariamente</v>
      </c>
      <c r="FDJ475" s="44" t="str">
        <f t="shared" si="477"/>
        <v>Inviable Sanitariamente</v>
      </c>
      <c r="FDK475" s="44" t="str">
        <f t="shared" si="477"/>
        <v>Inviable Sanitariamente</v>
      </c>
      <c r="FDL475" s="44" t="str">
        <f t="shared" si="477"/>
        <v>Inviable Sanitariamente</v>
      </c>
      <c r="FDM475" s="44" t="str">
        <f t="shared" si="477"/>
        <v>Inviable Sanitariamente</v>
      </c>
      <c r="FDN475" s="44" t="str">
        <f t="shared" si="477"/>
        <v>Inviable Sanitariamente</v>
      </c>
      <c r="FDO475" s="44" t="str">
        <f t="shared" si="477"/>
        <v>Inviable Sanitariamente</v>
      </c>
      <c r="FDP475" s="44" t="str">
        <f t="shared" si="477"/>
        <v>Inviable Sanitariamente</v>
      </c>
      <c r="FDQ475" s="44" t="str">
        <f t="shared" si="477"/>
        <v>Inviable Sanitariamente</v>
      </c>
      <c r="FDR475" s="44" t="str">
        <f t="shared" si="477"/>
        <v>Inviable Sanitariamente</v>
      </c>
      <c r="FDS475" s="44" t="str">
        <f t="shared" si="477"/>
        <v>Inviable Sanitariamente</v>
      </c>
      <c r="FDT475" s="44" t="str">
        <f t="shared" si="478"/>
        <v>Inviable Sanitariamente</v>
      </c>
      <c r="FDU475" s="44" t="str">
        <f t="shared" si="478"/>
        <v>Inviable Sanitariamente</v>
      </c>
      <c r="FDV475" s="44" t="str">
        <f t="shared" si="478"/>
        <v>Inviable Sanitariamente</v>
      </c>
      <c r="FDW475" s="44" t="str">
        <f t="shared" si="478"/>
        <v>Inviable Sanitariamente</v>
      </c>
      <c r="FDX475" s="44" t="str">
        <f t="shared" si="478"/>
        <v>Inviable Sanitariamente</v>
      </c>
      <c r="FDY475" s="44" t="str">
        <f t="shared" si="478"/>
        <v>Inviable Sanitariamente</v>
      </c>
      <c r="FDZ475" s="44" t="str">
        <f t="shared" si="478"/>
        <v>Inviable Sanitariamente</v>
      </c>
      <c r="FEA475" s="44" t="str">
        <f t="shared" si="478"/>
        <v>Inviable Sanitariamente</v>
      </c>
      <c r="FEB475" s="44" t="str">
        <f t="shared" si="478"/>
        <v>Inviable Sanitariamente</v>
      </c>
      <c r="FEC475" s="44" t="str">
        <f t="shared" si="478"/>
        <v>Inviable Sanitariamente</v>
      </c>
      <c r="FED475" s="44" t="str">
        <f t="shared" si="479"/>
        <v>Inviable Sanitariamente</v>
      </c>
      <c r="FEE475" s="44" t="str">
        <f t="shared" si="479"/>
        <v>Inviable Sanitariamente</v>
      </c>
      <c r="FEF475" s="44" t="str">
        <f t="shared" si="479"/>
        <v>Inviable Sanitariamente</v>
      </c>
      <c r="FEG475" s="44" t="str">
        <f t="shared" si="479"/>
        <v>Inviable Sanitariamente</v>
      </c>
      <c r="FEH475" s="44" t="str">
        <f t="shared" si="479"/>
        <v>Inviable Sanitariamente</v>
      </c>
      <c r="FEI475" s="44" t="str">
        <f t="shared" si="479"/>
        <v>Inviable Sanitariamente</v>
      </c>
      <c r="FEJ475" s="44" t="str">
        <f t="shared" si="479"/>
        <v>Inviable Sanitariamente</v>
      </c>
      <c r="FEK475" s="44" t="str">
        <f t="shared" si="479"/>
        <v>Inviable Sanitariamente</v>
      </c>
      <c r="FEL475" s="44" t="str">
        <f t="shared" si="479"/>
        <v>Inviable Sanitariamente</v>
      </c>
      <c r="FEM475" s="44" t="str">
        <f t="shared" si="479"/>
        <v>Inviable Sanitariamente</v>
      </c>
      <c r="FEN475" s="44" t="str">
        <f t="shared" si="480"/>
        <v>Inviable Sanitariamente</v>
      </c>
      <c r="FEO475" s="44" t="str">
        <f t="shared" si="480"/>
        <v>Inviable Sanitariamente</v>
      </c>
      <c r="FEP475" s="44" t="str">
        <f t="shared" si="480"/>
        <v>Inviable Sanitariamente</v>
      </c>
      <c r="FEQ475" s="44" t="str">
        <f t="shared" si="480"/>
        <v>Inviable Sanitariamente</v>
      </c>
      <c r="FER475" s="44" t="str">
        <f t="shared" si="480"/>
        <v>Inviable Sanitariamente</v>
      </c>
      <c r="FES475" s="44" t="str">
        <f t="shared" si="480"/>
        <v>Inviable Sanitariamente</v>
      </c>
      <c r="FET475" s="44" t="str">
        <f t="shared" si="480"/>
        <v>Inviable Sanitariamente</v>
      </c>
      <c r="FEU475" s="44" t="str">
        <f t="shared" si="480"/>
        <v>Inviable Sanitariamente</v>
      </c>
      <c r="FEV475" s="44" t="str">
        <f t="shared" si="480"/>
        <v>Inviable Sanitariamente</v>
      </c>
      <c r="FEW475" s="44" t="str">
        <f t="shared" si="480"/>
        <v>Inviable Sanitariamente</v>
      </c>
      <c r="FEX475" s="44" t="str">
        <f t="shared" si="481"/>
        <v>Inviable Sanitariamente</v>
      </c>
      <c r="FEY475" s="44" t="str">
        <f t="shared" si="481"/>
        <v>Inviable Sanitariamente</v>
      </c>
      <c r="FEZ475" s="44" t="str">
        <f t="shared" si="481"/>
        <v>Inviable Sanitariamente</v>
      </c>
      <c r="FFA475" s="44" t="str">
        <f t="shared" si="481"/>
        <v>Inviable Sanitariamente</v>
      </c>
      <c r="FFB475" s="44" t="str">
        <f t="shared" si="481"/>
        <v>Inviable Sanitariamente</v>
      </c>
      <c r="FFC475" s="44" t="str">
        <f t="shared" si="481"/>
        <v>Inviable Sanitariamente</v>
      </c>
      <c r="FFD475" s="44" t="str">
        <f t="shared" si="481"/>
        <v>Inviable Sanitariamente</v>
      </c>
      <c r="FFE475" s="44" t="str">
        <f t="shared" si="481"/>
        <v>Inviable Sanitariamente</v>
      </c>
      <c r="FFF475" s="44" t="str">
        <f t="shared" si="481"/>
        <v>Inviable Sanitariamente</v>
      </c>
      <c r="FFG475" s="44" t="str">
        <f t="shared" si="481"/>
        <v>Inviable Sanitariamente</v>
      </c>
      <c r="FFH475" s="44" t="str">
        <f t="shared" si="482"/>
        <v>Inviable Sanitariamente</v>
      </c>
      <c r="FFI475" s="44" t="str">
        <f t="shared" si="482"/>
        <v>Inviable Sanitariamente</v>
      </c>
      <c r="FFJ475" s="44" t="str">
        <f t="shared" si="482"/>
        <v>Inviable Sanitariamente</v>
      </c>
      <c r="FFK475" s="44" t="str">
        <f t="shared" si="482"/>
        <v>Inviable Sanitariamente</v>
      </c>
      <c r="FFL475" s="44" t="str">
        <f t="shared" si="482"/>
        <v>Inviable Sanitariamente</v>
      </c>
      <c r="FFM475" s="44" t="str">
        <f t="shared" si="482"/>
        <v>Inviable Sanitariamente</v>
      </c>
      <c r="FFN475" s="44" t="str">
        <f t="shared" si="482"/>
        <v>Inviable Sanitariamente</v>
      </c>
      <c r="FFO475" s="44" t="str">
        <f t="shared" si="482"/>
        <v>Inviable Sanitariamente</v>
      </c>
      <c r="FFP475" s="44" t="str">
        <f t="shared" si="482"/>
        <v>Inviable Sanitariamente</v>
      </c>
      <c r="FFQ475" s="44" t="str">
        <f t="shared" si="482"/>
        <v>Inviable Sanitariamente</v>
      </c>
      <c r="FFR475" s="44" t="str">
        <f t="shared" si="483"/>
        <v>Inviable Sanitariamente</v>
      </c>
      <c r="FFS475" s="44" t="str">
        <f t="shared" si="483"/>
        <v>Inviable Sanitariamente</v>
      </c>
      <c r="FFT475" s="44" t="str">
        <f t="shared" si="483"/>
        <v>Inviable Sanitariamente</v>
      </c>
      <c r="FFU475" s="44" t="str">
        <f t="shared" si="483"/>
        <v>Inviable Sanitariamente</v>
      </c>
      <c r="FFV475" s="44" t="str">
        <f t="shared" si="483"/>
        <v>Inviable Sanitariamente</v>
      </c>
      <c r="FFW475" s="44" t="str">
        <f t="shared" si="483"/>
        <v>Inviable Sanitariamente</v>
      </c>
      <c r="FFX475" s="44" t="str">
        <f t="shared" si="483"/>
        <v>Inviable Sanitariamente</v>
      </c>
      <c r="FFY475" s="44" t="str">
        <f t="shared" si="483"/>
        <v>Inviable Sanitariamente</v>
      </c>
      <c r="FFZ475" s="44" t="str">
        <f t="shared" si="483"/>
        <v>Inviable Sanitariamente</v>
      </c>
      <c r="FGA475" s="44" t="str">
        <f t="shared" si="483"/>
        <v>Inviable Sanitariamente</v>
      </c>
      <c r="FGB475" s="44" t="str">
        <f t="shared" si="484"/>
        <v>Inviable Sanitariamente</v>
      </c>
      <c r="FGC475" s="44" t="str">
        <f t="shared" si="484"/>
        <v>Inviable Sanitariamente</v>
      </c>
      <c r="FGD475" s="44" t="str">
        <f t="shared" si="484"/>
        <v>Inviable Sanitariamente</v>
      </c>
      <c r="FGE475" s="44" t="str">
        <f t="shared" si="484"/>
        <v>Inviable Sanitariamente</v>
      </c>
      <c r="FGF475" s="44" t="str">
        <f t="shared" si="484"/>
        <v>Inviable Sanitariamente</v>
      </c>
      <c r="FGG475" s="44" t="str">
        <f t="shared" si="484"/>
        <v>Inviable Sanitariamente</v>
      </c>
      <c r="FGH475" s="44" t="str">
        <f t="shared" si="484"/>
        <v>Inviable Sanitariamente</v>
      </c>
      <c r="FGI475" s="44" t="str">
        <f t="shared" si="484"/>
        <v>Inviable Sanitariamente</v>
      </c>
      <c r="FGJ475" s="44" t="str">
        <f t="shared" si="484"/>
        <v>Inviable Sanitariamente</v>
      </c>
      <c r="FGK475" s="44" t="str">
        <f t="shared" si="484"/>
        <v>Inviable Sanitariamente</v>
      </c>
      <c r="FGL475" s="44" t="str">
        <f t="shared" si="485"/>
        <v>Inviable Sanitariamente</v>
      </c>
      <c r="FGM475" s="44" t="str">
        <f t="shared" si="485"/>
        <v>Inviable Sanitariamente</v>
      </c>
      <c r="FGN475" s="44" t="str">
        <f t="shared" si="485"/>
        <v>Inviable Sanitariamente</v>
      </c>
      <c r="FGO475" s="44" t="str">
        <f t="shared" si="485"/>
        <v>Inviable Sanitariamente</v>
      </c>
      <c r="FGP475" s="44" t="str">
        <f t="shared" si="485"/>
        <v>Inviable Sanitariamente</v>
      </c>
      <c r="FGQ475" s="44" t="str">
        <f t="shared" si="485"/>
        <v>Inviable Sanitariamente</v>
      </c>
      <c r="FGR475" s="44" t="str">
        <f t="shared" si="485"/>
        <v>Inviable Sanitariamente</v>
      </c>
      <c r="FGS475" s="44" t="str">
        <f t="shared" si="485"/>
        <v>Inviable Sanitariamente</v>
      </c>
      <c r="FGT475" s="44" t="str">
        <f t="shared" si="485"/>
        <v>Inviable Sanitariamente</v>
      </c>
      <c r="FGU475" s="44" t="str">
        <f t="shared" si="485"/>
        <v>Inviable Sanitariamente</v>
      </c>
      <c r="FGV475" s="44" t="str">
        <f t="shared" si="486"/>
        <v>Inviable Sanitariamente</v>
      </c>
      <c r="FGW475" s="44" t="str">
        <f t="shared" si="486"/>
        <v>Inviable Sanitariamente</v>
      </c>
      <c r="FGX475" s="44" t="str">
        <f t="shared" si="486"/>
        <v>Inviable Sanitariamente</v>
      </c>
      <c r="FGY475" s="44" t="str">
        <f t="shared" si="486"/>
        <v>Inviable Sanitariamente</v>
      </c>
      <c r="FGZ475" s="44" t="str">
        <f t="shared" si="486"/>
        <v>Inviable Sanitariamente</v>
      </c>
      <c r="FHA475" s="44" t="str">
        <f t="shared" si="486"/>
        <v>Inviable Sanitariamente</v>
      </c>
      <c r="FHB475" s="44" t="str">
        <f t="shared" si="486"/>
        <v>Inviable Sanitariamente</v>
      </c>
      <c r="FHC475" s="44" t="str">
        <f t="shared" si="486"/>
        <v>Inviable Sanitariamente</v>
      </c>
      <c r="FHD475" s="44" t="str">
        <f t="shared" si="486"/>
        <v>Inviable Sanitariamente</v>
      </c>
      <c r="FHE475" s="44" t="str">
        <f t="shared" si="486"/>
        <v>Inviable Sanitariamente</v>
      </c>
      <c r="FHF475" s="44" t="str">
        <f t="shared" si="487"/>
        <v>Inviable Sanitariamente</v>
      </c>
      <c r="FHG475" s="44" t="str">
        <f t="shared" si="487"/>
        <v>Inviable Sanitariamente</v>
      </c>
      <c r="FHH475" s="44" t="str">
        <f t="shared" si="487"/>
        <v>Inviable Sanitariamente</v>
      </c>
      <c r="FHI475" s="44" t="str">
        <f t="shared" si="487"/>
        <v>Inviable Sanitariamente</v>
      </c>
      <c r="FHJ475" s="44" t="str">
        <f t="shared" si="487"/>
        <v>Inviable Sanitariamente</v>
      </c>
      <c r="FHK475" s="44" t="str">
        <f t="shared" si="487"/>
        <v>Inviable Sanitariamente</v>
      </c>
      <c r="FHL475" s="44" t="str">
        <f t="shared" si="487"/>
        <v>Inviable Sanitariamente</v>
      </c>
      <c r="FHM475" s="44" t="str">
        <f t="shared" si="487"/>
        <v>Inviable Sanitariamente</v>
      </c>
      <c r="FHN475" s="44" t="str">
        <f t="shared" si="487"/>
        <v>Inviable Sanitariamente</v>
      </c>
      <c r="FHO475" s="44" t="str">
        <f t="shared" si="487"/>
        <v>Inviable Sanitariamente</v>
      </c>
      <c r="FHP475" s="44" t="str">
        <f t="shared" si="488"/>
        <v>Inviable Sanitariamente</v>
      </c>
      <c r="FHQ475" s="44" t="str">
        <f t="shared" si="488"/>
        <v>Inviable Sanitariamente</v>
      </c>
      <c r="FHR475" s="44" t="str">
        <f t="shared" si="488"/>
        <v>Inviable Sanitariamente</v>
      </c>
      <c r="FHS475" s="44" t="str">
        <f t="shared" si="488"/>
        <v>Inviable Sanitariamente</v>
      </c>
      <c r="FHT475" s="44" t="str">
        <f t="shared" si="488"/>
        <v>Inviable Sanitariamente</v>
      </c>
      <c r="FHU475" s="44" t="str">
        <f t="shared" si="488"/>
        <v>Inviable Sanitariamente</v>
      </c>
      <c r="FHV475" s="44" t="str">
        <f t="shared" si="488"/>
        <v>Inviable Sanitariamente</v>
      </c>
      <c r="FHW475" s="44" t="str">
        <f t="shared" si="488"/>
        <v>Inviable Sanitariamente</v>
      </c>
      <c r="FHX475" s="44" t="str">
        <f t="shared" si="488"/>
        <v>Inviable Sanitariamente</v>
      </c>
      <c r="FHY475" s="44" t="str">
        <f t="shared" si="488"/>
        <v>Inviable Sanitariamente</v>
      </c>
      <c r="FHZ475" s="44" t="str">
        <f t="shared" si="489"/>
        <v>Inviable Sanitariamente</v>
      </c>
      <c r="FIA475" s="44" t="str">
        <f t="shared" si="489"/>
        <v>Inviable Sanitariamente</v>
      </c>
      <c r="FIB475" s="44" t="str">
        <f t="shared" si="489"/>
        <v>Inviable Sanitariamente</v>
      </c>
      <c r="FIC475" s="44" t="str">
        <f t="shared" si="489"/>
        <v>Inviable Sanitariamente</v>
      </c>
      <c r="FID475" s="44" t="str">
        <f t="shared" si="489"/>
        <v>Inviable Sanitariamente</v>
      </c>
      <c r="FIE475" s="44" t="str">
        <f t="shared" si="489"/>
        <v>Inviable Sanitariamente</v>
      </c>
      <c r="FIF475" s="44" t="str">
        <f t="shared" si="489"/>
        <v>Inviable Sanitariamente</v>
      </c>
      <c r="FIG475" s="44" t="str">
        <f t="shared" si="489"/>
        <v>Inviable Sanitariamente</v>
      </c>
      <c r="FIH475" s="44" t="str">
        <f t="shared" si="489"/>
        <v>Inviable Sanitariamente</v>
      </c>
      <c r="FII475" s="44" t="str">
        <f t="shared" si="489"/>
        <v>Inviable Sanitariamente</v>
      </c>
      <c r="FIJ475" s="44" t="str">
        <f t="shared" si="490"/>
        <v>Inviable Sanitariamente</v>
      </c>
      <c r="FIK475" s="44" t="str">
        <f t="shared" si="490"/>
        <v>Inviable Sanitariamente</v>
      </c>
      <c r="FIL475" s="44" t="str">
        <f t="shared" si="490"/>
        <v>Inviable Sanitariamente</v>
      </c>
      <c r="FIM475" s="44" t="str">
        <f t="shared" si="490"/>
        <v>Inviable Sanitariamente</v>
      </c>
      <c r="FIN475" s="44" t="str">
        <f t="shared" si="490"/>
        <v>Inviable Sanitariamente</v>
      </c>
      <c r="FIO475" s="44" t="str">
        <f t="shared" si="490"/>
        <v>Inviable Sanitariamente</v>
      </c>
      <c r="FIP475" s="44" t="str">
        <f t="shared" si="490"/>
        <v>Inviable Sanitariamente</v>
      </c>
      <c r="FIQ475" s="44" t="str">
        <f t="shared" si="490"/>
        <v>Inviable Sanitariamente</v>
      </c>
      <c r="FIR475" s="44" t="str">
        <f t="shared" si="490"/>
        <v>Inviable Sanitariamente</v>
      </c>
      <c r="FIS475" s="44" t="str">
        <f t="shared" si="490"/>
        <v>Inviable Sanitariamente</v>
      </c>
      <c r="FIT475" s="44" t="str">
        <f t="shared" si="491"/>
        <v>Inviable Sanitariamente</v>
      </c>
      <c r="FIU475" s="44" t="str">
        <f t="shared" si="491"/>
        <v>Inviable Sanitariamente</v>
      </c>
      <c r="FIV475" s="44" t="str">
        <f t="shared" si="491"/>
        <v>Inviable Sanitariamente</v>
      </c>
      <c r="FIW475" s="44" t="str">
        <f t="shared" si="491"/>
        <v>Inviable Sanitariamente</v>
      </c>
      <c r="FIX475" s="44" t="str">
        <f t="shared" si="491"/>
        <v>Inviable Sanitariamente</v>
      </c>
      <c r="FIY475" s="44" t="str">
        <f t="shared" si="491"/>
        <v>Inviable Sanitariamente</v>
      </c>
      <c r="FIZ475" s="44" t="str">
        <f t="shared" si="491"/>
        <v>Inviable Sanitariamente</v>
      </c>
      <c r="FJA475" s="44" t="str">
        <f t="shared" si="491"/>
        <v>Inviable Sanitariamente</v>
      </c>
      <c r="FJB475" s="44" t="str">
        <f t="shared" si="491"/>
        <v>Inviable Sanitariamente</v>
      </c>
      <c r="FJC475" s="44" t="str">
        <f t="shared" si="491"/>
        <v>Inviable Sanitariamente</v>
      </c>
      <c r="FJD475" s="44" t="str">
        <f t="shared" si="492"/>
        <v>Inviable Sanitariamente</v>
      </c>
      <c r="FJE475" s="44" t="str">
        <f t="shared" si="492"/>
        <v>Inviable Sanitariamente</v>
      </c>
      <c r="FJF475" s="44" t="str">
        <f t="shared" si="492"/>
        <v>Inviable Sanitariamente</v>
      </c>
      <c r="FJG475" s="44" t="str">
        <f t="shared" si="492"/>
        <v>Inviable Sanitariamente</v>
      </c>
      <c r="FJH475" s="44" t="str">
        <f t="shared" si="492"/>
        <v>Inviable Sanitariamente</v>
      </c>
      <c r="FJI475" s="44" t="str">
        <f t="shared" si="492"/>
        <v>Inviable Sanitariamente</v>
      </c>
      <c r="FJJ475" s="44" t="str">
        <f t="shared" si="492"/>
        <v>Inviable Sanitariamente</v>
      </c>
      <c r="FJK475" s="44" t="str">
        <f t="shared" si="492"/>
        <v>Inviable Sanitariamente</v>
      </c>
      <c r="FJL475" s="44" t="str">
        <f t="shared" si="492"/>
        <v>Inviable Sanitariamente</v>
      </c>
      <c r="FJM475" s="44" t="str">
        <f t="shared" si="492"/>
        <v>Inviable Sanitariamente</v>
      </c>
      <c r="FJN475" s="44" t="str">
        <f t="shared" si="493"/>
        <v>Inviable Sanitariamente</v>
      </c>
      <c r="FJO475" s="44" t="str">
        <f t="shared" si="493"/>
        <v>Inviable Sanitariamente</v>
      </c>
      <c r="FJP475" s="44" t="str">
        <f t="shared" si="493"/>
        <v>Inviable Sanitariamente</v>
      </c>
      <c r="FJQ475" s="44" t="str">
        <f t="shared" si="493"/>
        <v>Inviable Sanitariamente</v>
      </c>
      <c r="FJR475" s="44" t="str">
        <f t="shared" si="493"/>
        <v>Inviable Sanitariamente</v>
      </c>
      <c r="FJS475" s="44" t="str">
        <f t="shared" si="493"/>
        <v>Inviable Sanitariamente</v>
      </c>
      <c r="FJT475" s="44" t="str">
        <f t="shared" si="493"/>
        <v>Inviable Sanitariamente</v>
      </c>
      <c r="FJU475" s="44" t="str">
        <f t="shared" si="493"/>
        <v>Inviable Sanitariamente</v>
      </c>
      <c r="FJV475" s="44" t="str">
        <f t="shared" si="493"/>
        <v>Inviable Sanitariamente</v>
      </c>
      <c r="FJW475" s="44" t="str">
        <f t="shared" si="493"/>
        <v>Inviable Sanitariamente</v>
      </c>
      <c r="FJX475" s="44" t="str">
        <f t="shared" si="494"/>
        <v>Inviable Sanitariamente</v>
      </c>
      <c r="FJY475" s="44" t="str">
        <f t="shared" si="494"/>
        <v>Inviable Sanitariamente</v>
      </c>
      <c r="FJZ475" s="44" t="str">
        <f t="shared" si="494"/>
        <v>Inviable Sanitariamente</v>
      </c>
      <c r="FKA475" s="44" t="str">
        <f t="shared" si="494"/>
        <v>Inviable Sanitariamente</v>
      </c>
      <c r="FKB475" s="44" t="str">
        <f t="shared" si="494"/>
        <v>Inviable Sanitariamente</v>
      </c>
      <c r="FKC475" s="44" t="str">
        <f t="shared" si="494"/>
        <v>Inviable Sanitariamente</v>
      </c>
      <c r="FKD475" s="44" t="str">
        <f t="shared" si="494"/>
        <v>Inviable Sanitariamente</v>
      </c>
      <c r="FKE475" s="44" t="str">
        <f t="shared" si="494"/>
        <v>Inviable Sanitariamente</v>
      </c>
      <c r="FKF475" s="44" t="str">
        <f t="shared" si="494"/>
        <v>Inviable Sanitariamente</v>
      </c>
      <c r="FKG475" s="44" t="str">
        <f t="shared" si="494"/>
        <v>Inviable Sanitariamente</v>
      </c>
      <c r="FKH475" s="44" t="str">
        <f t="shared" si="495"/>
        <v>Inviable Sanitariamente</v>
      </c>
      <c r="FKI475" s="44" t="str">
        <f t="shared" si="495"/>
        <v>Inviable Sanitariamente</v>
      </c>
      <c r="FKJ475" s="44" t="str">
        <f t="shared" si="495"/>
        <v>Inviable Sanitariamente</v>
      </c>
      <c r="FKK475" s="44" t="str">
        <f t="shared" si="495"/>
        <v>Inviable Sanitariamente</v>
      </c>
      <c r="FKL475" s="44" t="str">
        <f t="shared" si="495"/>
        <v>Inviable Sanitariamente</v>
      </c>
      <c r="FKM475" s="44" t="str">
        <f t="shared" si="495"/>
        <v>Inviable Sanitariamente</v>
      </c>
      <c r="FKN475" s="44" t="str">
        <f t="shared" si="495"/>
        <v>Inviable Sanitariamente</v>
      </c>
      <c r="FKO475" s="44" t="str">
        <f t="shared" si="495"/>
        <v>Inviable Sanitariamente</v>
      </c>
      <c r="FKP475" s="44" t="str">
        <f t="shared" si="495"/>
        <v>Inviable Sanitariamente</v>
      </c>
      <c r="FKQ475" s="44" t="str">
        <f t="shared" si="495"/>
        <v>Inviable Sanitariamente</v>
      </c>
      <c r="FKR475" s="44" t="str">
        <f t="shared" si="496"/>
        <v>Inviable Sanitariamente</v>
      </c>
      <c r="FKS475" s="44" t="str">
        <f t="shared" si="496"/>
        <v>Inviable Sanitariamente</v>
      </c>
      <c r="FKT475" s="44" t="str">
        <f t="shared" si="496"/>
        <v>Inviable Sanitariamente</v>
      </c>
      <c r="FKU475" s="44" t="str">
        <f t="shared" si="496"/>
        <v>Inviable Sanitariamente</v>
      </c>
      <c r="FKV475" s="44" t="str">
        <f t="shared" si="496"/>
        <v>Inviable Sanitariamente</v>
      </c>
      <c r="FKW475" s="44" t="str">
        <f t="shared" si="496"/>
        <v>Inviable Sanitariamente</v>
      </c>
      <c r="FKX475" s="44" t="str">
        <f t="shared" si="496"/>
        <v>Inviable Sanitariamente</v>
      </c>
      <c r="FKY475" s="44" t="str">
        <f t="shared" si="496"/>
        <v>Inviable Sanitariamente</v>
      </c>
      <c r="FKZ475" s="44" t="str">
        <f t="shared" si="496"/>
        <v>Inviable Sanitariamente</v>
      </c>
      <c r="FLA475" s="44" t="str">
        <f t="shared" si="496"/>
        <v>Inviable Sanitariamente</v>
      </c>
      <c r="FLB475" s="44" t="str">
        <f t="shared" si="497"/>
        <v>Inviable Sanitariamente</v>
      </c>
      <c r="FLC475" s="44" t="str">
        <f t="shared" si="497"/>
        <v>Inviable Sanitariamente</v>
      </c>
      <c r="FLD475" s="44" t="str">
        <f t="shared" si="497"/>
        <v>Inviable Sanitariamente</v>
      </c>
      <c r="FLE475" s="44" t="str">
        <f t="shared" si="497"/>
        <v>Inviable Sanitariamente</v>
      </c>
      <c r="FLF475" s="44" t="str">
        <f t="shared" si="497"/>
        <v>Inviable Sanitariamente</v>
      </c>
      <c r="FLG475" s="44" t="str">
        <f t="shared" si="497"/>
        <v>Inviable Sanitariamente</v>
      </c>
      <c r="FLH475" s="44" t="str">
        <f t="shared" si="497"/>
        <v>Inviable Sanitariamente</v>
      </c>
      <c r="FLI475" s="44" t="str">
        <f t="shared" si="497"/>
        <v>Inviable Sanitariamente</v>
      </c>
      <c r="FLJ475" s="44" t="str">
        <f t="shared" si="497"/>
        <v>Inviable Sanitariamente</v>
      </c>
      <c r="FLK475" s="44" t="str">
        <f t="shared" si="497"/>
        <v>Inviable Sanitariamente</v>
      </c>
      <c r="FLL475" s="44" t="str">
        <f t="shared" si="498"/>
        <v>Inviable Sanitariamente</v>
      </c>
      <c r="FLM475" s="44" t="str">
        <f t="shared" si="498"/>
        <v>Inviable Sanitariamente</v>
      </c>
      <c r="FLN475" s="44" t="str">
        <f t="shared" si="498"/>
        <v>Inviable Sanitariamente</v>
      </c>
      <c r="FLO475" s="44" t="str">
        <f t="shared" si="498"/>
        <v>Inviable Sanitariamente</v>
      </c>
      <c r="FLP475" s="44" t="str">
        <f t="shared" si="498"/>
        <v>Inviable Sanitariamente</v>
      </c>
      <c r="FLQ475" s="44" t="str">
        <f t="shared" si="498"/>
        <v>Inviable Sanitariamente</v>
      </c>
      <c r="FLR475" s="44" t="str">
        <f t="shared" si="498"/>
        <v>Inviable Sanitariamente</v>
      </c>
      <c r="FLS475" s="44" t="str">
        <f t="shared" si="498"/>
        <v>Inviable Sanitariamente</v>
      </c>
      <c r="FLT475" s="44" t="str">
        <f t="shared" si="498"/>
        <v>Inviable Sanitariamente</v>
      </c>
      <c r="FLU475" s="44" t="str">
        <f t="shared" si="498"/>
        <v>Inviable Sanitariamente</v>
      </c>
      <c r="FLV475" s="44" t="str">
        <f t="shared" si="499"/>
        <v>Inviable Sanitariamente</v>
      </c>
      <c r="FLW475" s="44" t="str">
        <f t="shared" si="499"/>
        <v>Inviable Sanitariamente</v>
      </c>
      <c r="FLX475" s="44" t="str">
        <f t="shared" si="499"/>
        <v>Inviable Sanitariamente</v>
      </c>
      <c r="FLY475" s="44" t="str">
        <f t="shared" si="499"/>
        <v>Inviable Sanitariamente</v>
      </c>
      <c r="FLZ475" s="44" t="str">
        <f t="shared" si="499"/>
        <v>Inviable Sanitariamente</v>
      </c>
      <c r="FMA475" s="44" t="str">
        <f t="shared" si="499"/>
        <v>Inviable Sanitariamente</v>
      </c>
      <c r="FMB475" s="44" t="str">
        <f t="shared" si="499"/>
        <v>Inviable Sanitariamente</v>
      </c>
      <c r="FMC475" s="44" t="str">
        <f t="shared" si="499"/>
        <v>Inviable Sanitariamente</v>
      </c>
      <c r="FMD475" s="44" t="str">
        <f t="shared" si="499"/>
        <v>Inviable Sanitariamente</v>
      </c>
      <c r="FME475" s="44" t="str">
        <f t="shared" si="499"/>
        <v>Inviable Sanitariamente</v>
      </c>
      <c r="FMF475" s="44" t="str">
        <f t="shared" si="500"/>
        <v>Inviable Sanitariamente</v>
      </c>
      <c r="FMG475" s="44" t="str">
        <f t="shared" si="500"/>
        <v>Inviable Sanitariamente</v>
      </c>
      <c r="FMH475" s="44" t="str">
        <f t="shared" si="500"/>
        <v>Inviable Sanitariamente</v>
      </c>
      <c r="FMI475" s="44" t="str">
        <f t="shared" si="500"/>
        <v>Inviable Sanitariamente</v>
      </c>
      <c r="FMJ475" s="44" t="str">
        <f t="shared" si="500"/>
        <v>Inviable Sanitariamente</v>
      </c>
      <c r="FMK475" s="44" t="str">
        <f t="shared" si="500"/>
        <v>Inviable Sanitariamente</v>
      </c>
      <c r="FML475" s="44" t="str">
        <f t="shared" si="500"/>
        <v>Inviable Sanitariamente</v>
      </c>
      <c r="FMM475" s="44" t="str">
        <f t="shared" si="500"/>
        <v>Inviable Sanitariamente</v>
      </c>
      <c r="FMN475" s="44" t="str">
        <f t="shared" si="500"/>
        <v>Inviable Sanitariamente</v>
      </c>
      <c r="FMO475" s="44" t="str">
        <f t="shared" si="500"/>
        <v>Inviable Sanitariamente</v>
      </c>
      <c r="FMP475" s="44" t="str">
        <f t="shared" si="501"/>
        <v>Inviable Sanitariamente</v>
      </c>
      <c r="FMQ475" s="44" t="str">
        <f t="shared" si="501"/>
        <v>Inviable Sanitariamente</v>
      </c>
      <c r="FMR475" s="44" t="str">
        <f t="shared" si="501"/>
        <v>Inviable Sanitariamente</v>
      </c>
      <c r="FMS475" s="44" t="str">
        <f t="shared" si="501"/>
        <v>Inviable Sanitariamente</v>
      </c>
      <c r="FMT475" s="44" t="str">
        <f t="shared" si="501"/>
        <v>Inviable Sanitariamente</v>
      </c>
      <c r="FMU475" s="44" t="str">
        <f t="shared" si="501"/>
        <v>Inviable Sanitariamente</v>
      </c>
      <c r="FMV475" s="44" t="str">
        <f t="shared" si="501"/>
        <v>Inviable Sanitariamente</v>
      </c>
      <c r="FMW475" s="44" t="str">
        <f t="shared" si="501"/>
        <v>Inviable Sanitariamente</v>
      </c>
      <c r="FMX475" s="44" t="str">
        <f t="shared" si="501"/>
        <v>Inviable Sanitariamente</v>
      </c>
      <c r="FMY475" s="44" t="str">
        <f t="shared" si="501"/>
        <v>Inviable Sanitariamente</v>
      </c>
      <c r="FMZ475" s="44" t="str">
        <f t="shared" si="502"/>
        <v>Inviable Sanitariamente</v>
      </c>
      <c r="FNA475" s="44" t="str">
        <f t="shared" si="502"/>
        <v>Inviable Sanitariamente</v>
      </c>
      <c r="FNB475" s="44" t="str">
        <f t="shared" si="502"/>
        <v>Inviable Sanitariamente</v>
      </c>
      <c r="FNC475" s="44" t="str">
        <f t="shared" si="502"/>
        <v>Inviable Sanitariamente</v>
      </c>
      <c r="FND475" s="44" t="str">
        <f t="shared" si="502"/>
        <v>Inviable Sanitariamente</v>
      </c>
      <c r="FNE475" s="44" t="str">
        <f t="shared" si="502"/>
        <v>Inviable Sanitariamente</v>
      </c>
      <c r="FNF475" s="44" t="str">
        <f t="shared" si="502"/>
        <v>Inviable Sanitariamente</v>
      </c>
      <c r="FNG475" s="44" t="str">
        <f t="shared" si="502"/>
        <v>Inviable Sanitariamente</v>
      </c>
      <c r="FNH475" s="44" t="str">
        <f t="shared" si="502"/>
        <v>Inviable Sanitariamente</v>
      </c>
      <c r="FNI475" s="44" t="str">
        <f t="shared" si="502"/>
        <v>Inviable Sanitariamente</v>
      </c>
      <c r="FNJ475" s="44" t="str">
        <f t="shared" si="503"/>
        <v>Inviable Sanitariamente</v>
      </c>
      <c r="FNK475" s="44" t="str">
        <f t="shared" si="503"/>
        <v>Inviable Sanitariamente</v>
      </c>
      <c r="FNL475" s="44" t="str">
        <f t="shared" si="503"/>
        <v>Inviable Sanitariamente</v>
      </c>
      <c r="FNM475" s="44" t="str">
        <f t="shared" si="503"/>
        <v>Inviable Sanitariamente</v>
      </c>
      <c r="FNN475" s="44" t="str">
        <f t="shared" si="503"/>
        <v>Inviable Sanitariamente</v>
      </c>
      <c r="FNO475" s="44" t="str">
        <f t="shared" si="503"/>
        <v>Inviable Sanitariamente</v>
      </c>
      <c r="FNP475" s="44" t="str">
        <f t="shared" si="503"/>
        <v>Inviable Sanitariamente</v>
      </c>
      <c r="FNQ475" s="44" t="str">
        <f t="shared" si="503"/>
        <v>Inviable Sanitariamente</v>
      </c>
      <c r="FNR475" s="44" t="str">
        <f t="shared" si="503"/>
        <v>Inviable Sanitariamente</v>
      </c>
      <c r="FNS475" s="44" t="str">
        <f t="shared" si="503"/>
        <v>Inviable Sanitariamente</v>
      </c>
      <c r="FNT475" s="44" t="str">
        <f t="shared" si="504"/>
        <v>Inviable Sanitariamente</v>
      </c>
      <c r="FNU475" s="44" t="str">
        <f t="shared" si="504"/>
        <v>Inviable Sanitariamente</v>
      </c>
      <c r="FNV475" s="44" t="str">
        <f t="shared" si="504"/>
        <v>Inviable Sanitariamente</v>
      </c>
      <c r="FNW475" s="44" t="str">
        <f t="shared" si="504"/>
        <v>Inviable Sanitariamente</v>
      </c>
      <c r="FNX475" s="44" t="str">
        <f t="shared" si="504"/>
        <v>Inviable Sanitariamente</v>
      </c>
      <c r="FNY475" s="44" t="str">
        <f t="shared" si="504"/>
        <v>Inviable Sanitariamente</v>
      </c>
      <c r="FNZ475" s="44" t="str">
        <f t="shared" si="504"/>
        <v>Inviable Sanitariamente</v>
      </c>
      <c r="FOA475" s="44" t="str">
        <f t="shared" si="504"/>
        <v>Inviable Sanitariamente</v>
      </c>
      <c r="FOB475" s="44" t="str">
        <f t="shared" si="504"/>
        <v>Inviable Sanitariamente</v>
      </c>
      <c r="FOC475" s="44" t="str">
        <f t="shared" si="504"/>
        <v>Inviable Sanitariamente</v>
      </c>
      <c r="FOD475" s="44" t="str">
        <f t="shared" si="505"/>
        <v>Inviable Sanitariamente</v>
      </c>
      <c r="FOE475" s="44" t="str">
        <f t="shared" si="505"/>
        <v>Inviable Sanitariamente</v>
      </c>
      <c r="FOF475" s="44" t="str">
        <f t="shared" si="505"/>
        <v>Inviable Sanitariamente</v>
      </c>
      <c r="FOG475" s="44" t="str">
        <f t="shared" si="505"/>
        <v>Inviable Sanitariamente</v>
      </c>
      <c r="FOH475" s="44" t="str">
        <f t="shared" si="505"/>
        <v>Inviable Sanitariamente</v>
      </c>
      <c r="FOI475" s="44" t="str">
        <f t="shared" si="505"/>
        <v>Inviable Sanitariamente</v>
      </c>
      <c r="FOJ475" s="44" t="str">
        <f t="shared" si="505"/>
        <v>Inviable Sanitariamente</v>
      </c>
      <c r="FOK475" s="44" t="str">
        <f t="shared" si="505"/>
        <v>Inviable Sanitariamente</v>
      </c>
      <c r="FOL475" s="44" t="str">
        <f t="shared" si="505"/>
        <v>Inviable Sanitariamente</v>
      </c>
      <c r="FOM475" s="44" t="str">
        <f t="shared" si="505"/>
        <v>Inviable Sanitariamente</v>
      </c>
      <c r="FON475" s="44" t="str">
        <f t="shared" si="506"/>
        <v>Inviable Sanitariamente</v>
      </c>
      <c r="FOO475" s="44" t="str">
        <f t="shared" si="506"/>
        <v>Inviable Sanitariamente</v>
      </c>
      <c r="FOP475" s="44" t="str">
        <f t="shared" si="506"/>
        <v>Inviable Sanitariamente</v>
      </c>
      <c r="FOQ475" s="44" t="str">
        <f t="shared" si="506"/>
        <v>Inviable Sanitariamente</v>
      </c>
      <c r="FOR475" s="44" t="str">
        <f t="shared" si="506"/>
        <v>Inviable Sanitariamente</v>
      </c>
      <c r="FOS475" s="44" t="str">
        <f t="shared" si="506"/>
        <v>Inviable Sanitariamente</v>
      </c>
      <c r="FOT475" s="44" t="str">
        <f t="shared" si="506"/>
        <v>Inviable Sanitariamente</v>
      </c>
      <c r="FOU475" s="44" t="str">
        <f t="shared" si="506"/>
        <v>Inviable Sanitariamente</v>
      </c>
      <c r="FOV475" s="44" t="str">
        <f t="shared" si="506"/>
        <v>Inviable Sanitariamente</v>
      </c>
      <c r="FOW475" s="44" t="str">
        <f t="shared" si="506"/>
        <v>Inviable Sanitariamente</v>
      </c>
      <c r="FOX475" s="44" t="str">
        <f t="shared" si="507"/>
        <v>Inviable Sanitariamente</v>
      </c>
      <c r="FOY475" s="44" t="str">
        <f t="shared" si="507"/>
        <v>Inviable Sanitariamente</v>
      </c>
      <c r="FOZ475" s="44" t="str">
        <f t="shared" si="507"/>
        <v>Inviable Sanitariamente</v>
      </c>
      <c r="FPA475" s="44" t="str">
        <f t="shared" si="507"/>
        <v>Inviable Sanitariamente</v>
      </c>
      <c r="FPB475" s="44" t="str">
        <f t="shared" si="507"/>
        <v>Inviable Sanitariamente</v>
      </c>
      <c r="FPC475" s="44" t="str">
        <f t="shared" si="507"/>
        <v>Inviable Sanitariamente</v>
      </c>
      <c r="FPD475" s="44" t="str">
        <f t="shared" si="507"/>
        <v>Inviable Sanitariamente</v>
      </c>
      <c r="FPE475" s="44" t="str">
        <f t="shared" si="507"/>
        <v>Inviable Sanitariamente</v>
      </c>
      <c r="FPF475" s="44" t="str">
        <f t="shared" si="507"/>
        <v>Inviable Sanitariamente</v>
      </c>
      <c r="FPG475" s="44" t="str">
        <f t="shared" si="507"/>
        <v>Inviable Sanitariamente</v>
      </c>
      <c r="FPH475" s="44" t="str">
        <f t="shared" si="508"/>
        <v>Inviable Sanitariamente</v>
      </c>
      <c r="FPI475" s="44" t="str">
        <f t="shared" si="508"/>
        <v>Inviable Sanitariamente</v>
      </c>
      <c r="FPJ475" s="44" t="str">
        <f t="shared" si="508"/>
        <v>Inviable Sanitariamente</v>
      </c>
      <c r="FPK475" s="44" t="str">
        <f t="shared" si="508"/>
        <v>Inviable Sanitariamente</v>
      </c>
      <c r="FPL475" s="44" t="str">
        <f t="shared" si="508"/>
        <v>Inviable Sanitariamente</v>
      </c>
      <c r="FPM475" s="44" t="str">
        <f t="shared" si="508"/>
        <v>Inviable Sanitariamente</v>
      </c>
      <c r="FPN475" s="44" t="str">
        <f t="shared" si="508"/>
        <v>Inviable Sanitariamente</v>
      </c>
      <c r="FPO475" s="44" t="str">
        <f t="shared" si="508"/>
        <v>Inviable Sanitariamente</v>
      </c>
      <c r="FPP475" s="44" t="str">
        <f t="shared" si="508"/>
        <v>Inviable Sanitariamente</v>
      </c>
      <c r="FPQ475" s="44" t="str">
        <f t="shared" si="508"/>
        <v>Inviable Sanitariamente</v>
      </c>
      <c r="FPR475" s="44" t="str">
        <f t="shared" si="509"/>
        <v>Inviable Sanitariamente</v>
      </c>
      <c r="FPS475" s="44" t="str">
        <f t="shared" si="509"/>
        <v>Inviable Sanitariamente</v>
      </c>
      <c r="FPT475" s="44" t="str">
        <f t="shared" si="509"/>
        <v>Inviable Sanitariamente</v>
      </c>
      <c r="FPU475" s="44" t="str">
        <f t="shared" si="509"/>
        <v>Inviable Sanitariamente</v>
      </c>
      <c r="FPV475" s="44" t="str">
        <f t="shared" si="509"/>
        <v>Inviable Sanitariamente</v>
      </c>
      <c r="FPW475" s="44" t="str">
        <f t="shared" si="509"/>
        <v>Inviable Sanitariamente</v>
      </c>
      <c r="FPX475" s="44" t="str">
        <f t="shared" si="509"/>
        <v>Inviable Sanitariamente</v>
      </c>
      <c r="FPY475" s="44" t="str">
        <f t="shared" si="509"/>
        <v>Inviable Sanitariamente</v>
      </c>
      <c r="FPZ475" s="44" t="str">
        <f t="shared" si="509"/>
        <v>Inviable Sanitariamente</v>
      </c>
      <c r="FQA475" s="44" t="str">
        <f t="shared" si="509"/>
        <v>Inviable Sanitariamente</v>
      </c>
      <c r="FQB475" s="44" t="str">
        <f t="shared" si="510"/>
        <v>Inviable Sanitariamente</v>
      </c>
      <c r="FQC475" s="44" t="str">
        <f t="shared" si="510"/>
        <v>Inviable Sanitariamente</v>
      </c>
      <c r="FQD475" s="44" t="str">
        <f t="shared" si="510"/>
        <v>Inviable Sanitariamente</v>
      </c>
      <c r="FQE475" s="44" t="str">
        <f t="shared" si="510"/>
        <v>Inviable Sanitariamente</v>
      </c>
      <c r="FQF475" s="44" t="str">
        <f t="shared" si="510"/>
        <v>Inviable Sanitariamente</v>
      </c>
      <c r="FQG475" s="44" t="str">
        <f t="shared" si="510"/>
        <v>Inviable Sanitariamente</v>
      </c>
      <c r="FQH475" s="44" t="str">
        <f t="shared" si="510"/>
        <v>Inviable Sanitariamente</v>
      </c>
      <c r="FQI475" s="44" t="str">
        <f t="shared" si="510"/>
        <v>Inviable Sanitariamente</v>
      </c>
      <c r="FQJ475" s="44" t="str">
        <f t="shared" si="510"/>
        <v>Inviable Sanitariamente</v>
      </c>
      <c r="FQK475" s="44" t="str">
        <f t="shared" si="510"/>
        <v>Inviable Sanitariamente</v>
      </c>
      <c r="FQL475" s="44" t="str">
        <f t="shared" si="511"/>
        <v>Inviable Sanitariamente</v>
      </c>
      <c r="FQM475" s="44" t="str">
        <f t="shared" si="511"/>
        <v>Inviable Sanitariamente</v>
      </c>
      <c r="FQN475" s="44" t="str">
        <f t="shared" si="511"/>
        <v>Inviable Sanitariamente</v>
      </c>
      <c r="FQO475" s="44" t="str">
        <f t="shared" si="511"/>
        <v>Inviable Sanitariamente</v>
      </c>
      <c r="FQP475" s="44" t="str">
        <f t="shared" si="511"/>
        <v>Inviable Sanitariamente</v>
      </c>
      <c r="FQQ475" s="44" t="str">
        <f t="shared" si="511"/>
        <v>Inviable Sanitariamente</v>
      </c>
      <c r="FQR475" s="44" t="str">
        <f t="shared" si="511"/>
        <v>Inviable Sanitariamente</v>
      </c>
      <c r="FQS475" s="44" t="str">
        <f t="shared" si="511"/>
        <v>Inviable Sanitariamente</v>
      </c>
      <c r="FQT475" s="44" t="str">
        <f t="shared" si="511"/>
        <v>Inviable Sanitariamente</v>
      </c>
      <c r="FQU475" s="44" t="str">
        <f t="shared" si="511"/>
        <v>Inviable Sanitariamente</v>
      </c>
      <c r="FQV475" s="44" t="str">
        <f t="shared" si="512"/>
        <v>Inviable Sanitariamente</v>
      </c>
      <c r="FQW475" s="44" t="str">
        <f t="shared" si="512"/>
        <v>Inviable Sanitariamente</v>
      </c>
      <c r="FQX475" s="44" t="str">
        <f t="shared" si="512"/>
        <v>Inviable Sanitariamente</v>
      </c>
      <c r="FQY475" s="44" t="str">
        <f t="shared" si="512"/>
        <v>Inviable Sanitariamente</v>
      </c>
      <c r="FQZ475" s="44" t="str">
        <f t="shared" si="512"/>
        <v>Inviable Sanitariamente</v>
      </c>
      <c r="FRA475" s="44" t="str">
        <f t="shared" si="512"/>
        <v>Inviable Sanitariamente</v>
      </c>
      <c r="FRB475" s="44" t="str">
        <f t="shared" si="512"/>
        <v>Inviable Sanitariamente</v>
      </c>
      <c r="FRC475" s="44" t="str">
        <f t="shared" si="512"/>
        <v>Inviable Sanitariamente</v>
      </c>
      <c r="FRD475" s="44" t="str">
        <f t="shared" si="512"/>
        <v>Inviable Sanitariamente</v>
      </c>
      <c r="FRE475" s="44" t="str">
        <f t="shared" si="512"/>
        <v>Inviable Sanitariamente</v>
      </c>
      <c r="FRF475" s="44" t="str">
        <f t="shared" si="513"/>
        <v>Inviable Sanitariamente</v>
      </c>
      <c r="FRG475" s="44" t="str">
        <f t="shared" si="513"/>
        <v>Inviable Sanitariamente</v>
      </c>
      <c r="FRH475" s="44" t="str">
        <f t="shared" si="513"/>
        <v>Inviable Sanitariamente</v>
      </c>
      <c r="FRI475" s="44" t="str">
        <f t="shared" si="513"/>
        <v>Inviable Sanitariamente</v>
      </c>
      <c r="FRJ475" s="44" t="str">
        <f t="shared" si="513"/>
        <v>Inviable Sanitariamente</v>
      </c>
      <c r="FRK475" s="44" t="str">
        <f t="shared" si="513"/>
        <v>Inviable Sanitariamente</v>
      </c>
      <c r="FRL475" s="44" t="str">
        <f t="shared" si="513"/>
        <v>Inviable Sanitariamente</v>
      </c>
      <c r="FRM475" s="44" t="str">
        <f t="shared" si="513"/>
        <v>Inviable Sanitariamente</v>
      </c>
      <c r="FRN475" s="44" t="str">
        <f t="shared" si="513"/>
        <v>Inviable Sanitariamente</v>
      </c>
      <c r="FRO475" s="44" t="str">
        <f t="shared" si="513"/>
        <v>Inviable Sanitariamente</v>
      </c>
      <c r="FRP475" s="44" t="str">
        <f t="shared" si="514"/>
        <v>Inviable Sanitariamente</v>
      </c>
      <c r="FRQ475" s="44" t="str">
        <f t="shared" si="514"/>
        <v>Inviable Sanitariamente</v>
      </c>
      <c r="FRR475" s="44" t="str">
        <f t="shared" si="514"/>
        <v>Inviable Sanitariamente</v>
      </c>
      <c r="FRS475" s="44" t="str">
        <f t="shared" si="514"/>
        <v>Inviable Sanitariamente</v>
      </c>
      <c r="FRT475" s="44" t="str">
        <f t="shared" si="514"/>
        <v>Inviable Sanitariamente</v>
      </c>
      <c r="FRU475" s="44" t="str">
        <f t="shared" si="514"/>
        <v>Inviable Sanitariamente</v>
      </c>
      <c r="FRV475" s="44" t="str">
        <f t="shared" si="514"/>
        <v>Inviable Sanitariamente</v>
      </c>
      <c r="FRW475" s="44" t="str">
        <f t="shared" si="514"/>
        <v>Inviable Sanitariamente</v>
      </c>
      <c r="FRX475" s="44" t="str">
        <f t="shared" si="514"/>
        <v>Inviable Sanitariamente</v>
      </c>
      <c r="FRY475" s="44" t="str">
        <f t="shared" si="514"/>
        <v>Inviable Sanitariamente</v>
      </c>
      <c r="FRZ475" s="44" t="str">
        <f t="shared" si="515"/>
        <v>Inviable Sanitariamente</v>
      </c>
      <c r="FSA475" s="44" t="str">
        <f t="shared" si="515"/>
        <v>Inviable Sanitariamente</v>
      </c>
      <c r="FSB475" s="44" t="str">
        <f t="shared" si="515"/>
        <v>Inviable Sanitariamente</v>
      </c>
      <c r="FSC475" s="44" t="str">
        <f t="shared" si="515"/>
        <v>Inviable Sanitariamente</v>
      </c>
      <c r="FSD475" s="44" t="str">
        <f t="shared" si="515"/>
        <v>Inviable Sanitariamente</v>
      </c>
      <c r="FSE475" s="44" t="str">
        <f t="shared" si="515"/>
        <v>Inviable Sanitariamente</v>
      </c>
      <c r="FSF475" s="44" t="str">
        <f t="shared" si="515"/>
        <v>Inviable Sanitariamente</v>
      </c>
      <c r="FSG475" s="44" t="str">
        <f t="shared" si="515"/>
        <v>Inviable Sanitariamente</v>
      </c>
      <c r="FSH475" s="44" t="str">
        <f t="shared" si="515"/>
        <v>Inviable Sanitariamente</v>
      </c>
      <c r="FSI475" s="44" t="str">
        <f t="shared" si="515"/>
        <v>Inviable Sanitariamente</v>
      </c>
      <c r="FSJ475" s="44" t="str">
        <f t="shared" si="516"/>
        <v>Inviable Sanitariamente</v>
      </c>
      <c r="FSK475" s="44" t="str">
        <f t="shared" si="516"/>
        <v>Inviable Sanitariamente</v>
      </c>
      <c r="FSL475" s="44" t="str">
        <f t="shared" si="516"/>
        <v>Inviable Sanitariamente</v>
      </c>
      <c r="FSM475" s="44" t="str">
        <f t="shared" si="516"/>
        <v>Inviable Sanitariamente</v>
      </c>
      <c r="FSN475" s="44" t="str">
        <f t="shared" si="516"/>
        <v>Inviable Sanitariamente</v>
      </c>
      <c r="FSO475" s="44" t="str">
        <f t="shared" si="516"/>
        <v>Inviable Sanitariamente</v>
      </c>
      <c r="FSP475" s="44" t="str">
        <f t="shared" si="516"/>
        <v>Inviable Sanitariamente</v>
      </c>
      <c r="FSQ475" s="44" t="str">
        <f t="shared" si="516"/>
        <v>Inviable Sanitariamente</v>
      </c>
      <c r="FSR475" s="44" t="str">
        <f t="shared" si="516"/>
        <v>Inviable Sanitariamente</v>
      </c>
      <c r="FSS475" s="44" t="str">
        <f t="shared" si="516"/>
        <v>Inviable Sanitariamente</v>
      </c>
      <c r="FST475" s="44" t="str">
        <f t="shared" si="517"/>
        <v>Inviable Sanitariamente</v>
      </c>
      <c r="FSU475" s="44" t="str">
        <f t="shared" si="517"/>
        <v>Inviable Sanitariamente</v>
      </c>
      <c r="FSV475" s="44" t="str">
        <f t="shared" si="517"/>
        <v>Inviable Sanitariamente</v>
      </c>
      <c r="FSW475" s="44" t="str">
        <f t="shared" si="517"/>
        <v>Inviable Sanitariamente</v>
      </c>
      <c r="FSX475" s="44" t="str">
        <f t="shared" si="517"/>
        <v>Inviable Sanitariamente</v>
      </c>
      <c r="FSY475" s="44" t="str">
        <f t="shared" si="517"/>
        <v>Inviable Sanitariamente</v>
      </c>
      <c r="FSZ475" s="44" t="str">
        <f t="shared" si="517"/>
        <v>Inviable Sanitariamente</v>
      </c>
      <c r="FTA475" s="44" t="str">
        <f t="shared" si="517"/>
        <v>Inviable Sanitariamente</v>
      </c>
      <c r="FTB475" s="44" t="str">
        <f t="shared" si="517"/>
        <v>Inviable Sanitariamente</v>
      </c>
      <c r="FTC475" s="44" t="str">
        <f t="shared" si="517"/>
        <v>Inviable Sanitariamente</v>
      </c>
      <c r="FTD475" s="44" t="str">
        <f t="shared" si="518"/>
        <v>Inviable Sanitariamente</v>
      </c>
      <c r="FTE475" s="44" t="str">
        <f t="shared" si="518"/>
        <v>Inviable Sanitariamente</v>
      </c>
      <c r="FTF475" s="44" t="str">
        <f t="shared" si="518"/>
        <v>Inviable Sanitariamente</v>
      </c>
      <c r="FTG475" s="44" t="str">
        <f t="shared" si="518"/>
        <v>Inviable Sanitariamente</v>
      </c>
      <c r="FTH475" s="44" t="str">
        <f t="shared" si="518"/>
        <v>Inviable Sanitariamente</v>
      </c>
      <c r="FTI475" s="44" t="str">
        <f t="shared" si="518"/>
        <v>Inviable Sanitariamente</v>
      </c>
      <c r="FTJ475" s="44" t="str">
        <f t="shared" si="518"/>
        <v>Inviable Sanitariamente</v>
      </c>
      <c r="FTK475" s="44" t="str">
        <f t="shared" si="518"/>
        <v>Inviable Sanitariamente</v>
      </c>
      <c r="FTL475" s="44" t="str">
        <f t="shared" si="518"/>
        <v>Inviable Sanitariamente</v>
      </c>
      <c r="FTM475" s="44" t="str">
        <f t="shared" si="518"/>
        <v>Inviable Sanitariamente</v>
      </c>
      <c r="FTN475" s="44" t="str">
        <f t="shared" si="519"/>
        <v>Inviable Sanitariamente</v>
      </c>
      <c r="FTO475" s="44" t="str">
        <f t="shared" si="519"/>
        <v>Inviable Sanitariamente</v>
      </c>
      <c r="FTP475" s="44" t="str">
        <f t="shared" si="519"/>
        <v>Inviable Sanitariamente</v>
      </c>
      <c r="FTQ475" s="44" t="str">
        <f t="shared" si="519"/>
        <v>Inviable Sanitariamente</v>
      </c>
      <c r="FTR475" s="44" t="str">
        <f t="shared" si="519"/>
        <v>Inviable Sanitariamente</v>
      </c>
      <c r="FTS475" s="44" t="str">
        <f t="shared" si="519"/>
        <v>Inviable Sanitariamente</v>
      </c>
      <c r="FTT475" s="44" t="str">
        <f t="shared" si="519"/>
        <v>Inviable Sanitariamente</v>
      </c>
      <c r="FTU475" s="44" t="str">
        <f t="shared" si="519"/>
        <v>Inviable Sanitariamente</v>
      </c>
      <c r="FTV475" s="44" t="str">
        <f t="shared" si="519"/>
        <v>Inviable Sanitariamente</v>
      </c>
      <c r="FTW475" s="44" t="str">
        <f t="shared" si="519"/>
        <v>Inviable Sanitariamente</v>
      </c>
      <c r="FTX475" s="44" t="str">
        <f t="shared" si="520"/>
        <v>Inviable Sanitariamente</v>
      </c>
      <c r="FTY475" s="44" t="str">
        <f t="shared" si="520"/>
        <v>Inviable Sanitariamente</v>
      </c>
      <c r="FTZ475" s="44" t="str">
        <f t="shared" si="520"/>
        <v>Inviable Sanitariamente</v>
      </c>
      <c r="FUA475" s="44" t="str">
        <f t="shared" si="520"/>
        <v>Inviable Sanitariamente</v>
      </c>
      <c r="FUB475" s="44" t="str">
        <f t="shared" si="520"/>
        <v>Inviable Sanitariamente</v>
      </c>
      <c r="FUC475" s="44" t="str">
        <f t="shared" si="520"/>
        <v>Inviable Sanitariamente</v>
      </c>
      <c r="FUD475" s="44" t="str">
        <f t="shared" si="520"/>
        <v>Inviable Sanitariamente</v>
      </c>
      <c r="FUE475" s="44" t="str">
        <f t="shared" si="520"/>
        <v>Inviable Sanitariamente</v>
      </c>
      <c r="FUF475" s="44" t="str">
        <f t="shared" si="520"/>
        <v>Inviable Sanitariamente</v>
      </c>
      <c r="FUG475" s="44" t="str">
        <f t="shared" si="520"/>
        <v>Inviable Sanitariamente</v>
      </c>
      <c r="FUH475" s="44" t="str">
        <f t="shared" si="521"/>
        <v>Inviable Sanitariamente</v>
      </c>
      <c r="FUI475" s="44" t="str">
        <f t="shared" si="521"/>
        <v>Inviable Sanitariamente</v>
      </c>
      <c r="FUJ475" s="44" t="str">
        <f t="shared" si="521"/>
        <v>Inviable Sanitariamente</v>
      </c>
      <c r="FUK475" s="44" t="str">
        <f t="shared" si="521"/>
        <v>Inviable Sanitariamente</v>
      </c>
      <c r="FUL475" s="44" t="str">
        <f t="shared" si="521"/>
        <v>Inviable Sanitariamente</v>
      </c>
      <c r="FUM475" s="44" t="str">
        <f t="shared" si="521"/>
        <v>Inviable Sanitariamente</v>
      </c>
      <c r="FUN475" s="44" t="str">
        <f t="shared" si="521"/>
        <v>Inviable Sanitariamente</v>
      </c>
      <c r="FUO475" s="44" t="str">
        <f t="shared" si="521"/>
        <v>Inviable Sanitariamente</v>
      </c>
      <c r="FUP475" s="44" t="str">
        <f t="shared" si="521"/>
        <v>Inviable Sanitariamente</v>
      </c>
      <c r="FUQ475" s="44" t="str">
        <f t="shared" si="521"/>
        <v>Inviable Sanitariamente</v>
      </c>
      <c r="FUR475" s="44" t="str">
        <f t="shared" si="522"/>
        <v>Inviable Sanitariamente</v>
      </c>
      <c r="FUS475" s="44" t="str">
        <f t="shared" si="522"/>
        <v>Inviable Sanitariamente</v>
      </c>
      <c r="FUT475" s="44" t="str">
        <f t="shared" si="522"/>
        <v>Inviable Sanitariamente</v>
      </c>
      <c r="FUU475" s="44" t="str">
        <f t="shared" si="522"/>
        <v>Inviable Sanitariamente</v>
      </c>
      <c r="FUV475" s="44" t="str">
        <f t="shared" si="522"/>
        <v>Inviable Sanitariamente</v>
      </c>
      <c r="FUW475" s="44" t="str">
        <f t="shared" si="522"/>
        <v>Inviable Sanitariamente</v>
      </c>
      <c r="FUX475" s="44" t="str">
        <f t="shared" si="522"/>
        <v>Inviable Sanitariamente</v>
      </c>
      <c r="FUY475" s="44" t="str">
        <f t="shared" si="522"/>
        <v>Inviable Sanitariamente</v>
      </c>
      <c r="FUZ475" s="44" t="str">
        <f t="shared" si="522"/>
        <v>Inviable Sanitariamente</v>
      </c>
      <c r="FVA475" s="44" t="str">
        <f t="shared" si="522"/>
        <v>Inviable Sanitariamente</v>
      </c>
      <c r="FVB475" s="44" t="str">
        <f t="shared" si="523"/>
        <v>Inviable Sanitariamente</v>
      </c>
      <c r="FVC475" s="44" t="str">
        <f t="shared" si="523"/>
        <v>Inviable Sanitariamente</v>
      </c>
      <c r="FVD475" s="44" t="str">
        <f t="shared" si="523"/>
        <v>Inviable Sanitariamente</v>
      </c>
      <c r="FVE475" s="44" t="str">
        <f t="shared" si="523"/>
        <v>Inviable Sanitariamente</v>
      </c>
      <c r="FVF475" s="44" t="str">
        <f t="shared" si="523"/>
        <v>Inviable Sanitariamente</v>
      </c>
      <c r="FVG475" s="44" t="str">
        <f t="shared" si="523"/>
        <v>Inviable Sanitariamente</v>
      </c>
      <c r="FVH475" s="44" t="str">
        <f t="shared" si="523"/>
        <v>Inviable Sanitariamente</v>
      </c>
      <c r="FVI475" s="44" t="str">
        <f t="shared" si="523"/>
        <v>Inviable Sanitariamente</v>
      </c>
      <c r="FVJ475" s="44" t="str">
        <f t="shared" si="523"/>
        <v>Inviable Sanitariamente</v>
      </c>
      <c r="FVK475" s="44" t="str">
        <f t="shared" si="523"/>
        <v>Inviable Sanitariamente</v>
      </c>
      <c r="FVL475" s="44" t="str">
        <f t="shared" si="524"/>
        <v>Inviable Sanitariamente</v>
      </c>
      <c r="FVM475" s="44" t="str">
        <f t="shared" si="524"/>
        <v>Inviable Sanitariamente</v>
      </c>
      <c r="FVN475" s="44" t="str">
        <f t="shared" si="524"/>
        <v>Inviable Sanitariamente</v>
      </c>
      <c r="FVO475" s="44" t="str">
        <f t="shared" si="524"/>
        <v>Inviable Sanitariamente</v>
      </c>
      <c r="FVP475" s="44" t="str">
        <f t="shared" si="524"/>
        <v>Inviable Sanitariamente</v>
      </c>
      <c r="FVQ475" s="44" t="str">
        <f t="shared" si="524"/>
        <v>Inviable Sanitariamente</v>
      </c>
      <c r="FVR475" s="44" t="str">
        <f t="shared" si="524"/>
        <v>Inviable Sanitariamente</v>
      </c>
      <c r="FVS475" s="44" t="str">
        <f t="shared" si="524"/>
        <v>Inviable Sanitariamente</v>
      </c>
      <c r="FVT475" s="44" t="str">
        <f t="shared" si="524"/>
        <v>Inviable Sanitariamente</v>
      </c>
      <c r="FVU475" s="44" t="str">
        <f t="shared" si="524"/>
        <v>Inviable Sanitariamente</v>
      </c>
      <c r="FVV475" s="44" t="str">
        <f t="shared" si="525"/>
        <v>Inviable Sanitariamente</v>
      </c>
      <c r="FVW475" s="44" t="str">
        <f t="shared" si="525"/>
        <v>Inviable Sanitariamente</v>
      </c>
      <c r="FVX475" s="44" t="str">
        <f t="shared" si="525"/>
        <v>Inviable Sanitariamente</v>
      </c>
      <c r="FVY475" s="44" t="str">
        <f t="shared" si="525"/>
        <v>Inviable Sanitariamente</v>
      </c>
      <c r="FVZ475" s="44" t="str">
        <f t="shared" si="525"/>
        <v>Inviable Sanitariamente</v>
      </c>
      <c r="FWA475" s="44" t="str">
        <f t="shared" si="525"/>
        <v>Inviable Sanitariamente</v>
      </c>
      <c r="FWB475" s="44" t="str">
        <f t="shared" si="525"/>
        <v>Inviable Sanitariamente</v>
      </c>
      <c r="FWC475" s="44" t="str">
        <f t="shared" si="525"/>
        <v>Inviable Sanitariamente</v>
      </c>
      <c r="FWD475" s="44" t="str">
        <f t="shared" si="525"/>
        <v>Inviable Sanitariamente</v>
      </c>
      <c r="FWE475" s="44" t="str">
        <f t="shared" si="525"/>
        <v>Inviable Sanitariamente</v>
      </c>
      <c r="FWF475" s="44" t="str">
        <f t="shared" si="526"/>
        <v>Inviable Sanitariamente</v>
      </c>
      <c r="FWG475" s="44" t="str">
        <f t="shared" si="526"/>
        <v>Inviable Sanitariamente</v>
      </c>
      <c r="FWH475" s="44" t="str">
        <f t="shared" si="526"/>
        <v>Inviable Sanitariamente</v>
      </c>
      <c r="FWI475" s="44" t="str">
        <f t="shared" si="526"/>
        <v>Inviable Sanitariamente</v>
      </c>
      <c r="FWJ475" s="44" t="str">
        <f t="shared" si="526"/>
        <v>Inviable Sanitariamente</v>
      </c>
      <c r="FWK475" s="44" t="str">
        <f t="shared" si="526"/>
        <v>Inviable Sanitariamente</v>
      </c>
      <c r="FWL475" s="44" t="str">
        <f t="shared" si="526"/>
        <v>Inviable Sanitariamente</v>
      </c>
      <c r="FWM475" s="44" t="str">
        <f t="shared" si="526"/>
        <v>Inviable Sanitariamente</v>
      </c>
      <c r="FWN475" s="44" t="str">
        <f t="shared" si="526"/>
        <v>Inviable Sanitariamente</v>
      </c>
      <c r="FWO475" s="44" t="str">
        <f t="shared" si="526"/>
        <v>Inviable Sanitariamente</v>
      </c>
      <c r="FWP475" s="44" t="str">
        <f t="shared" si="527"/>
        <v>Inviable Sanitariamente</v>
      </c>
      <c r="FWQ475" s="44" t="str">
        <f t="shared" si="527"/>
        <v>Inviable Sanitariamente</v>
      </c>
      <c r="FWR475" s="44" t="str">
        <f t="shared" si="527"/>
        <v>Inviable Sanitariamente</v>
      </c>
      <c r="FWS475" s="44" t="str">
        <f t="shared" si="527"/>
        <v>Inviable Sanitariamente</v>
      </c>
      <c r="FWT475" s="44" t="str">
        <f t="shared" si="527"/>
        <v>Inviable Sanitariamente</v>
      </c>
      <c r="FWU475" s="44" t="str">
        <f t="shared" si="527"/>
        <v>Inviable Sanitariamente</v>
      </c>
      <c r="FWV475" s="44" t="str">
        <f t="shared" si="527"/>
        <v>Inviable Sanitariamente</v>
      </c>
      <c r="FWW475" s="44" t="str">
        <f t="shared" si="527"/>
        <v>Inviable Sanitariamente</v>
      </c>
      <c r="FWX475" s="44" t="str">
        <f t="shared" si="527"/>
        <v>Inviable Sanitariamente</v>
      </c>
      <c r="FWY475" s="44" t="str">
        <f t="shared" si="527"/>
        <v>Inviable Sanitariamente</v>
      </c>
      <c r="FWZ475" s="44" t="str">
        <f t="shared" si="528"/>
        <v>Inviable Sanitariamente</v>
      </c>
      <c r="FXA475" s="44" t="str">
        <f t="shared" si="528"/>
        <v>Inviable Sanitariamente</v>
      </c>
      <c r="FXB475" s="44" t="str">
        <f t="shared" si="528"/>
        <v>Inviable Sanitariamente</v>
      </c>
      <c r="FXC475" s="44" t="str">
        <f t="shared" si="528"/>
        <v>Inviable Sanitariamente</v>
      </c>
      <c r="FXD475" s="44" t="str">
        <f t="shared" si="528"/>
        <v>Inviable Sanitariamente</v>
      </c>
      <c r="FXE475" s="44" t="str">
        <f t="shared" si="528"/>
        <v>Inviable Sanitariamente</v>
      </c>
      <c r="FXF475" s="44" t="str">
        <f t="shared" si="528"/>
        <v>Inviable Sanitariamente</v>
      </c>
      <c r="FXG475" s="44" t="str">
        <f t="shared" si="528"/>
        <v>Inviable Sanitariamente</v>
      </c>
      <c r="FXH475" s="44" t="str">
        <f t="shared" si="528"/>
        <v>Inviable Sanitariamente</v>
      </c>
      <c r="FXI475" s="44" t="str">
        <f t="shared" si="528"/>
        <v>Inviable Sanitariamente</v>
      </c>
      <c r="FXJ475" s="44" t="str">
        <f t="shared" si="529"/>
        <v>Inviable Sanitariamente</v>
      </c>
      <c r="FXK475" s="44" t="str">
        <f t="shared" si="529"/>
        <v>Inviable Sanitariamente</v>
      </c>
      <c r="FXL475" s="44" t="str">
        <f t="shared" si="529"/>
        <v>Inviable Sanitariamente</v>
      </c>
      <c r="FXM475" s="44" t="str">
        <f t="shared" si="529"/>
        <v>Inviable Sanitariamente</v>
      </c>
      <c r="FXN475" s="44" t="str">
        <f t="shared" si="529"/>
        <v>Inviable Sanitariamente</v>
      </c>
      <c r="FXO475" s="44" t="str">
        <f t="shared" si="529"/>
        <v>Inviable Sanitariamente</v>
      </c>
      <c r="FXP475" s="44" t="str">
        <f t="shared" si="529"/>
        <v>Inviable Sanitariamente</v>
      </c>
      <c r="FXQ475" s="44" t="str">
        <f t="shared" si="529"/>
        <v>Inviable Sanitariamente</v>
      </c>
      <c r="FXR475" s="44" t="str">
        <f t="shared" si="529"/>
        <v>Inviable Sanitariamente</v>
      </c>
      <c r="FXS475" s="44" t="str">
        <f t="shared" si="529"/>
        <v>Inviable Sanitariamente</v>
      </c>
      <c r="FXT475" s="44" t="str">
        <f t="shared" si="530"/>
        <v>Inviable Sanitariamente</v>
      </c>
      <c r="FXU475" s="44" t="str">
        <f t="shared" si="530"/>
        <v>Inviable Sanitariamente</v>
      </c>
      <c r="FXV475" s="44" t="str">
        <f t="shared" si="530"/>
        <v>Inviable Sanitariamente</v>
      </c>
      <c r="FXW475" s="44" t="str">
        <f t="shared" si="530"/>
        <v>Inviable Sanitariamente</v>
      </c>
      <c r="FXX475" s="44" t="str">
        <f t="shared" si="530"/>
        <v>Inviable Sanitariamente</v>
      </c>
      <c r="FXY475" s="44" t="str">
        <f t="shared" si="530"/>
        <v>Inviable Sanitariamente</v>
      </c>
      <c r="FXZ475" s="44" t="str">
        <f t="shared" si="530"/>
        <v>Inviable Sanitariamente</v>
      </c>
      <c r="FYA475" s="44" t="str">
        <f t="shared" si="530"/>
        <v>Inviable Sanitariamente</v>
      </c>
      <c r="FYB475" s="44" t="str">
        <f t="shared" si="530"/>
        <v>Inviable Sanitariamente</v>
      </c>
      <c r="FYC475" s="44" t="str">
        <f t="shared" si="530"/>
        <v>Inviable Sanitariamente</v>
      </c>
      <c r="FYD475" s="44" t="str">
        <f t="shared" si="531"/>
        <v>Inviable Sanitariamente</v>
      </c>
      <c r="FYE475" s="44" t="str">
        <f t="shared" si="531"/>
        <v>Inviable Sanitariamente</v>
      </c>
      <c r="FYF475" s="44" t="str">
        <f t="shared" si="531"/>
        <v>Inviable Sanitariamente</v>
      </c>
      <c r="FYG475" s="44" t="str">
        <f t="shared" si="531"/>
        <v>Inviable Sanitariamente</v>
      </c>
      <c r="FYH475" s="44" t="str">
        <f t="shared" si="531"/>
        <v>Inviable Sanitariamente</v>
      </c>
      <c r="FYI475" s="44" t="str">
        <f t="shared" si="531"/>
        <v>Inviable Sanitariamente</v>
      </c>
      <c r="FYJ475" s="44" t="str">
        <f t="shared" si="531"/>
        <v>Inviable Sanitariamente</v>
      </c>
      <c r="FYK475" s="44" t="str">
        <f t="shared" si="531"/>
        <v>Inviable Sanitariamente</v>
      </c>
      <c r="FYL475" s="44" t="str">
        <f t="shared" si="531"/>
        <v>Inviable Sanitariamente</v>
      </c>
      <c r="FYM475" s="44" t="str">
        <f t="shared" si="531"/>
        <v>Inviable Sanitariamente</v>
      </c>
      <c r="FYN475" s="44" t="str">
        <f t="shared" si="532"/>
        <v>Inviable Sanitariamente</v>
      </c>
      <c r="FYO475" s="44" t="str">
        <f t="shared" si="532"/>
        <v>Inviable Sanitariamente</v>
      </c>
      <c r="FYP475" s="44" t="str">
        <f t="shared" si="532"/>
        <v>Inviable Sanitariamente</v>
      </c>
      <c r="FYQ475" s="44" t="str">
        <f t="shared" si="532"/>
        <v>Inviable Sanitariamente</v>
      </c>
      <c r="FYR475" s="44" t="str">
        <f t="shared" si="532"/>
        <v>Inviable Sanitariamente</v>
      </c>
      <c r="FYS475" s="44" t="str">
        <f t="shared" si="532"/>
        <v>Inviable Sanitariamente</v>
      </c>
      <c r="FYT475" s="44" t="str">
        <f t="shared" si="532"/>
        <v>Inviable Sanitariamente</v>
      </c>
      <c r="FYU475" s="44" t="str">
        <f t="shared" si="532"/>
        <v>Inviable Sanitariamente</v>
      </c>
      <c r="FYV475" s="44" t="str">
        <f t="shared" si="532"/>
        <v>Inviable Sanitariamente</v>
      </c>
      <c r="FYW475" s="44" t="str">
        <f t="shared" si="532"/>
        <v>Inviable Sanitariamente</v>
      </c>
      <c r="FYX475" s="44" t="str">
        <f t="shared" si="533"/>
        <v>Inviable Sanitariamente</v>
      </c>
      <c r="FYY475" s="44" t="str">
        <f t="shared" si="533"/>
        <v>Inviable Sanitariamente</v>
      </c>
      <c r="FYZ475" s="44" t="str">
        <f t="shared" si="533"/>
        <v>Inviable Sanitariamente</v>
      </c>
      <c r="FZA475" s="44" t="str">
        <f t="shared" si="533"/>
        <v>Inviable Sanitariamente</v>
      </c>
      <c r="FZB475" s="44" t="str">
        <f t="shared" si="533"/>
        <v>Inviable Sanitariamente</v>
      </c>
      <c r="FZC475" s="44" t="str">
        <f t="shared" si="533"/>
        <v>Inviable Sanitariamente</v>
      </c>
      <c r="FZD475" s="44" t="str">
        <f t="shared" si="533"/>
        <v>Inviable Sanitariamente</v>
      </c>
      <c r="FZE475" s="44" t="str">
        <f t="shared" si="533"/>
        <v>Inviable Sanitariamente</v>
      </c>
      <c r="FZF475" s="44" t="str">
        <f t="shared" si="533"/>
        <v>Inviable Sanitariamente</v>
      </c>
      <c r="FZG475" s="44" t="str">
        <f t="shared" si="533"/>
        <v>Inviable Sanitariamente</v>
      </c>
      <c r="FZH475" s="44" t="str">
        <f t="shared" si="534"/>
        <v>Inviable Sanitariamente</v>
      </c>
      <c r="FZI475" s="44" t="str">
        <f t="shared" si="534"/>
        <v>Inviable Sanitariamente</v>
      </c>
      <c r="FZJ475" s="44" t="str">
        <f t="shared" si="534"/>
        <v>Inviable Sanitariamente</v>
      </c>
      <c r="FZK475" s="44" t="str">
        <f t="shared" si="534"/>
        <v>Inviable Sanitariamente</v>
      </c>
      <c r="FZL475" s="44" t="str">
        <f t="shared" si="534"/>
        <v>Inviable Sanitariamente</v>
      </c>
      <c r="FZM475" s="44" t="str">
        <f t="shared" si="534"/>
        <v>Inviable Sanitariamente</v>
      </c>
      <c r="FZN475" s="44" t="str">
        <f t="shared" si="534"/>
        <v>Inviable Sanitariamente</v>
      </c>
      <c r="FZO475" s="44" t="str">
        <f t="shared" si="534"/>
        <v>Inviable Sanitariamente</v>
      </c>
      <c r="FZP475" s="44" t="str">
        <f t="shared" si="534"/>
        <v>Inviable Sanitariamente</v>
      </c>
      <c r="FZQ475" s="44" t="str">
        <f t="shared" si="534"/>
        <v>Inviable Sanitariamente</v>
      </c>
      <c r="FZR475" s="44" t="str">
        <f t="shared" si="535"/>
        <v>Inviable Sanitariamente</v>
      </c>
      <c r="FZS475" s="44" t="str">
        <f t="shared" si="535"/>
        <v>Inviable Sanitariamente</v>
      </c>
      <c r="FZT475" s="44" t="str">
        <f t="shared" si="535"/>
        <v>Inviable Sanitariamente</v>
      </c>
      <c r="FZU475" s="44" t="str">
        <f t="shared" si="535"/>
        <v>Inviable Sanitariamente</v>
      </c>
      <c r="FZV475" s="44" t="str">
        <f t="shared" si="535"/>
        <v>Inviable Sanitariamente</v>
      </c>
      <c r="FZW475" s="44" t="str">
        <f t="shared" si="535"/>
        <v>Inviable Sanitariamente</v>
      </c>
      <c r="FZX475" s="44" t="str">
        <f t="shared" si="535"/>
        <v>Inviable Sanitariamente</v>
      </c>
      <c r="FZY475" s="44" t="str">
        <f t="shared" si="535"/>
        <v>Inviable Sanitariamente</v>
      </c>
      <c r="FZZ475" s="44" t="str">
        <f t="shared" si="535"/>
        <v>Inviable Sanitariamente</v>
      </c>
      <c r="GAA475" s="44" t="str">
        <f t="shared" si="535"/>
        <v>Inviable Sanitariamente</v>
      </c>
      <c r="GAB475" s="44" t="str">
        <f t="shared" si="536"/>
        <v>Inviable Sanitariamente</v>
      </c>
      <c r="GAC475" s="44" t="str">
        <f t="shared" si="536"/>
        <v>Inviable Sanitariamente</v>
      </c>
      <c r="GAD475" s="44" t="str">
        <f t="shared" si="536"/>
        <v>Inviable Sanitariamente</v>
      </c>
      <c r="GAE475" s="44" t="str">
        <f t="shared" si="536"/>
        <v>Inviable Sanitariamente</v>
      </c>
      <c r="GAF475" s="44" t="str">
        <f t="shared" si="536"/>
        <v>Inviable Sanitariamente</v>
      </c>
      <c r="GAG475" s="44" t="str">
        <f t="shared" si="536"/>
        <v>Inviable Sanitariamente</v>
      </c>
      <c r="GAH475" s="44" t="str">
        <f t="shared" si="536"/>
        <v>Inviable Sanitariamente</v>
      </c>
      <c r="GAI475" s="44" t="str">
        <f t="shared" si="536"/>
        <v>Inviable Sanitariamente</v>
      </c>
      <c r="GAJ475" s="44" t="str">
        <f t="shared" si="536"/>
        <v>Inviable Sanitariamente</v>
      </c>
      <c r="GAK475" s="44" t="str">
        <f t="shared" si="536"/>
        <v>Inviable Sanitariamente</v>
      </c>
      <c r="GAL475" s="44" t="str">
        <f t="shared" si="537"/>
        <v>Inviable Sanitariamente</v>
      </c>
      <c r="GAM475" s="44" t="str">
        <f t="shared" si="537"/>
        <v>Inviable Sanitariamente</v>
      </c>
      <c r="GAN475" s="44" t="str">
        <f t="shared" si="537"/>
        <v>Inviable Sanitariamente</v>
      </c>
      <c r="GAO475" s="44" t="str">
        <f t="shared" si="537"/>
        <v>Inviable Sanitariamente</v>
      </c>
      <c r="GAP475" s="44" t="str">
        <f t="shared" si="537"/>
        <v>Inviable Sanitariamente</v>
      </c>
      <c r="GAQ475" s="44" t="str">
        <f t="shared" si="537"/>
        <v>Inviable Sanitariamente</v>
      </c>
      <c r="GAR475" s="44" t="str">
        <f t="shared" si="537"/>
        <v>Inviable Sanitariamente</v>
      </c>
      <c r="GAS475" s="44" t="str">
        <f t="shared" si="537"/>
        <v>Inviable Sanitariamente</v>
      </c>
      <c r="GAT475" s="44" t="str">
        <f t="shared" si="537"/>
        <v>Inviable Sanitariamente</v>
      </c>
      <c r="GAU475" s="44" t="str">
        <f t="shared" si="537"/>
        <v>Inviable Sanitariamente</v>
      </c>
      <c r="GAV475" s="44" t="str">
        <f t="shared" si="538"/>
        <v>Inviable Sanitariamente</v>
      </c>
      <c r="GAW475" s="44" t="str">
        <f t="shared" si="538"/>
        <v>Inviable Sanitariamente</v>
      </c>
      <c r="GAX475" s="44" t="str">
        <f t="shared" si="538"/>
        <v>Inviable Sanitariamente</v>
      </c>
      <c r="GAY475" s="44" t="str">
        <f t="shared" si="538"/>
        <v>Inviable Sanitariamente</v>
      </c>
      <c r="GAZ475" s="44" t="str">
        <f t="shared" si="538"/>
        <v>Inviable Sanitariamente</v>
      </c>
      <c r="GBA475" s="44" t="str">
        <f t="shared" si="538"/>
        <v>Inviable Sanitariamente</v>
      </c>
      <c r="GBB475" s="44" t="str">
        <f t="shared" si="538"/>
        <v>Inviable Sanitariamente</v>
      </c>
      <c r="GBC475" s="44" t="str">
        <f t="shared" si="538"/>
        <v>Inviable Sanitariamente</v>
      </c>
      <c r="GBD475" s="44" t="str">
        <f t="shared" si="538"/>
        <v>Inviable Sanitariamente</v>
      </c>
      <c r="GBE475" s="44" t="str">
        <f t="shared" si="538"/>
        <v>Inviable Sanitariamente</v>
      </c>
      <c r="GBF475" s="44" t="str">
        <f t="shared" si="539"/>
        <v>Inviable Sanitariamente</v>
      </c>
      <c r="GBG475" s="44" t="str">
        <f t="shared" si="539"/>
        <v>Inviable Sanitariamente</v>
      </c>
      <c r="GBH475" s="44" t="str">
        <f t="shared" si="539"/>
        <v>Inviable Sanitariamente</v>
      </c>
      <c r="GBI475" s="44" t="str">
        <f t="shared" si="539"/>
        <v>Inviable Sanitariamente</v>
      </c>
      <c r="GBJ475" s="44" t="str">
        <f t="shared" si="539"/>
        <v>Inviable Sanitariamente</v>
      </c>
      <c r="GBK475" s="44" t="str">
        <f t="shared" si="539"/>
        <v>Inviable Sanitariamente</v>
      </c>
      <c r="GBL475" s="44" t="str">
        <f t="shared" si="539"/>
        <v>Inviable Sanitariamente</v>
      </c>
      <c r="GBM475" s="44" t="str">
        <f t="shared" si="539"/>
        <v>Inviable Sanitariamente</v>
      </c>
      <c r="GBN475" s="44" t="str">
        <f t="shared" si="539"/>
        <v>Inviable Sanitariamente</v>
      </c>
      <c r="GBO475" s="44" t="str">
        <f t="shared" si="539"/>
        <v>Inviable Sanitariamente</v>
      </c>
      <c r="GBP475" s="44" t="str">
        <f t="shared" si="540"/>
        <v>Inviable Sanitariamente</v>
      </c>
      <c r="GBQ475" s="44" t="str">
        <f t="shared" si="540"/>
        <v>Inviable Sanitariamente</v>
      </c>
      <c r="GBR475" s="44" t="str">
        <f t="shared" si="540"/>
        <v>Inviable Sanitariamente</v>
      </c>
      <c r="GBS475" s="44" t="str">
        <f t="shared" si="540"/>
        <v>Inviable Sanitariamente</v>
      </c>
      <c r="GBT475" s="44" t="str">
        <f t="shared" si="540"/>
        <v>Inviable Sanitariamente</v>
      </c>
      <c r="GBU475" s="44" t="str">
        <f t="shared" si="540"/>
        <v>Inviable Sanitariamente</v>
      </c>
      <c r="GBV475" s="44" t="str">
        <f t="shared" si="540"/>
        <v>Inviable Sanitariamente</v>
      </c>
      <c r="GBW475" s="44" t="str">
        <f t="shared" si="540"/>
        <v>Inviable Sanitariamente</v>
      </c>
      <c r="GBX475" s="44" t="str">
        <f t="shared" si="540"/>
        <v>Inviable Sanitariamente</v>
      </c>
      <c r="GBY475" s="44" t="str">
        <f t="shared" si="540"/>
        <v>Inviable Sanitariamente</v>
      </c>
      <c r="GBZ475" s="44" t="str">
        <f t="shared" si="541"/>
        <v>Inviable Sanitariamente</v>
      </c>
      <c r="GCA475" s="44" t="str">
        <f t="shared" si="541"/>
        <v>Inviable Sanitariamente</v>
      </c>
      <c r="GCB475" s="44" t="str">
        <f t="shared" si="541"/>
        <v>Inviable Sanitariamente</v>
      </c>
      <c r="GCC475" s="44" t="str">
        <f t="shared" si="541"/>
        <v>Inviable Sanitariamente</v>
      </c>
      <c r="GCD475" s="44" t="str">
        <f t="shared" si="541"/>
        <v>Inviable Sanitariamente</v>
      </c>
      <c r="GCE475" s="44" t="str">
        <f t="shared" si="541"/>
        <v>Inviable Sanitariamente</v>
      </c>
      <c r="GCF475" s="44" t="str">
        <f t="shared" si="541"/>
        <v>Inviable Sanitariamente</v>
      </c>
      <c r="GCG475" s="44" t="str">
        <f t="shared" si="541"/>
        <v>Inviable Sanitariamente</v>
      </c>
      <c r="GCH475" s="44" t="str">
        <f t="shared" si="541"/>
        <v>Inviable Sanitariamente</v>
      </c>
      <c r="GCI475" s="44" t="str">
        <f t="shared" si="541"/>
        <v>Inviable Sanitariamente</v>
      </c>
      <c r="GCJ475" s="44" t="str">
        <f t="shared" si="542"/>
        <v>Inviable Sanitariamente</v>
      </c>
      <c r="GCK475" s="44" t="str">
        <f t="shared" si="542"/>
        <v>Inviable Sanitariamente</v>
      </c>
      <c r="GCL475" s="44" t="str">
        <f t="shared" si="542"/>
        <v>Inviable Sanitariamente</v>
      </c>
      <c r="GCM475" s="44" t="str">
        <f t="shared" si="542"/>
        <v>Inviable Sanitariamente</v>
      </c>
      <c r="GCN475" s="44" t="str">
        <f t="shared" si="542"/>
        <v>Inviable Sanitariamente</v>
      </c>
      <c r="GCO475" s="44" t="str">
        <f t="shared" si="542"/>
        <v>Inviable Sanitariamente</v>
      </c>
      <c r="GCP475" s="44" t="str">
        <f t="shared" si="542"/>
        <v>Inviable Sanitariamente</v>
      </c>
      <c r="GCQ475" s="44" t="str">
        <f t="shared" si="542"/>
        <v>Inviable Sanitariamente</v>
      </c>
      <c r="GCR475" s="44" t="str">
        <f t="shared" si="542"/>
        <v>Inviable Sanitariamente</v>
      </c>
      <c r="GCS475" s="44" t="str">
        <f t="shared" si="542"/>
        <v>Inviable Sanitariamente</v>
      </c>
      <c r="GCT475" s="44" t="str">
        <f t="shared" si="543"/>
        <v>Inviable Sanitariamente</v>
      </c>
      <c r="GCU475" s="44" t="str">
        <f t="shared" si="543"/>
        <v>Inviable Sanitariamente</v>
      </c>
      <c r="GCV475" s="44" t="str">
        <f t="shared" si="543"/>
        <v>Inviable Sanitariamente</v>
      </c>
      <c r="GCW475" s="44" t="str">
        <f t="shared" si="543"/>
        <v>Inviable Sanitariamente</v>
      </c>
      <c r="GCX475" s="44" t="str">
        <f t="shared" si="543"/>
        <v>Inviable Sanitariamente</v>
      </c>
      <c r="GCY475" s="44" t="str">
        <f t="shared" si="543"/>
        <v>Inviable Sanitariamente</v>
      </c>
      <c r="GCZ475" s="44" t="str">
        <f t="shared" si="543"/>
        <v>Inviable Sanitariamente</v>
      </c>
      <c r="GDA475" s="44" t="str">
        <f t="shared" si="543"/>
        <v>Inviable Sanitariamente</v>
      </c>
      <c r="GDB475" s="44" t="str">
        <f t="shared" si="543"/>
        <v>Inviable Sanitariamente</v>
      </c>
      <c r="GDC475" s="44" t="str">
        <f t="shared" si="543"/>
        <v>Inviable Sanitariamente</v>
      </c>
      <c r="GDD475" s="44" t="str">
        <f t="shared" si="544"/>
        <v>Inviable Sanitariamente</v>
      </c>
      <c r="GDE475" s="44" t="str">
        <f t="shared" si="544"/>
        <v>Inviable Sanitariamente</v>
      </c>
      <c r="GDF475" s="44" t="str">
        <f t="shared" si="544"/>
        <v>Inviable Sanitariamente</v>
      </c>
      <c r="GDG475" s="44" t="str">
        <f t="shared" si="544"/>
        <v>Inviable Sanitariamente</v>
      </c>
      <c r="GDH475" s="44" t="str">
        <f t="shared" si="544"/>
        <v>Inviable Sanitariamente</v>
      </c>
      <c r="GDI475" s="44" t="str">
        <f t="shared" si="544"/>
        <v>Inviable Sanitariamente</v>
      </c>
      <c r="GDJ475" s="44" t="str">
        <f t="shared" si="544"/>
        <v>Inviable Sanitariamente</v>
      </c>
      <c r="GDK475" s="44" t="str">
        <f t="shared" si="544"/>
        <v>Inviable Sanitariamente</v>
      </c>
      <c r="GDL475" s="44" t="str">
        <f t="shared" si="544"/>
        <v>Inviable Sanitariamente</v>
      </c>
      <c r="GDM475" s="44" t="str">
        <f t="shared" si="544"/>
        <v>Inviable Sanitariamente</v>
      </c>
      <c r="GDN475" s="44" t="str">
        <f t="shared" si="545"/>
        <v>Inviable Sanitariamente</v>
      </c>
      <c r="GDO475" s="44" t="str">
        <f t="shared" si="545"/>
        <v>Inviable Sanitariamente</v>
      </c>
      <c r="GDP475" s="44" t="str">
        <f t="shared" si="545"/>
        <v>Inviable Sanitariamente</v>
      </c>
      <c r="GDQ475" s="44" t="str">
        <f t="shared" si="545"/>
        <v>Inviable Sanitariamente</v>
      </c>
      <c r="GDR475" s="44" t="str">
        <f t="shared" si="545"/>
        <v>Inviable Sanitariamente</v>
      </c>
      <c r="GDS475" s="44" t="str">
        <f t="shared" si="545"/>
        <v>Inviable Sanitariamente</v>
      </c>
      <c r="GDT475" s="44" t="str">
        <f t="shared" si="545"/>
        <v>Inviable Sanitariamente</v>
      </c>
      <c r="GDU475" s="44" t="str">
        <f t="shared" si="545"/>
        <v>Inviable Sanitariamente</v>
      </c>
      <c r="GDV475" s="44" t="str">
        <f t="shared" si="545"/>
        <v>Inviable Sanitariamente</v>
      </c>
      <c r="GDW475" s="44" t="str">
        <f t="shared" si="545"/>
        <v>Inviable Sanitariamente</v>
      </c>
      <c r="GDX475" s="44" t="str">
        <f t="shared" si="546"/>
        <v>Inviable Sanitariamente</v>
      </c>
      <c r="GDY475" s="44" t="str">
        <f t="shared" si="546"/>
        <v>Inviable Sanitariamente</v>
      </c>
      <c r="GDZ475" s="44" t="str">
        <f t="shared" si="546"/>
        <v>Inviable Sanitariamente</v>
      </c>
      <c r="GEA475" s="44" t="str">
        <f t="shared" si="546"/>
        <v>Inviable Sanitariamente</v>
      </c>
      <c r="GEB475" s="44" t="str">
        <f t="shared" si="546"/>
        <v>Inviable Sanitariamente</v>
      </c>
      <c r="GEC475" s="44" t="str">
        <f t="shared" si="546"/>
        <v>Inviable Sanitariamente</v>
      </c>
      <c r="GED475" s="44" t="str">
        <f t="shared" si="546"/>
        <v>Inviable Sanitariamente</v>
      </c>
      <c r="GEE475" s="44" t="str">
        <f t="shared" si="546"/>
        <v>Inviable Sanitariamente</v>
      </c>
      <c r="GEF475" s="44" t="str">
        <f t="shared" si="546"/>
        <v>Inviable Sanitariamente</v>
      </c>
      <c r="GEG475" s="44" t="str">
        <f t="shared" si="546"/>
        <v>Inviable Sanitariamente</v>
      </c>
      <c r="GEH475" s="44" t="str">
        <f t="shared" si="547"/>
        <v>Inviable Sanitariamente</v>
      </c>
      <c r="GEI475" s="44" t="str">
        <f t="shared" si="547"/>
        <v>Inviable Sanitariamente</v>
      </c>
      <c r="GEJ475" s="44" t="str">
        <f t="shared" si="547"/>
        <v>Inviable Sanitariamente</v>
      </c>
      <c r="GEK475" s="44" t="str">
        <f t="shared" si="547"/>
        <v>Inviable Sanitariamente</v>
      </c>
      <c r="GEL475" s="44" t="str">
        <f t="shared" si="547"/>
        <v>Inviable Sanitariamente</v>
      </c>
      <c r="GEM475" s="44" t="str">
        <f t="shared" si="547"/>
        <v>Inviable Sanitariamente</v>
      </c>
      <c r="GEN475" s="44" t="str">
        <f t="shared" si="547"/>
        <v>Inviable Sanitariamente</v>
      </c>
      <c r="GEO475" s="44" t="str">
        <f t="shared" si="547"/>
        <v>Inviable Sanitariamente</v>
      </c>
      <c r="GEP475" s="44" t="str">
        <f t="shared" si="547"/>
        <v>Inviable Sanitariamente</v>
      </c>
      <c r="GEQ475" s="44" t="str">
        <f t="shared" si="547"/>
        <v>Inviable Sanitariamente</v>
      </c>
      <c r="GER475" s="44" t="str">
        <f t="shared" si="548"/>
        <v>Inviable Sanitariamente</v>
      </c>
      <c r="GES475" s="44" t="str">
        <f t="shared" si="548"/>
        <v>Inviable Sanitariamente</v>
      </c>
      <c r="GET475" s="44" t="str">
        <f t="shared" si="548"/>
        <v>Inviable Sanitariamente</v>
      </c>
      <c r="GEU475" s="44" t="str">
        <f t="shared" si="548"/>
        <v>Inviable Sanitariamente</v>
      </c>
      <c r="GEV475" s="44" t="str">
        <f t="shared" si="548"/>
        <v>Inviable Sanitariamente</v>
      </c>
      <c r="GEW475" s="44" t="str">
        <f t="shared" si="548"/>
        <v>Inviable Sanitariamente</v>
      </c>
      <c r="GEX475" s="44" t="str">
        <f t="shared" si="548"/>
        <v>Inviable Sanitariamente</v>
      </c>
      <c r="GEY475" s="44" t="str">
        <f t="shared" si="548"/>
        <v>Inviable Sanitariamente</v>
      </c>
      <c r="GEZ475" s="44" t="str">
        <f t="shared" si="548"/>
        <v>Inviable Sanitariamente</v>
      </c>
      <c r="GFA475" s="44" t="str">
        <f t="shared" si="548"/>
        <v>Inviable Sanitariamente</v>
      </c>
      <c r="GFB475" s="44" t="str">
        <f t="shared" si="549"/>
        <v>Inviable Sanitariamente</v>
      </c>
      <c r="GFC475" s="44" t="str">
        <f t="shared" si="549"/>
        <v>Inviable Sanitariamente</v>
      </c>
      <c r="GFD475" s="44" t="str">
        <f t="shared" si="549"/>
        <v>Inviable Sanitariamente</v>
      </c>
      <c r="GFE475" s="44" t="str">
        <f t="shared" si="549"/>
        <v>Inviable Sanitariamente</v>
      </c>
      <c r="GFF475" s="44" t="str">
        <f t="shared" si="549"/>
        <v>Inviable Sanitariamente</v>
      </c>
      <c r="GFG475" s="44" t="str">
        <f t="shared" si="549"/>
        <v>Inviable Sanitariamente</v>
      </c>
      <c r="GFH475" s="44" t="str">
        <f t="shared" si="549"/>
        <v>Inviable Sanitariamente</v>
      </c>
      <c r="GFI475" s="44" t="str">
        <f t="shared" si="549"/>
        <v>Inviable Sanitariamente</v>
      </c>
      <c r="GFJ475" s="44" t="str">
        <f t="shared" si="549"/>
        <v>Inviable Sanitariamente</v>
      </c>
      <c r="GFK475" s="44" t="str">
        <f t="shared" si="549"/>
        <v>Inviable Sanitariamente</v>
      </c>
      <c r="GFL475" s="44" t="str">
        <f t="shared" si="550"/>
        <v>Inviable Sanitariamente</v>
      </c>
      <c r="GFM475" s="44" t="str">
        <f t="shared" si="550"/>
        <v>Inviable Sanitariamente</v>
      </c>
      <c r="GFN475" s="44" t="str">
        <f t="shared" si="550"/>
        <v>Inviable Sanitariamente</v>
      </c>
      <c r="GFO475" s="44" t="str">
        <f t="shared" si="550"/>
        <v>Inviable Sanitariamente</v>
      </c>
      <c r="GFP475" s="44" t="str">
        <f t="shared" si="550"/>
        <v>Inviable Sanitariamente</v>
      </c>
      <c r="GFQ475" s="44" t="str">
        <f t="shared" si="550"/>
        <v>Inviable Sanitariamente</v>
      </c>
      <c r="GFR475" s="44" t="str">
        <f t="shared" si="550"/>
        <v>Inviable Sanitariamente</v>
      </c>
      <c r="GFS475" s="44" t="str">
        <f t="shared" si="550"/>
        <v>Inviable Sanitariamente</v>
      </c>
      <c r="GFT475" s="44" t="str">
        <f t="shared" si="550"/>
        <v>Inviable Sanitariamente</v>
      </c>
      <c r="GFU475" s="44" t="str">
        <f t="shared" si="550"/>
        <v>Inviable Sanitariamente</v>
      </c>
      <c r="GFV475" s="44" t="str">
        <f t="shared" si="551"/>
        <v>Inviable Sanitariamente</v>
      </c>
      <c r="GFW475" s="44" t="str">
        <f t="shared" si="551"/>
        <v>Inviable Sanitariamente</v>
      </c>
      <c r="GFX475" s="44" t="str">
        <f t="shared" si="551"/>
        <v>Inviable Sanitariamente</v>
      </c>
      <c r="GFY475" s="44" t="str">
        <f t="shared" si="551"/>
        <v>Inviable Sanitariamente</v>
      </c>
      <c r="GFZ475" s="44" t="str">
        <f t="shared" si="551"/>
        <v>Inviable Sanitariamente</v>
      </c>
      <c r="GGA475" s="44" t="str">
        <f t="shared" si="551"/>
        <v>Inviable Sanitariamente</v>
      </c>
      <c r="GGB475" s="44" t="str">
        <f t="shared" si="551"/>
        <v>Inviable Sanitariamente</v>
      </c>
      <c r="GGC475" s="44" t="str">
        <f t="shared" si="551"/>
        <v>Inviable Sanitariamente</v>
      </c>
      <c r="GGD475" s="44" t="str">
        <f t="shared" si="551"/>
        <v>Inviable Sanitariamente</v>
      </c>
      <c r="GGE475" s="44" t="str">
        <f t="shared" si="551"/>
        <v>Inviable Sanitariamente</v>
      </c>
      <c r="GGF475" s="44" t="str">
        <f t="shared" si="552"/>
        <v>Inviable Sanitariamente</v>
      </c>
      <c r="GGG475" s="44" t="str">
        <f t="shared" si="552"/>
        <v>Inviable Sanitariamente</v>
      </c>
      <c r="GGH475" s="44" t="str">
        <f t="shared" si="552"/>
        <v>Inviable Sanitariamente</v>
      </c>
      <c r="GGI475" s="44" t="str">
        <f t="shared" si="552"/>
        <v>Inviable Sanitariamente</v>
      </c>
      <c r="GGJ475" s="44" t="str">
        <f t="shared" si="552"/>
        <v>Inviable Sanitariamente</v>
      </c>
      <c r="GGK475" s="44" t="str">
        <f t="shared" si="552"/>
        <v>Inviable Sanitariamente</v>
      </c>
      <c r="GGL475" s="44" t="str">
        <f t="shared" si="552"/>
        <v>Inviable Sanitariamente</v>
      </c>
      <c r="GGM475" s="44" t="str">
        <f t="shared" si="552"/>
        <v>Inviable Sanitariamente</v>
      </c>
      <c r="GGN475" s="44" t="str">
        <f t="shared" si="552"/>
        <v>Inviable Sanitariamente</v>
      </c>
      <c r="GGO475" s="44" t="str">
        <f t="shared" si="552"/>
        <v>Inviable Sanitariamente</v>
      </c>
      <c r="GGP475" s="44" t="str">
        <f t="shared" si="553"/>
        <v>Inviable Sanitariamente</v>
      </c>
      <c r="GGQ475" s="44" t="str">
        <f t="shared" si="553"/>
        <v>Inviable Sanitariamente</v>
      </c>
      <c r="GGR475" s="44" t="str">
        <f t="shared" si="553"/>
        <v>Inviable Sanitariamente</v>
      </c>
      <c r="GGS475" s="44" t="str">
        <f t="shared" si="553"/>
        <v>Inviable Sanitariamente</v>
      </c>
      <c r="GGT475" s="44" t="str">
        <f t="shared" si="553"/>
        <v>Inviable Sanitariamente</v>
      </c>
      <c r="GGU475" s="44" t="str">
        <f t="shared" si="553"/>
        <v>Inviable Sanitariamente</v>
      </c>
      <c r="GGV475" s="44" t="str">
        <f t="shared" si="553"/>
        <v>Inviable Sanitariamente</v>
      </c>
      <c r="GGW475" s="44" t="str">
        <f t="shared" si="553"/>
        <v>Inviable Sanitariamente</v>
      </c>
      <c r="GGX475" s="44" t="str">
        <f t="shared" si="553"/>
        <v>Inviable Sanitariamente</v>
      </c>
      <c r="GGY475" s="44" t="str">
        <f t="shared" si="553"/>
        <v>Inviable Sanitariamente</v>
      </c>
      <c r="GGZ475" s="44" t="str">
        <f t="shared" si="554"/>
        <v>Inviable Sanitariamente</v>
      </c>
      <c r="GHA475" s="44" t="str">
        <f t="shared" si="554"/>
        <v>Inviable Sanitariamente</v>
      </c>
      <c r="GHB475" s="44" t="str">
        <f t="shared" si="554"/>
        <v>Inviable Sanitariamente</v>
      </c>
      <c r="GHC475" s="44" t="str">
        <f t="shared" si="554"/>
        <v>Inviable Sanitariamente</v>
      </c>
      <c r="GHD475" s="44" t="str">
        <f t="shared" si="554"/>
        <v>Inviable Sanitariamente</v>
      </c>
      <c r="GHE475" s="44" t="str">
        <f t="shared" si="554"/>
        <v>Inviable Sanitariamente</v>
      </c>
      <c r="GHF475" s="44" t="str">
        <f t="shared" si="554"/>
        <v>Inviable Sanitariamente</v>
      </c>
      <c r="GHG475" s="44" t="str">
        <f t="shared" si="554"/>
        <v>Inviable Sanitariamente</v>
      </c>
      <c r="GHH475" s="44" t="str">
        <f t="shared" si="554"/>
        <v>Inviable Sanitariamente</v>
      </c>
      <c r="GHI475" s="44" t="str">
        <f t="shared" si="554"/>
        <v>Inviable Sanitariamente</v>
      </c>
      <c r="GHJ475" s="44" t="str">
        <f t="shared" si="555"/>
        <v>Inviable Sanitariamente</v>
      </c>
      <c r="GHK475" s="44" t="str">
        <f t="shared" si="555"/>
        <v>Inviable Sanitariamente</v>
      </c>
      <c r="GHL475" s="44" t="str">
        <f t="shared" si="555"/>
        <v>Inviable Sanitariamente</v>
      </c>
      <c r="GHM475" s="44" t="str">
        <f t="shared" si="555"/>
        <v>Inviable Sanitariamente</v>
      </c>
      <c r="GHN475" s="44" t="str">
        <f t="shared" si="555"/>
        <v>Inviable Sanitariamente</v>
      </c>
      <c r="GHO475" s="44" t="str">
        <f t="shared" si="555"/>
        <v>Inviable Sanitariamente</v>
      </c>
      <c r="GHP475" s="44" t="str">
        <f t="shared" si="555"/>
        <v>Inviable Sanitariamente</v>
      </c>
      <c r="GHQ475" s="44" t="str">
        <f t="shared" si="555"/>
        <v>Inviable Sanitariamente</v>
      </c>
      <c r="GHR475" s="44" t="str">
        <f t="shared" si="555"/>
        <v>Inviable Sanitariamente</v>
      </c>
      <c r="GHS475" s="44" t="str">
        <f t="shared" si="555"/>
        <v>Inviable Sanitariamente</v>
      </c>
      <c r="GHT475" s="44" t="str">
        <f t="shared" si="556"/>
        <v>Inviable Sanitariamente</v>
      </c>
      <c r="GHU475" s="44" t="str">
        <f t="shared" si="556"/>
        <v>Inviable Sanitariamente</v>
      </c>
      <c r="GHV475" s="44" t="str">
        <f t="shared" si="556"/>
        <v>Inviable Sanitariamente</v>
      </c>
      <c r="GHW475" s="44" t="str">
        <f t="shared" si="556"/>
        <v>Inviable Sanitariamente</v>
      </c>
      <c r="GHX475" s="44" t="str">
        <f t="shared" si="556"/>
        <v>Inviable Sanitariamente</v>
      </c>
      <c r="GHY475" s="44" t="str">
        <f t="shared" si="556"/>
        <v>Inviable Sanitariamente</v>
      </c>
      <c r="GHZ475" s="44" t="str">
        <f t="shared" si="556"/>
        <v>Inviable Sanitariamente</v>
      </c>
      <c r="GIA475" s="44" t="str">
        <f t="shared" si="556"/>
        <v>Inviable Sanitariamente</v>
      </c>
      <c r="GIB475" s="44" t="str">
        <f t="shared" si="556"/>
        <v>Inviable Sanitariamente</v>
      </c>
      <c r="GIC475" s="44" t="str">
        <f t="shared" si="556"/>
        <v>Inviable Sanitariamente</v>
      </c>
      <c r="GID475" s="44" t="str">
        <f t="shared" si="557"/>
        <v>Inviable Sanitariamente</v>
      </c>
      <c r="GIE475" s="44" t="str">
        <f t="shared" si="557"/>
        <v>Inviable Sanitariamente</v>
      </c>
      <c r="GIF475" s="44" t="str">
        <f t="shared" si="557"/>
        <v>Inviable Sanitariamente</v>
      </c>
      <c r="GIG475" s="44" t="str">
        <f t="shared" si="557"/>
        <v>Inviable Sanitariamente</v>
      </c>
      <c r="GIH475" s="44" t="str">
        <f t="shared" si="557"/>
        <v>Inviable Sanitariamente</v>
      </c>
      <c r="GII475" s="44" t="str">
        <f t="shared" si="557"/>
        <v>Inviable Sanitariamente</v>
      </c>
      <c r="GIJ475" s="44" t="str">
        <f t="shared" si="557"/>
        <v>Inviable Sanitariamente</v>
      </c>
      <c r="GIK475" s="44" t="str">
        <f t="shared" si="557"/>
        <v>Inviable Sanitariamente</v>
      </c>
      <c r="GIL475" s="44" t="str">
        <f t="shared" si="557"/>
        <v>Inviable Sanitariamente</v>
      </c>
      <c r="GIM475" s="44" t="str">
        <f t="shared" si="557"/>
        <v>Inviable Sanitariamente</v>
      </c>
      <c r="GIN475" s="44" t="str">
        <f t="shared" si="558"/>
        <v>Inviable Sanitariamente</v>
      </c>
      <c r="GIO475" s="44" t="str">
        <f t="shared" si="558"/>
        <v>Inviable Sanitariamente</v>
      </c>
      <c r="GIP475" s="44" t="str">
        <f t="shared" si="558"/>
        <v>Inviable Sanitariamente</v>
      </c>
      <c r="GIQ475" s="44" t="str">
        <f t="shared" si="558"/>
        <v>Inviable Sanitariamente</v>
      </c>
      <c r="GIR475" s="44" t="str">
        <f t="shared" si="558"/>
        <v>Inviable Sanitariamente</v>
      </c>
      <c r="GIS475" s="44" t="str">
        <f t="shared" si="558"/>
        <v>Inviable Sanitariamente</v>
      </c>
      <c r="GIT475" s="44" t="str">
        <f t="shared" si="558"/>
        <v>Inviable Sanitariamente</v>
      </c>
      <c r="GIU475" s="44" t="str">
        <f t="shared" si="558"/>
        <v>Inviable Sanitariamente</v>
      </c>
      <c r="GIV475" s="44" t="str">
        <f t="shared" si="558"/>
        <v>Inviable Sanitariamente</v>
      </c>
      <c r="GIW475" s="44" t="str">
        <f t="shared" si="558"/>
        <v>Inviable Sanitariamente</v>
      </c>
      <c r="GIX475" s="44" t="str">
        <f t="shared" si="559"/>
        <v>Inviable Sanitariamente</v>
      </c>
      <c r="GIY475" s="44" t="str">
        <f t="shared" si="559"/>
        <v>Inviable Sanitariamente</v>
      </c>
      <c r="GIZ475" s="44" t="str">
        <f t="shared" si="559"/>
        <v>Inviable Sanitariamente</v>
      </c>
      <c r="GJA475" s="44" t="str">
        <f t="shared" si="559"/>
        <v>Inviable Sanitariamente</v>
      </c>
      <c r="GJB475" s="44" t="str">
        <f t="shared" si="559"/>
        <v>Inviable Sanitariamente</v>
      </c>
      <c r="GJC475" s="44" t="str">
        <f t="shared" si="559"/>
        <v>Inviable Sanitariamente</v>
      </c>
      <c r="GJD475" s="44" t="str">
        <f t="shared" si="559"/>
        <v>Inviable Sanitariamente</v>
      </c>
      <c r="GJE475" s="44" t="str">
        <f t="shared" si="559"/>
        <v>Inviable Sanitariamente</v>
      </c>
      <c r="GJF475" s="44" t="str">
        <f t="shared" si="559"/>
        <v>Inviable Sanitariamente</v>
      </c>
      <c r="GJG475" s="44" t="str">
        <f t="shared" si="559"/>
        <v>Inviable Sanitariamente</v>
      </c>
      <c r="GJH475" s="44" t="str">
        <f t="shared" si="560"/>
        <v>Inviable Sanitariamente</v>
      </c>
      <c r="GJI475" s="44" t="str">
        <f t="shared" si="560"/>
        <v>Inviable Sanitariamente</v>
      </c>
      <c r="GJJ475" s="44" t="str">
        <f t="shared" si="560"/>
        <v>Inviable Sanitariamente</v>
      </c>
      <c r="GJK475" s="44" t="str">
        <f t="shared" si="560"/>
        <v>Inviable Sanitariamente</v>
      </c>
      <c r="GJL475" s="44" t="str">
        <f t="shared" si="560"/>
        <v>Inviable Sanitariamente</v>
      </c>
      <c r="GJM475" s="44" t="str">
        <f t="shared" si="560"/>
        <v>Inviable Sanitariamente</v>
      </c>
      <c r="GJN475" s="44" t="str">
        <f t="shared" si="560"/>
        <v>Inviable Sanitariamente</v>
      </c>
      <c r="GJO475" s="44" t="str">
        <f t="shared" si="560"/>
        <v>Inviable Sanitariamente</v>
      </c>
      <c r="GJP475" s="44" t="str">
        <f t="shared" si="560"/>
        <v>Inviable Sanitariamente</v>
      </c>
      <c r="GJQ475" s="44" t="str">
        <f t="shared" si="560"/>
        <v>Inviable Sanitariamente</v>
      </c>
      <c r="GJR475" s="44" t="str">
        <f t="shared" si="561"/>
        <v>Inviable Sanitariamente</v>
      </c>
      <c r="GJS475" s="44" t="str">
        <f t="shared" si="561"/>
        <v>Inviable Sanitariamente</v>
      </c>
      <c r="GJT475" s="44" t="str">
        <f t="shared" si="561"/>
        <v>Inviable Sanitariamente</v>
      </c>
      <c r="GJU475" s="44" t="str">
        <f t="shared" si="561"/>
        <v>Inviable Sanitariamente</v>
      </c>
      <c r="GJV475" s="44" t="str">
        <f t="shared" si="561"/>
        <v>Inviable Sanitariamente</v>
      </c>
      <c r="GJW475" s="44" t="str">
        <f t="shared" si="561"/>
        <v>Inviable Sanitariamente</v>
      </c>
      <c r="GJX475" s="44" t="str">
        <f t="shared" si="561"/>
        <v>Inviable Sanitariamente</v>
      </c>
      <c r="GJY475" s="44" t="str">
        <f t="shared" si="561"/>
        <v>Inviable Sanitariamente</v>
      </c>
      <c r="GJZ475" s="44" t="str">
        <f t="shared" si="561"/>
        <v>Inviable Sanitariamente</v>
      </c>
      <c r="GKA475" s="44" t="str">
        <f t="shared" si="561"/>
        <v>Inviable Sanitariamente</v>
      </c>
      <c r="GKB475" s="44" t="str">
        <f t="shared" si="562"/>
        <v>Inviable Sanitariamente</v>
      </c>
      <c r="GKC475" s="44" t="str">
        <f t="shared" si="562"/>
        <v>Inviable Sanitariamente</v>
      </c>
      <c r="GKD475" s="44" t="str">
        <f t="shared" si="562"/>
        <v>Inviable Sanitariamente</v>
      </c>
      <c r="GKE475" s="44" t="str">
        <f t="shared" si="562"/>
        <v>Inviable Sanitariamente</v>
      </c>
      <c r="GKF475" s="44" t="str">
        <f t="shared" si="562"/>
        <v>Inviable Sanitariamente</v>
      </c>
      <c r="GKG475" s="44" t="str">
        <f t="shared" si="562"/>
        <v>Inviable Sanitariamente</v>
      </c>
      <c r="GKH475" s="44" t="str">
        <f t="shared" si="562"/>
        <v>Inviable Sanitariamente</v>
      </c>
      <c r="GKI475" s="44" t="str">
        <f t="shared" si="562"/>
        <v>Inviable Sanitariamente</v>
      </c>
      <c r="GKJ475" s="44" t="str">
        <f t="shared" si="562"/>
        <v>Inviable Sanitariamente</v>
      </c>
      <c r="GKK475" s="44" t="str">
        <f t="shared" si="562"/>
        <v>Inviable Sanitariamente</v>
      </c>
      <c r="GKL475" s="44" t="str">
        <f t="shared" si="563"/>
        <v>Inviable Sanitariamente</v>
      </c>
      <c r="GKM475" s="44" t="str">
        <f t="shared" si="563"/>
        <v>Inviable Sanitariamente</v>
      </c>
      <c r="GKN475" s="44" t="str">
        <f t="shared" si="563"/>
        <v>Inviable Sanitariamente</v>
      </c>
      <c r="GKO475" s="44" t="str">
        <f t="shared" si="563"/>
        <v>Inviable Sanitariamente</v>
      </c>
      <c r="GKP475" s="44" t="str">
        <f t="shared" si="563"/>
        <v>Inviable Sanitariamente</v>
      </c>
      <c r="GKQ475" s="44" t="str">
        <f t="shared" si="563"/>
        <v>Inviable Sanitariamente</v>
      </c>
      <c r="GKR475" s="44" t="str">
        <f t="shared" si="563"/>
        <v>Inviable Sanitariamente</v>
      </c>
      <c r="GKS475" s="44" t="str">
        <f t="shared" si="563"/>
        <v>Inviable Sanitariamente</v>
      </c>
      <c r="GKT475" s="44" t="str">
        <f t="shared" si="563"/>
        <v>Inviable Sanitariamente</v>
      </c>
      <c r="GKU475" s="44" t="str">
        <f t="shared" si="563"/>
        <v>Inviable Sanitariamente</v>
      </c>
      <c r="GKV475" s="44" t="str">
        <f t="shared" si="564"/>
        <v>Inviable Sanitariamente</v>
      </c>
      <c r="GKW475" s="44" t="str">
        <f t="shared" si="564"/>
        <v>Inviable Sanitariamente</v>
      </c>
      <c r="GKX475" s="44" t="str">
        <f t="shared" si="564"/>
        <v>Inviable Sanitariamente</v>
      </c>
      <c r="GKY475" s="44" t="str">
        <f t="shared" si="564"/>
        <v>Inviable Sanitariamente</v>
      </c>
      <c r="GKZ475" s="44" t="str">
        <f t="shared" si="564"/>
        <v>Inviable Sanitariamente</v>
      </c>
      <c r="GLA475" s="44" t="str">
        <f t="shared" si="564"/>
        <v>Inviable Sanitariamente</v>
      </c>
      <c r="GLB475" s="44" t="str">
        <f t="shared" si="564"/>
        <v>Inviable Sanitariamente</v>
      </c>
      <c r="GLC475" s="44" t="str">
        <f t="shared" si="564"/>
        <v>Inviable Sanitariamente</v>
      </c>
      <c r="GLD475" s="44" t="str">
        <f t="shared" si="564"/>
        <v>Inviable Sanitariamente</v>
      </c>
      <c r="GLE475" s="44" t="str">
        <f t="shared" si="564"/>
        <v>Inviable Sanitariamente</v>
      </c>
      <c r="GLF475" s="44" t="str">
        <f t="shared" si="565"/>
        <v>Inviable Sanitariamente</v>
      </c>
      <c r="GLG475" s="44" t="str">
        <f t="shared" si="565"/>
        <v>Inviable Sanitariamente</v>
      </c>
      <c r="GLH475" s="44" t="str">
        <f t="shared" si="565"/>
        <v>Inviable Sanitariamente</v>
      </c>
      <c r="GLI475" s="44" t="str">
        <f t="shared" si="565"/>
        <v>Inviable Sanitariamente</v>
      </c>
      <c r="GLJ475" s="44" t="str">
        <f t="shared" si="565"/>
        <v>Inviable Sanitariamente</v>
      </c>
      <c r="GLK475" s="44" t="str">
        <f t="shared" si="565"/>
        <v>Inviable Sanitariamente</v>
      </c>
      <c r="GLL475" s="44" t="str">
        <f t="shared" si="565"/>
        <v>Inviable Sanitariamente</v>
      </c>
      <c r="GLM475" s="44" t="str">
        <f t="shared" si="565"/>
        <v>Inviable Sanitariamente</v>
      </c>
      <c r="GLN475" s="44" t="str">
        <f t="shared" si="565"/>
        <v>Inviable Sanitariamente</v>
      </c>
      <c r="GLO475" s="44" t="str">
        <f t="shared" si="565"/>
        <v>Inviable Sanitariamente</v>
      </c>
      <c r="GLP475" s="44" t="str">
        <f t="shared" si="566"/>
        <v>Inviable Sanitariamente</v>
      </c>
      <c r="GLQ475" s="44" t="str">
        <f t="shared" si="566"/>
        <v>Inviable Sanitariamente</v>
      </c>
      <c r="GLR475" s="44" t="str">
        <f t="shared" si="566"/>
        <v>Inviable Sanitariamente</v>
      </c>
      <c r="GLS475" s="44" t="str">
        <f t="shared" si="566"/>
        <v>Inviable Sanitariamente</v>
      </c>
      <c r="GLT475" s="44" t="str">
        <f t="shared" si="566"/>
        <v>Inviable Sanitariamente</v>
      </c>
      <c r="GLU475" s="44" t="str">
        <f t="shared" si="566"/>
        <v>Inviable Sanitariamente</v>
      </c>
      <c r="GLV475" s="44" t="str">
        <f t="shared" si="566"/>
        <v>Inviable Sanitariamente</v>
      </c>
      <c r="GLW475" s="44" t="str">
        <f t="shared" si="566"/>
        <v>Inviable Sanitariamente</v>
      </c>
      <c r="GLX475" s="44" t="str">
        <f t="shared" si="566"/>
        <v>Inviable Sanitariamente</v>
      </c>
      <c r="GLY475" s="44" t="str">
        <f t="shared" si="566"/>
        <v>Inviable Sanitariamente</v>
      </c>
      <c r="GLZ475" s="44" t="str">
        <f t="shared" si="567"/>
        <v>Inviable Sanitariamente</v>
      </c>
      <c r="GMA475" s="44" t="str">
        <f t="shared" si="567"/>
        <v>Inviable Sanitariamente</v>
      </c>
      <c r="GMB475" s="44" t="str">
        <f t="shared" si="567"/>
        <v>Inviable Sanitariamente</v>
      </c>
      <c r="GMC475" s="44" t="str">
        <f t="shared" si="567"/>
        <v>Inviable Sanitariamente</v>
      </c>
      <c r="GMD475" s="44" t="str">
        <f t="shared" si="567"/>
        <v>Inviable Sanitariamente</v>
      </c>
      <c r="GME475" s="44" t="str">
        <f t="shared" si="567"/>
        <v>Inviable Sanitariamente</v>
      </c>
      <c r="GMF475" s="44" t="str">
        <f t="shared" si="567"/>
        <v>Inviable Sanitariamente</v>
      </c>
      <c r="GMG475" s="44" t="str">
        <f t="shared" si="567"/>
        <v>Inviable Sanitariamente</v>
      </c>
      <c r="GMH475" s="44" t="str">
        <f t="shared" si="567"/>
        <v>Inviable Sanitariamente</v>
      </c>
      <c r="GMI475" s="44" t="str">
        <f t="shared" si="567"/>
        <v>Inviable Sanitariamente</v>
      </c>
      <c r="GMJ475" s="44" t="str">
        <f t="shared" si="568"/>
        <v>Inviable Sanitariamente</v>
      </c>
      <c r="GMK475" s="44" t="str">
        <f t="shared" si="568"/>
        <v>Inviable Sanitariamente</v>
      </c>
      <c r="GML475" s="44" t="str">
        <f t="shared" si="568"/>
        <v>Inviable Sanitariamente</v>
      </c>
      <c r="GMM475" s="44" t="str">
        <f t="shared" si="568"/>
        <v>Inviable Sanitariamente</v>
      </c>
      <c r="GMN475" s="44" t="str">
        <f t="shared" si="568"/>
        <v>Inviable Sanitariamente</v>
      </c>
      <c r="GMO475" s="44" t="str">
        <f t="shared" si="568"/>
        <v>Inviable Sanitariamente</v>
      </c>
      <c r="GMP475" s="44" t="str">
        <f t="shared" si="568"/>
        <v>Inviable Sanitariamente</v>
      </c>
      <c r="GMQ475" s="44" t="str">
        <f t="shared" si="568"/>
        <v>Inviable Sanitariamente</v>
      </c>
      <c r="GMR475" s="44" t="str">
        <f t="shared" si="568"/>
        <v>Inviable Sanitariamente</v>
      </c>
      <c r="GMS475" s="44" t="str">
        <f t="shared" si="568"/>
        <v>Inviable Sanitariamente</v>
      </c>
      <c r="GMT475" s="44" t="str">
        <f t="shared" si="569"/>
        <v>Inviable Sanitariamente</v>
      </c>
      <c r="GMU475" s="44" t="str">
        <f t="shared" si="569"/>
        <v>Inviable Sanitariamente</v>
      </c>
      <c r="GMV475" s="44" t="str">
        <f t="shared" si="569"/>
        <v>Inviable Sanitariamente</v>
      </c>
      <c r="GMW475" s="44" t="str">
        <f t="shared" si="569"/>
        <v>Inviable Sanitariamente</v>
      </c>
      <c r="GMX475" s="44" t="str">
        <f t="shared" si="569"/>
        <v>Inviable Sanitariamente</v>
      </c>
      <c r="GMY475" s="44" t="str">
        <f t="shared" si="569"/>
        <v>Inviable Sanitariamente</v>
      </c>
      <c r="GMZ475" s="44" t="str">
        <f t="shared" si="569"/>
        <v>Inviable Sanitariamente</v>
      </c>
      <c r="GNA475" s="44" t="str">
        <f t="shared" si="569"/>
        <v>Inviable Sanitariamente</v>
      </c>
      <c r="GNB475" s="44" t="str">
        <f t="shared" si="569"/>
        <v>Inviable Sanitariamente</v>
      </c>
      <c r="GNC475" s="44" t="str">
        <f t="shared" si="569"/>
        <v>Inviable Sanitariamente</v>
      </c>
      <c r="GND475" s="44" t="str">
        <f t="shared" si="570"/>
        <v>Inviable Sanitariamente</v>
      </c>
      <c r="GNE475" s="44" t="str">
        <f t="shared" si="570"/>
        <v>Inviable Sanitariamente</v>
      </c>
      <c r="GNF475" s="44" t="str">
        <f t="shared" si="570"/>
        <v>Inviable Sanitariamente</v>
      </c>
      <c r="GNG475" s="44" t="str">
        <f t="shared" si="570"/>
        <v>Inviable Sanitariamente</v>
      </c>
      <c r="GNH475" s="44" t="str">
        <f t="shared" si="570"/>
        <v>Inviable Sanitariamente</v>
      </c>
      <c r="GNI475" s="44" t="str">
        <f t="shared" si="570"/>
        <v>Inviable Sanitariamente</v>
      </c>
      <c r="GNJ475" s="44" t="str">
        <f t="shared" si="570"/>
        <v>Inviable Sanitariamente</v>
      </c>
      <c r="GNK475" s="44" t="str">
        <f t="shared" si="570"/>
        <v>Inviable Sanitariamente</v>
      </c>
      <c r="GNL475" s="44" t="str">
        <f t="shared" si="570"/>
        <v>Inviable Sanitariamente</v>
      </c>
      <c r="GNM475" s="44" t="str">
        <f t="shared" si="570"/>
        <v>Inviable Sanitariamente</v>
      </c>
      <c r="GNN475" s="44" t="str">
        <f t="shared" si="571"/>
        <v>Inviable Sanitariamente</v>
      </c>
      <c r="GNO475" s="44" t="str">
        <f t="shared" si="571"/>
        <v>Inviable Sanitariamente</v>
      </c>
      <c r="GNP475" s="44" t="str">
        <f t="shared" si="571"/>
        <v>Inviable Sanitariamente</v>
      </c>
      <c r="GNQ475" s="44" t="str">
        <f t="shared" si="571"/>
        <v>Inviable Sanitariamente</v>
      </c>
      <c r="GNR475" s="44" t="str">
        <f t="shared" si="571"/>
        <v>Inviable Sanitariamente</v>
      </c>
      <c r="GNS475" s="44" t="str">
        <f t="shared" si="571"/>
        <v>Inviable Sanitariamente</v>
      </c>
      <c r="GNT475" s="44" t="str">
        <f t="shared" si="571"/>
        <v>Inviable Sanitariamente</v>
      </c>
      <c r="GNU475" s="44" t="str">
        <f t="shared" si="571"/>
        <v>Inviable Sanitariamente</v>
      </c>
      <c r="GNV475" s="44" t="str">
        <f t="shared" si="571"/>
        <v>Inviable Sanitariamente</v>
      </c>
      <c r="GNW475" s="44" t="str">
        <f t="shared" si="571"/>
        <v>Inviable Sanitariamente</v>
      </c>
      <c r="GNX475" s="44" t="str">
        <f t="shared" si="572"/>
        <v>Inviable Sanitariamente</v>
      </c>
      <c r="GNY475" s="44" t="str">
        <f t="shared" si="572"/>
        <v>Inviable Sanitariamente</v>
      </c>
      <c r="GNZ475" s="44" t="str">
        <f t="shared" si="572"/>
        <v>Inviable Sanitariamente</v>
      </c>
      <c r="GOA475" s="44" t="str">
        <f t="shared" si="572"/>
        <v>Inviable Sanitariamente</v>
      </c>
      <c r="GOB475" s="44" t="str">
        <f t="shared" si="572"/>
        <v>Inviable Sanitariamente</v>
      </c>
      <c r="GOC475" s="44" t="str">
        <f t="shared" si="572"/>
        <v>Inviable Sanitariamente</v>
      </c>
      <c r="GOD475" s="44" t="str">
        <f t="shared" si="572"/>
        <v>Inviable Sanitariamente</v>
      </c>
      <c r="GOE475" s="44" t="str">
        <f t="shared" si="572"/>
        <v>Inviable Sanitariamente</v>
      </c>
      <c r="GOF475" s="44" t="str">
        <f t="shared" si="572"/>
        <v>Inviable Sanitariamente</v>
      </c>
      <c r="GOG475" s="44" t="str">
        <f t="shared" si="572"/>
        <v>Inviable Sanitariamente</v>
      </c>
      <c r="GOH475" s="44" t="str">
        <f t="shared" si="573"/>
        <v>Inviable Sanitariamente</v>
      </c>
      <c r="GOI475" s="44" t="str">
        <f t="shared" si="573"/>
        <v>Inviable Sanitariamente</v>
      </c>
      <c r="GOJ475" s="44" t="str">
        <f t="shared" si="573"/>
        <v>Inviable Sanitariamente</v>
      </c>
      <c r="GOK475" s="44" t="str">
        <f t="shared" si="573"/>
        <v>Inviable Sanitariamente</v>
      </c>
      <c r="GOL475" s="44" t="str">
        <f t="shared" si="573"/>
        <v>Inviable Sanitariamente</v>
      </c>
      <c r="GOM475" s="44" t="str">
        <f t="shared" si="573"/>
        <v>Inviable Sanitariamente</v>
      </c>
      <c r="GON475" s="44" t="str">
        <f t="shared" si="573"/>
        <v>Inviable Sanitariamente</v>
      </c>
      <c r="GOO475" s="44" t="str">
        <f t="shared" si="573"/>
        <v>Inviable Sanitariamente</v>
      </c>
      <c r="GOP475" s="44" t="str">
        <f t="shared" si="573"/>
        <v>Inviable Sanitariamente</v>
      </c>
      <c r="GOQ475" s="44" t="str">
        <f t="shared" si="573"/>
        <v>Inviable Sanitariamente</v>
      </c>
      <c r="GOR475" s="44" t="str">
        <f t="shared" si="574"/>
        <v>Inviable Sanitariamente</v>
      </c>
      <c r="GOS475" s="44" t="str">
        <f t="shared" si="574"/>
        <v>Inviable Sanitariamente</v>
      </c>
      <c r="GOT475" s="44" t="str">
        <f t="shared" si="574"/>
        <v>Inviable Sanitariamente</v>
      </c>
      <c r="GOU475" s="44" t="str">
        <f t="shared" si="574"/>
        <v>Inviable Sanitariamente</v>
      </c>
      <c r="GOV475" s="44" t="str">
        <f t="shared" si="574"/>
        <v>Inviable Sanitariamente</v>
      </c>
      <c r="GOW475" s="44" t="str">
        <f t="shared" si="574"/>
        <v>Inviable Sanitariamente</v>
      </c>
      <c r="GOX475" s="44" t="str">
        <f t="shared" si="574"/>
        <v>Inviable Sanitariamente</v>
      </c>
      <c r="GOY475" s="44" t="str">
        <f t="shared" si="574"/>
        <v>Inviable Sanitariamente</v>
      </c>
      <c r="GOZ475" s="44" t="str">
        <f t="shared" si="574"/>
        <v>Inviable Sanitariamente</v>
      </c>
      <c r="GPA475" s="44" t="str">
        <f t="shared" si="574"/>
        <v>Inviable Sanitariamente</v>
      </c>
      <c r="GPB475" s="44" t="str">
        <f t="shared" si="575"/>
        <v>Inviable Sanitariamente</v>
      </c>
      <c r="GPC475" s="44" t="str">
        <f t="shared" si="575"/>
        <v>Inviable Sanitariamente</v>
      </c>
      <c r="GPD475" s="44" t="str">
        <f t="shared" si="575"/>
        <v>Inviable Sanitariamente</v>
      </c>
      <c r="GPE475" s="44" t="str">
        <f t="shared" si="575"/>
        <v>Inviable Sanitariamente</v>
      </c>
      <c r="GPF475" s="44" t="str">
        <f t="shared" si="575"/>
        <v>Inviable Sanitariamente</v>
      </c>
      <c r="GPG475" s="44" t="str">
        <f t="shared" si="575"/>
        <v>Inviable Sanitariamente</v>
      </c>
      <c r="GPH475" s="44" t="str">
        <f t="shared" si="575"/>
        <v>Inviable Sanitariamente</v>
      </c>
      <c r="GPI475" s="44" t="str">
        <f t="shared" si="575"/>
        <v>Inviable Sanitariamente</v>
      </c>
      <c r="GPJ475" s="44" t="str">
        <f t="shared" si="575"/>
        <v>Inviable Sanitariamente</v>
      </c>
      <c r="GPK475" s="44" t="str">
        <f t="shared" si="575"/>
        <v>Inviable Sanitariamente</v>
      </c>
      <c r="GPL475" s="44" t="str">
        <f t="shared" si="576"/>
        <v>Inviable Sanitariamente</v>
      </c>
      <c r="GPM475" s="44" t="str">
        <f t="shared" si="576"/>
        <v>Inviable Sanitariamente</v>
      </c>
      <c r="GPN475" s="44" t="str">
        <f t="shared" si="576"/>
        <v>Inviable Sanitariamente</v>
      </c>
      <c r="GPO475" s="44" t="str">
        <f t="shared" si="576"/>
        <v>Inviable Sanitariamente</v>
      </c>
      <c r="GPP475" s="44" t="str">
        <f t="shared" si="576"/>
        <v>Inviable Sanitariamente</v>
      </c>
      <c r="GPQ475" s="44" t="str">
        <f t="shared" si="576"/>
        <v>Inviable Sanitariamente</v>
      </c>
      <c r="GPR475" s="44" t="str">
        <f t="shared" si="576"/>
        <v>Inviable Sanitariamente</v>
      </c>
      <c r="GPS475" s="44" t="str">
        <f t="shared" si="576"/>
        <v>Inviable Sanitariamente</v>
      </c>
      <c r="GPT475" s="44" t="str">
        <f t="shared" si="576"/>
        <v>Inviable Sanitariamente</v>
      </c>
      <c r="GPU475" s="44" t="str">
        <f t="shared" si="576"/>
        <v>Inviable Sanitariamente</v>
      </c>
      <c r="GPV475" s="44" t="str">
        <f t="shared" si="577"/>
        <v>Inviable Sanitariamente</v>
      </c>
      <c r="GPW475" s="44" t="str">
        <f t="shared" si="577"/>
        <v>Inviable Sanitariamente</v>
      </c>
      <c r="GPX475" s="44" t="str">
        <f t="shared" si="577"/>
        <v>Inviable Sanitariamente</v>
      </c>
      <c r="GPY475" s="44" t="str">
        <f t="shared" si="577"/>
        <v>Inviable Sanitariamente</v>
      </c>
      <c r="GPZ475" s="44" t="str">
        <f t="shared" si="577"/>
        <v>Inviable Sanitariamente</v>
      </c>
      <c r="GQA475" s="44" t="str">
        <f t="shared" si="577"/>
        <v>Inviable Sanitariamente</v>
      </c>
      <c r="GQB475" s="44" t="str">
        <f t="shared" si="577"/>
        <v>Inviable Sanitariamente</v>
      </c>
      <c r="GQC475" s="44" t="str">
        <f t="shared" si="577"/>
        <v>Inviable Sanitariamente</v>
      </c>
      <c r="GQD475" s="44" t="str">
        <f t="shared" si="577"/>
        <v>Inviable Sanitariamente</v>
      </c>
      <c r="GQE475" s="44" t="str">
        <f t="shared" si="577"/>
        <v>Inviable Sanitariamente</v>
      </c>
      <c r="GQF475" s="44" t="str">
        <f t="shared" si="578"/>
        <v>Inviable Sanitariamente</v>
      </c>
      <c r="GQG475" s="44" t="str">
        <f t="shared" si="578"/>
        <v>Inviable Sanitariamente</v>
      </c>
      <c r="GQH475" s="44" t="str">
        <f t="shared" si="578"/>
        <v>Inviable Sanitariamente</v>
      </c>
      <c r="GQI475" s="44" t="str">
        <f t="shared" si="578"/>
        <v>Inviable Sanitariamente</v>
      </c>
      <c r="GQJ475" s="44" t="str">
        <f t="shared" si="578"/>
        <v>Inviable Sanitariamente</v>
      </c>
      <c r="GQK475" s="44" t="str">
        <f t="shared" si="578"/>
        <v>Inviable Sanitariamente</v>
      </c>
      <c r="GQL475" s="44" t="str">
        <f t="shared" si="578"/>
        <v>Inviable Sanitariamente</v>
      </c>
      <c r="GQM475" s="44" t="str">
        <f t="shared" si="578"/>
        <v>Inviable Sanitariamente</v>
      </c>
      <c r="GQN475" s="44" t="str">
        <f t="shared" si="578"/>
        <v>Inviable Sanitariamente</v>
      </c>
      <c r="GQO475" s="44" t="str">
        <f t="shared" si="578"/>
        <v>Inviable Sanitariamente</v>
      </c>
      <c r="GQP475" s="44" t="str">
        <f t="shared" si="579"/>
        <v>Inviable Sanitariamente</v>
      </c>
      <c r="GQQ475" s="44" t="str">
        <f t="shared" si="579"/>
        <v>Inviable Sanitariamente</v>
      </c>
      <c r="GQR475" s="44" t="str">
        <f t="shared" si="579"/>
        <v>Inviable Sanitariamente</v>
      </c>
      <c r="GQS475" s="44" t="str">
        <f t="shared" si="579"/>
        <v>Inviable Sanitariamente</v>
      </c>
      <c r="GQT475" s="44" t="str">
        <f t="shared" si="579"/>
        <v>Inviable Sanitariamente</v>
      </c>
      <c r="GQU475" s="44" t="str">
        <f t="shared" si="579"/>
        <v>Inviable Sanitariamente</v>
      </c>
      <c r="GQV475" s="44" t="str">
        <f t="shared" si="579"/>
        <v>Inviable Sanitariamente</v>
      </c>
      <c r="GQW475" s="44" t="str">
        <f t="shared" si="579"/>
        <v>Inviable Sanitariamente</v>
      </c>
      <c r="GQX475" s="44" t="str">
        <f t="shared" si="579"/>
        <v>Inviable Sanitariamente</v>
      </c>
      <c r="GQY475" s="44" t="str">
        <f t="shared" si="579"/>
        <v>Inviable Sanitariamente</v>
      </c>
      <c r="GQZ475" s="44" t="str">
        <f t="shared" si="580"/>
        <v>Inviable Sanitariamente</v>
      </c>
      <c r="GRA475" s="44" t="str">
        <f t="shared" si="580"/>
        <v>Inviable Sanitariamente</v>
      </c>
      <c r="GRB475" s="44" t="str">
        <f t="shared" si="580"/>
        <v>Inviable Sanitariamente</v>
      </c>
      <c r="GRC475" s="44" t="str">
        <f t="shared" si="580"/>
        <v>Inviable Sanitariamente</v>
      </c>
      <c r="GRD475" s="44" t="str">
        <f t="shared" si="580"/>
        <v>Inviable Sanitariamente</v>
      </c>
      <c r="GRE475" s="44" t="str">
        <f t="shared" si="580"/>
        <v>Inviable Sanitariamente</v>
      </c>
      <c r="GRF475" s="44" t="str">
        <f t="shared" si="580"/>
        <v>Inviable Sanitariamente</v>
      </c>
      <c r="GRG475" s="44" t="str">
        <f t="shared" si="580"/>
        <v>Inviable Sanitariamente</v>
      </c>
      <c r="GRH475" s="44" t="str">
        <f t="shared" si="580"/>
        <v>Inviable Sanitariamente</v>
      </c>
      <c r="GRI475" s="44" t="str">
        <f t="shared" si="580"/>
        <v>Inviable Sanitariamente</v>
      </c>
      <c r="GRJ475" s="44" t="str">
        <f t="shared" si="581"/>
        <v>Inviable Sanitariamente</v>
      </c>
      <c r="GRK475" s="44" t="str">
        <f t="shared" si="581"/>
        <v>Inviable Sanitariamente</v>
      </c>
      <c r="GRL475" s="44" t="str">
        <f t="shared" si="581"/>
        <v>Inviable Sanitariamente</v>
      </c>
      <c r="GRM475" s="44" t="str">
        <f t="shared" si="581"/>
        <v>Inviable Sanitariamente</v>
      </c>
      <c r="GRN475" s="44" t="str">
        <f t="shared" si="581"/>
        <v>Inviable Sanitariamente</v>
      </c>
      <c r="GRO475" s="44" t="str">
        <f t="shared" si="581"/>
        <v>Inviable Sanitariamente</v>
      </c>
      <c r="GRP475" s="44" t="str">
        <f t="shared" si="581"/>
        <v>Inviable Sanitariamente</v>
      </c>
      <c r="GRQ475" s="44" t="str">
        <f t="shared" si="581"/>
        <v>Inviable Sanitariamente</v>
      </c>
      <c r="GRR475" s="44" t="str">
        <f t="shared" si="581"/>
        <v>Inviable Sanitariamente</v>
      </c>
      <c r="GRS475" s="44" t="str">
        <f t="shared" si="581"/>
        <v>Inviable Sanitariamente</v>
      </c>
      <c r="GRT475" s="44" t="str">
        <f t="shared" si="582"/>
        <v>Inviable Sanitariamente</v>
      </c>
      <c r="GRU475" s="44" t="str">
        <f t="shared" si="582"/>
        <v>Inviable Sanitariamente</v>
      </c>
      <c r="GRV475" s="44" t="str">
        <f t="shared" si="582"/>
        <v>Inviable Sanitariamente</v>
      </c>
      <c r="GRW475" s="44" t="str">
        <f t="shared" si="582"/>
        <v>Inviable Sanitariamente</v>
      </c>
      <c r="GRX475" s="44" t="str">
        <f t="shared" si="582"/>
        <v>Inviable Sanitariamente</v>
      </c>
      <c r="GRY475" s="44" t="str">
        <f t="shared" si="582"/>
        <v>Inviable Sanitariamente</v>
      </c>
      <c r="GRZ475" s="44" t="str">
        <f t="shared" si="582"/>
        <v>Inviable Sanitariamente</v>
      </c>
      <c r="GSA475" s="44" t="str">
        <f t="shared" si="582"/>
        <v>Inviable Sanitariamente</v>
      </c>
      <c r="GSB475" s="44" t="str">
        <f t="shared" si="582"/>
        <v>Inviable Sanitariamente</v>
      </c>
      <c r="GSC475" s="44" t="str">
        <f t="shared" si="582"/>
        <v>Inviable Sanitariamente</v>
      </c>
      <c r="GSD475" s="44" t="str">
        <f t="shared" si="583"/>
        <v>Inviable Sanitariamente</v>
      </c>
      <c r="GSE475" s="44" t="str">
        <f t="shared" si="583"/>
        <v>Inviable Sanitariamente</v>
      </c>
      <c r="GSF475" s="44" t="str">
        <f t="shared" si="583"/>
        <v>Inviable Sanitariamente</v>
      </c>
      <c r="GSG475" s="44" t="str">
        <f t="shared" si="583"/>
        <v>Inviable Sanitariamente</v>
      </c>
      <c r="GSH475" s="44" t="str">
        <f t="shared" si="583"/>
        <v>Inviable Sanitariamente</v>
      </c>
      <c r="GSI475" s="44" t="str">
        <f t="shared" si="583"/>
        <v>Inviable Sanitariamente</v>
      </c>
      <c r="GSJ475" s="44" t="str">
        <f t="shared" si="583"/>
        <v>Inviable Sanitariamente</v>
      </c>
      <c r="GSK475" s="44" t="str">
        <f t="shared" si="583"/>
        <v>Inviable Sanitariamente</v>
      </c>
      <c r="GSL475" s="44" t="str">
        <f t="shared" si="583"/>
        <v>Inviable Sanitariamente</v>
      </c>
      <c r="GSM475" s="44" t="str">
        <f t="shared" si="583"/>
        <v>Inviable Sanitariamente</v>
      </c>
      <c r="GSN475" s="44" t="str">
        <f t="shared" si="584"/>
        <v>Inviable Sanitariamente</v>
      </c>
      <c r="GSO475" s="44" t="str">
        <f t="shared" si="584"/>
        <v>Inviable Sanitariamente</v>
      </c>
      <c r="GSP475" s="44" t="str">
        <f t="shared" si="584"/>
        <v>Inviable Sanitariamente</v>
      </c>
      <c r="GSQ475" s="44" t="str">
        <f t="shared" si="584"/>
        <v>Inviable Sanitariamente</v>
      </c>
      <c r="GSR475" s="44" t="str">
        <f t="shared" si="584"/>
        <v>Inviable Sanitariamente</v>
      </c>
      <c r="GSS475" s="44" t="str">
        <f t="shared" si="584"/>
        <v>Inviable Sanitariamente</v>
      </c>
      <c r="GST475" s="44" t="str">
        <f t="shared" si="584"/>
        <v>Inviable Sanitariamente</v>
      </c>
      <c r="GSU475" s="44" t="str">
        <f t="shared" si="584"/>
        <v>Inviable Sanitariamente</v>
      </c>
      <c r="GSV475" s="44" t="str">
        <f t="shared" si="584"/>
        <v>Inviable Sanitariamente</v>
      </c>
      <c r="GSW475" s="44" t="str">
        <f t="shared" si="584"/>
        <v>Inviable Sanitariamente</v>
      </c>
      <c r="GSX475" s="44" t="str">
        <f t="shared" si="585"/>
        <v>Inviable Sanitariamente</v>
      </c>
      <c r="GSY475" s="44" t="str">
        <f t="shared" si="585"/>
        <v>Inviable Sanitariamente</v>
      </c>
      <c r="GSZ475" s="44" t="str">
        <f t="shared" si="585"/>
        <v>Inviable Sanitariamente</v>
      </c>
      <c r="GTA475" s="44" t="str">
        <f t="shared" si="585"/>
        <v>Inviable Sanitariamente</v>
      </c>
      <c r="GTB475" s="44" t="str">
        <f t="shared" si="585"/>
        <v>Inviable Sanitariamente</v>
      </c>
      <c r="GTC475" s="44" t="str">
        <f t="shared" si="585"/>
        <v>Inviable Sanitariamente</v>
      </c>
      <c r="GTD475" s="44" t="str">
        <f t="shared" si="585"/>
        <v>Inviable Sanitariamente</v>
      </c>
      <c r="GTE475" s="44" t="str">
        <f t="shared" si="585"/>
        <v>Inviable Sanitariamente</v>
      </c>
      <c r="GTF475" s="44" t="str">
        <f t="shared" si="585"/>
        <v>Inviable Sanitariamente</v>
      </c>
      <c r="GTG475" s="44" t="str">
        <f t="shared" si="585"/>
        <v>Inviable Sanitariamente</v>
      </c>
      <c r="GTH475" s="44" t="str">
        <f t="shared" si="586"/>
        <v>Inviable Sanitariamente</v>
      </c>
      <c r="GTI475" s="44" t="str">
        <f t="shared" si="586"/>
        <v>Inviable Sanitariamente</v>
      </c>
      <c r="GTJ475" s="44" t="str">
        <f t="shared" si="586"/>
        <v>Inviable Sanitariamente</v>
      </c>
      <c r="GTK475" s="44" t="str">
        <f t="shared" si="586"/>
        <v>Inviable Sanitariamente</v>
      </c>
      <c r="GTL475" s="44" t="str">
        <f t="shared" si="586"/>
        <v>Inviable Sanitariamente</v>
      </c>
      <c r="GTM475" s="44" t="str">
        <f t="shared" si="586"/>
        <v>Inviable Sanitariamente</v>
      </c>
      <c r="GTN475" s="44" t="str">
        <f t="shared" si="586"/>
        <v>Inviable Sanitariamente</v>
      </c>
      <c r="GTO475" s="44" t="str">
        <f t="shared" si="586"/>
        <v>Inviable Sanitariamente</v>
      </c>
      <c r="GTP475" s="44" t="str">
        <f t="shared" si="586"/>
        <v>Inviable Sanitariamente</v>
      </c>
      <c r="GTQ475" s="44" t="str">
        <f t="shared" si="586"/>
        <v>Inviable Sanitariamente</v>
      </c>
      <c r="GTR475" s="44" t="str">
        <f t="shared" si="587"/>
        <v>Inviable Sanitariamente</v>
      </c>
      <c r="GTS475" s="44" t="str">
        <f t="shared" si="587"/>
        <v>Inviable Sanitariamente</v>
      </c>
      <c r="GTT475" s="44" t="str">
        <f t="shared" si="587"/>
        <v>Inviable Sanitariamente</v>
      </c>
      <c r="GTU475" s="44" t="str">
        <f t="shared" si="587"/>
        <v>Inviable Sanitariamente</v>
      </c>
      <c r="GTV475" s="44" t="str">
        <f t="shared" si="587"/>
        <v>Inviable Sanitariamente</v>
      </c>
      <c r="GTW475" s="44" t="str">
        <f t="shared" si="587"/>
        <v>Inviable Sanitariamente</v>
      </c>
      <c r="GTX475" s="44" t="str">
        <f t="shared" si="587"/>
        <v>Inviable Sanitariamente</v>
      </c>
      <c r="GTY475" s="44" t="str">
        <f t="shared" si="587"/>
        <v>Inviable Sanitariamente</v>
      </c>
      <c r="GTZ475" s="44" t="str">
        <f t="shared" si="587"/>
        <v>Inviable Sanitariamente</v>
      </c>
      <c r="GUA475" s="44" t="str">
        <f t="shared" si="587"/>
        <v>Inviable Sanitariamente</v>
      </c>
      <c r="GUB475" s="44" t="str">
        <f t="shared" si="588"/>
        <v>Inviable Sanitariamente</v>
      </c>
      <c r="GUC475" s="44" t="str">
        <f t="shared" si="588"/>
        <v>Inviable Sanitariamente</v>
      </c>
      <c r="GUD475" s="44" t="str">
        <f t="shared" si="588"/>
        <v>Inviable Sanitariamente</v>
      </c>
      <c r="GUE475" s="44" t="str">
        <f t="shared" si="588"/>
        <v>Inviable Sanitariamente</v>
      </c>
      <c r="GUF475" s="44" t="str">
        <f t="shared" si="588"/>
        <v>Inviable Sanitariamente</v>
      </c>
      <c r="GUG475" s="44" t="str">
        <f t="shared" si="588"/>
        <v>Inviable Sanitariamente</v>
      </c>
      <c r="GUH475" s="44" t="str">
        <f t="shared" si="588"/>
        <v>Inviable Sanitariamente</v>
      </c>
      <c r="GUI475" s="44" t="str">
        <f t="shared" si="588"/>
        <v>Inviable Sanitariamente</v>
      </c>
      <c r="GUJ475" s="44" t="str">
        <f t="shared" si="588"/>
        <v>Inviable Sanitariamente</v>
      </c>
      <c r="GUK475" s="44" t="str">
        <f t="shared" si="588"/>
        <v>Inviable Sanitariamente</v>
      </c>
      <c r="GUL475" s="44" t="str">
        <f t="shared" si="589"/>
        <v>Inviable Sanitariamente</v>
      </c>
      <c r="GUM475" s="44" t="str">
        <f t="shared" si="589"/>
        <v>Inviable Sanitariamente</v>
      </c>
      <c r="GUN475" s="44" t="str">
        <f t="shared" si="589"/>
        <v>Inviable Sanitariamente</v>
      </c>
      <c r="GUO475" s="44" t="str">
        <f t="shared" si="589"/>
        <v>Inviable Sanitariamente</v>
      </c>
      <c r="GUP475" s="44" t="str">
        <f t="shared" si="589"/>
        <v>Inviable Sanitariamente</v>
      </c>
      <c r="GUQ475" s="44" t="str">
        <f t="shared" si="589"/>
        <v>Inviable Sanitariamente</v>
      </c>
      <c r="GUR475" s="44" t="str">
        <f t="shared" si="589"/>
        <v>Inviable Sanitariamente</v>
      </c>
      <c r="GUS475" s="44" t="str">
        <f t="shared" si="589"/>
        <v>Inviable Sanitariamente</v>
      </c>
      <c r="GUT475" s="44" t="str">
        <f t="shared" si="589"/>
        <v>Inviable Sanitariamente</v>
      </c>
      <c r="GUU475" s="44" t="str">
        <f t="shared" si="589"/>
        <v>Inviable Sanitariamente</v>
      </c>
      <c r="GUV475" s="44" t="str">
        <f t="shared" si="590"/>
        <v>Inviable Sanitariamente</v>
      </c>
      <c r="GUW475" s="44" t="str">
        <f t="shared" si="590"/>
        <v>Inviable Sanitariamente</v>
      </c>
      <c r="GUX475" s="44" t="str">
        <f t="shared" si="590"/>
        <v>Inviable Sanitariamente</v>
      </c>
      <c r="GUY475" s="44" t="str">
        <f t="shared" si="590"/>
        <v>Inviable Sanitariamente</v>
      </c>
      <c r="GUZ475" s="44" t="str">
        <f t="shared" si="590"/>
        <v>Inviable Sanitariamente</v>
      </c>
      <c r="GVA475" s="44" t="str">
        <f t="shared" si="590"/>
        <v>Inviable Sanitariamente</v>
      </c>
      <c r="GVB475" s="44" t="str">
        <f t="shared" si="590"/>
        <v>Inviable Sanitariamente</v>
      </c>
      <c r="GVC475" s="44" t="str">
        <f t="shared" si="590"/>
        <v>Inviable Sanitariamente</v>
      </c>
      <c r="GVD475" s="44" t="str">
        <f t="shared" si="590"/>
        <v>Inviable Sanitariamente</v>
      </c>
      <c r="GVE475" s="44" t="str">
        <f t="shared" si="590"/>
        <v>Inviable Sanitariamente</v>
      </c>
      <c r="GVF475" s="44" t="str">
        <f t="shared" si="591"/>
        <v>Inviable Sanitariamente</v>
      </c>
      <c r="GVG475" s="44" t="str">
        <f t="shared" si="591"/>
        <v>Inviable Sanitariamente</v>
      </c>
      <c r="GVH475" s="44" t="str">
        <f t="shared" si="591"/>
        <v>Inviable Sanitariamente</v>
      </c>
      <c r="GVI475" s="44" t="str">
        <f t="shared" si="591"/>
        <v>Inviable Sanitariamente</v>
      </c>
      <c r="GVJ475" s="44" t="str">
        <f t="shared" si="591"/>
        <v>Inviable Sanitariamente</v>
      </c>
      <c r="GVK475" s="44" t="str">
        <f t="shared" si="591"/>
        <v>Inviable Sanitariamente</v>
      </c>
      <c r="GVL475" s="44" t="str">
        <f t="shared" si="591"/>
        <v>Inviable Sanitariamente</v>
      </c>
      <c r="GVM475" s="44" t="str">
        <f t="shared" si="591"/>
        <v>Inviable Sanitariamente</v>
      </c>
      <c r="GVN475" s="44" t="str">
        <f t="shared" si="591"/>
        <v>Inviable Sanitariamente</v>
      </c>
      <c r="GVO475" s="44" t="str">
        <f t="shared" si="591"/>
        <v>Inviable Sanitariamente</v>
      </c>
      <c r="GVP475" s="44" t="str">
        <f t="shared" si="592"/>
        <v>Inviable Sanitariamente</v>
      </c>
      <c r="GVQ475" s="44" t="str">
        <f t="shared" si="592"/>
        <v>Inviable Sanitariamente</v>
      </c>
      <c r="GVR475" s="44" t="str">
        <f t="shared" si="592"/>
        <v>Inviable Sanitariamente</v>
      </c>
      <c r="GVS475" s="44" t="str">
        <f t="shared" si="592"/>
        <v>Inviable Sanitariamente</v>
      </c>
      <c r="GVT475" s="44" t="str">
        <f t="shared" si="592"/>
        <v>Inviable Sanitariamente</v>
      </c>
      <c r="GVU475" s="44" t="str">
        <f t="shared" si="592"/>
        <v>Inviable Sanitariamente</v>
      </c>
      <c r="GVV475" s="44" t="str">
        <f t="shared" si="592"/>
        <v>Inviable Sanitariamente</v>
      </c>
      <c r="GVW475" s="44" t="str">
        <f t="shared" si="592"/>
        <v>Inviable Sanitariamente</v>
      </c>
      <c r="GVX475" s="44" t="str">
        <f t="shared" si="592"/>
        <v>Inviable Sanitariamente</v>
      </c>
      <c r="GVY475" s="44" t="str">
        <f t="shared" si="592"/>
        <v>Inviable Sanitariamente</v>
      </c>
      <c r="GVZ475" s="44" t="str">
        <f t="shared" si="593"/>
        <v>Inviable Sanitariamente</v>
      </c>
      <c r="GWA475" s="44" t="str">
        <f t="shared" si="593"/>
        <v>Inviable Sanitariamente</v>
      </c>
      <c r="GWB475" s="44" t="str">
        <f t="shared" si="593"/>
        <v>Inviable Sanitariamente</v>
      </c>
      <c r="GWC475" s="44" t="str">
        <f t="shared" si="593"/>
        <v>Inviable Sanitariamente</v>
      </c>
      <c r="GWD475" s="44" t="str">
        <f t="shared" si="593"/>
        <v>Inviable Sanitariamente</v>
      </c>
      <c r="GWE475" s="44" t="str">
        <f t="shared" si="593"/>
        <v>Inviable Sanitariamente</v>
      </c>
      <c r="GWF475" s="44" t="str">
        <f t="shared" si="593"/>
        <v>Inviable Sanitariamente</v>
      </c>
      <c r="GWG475" s="44" t="str">
        <f t="shared" si="593"/>
        <v>Inviable Sanitariamente</v>
      </c>
      <c r="GWH475" s="44" t="str">
        <f t="shared" si="593"/>
        <v>Inviable Sanitariamente</v>
      </c>
      <c r="GWI475" s="44" t="str">
        <f t="shared" si="593"/>
        <v>Inviable Sanitariamente</v>
      </c>
      <c r="GWJ475" s="44" t="str">
        <f t="shared" si="594"/>
        <v>Inviable Sanitariamente</v>
      </c>
      <c r="GWK475" s="44" t="str">
        <f t="shared" si="594"/>
        <v>Inviable Sanitariamente</v>
      </c>
      <c r="GWL475" s="44" t="str">
        <f t="shared" si="594"/>
        <v>Inviable Sanitariamente</v>
      </c>
      <c r="GWM475" s="44" t="str">
        <f t="shared" si="594"/>
        <v>Inviable Sanitariamente</v>
      </c>
      <c r="GWN475" s="44" t="str">
        <f t="shared" si="594"/>
        <v>Inviable Sanitariamente</v>
      </c>
      <c r="GWO475" s="44" t="str">
        <f t="shared" si="594"/>
        <v>Inviable Sanitariamente</v>
      </c>
      <c r="GWP475" s="44" t="str">
        <f t="shared" si="594"/>
        <v>Inviable Sanitariamente</v>
      </c>
      <c r="GWQ475" s="44" t="str">
        <f t="shared" si="594"/>
        <v>Inviable Sanitariamente</v>
      </c>
      <c r="GWR475" s="44" t="str">
        <f t="shared" si="594"/>
        <v>Inviable Sanitariamente</v>
      </c>
      <c r="GWS475" s="44" t="str">
        <f t="shared" si="594"/>
        <v>Inviable Sanitariamente</v>
      </c>
      <c r="GWT475" s="44" t="str">
        <f t="shared" si="595"/>
        <v>Inviable Sanitariamente</v>
      </c>
      <c r="GWU475" s="44" t="str">
        <f t="shared" si="595"/>
        <v>Inviable Sanitariamente</v>
      </c>
      <c r="GWV475" s="44" t="str">
        <f t="shared" si="595"/>
        <v>Inviable Sanitariamente</v>
      </c>
      <c r="GWW475" s="44" t="str">
        <f t="shared" si="595"/>
        <v>Inviable Sanitariamente</v>
      </c>
      <c r="GWX475" s="44" t="str">
        <f t="shared" si="595"/>
        <v>Inviable Sanitariamente</v>
      </c>
      <c r="GWY475" s="44" t="str">
        <f t="shared" si="595"/>
        <v>Inviable Sanitariamente</v>
      </c>
      <c r="GWZ475" s="44" t="str">
        <f t="shared" si="595"/>
        <v>Inviable Sanitariamente</v>
      </c>
      <c r="GXA475" s="44" t="str">
        <f t="shared" si="595"/>
        <v>Inviable Sanitariamente</v>
      </c>
      <c r="GXB475" s="44" t="str">
        <f t="shared" si="595"/>
        <v>Inviable Sanitariamente</v>
      </c>
      <c r="GXC475" s="44" t="str">
        <f t="shared" si="595"/>
        <v>Inviable Sanitariamente</v>
      </c>
      <c r="GXD475" s="44" t="str">
        <f t="shared" si="596"/>
        <v>Inviable Sanitariamente</v>
      </c>
      <c r="GXE475" s="44" t="str">
        <f t="shared" si="596"/>
        <v>Inviable Sanitariamente</v>
      </c>
      <c r="GXF475" s="44" t="str">
        <f t="shared" si="596"/>
        <v>Inviable Sanitariamente</v>
      </c>
      <c r="GXG475" s="44" t="str">
        <f t="shared" si="596"/>
        <v>Inviable Sanitariamente</v>
      </c>
      <c r="GXH475" s="44" t="str">
        <f t="shared" si="596"/>
        <v>Inviable Sanitariamente</v>
      </c>
      <c r="GXI475" s="44" t="str">
        <f t="shared" si="596"/>
        <v>Inviable Sanitariamente</v>
      </c>
      <c r="GXJ475" s="44" t="str">
        <f t="shared" si="596"/>
        <v>Inviable Sanitariamente</v>
      </c>
      <c r="GXK475" s="44" t="str">
        <f t="shared" si="596"/>
        <v>Inviable Sanitariamente</v>
      </c>
      <c r="GXL475" s="44" t="str">
        <f t="shared" si="596"/>
        <v>Inviable Sanitariamente</v>
      </c>
      <c r="GXM475" s="44" t="str">
        <f t="shared" si="596"/>
        <v>Inviable Sanitariamente</v>
      </c>
      <c r="GXN475" s="44" t="str">
        <f t="shared" si="597"/>
        <v>Inviable Sanitariamente</v>
      </c>
      <c r="GXO475" s="44" t="str">
        <f t="shared" si="597"/>
        <v>Inviable Sanitariamente</v>
      </c>
      <c r="GXP475" s="44" t="str">
        <f t="shared" si="597"/>
        <v>Inviable Sanitariamente</v>
      </c>
      <c r="GXQ475" s="44" t="str">
        <f t="shared" si="597"/>
        <v>Inviable Sanitariamente</v>
      </c>
      <c r="GXR475" s="44" t="str">
        <f t="shared" si="597"/>
        <v>Inviable Sanitariamente</v>
      </c>
      <c r="GXS475" s="44" t="str">
        <f t="shared" si="597"/>
        <v>Inviable Sanitariamente</v>
      </c>
      <c r="GXT475" s="44" t="str">
        <f t="shared" si="597"/>
        <v>Inviable Sanitariamente</v>
      </c>
      <c r="GXU475" s="44" t="str">
        <f t="shared" si="597"/>
        <v>Inviable Sanitariamente</v>
      </c>
      <c r="GXV475" s="44" t="str">
        <f t="shared" si="597"/>
        <v>Inviable Sanitariamente</v>
      </c>
      <c r="GXW475" s="44" t="str">
        <f t="shared" si="597"/>
        <v>Inviable Sanitariamente</v>
      </c>
      <c r="GXX475" s="44" t="str">
        <f t="shared" si="598"/>
        <v>Inviable Sanitariamente</v>
      </c>
      <c r="GXY475" s="44" t="str">
        <f t="shared" si="598"/>
        <v>Inviable Sanitariamente</v>
      </c>
      <c r="GXZ475" s="44" t="str">
        <f t="shared" si="598"/>
        <v>Inviable Sanitariamente</v>
      </c>
      <c r="GYA475" s="44" t="str">
        <f t="shared" si="598"/>
        <v>Inviable Sanitariamente</v>
      </c>
      <c r="GYB475" s="44" t="str">
        <f t="shared" si="598"/>
        <v>Inviable Sanitariamente</v>
      </c>
      <c r="GYC475" s="44" t="str">
        <f t="shared" si="598"/>
        <v>Inviable Sanitariamente</v>
      </c>
      <c r="GYD475" s="44" t="str">
        <f t="shared" si="598"/>
        <v>Inviable Sanitariamente</v>
      </c>
      <c r="GYE475" s="44" t="str">
        <f t="shared" si="598"/>
        <v>Inviable Sanitariamente</v>
      </c>
      <c r="GYF475" s="44" t="str">
        <f t="shared" si="598"/>
        <v>Inviable Sanitariamente</v>
      </c>
      <c r="GYG475" s="44" t="str">
        <f t="shared" si="598"/>
        <v>Inviable Sanitariamente</v>
      </c>
      <c r="GYH475" s="44" t="str">
        <f t="shared" si="599"/>
        <v>Inviable Sanitariamente</v>
      </c>
      <c r="GYI475" s="44" t="str">
        <f t="shared" si="599"/>
        <v>Inviable Sanitariamente</v>
      </c>
      <c r="GYJ475" s="44" t="str">
        <f t="shared" si="599"/>
        <v>Inviable Sanitariamente</v>
      </c>
      <c r="GYK475" s="44" t="str">
        <f t="shared" si="599"/>
        <v>Inviable Sanitariamente</v>
      </c>
      <c r="GYL475" s="44" t="str">
        <f t="shared" si="599"/>
        <v>Inviable Sanitariamente</v>
      </c>
      <c r="GYM475" s="44" t="str">
        <f t="shared" si="599"/>
        <v>Inviable Sanitariamente</v>
      </c>
      <c r="GYN475" s="44" t="str">
        <f t="shared" si="599"/>
        <v>Inviable Sanitariamente</v>
      </c>
      <c r="GYO475" s="44" t="str">
        <f t="shared" si="599"/>
        <v>Inviable Sanitariamente</v>
      </c>
      <c r="GYP475" s="44" t="str">
        <f t="shared" si="599"/>
        <v>Inviable Sanitariamente</v>
      </c>
      <c r="GYQ475" s="44" t="str">
        <f t="shared" si="599"/>
        <v>Inviable Sanitariamente</v>
      </c>
      <c r="GYR475" s="44" t="str">
        <f t="shared" si="600"/>
        <v>Inviable Sanitariamente</v>
      </c>
      <c r="GYS475" s="44" t="str">
        <f t="shared" si="600"/>
        <v>Inviable Sanitariamente</v>
      </c>
      <c r="GYT475" s="44" t="str">
        <f t="shared" si="600"/>
        <v>Inviable Sanitariamente</v>
      </c>
      <c r="GYU475" s="44" t="str">
        <f t="shared" si="600"/>
        <v>Inviable Sanitariamente</v>
      </c>
      <c r="GYV475" s="44" t="str">
        <f t="shared" si="600"/>
        <v>Inviable Sanitariamente</v>
      </c>
      <c r="GYW475" s="44" t="str">
        <f t="shared" si="600"/>
        <v>Inviable Sanitariamente</v>
      </c>
      <c r="GYX475" s="44" t="str">
        <f t="shared" si="600"/>
        <v>Inviable Sanitariamente</v>
      </c>
      <c r="GYY475" s="44" t="str">
        <f t="shared" si="600"/>
        <v>Inviable Sanitariamente</v>
      </c>
      <c r="GYZ475" s="44" t="str">
        <f t="shared" si="600"/>
        <v>Inviable Sanitariamente</v>
      </c>
      <c r="GZA475" s="44" t="str">
        <f t="shared" si="600"/>
        <v>Inviable Sanitariamente</v>
      </c>
      <c r="GZB475" s="44" t="str">
        <f t="shared" si="601"/>
        <v>Inviable Sanitariamente</v>
      </c>
      <c r="GZC475" s="44" t="str">
        <f t="shared" si="601"/>
        <v>Inviable Sanitariamente</v>
      </c>
      <c r="GZD475" s="44" t="str">
        <f t="shared" si="601"/>
        <v>Inviable Sanitariamente</v>
      </c>
      <c r="GZE475" s="44" t="str">
        <f t="shared" si="601"/>
        <v>Inviable Sanitariamente</v>
      </c>
      <c r="GZF475" s="44" t="str">
        <f t="shared" si="601"/>
        <v>Inviable Sanitariamente</v>
      </c>
      <c r="GZG475" s="44" t="str">
        <f t="shared" si="601"/>
        <v>Inviable Sanitariamente</v>
      </c>
      <c r="GZH475" s="44" t="str">
        <f t="shared" si="601"/>
        <v>Inviable Sanitariamente</v>
      </c>
      <c r="GZI475" s="44" t="str">
        <f t="shared" si="601"/>
        <v>Inviable Sanitariamente</v>
      </c>
      <c r="GZJ475" s="44" t="str">
        <f t="shared" si="601"/>
        <v>Inviable Sanitariamente</v>
      </c>
      <c r="GZK475" s="44" t="str">
        <f t="shared" si="601"/>
        <v>Inviable Sanitariamente</v>
      </c>
      <c r="GZL475" s="44" t="str">
        <f t="shared" si="602"/>
        <v>Inviable Sanitariamente</v>
      </c>
      <c r="GZM475" s="44" t="str">
        <f t="shared" si="602"/>
        <v>Inviable Sanitariamente</v>
      </c>
      <c r="GZN475" s="44" t="str">
        <f t="shared" si="602"/>
        <v>Inviable Sanitariamente</v>
      </c>
      <c r="GZO475" s="44" t="str">
        <f t="shared" si="602"/>
        <v>Inviable Sanitariamente</v>
      </c>
      <c r="GZP475" s="44" t="str">
        <f t="shared" si="602"/>
        <v>Inviable Sanitariamente</v>
      </c>
      <c r="GZQ475" s="44" t="str">
        <f t="shared" si="602"/>
        <v>Inviable Sanitariamente</v>
      </c>
      <c r="GZR475" s="44" t="str">
        <f t="shared" si="602"/>
        <v>Inviable Sanitariamente</v>
      </c>
      <c r="GZS475" s="44" t="str">
        <f t="shared" si="602"/>
        <v>Inviable Sanitariamente</v>
      </c>
      <c r="GZT475" s="44" t="str">
        <f t="shared" si="602"/>
        <v>Inviable Sanitariamente</v>
      </c>
      <c r="GZU475" s="44" t="str">
        <f t="shared" si="602"/>
        <v>Inviable Sanitariamente</v>
      </c>
      <c r="GZV475" s="44" t="str">
        <f t="shared" si="603"/>
        <v>Inviable Sanitariamente</v>
      </c>
      <c r="GZW475" s="44" t="str">
        <f t="shared" si="603"/>
        <v>Inviable Sanitariamente</v>
      </c>
      <c r="GZX475" s="44" t="str">
        <f t="shared" si="603"/>
        <v>Inviable Sanitariamente</v>
      </c>
      <c r="GZY475" s="44" t="str">
        <f t="shared" si="603"/>
        <v>Inviable Sanitariamente</v>
      </c>
      <c r="GZZ475" s="44" t="str">
        <f t="shared" si="603"/>
        <v>Inviable Sanitariamente</v>
      </c>
      <c r="HAA475" s="44" t="str">
        <f t="shared" si="603"/>
        <v>Inviable Sanitariamente</v>
      </c>
      <c r="HAB475" s="44" t="str">
        <f t="shared" si="603"/>
        <v>Inviable Sanitariamente</v>
      </c>
      <c r="HAC475" s="44" t="str">
        <f t="shared" si="603"/>
        <v>Inviable Sanitariamente</v>
      </c>
      <c r="HAD475" s="44" t="str">
        <f t="shared" si="603"/>
        <v>Inviable Sanitariamente</v>
      </c>
      <c r="HAE475" s="44" t="str">
        <f t="shared" si="603"/>
        <v>Inviable Sanitariamente</v>
      </c>
      <c r="HAF475" s="44" t="str">
        <f t="shared" si="604"/>
        <v>Inviable Sanitariamente</v>
      </c>
      <c r="HAG475" s="44" t="str">
        <f t="shared" si="604"/>
        <v>Inviable Sanitariamente</v>
      </c>
      <c r="HAH475" s="44" t="str">
        <f t="shared" si="604"/>
        <v>Inviable Sanitariamente</v>
      </c>
      <c r="HAI475" s="44" t="str">
        <f t="shared" si="604"/>
        <v>Inviable Sanitariamente</v>
      </c>
      <c r="HAJ475" s="44" t="str">
        <f t="shared" si="604"/>
        <v>Inviable Sanitariamente</v>
      </c>
      <c r="HAK475" s="44" t="str">
        <f t="shared" si="604"/>
        <v>Inviable Sanitariamente</v>
      </c>
      <c r="HAL475" s="44" t="str">
        <f t="shared" si="604"/>
        <v>Inviable Sanitariamente</v>
      </c>
      <c r="HAM475" s="44" t="str">
        <f t="shared" si="604"/>
        <v>Inviable Sanitariamente</v>
      </c>
      <c r="HAN475" s="44" t="str">
        <f t="shared" si="604"/>
        <v>Inviable Sanitariamente</v>
      </c>
      <c r="HAO475" s="44" t="str">
        <f t="shared" si="604"/>
        <v>Inviable Sanitariamente</v>
      </c>
      <c r="HAP475" s="44" t="str">
        <f t="shared" si="605"/>
        <v>Inviable Sanitariamente</v>
      </c>
      <c r="HAQ475" s="44" t="str">
        <f t="shared" si="605"/>
        <v>Inviable Sanitariamente</v>
      </c>
      <c r="HAR475" s="44" t="str">
        <f t="shared" si="605"/>
        <v>Inviable Sanitariamente</v>
      </c>
      <c r="HAS475" s="44" t="str">
        <f t="shared" si="605"/>
        <v>Inviable Sanitariamente</v>
      </c>
      <c r="HAT475" s="44" t="str">
        <f t="shared" si="605"/>
        <v>Inviable Sanitariamente</v>
      </c>
      <c r="HAU475" s="44" t="str">
        <f t="shared" si="605"/>
        <v>Inviable Sanitariamente</v>
      </c>
      <c r="HAV475" s="44" t="str">
        <f t="shared" si="605"/>
        <v>Inviable Sanitariamente</v>
      </c>
      <c r="HAW475" s="44" t="str">
        <f t="shared" si="605"/>
        <v>Inviable Sanitariamente</v>
      </c>
      <c r="HAX475" s="44" t="str">
        <f t="shared" si="605"/>
        <v>Inviable Sanitariamente</v>
      </c>
      <c r="HAY475" s="44" t="str">
        <f t="shared" si="605"/>
        <v>Inviable Sanitariamente</v>
      </c>
      <c r="HAZ475" s="44" t="str">
        <f t="shared" si="606"/>
        <v>Inviable Sanitariamente</v>
      </c>
      <c r="HBA475" s="44" t="str">
        <f t="shared" si="606"/>
        <v>Inviable Sanitariamente</v>
      </c>
      <c r="HBB475" s="44" t="str">
        <f t="shared" si="606"/>
        <v>Inviable Sanitariamente</v>
      </c>
      <c r="HBC475" s="44" t="str">
        <f t="shared" si="606"/>
        <v>Inviable Sanitariamente</v>
      </c>
      <c r="HBD475" s="44" t="str">
        <f t="shared" si="606"/>
        <v>Inviable Sanitariamente</v>
      </c>
      <c r="HBE475" s="44" t="str">
        <f t="shared" si="606"/>
        <v>Inviable Sanitariamente</v>
      </c>
      <c r="HBF475" s="44" t="str">
        <f t="shared" si="606"/>
        <v>Inviable Sanitariamente</v>
      </c>
      <c r="HBG475" s="44" t="str">
        <f t="shared" si="606"/>
        <v>Inviable Sanitariamente</v>
      </c>
      <c r="HBH475" s="44" t="str">
        <f t="shared" si="606"/>
        <v>Inviable Sanitariamente</v>
      </c>
      <c r="HBI475" s="44" t="str">
        <f t="shared" si="606"/>
        <v>Inviable Sanitariamente</v>
      </c>
      <c r="HBJ475" s="44" t="str">
        <f t="shared" si="607"/>
        <v>Inviable Sanitariamente</v>
      </c>
      <c r="HBK475" s="44" t="str">
        <f t="shared" si="607"/>
        <v>Inviable Sanitariamente</v>
      </c>
      <c r="HBL475" s="44" t="str">
        <f t="shared" si="607"/>
        <v>Inviable Sanitariamente</v>
      </c>
      <c r="HBM475" s="44" t="str">
        <f t="shared" si="607"/>
        <v>Inviable Sanitariamente</v>
      </c>
      <c r="HBN475" s="44" t="str">
        <f t="shared" si="607"/>
        <v>Inviable Sanitariamente</v>
      </c>
      <c r="HBO475" s="44" t="str">
        <f t="shared" si="607"/>
        <v>Inviable Sanitariamente</v>
      </c>
      <c r="HBP475" s="44" t="str">
        <f t="shared" si="607"/>
        <v>Inviable Sanitariamente</v>
      </c>
      <c r="HBQ475" s="44" t="str">
        <f t="shared" si="607"/>
        <v>Inviable Sanitariamente</v>
      </c>
      <c r="HBR475" s="44" t="str">
        <f t="shared" si="607"/>
        <v>Inviable Sanitariamente</v>
      </c>
      <c r="HBS475" s="44" t="str">
        <f t="shared" si="607"/>
        <v>Inviable Sanitariamente</v>
      </c>
      <c r="HBT475" s="44" t="str">
        <f t="shared" si="608"/>
        <v>Inviable Sanitariamente</v>
      </c>
      <c r="HBU475" s="44" t="str">
        <f t="shared" si="608"/>
        <v>Inviable Sanitariamente</v>
      </c>
      <c r="HBV475" s="44" t="str">
        <f t="shared" si="608"/>
        <v>Inviable Sanitariamente</v>
      </c>
      <c r="HBW475" s="44" t="str">
        <f t="shared" si="608"/>
        <v>Inviable Sanitariamente</v>
      </c>
      <c r="HBX475" s="44" t="str">
        <f t="shared" si="608"/>
        <v>Inviable Sanitariamente</v>
      </c>
      <c r="HBY475" s="44" t="str">
        <f t="shared" si="608"/>
        <v>Inviable Sanitariamente</v>
      </c>
      <c r="HBZ475" s="44" t="str">
        <f t="shared" si="608"/>
        <v>Inviable Sanitariamente</v>
      </c>
      <c r="HCA475" s="44" t="str">
        <f t="shared" si="608"/>
        <v>Inviable Sanitariamente</v>
      </c>
      <c r="HCB475" s="44" t="str">
        <f t="shared" si="608"/>
        <v>Inviable Sanitariamente</v>
      </c>
      <c r="HCC475" s="44" t="str">
        <f t="shared" si="608"/>
        <v>Inviable Sanitariamente</v>
      </c>
      <c r="HCD475" s="44" t="str">
        <f t="shared" si="609"/>
        <v>Inviable Sanitariamente</v>
      </c>
      <c r="HCE475" s="44" t="str">
        <f t="shared" si="609"/>
        <v>Inviable Sanitariamente</v>
      </c>
      <c r="HCF475" s="44" t="str">
        <f t="shared" si="609"/>
        <v>Inviable Sanitariamente</v>
      </c>
      <c r="HCG475" s="44" t="str">
        <f t="shared" si="609"/>
        <v>Inviable Sanitariamente</v>
      </c>
      <c r="HCH475" s="44" t="str">
        <f t="shared" si="609"/>
        <v>Inviable Sanitariamente</v>
      </c>
      <c r="HCI475" s="44" t="str">
        <f t="shared" si="609"/>
        <v>Inviable Sanitariamente</v>
      </c>
      <c r="HCJ475" s="44" t="str">
        <f t="shared" si="609"/>
        <v>Inviable Sanitariamente</v>
      </c>
      <c r="HCK475" s="44" t="str">
        <f t="shared" si="609"/>
        <v>Inviable Sanitariamente</v>
      </c>
      <c r="HCL475" s="44" t="str">
        <f t="shared" si="609"/>
        <v>Inviable Sanitariamente</v>
      </c>
      <c r="HCM475" s="44" t="str">
        <f t="shared" si="609"/>
        <v>Inviable Sanitariamente</v>
      </c>
      <c r="HCN475" s="44" t="str">
        <f t="shared" si="610"/>
        <v>Inviable Sanitariamente</v>
      </c>
      <c r="HCO475" s="44" t="str">
        <f t="shared" si="610"/>
        <v>Inviable Sanitariamente</v>
      </c>
      <c r="HCP475" s="44" t="str">
        <f t="shared" si="610"/>
        <v>Inviable Sanitariamente</v>
      </c>
      <c r="HCQ475" s="44" t="str">
        <f t="shared" si="610"/>
        <v>Inviable Sanitariamente</v>
      </c>
      <c r="HCR475" s="44" t="str">
        <f t="shared" si="610"/>
        <v>Inviable Sanitariamente</v>
      </c>
      <c r="HCS475" s="44" t="str">
        <f t="shared" si="610"/>
        <v>Inviable Sanitariamente</v>
      </c>
      <c r="HCT475" s="44" t="str">
        <f t="shared" si="610"/>
        <v>Inviable Sanitariamente</v>
      </c>
      <c r="HCU475" s="44" t="str">
        <f t="shared" si="610"/>
        <v>Inviable Sanitariamente</v>
      </c>
      <c r="HCV475" s="44" t="str">
        <f t="shared" si="610"/>
        <v>Inviable Sanitariamente</v>
      </c>
      <c r="HCW475" s="44" t="str">
        <f t="shared" si="610"/>
        <v>Inviable Sanitariamente</v>
      </c>
      <c r="HCX475" s="44" t="str">
        <f t="shared" si="611"/>
        <v>Inviable Sanitariamente</v>
      </c>
      <c r="HCY475" s="44" t="str">
        <f t="shared" si="611"/>
        <v>Inviable Sanitariamente</v>
      </c>
      <c r="HCZ475" s="44" t="str">
        <f t="shared" si="611"/>
        <v>Inviable Sanitariamente</v>
      </c>
      <c r="HDA475" s="44" t="str">
        <f t="shared" si="611"/>
        <v>Inviable Sanitariamente</v>
      </c>
      <c r="HDB475" s="44" t="str">
        <f t="shared" si="611"/>
        <v>Inviable Sanitariamente</v>
      </c>
      <c r="HDC475" s="44" t="str">
        <f t="shared" si="611"/>
        <v>Inviable Sanitariamente</v>
      </c>
      <c r="HDD475" s="44" t="str">
        <f t="shared" si="611"/>
        <v>Inviable Sanitariamente</v>
      </c>
      <c r="HDE475" s="44" t="str">
        <f t="shared" si="611"/>
        <v>Inviable Sanitariamente</v>
      </c>
      <c r="HDF475" s="44" t="str">
        <f t="shared" si="611"/>
        <v>Inviable Sanitariamente</v>
      </c>
      <c r="HDG475" s="44" t="str">
        <f t="shared" si="611"/>
        <v>Inviable Sanitariamente</v>
      </c>
      <c r="HDH475" s="44" t="str">
        <f t="shared" si="612"/>
        <v>Inviable Sanitariamente</v>
      </c>
      <c r="HDI475" s="44" t="str">
        <f t="shared" si="612"/>
        <v>Inviable Sanitariamente</v>
      </c>
      <c r="HDJ475" s="44" t="str">
        <f t="shared" si="612"/>
        <v>Inviable Sanitariamente</v>
      </c>
      <c r="HDK475" s="44" t="str">
        <f t="shared" si="612"/>
        <v>Inviable Sanitariamente</v>
      </c>
      <c r="HDL475" s="44" t="str">
        <f t="shared" si="612"/>
        <v>Inviable Sanitariamente</v>
      </c>
      <c r="HDM475" s="44" t="str">
        <f t="shared" si="612"/>
        <v>Inviable Sanitariamente</v>
      </c>
      <c r="HDN475" s="44" t="str">
        <f t="shared" si="612"/>
        <v>Inviable Sanitariamente</v>
      </c>
      <c r="HDO475" s="44" t="str">
        <f t="shared" si="612"/>
        <v>Inviable Sanitariamente</v>
      </c>
      <c r="HDP475" s="44" t="str">
        <f t="shared" si="612"/>
        <v>Inviable Sanitariamente</v>
      </c>
      <c r="HDQ475" s="44" t="str">
        <f t="shared" si="612"/>
        <v>Inviable Sanitariamente</v>
      </c>
      <c r="HDR475" s="44" t="str">
        <f t="shared" si="613"/>
        <v>Inviable Sanitariamente</v>
      </c>
      <c r="HDS475" s="44" t="str">
        <f t="shared" si="613"/>
        <v>Inviable Sanitariamente</v>
      </c>
      <c r="HDT475" s="44" t="str">
        <f t="shared" si="613"/>
        <v>Inviable Sanitariamente</v>
      </c>
      <c r="HDU475" s="44" t="str">
        <f t="shared" si="613"/>
        <v>Inviable Sanitariamente</v>
      </c>
      <c r="HDV475" s="44" t="str">
        <f t="shared" si="613"/>
        <v>Inviable Sanitariamente</v>
      </c>
      <c r="HDW475" s="44" t="str">
        <f t="shared" si="613"/>
        <v>Inviable Sanitariamente</v>
      </c>
      <c r="HDX475" s="44" t="str">
        <f t="shared" si="613"/>
        <v>Inviable Sanitariamente</v>
      </c>
      <c r="HDY475" s="44" t="str">
        <f t="shared" si="613"/>
        <v>Inviable Sanitariamente</v>
      </c>
      <c r="HDZ475" s="44" t="str">
        <f t="shared" si="613"/>
        <v>Inviable Sanitariamente</v>
      </c>
      <c r="HEA475" s="44" t="str">
        <f t="shared" si="613"/>
        <v>Inviable Sanitariamente</v>
      </c>
      <c r="HEB475" s="44" t="str">
        <f t="shared" si="614"/>
        <v>Inviable Sanitariamente</v>
      </c>
      <c r="HEC475" s="44" t="str">
        <f t="shared" si="614"/>
        <v>Inviable Sanitariamente</v>
      </c>
      <c r="HED475" s="44" t="str">
        <f t="shared" si="614"/>
        <v>Inviable Sanitariamente</v>
      </c>
      <c r="HEE475" s="44" t="str">
        <f t="shared" si="614"/>
        <v>Inviable Sanitariamente</v>
      </c>
      <c r="HEF475" s="44" t="str">
        <f t="shared" si="614"/>
        <v>Inviable Sanitariamente</v>
      </c>
      <c r="HEG475" s="44" t="str">
        <f t="shared" si="614"/>
        <v>Inviable Sanitariamente</v>
      </c>
      <c r="HEH475" s="44" t="str">
        <f t="shared" si="614"/>
        <v>Inviable Sanitariamente</v>
      </c>
      <c r="HEI475" s="44" t="str">
        <f t="shared" si="614"/>
        <v>Inviable Sanitariamente</v>
      </c>
      <c r="HEJ475" s="44" t="str">
        <f t="shared" si="614"/>
        <v>Inviable Sanitariamente</v>
      </c>
      <c r="HEK475" s="44" t="str">
        <f t="shared" si="614"/>
        <v>Inviable Sanitariamente</v>
      </c>
      <c r="HEL475" s="44" t="str">
        <f t="shared" si="615"/>
        <v>Inviable Sanitariamente</v>
      </c>
      <c r="HEM475" s="44" t="str">
        <f t="shared" si="615"/>
        <v>Inviable Sanitariamente</v>
      </c>
      <c r="HEN475" s="44" t="str">
        <f t="shared" si="615"/>
        <v>Inviable Sanitariamente</v>
      </c>
      <c r="HEO475" s="44" t="str">
        <f t="shared" si="615"/>
        <v>Inviable Sanitariamente</v>
      </c>
      <c r="HEP475" s="44" t="str">
        <f t="shared" si="615"/>
        <v>Inviable Sanitariamente</v>
      </c>
      <c r="HEQ475" s="44" t="str">
        <f t="shared" si="615"/>
        <v>Inviable Sanitariamente</v>
      </c>
      <c r="HER475" s="44" t="str">
        <f t="shared" si="615"/>
        <v>Inviable Sanitariamente</v>
      </c>
      <c r="HES475" s="44" t="str">
        <f t="shared" si="615"/>
        <v>Inviable Sanitariamente</v>
      </c>
      <c r="HET475" s="44" t="str">
        <f t="shared" si="615"/>
        <v>Inviable Sanitariamente</v>
      </c>
      <c r="HEU475" s="44" t="str">
        <f t="shared" si="615"/>
        <v>Inviable Sanitariamente</v>
      </c>
      <c r="HEV475" s="44" t="str">
        <f t="shared" si="616"/>
        <v>Inviable Sanitariamente</v>
      </c>
      <c r="HEW475" s="44" t="str">
        <f t="shared" si="616"/>
        <v>Inviable Sanitariamente</v>
      </c>
      <c r="HEX475" s="44" t="str">
        <f t="shared" si="616"/>
        <v>Inviable Sanitariamente</v>
      </c>
      <c r="HEY475" s="44" t="str">
        <f t="shared" si="616"/>
        <v>Inviable Sanitariamente</v>
      </c>
      <c r="HEZ475" s="44" t="str">
        <f t="shared" si="616"/>
        <v>Inviable Sanitariamente</v>
      </c>
      <c r="HFA475" s="44" t="str">
        <f t="shared" si="616"/>
        <v>Inviable Sanitariamente</v>
      </c>
      <c r="HFB475" s="44" t="str">
        <f t="shared" si="616"/>
        <v>Inviable Sanitariamente</v>
      </c>
      <c r="HFC475" s="44" t="str">
        <f t="shared" si="616"/>
        <v>Inviable Sanitariamente</v>
      </c>
      <c r="HFD475" s="44" t="str">
        <f t="shared" si="616"/>
        <v>Inviable Sanitariamente</v>
      </c>
      <c r="HFE475" s="44" t="str">
        <f t="shared" si="616"/>
        <v>Inviable Sanitariamente</v>
      </c>
      <c r="HFF475" s="44" t="str">
        <f t="shared" si="617"/>
        <v>Inviable Sanitariamente</v>
      </c>
      <c r="HFG475" s="44" t="str">
        <f t="shared" si="617"/>
        <v>Inviable Sanitariamente</v>
      </c>
      <c r="HFH475" s="44" t="str">
        <f t="shared" si="617"/>
        <v>Inviable Sanitariamente</v>
      </c>
      <c r="HFI475" s="44" t="str">
        <f t="shared" si="617"/>
        <v>Inviable Sanitariamente</v>
      </c>
      <c r="HFJ475" s="44" t="str">
        <f t="shared" si="617"/>
        <v>Inviable Sanitariamente</v>
      </c>
      <c r="HFK475" s="44" t="str">
        <f t="shared" si="617"/>
        <v>Inviable Sanitariamente</v>
      </c>
      <c r="HFL475" s="44" t="str">
        <f t="shared" si="617"/>
        <v>Inviable Sanitariamente</v>
      </c>
      <c r="HFM475" s="44" t="str">
        <f t="shared" si="617"/>
        <v>Inviable Sanitariamente</v>
      </c>
      <c r="HFN475" s="44" t="str">
        <f t="shared" si="617"/>
        <v>Inviable Sanitariamente</v>
      </c>
      <c r="HFO475" s="44" t="str">
        <f t="shared" si="617"/>
        <v>Inviable Sanitariamente</v>
      </c>
      <c r="HFP475" s="44" t="str">
        <f t="shared" si="618"/>
        <v>Inviable Sanitariamente</v>
      </c>
      <c r="HFQ475" s="44" t="str">
        <f t="shared" si="618"/>
        <v>Inviable Sanitariamente</v>
      </c>
      <c r="HFR475" s="44" t="str">
        <f t="shared" si="618"/>
        <v>Inviable Sanitariamente</v>
      </c>
      <c r="HFS475" s="44" t="str">
        <f t="shared" si="618"/>
        <v>Inviable Sanitariamente</v>
      </c>
      <c r="HFT475" s="44" t="str">
        <f t="shared" si="618"/>
        <v>Inviable Sanitariamente</v>
      </c>
      <c r="HFU475" s="44" t="str">
        <f t="shared" si="618"/>
        <v>Inviable Sanitariamente</v>
      </c>
      <c r="HFV475" s="44" t="str">
        <f t="shared" si="618"/>
        <v>Inviable Sanitariamente</v>
      </c>
      <c r="HFW475" s="44" t="str">
        <f t="shared" si="618"/>
        <v>Inviable Sanitariamente</v>
      </c>
      <c r="HFX475" s="44" t="str">
        <f t="shared" si="618"/>
        <v>Inviable Sanitariamente</v>
      </c>
      <c r="HFY475" s="44" t="str">
        <f t="shared" si="618"/>
        <v>Inviable Sanitariamente</v>
      </c>
      <c r="HFZ475" s="44" t="str">
        <f t="shared" si="619"/>
        <v>Inviable Sanitariamente</v>
      </c>
      <c r="HGA475" s="44" t="str">
        <f t="shared" si="619"/>
        <v>Inviable Sanitariamente</v>
      </c>
      <c r="HGB475" s="44" t="str">
        <f t="shared" si="619"/>
        <v>Inviable Sanitariamente</v>
      </c>
      <c r="HGC475" s="44" t="str">
        <f t="shared" si="619"/>
        <v>Inviable Sanitariamente</v>
      </c>
      <c r="HGD475" s="44" t="str">
        <f t="shared" si="619"/>
        <v>Inviable Sanitariamente</v>
      </c>
      <c r="HGE475" s="44" t="str">
        <f t="shared" si="619"/>
        <v>Inviable Sanitariamente</v>
      </c>
      <c r="HGF475" s="44" t="str">
        <f t="shared" si="619"/>
        <v>Inviable Sanitariamente</v>
      </c>
      <c r="HGG475" s="44" t="str">
        <f t="shared" si="619"/>
        <v>Inviable Sanitariamente</v>
      </c>
      <c r="HGH475" s="44" t="str">
        <f t="shared" si="619"/>
        <v>Inviable Sanitariamente</v>
      </c>
      <c r="HGI475" s="44" t="str">
        <f t="shared" si="619"/>
        <v>Inviable Sanitariamente</v>
      </c>
      <c r="HGJ475" s="44" t="str">
        <f t="shared" si="620"/>
        <v>Inviable Sanitariamente</v>
      </c>
      <c r="HGK475" s="44" t="str">
        <f t="shared" si="620"/>
        <v>Inviable Sanitariamente</v>
      </c>
      <c r="HGL475" s="44" t="str">
        <f t="shared" si="620"/>
        <v>Inviable Sanitariamente</v>
      </c>
      <c r="HGM475" s="44" t="str">
        <f t="shared" si="620"/>
        <v>Inviable Sanitariamente</v>
      </c>
      <c r="HGN475" s="44" t="str">
        <f t="shared" si="620"/>
        <v>Inviable Sanitariamente</v>
      </c>
      <c r="HGO475" s="44" t="str">
        <f t="shared" si="620"/>
        <v>Inviable Sanitariamente</v>
      </c>
      <c r="HGP475" s="44" t="str">
        <f t="shared" si="620"/>
        <v>Inviable Sanitariamente</v>
      </c>
      <c r="HGQ475" s="44" t="str">
        <f t="shared" si="620"/>
        <v>Inviable Sanitariamente</v>
      </c>
      <c r="HGR475" s="44" t="str">
        <f t="shared" si="620"/>
        <v>Inviable Sanitariamente</v>
      </c>
      <c r="HGS475" s="44" t="str">
        <f t="shared" si="620"/>
        <v>Inviable Sanitariamente</v>
      </c>
      <c r="HGT475" s="44" t="str">
        <f t="shared" si="621"/>
        <v>Inviable Sanitariamente</v>
      </c>
      <c r="HGU475" s="44" t="str">
        <f t="shared" si="621"/>
        <v>Inviable Sanitariamente</v>
      </c>
      <c r="HGV475" s="44" t="str">
        <f t="shared" si="621"/>
        <v>Inviable Sanitariamente</v>
      </c>
      <c r="HGW475" s="44" t="str">
        <f t="shared" si="621"/>
        <v>Inviable Sanitariamente</v>
      </c>
      <c r="HGX475" s="44" t="str">
        <f t="shared" si="621"/>
        <v>Inviable Sanitariamente</v>
      </c>
      <c r="HGY475" s="44" t="str">
        <f t="shared" si="621"/>
        <v>Inviable Sanitariamente</v>
      </c>
      <c r="HGZ475" s="44" t="str">
        <f t="shared" si="621"/>
        <v>Inviable Sanitariamente</v>
      </c>
      <c r="HHA475" s="44" t="str">
        <f t="shared" si="621"/>
        <v>Inviable Sanitariamente</v>
      </c>
      <c r="HHB475" s="44" t="str">
        <f t="shared" si="621"/>
        <v>Inviable Sanitariamente</v>
      </c>
      <c r="HHC475" s="44" t="str">
        <f t="shared" si="621"/>
        <v>Inviable Sanitariamente</v>
      </c>
      <c r="HHD475" s="44" t="str">
        <f t="shared" si="622"/>
        <v>Inviable Sanitariamente</v>
      </c>
      <c r="HHE475" s="44" t="str">
        <f t="shared" si="622"/>
        <v>Inviable Sanitariamente</v>
      </c>
      <c r="HHF475" s="44" t="str">
        <f t="shared" si="622"/>
        <v>Inviable Sanitariamente</v>
      </c>
      <c r="HHG475" s="44" t="str">
        <f t="shared" si="622"/>
        <v>Inviable Sanitariamente</v>
      </c>
      <c r="HHH475" s="44" t="str">
        <f t="shared" si="622"/>
        <v>Inviable Sanitariamente</v>
      </c>
      <c r="HHI475" s="44" t="str">
        <f t="shared" si="622"/>
        <v>Inviable Sanitariamente</v>
      </c>
      <c r="HHJ475" s="44" t="str">
        <f t="shared" si="622"/>
        <v>Inviable Sanitariamente</v>
      </c>
      <c r="HHK475" s="44" t="str">
        <f t="shared" si="622"/>
        <v>Inviable Sanitariamente</v>
      </c>
      <c r="HHL475" s="44" t="str">
        <f t="shared" si="622"/>
        <v>Inviable Sanitariamente</v>
      </c>
      <c r="HHM475" s="44" t="str">
        <f t="shared" si="622"/>
        <v>Inviable Sanitariamente</v>
      </c>
      <c r="HHN475" s="44" t="str">
        <f t="shared" si="623"/>
        <v>Inviable Sanitariamente</v>
      </c>
      <c r="HHO475" s="44" t="str">
        <f t="shared" si="623"/>
        <v>Inviable Sanitariamente</v>
      </c>
      <c r="HHP475" s="44" t="str">
        <f t="shared" si="623"/>
        <v>Inviable Sanitariamente</v>
      </c>
      <c r="HHQ475" s="44" t="str">
        <f t="shared" si="623"/>
        <v>Inviable Sanitariamente</v>
      </c>
      <c r="HHR475" s="44" t="str">
        <f t="shared" si="623"/>
        <v>Inviable Sanitariamente</v>
      </c>
      <c r="HHS475" s="44" t="str">
        <f t="shared" si="623"/>
        <v>Inviable Sanitariamente</v>
      </c>
      <c r="HHT475" s="44" t="str">
        <f t="shared" si="623"/>
        <v>Inviable Sanitariamente</v>
      </c>
      <c r="HHU475" s="44" t="str">
        <f t="shared" si="623"/>
        <v>Inviable Sanitariamente</v>
      </c>
      <c r="HHV475" s="44" t="str">
        <f t="shared" si="623"/>
        <v>Inviable Sanitariamente</v>
      </c>
      <c r="HHW475" s="44" t="str">
        <f t="shared" si="623"/>
        <v>Inviable Sanitariamente</v>
      </c>
      <c r="HHX475" s="44" t="str">
        <f t="shared" si="624"/>
        <v>Inviable Sanitariamente</v>
      </c>
      <c r="HHY475" s="44" t="str">
        <f t="shared" si="624"/>
        <v>Inviable Sanitariamente</v>
      </c>
      <c r="HHZ475" s="44" t="str">
        <f t="shared" si="624"/>
        <v>Inviable Sanitariamente</v>
      </c>
      <c r="HIA475" s="44" t="str">
        <f t="shared" si="624"/>
        <v>Inviable Sanitariamente</v>
      </c>
      <c r="HIB475" s="44" t="str">
        <f t="shared" si="624"/>
        <v>Inviable Sanitariamente</v>
      </c>
      <c r="HIC475" s="44" t="str">
        <f t="shared" si="624"/>
        <v>Inviable Sanitariamente</v>
      </c>
      <c r="HID475" s="44" t="str">
        <f t="shared" si="624"/>
        <v>Inviable Sanitariamente</v>
      </c>
      <c r="HIE475" s="44" t="str">
        <f t="shared" si="624"/>
        <v>Inviable Sanitariamente</v>
      </c>
      <c r="HIF475" s="44" t="str">
        <f t="shared" si="624"/>
        <v>Inviable Sanitariamente</v>
      </c>
      <c r="HIG475" s="44" t="str">
        <f t="shared" si="624"/>
        <v>Inviable Sanitariamente</v>
      </c>
      <c r="HIH475" s="44" t="str">
        <f t="shared" si="625"/>
        <v>Inviable Sanitariamente</v>
      </c>
      <c r="HII475" s="44" t="str">
        <f t="shared" si="625"/>
        <v>Inviable Sanitariamente</v>
      </c>
      <c r="HIJ475" s="44" t="str">
        <f t="shared" si="625"/>
        <v>Inviable Sanitariamente</v>
      </c>
      <c r="HIK475" s="44" t="str">
        <f t="shared" si="625"/>
        <v>Inviable Sanitariamente</v>
      </c>
      <c r="HIL475" s="44" t="str">
        <f t="shared" si="625"/>
        <v>Inviable Sanitariamente</v>
      </c>
      <c r="HIM475" s="44" t="str">
        <f t="shared" si="625"/>
        <v>Inviable Sanitariamente</v>
      </c>
      <c r="HIN475" s="44" t="str">
        <f t="shared" si="625"/>
        <v>Inviable Sanitariamente</v>
      </c>
      <c r="HIO475" s="44" t="str">
        <f t="shared" si="625"/>
        <v>Inviable Sanitariamente</v>
      </c>
      <c r="HIP475" s="44" t="str">
        <f t="shared" si="625"/>
        <v>Inviable Sanitariamente</v>
      </c>
      <c r="HIQ475" s="44" t="str">
        <f t="shared" si="625"/>
        <v>Inviable Sanitariamente</v>
      </c>
      <c r="HIR475" s="44" t="str">
        <f t="shared" si="626"/>
        <v>Inviable Sanitariamente</v>
      </c>
      <c r="HIS475" s="44" t="str">
        <f t="shared" si="626"/>
        <v>Inviable Sanitariamente</v>
      </c>
      <c r="HIT475" s="44" t="str">
        <f t="shared" si="626"/>
        <v>Inviable Sanitariamente</v>
      </c>
      <c r="HIU475" s="44" t="str">
        <f t="shared" si="626"/>
        <v>Inviable Sanitariamente</v>
      </c>
      <c r="HIV475" s="44" t="str">
        <f t="shared" si="626"/>
        <v>Inviable Sanitariamente</v>
      </c>
      <c r="HIW475" s="44" t="str">
        <f t="shared" si="626"/>
        <v>Inviable Sanitariamente</v>
      </c>
      <c r="HIX475" s="44" t="str">
        <f t="shared" si="626"/>
        <v>Inviable Sanitariamente</v>
      </c>
      <c r="HIY475" s="44" t="str">
        <f t="shared" si="626"/>
        <v>Inviable Sanitariamente</v>
      </c>
      <c r="HIZ475" s="44" t="str">
        <f t="shared" si="626"/>
        <v>Inviable Sanitariamente</v>
      </c>
      <c r="HJA475" s="44" t="str">
        <f t="shared" si="626"/>
        <v>Inviable Sanitariamente</v>
      </c>
      <c r="HJB475" s="44" t="str">
        <f t="shared" si="627"/>
        <v>Inviable Sanitariamente</v>
      </c>
      <c r="HJC475" s="44" t="str">
        <f t="shared" si="627"/>
        <v>Inviable Sanitariamente</v>
      </c>
      <c r="HJD475" s="44" t="str">
        <f t="shared" si="627"/>
        <v>Inviable Sanitariamente</v>
      </c>
      <c r="HJE475" s="44" t="str">
        <f t="shared" si="627"/>
        <v>Inviable Sanitariamente</v>
      </c>
      <c r="HJF475" s="44" t="str">
        <f t="shared" si="627"/>
        <v>Inviable Sanitariamente</v>
      </c>
      <c r="HJG475" s="44" t="str">
        <f t="shared" si="627"/>
        <v>Inviable Sanitariamente</v>
      </c>
      <c r="HJH475" s="44" t="str">
        <f t="shared" si="627"/>
        <v>Inviable Sanitariamente</v>
      </c>
      <c r="HJI475" s="44" t="str">
        <f t="shared" si="627"/>
        <v>Inviable Sanitariamente</v>
      </c>
      <c r="HJJ475" s="44" t="str">
        <f t="shared" si="627"/>
        <v>Inviable Sanitariamente</v>
      </c>
      <c r="HJK475" s="44" t="str">
        <f t="shared" si="627"/>
        <v>Inviable Sanitariamente</v>
      </c>
      <c r="HJL475" s="44" t="str">
        <f t="shared" si="628"/>
        <v>Inviable Sanitariamente</v>
      </c>
      <c r="HJM475" s="44" t="str">
        <f t="shared" si="628"/>
        <v>Inviable Sanitariamente</v>
      </c>
      <c r="HJN475" s="44" t="str">
        <f t="shared" si="628"/>
        <v>Inviable Sanitariamente</v>
      </c>
      <c r="HJO475" s="44" t="str">
        <f t="shared" si="628"/>
        <v>Inviable Sanitariamente</v>
      </c>
      <c r="HJP475" s="44" t="str">
        <f t="shared" si="628"/>
        <v>Inviable Sanitariamente</v>
      </c>
      <c r="HJQ475" s="44" t="str">
        <f t="shared" si="628"/>
        <v>Inviable Sanitariamente</v>
      </c>
      <c r="HJR475" s="44" t="str">
        <f t="shared" si="628"/>
        <v>Inviable Sanitariamente</v>
      </c>
      <c r="HJS475" s="44" t="str">
        <f t="shared" si="628"/>
        <v>Inviable Sanitariamente</v>
      </c>
      <c r="HJT475" s="44" t="str">
        <f t="shared" si="628"/>
        <v>Inviable Sanitariamente</v>
      </c>
      <c r="HJU475" s="44" t="str">
        <f t="shared" si="628"/>
        <v>Inviable Sanitariamente</v>
      </c>
      <c r="HJV475" s="44" t="str">
        <f t="shared" si="629"/>
        <v>Inviable Sanitariamente</v>
      </c>
      <c r="HJW475" s="44" t="str">
        <f t="shared" si="629"/>
        <v>Inviable Sanitariamente</v>
      </c>
      <c r="HJX475" s="44" t="str">
        <f t="shared" si="629"/>
        <v>Inviable Sanitariamente</v>
      </c>
      <c r="HJY475" s="44" t="str">
        <f t="shared" si="629"/>
        <v>Inviable Sanitariamente</v>
      </c>
      <c r="HJZ475" s="44" t="str">
        <f t="shared" si="629"/>
        <v>Inviable Sanitariamente</v>
      </c>
      <c r="HKA475" s="44" t="str">
        <f t="shared" si="629"/>
        <v>Inviable Sanitariamente</v>
      </c>
      <c r="HKB475" s="44" t="str">
        <f t="shared" si="629"/>
        <v>Inviable Sanitariamente</v>
      </c>
      <c r="HKC475" s="44" t="str">
        <f t="shared" si="629"/>
        <v>Inviable Sanitariamente</v>
      </c>
      <c r="HKD475" s="44" t="str">
        <f t="shared" si="629"/>
        <v>Inviable Sanitariamente</v>
      </c>
      <c r="HKE475" s="44" t="str">
        <f t="shared" si="629"/>
        <v>Inviable Sanitariamente</v>
      </c>
      <c r="HKF475" s="44" t="str">
        <f t="shared" si="630"/>
        <v>Inviable Sanitariamente</v>
      </c>
      <c r="HKG475" s="44" t="str">
        <f t="shared" si="630"/>
        <v>Inviable Sanitariamente</v>
      </c>
      <c r="HKH475" s="44" t="str">
        <f t="shared" si="630"/>
        <v>Inviable Sanitariamente</v>
      </c>
      <c r="HKI475" s="44" t="str">
        <f t="shared" si="630"/>
        <v>Inviable Sanitariamente</v>
      </c>
      <c r="HKJ475" s="44" t="str">
        <f t="shared" si="630"/>
        <v>Inviable Sanitariamente</v>
      </c>
      <c r="HKK475" s="44" t="str">
        <f t="shared" si="630"/>
        <v>Inviable Sanitariamente</v>
      </c>
      <c r="HKL475" s="44" t="str">
        <f t="shared" si="630"/>
        <v>Inviable Sanitariamente</v>
      </c>
      <c r="HKM475" s="44" t="str">
        <f t="shared" si="630"/>
        <v>Inviable Sanitariamente</v>
      </c>
      <c r="HKN475" s="44" t="str">
        <f t="shared" si="630"/>
        <v>Inviable Sanitariamente</v>
      </c>
      <c r="HKO475" s="44" t="str">
        <f t="shared" si="630"/>
        <v>Inviable Sanitariamente</v>
      </c>
      <c r="HKP475" s="44" t="str">
        <f t="shared" si="631"/>
        <v>Inviable Sanitariamente</v>
      </c>
      <c r="HKQ475" s="44" t="str">
        <f t="shared" si="631"/>
        <v>Inviable Sanitariamente</v>
      </c>
      <c r="HKR475" s="44" t="str">
        <f t="shared" si="631"/>
        <v>Inviable Sanitariamente</v>
      </c>
      <c r="HKS475" s="44" t="str">
        <f t="shared" si="631"/>
        <v>Inviable Sanitariamente</v>
      </c>
      <c r="HKT475" s="44" t="str">
        <f t="shared" si="631"/>
        <v>Inviable Sanitariamente</v>
      </c>
      <c r="HKU475" s="44" t="str">
        <f t="shared" si="631"/>
        <v>Inviable Sanitariamente</v>
      </c>
      <c r="HKV475" s="44" t="str">
        <f t="shared" si="631"/>
        <v>Inviable Sanitariamente</v>
      </c>
      <c r="HKW475" s="44" t="str">
        <f t="shared" si="631"/>
        <v>Inviable Sanitariamente</v>
      </c>
      <c r="HKX475" s="44" t="str">
        <f t="shared" si="631"/>
        <v>Inviable Sanitariamente</v>
      </c>
      <c r="HKY475" s="44" t="str">
        <f t="shared" si="631"/>
        <v>Inviable Sanitariamente</v>
      </c>
      <c r="HKZ475" s="44" t="str">
        <f t="shared" si="632"/>
        <v>Inviable Sanitariamente</v>
      </c>
      <c r="HLA475" s="44" t="str">
        <f t="shared" si="632"/>
        <v>Inviable Sanitariamente</v>
      </c>
      <c r="HLB475" s="44" t="str">
        <f t="shared" si="632"/>
        <v>Inviable Sanitariamente</v>
      </c>
      <c r="HLC475" s="44" t="str">
        <f t="shared" si="632"/>
        <v>Inviable Sanitariamente</v>
      </c>
      <c r="HLD475" s="44" t="str">
        <f t="shared" si="632"/>
        <v>Inviable Sanitariamente</v>
      </c>
      <c r="HLE475" s="44" t="str">
        <f t="shared" si="632"/>
        <v>Inviable Sanitariamente</v>
      </c>
      <c r="HLF475" s="44" t="str">
        <f t="shared" si="632"/>
        <v>Inviable Sanitariamente</v>
      </c>
      <c r="HLG475" s="44" t="str">
        <f t="shared" si="632"/>
        <v>Inviable Sanitariamente</v>
      </c>
      <c r="HLH475" s="44" t="str">
        <f t="shared" si="632"/>
        <v>Inviable Sanitariamente</v>
      </c>
      <c r="HLI475" s="44" t="str">
        <f t="shared" si="632"/>
        <v>Inviable Sanitariamente</v>
      </c>
      <c r="HLJ475" s="44" t="str">
        <f t="shared" si="633"/>
        <v>Inviable Sanitariamente</v>
      </c>
      <c r="HLK475" s="44" t="str">
        <f t="shared" si="633"/>
        <v>Inviable Sanitariamente</v>
      </c>
      <c r="HLL475" s="44" t="str">
        <f t="shared" si="633"/>
        <v>Inviable Sanitariamente</v>
      </c>
      <c r="HLM475" s="44" t="str">
        <f t="shared" si="633"/>
        <v>Inviable Sanitariamente</v>
      </c>
      <c r="HLN475" s="44" t="str">
        <f t="shared" si="633"/>
        <v>Inviable Sanitariamente</v>
      </c>
      <c r="HLO475" s="44" t="str">
        <f t="shared" si="633"/>
        <v>Inviable Sanitariamente</v>
      </c>
      <c r="HLP475" s="44" t="str">
        <f t="shared" si="633"/>
        <v>Inviable Sanitariamente</v>
      </c>
      <c r="HLQ475" s="44" t="str">
        <f t="shared" si="633"/>
        <v>Inviable Sanitariamente</v>
      </c>
      <c r="HLR475" s="44" t="str">
        <f t="shared" si="633"/>
        <v>Inviable Sanitariamente</v>
      </c>
      <c r="HLS475" s="44" t="str">
        <f t="shared" si="633"/>
        <v>Inviable Sanitariamente</v>
      </c>
      <c r="HLT475" s="44" t="str">
        <f t="shared" si="634"/>
        <v>Inviable Sanitariamente</v>
      </c>
      <c r="HLU475" s="44" t="str">
        <f t="shared" si="634"/>
        <v>Inviable Sanitariamente</v>
      </c>
      <c r="HLV475" s="44" t="str">
        <f t="shared" si="634"/>
        <v>Inviable Sanitariamente</v>
      </c>
      <c r="HLW475" s="44" t="str">
        <f t="shared" si="634"/>
        <v>Inviable Sanitariamente</v>
      </c>
      <c r="HLX475" s="44" t="str">
        <f t="shared" si="634"/>
        <v>Inviable Sanitariamente</v>
      </c>
      <c r="HLY475" s="44" t="str">
        <f t="shared" si="634"/>
        <v>Inviable Sanitariamente</v>
      </c>
      <c r="HLZ475" s="44" t="str">
        <f t="shared" si="634"/>
        <v>Inviable Sanitariamente</v>
      </c>
      <c r="HMA475" s="44" t="str">
        <f t="shared" si="634"/>
        <v>Inviable Sanitariamente</v>
      </c>
      <c r="HMB475" s="44" t="str">
        <f t="shared" si="634"/>
        <v>Inviable Sanitariamente</v>
      </c>
      <c r="HMC475" s="44" t="str">
        <f t="shared" si="634"/>
        <v>Inviable Sanitariamente</v>
      </c>
      <c r="HMD475" s="44" t="str">
        <f t="shared" si="635"/>
        <v>Inviable Sanitariamente</v>
      </c>
      <c r="HME475" s="44" t="str">
        <f t="shared" si="635"/>
        <v>Inviable Sanitariamente</v>
      </c>
      <c r="HMF475" s="44" t="str">
        <f t="shared" si="635"/>
        <v>Inviable Sanitariamente</v>
      </c>
      <c r="HMG475" s="44" t="str">
        <f t="shared" si="635"/>
        <v>Inviable Sanitariamente</v>
      </c>
      <c r="HMH475" s="44" t="str">
        <f t="shared" si="635"/>
        <v>Inviable Sanitariamente</v>
      </c>
      <c r="HMI475" s="44" t="str">
        <f t="shared" si="635"/>
        <v>Inviable Sanitariamente</v>
      </c>
      <c r="HMJ475" s="44" t="str">
        <f t="shared" si="635"/>
        <v>Inviable Sanitariamente</v>
      </c>
      <c r="HMK475" s="44" t="str">
        <f t="shared" si="635"/>
        <v>Inviable Sanitariamente</v>
      </c>
      <c r="HML475" s="44" t="str">
        <f t="shared" si="635"/>
        <v>Inviable Sanitariamente</v>
      </c>
      <c r="HMM475" s="44" t="str">
        <f t="shared" si="635"/>
        <v>Inviable Sanitariamente</v>
      </c>
      <c r="HMN475" s="44" t="str">
        <f t="shared" si="636"/>
        <v>Inviable Sanitariamente</v>
      </c>
      <c r="HMO475" s="44" t="str">
        <f t="shared" si="636"/>
        <v>Inviable Sanitariamente</v>
      </c>
      <c r="HMP475" s="44" t="str">
        <f t="shared" si="636"/>
        <v>Inviable Sanitariamente</v>
      </c>
      <c r="HMQ475" s="44" t="str">
        <f t="shared" si="636"/>
        <v>Inviable Sanitariamente</v>
      </c>
      <c r="HMR475" s="44" t="str">
        <f t="shared" si="636"/>
        <v>Inviable Sanitariamente</v>
      </c>
      <c r="HMS475" s="44" t="str">
        <f t="shared" si="636"/>
        <v>Inviable Sanitariamente</v>
      </c>
      <c r="HMT475" s="44" t="str">
        <f t="shared" si="636"/>
        <v>Inviable Sanitariamente</v>
      </c>
      <c r="HMU475" s="44" t="str">
        <f t="shared" si="636"/>
        <v>Inviable Sanitariamente</v>
      </c>
      <c r="HMV475" s="44" t="str">
        <f t="shared" si="636"/>
        <v>Inviable Sanitariamente</v>
      </c>
      <c r="HMW475" s="44" t="str">
        <f t="shared" si="636"/>
        <v>Inviable Sanitariamente</v>
      </c>
      <c r="HMX475" s="44" t="str">
        <f t="shared" si="637"/>
        <v>Inviable Sanitariamente</v>
      </c>
      <c r="HMY475" s="44" t="str">
        <f t="shared" si="637"/>
        <v>Inviable Sanitariamente</v>
      </c>
      <c r="HMZ475" s="44" t="str">
        <f t="shared" si="637"/>
        <v>Inviable Sanitariamente</v>
      </c>
      <c r="HNA475" s="44" t="str">
        <f t="shared" si="637"/>
        <v>Inviable Sanitariamente</v>
      </c>
      <c r="HNB475" s="44" t="str">
        <f t="shared" si="637"/>
        <v>Inviable Sanitariamente</v>
      </c>
      <c r="HNC475" s="44" t="str">
        <f t="shared" si="637"/>
        <v>Inviable Sanitariamente</v>
      </c>
      <c r="HND475" s="44" t="str">
        <f t="shared" si="637"/>
        <v>Inviable Sanitariamente</v>
      </c>
      <c r="HNE475" s="44" t="str">
        <f t="shared" si="637"/>
        <v>Inviable Sanitariamente</v>
      </c>
      <c r="HNF475" s="44" t="str">
        <f t="shared" si="637"/>
        <v>Inviable Sanitariamente</v>
      </c>
      <c r="HNG475" s="44" t="str">
        <f t="shared" si="637"/>
        <v>Inviable Sanitariamente</v>
      </c>
      <c r="HNH475" s="44" t="str">
        <f t="shared" si="638"/>
        <v>Inviable Sanitariamente</v>
      </c>
      <c r="HNI475" s="44" t="str">
        <f t="shared" si="638"/>
        <v>Inviable Sanitariamente</v>
      </c>
      <c r="HNJ475" s="44" t="str">
        <f t="shared" si="638"/>
        <v>Inviable Sanitariamente</v>
      </c>
      <c r="HNK475" s="44" t="str">
        <f t="shared" si="638"/>
        <v>Inviable Sanitariamente</v>
      </c>
      <c r="HNL475" s="44" t="str">
        <f t="shared" si="638"/>
        <v>Inviable Sanitariamente</v>
      </c>
      <c r="HNM475" s="44" t="str">
        <f t="shared" si="638"/>
        <v>Inviable Sanitariamente</v>
      </c>
      <c r="HNN475" s="44" t="str">
        <f t="shared" si="638"/>
        <v>Inviable Sanitariamente</v>
      </c>
      <c r="HNO475" s="44" t="str">
        <f t="shared" si="638"/>
        <v>Inviable Sanitariamente</v>
      </c>
      <c r="HNP475" s="44" t="str">
        <f t="shared" si="638"/>
        <v>Inviable Sanitariamente</v>
      </c>
      <c r="HNQ475" s="44" t="str">
        <f t="shared" si="638"/>
        <v>Inviable Sanitariamente</v>
      </c>
      <c r="HNR475" s="44" t="str">
        <f t="shared" si="639"/>
        <v>Inviable Sanitariamente</v>
      </c>
      <c r="HNS475" s="44" t="str">
        <f t="shared" si="639"/>
        <v>Inviable Sanitariamente</v>
      </c>
      <c r="HNT475" s="44" t="str">
        <f t="shared" si="639"/>
        <v>Inviable Sanitariamente</v>
      </c>
      <c r="HNU475" s="44" t="str">
        <f t="shared" si="639"/>
        <v>Inviable Sanitariamente</v>
      </c>
      <c r="HNV475" s="44" t="str">
        <f t="shared" si="639"/>
        <v>Inviable Sanitariamente</v>
      </c>
      <c r="HNW475" s="44" t="str">
        <f t="shared" si="639"/>
        <v>Inviable Sanitariamente</v>
      </c>
      <c r="HNX475" s="44" t="str">
        <f t="shared" si="639"/>
        <v>Inviable Sanitariamente</v>
      </c>
      <c r="HNY475" s="44" t="str">
        <f t="shared" si="639"/>
        <v>Inviable Sanitariamente</v>
      </c>
      <c r="HNZ475" s="44" t="str">
        <f t="shared" si="639"/>
        <v>Inviable Sanitariamente</v>
      </c>
      <c r="HOA475" s="44" t="str">
        <f t="shared" si="639"/>
        <v>Inviable Sanitariamente</v>
      </c>
      <c r="HOB475" s="44" t="str">
        <f t="shared" si="640"/>
        <v>Inviable Sanitariamente</v>
      </c>
      <c r="HOC475" s="44" t="str">
        <f t="shared" si="640"/>
        <v>Inviable Sanitariamente</v>
      </c>
      <c r="HOD475" s="44" t="str">
        <f t="shared" si="640"/>
        <v>Inviable Sanitariamente</v>
      </c>
      <c r="HOE475" s="44" t="str">
        <f t="shared" si="640"/>
        <v>Inviable Sanitariamente</v>
      </c>
      <c r="HOF475" s="44" t="str">
        <f t="shared" si="640"/>
        <v>Inviable Sanitariamente</v>
      </c>
      <c r="HOG475" s="44" t="str">
        <f t="shared" si="640"/>
        <v>Inviable Sanitariamente</v>
      </c>
      <c r="HOH475" s="44" t="str">
        <f t="shared" si="640"/>
        <v>Inviable Sanitariamente</v>
      </c>
      <c r="HOI475" s="44" t="str">
        <f t="shared" si="640"/>
        <v>Inviable Sanitariamente</v>
      </c>
      <c r="HOJ475" s="44" t="str">
        <f t="shared" si="640"/>
        <v>Inviable Sanitariamente</v>
      </c>
      <c r="HOK475" s="44" t="str">
        <f t="shared" si="640"/>
        <v>Inviable Sanitariamente</v>
      </c>
      <c r="HOL475" s="44" t="str">
        <f t="shared" si="641"/>
        <v>Inviable Sanitariamente</v>
      </c>
      <c r="HOM475" s="44" t="str">
        <f t="shared" si="641"/>
        <v>Inviable Sanitariamente</v>
      </c>
      <c r="HON475" s="44" t="str">
        <f t="shared" si="641"/>
        <v>Inviable Sanitariamente</v>
      </c>
      <c r="HOO475" s="44" t="str">
        <f t="shared" si="641"/>
        <v>Inviable Sanitariamente</v>
      </c>
      <c r="HOP475" s="44" t="str">
        <f t="shared" si="641"/>
        <v>Inviable Sanitariamente</v>
      </c>
      <c r="HOQ475" s="44" t="str">
        <f t="shared" si="641"/>
        <v>Inviable Sanitariamente</v>
      </c>
      <c r="HOR475" s="44" t="str">
        <f t="shared" si="641"/>
        <v>Inviable Sanitariamente</v>
      </c>
      <c r="HOS475" s="44" t="str">
        <f t="shared" si="641"/>
        <v>Inviable Sanitariamente</v>
      </c>
      <c r="HOT475" s="44" t="str">
        <f t="shared" si="641"/>
        <v>Inviable Sanitariamente</v>
      </c>
      <c r="HOU475" s="44" t="str">
        <f t="shared" si="641"/>
        <v>Inviable Sanitariamente</v>
      </c>
      <c r="HOV475" s="44" t="str">
        <f t="shared" si="642"/>
        <v>Inviable Sanitariamente</v>
      </c>
      <c r="HOW475" s="44" t="str">
        <f t="shared" si="642"/>
        <v>Inviable Sanitariamente</v>
      </c>
      <c r="HOX475" s="44" t="str">
        <f t="shared" si="642"/>
        <v>Inviable Sanitariamente</v>
      </c>
      <c r="HOY475" s="44" t="str">
        <f t="shared" si="642"/>
        <v>Inviable Sanitariamente</v>
      </c>
      <c r="HOZ475" s="44" t="str">
        <f t="shared" si="642"/>
        <v>Inviable Sanitariamente</v>
      </c>
      <c r="HPA475" s="44" t="str">
        <f t="shared" si="642"/>
        <v>Inviable Sanitariamente</v>
      </c>
      <c r="HPB475" s="44" t="str">
        <f t="shared" si="642"/>
        <v>Inviable Sanitariamente</v>
      </c>
      <c r="HPC475" s="44" t="str">
        <f t="shared" si="642"/>
        <v>Inviable Sanitariamente</v>
      </c>
      <c r="HPD475" s="44" t="str">
        <f t="shared" si="642"/>
        <v>Inviable Sanitariamente</v>
      </c>
      <c r="HPE475" s="44" t="str">
        <f t="shared" si="642"/>
        <v>Inviable Sanitariamente</v>
      </c>
      <c r="HPF475" s="44" t="str">
        <f t="shared" si="643"/>
        <v>Inviable Sanitariamente</v>
      </c>
      <c r="HPG475" s="44" t="str">
        <f t="shared" si="643"/>
        <v>Inviable Sanitariamente</v>
      </c>
      <c r="HPH475" s="44" t="str">
        <f t="shared" si="643"/>
        <v>Inviable Sanitariamente</v>
      </c>
      <c r="HPI475" s="44" t="str">
        <f t="shared" si="643"/>
        <v>Inviable Sanitariamente</v>
      </c>
      <c r="HPJ475" s="44" t="str">
        <f t="shared" si="643"/>
        <v>Inviable Sanitariamente</v>
      </c>
      <c r="HPK475" s="44" t="str">
        <f t="shared" si="643"/>
        <v>Inviable Sanitariamente</v>
      </c>
      <c r="HPL475" s="44" t="str">
        <f t="shared" si="643"/>
        <v>Inviable Sanitariamente</v>
      </c>
      <c r="HPM475" s="44" t="str">
        <f t="shared" si="643"/>
        <v>Inviable Sanitariamente</v>
      </c>
      <c r="HPN475" s="44" t="str">
        <f t="shared" si="643"/>
        <v>Inviable Sanitariamente</v>
      </c>
      <c r="HPO475" s="44" t="str">
        <f t="shared" si="643"/>
        <v>Inviable Sanitariamente</v>
      </c>
      <c r="HPP475" s="44" t="str">
        <f t="shared" si="644"/>
        <v>Inviable Sanitariamente</v>
      </c>
      <c r="HPQ475" s="44" t="str">
        <f t="shared" si="644"/>
        <v>Inviable Sanitariamente</v>
      </c>
      <c r="HPR475" s="44" t="str">
        <f t="shared" si="644"/>
        <v>Inviable Sanitariamente</v>
      </c>
      <c r="HPS475" s="44" t="str">
        <f t="shared" si="644"/>
        <v>Inviable Sanitariamente</v>
      </c>
      <c r="HPT475" s="44" t="str">
        <f t="shared" si="644"/>
        <v>Inviable Sanitariamente</v>
      </c>
      <c r="HPU475" s="44" t="str">
        <f t="shared" si="644"/>
        <v>Inviable Sanitariamente</v>
      </c>
      <c r="HPV475" s="44" t="str">
        <f t="shared" si="644"/>
        <v>Inviable Sanitariamente</v>
      </c>
      <c r="HPW475" s="44" t="str">
        <f t="shared" si="644"/>
        <v>Inviable Sanitariamente</v>
      </c>
      <c r="HPX475" s="44" t="str">
        <f t="shared" si="644"/>
        <v>Inviable Sanitariamente</v>
      </c>
      <c r="HPY475" s="44" t="str">
        <f t="shared" si="644"/>
        <v>Inviable Sanitariamente</v>
      </c>
      <c r="HPZ475" s="44" t="str">
        <f t="shared" si="645"/>
        <v>Inviable Sanitariamente</v>
      </c>
      <c r="HQA475" s="44" t="str">
        <f t="shared" si="645"/>
        <v>Inviable Sanitariamente</v>
      </c>
      <c r="HQB475" s="44" t="str">
        <f t="shared" si="645"/>
        <v>Inviable Sanitariamente</v>
      </c>
      <c r="HQC475" s="44" t="str">
        <f t="shared" si="645"/>
        <v>Inviable Sanitariamente</v>
      </c>
      <c r="HQD475" s="44" t="str">
        <f t="shared" si="645"/>
        <v>Inviable Sanitariamente</v>
      </c>
      <c r="HQE475" s="44" t="str">
        <f t="shared" si="645"/>
        <v>Inviable Sanitariamente</v>
      </c>
      <c r="HQF475" s="44" t="str">
        <f t="shared" si="645"/>
        <v>Inviable Sanitariamente</v>
      </c>
      <c r="HQG475" s="44" t="str">
        <f t="shared" si="645"/>
        <v>Inviable Sanitariamente</v>
      </c>
      <c r="HQH475" s="44" t="str">
        <f t="shared" si="645"/>
        <v>Inviable Sanitariamente</v>
      </c>
      <c r="HQI475" s="44" t="str">
        <f t="shared" si="645"/>
        <v>Inviable Sanitariamente</v>
      </c>
      <c r="HQJ475" s="44" t="str">
        <f t="shared" si="646"/>
        <v>Inviable Sanitariamente</v>
      </c>
      <c r="HQK475" s="44" t="str">
        <f t="shared" si="646"/>
        <v>Inviable Sanitariamente</v>
      </c>
      <c r="HQL475" s="44" t="str">
        <f t="shared" si="646"/>
        <v>Inviable Sanitariamente</v>
      </c>
      <c r="HQM475" s="44" t="str">
        <f t="shared" si="646"/>
        <v>Inviable Sanitariamente</v>
      </c>
      <c r="HQN475" s="44" t="str">
        <f t="shared" si="646"/>
        <v>Inviable Sanitariamente</v>
      </c>
      <c r="HQO475" s="44" t="str">
        <f t="shared" si="646"/>
        <v>Inviable Sanitariamente</v>
      </c>
      <c r="HQP475" s="44" t="str">
        <f t="shared" si="646"/>
        <v>Inviable Sanitariamente</v>
      </c>
      <c r="HQQ475" s="44" t="str">
        <f t="shared" si="646"/>
        <v>Inviable Sanitariamente</v>
      </c>
      <c r="HQR475" s="44" t="str">
        <f t="shared" si="646"/>
        <v>Inviable Sanitariamente</v>
      </c>
      <c r="HQS475" s="44" t="str">
        <f t="shared" si="646"/>
        <v>Inviable Sanitariamente</v>
      </c>
      <c r="HQT475" s="44" t="str">
        <f t="shared" si="647"/>
        <v>Inviable Sanitariamente</v>
      </c>
      <c r="HQU475" s="44" t="str">
        <f t="shared" si="647"/>
        <v>Inviable Sanitariamente</v>
      </c>
      <c r="HQV475" s="44" t="str">
        <f t="shared" si="647"/>
        <v>Inviable Sanitariamente</v>
      </c>
      <c r="HQW475" s="44" t="str">
        <f t="shared" si="647"/>
        <v>Inviable Sanitariamente</v>
      </c>
      <c r="HQX475" s="44" t="str">
        <f t="shared" si="647"/>
        <v>Inviable Sanitariamente</v>
      </c>
      <c r="HQY475" s="44" t="str">
        <f t="shared" si="647"/>
        <v>Inviable Sanitariamente</v>
      </c>
      <c r="HQZ475" s="44" t="str">
        <f t="shared" si="647"/>
        <v>Inviable Sanitariamente</v>
      </c>
      <c r="HRA475" s="44" t="str">
        <f t="shared" si="647"/>
        <v>Inviable Sanitariamente</v>
      </c>
      <c r="HRB475" s="44" t="str">
        <f t="shared" si="647"/>
        <v>Inviable Sanitariamente</v>
      </c>
      <c r="HRC475" s="44" t="str">
        <f t="shared" si="647"/>
        <v>Inviable Sanitariamente</v>
      </c>
      <c r="HRD475" s="44" t="str">
        <f t="shared" si="648"/>
        <v>Inviable Sanitariamente</v>
      </c>
      <c r="HRE475" s="44" t="str">
        <f t="shared" si="648"/>
        <v>Inviable Sanitariamente</v>
      </c>
      <c r="HRF475" s="44" t="str">
        <f t="shared" si="648"/>
        <v>Inviable Sanitariamente</v>
      </c>
      <c r="HRG475" s="44" t="str">
        <f t="shared" si="648"/>
        <v>Inviable Sanitariamente</v>
      </c>
      <c r="HRH475" s="44" t="str">
        <f t="shared" si="648"/>
        <v>Inviable Sanitariamente</v>
      </c>
      <c r="HRI475" s="44" t="str">
        <f t="shared" si="648"/>
        <v>Inviable Sanitariamente</v>
      </c>
      <c r="HRJ475" s="44" t="str">
        <f t="shared" si="648"/>
        <v>Inviable Sanitariamente</v>
      </c>
      <c r="HRK475" s="44" t="str">
        <f t="shared" si="648"/>
        <v>Inviable Sanitariamente</v>
      </c>
      <c r="HRL475" s="44" t="str">
        <f t="shared" si="648"/>
        <v>Inviable Sanitariamente</v>
      </c>
      <c r="HRM475" s="44" t="str">
        <f t="shared" si="648"/>
        <v>Inviable Sanitariamente</v>
      </c>
      <c r="HRN475" s="44" t="str">
        <f t="shared" si="649"/>
        <v>Inviable Sanitariamente</v>
      </c>
      <c r="HRO475" s="44" t="str">
        <f t="shared" si="649"/>
        <v>Inviable Sanitariamente</v>
      </c>
      <c r="HRP475" s="44" t="str">
        <f t="shared" si="649"/>
        <v>Inviable Sanitariamente</v>
      </c>
      <c r="HRQ475" s="44" t="str">
        <f t="shared" si="649"/>
        <v>Inviable Sanitariamente</v>
      </c>
      <c r="HRR475" s="44" t="str">
        <f t="shared" si="649"/>
        <v>Inviable Sanitariamente</v>
      </c>
      <c r="HRS475" s="44" t="str">
        <f t="shared" si="649"/>
        <v>Inviable Sanitariamente</v>
      </c>
      <c r="HRT475" s="44" t="str">
        <f t="shared" si="649"/>
        <v>Inviable Sanitariamente</v>
      </c>
      <c r="HRU475" s="44" t="str">
        <f t="shared" si="649"/>
        <v>Inviable Sanitariamente</v>
      </c>
      <c r="HRV475" s="44" t="str">
        <f t="shared" si="649"/>
        <v>Inviable Sanitariamente</v>
      </c>
      <c r="HRW475" s="44" t="str">
        <f t="shared" si="649"/>
        <v>Inviable Sanitariamente</v>
      </c>
      <c r="HRX475" s="44" t="str">
        <f t="shared" si="650"/>
        <v>Inviable Sanitariamente</v>
      </c>
      <c r="HRY475" s="44" t="str">
        <f t="shared" si="650"/>
        <v>Inviable Sanitariamente</v>
      </c>
      <c r="HRZ475" s="44" t="str">
        <f t="shared" si="650"/>
        <v>Inviable Sanitariamente</v>
      </c>
      <c r="HSA475" s="44" t="str">
        <f t="shared" si="650"/>
        <v>Inviable Sanitariamente</v>
      </c>
      <c r="HSB475" s="44" t="str">
        <f t="shared" si="650"/>
        <v>Inviable Sanitariamente</v>
      </c>
      <c r="HSC475" s="44" t="str">
        <f t="shared" si="650"/>
        <v>Inviable Sanitariamente</v>
      </c>
      <c r="HSD475" s="44" t="str">
        <f t="shared" si="650"/>
        <v>Inviable Sanitariamente</v>
      </c>
      <c r="HSE475" s="44" t="str">
        <f t="shared" si="650"/>
        <v>Inviable Sanitariamente</v>
      </c>
      <c r="HSF475" s="44" t="str">
        <f t="shared" si="650"/>
        <v>Inviable Sanitariamente</v>
      </c>
      <c r="HSG475" s="44" t="str">
        <f t="shared" si="650"/>
        <v>Inviable Sanitariamente</v>
      </c>
      <c r="HSH475" s="44" t="str">
        <f t="shared" si="651"/>
        <v>Inviable Sanitariamente</v>
      </c>
      <c r="HSI475" s="44" t="str">
        <f t="shared" si="651"/>
        <v>Inviable Sanitariamente</v>
      </c>
      <c r="HSJ475" s="44" t="str">
        <f t="shared" si="651"/>
        <v>Inviable Sanitariamente</v>
      </c>
      <c r="HSK475" s="44" t="str">
        <f t="shared" si="651"/>
        <v>Inviable Sanitariamente</v>
      </c>
      <c r="HSL475" s="44" t="str">
        <f t="shared" si="651"/>
        <v>Inviable Sanitariamente</v>
      </c>
      <c r="HSM475" s="44" t="str">
        <f t="shared" si="651"/>
        <v>Inviable Sanitariamente</v>
      </c>
      <c r="HSN475" s="44" t="str">
        <f t="shared" si="651"/>
        <v>Inviable Sanitariamente</v>
      </c>
      <c r="HSO475" s="44" t="str">
        <f t="shared" si="651"/>
        <v>Inviable Sanitariamente</v>
      </c>
      <c r="HSP475" s="44" t="str">
        <f t="shared" si="651"/>
        <v>Inviable Sanitariamente</v>
      </c>
      <c r="HSQ475" s="44" t="str">
        <f t="shared" si="651"/>
        <v>Inviable Sanitariamente</v>
      </c>
      <c r="HSR475" s="44" t="str">
        <f t="shared" si="652"/>
        <v>Inviable Sanitariamente</v>
      </c>
      <c r="HSS475" s="44" t="str">
        <f t="shared" si="652"/>
        <v>Inviable Sanitariamente</v>
      </c>
      <c r="HST475" s="44" t="str">
        <f t="shared" si="652"/>
        <v>Inviable Sanitariamente</v>
      </c>
      <c r="HSU475" s="44" t="str">
        <f t="shared" si="652"/>
        <v>Inviable Sanitariamente</v>
      </c>
      <c r="HSV475" s="44" t="str">
        <f t="shared" si="652"/>
        <v>Inviable Sanitariamente</v>
      </c>
      <c r="HSW475" s="44" t="str">
        <f t="shared" si="652"/>
        <v>Inviable Sanitariamente</v>
      </c>
      <c r="HSX475" s="44" t="str">
        <f t="shared" si="652"/>
        <v>Inviable Sanitariamente</v>
      </c>
      <c r="HSY475" s="44" t="str">
        <f t="shared" si="652"/>
        <v>Inviable Sanitariamente</v>
      </c>
      <c r="HSZ475" s="44" t="str">
        <f t="shared" si="652"/>
        <v>Inviable Sanitariamente</v>
      </c>
      <c r="HTA475" s="44" t="str">
        <f t="shared" si="652"/>
        <v>Inviable Sanitariamente</v>
      </c>
      <c r="HTB475" s="44" t="str">
        <f t="shared" si="653"/>
        <v>Inviable Sanitariamente</v>
      </c>
      <c r="HTC475" s="44" t="str">
        <f t="shared" si="653"/>
        <v>Inviable Sanitariamente</v>
      </c>
      <c r="HTD475" s="44" t="str">
        <f t="shared" si="653"/>
        <v>Inviable Sanitariamente</v>
      </c>
      <c r="HTE475" s="44" t="str">
        <f t="shared" si="653"/>
        <v>Inviable Sanitariamente</v>
      </c>
      <c r="HTF475" s="44" t="str">
        <f t="shared" si="653"/>
        <v>Inviable Sanitariamente</v>
      </c>
      <c r="HTG475" s="44" t="str">
        <f t="shared" si="653"/>
        <v>Inviable Sanitariamente</v>
      </c>
      <c r="HTH475" s="44" t="str">
        <f t="shared" si="653"/>
        <v>Inviable Sanitariamente</v>
      </c>
      <c r="HTI475" s="44" t="str">
        <f t="shared" si="653"/>
        <v>Inviable Sanitariamente</v>
      </c>
      <c r="HTJ475" s="44" t="str">
        <f t="shared" si="653"/>
        <v>Inviable Sanitariamente</v>
      </c>
      <c r="HTK475" s="44" t="str">
        <f t="shared" si="653"/>
        <v>Inviable Sanitariamente</v>
      </c>
      <c r="HTL475" s="44" t="str">
        <f t="shared" si="654"/>
        <v>Inviable Sanitariamente</v>
      </c>
      <c r="HTM475" s="44" t="str">
        <f t="shared" si="654"/>
        <v>Inviable Sanitariamente</v>
      </c>
      <c r="HTN475" s="44" t="str">
        <f t="shared" si="654"/>
        <v>Inviable Sanitariamente</v>
      </c>
      <c r="HTO475" s="44" t="str">
        <f t="shared" si="654"/>
        <v>Inviable Sanitariamente</v>
      </c>
      <c r="HTP475" s="44" t="str">
        <f t="shared" si="654"/>
        <v>Inviable Sanitariamente</v>
      </c>
      <c r="HTQ475" s="44" t="str">
        <f t="shared" si="654"/>
        <v>Inviable Sanitariamente</v>
      </c>
      <c r="HTR475" s="44" t="str">
        <f t="shared" si="654"/>
        <v>Inviable Sanitariamente</v>
      </c>
      <c r="HTS475" s="44" t="str">
        <f t="shared" si="654"/>
        <v>Inviable Sanitariamente</v>
      </c>
      <c r="HTT475" s="44" t="str">
        <f t="shared" si="654"/>
        <v>Inviable Sanitariamente</v>
      </c>
      <c r="HTU475" s="44" t="str">
        <f t="shared" si="654"/>
        <v>Inviable Sanitariamente</v>
      </c>
      <c r="HTV475" s="44" t="str">
        <f t="shared" si="655"/>
        <v>Inviable Sanitariamente</v>
      </c>
      <c r="HTW475" s="44" t="str">
        <f t="shared" si="655"/>
        <v>Inviable Sanitariamente</v>
      </c>
      <c r="HTX475" s="44" t="str">
        <f t="shared" si="655"/>
        <v>Inviable Sanitariamente</v>
      </c>
      <c r="HTY475" s="44" t="str">
        <f t="shared" si="655"/>
        <v>Inviable Sanitariamente</v>
      </c>
      <c r="HTZ475" s="44" t="str">
        <f t="shared" si="655"/>
        <v>Inviable Sanitariamente</v>
      </c>
      <c r="HUA475" s="44" t="str">
        <f t="shared" si="655"/>
        <v>Inviable Sanitariamente</v>
      </c>
      <c r="HUB475" s="44" t="str">
        <f t="shared" si="655"/>
        <v>Inviable Sanitariamente</v>
      </c>
      <c r="HUC475" s="44" t="str">
        <f t="shared" si="655"/>
        <v>Inviable Sanitariamente</v>
      </c>
      <c r="HUD475" s="44" t="str">
        <f t="shared" si="655"/>
        <v>Inviable Sanitariamente</v>
      </c>
      <c r="HUE475" s="44" t="str">
        <f t="shared" si="655"/>
        <v>Inviable Sanitariamente</v>
      </c>
      <c r="HUF475" s="44" t="str">
        <f t="shared" si="656"/>
        <v>Inviable Sanitariamente</v>
      </c>
      <c r="HUG475" s="44" t="str">
        <f t="shared" si="656"/>
        <v>Inviable Sanitariamente</v>
      </c>
      <c r="HUH475" s="44" t="str">
        <f t="shared" si="656"/>
        <v>Inviable Sanitariamente</v>
      </c>
      <c r="HUI475" s="44" t="str">
        <f t="shared" si="656"/>
        <v>Inviable Sanitariamente</v>
      </c>
      <c r="HUJ475" s="44" t="str">
        <f t="shared" si="656"/>
        <v>Inviable Sanitariamente</v>
      </c>
      <c r="HUK475" s="44" t="str">
        <f t="shared" si="656"/>
        <v>Inviable Sanitariamente</v>
      </c>
      <c r="HUL475" s="44" t="str">
        <f t="shared" si="656"/>
        <v>Inviable Sanitariamente</v>
      </c>
      <c r="HUM475" s="44" t="str">
        <f t="shared" si="656"/>
        <v>Inviable Sanitariamente</v>
      </c>
      <c r="HUN475" s="44" t="str">
        <f t="shared" si="656"/>
        <v>Inviable Sanitariamente</v>
      </c>
      <c r="HUO475" s="44" t="str">
        <f t="shared" si="656"/>
        <v>Inviable Sanitariamente</v>
      </c>
      <c r="HUP475" s="44" t="str">
        <f t="shared" si="657"/>
        <v>Inviable Sanitariamente</v>
      </c>
      <c r="HUQ475" s="44" t="str">
        <f t="shared" si="657"/>
        <v>Inviable Sanitariamente</v>
      </c>
      <c r="HUR475" s="44" t="str">
        <f t="shared" si="657"/>
        <v>Inviable Sanitariamente</v>
      </c>
      <c r="HUS475" s="44" t="str">
        <f t="shared" si="657"/>
        <v>Inviable Sanitariamente</v>
      </c>
      <c r="HUT475" s="44" t="str">
        <f t="shared" si="657"/>
        <v>Inviable Sanitariamente</v>
      </c>
      <c r="HUU475" s="44" t="str">
        <f t="shared" si="657"/>
        <v>Inviable Sanitariamente</v>
      </c>
      <c r="HUV475" s="44" t="str">
        <f t="shared" si="657"/>
        <v>Inviable Sanitariamente</v>
      </c>
      <c r="HUW475" s="44" t="str">
        <f t="shared" si="657"/>
        <v>Inviable Sanitariamente</v>
      </c>
      <c r="HUX475" s="44" t="str">
        <f t="shared" si="657"/>
        <v>Inviable Sanitariamente</v>
      </c>
      <c r="HUY475" s="44" t="str">
        <f t="shared" si="657"/>
        <v>Inviable Sanitariamente</v>
      </c>
      <c r="HUZ475" s="44" t="str">
        <f t="shared" si="658"/>
        <v>Inviable Sanitariamente</v>
      </c>
      <c r="HVA475" s="44" t="str">
        <f t="shared" si="658"/>
        <v>Inviable Sanitariamente</v>
      </c>
      <c r="HVB475" s="44" t="str">
        <f t="shared" si="658"/>
        <v>Inviable Sanitariamente</v>
      </c>
      <c r="HVC475" s="44" t="str">
        <f t="shared" si="658"/>
        <v>Inviable Sanitariamente</v>
      </c>
      <c r="HVD475" s="44" t="str">
        <f t="shared" si="658"/>
        <v>Inviable Sanitariamente</v>
      </c>
      <c r="HVE475" s="44" t="str">
        <f t="shared" si="658"/>
        <v>Inviable Sanitariamente</v>
      </c>
      <c r="HVF475" s="44" t="str">
        <f t="shared" si="658"/>
        <v>Inviable Sanitariamente</v>
      </c>
      <c r="HVG475" s="44" t="str">
        <f t="shared" si="658"/>
        <v>Inviable Sanitariamente</v>
      </c>
      <c r="HVH475" s="44" t="str">
        <f t="shared" si="658"/>
        <v>Inviable Sanitariamente</v>
      </c>
      <c r="HVI475" s="44" t="str">
        <f t="shared" si="658"/>
        <v>Inviable Sanitariamente</v>
      </c>
      <c r="HVJ475" s="44" t="str">
        <f t="shared" si="659"/>
        <v>Inviable Sanitariamente</v>
      </c>
      <c r="HVK475" s="44" t="str">
        <f t="shared" si="659"/>
        <v>Inviable Sanitariamente</v>
      </c>
      <c r="HVL475" s="44" t="str">
        <f t="shared" si="659"/>
        <v>Inviable Sanitariamente</v>
      </c>
      <c r="HVM475" s="44" t="str">
        <f t="shared" si="659"/>
        <v>Inviable Sanitariamente</v>
      </c>
      <c r="HVN475" s="44" t="str">
        <f t="shared" si="659"/>
        <v>Inviable Sanitariamente</v>
      </c>
      <c r="HVO475" s="44" t="str">
        <f t="shared" si="659"/>
        <v>Inviable Sanitariamente</v>
      </c>
      <c r="HVP475" s="44" t="str">
        <f t="shared" si="659"/>
        <v>Inviable Sanitariamente</v>
      </c>
      <c r="HVQ475" s="44" t="str">
        <f t="shared" si="659"/>
        <v>Inviable Sanitariamente</v>
      </c>
      <c r="HVR475" s="44" t="str">
        <f t="shared" si="659"/>
        <v>Inviable Sanitariamente</v>
      </c>
      <c r="HVS475" s="44" t="str">
        <f t="shared" si="659"/>
        <v>Inviable Sanitariamente</v>
      </c>
      <c r="HVT475" s="44" t="str">
        <f t="shared" si="660"/>
        <v>Inviable Sanitariamente</v>
      </c>
      <c r="HVU475" s="44" t="str">
        <f t="shared" si="660"/>
        <v>Inviable Sanitariamente</v>
      </c>
      <c r="HVV475" s="44" t="str">
        <f t="shared" si="660"/>
        <v>Inviable Sanitariamente</v>
      </c>
      <c r="HVW475" s="44" t="str">
        <f t="shared" si="660"/>
        <v>Inviable Sanitariamente</v>
      </c>
      <c r="HVX475" s="44" t="str">
        <f t="shared" si="660"/>
        <v>Inviable Sanitariamente</v>
      </c>
      <c r="HVY475" s="44" t="str">
        <f t="shared" si="660"/>
        <v>Inviable Sanitariamente</v>
      </c>
      <c r="HVZ475" s="44" t="str">
        <f t="shared" si="660"/>
        <v>Inviable Sanitariamente</v>
      </c>
      <c r="HWA475" s="44" t="str">
        <f t="shared" si="660"/>
        <v>Inviable Sanitariamente</v>
      </c>
      <c r="HWB475" s="44" t="str">
        <f t="shared" si="660"/>
        <v>Inviable Sanitariamente</v>
      </c>
      <c r="HWC475" s="44" t="str">
        <f t="shared" si="660"/>
        <v>Inviable Sanitariamente</v>
      </c>
      <c r="HWD475" s="44" t="str">
        <f t="shared" si="661"/>
        <v>Inviable Sanitariamente</v>
      </c>
      <c r="HWE475" s="44" t="str">
        <f t="shared" si="661"/>
        <v>Inviable Sanitariamente</v>
      </c>
      <c r="HWF475" s="44" t="str">
        <f t="shared" si="661"/>
        <v>Inviable Sanitariamente</v>
      </c>
      <c r="HWG475" s="44" t="str">
        <f t="shared" si="661"/>
        <v>Inviable Sanitariamente</v>
      </c>
      <c r="HWH475" s="44" t="str">
        <f t="shared" si="661"/>
        <v>Inviable Sanitariamente</v>
      </c>
      <c r="HWI475" s="44" t="str">
        <f t="shared" si="661"/>
        <v>Inviable Sanitariamente</v>
      </c>
      <c r="HWJ475" s="44" t="str">
        <f t="shared" si="661"/>
        <v>Inviable Sanitariamente</v>
      </c>
      <c r="HWK475" s="44" t="str">
        <f t="shared" si="661"/>
        <v>Inviable Sanitariamente</v>
      </c>
      <c r="HWL475" s="44" t="str">
        <f t="shared" si="661"/>
        <v>Inviable Sanitariamente</v>
      </c>
      <c r="HWM475" s="44" t="str">
        <f t="shared" si="661"/>
        <v>Inviable Sanitariamente</v>
      </c>
      <c r="HWN475" s="44" t="str">
        <f t="shared" si="662"/>
        <v>Inviable Sanitariamente</v>
      </c>
      <c r="HWO475" s="44" t="str">
        <f t="shared" si="662"/>
        <v>Inviable Sanitariamente</v>
      </c>
      <c r="HWP475" s="44" t="str">
        <f t="shared" si="662"/>
        <v>Inviable Sanitariamente</v>
      </c>
      <c r="HWQ475" s="44" t="str">
        <f t="shared" si="662"/>
        <v>Inviable Sanitariamente</v>
      </c>
      <c r="HWR475" s="44" t="str">
        <f t="shared" si="662"/>
        <v>Inviable Sanitariamente</v>
      </c>
      <c r="HWS475" s="44" t="str">
        <f t="shared" si="662"/>
        <v>Inviable Sanitariamente</v>
      </c>
      <c r="HWT475" s="44" t="str">
        <f t="shared" si="662"/>
        <v>Inviable Sanitariamente</v>
      </c>
      <c r="HWU475" s="44" t="str">
        <f t="shared" si="662"/>
        <v>Inviable Sanitariamente</v>
      </c>
      <c r="HWV475" s="44" t="str">
        <f t="shared" si="662"/>
        <v>Inviable Sanitariamente</v>
      </c>
      <c r="HWW475" s="44" t="str">
        <f t="shared" si="662"/>
        <v>Inviable Sanitariamente</v>
      </c>
      <c r="HWX475" s="44" t="str">
        <f t="shared" si="663"/>
        <v>Inviable Sanitariamente</v>
      </c>
      <c r="HWY475" s="44" t="str">
        <f t="shared" si="663"/>
        <v>Inviable Sanitariamente</v>
      </c>
      <c r="HWZ475" s="44" t="str">
        <f t="shared" si="663"/>
        <v>Inviable Sanitariamente</v>
      </c>
      <c r="HXA475" s="44" t="str">
        <f t="shared" si="663"/>
        <v>Inviable Sanitariamente</v>
      </c>
      <c r="HXB475" s="44" t="str">
        <f t="shared" si="663"/>
        <v>Inviable Sanitariamente</v>
      </c>
      <c r="HXC475" s="44" t="str">
        <f t="shared" si="663"/>
        <v>Inviable Sanitariamente</v>
      </c>
      <c r="HXD475" s="44" t="str">
        <f t="shared" si="663"/>
        <v>Inviable Sanitariamente</v>
      </c>
      <c r="HXE475" s="44" t="str">
        <f t="shared" si="663"/>
        <v>Inviable Sanitariamente</v>
      </c>
      <c r="HXF475" s="44" t="str">
        <f t="shared" si="663"/>
        <v>Inviable Sanitariamente</v>
      </c>
      <c r="HXG475" s="44" t="str">
        <f t="shared" si="663"/>
        <v>Inviable Sanitariamente</v>
      </c>
      <c r="HXH475" s="44" t="str">
        <f t="shared" si="664"/>
        <v>Inviable Sanitariamente</v>
      </c>
      <c r="HXI475" s="44" t="str">
        <f t="shared" si="664"/>
        <v>Inviable Sanitariamente</v>
      </c>
      <c r="HXJ475" s="44" t="str">
        <f t="shared" si="664"/>
        <v>Inviable Sanitariamente</v>
      </c>
      <c r="HXK475" s="44" t="str">
        <f t="shared" si="664"/>
        <v>Inviable Sanitariamente</v>
      </c>
      <c r="HXL475" s="44" t="str">
        <f t="shared" si="664"/>
        <v>Inviable Sanitariamente</v>
      </c>
      <c r="HXM475" s="44" t="str">
        <f t="shared" si="664"/>
        <v>Inviable Sanitariamente</v>
      </c>
      <c r="HXN475" s="44" t="str">
        <f t="shared" si="664"/>
        <v>Inviable Sanitariamente</v>
      </c>
      <c r="HXO475" s="44" t="str">
        <f t="shared" si="664"/>
        <v>Inviable Sanitariamente</v>
      </c>
      <c r="HXP475" s="44" t="str">
        <f t="shared" si="664"/>
        <v>Inviable Sanitariamente</v>
      </c>
      <c r="HXQ475" s="44" t="str">
        <f t="shared" si="664"/>
        <v>Inviable Sanitariamente</v>
      </c>
      <c r="HXR475" s="44" t="str">
        <f t="shared" si="665"/>
        <v>Inviable Sanitariamente</v>
      </c>
      <c r="HXS475" s="44" t="str">
        <f t="shared" si="665"/>
        <v>Inviable Sanitariamente</v>
      </c>
      <c r="HXT475" s="44" t="str">
        <f t="shared" si="665"/>
        <v>Inviable Sanitariamente</v>
      </c>
      <c r="HXU475" s="44" t="str">
        <f t="shared" si="665"/>
        <v>Inviable Sanitariamente</v>
      </c>
      <c r="HXV475" s="44" t="str">
        <f t="shared" si="665"/>
        <v>Inviable Sanitariamente</v>
      </c>
      <c r="HXW475" s="44" t="str">
        <f t="shared" si="665"/>
        <v>Inviable Sanitariamente</v>
      </c>
      <c r="HXX475" s="44" t="str">
        <f t="shared" si="665"/>
        <v>Inviable Sanitariamente</v>
      </c>
      <c r="HXY475" s="44" t="str">
        <f t="shared" si="665"/>
        <v>Inviable Sanitariamente</v>
      </c>
      <c r="HXZ475" s="44" t="str">
        <f t="shared" si="665"/>
        <v>Inviable Sanitariamente</v>
      </c>
      <c r="HYA475" s="44" t="str">
        <f t="shared" si="665"/>
        <v>Inviable Sanitariamente</v>
      </c>
      <c r="HYB475" s="44" t="str">
        <f t="shared" si="666"/>
        <v>Inviable Sanitariamente</v>
      </c>
      <c r="HYC475" s="44" t="str">
        <f t="shared" si="666"/>
        <v>Inviable Sanitariamente</v>
      </c>
      <c r="HYD475" s="44" t="str">
        <f t="shared" si="666"/>
        <v>Inviable Sanitariamente</v>
      </c>
      <c r="HYE475" s="44" t="str">
        <f t="shared" si="666"/>
        <v>Inviable Sanitariamente</v>
      </c>
      <c r="HYF475" s="44" t="str">
        <f t="shared" si="666"/>
        <v>Inviable Sanitariamente</v>
      </c>
      <c r="HYG475" s="44" t="str">
        <f t="shared" si="666"/>
        <v>Inviable Sanitariamente</v>
      </c>
      <c r="HYH475" s="44" t="str">
        <f t="shared" si="666"/>
        <v>Inviable Sanitariamente</v>
      </c>
      <c r="HYI475" s="44" t="str">
        <f t="shared" si="666"/>
        <v>Inviable Sanitariamente</v>
      </c>
      <c r="HYJ475" s="44" t="str">
        <f t="shared" si="666"/>
        <v>Inviable Sanitariamente</v>
      </c>
      <c r="HYK475" s="44" t="str">
        <f t="shared" si="666"/>
        <v>Inviable Sanitariamente</v>
      </c>
      <c r="HYL475" s="44" t="str">
        <f t="shared" si="667"/>
        <v>Inviable Sanitariamente</v>
      </c>
      <c r="HYM475" s="44" t="str">
        <f t="shared" si="667"/>
        <v>Inviable Sanitariamente</v>
      </c>
      <c r="HYN475" s="44" t="str">
        <f t="shared" si="667"/>
        <v>Inviable Sanitariamente</v>
      </c>
      <c r="HYO475" s="44" t="str">
        <f t="shared" si="667"/>
        <v>Inviable Sanitariamente</v>
      </c>
      <c r="HYP475" s="44" t="str">
        <f t="shared" si="667"/>
        <v>Inviable Sanitariamente</v>
      </c>
      <c r="HYQ475" s="44" t="str">
        <f t="shared" si="667"/>
        <v>Inviable Sanitariamente</v>
      </c>
      <c r="HYR475" s="44" t="str">
        <f t="shared" si="667"/>
        <v>Inviable Sanitariamente</v>
      </c>
      <c r="HYS475" s="44" t="str">
        <f t="shared" si="667"/>
        <v>Inviable Sanitariamente</v>
      </c>
      <c r="HYT475" s="44" t="str">
        <f t="shared" si="667"/>
        <v>Inviable Sanitariamente</v>
      </c>
      <c r="HYU475" s="44" t="str">
        <f t="shared" si="667"/>
        <v>Inviable Sanitariamente</v>
      </c>
      <c r="HYV475" s="44" t="str">
        <f t="shared" si="668"/>
        <v>Inviable Sanitariamente</v>
      </c>
      <c r="HYW475" s="44" t="str">
        <f t="shared" si="668"/>
        <v>Inviable Sanitariamente</v>
      </c>
      <c r="HYX475" s="44" t="str">
        <f t="shared" si="668"/>
        <v>Inviable Sanitariamente</v>
      </c>
      <c r="HYY475" s="44" t="str">
        <f t="shared" si="668"/>
        <v>Inviable Sanitariamente</v>
      </c>
      <c r="HYZ475" s="44" t="str">
        <f t="shared" si="668"/>
        <v>Inviable Sanitariamente</v>
      </c>
      <c r="HZA475" s="44" t="str">
        <f t="shared" si="668"/>
        <v>Inviable Sanitariamente</v>
      </c>
      <c r="HZB475" s="44" t="str">
        <f t="shared" si="668"/>
        <v>Inviable Sanitariamente</v>
      </c>
      <c r="HZC475" s="44" t="str">
        <f t="shared" si="668"/>
        <v>Inviable Sanitariamente</v>
      </c>
      <c r="HZD475" s="44" t="str">
        <f t="shared" si="668"/>
        <v>Inviable Sanitariamente</v>
      </c>
      <c r="HZE475" s="44" t="str">
        <f t="shared" si="668"/>
        <v>Inviable Sanitariamente</v>
      </c>
      <c r="HZF475" s="44" t="str">
        <f t="shared" si="669"/>
        <v>Inviable Sanitariamente</v>
      </c>
      <c r="HZG475" s="44" t="str">
        <f t="shared" si="669"/>
        <v>Inviable Sanitariamente</v>
      </c>
      <c r="HZH475" s="44" t="str">
        <f t="shared" si="669"/>
        <v>Inviable Sanitariamente</v>
      </c>
      <c r="HZI475" s="44" t="str">
        <f t="shared" si="669"/>
        <v>Inviable Sanitariamente</v>
      </c>
      <c r="HZJ475" s="44" t="str">
        <f t="shared" si="669"/>
        <v>Inviable Sanitariamente</v>
      </c>
      <c r="HZK475" s="44" t="str">
        <f t="shared" si="669"/>
        <v>Inviable Sanitariamente</v>
      </c>
      <c r="HZL475" s="44" t="str">
        <f t="shared" si="669"/>
        <v>Inviable Sanitariamente</v>
      </c>
      <c r="HZM475" s="44" t="str">
        <f t="shared" si="669"/>
        <v>Inviable Sanitariamente</v>
      </c>
      <c r="HZN475" s="44" t="str">
        <f t="shared" si="669"/>
        <v>Inviable Sanitariamente</v>
      </c>
      <c r="HZO475" s="44" t="str">
        <f t="shared" si="669"/>
        <v>Inviable Sanitariamente</v>
      </c>
      <c r="HZP475" s="44" t="str">
        <f t="shared" si="670"/>
        <v>Inviable Sanitariamente</v>
      </c>
      <c r="HZQ475" s="44" t="str">
        <f t="shared" si="670"/>
        <v>Inviable Sanitariamente</v>
      </c>
      <c r="HZR475" s="44" t="str">
        <f t="shared" si="670"/>
        <v>Inviable Sanitariamente</v>
      </c>
      <c r="HZS475" s="44" t="str">
        <f t="shared" si="670"/>
        <v>Inviable Sanitariamente</v>
      </c>
      <c r="HZT475" s="44" t="str">
        <f t="shared" si="670"/>
        <v>Inviable Sanitariamente</v>
      </c>
      <c r="HZU475" s="44" t="str">
        <f t="shared" si="670"/>
        <v>Inviable Sanitariamente</v>
      </c>
      <c r="HZV475" s="44" t="str">
        <f t="shared" si="670"/>
        <v>Inviable Sanitariamente</v>
      </c>
      <c r="HZW475" s="44" t="str">
        <f t="shared" si="670"/>
        <v>Inviable Sanitariamente</v>
      </c>
      <c r="HZX475" s="44" t="str">
        <f t="shared" si="670"/>
        <v>Inviable Sanitariamente</v>
      </c>
      <c r="HZY475" s="44" t="str">
        <f t="shared" si="670"/>
        <v>Inviable Sanitariamente</v>
      </c>
      <c r="HZZ475" s="44" t="str">
        <f t="shared" si="671"/>
        <v>Inviable Sanitariamente</v>
      </c>
      <c r="IAA475" s="44" t="str">
        <f t="shared" si="671"/>
        <v>Inviable Sanitariamente</v>
      </c>
      <c r="IAB475" s="44" t="str">
        <f t="shared" si="671"/>
        <v>Inviable Sanitariamente</v>
      </c>
      <c r="IAC475" s="44" t="str">
        <f t="shared" si="671"/>
        <v>Inviable Sanitariamente</v>
      </c>
      <c r="IAD475" s="44" t="str">
        <f t="shared" si="671"/>
        <v>Inviable Sanitariamente</v>
      </c>
      <c r="IAE475" s="44" t="str">
        <f t="shared" si="671"/>
        <v>Inviable Sanitariamente</v>
      </c>
      <c r="IAF475" s="44" t="str">
        <f t="shared" si="671"/>
        <v>Inviable Sanitariamente</v>
      </c>
      <c r="IAG475" s="44" t="str">
        <f t="shared" si="671"/>
        <v>Inviable Sanitariamente</v>
      </c>
      <c r="IAH475" s="44" t="str">
        <f t="shared" si="671"/>
        <v>Inviable Sanitariamente</v>
      </c>
      <c r="IAI475" s="44" t="str">
        <f t="shared" si="671"/>
        <v>Inviable Sanitariamente</v>
      </c>
      <c r="IAJ475" s="44" t="str">
        <f t="shared" si="672"/>
        <v>Inviable Sanitariamente</v>
      </c>
      <c r="IAK475" s="44" t="str">
        <f t="shared" si="672"/>
        <v>Inviable Sanitariamente</v>
      </c>
      <c r="IAL475" s="44" t="str">
        <f t="shared" si="672"/>
        <v>Inviable Sanitariamente</v>
      </c>
      <c r="IAM475" s="44" t="str">
        <f t="shared" si="672"/>
        <v>Inviable Sanitariamente</v>
      </c>
      <c r="IAN475" s="44" t="str">
        <f t="shared" si="672"/>
        <v>Inviable Sanitariamente</v>
      </c>
      <c r="IAO475" s="44" t="str">
        <f t="shared" si="672"/>
        <v>Inviable Sanitariamente</v>
      </c>
      <c r="IAP475" s="44" t="str">
        <f t="shared" si="672"/>
        <v>Inviable Sanitariamente</v>
      </c>
      <c r="IAQ475" s="44" t="str">
        <f t="shared" si="672"/>
        <v>Inviable Sanitariamente</v>
      </c>
      <c r="IAR475" s="44" t="str">
        <f t="shared" si="672"/>
        <v>Inviable Sanitariamente</v>
      </c>
      <c r="IAS475" s="44" t="str">
        <f t="shared" si="672"/>
        <v>Inviable Sanitariamente</v>
      </c>
      <c r="IAT475" s="44" t="str">
        <f t="shared" si="673"/>
        <v>Inviable Sanitariamente</v>
      </c>
      <c r="IAU475" s="44" t="str">
        <f t="shared" si="673"/>
        <v>Inviable Sanitariamente</v>
      </c>
      <c r="IAV475" s="44" t="str">
        <f t="shared" si="673"/>
        <v>Inviable Sanitariamente</v>
      </c>
      <c r="IAW475" s="44" t="str">
        <f t="shared" si="673"/>
        <v>Inviable Sanitariamente</v>
      </c>
      <c r="IAX475" s="44" t="str">
        <f t="shared" si="673"/>
        <v>Inviable Sanitariamente</v>
      </c>
      <c r="IAY475" s="44" t="str">
        <f t="shared" si="673"/>
        <v>Inviable Sanitariamente</v>
      </c>
      <c r="IAZ475" s="44" t="str">
        <f t="shared" si="673"/>
        <v>Inviable Sanitariamente</v>
      </c>
      <c r="IBA475" s="44" t="str">
        <f t="shared" si="673"/>
        <v>Inviable Sanitariamente</v>
      </c>
      <c r="IBB475" s="44" t="str">
        <f t="shared" si="673"/>
        <v>Inviable Sanitariamente</v>
      </c>
      <c r="IBC475" s="44" t="str">
        <f t="shared" si="673"/>
        <v>Inviable Sanitariamente</v>
      </c>
      <c r="IBD475" s="44" t="str">
        <f t="shared" si="674"/>
        <v>Inviable Sanitariamente</v>
      </c>
      <c r="IBE475" s="44" t="str">
        <f t="shared" si="674"/>
        <v>Inviable Sanitariamente</v>
      </c>
      <c r="IBF475" s="44" t="str">
        <f t="shared" si="674"/>
        <v>Inviable Sanitariamente</v>
      </c>
      <c r="IBG475" s="44" t="str">
        <f t="shared" si="674"/>
        <v>Inviable Sanitariamente</v>
      </c>
      <c r="IBH475" s="44" t="str">
        <f t="shared" si="674"/>
        <v>Inviable Sanitariamente</v>
      </c>
      <c r="IBI475" s="44" t="str">
        <f t="shared" si="674"/>
        <v>Inviable Sanitariamente</v>
      </c>
      <c r="IBJ475" s="44" t="str">
        <f t="shared" si="674"/>
        <v>Inviable Sanitariamente</v>
      </c>
      <c r="IBK475" s="44" t="str">
        <f t="shared" si="674"/>
        <v>Inviable Sanitariamente</v>
      </c>
      <c r="IBL475" s="44" t="str">
        <f t="shared" si="674"/>
        <v>Inviable Sanitariamente</v>
      </c>
      <c r="IBM475" s="44" t="str">
        <f t="shared" si="674"/>
        <v>Inviable Sanitariamente</v>
      </c>
      <c r="IBN475" s="44" t="str">
        <f t="shared" si="675"/>
        <v>Inviable Sanitariamente</v>
      </c>
      <c r="IBO475" s="44" t="str">
        <f t="shared" si="675"/>
        <v>Inviable Sanitariamente</v>
      </c>
      <c r="IBP475" s="44" t="str">
        <f t="shared" si="675"/>
        <v>Inviable Sanitariamente</v>
      </c>
      <c r="IBQ475" s="44" t="str">
        <f t="shared" si="675"/>
        <v>Inviable Sanitariamente</v>
      </c>
      <c r="IBR475" s="44" t="str">
        <f t="shared" si="675"/>
        <v>Inviable Sanitariamente</v>
      </c>
      <c r="IBS475" s="44" t="str">
        <f t="shared" si="675"/>
        <v>Inviable Sanitariamente</v>
      </c>
      <c r="IBT475" s="44" t="str">
        <f t="shared" si="675"/>
        <v>Inviable Sanitariamente</v>
      </c>
      <c r="IBU475" s="44" t="str">
        <f t="shared" si="675"/>
        <v>Inviable Sanitariamente</v>
      </c>
      <c r="IBV475" s="44" t="str">
        <f t="shared" si="675"/>
        <v>Inviable Sanitariamente</v>
      </c>
      <c r="IBW475" s="44" t="str">
        <f t="shared" si="675"/>
        <v>Inviable Sanitariamente</v>
      </c>
      <c r="IBX475" s="44" t="str">
        <f t="shared" si="676"/>
        <v>Inviable Sanitariamente</v>
      </c>
      <c r="IBY475" s="44" t="str">
        <f t="shared" si="676"/>
        <v>Inviable Sanitariamente</v>
      </c>
      <c r="IBZ475" s="44" t="str">
        <f t="shared" si="676"/>
        <v>Inviable Sanitariamente</v>
      </c>
      <c r="ICA475" s="44" t="str">
        <f t="shared" si="676"/>
        <v>Inviable Sanitariamente</v>
      </c>
      <c r="ICB475" s="44" t="str">
        <f t="shared" si="676"/>
        <v>Inviable Sanitariamente</v>
      </c>
      <c r="ICC475" s="44" t="str">
        <f t="shared" si="676"/>
        <v>Inviable Sanitariamente</v>
      </c>
      <c r="ICD475" s="44" t="str">
        <f t="shared" si="676"/>
        <v>Inviable Sanitariamente</v>
      </c>
      <c r="ICE475" s="44" t="str">
        <f t="shared" si="676"/>
        <v>Inviable Sanitariamente</v>
      </c>
      <c r="ICF475" s="44" t="str">
        <f t="shared" si="676"/>
        <v>Inviable Sanitariamente</v>
      </c>
      <c r="ICG475" s="44" t="str">
        <f t="shared" si="676"/>
        <v>Inviable Sanitariamente</v>
      </c>
      <c r="ICH475" s="44" t="str">
        <f t="shared" si="677"/>
        <v>Inviable Sanitariamente</v>
      </c>
      <c r="ICI475" s="44" t="str">
        <f t="shared" si="677"/>
        <v>Inviable Sanitariamente</v>
      </c>
      <c r="ICJ475" s="44" t="str">
        <f t="shared" si="677"/>
        <v>Inviable Sanitariamente</v>
      </c>
      <c r="ICK475" s="44" t="str">
        <f t="shared" si="677"/>
        <v>Inviable Sanitariamente</v>
      </c>
      <c r="ICL475" s="44" t="str">
        <f t="shared" si="677"/>
        <v>Inviable Sanitariamente</v>
      </c>
      <c r="ICM475" s="44" t="str">
        <f t="shared" si="677"/>
        <v>Inviable Sanitariamente</v>
      </c>
      <c r="ICN475" s="44" t="str">
        <f t="shared" si="677"/>
        <v>Inviable Sanitariamente</v>
      </c>
      <c r="ICO475" s="44" t="str">
        <f t="shared" si="677"/>
        <v>Inviable Sanitariamente</v>
      </c>
      <c r="ICP475" s="44" t="str">
        <f t="shared" si="677"/>
        <v>Inviable Sanitariamente</v>
      </c>
      <c r="ICQ475" s="44" t="str">
        <f t="shared" si="677"/>
        <v>Inviable Sanitariamente</v>
      </c>
      <c r="ICR475" s="44" t="str">
        <f t="shared" si="678"/>
        <v>Inviable Sanitariamente</v>
      </c>
      <c r="ICS475" s="44" t="str">
        <f t="shared" si="678"/>
        <v>Inviable Sanitariamente</v>
      </c>
      <c r="ICT475" s="44" t="str">
        <f t="shared" si="678"/>
        <v>Inviable Sanitariamente</v>
      </c>
      <c r="ICU475" s="44" t="str">
        <f t="shared" si="678"/>
        <v>Inviable Sanitariamente</v>
      </c>
      <c r="ICV475" s="44" t="str">
        <f t="shared" si="678"/>
        <v>Inviable Sanitariamente</v>
      </c>
      <c r="ICW475" s="44" t="str">
        <f t="shared" si="678"/>
        <v>Inviable Sanitariamente</v>
      </c>
      <c r="ICX475" s="44" t="str">
        <f t="shared" si="678"/>
        <v>Inviable Sanitariamente</v>
      </c>
      <c r="ICY475" s="44" t="str">
        <f t="shared" si="678"/>
        <v>Inviable Sanitariamente</v>
      </c>
      <c r="ICZ475" s="44" t="str">
        <f t="shared" si="678"/>
        <v>Inviable Sanitariamente</v>
      </c>
      <c r="IDA475" s="44" t="str">
        <f t="shared" si="678"/>
        <v>Inviable Sanitariamente</v>
      </c>
      <c r="IDB475" s="44" t="str">
        <f t="shared" si="679"/>
        <v>Inviable Sanitariamente</v>
      </c>
      <c r="IDC475" s="44" t="str">
        <f t="shared" si="679"/>
        <v>Inviable Sanitariamente</v>
      </c>
      <c r="IDD475" s="44" t="str">
        <f t="shared" si="679"/>
        <v>Inviable Sanitariamente</v>
      </c>
      <c r="IDE475" s="44" t="str">
        <f t="shared" si="679"/>
        <v>Inviable Sanitariamente</v>
      </c>
      <c r="IDF475" s="44" t="str">
        <f t="shared" si="679"/>
        <v>Inviable Sanitariamente</v>
      </c>
      <c r="IDG475" s="44" t="str">
        <f t="shared" si="679"/>
        <v>Inviable Sanitariamente</v>
      </c>
      <c r="IDH475" s="44" t="str">
        <f t="shared" si="679"/>
        <v>Inviable Sanitariamente</v>
      </c>
      <c r="IDI475" s="44" t="str">
        <f t="shared" si="679"/>
        <v>Inviable Sanitariamente</v>
      </c>
      <c r="IDJ475" s="44" t="str">
        <f t="shared" si="679"/>
        <v>Inviable Sanitariamente</v>
      </c>
      <c r="IDK475" s="44" t="str">
        <f t="shared" si="679"/>
        <v>Inviable Sanitariamente</v>
      </c>
      <c r="IDL475" s="44" t="str">
        <f t="shared" si="680"/>
        <v>Inviable Sanitariamente</v>
      </c>
      <c r="IDM475" s="44" t="str">
        <f t="shared" si="680"/>
        <v>Inviable Sanitariamente</v>
      </c>
      <c r="IDN475" s="44" t="str">
        <f t="shared" si="680"/>
        <v>Inviable Sanitariamente</v>
      </c>
      <c r="IDO475" s="44" t="str">
        <f t="shared" si="680"/>
        <v>Inviable Sanitariamente</v>
      </c>
      <c r="IDP475" s="44" t="str">
        <f t="shared" si="680"/>
        <v>Inviable Sanitariamente</v>
      </c>
      <c r="IDQ475" s="44" t="str">
        <f t="shared" si="680"/>
        <v>Inviable Sanitariamente</v>
      </c>
      <c r="IDR475" s="44" t="str">
        <f t="shared" si="680"/>
        <v>Inviable Sanitariamente</v>
      </c>
      <c r="IDS475" s="44" t="str">
        <f t="shared" si="680"/>
        <v>Inviable Sanitariamente</v>
      </c>
      <c r="IDT475" s="44" t="str">
        <f t="shared" si="680"/>
        <v>Inviable Sanitariamente</v>
      </c>
      <c r="IDU475" s="44" t="str">
        <f t="shared" si="680"/>
        <v>Inviable Sanitariamente</v>
      </c>
      <c r="IDV475" s="44" t="str">
        <f t="shared" si="681"/>
        <v>Inviable Sanitariamente</v>
      </c>
      <c r="IDW475" s="44" t="str">
        <f t="shared" si="681"/>
        <v>Inviable Sanitariamente</v>
      </c>
      <c r="IDX475" s="44" t="str">
        <f t="shared" si="681"/>
        <v>Inviable Sanitariamente</v>
      </c>
      <c r="IDY475" s="44" t="str">
        <f t="shared" si="681"/>
        <v>Inviable Sanitariamente</v>
      </c>
      <c r="IDZ475" s="44" t="str">
        <f t="shared" si="681"/>
        <v>Inviable Sanitariamente</v>
      </c>
      <c r="IEA475" s="44" t="str">
        <f t="shared" si="681"/>
        <v>Inviable Sanitariamente</v>
      </c>
      <c r="IEB475" s="44" t="str">
        <f t="shared" si="681"/>
        <v>Inviable Sanitariamente</v>
      </c>
      <c r="IEC475" s="44" t="str">
        <f t="shared" si="681"/>
        <v>Inviable Sanitariamente</v>
      </c>
      <c r="IED475" s="44" t="str">
        <f t="shared" si="681"/>
        <v>Inviable Sanitariamente</v>
      </c>
      <c r="IEE475" s="44" t="str">
        <f t="shared" si="681"/>
        <v>Inviable Sanitariamente</v>
      </c>
      <c r="IEF475" s="44" t="str">
        <f t="shared" si="682"/>
        <v>Inviable Sanitariamente</v>
      </c>
      <c r="IEG475" s="44" t="str">
        <f t="shared" si="682"/>
        <v>Inviable Sanitariamente</v>
      </c>
      <c r="IEH475" s="44" t="str">
        <f t="shared" si="682"/>
        <v>Inviable Sanitariamente</v>
      </c>
      <c r="IEI475" s="44" t="str">
        <f t="shared" si="682"/>
        <v>Inviable Sanitariamente</v>
      </c>
      <c r="IEJ475" s="44" t="str">
        <f t="shared" si="682"/>
        <v>Inviable Sanitariamente</v>
      </c>
      <c r="IEK475" s="44" t="str">
        <f t="shared" si="682"/>
        <v>Inviable Sanitariamente</v>
      </c>
      <c r="IEL475" s="44" t="str">
        <f t="shared" si="682"/>
        <v>Inviable Sanitariamente</v>
      </c>
      <c r="IEM475" s="44" t="str">
        <f t="shared" si="682"/>
        <v>Inviable Sanitariamente</v>
      </c>
      <c r="IEN475" s="44" t="str">
        <f t="shared" si="682"/>
        <v>Inviable Sanitariamente</v>
      </c>
      <c r="IEO475" s="44" t="str">
        <f t="shared" si="682"/>
        <v>Inviable Sanitariamente</v>
      </c>
      <c r="IEP475" s="44" t="str">
        <f t="shared" si="683"/>
        <v>Inviable Sanitariamente</v>
      </c>
      <c r="IEQ475" s="44" t="str">
        <f t="shared" si="683"/>
        <v>Inviable Sanitariamente</v>
      </c>
      <c r="IER475" s="44" t="str">
        <f t="shared" si="683"/>
        <v>Inviable Sanitariamente</v>
      </c>
      <c r="IES475" s="44" t="str">
        <f t="shared" si="683"/>
        <v>Inviable Sanitariamente</v>
      </c>
      <c r="IET475" s="44" t="str">
        <f t="shared" si="683"/>
        <v>Inviable Sanitariamente</v>
      </c>
      <c r="IEU475" s="44" t="str">
        <f t="shared" si="683"/>
        <v>Inviable Sanitariamente</v>
      </c>
      <c r="IEV475" s="44" t="str">
        <f t="shared" si="683"/>
        <v>Inviable Sanitariamente</v>
      </c>
      <c r="IEW475" s="44" t="str">
        <f t="shared" si="683"/>
        <v>Inviable Sanitariamente</v>
      </c>
      <c r="IEX475" s="44" t="str">
        <f t="shared" si="683"/>
        <v>Inviable Sanitariamente</v>
      </c>
      <c r="IEY475" s="44" t="str">
        <f t="shared" si="683"/>
        <v>Inviable Sanitariamente</v>
      </c>
      <c r="IEZ475" s="44" t="str">
        <f t="shared" si="684"/>
        <v>Inviable Sanitariamente</v>
      </c>
      <c r="IFA475" s="44" t="str">
        <f t="shared" si="684"/>
        <v>Inviable Sanitariamente</v>
      </c>
      <c r="IFB475" s="44" t="str">
        <f t="shared" si="684"/>
        <v>Inviable Sanitariamente</v>
      </c>
      <c r="IFC475" s="44" t="str">
        <f t="shared" si="684"/>
        <v>Inviable Sanitariamente</v>
      </c>
      <c r="IFD475" s="44" t="str">
        <f t="shared" si="684"/>
        <v>Inviable Sanitariamente</v>
      </c>
      <c r="IFE475" s="44" t="str">
        <f t="shared" si="684"/>
        <v>Inviable Sanitariamente</v>
      </c>
      <c r="IFF475" s="44" t="str">
        <f t="shared" si="684"/>
        <v>Inviable Sanitariamente</v>
      </c>
      <c r="IFG475" s="44" t="str">
        <f t="shared" si="684"/>
        <v>Inviable Sanitariamente</v>
      </c>
      <c r="IFH475" s="44" t="str">
        <f t="shared" si="684"/>
        <v>Inviable Sanitariamente</v>
      </c>
      <c r="IFI475" s="44" t="str">
        <f t="shared" si="684"/>
        <v>Inviable Sanitariamente</v>
      </c>
      <c r="IFJ475" s="44" t="str">
        <f t="shared" si="685"/>
        <v>Inviable Sanitariamente</v>
      </c>
      <c r="IFK475" s="44" t="str">
        <f t="shared" si="685"/>
        <v>Inviable Sanitariamente</v>
      </c>
      <c r="IFL475" s="44" t="str">
        <f t="shared" si="685"/>
        <v>Inviable Sanitariamente</v>
      </c>
      <c r="IFM475" s="44" t="str">
        <f t="shared" si="685"/>
        <v>Inviable Sanitariamente</v>
      </c>
      <c r="IFN475" s="44" t="str">
        <f t="shared" si="685"/>
        <v>Inviable Sanitariamente</v>
      </c>
      <c r="IFO475" s="44" t="str">
        <f t="shared" si="685"/>
        <v>Inviable Sanitariamente</v>
      </c>
      <c r="IFP475" s="44" t="str">
        <f t="shared" si="685"/>
        <v>Inviable Sanitariamente</v>
      </c>
      <c r="IFQ475" s="44" t="str">
        <f t="shared" si="685"/>
        <v>Inviable Sanitariamente</v>
      </c>
      <c r="IFR475" s="44" t="str">
        <f t="shared" si="685"/>
        <v>Inviable Sanitariamente</v>
      </c>
      <c r="IFS475" s="44" t="str">
        <f t="shared" si="685"/>
        <v>Inviable Sanitariamente</v>
      </c>
      <c r="IFT475" s="44" t="str">
        <f t="shared" si="686"/>
        <v>Inviable Sanitariamente</v>
      </c>
      <c r="IFU475" s="44" t="str">
        <f t="shared" si="686"/>
        <v>Inviable Sanitariamente</v>
      </c>
      <c r="IFV475" s="44" t="str">
        <f t="shared" si="686"/>
        <v>Inviable Sanitariamente</v>
      </c>
      <c r="IFW475" s="44" t="str">
        <f t="shared" si="686"/>
        <v>Inviable Sanitariamente</v>
      </c>
      <c r="IFX475" s="44" t="str">
        <f t="shared" si="686"/>
        <v>Inviable Sanitariamente</v>
      </c>
      <c r="IFY475" s="44" t="str">
        <f t="shared" si="686"/>
        <v>Inviable Sanitariamente</v>
      </c>
      <c r="IFZ475" s="44" t="str">
        <f t="shared" si="686"/>
        <v>Inviable Sanitariamente</v>
      </c>
      <c r="IGA475" s="44" t="str">
        <f t="shared" si="686"/>
        <v>Inviable Sanitariamente</v>
      </c>
      <c r="IGB475" s="44" t="str">
        <f t="shared" si="686"/>
        <v>Inviable Sanitariamente</v>
      </c>
      <c r="IGC475" s="44" t="str">
        <f t="shared" si="686"/>
        <v>Inviable Sanitariamente</v>
      </c>
      <c r="IGD475" s="44" t="str">
        <f t="shared" si="687"/>
        <v>Inviable Sanitariamente</v>
      </c>
      <c r="IGE475" s="44" t="str">
        <f t="shared" si="687"/>
        <v>Inviable Sanitariamente</v>
      </c>
      <c r="IGF475" s="44" t="str">
        <f t="shared" si="687"/>
        <v>Inviable Sanitariamente</v>
      </c>
      <c r="IGG475" s="44" t="str">
        <f t="shared" si="687"/>
        <v>Inviable Sanitariamente</v>
      </c>
      <c r="IGH475" s="44" t="str">
        <f t="shared" si="687"/>
        <v>Inviable Sanitariamente</v>
      </c>
      <c r="IGI475" s="44" t="str">
        <f t="shared" si="687"/>
        <v>Inviable Sanitariamente</v>
      </c>
      <c r="IGJ475" s="44" t="str">
        <f t="shared" si="687"/>
        <v>Inviable Sanitariamente</v>
      </c>
      <c r="IGK475" s="44" t="str">
        <f t="shared" si="687"/>
        <v>Inviable Sanitariamente</v>
      </c>
      <c r="IGL475" s="44" t="str">
        <f t="shared" si="687"/>
        <v>Inviable Sanitariamente</v>
      </c>
      <c r="IGM475" s="44" t="str">
        <f t="shared" si="687"/>
        <v>Inviable Sanitariamente</v>
      </c>
      <c r="IGN475" s="44" t="str">
        <f t="shared" si="688"/>
        <v>Inviable Sanitariamente</v>
      </c>
      <c r="IGO475" s="44" t="str">
        <f t="shared" si="688"/>
        <v>Inviable Sanitariamente</v>
      </c>
      <c r="IGP475" s="44" t="str">
        <f t="shared" si="688"/>
        <v>Inviable Sanitariamente</v>
      </c>
      <c r="IGQ475" s="44" t="str">
        <f t="shared" si="688"/>
        <v>Inviable Sanitariamente</v>
      </c>
      <c r="IGR475" s="44" t="str">
        <f t="shared" si="688"/>
        <v>Inviable Sanitariamente</v>
      </c>
      <c r="IGS475" s="44" t="str">
        <f t="shared" si="688"/>
        <v>Inviable Sanitariamente</v>
      </c>
      <c r="IGT475" s="44" t="str">
        <f t="shared" si="688"/>
        <v>Inviable Sanitariamente</v>
      </c>
      <c r="IGU475" s="44" t="str">
        <f t="shared" si="688"/>
        <v>Inviable Sanitariamente</v>
      </c>
      <c r="IGV475" s="44" t="str">
        <f t="shared" si="688"/>
        <v>Inviable Sanitariamente</v>
      </c>
      <c r="IGW475" s="44" t="str">
        <f t="shared" si="688"/>
        <v>Inviable Sanitariamente</v>
      </c>
      <c r="IGX475" s="44" t="str">
        <f t="shared" si="689"/>
        <v>Inviable Sanitariamente</v>
      </c>
      <c r="IGY475" s="44" t="str">
        <f t="shared" si="689"/>
        <v>Inviable Sanitariamente</v>
      </c>
      <c r="IGZ475" s="44" t="str">
        <f t="shared" si="689"/>
        <v>Inviable Sanitariamente</v>
      </c>
      <c r="IHA475" s="44" t="str">
        <f t="shared" si="689"/>
        <v>Inviable Sanitariamente</v>
      </c>
      <c r="IHB475" s="44" t="str">
        <f t="shared" si="689"/>
        <v>Inviable Sanitariamente</v>
      </c>
      <c r="IHC475" s="44" t="str">
        <f t="shared" si="689"/>
        <v>Inviable Sanitariamente</v>
      </c>
      <c r="IHD475" s="44" t="str">
        <f t="shared" si="689"/>
        <v>Inviable Sanitariamente</v>
      </c>
      <c r="IHE475" s="44" t="str">
        <f t="shared" si="689"/>
        <v>Inviable Sanitariamente</v>
      </c>
      <c r="IHF475" s="44" t="str">
        <f t="shared" si="689"/>
        <v>Inviable Sanitariamente</v>
      </c>
      <c r="IHG475" s="44" t="str">
        <f t="shared" si="689"/>
        <v>Inviable Sanitariamente</v>
      </c>
      <c r="IHH475" s="44" t="str">
        <f t="shared" si="690"/>
        <v>Inviable Sanitariamente</v>
      </c>
      <c r="IHI475" s="44" t="str">
        <f t="shared" si="690"/>
        <v>Inviable Sanitariamente</v>
      </c>
      <c r="IHJ475" s="44" t="str">
        <f t="shared" si="690"/>
        <v>Inviable Sanitariamente</v>
      </c>
      <c r="IHK475" s="44" t="str">
        <f t="shared" si="690"/>
        <v>Inviable Sanitariamente</v>
      </c>
      <c r="IHL475" s="44" t="str">
        <f t="shared" si="690"/>
        <v>Inviable Sanitariamente</v>
      </c>
      <c r="IHM475" s="44" t="str">
        <f t="shared" si="690"/>
        <v>Inviable Sanitariamente</v>
      </c>
      <c r="IHN475" s="44" t="str">
        <f t="shared" si="690"/>
        <v>Inviable Sanitariamente</v>
      </c>
      <c r="IHO475" s="44" t="str">
        <f t="shared" si="690"/>
        <v>Inviable Sanitariamente</v>
      </c>
      <c r="IHP475" s="44" t="str">
        <f t="shared" si="690"/>
        <v>Inviable Sanitariamente</v>
      </c>
      <c r="IHQ475" s="44" t="str">
        <f t="shared" si="690"/>
        <v>Inviable Sanitariamente</v>
      </c>
      <c r="IHR475" s="44" t="str">
        <f t="shared" si="691"/>
        <v>Inviable Sanitariamente</v>
      </c>
      <c r="IHS475" s="44" t="str">
        <f t="shared" si="691"/>
        <v>Inviable Sanitariamente</v>
      </c>
      <c r="IHT475" s="44" t="str">
        <f t="shared" si="691"/>
        <v>Inviable Sanitariamente</v>
      </c>
      <c r="IHU475" s="44" t="str">
        <f t="shared" si="691"/>
        <v>Inviable Sanitariamente</v>
      </c>
      <c r="IHV475" s="44" t="str">
        <f t="shared" si="691"/>
        <v>Inviable Sanitariamente</v>
      </c>
      <c r="IHW475" s="44" t="str">
        <f t="shared" si="691"/>
        <v>Inviable Sanitariamente</v>
      </c>
      <c r="IHX475" s="44" t="str">
        <f t="shared" si="691"/>
        <v>Inviable Sanitariamente</v>
      </c>
      <c r="IHY475" s="44" t="str">
        <f t="shared" si="691"/>
        <v>Inviable Sanitariamente</v>
      </c>
      <c r="IHZ475" s="44" t="str">
        <f t="shared" si="691"/>
        <v>Inviable Sanitariamente</v>
      </c>
      <c r="IIA475" s="44" t="str">
        <f t="shared" si="691"/>
        <v>Inviable Sanitariamente</v>
      </c>
      <c r="IIB475" s="44" t="str">
        <f t="shared" si="692"/>
        <v>Inviable Sanitariamente</v>
      </c>
      <c r="IIC475" s="44" t="str">
        <f t="shared" si="692"/>
        <v>Inviable Sanitariamente</v>
      </c>
      <c r="IID475" s="44" t="str">
        <f t="shared" si="692"/>
        <v>Inviable Sanitariamente</v>
      </c>
      <c r="IIE475" s="44" t="str">
        <f t="shared" si="692"/>
        <v>Inviable Sanitariamente</v>
      </c>
      <c r="IIF475" s="44" t="str">
        <f t="shared" si="692"/>
        <v>Inviable Sanitariamente</v>
      </c>
      <c r="IIG475" s="44" t="str">
        <f t="shared" si="692"/>
        <v>Inviable Sanitariamente</v>
      </c>
      <c r="IIH475" s="44" t="str">
        <f t="shared" si="692"/>
        <v>Inviable Sanitariamente</v>
      </c>
      <c r="III475" s="44" t="str">
        <f t="shared" si="692"/>
        <v>Inviable Sanitariamente</v>
      </c>
      <c r="IIJ475" s="44" t="str">
        <f t="shared" si="692"/>
        <v>Inviable Sanitariamente</v>
      </c>
      <c r="IIK475" s="44" t="str">
        <f t="shared" si="692"/>
        <v>Inviable Sanitariamente</v>
      </c>
      <c r="IIL475" s="44" t="str">
        <f t="shared" si="693"/>
        <v>Inviable Sanitariamente</v>
      </c>
      <c r="IIM475" s="44" t="str">
        <f t="shared" si="693"/>
        <v>Inviable Sanitariamente</v>
      </c>
      <c r="IIN475" s="44" t="str">
        <f t="shared" si="693"/>
        <v>Inviable Sanitariamente</v>
      </c>
      <c r="IIO475" s="44" t="str">
        <f t="shared" si="693"/>
        <v>Inviable Sanitariamente</v>
      </c>
      <c r="IIP475" s="44" t="str">
        <f t="shared" si="693"/>
        <v>Inviable Sanitariamente</v>
      </c>
      <c r="IIQ475" s="44" t="str">
        <f t="shared" si="693"/>
        <v>Inviable Sanitariamente</v>
      </c>
      <c r="IIR475" s="44" t="str">
        <f t="shared" si="693"/>
        <v>Inviable Sanitariamente</v>
      </c>
      <c r="IIS475" s="44" t="str">
        <f t="shared" si="693"/>
        <v>Inviable Sanitariamente</v>
      </c>
      <c r="IIT475" s="44" t="str">
        <f t="shared" si="693"/>
        <v>Inviable Sanitariamente</v>
      </c>
      <c r="IIU475" s="44" t="str">
        <f t="shared" si="693"/>
        <v>Inviable Sanitariamente</v>
      </c>
      <c r="IIV475" s="44" t="str">
        <f t="shared" si="694"/>
        <v>Inviable Sanitariamente</v>
      </c>
      <c r="IIW475" s="44" t="str">
        <f t="shared" si="694"/>
        <v>Inviable Sanitariamente</v>
      </c>
      <c r="IIX475" s="44" t="str">
        <f t="shared" si="694"/>
        <v>Inviable Sanitariamente</v>
      </c>
      <c r="IIY475" s="44" t="str">
        <f t="shared" si="694"/>
        <v>Inviable Sanitariamente</v>
      </c>
      <c r="IIZ475" s="44" t="str">
        <f t="shared" si="694"/>
        <v>Inviable Sanitariamente</v>
      </c>
      <c r="IJA475" s="44" t="str">
        <f t="shared" si="694"/>
        <v>Inviable Sanitariamente</v>
      </c>
      <c r="IJB475" s="44" t="str">
        <f t="shared" si="694"/>
        <v>Inviable Sanitariamente</v>
      </c>
      <c r="IJC475" s="44" t="str">
        <f t="shared" si="694"/>
        <v>Inviable Sanitariamente</v>
      </c>
      <c r="IJD475" s="44" t="str">
        <f t="shared" si="694"/>
        <v>Inviable Sanitariamente</v>
      </c>
      <c r="IJE475" s="44" t="str">
        <f t="shared" si="694"/>
        <v>Inviable Sanitariamente</v>
      </c>
      <c r="IJF475" s="44" t="str">
        <f t="shared" si="695"/>
        <v>Inviable Sanitariamente</v>
      </c>
      <c r="IJG475" s="44" t="str">
        <f t="shared" si="695"/>
        <v>Inviable Sanitariamente</v>
      </c>
      <c r="IJH475" s="44" t="str">
        <f t="shared" si="695"/>
        <v>Inviable Sanitariamente</v>
      </c>
      <c r="IJI475" s="44" t="str">
        <f t="shared" si="695"/>
        <v>Inviable Sanitariamente</v>
      </c>
      <c r="IJJ475" s="44" t="str">
        <f t="shared" si="695"/>
        <v>Inviable Sanitariamente</v>
      </c>
      <c r="IJK475" s="44" t="str">
        <f t="shared" si="695"/>
        <v>Inviable Sanitariamente</v>
      </c>
      <c r="IJL475" s="44" t="str">
        <f t="shared" si="695"/>
        <v>Inviable Sanitariamente</v>
      </c>
      <c r="IJM475" s="44" t="str">
        <f t="shared" si="695"/>
        <v>Inviable Sanitariamente</v>
      </c>
      <c r="IJN475" s="44" t="str">
        <f t="shared" si="695"/>
        <v>Inviable Sanitariamente</v>
      </c>
      <c r="IJO475" s="44" t="str">
        <f t="shared" si="695"/>
        <v>Inviable Sanitariamente</v>
      </c>
      <c r="IJP475" s="44" t="str">
        <f t="shared" si="696"/>
        <v>Inviable Sanitariamente</v>
      </c>
      <c r="IJQ475" s="44" t="str">
        <f t="shared" si="696"/>
        <v>Inviable Sanitariamente</v>
      </c>
      <c r="IJR475" s="44" t="str">
        <f t="shared" si="696"/>
        <v>Inviable Sanitariamente</v>
      </c>
      <c r="IJS475" s="44" t="str">
        <f t="shared" si="696"/>
        <v>Inviable Sanitariamente</v>
      </c>
      <c r="IJT475" s="44" t="str">
        <f t="shared" si="696"/>
        <v>Inviable Sanitariamente</v>
      </c>
      <c r="IJU475" s="44" t="str">
        <f t="shared" si="696"/>
        <v>Inviable Sanitariamente</v>
      </c>
      <c r="IJV475" s="44" t="str">
        <f t="shared" si="696"/>
        <v>Inviable Sanitariamente</v>
      </c>
      <c r="IJW475" s="44" t="str">
        <f t="shared" si="696"/>
        <v>Inviable Sanitariamente</v>
      </c>
      <c r="IJX475" s="44" t="str">
        <f t="shared" si="696"/>
        <v>Inviable Sanitariamente</v>
      </c>
      <c r="IJY475" s="44" t="str">
        <f t="shared" si="696"/>
        <v>Inviable Sanitariamente</v>
      </c>
      <c r="IJZ475" s="44" t="str">
        <f t="shared" si="697"/>
        <v>Inviable Sanitariamente</v>
      </c>
      <c r="IKA475" s="44" t="str">
        <f t="shared" si="697"/>
        <v>Inviable Sanitariamente</v>
      </c>
      <c r="IKB475" s="44" t="str">
        <f t="shared" si="697"/>
        <v>Inviable Sanitariamente</v>
      </c>
      <c r="IKC475" s="44" t="str">
        <f t="shared" si="697"/>
        <v>Inviable Sanitariamente</v>
      </c>
      <c r="IKD475" s="44" t="str">
        <f t="shared" si="697"/>
        <v>Inviable Sanitariamente</v>
      </c>
      <c r="IKE475" s="44" t="str">
        <f t="shared" si="697"/>
        <v>Inviable Sanitariamente</v>
      </c>
      <c r="IKF475" s="44" t="str">
        <f t="shared" si="697"/>
        <v>Inviable Sanitariamente</v>
      </c>
      <c r="IKG475" s="44" t="str">
        <f t="shared" si="697"/>
        <v>Inviable Sanitariamente</v>
      </c>
      <c r="IKH475" s="44" t="str">
        <f t="shared" si="697"/>
        <v>Inviable Sanitariamente</v>
      </c>
      <c r="IKI475" s="44" t="str">
        <f t="shared" si="697"/>
        <v>Inviable Sanitariamente</v>
      </c>
      <c r="IKJ475" s="44" t="str">
        <f t="shared" si="698"/>
        <v>Inviable Sanitariamente</v>
      </c>
      <c r="IKK475" s="44" t="str">
        <f t="shared" si="698"/>
        <v>Inviable Sanitariamente</v>
      </c>
      <c r="IKL475" s="44" t="str">
        <f t="shared" si="698"/>
        <v>Inviable Sanitariamente</v>
      </c>
      <c r="IKM475" s="44" t="str">
        <f t="shared" si="698"/>
        <v>Inviable Sanitariamente</v>
      </c>
      <c r="IKN475" s="44" t="str">
        <f t="shared" si="698"/>
        <v>Inviable Sanitariamente</v>
      </c>
      <c r="IKO475" s="44" t="str">
        <f t="shared" si="698"/>
        <v>Inviable Sanitariamente</v>
      </c>
      <c r="IKP475" s="44" t="str">
        <f t="shared" si="698"/>
        <v>Inviable Sanitariamente</v>
      </c>
      <c r="IKQ475" s="44" t="str">
        <f t="shared" si="698"/>
        <v>Inviable Sanitariamente</v>
      </c>
      <c r="IKR475" s="44" t="str">
        <f t="shared" si="698"/>
        <v>Inviable Sanitariamente</v>
      </c>
      <c r="IKS475" s="44" t="str">
        <f t="shared" si="698"/>
        <v>Inviable Sanitariamente</v>
      </c>
      <c r="IKT475" s="44" t="str">
        <f t="shared" si="699"/>
        <v>Inviable Sanitariamente</v>
      </c>
      <c r="IKU475" s="44" t="str">
        <f t="shared" si="699"/>
        <v>Inviable Sanitariamente</v>
      </c>
      <c r="IKV475" s="44" t="str">
        <f t="shared" si="699"/>
        <v>Inviable Sanitariamente</v>
      </c>
      <c r="IKW475" s="44" t="str">
        <f t="shared" si="699"/>
        <v>Inviable Sanitariamente</v>
      </c>
      <c r="IKX475" s="44" t="str">
        <f t="shared" si="699"/>
        <v>Inviable Sanitariamente</v>
      </c>
      <c r="IKY475" s="44" t="str">
        <f t="shared" si="699"/>
        <v>Inviable Sanitariamente</v>
      </c>
      <c r="IKZ475" s="44" t="str">
        <f t="shared" si="699"/>
        <v>Inviable Sanitariamente</v>
      </c>
      <c r="ILA475" s="44" t="str">
        <f t="shared" si="699"/>
        <v>Inviable Sanitariamente</v>
      </c>
      <c r="ILB475" s="44" t="str">
        <f t="shared" si="699"/>
        <v>Inviable Sanitariamente</v>
      </c>
      <c r="ILC475" s="44" t="str">
        <f t="shared" si="699"/>
        <v>Inviable Sanitariamente</v>
      </c>
      <c r="ILD475" s="44" t="str">
        <f t="shared" si="700"/>
        <v>Inviable Sanitariamente</v>
      </c>
      <c r="ILE475" s="44" t="str">
        <f t="shared" si="700"/>
        <v>Inviable Sanitariamente</v>
      </c>
      <c r="ILF475" s="44" t="str">
        <f t="shared" si="700"/>
        <v>Inviable Sanitariamente</v>
      </c>
      <c r="ILG475" s="44" t="str">
        <f t="shared" si="700"/>
        <v>Inviable Sanitariamente</v>
      </c>
      <c r="ILH475" s="44" t="str">
        <f t="shared" si="700"/>
        <v>Inviable Sanitariamente</v>
      </c>
      <c r="ILI475" s="44" t="str">
        <f t="shared" si="700"/>
        <v>Inviable Sanitariamente</v>
      </c>
      <c r="ILJ475" s="44" t="str">
        <f t="shared" si="700"/>
        <v>Inviable Sanitariamente</v>
      </c>
      <c r="ILK475" s="44" t="str">
        <f t="shared" si="700"/>
        <v>Inviable Sanitariamente</v>
      </c>
      <c r="ILL475" s="44" t="str">
        <f t="shared" si="700"/>
        <v>Inviable Sanitariamente</v>
      </c>
      <c r="ILM475" s="44" t="str">
        <f t="shared" si="700"/>
        <v>Inviable Sanitariamente</v>
      </c>
      <c r="ILN475" s="44" t="str">
        <f t="shared" si="701"/>
        <v>Inviable Sanitariamente</v>
      </c>
      <c r="ILO475" s="44" t="str">
        <f t="shared" si="701"/>
        <v>Inviable Sanitariamente</v>
      </c>
      <c r="ILP475" s="44" t="str">
        <f t="shared" si="701"/>
        <v>Inviable Sanitariamente</v>
      </c>
      <c r="ILQ475" s="44" t="str">
        <f t="shared" si="701"/>
        <v>Inviable Sanitariamente</v>
      </c>
      <c r="ILR475" s="44" t="str">
        <f t="shared" si="701"/>
        <v>Inviable Sanitariamente</v>
      </c>
      <c r="ILS475" s="44" t="str">
        <f t="shared" si="701"/>
        <v>Inviable Sanitariamente</v>
      </c>
      <c r="ILT475" s="44" t="str">
        <f t="shared" si="701"/>
        <v>Inviable Sanitariamente</v>
      </c>
      <c r="ILU475" s="44" t="str">
        <f t="shared" si="701"/>
        <v>Inviable Sanitariamente</v>
      </c>
      <c r="ILV475" s="44" t="str">
        <f t="shared" si="701"/>
        <v>Inviable Sanitariamente</v>
      </c>
      <c r="ILW475" s="44" t="str">
        <f t="shared" si="701"/>
        <v>Inviable Sanitariamente</v>
      </c>
      <c r="ILX475" s="44" t="str">
        <f t="shared" si="702"/>
        <v>Inviable Sanitariamente</v>
      </c>
      <c r="ILY475" s="44" t="str">
        <f t="shared" si="702"/>
        <v>Inviable Sanitariamente</v>
      </c>
      <c r="ILZ475" s="44" t="str">
        <f t="shared" si="702"/>
        <v>Inviable Sanitariamente</v>
      </c>
      <c r="IMA475" s="44" t="str">
        <f t="shared" si="702"/>
        <v>Inviable Sanitariamente</v>
      </c>
      <c r="IMB475" s="44" t="str">
        <f t="shared" si="702"/>
        <v>Inviable Sanitariamente</v>
      </c>
      <c r="IMC475" s="44" t="str">
        <f t="shared" si="702"/>
        <v>Inviable Sanitariamente</v>
      </c>
      <c r="IMD475" s="44" t="str">
        <f t="shared" si="702"/>
        <v>Inviable Sanitariamente</v>
      </c>
      <c r="IME475" s="44" t="str">
        <f t="shared" si="702"/>
        <v>Inviable Sanitariamente</v>
      </c>
      <c r="IMF475" s="44" t="str">
        <f t="shared" si="702"/>
        <v>Inviable Sanitariamente</v>
      </c>
      <c r="IMG475" s="44" t="str">
        <f t="shared" si="702"/>
        <v>Inviable Sanitariamente</v>
      </c>
      <c r="IMH475" s="44" t="str">
        <f t="shared" si="703"/>
        <v>Inviable Sanitariamente</v>
      </c>
      <c r="IMI475" s="44" t="str">
        <f t="shared" si="703"/>
        <v>Inviable Sanitariamente</v>
      </c>
      <c r="IMJ475" s="44" t="str">
        <f t="shared" si="703"/>
        <v>Inviable Sanitariamente</v>
      </c>
      <c r="IMK475" s="44" t="str">
        <f t="shared" si="703"/>
        <v>Inviable Sanitariamente</v>
      </c>
      <c r="IML475" s="44" t="str">
        <f t="shared" si="703"/>
        <v>Inviable Sanitariamente</v>
      </c>
      <c r="IMM475" s="44" t="str">
        <f t="shared" si="703"/>
        <v>Inviable Sanitariamente</v>
      </c>
      <c r="IMN475" s="44" t="str">
        <f t="shared" si="703"/>
        <v>Inviable Sanitariamente</v>
      </c>
      <c r="IMO475" s="44" t="str">
        <f t="shared" si="703"/>
        <v>Inviable Sanitariamente</v>
      </c>
      <c r="IMP475" s="44" t="str">
        <f t="shared" si="703"/>
        <v>Inviable Sanitariamente</v>
      </c>
      <c r="IMQ475" s="44" t="str">
        <f t="shared" si="703"/>
        <v>Inviable Sanitariamente</v>
      </c>
      <c r="IMR475" s="44" t="str">
        <f t="shared" si="704"/>
        <v>Inviable Sanitariamente</v>
      </c>
      <c r="IMS475" s="44" t="str">
        <f t="shared" si="704"/>
        <v>Inviable Sanitariamente</v>
      </c>
      <c r="IMT475" s="44" t="str">
        <f t="shared" si="704"/>
        <v>Inviable Sanitariamente</v>
      </c>
      <c r="IMU475" s="44" t="str">
        <f t="shared" si="704"/>
        <v>Inviable Sanitariamente</v>
      </c>
      <c r="IMV475" s="44" t="str">
        <f t="shared" si="704"/>
        <v>Inviable Sanitariamente</v>
      </c>
      <c r="IMW475" s="44" t="str">
        <f t="shared" si="704"/>
        <v>Inviable Sanitariamente</v>
      </c>
      <c r="IMX475" s="44" t="str">
        <f t="shared" si="704"/>
        <v>Inviable Sanitariamente</v>
      </c>
      <c r="IMY475" s="44" t="str">
        <f t="shared" si="704"/>
        <v>Inviable Sanitariamente</v>
      </c>
      <c r="IMZ475" s="44" t="str">
        <f t="shared" si="704"/>
        <v>Inviable Sanitariamente</v>
      </c>
      <c r="INA475" s="44" t="str">
        <f t="shared" si="704"/>
        <v>Inviable Sanitariamente</v>
      </c>
      <c r="INB475" s="44" t="str">
        <f t="shared" si="705"/>
        <v>Inviable Sanitariamente</v>
      </c>
      <c r="INC475" s="44" t="str">
        <f t="shared" si="705"/>
        <v>Inviable Sanitariamente</v>
      </c>
      <c r="IND475" s="44" t="str">
        <f t="shared" si="705"/>
        <v>Inviable Sanitariamente</v>
      </c>
      <c r="INE475" s="44" t="str">
        <f t="shared" si="705"/>
        <v>Inviable Sanitariamente</v>
      </c>
      <c r="INF475" s="44" t="str">
        <f t="shared" si="705"/>
        <v>Inviable Sanitariamente</v>
      </c>
      <c r="ING475" s="44" t="str">
        <f t="shared" si="705"/>
        <v>Inviable Sanitariamente</v>
      </c>
      <c r="INH475" s="44" t="str">
        <f t="shared" si="705"/>
        <v>Inviable Sanitariamente</v>
      </c>
      <c r="INI475" s="44" t="str">
        <f t="shared" si="705"/>
        <v>Inviable Sanitariamente</v>
      </c>
      <c r="INJ475" s="44" t="str">
        <f t="shared" si="705"/>
        <v>Inviable Sanitariamente</v>
      </c>
      <c r="INK475" s="44" t="str">
        <f t="shared" si="705"/>
        <v>Inviable Sanitariamente</v>
      </c>
      <c r="INL475" s="44" t="str">
        <f t="shared" si="706"/>
        <v>Inviable Sanitariamente</v>
      </c>
      <c r="INM475" s="44" t="str">
        <f t="shared" si="706"/>
        <v>Inviable Sanitariamente</v>
      </c>
      <c r="INN475" s="44" t="str">
        <f t="shared" si="706"/>
        <v>Inviable Sanitariamente</v>
      </c>
      <c r="INO475" s="44" t="str">
        <f t="shared" si="706"/>
        <v>Inviable Sanitariamente</v>
      </c>
      <c r="INP475" s="44" t="str">
        <f t="shared" si="706"/>
        <v>Inviable Sanitariamente</v>
      </c>
      <c r="INQ475" s="44" t="str">
        <f t="shared" si="706"/>
        <v>Inviable Sanitariamente</v>
      </c>
      <c r="INR475" s="44" t="str">
        <f t="shared" si="706"/>
        <v>Inviable Sanitariamente</v>
      </c>
      <c r="INS475" s="44" t="str">
        <f t="shared" si="706"/>
        <v>Inviable Sanitariamente</v>
      </c>
      <c r="INT475" s="44" t="str">
        <f t="shared" si="706"/>
        <v>Inviable Sanitariamente</v>
      </c>
      <c r="INU475" s="44" t="str">
        <f t="shared" si="706"/>
        <v>Inviable Sanitariamente</v>
      </c>
      <c r="INV475" s="44" t="str">
        <f t="shared" si="707"/>
        <v>Inviable Sanitariamente</v>
      </c>
      <c r="INW475" s="44" t="str">
        <f t="shared" si="707"/>
        <v>Inviable Sanitariamente</v>
      </c>
      <c r="INX475" s="44" t="str">
        <f t="shared" si="707"/>
        <v>Inviable Sanitariamente</v>
      </c>
      <c r="INY475" s="44" t="str">
        <f t="shared" si="707"/>
        <v>Inviable Sanitariamente</v>
      </c>
      <c r="INZ475" s="44" t="str">
        <f t="shared" si="707"/>
        <v>Inviable Sanitariamente</v>
      </c>
      <c r="IOA475" s="44" t="str">
        <f t="shared" si="707"/>
        <v>Inviable Sanitariamente</v>
      </c>
      <c r="IOB475" s="44" t="str">
        <f t="shared" si="707"/>
        <v>Inviable Sanitariamente</v>
      </c>
      <c r="IOC475" s="44" t="str">
        <f t="shared" si="707"/>
        <v>Inviable Sanitariamente</v>
      </c>
      <c r="IOD475" s="44" t="str">
        <f t="shared" si="707"/>
        <v>Inviable Sanitariamente</v>
      </c>
      <c r="IOE475" s="44" t="str">
        <f t="shared" si="707"/>
        <v>Inviable Sanitariamente</v>
      </c>
      <c r="IOF475" s="44" t="str">
        <f t="shared" si="708"/>
        <v>Inviable Sanitariamente</v>
      </c>
      <c r="IOG475" s="44" t="str">
        <f t="shared" si="708"/>
        <v>Inviable Sanitariamente</v>
      </c>
      <c r="IOH475" s="44" t="str">
        <f t="shared" si="708"/>
        <v>Inviable Sanitariamente</v>
      </c>
      <c r="IOI475" s="44" t="str">
        <f t="shared" si="708"/>
        <v>Inviable Sanitariamente</v>
      </c>
      <c r="IOJ475" s="44" t="str">
        <f t="shared" si="708"/>
        <v>Inviable Sanitariamente</v>
      </c>
      <c r="IOK475" s="44" t="str">
        <f t="shared" si="708"/>
        <v>Inviable Sanitariamente</v>
      </c>
      <c r="IOL475" s="44" t="str">
        <f t="shared" si="708"/>
        <v>Inviable Sanitariamente</v>
      </c>
      <c r="IOM475" s="44" t="str">
        <f t="shared" si="708"/>
        <v>Inviable Sanitariamente</v>
      </c>
      <c r="ION475" s="44" t="str">
        <f t="shared" si="708"/>
        <v>Inviable Sanitariamente</v>
      </c>
      <c r="IOO475" s="44" t="str">
        <f t="shared" si="708"/>
        <v>Inviable Sanitariamente</v>
      </c>
      <c r="IOP475" s="44" t="str">
        <f t="shared" si="709"/>
        <v>Inviable Sanitariamente</v>
      </c>
      <c r="IOQ475" s="44" t="str">
        <f t="shared" si="709"/>
        <v>Inviable Sanitariamente</v>
      </c>
      <c r="IOR475" s="44" t="str">
        <f t="shared" si="709"/>
        <v>Inviable Sanitariamente</v>
      </c>
      <c r="IOS475" s="44" t="str">
        <f t="shared" si="709"/>
        <v>Inviable Sanitariamente</v>
      </c>
      <c r="IOT475" s="44" t="str">
        <f t="shared" si="709"/>
        <v>Inviable Sanitariamente</v>
      </c>
      <c r="IOU475" s="44" t="str">
        <f t="shared" si="709"/>
        <v>Inviable Sanitariamente</v>
      </c>
      <c r="IOV475" s="44" t="str">
        <f t="shared" si="709"/>
        <v>Inviable Sanitariamente</v>
      </c>
      <c r="IOW475" s="44" t="str">
        <f t="shared" si="709"/>
        <v>Inviable Sanitariamente</v>
      </c>
      <c r="IOX475" s="44" t="str">
        <f t="shared" si="709"/>
        <v>Inviable Sanitariamente</v>
      </c>
      <c r="IOY475" s="44" t="str">
        <f t="shared" si="709"/>
        <v>Inviable Sanitariamente</v>
      </c>
      <c r="IOZ475" s="44" t="str">
        <f t="shared" si="710"/>
        <v>Inviable Sanitariamente</v>
      </c>
      <c r="IPA475" s="44" t="str">
        <f t="shared" si="710"/>
        <v>Inviable Sanitariamente</v>
      </c>
      <c r="IPB475" s="44" t="str">
        <f t="shared" si="710"/>
        <v>Inviable Sanitariamente</v>
      </c>
      <c r="IPC475" s="44" t="str">
        <f t="shared" si="710"/>
        <v>Inviable Sanitariamente</v>
      </c>
      <c r="IPD475" s="44" t="str">
        <f t="shared" si="710"/>
        <v>Inviable Sanitariamente</v>
      </c>
      <c r="IPE475" s="44" t="str">
        <f t="shared" si="710"/>
        <v>Inviable Sanitariamente</v>
      </c>
      <c r="IPF475" s="44" t="str">
        <f t="shared" si="710"/>
        <v>Inviable Sanitariamente</v>
      </c>
      <c r="IPG475" s="44" t="str">
        <f t="shared" si="710"/>
        <v>Inviable Sanitariamente</v>
      </c>
      <c r="IPH475" s="44" t="str">
        <f t="shared" si="710"/>
        <v>Inviable Sanitariamente</v>
      </c>
      <c r="IPI475" s="44" t="str">
        <f t="shared" si="710"/>
        <v>Inviable Sanitariamente</v>
      </c>
      <c r="IPJ475" s="44" t="str">
        <f t="shared" si="711"/>
        <v>Inviable Sanitariamente</v>
      </c>
      <c r="IPK475" s="44" t="str">
        <f t="shared" si="711"/>
        <v>Inviable Sanitariamente</v>
      </c>
      <c r="IPL475" s="44" t="str">
        <f t="shared" si="711"/>
        <v>Inviable Sanitariamente</v>
      </c>
      <c r="IPM475" s="44" t="str">
        <f t="shared" si="711"/>
        <v>Inviable Sanitariamente</v>
      </c>
      <c r="IPN475" s="44" t="str">
        <f t="shared" si="711"/>
        <v>Inviable Sanitariamente</v>
      </c>
      <c r="IPO475" s="44" t="str">
        <f t="shared" si="711"/>
        <v>Inviable Sanitariamente</v>
      </c>
      <c r="IPP475" s="44" t="str">
        <f t="shared" si="711"/>
        <v>Inviable Sanitariamente</v>
      </c>
      <c r="IPQ475" s="44" t="str">
        <f t="shared" si="711"/>
        <v>Inviable Sanitariamente</v>
      </c>
      <c r="IPR475" s="44" t="str">
        <f t="shared" si="711"/>
        <v>Inviable Sanitariamente</v>
      </c>
      <c r="IPS475" s="44" t="str">
        <f t="shared" si="711"/>
        <v>Inviable Sanitariamente</v>
      </c>
      <c r="IPT475" s="44" t="str">
        <f t="shared" si="712"/>
        <v>Inviable Sanitariamente</v>
      </c>
      <c r="IPU475" s="44" t="str">
        <f t="shared" si="712"/>
        <v>Inviable Sanitariamente</v>
      </c>
      <c r="IPV475" s="44" t="str">
        <f t="shared" si="712"/>
        <v>Inviable Sanitariamente</v>
      </c>
      <c r="IPW475" s="44" t="str">
        <f t="shared" si="712"/>
        <v>Inviable Sanitariamente</v>
      </c>
      <c r="IPX475" s="44" t="str">
        <f t="shared" si="712"/>
        <v>Inviable Sanitariamente</v>
      </c>
      <c r="IPY475" s="44" t="str">
        <f t="shared" si="712"/>
        <v>Inviable Sanitariamente</v>
      </c>
      <c r="IPZ475" s="44" t="str">
        <f t="shared" si="712"/>
        <v>Inviable Sanitariamente</v>
      </c>
      <c r="IQA475" s="44" t="str">
        <f t="shared" si="712"/>
        <v>Inviable Sanitariamente</v>
      </c>
      <c r="IQB475" s="44" t="str">
        <f t="shared" si="712"/>
        <v>Inviable Sanitariamente</v>
      </c>
      <c r="IQC475" s="44" t="str">
        <f t="shared" si="712"/>
        <v>Inviable Sanitariamente</v>
      </c>
      <c r="IQD475" s="44" t="str">
        <f t="shared" si="713"/>
        <v>Inviable Sanitariamente</v>
      </c>
      <c r="IQE475" s="44" t="str">
        <f t="shared" si="713"/>
        <v>Inviable Sanitariamente</v>
      </c>
      <c r="IQF475" s="44" t="str">
        <f t="shared" si="713"/>
        <v>Inviable Sanitariamente</v>
      </c>
      <c r="IQG475" s="44" t="str">
        <f t="shared" si="713"/>
        <v>Inviable Sanitariamente</v>
      </c>
      <c r="IQH475" s="44" t="str">
        <f t="shared" si="713"/>
        <v>Inviable Sanitariamente</v>
      </c>
      <c r="IQI475" s="44" t="str">
        <f t="shared" si="713"/>
        <v>Inviable Sanitariamente</v>
      </c>
      <c r="IQJ475" s="44" t="str">
        <f t="shared" si="713"/>
        <v>Inviable Sanitariamente</v>
      </c>
      <c r="IQK475" s="44" t="str">
        <f t="shared" si="713"/>
        <v>Inviable Sanitariamente</v>
      </c>
      <c r="IQL475" s="44" t="str">
        <f t="shared" si="713"/>
        <v>Inviable Sanitariamente</v>
      </c>
      <c r="IQM475" s="44" t="str">
        <f t="shared" si="713"/>
        <v>Inviable Sanitariamente</v>
      </c>
      <c r="IQN475" s="44" t="str">
        <f t="shared" si="714"/>
        <v>Inviable Sanitariamente</v>
      </c>
      <c r="IQO475" s="44" t="str">
        <f t="shared" si="714"/>
        <v>Inviable Sanitariamente</v>
      </c>
      <c r="IQP475" s="44" t="str">
        <f t="shared" si="714"/>
        <v>Inviable Sanitariamente</v>
      </c>
      <c r="IQQ475" s="44" t="str">
        <f t="shared" si="714"/>
        <v>Inviable Sanitariamente</v>
      </c>
      <c r="IQR475" s="44" t="str">
        <f t="shared" si="714"/>
        <v>Inviable Sanitariamente</v>
      </c>
      <c r="IQS475" s="44" t="str">
        <f t="shared" si="714"/>
        <v>Inviable Sanitariamente</v>
      </c>
      <c r="IQT475" s="44" t="str">
        <f t="shared" si="714"/>
        <v>Inviable Sanitariamente</v>
      </c>
      <c r="IQU475" s="44" t="str">
        <f t="shared" si="714"/>
        <v>Inviable Sanitariamente</v>
      </c>
      <c r="IQV475" s="44" t="str">
        <f t="shared" si="714"/>
        <v>Inviable Sanitariamente</v>
      </c>
      <c r="IQW475" s="44" t="str">
        <f t="shared" si="714"/>
        <v>Inviable Sanitariamente</v>
      </c>
      <c r="IQX475" s="44" t="str">
        <f t="shared" si="715"/>
        <v>Inviable Sanitariamente</v>
      </c>
      <c r="IQY475" s="44" t="str">
        <f t="shared" si="715"/>
        <v>Inviable Sanitariamente</v>
      </c>
      <c r="IQZ475" s="44" t="str">
        <f t="shared" si="715"/>
        <v>Inviable Sanitariamente</v>
      </c>
      <c r="IRA475" s="44" t="str">
        <f t="shared" si="715"/>
        <v>Inviable Sanitariamente</v>
      </c>
      <c r="IRB475" s="44" t="str">
        <f t="shared" si="715"/>
        <v>Inviable Sanitariamente</v>
      </c>
      <c r="IRC475" s="44" t="str">
        <f t="shared" si="715"/>
        <v>Inviable Sanitariamente</v>
      </c>
      <c r="IRD475" s="44" t="str">
        <f t="shared" si="715"/>
        <v>Inviable Sanitariamente</v>
      </c>
      <c r="IRE475" s="44" t="str">
        <f t="shared" si="715"/>
        <v>Inviable Sanitariamente</v>
      </c>
      <c r="IRF475" s="44" t="str">
        <f t="shared" si="715"/>
        <v>Inviable Sanitariamente</v>
      </c>
      <c r="IRG475" s="44" t="str">
        <f t="shared" si="715"/>
        <v>Inviable Sanitariamente</v>
      </c>
      <c r="IRH475" s="44" t="str">
        <f t="shared" si="716"/>
        <v>Inviable Sanitariamente</v>
      </c>
      <c r="IRI475" s="44" t="str">
        <f t="shared" si="716"/>
        <v>Inviable Sanitariamente</v>
      </c>
      <c r="IRJ475" s="44" t="str">
        <f t="shared" si="716"/>
        <v>Inviable Sanitariamente</v>
      </c>
      <c r="IRK475" s="44" t="str">
        <f t="shared" si="716"/>
        <v>Inviable Sanitariamente</v>
      </c>
      <c r="IRL475" s="44" t="str">
        <f t="shared" si="716"/>
        <v>Inviable Sanitariamente</v>
      </c>
      <c r="IRM475" s="44" t="str">
        <f t="shared" si="716"/>
        <v>Inviable Sanitariamente</v>
      </c>
      <c r="IRN475" s="44" t="str">
        <f t="shared" si="716"/>
        <v>Inviable Sanitariamente</v>
      </c>
      <c r="IRO475" s="44" t="str">
        <f t="shared" si="716"/>
        <v>Inviable Sanitariamente</v>
      </c>
      <c r="IRP475" s="44" t="str">
        <f t="shared" si="716"/>
        <v>Inviable Sanitariamente</v>
      </c>
      <c r="IRQ475" s="44" t="str">
        <f t="shared" si="716"/>
        <v>Inviable Sanitariamente</v>
      </c>
      <c r="IRR475" s="44" t="str">
        <f t="shared" si="717"/>
        <v>Inviable Sanitariamente</v>
      </c>
      <c r="IRS475" s="44" t="str">
        <f t="shared" si="717"/>
        <v>Inviable Sanitariamente</v>
      </c>
      <c r="IRT475" s="44" t="str">
        <f t="shared" si="717"/>
        <v>Inviable Sanitariamente</v>
      </c>
      <c r="IRU475" s="44" t="str">
        <f t="shared" si="717"/>
        <v>Inviable Sanitariamente</v>
      </c>
      <c r="IRV475" s="44" t="str">
        <f t="shared" si="717"/>
        <v>Inviable Sanitariamente</v>
      </c>
      <c r="IRW475" s="44" t="str">
        <f t="shared" si="717"/>
        <v>Inviable Sanitariamente</v>
      </c>
      <c r="IRX475" s="44" t="str">
        <f t="shared" si="717"/>
        <v>Inviable Sanitariamente</v>
      </c>
      <c r="IRY475" s="44" t="str">
        <f t="shared" si="717"/>
        <v>Inviable Sanitariamente</v>
      </c>
      <c r="IRZ475" s="44" t="str">
        <f t="shared" si="717"/>
        <v>Inviable Sanitariamente</v>
      </c>
      <c r="ISA475" s="44" t="str">
        <f t="shared" si="717"/>
        <v>Inviable Sanitariamente</v>
      </c>
      <c r="ISB475" s="44" t="str">
        <f t="shared" si="718"/>
        <v>Inviable Sanitariamente</v>
      </c>
      <c r="ISC475" s="44" t="str">
        <f t="shared" si="718"/>
        <v>Inviable Sanitariamente</v>
      </c>
      <c r="ISD475" s="44" t="str">
        <f t="shared" si="718"/>
        <v>Inviable Sanitariamente</v>
      </c>
      <c r="ISE475" s="44" t="str">
        <f t="shared" si="718"/>
        <v>Inviable Sanitariamente</v>
      </c>
      <c r="ISF475" s="44" t="str">
        <f t="shared" si="718"/>
        <v>Inviable Sanitariamente</v>
      </c>
      <c r="ISG475" s="44" t="str">
        <f t="shared" si="718"/>
        <v>Inviable Sanitariamente</v>
      </c>
      <c r="ISH475" s="44" t="str">
        <f t="shared" si="718"/>
        <v>Inviable Sanitariamente</v>
      </c>
      <c r="ISI475" s="44" t="str">
        <f t="shared" si="718"/>
        <v>Inviable Sanitariamente</v>
      </c>
      <c r="ISJ475" s="44" t="str">
        <f t="shared" si="718"/>
        <v>Inviable Sanitariamente</v>
      </c>
      <c r="ISK475" s="44" t="str">
        <f t="shared" si="718"/>
        <v>Inviable Sanitariamente</v>
      </c>
      <c r="ISL475" s="44" t="str">
        <f t="shared" si="719"/>
        <v>Inviable Sanitariamente</v>
      </c>
      <c r="ISM475" s="44" t="str">
        <f t="shared" si="719"/>
        <v>Inviable Sanitariamente</v>
      </c>
      <c r="ISN475" s="44" t="str">
        <f t="shared" si="719"/>
        <v>Inviable Sanitariamente</v>
      </c>
      <c r="ISO475" s="44" t="str">
        <f t="shared" si="719"/>
        <v>Inviable Sanitariamente</v>
      </c>
      <c r="ISP475" s="44" t="str">
        <f t="shared" si="719"/>
        <v>Inviable Sanitariamente</v>
      </c>
      <c r="ISQ475" s="44" t="str">
        <f t="shared" si="719"/>
        <v>Inviable Sanitariamente</v>
      </c>
      <c r="ISR475" s="44" t="str">
        <f t="shared" si="719"/>
        <v>Inviable Sanitariamente</v>
      </c>
      <c r="ISS475" s="44" t="str">
        <f t="shared" si="719"/>
        <v>Inviable Sanitariamente</v>
      </c>
      <c r="IST475" s="44" t="str">
        <f t="shared" si="719"/>
        <v>Inviable Sanitariamente</v>
      </c>
      <c r="ISU475" s="44" t="str">
        <f t="shared" si="719"/>
        <v>Inviable Sanitariamente</v>
      </c>
      <c r="ISV475" s="44" t="str">
        <f t="shared" si="720"/>
        <v>Inviable Sanitariamente</v>
      </c>
      <c r="ISW475" s="44" t="str">
        <f t="shared" si="720"/>
        <v>Inviable Sanitariamente</v>
      </c>
      <c r="ISX475" s="44" t="str">
        <f t="shared" si="720"/>
        <v>Inviable Sanitariamente</v>
      </c>
      <c r="ISY475" s="44" t="str">
        <f t="shared" si="720"/>
        <v>Inviable Sanitariamente</v>
      </c>
      <c r="ISZ475" s="44" t="str">
        <f t="shared" si="720"/>
        <v>Inviable Sanitariamente</v>
      </c>
      <c r="ITA475" s="44" t="str">
        <f t="shared" si="720"/>
        <v>Inviable Sanitariamente</v>
      </c>
      <c r="ITB475" s="44" t="str">
        <f t="shared" si="720"/>
        <v>Inviable Sanitariamente</v>
      </c>
      <c r="ITC475" s="44" t="str">
        <f t="shared" si="720"/>
        <v>Inviable Sanitariamente</v>
      </c>
      <c r="ITD475" s="44" t="str">
        <f t="shared" si="720"/>
        <v>Inviable Sanitariamente</v>
      </c>
      <c r="ITE475" s="44" t="str">
        <f t="shared" si="720"/>
        <v>Inviable Sanitariamente</v>
      </c>
      <c r="ITF475" s="44" t="str">
        <f t="shared" si="721"/>
        <v>Inviable Sanitariamente</v>
      </c>
      <c r="ITG475" s="44" t="str">
        <f t="shared" si="721"/>
        <v>Inviable Sanitariamente</v>
      </c>
      <c r="ITH475" s="44" t="str">
        <f t="shared" si="721"/>
        <v>Inviable Sanitariamente</v>
      </c>
      <c r="ITI475" s="44" t="str">
        <f t="shared" si="721"/>
        <v>Inviable Sanitariamente</v>
      </c>
      <c r="ITJ475" s="44" t="str">
        <f t="shared" si="721"/>
        <v>Inviable Sanitariamente</v>
      </c>
      <c r="ITK475" s="44" t="str">
        <f t="shared" si="721"/>
        <v>Inviable Sanitariamente</v>
      </c>
      <c r="ITL475" s="44" t="str">
        <f t="shared" si="721"/>
        <v>Inviable Sanitariamente</v>
      </c>
      <c r="ITM475" s="44" t="str">
        <f t="shared" si="721"/>
        <v>Inviable Sanitariamente</v>
      </c>
      <c r="ITN475" s="44" t="str">
        <f t="shared" si="721"/>
        <v>Inviable Sanitariamente</v>
      </c>
      <c r="ITO475" s="44" t="str">
        <f t="shared" si="721"/>
        <v>Inviable Sanitariamente</v>
      </c>
      <c r="ITP475" s="44" t="str">
        <f t="shared" si="722"/>
        <v>Inviable Sanitariamente</v>
      </c>
      <c r="ITQ475" s="44" t="str">
        <f t="shared" si="722"/>
        <v>Inviable Sanitariamente</v>
      </c>
      <c r="ITR475" s="44" t="str">
        <f t="shared" si="722"/>
        <v>Inviable Sanitariamente</v>
      </c>
      <c r="ITS475" s="44" t="str">
        <f t="shared" si="722"/>
        <v>Inviable Sanitariamente</v>
      </c>
      <c r="ITT475" s="44" t="str">
        <f t="shared" si="722"/>
        <v>Inviable Sanitariamente</v>
      </c>
      <c r="ITU475" s="44" t="str">
        <f t="shared" si="722"/>
        <v>Inviable Sanitariamente</v>
      </c>
      <c r="ITV475" s="44" t="str">
        <f t="shared" si="722"/>
        <v>Inviable Sanitariamente</v>
      </c>
      <c r="ITW475" s="44" t="str">
        <f t="shared" si="722"/>
        <v>Inviable Sanitariamente</v>
      </c>
      <c r="ITX475" s="44" t="str">
        <f t="shared" si="722"/>
        <v>Inviable Sanitariamente</v>
      </c>
      <c r="ITY475" s="44" t="str">
        <f t="shared" si="722"/>
        <v>Inviable Sanitariamente</v>
      </c>
      <c r="ITZ475" s="44" t="str">
        <f t="shared" si="723"/>
        <v>Inviable Sanitariamente</v>
      </c>
      <c r="IUA475" s="44" t="str">
        <f t="shared" si="723"/>
        <v>Inviable Sanitariamente</v>
      </c>
      <c r="IUB475" s="44" t="str">
        <f t="shared" si="723"/>
        <v>Inviable Sanitariamente</v>
      </c>
      <c r="IUC475" s="44" t="str">
        <f t="shared" si="723"/>
        <v>Inviable Sanitariamente</v>
      </c>
      <c r="IUD475" s="44" t="str">
        <f t="shared" si="723"/>
        <v>Inviable Sanitariamente</v>
      </c>
      <c r="IUE475" s="44" t="str">
        <f t="shared" si="723"/>
        <v>Inviable Sanitariamente</v>
      </c>
      <c r="IUF475" s="44" t="str">
        <f t="shared" si="723"/>
        <v>Inviable Sanitariamente</v>
      </c>
      <c r="IUG475" s="44" t="str">
        <f t="shared" si="723"/>
        <v>Inviable Sanitariamente</v>
      </c>
      <c r="IUH475" s="44" t="str">
        <f t="shared" si="723"/>
        <v>Inviable Sanitariamente</v>
      </c>
      <c r="IUI475" s="44" t="str">
        <f t="shared" si="723"/>
        <v>Inviable Sanitariamente</v>
      </c>
      <c r="IUJ475" s="44" t="str">
        <f t="shared" si="724"/>
        <v>Inviable Sanitariamente</v>
      </c>
      <c r="IUK475" s="44" t="str">
        <f t="shared" si="724"/>
        <v>Inviable Sanitariamente</v>
      </c>
      <c r="IUL475" s="44" t="str">
        <f t="shared" si="724"/>
        <v>Inviable Sanitariamente</v>
      </c>
      <c r="IUM475" s="44" t="str">
        <f t="shared" si="724"/>
        <v>Inviable Sanitariamente</v>
      </c>
      <c r="IUN475" s="44" t="str">
        <f t="shared" si="724"/>
        <v>Inviable Sanitariamente</v>
      </c>
      <c r="IUO475" s="44" t="str">
        <f t="shared" si="724"/>
        <v>Inviable Sanitariamente</v>
      </c>
      <c r="IUP475" s="44" t="str">
        <f t="shared" si="724"/>
        <v>Inviable Sanitariamente</v>
      </c>
      <c r="IUQ475" s="44" t="str">
        <f t="shared" si="724"/>
        <v>Inviable Sanitariamente</v>
      </c>
      <c r="IUR475" s="44" t="str">
        <f t="shared" si="724"/>
        <v>Inviable Sanitariamente</v>
      </c>
      <c r="IUS475" s="44" t="str">
        <f t="shared" si="724"/>
        <v>Inviable Sanitariamente</v>
      </c>
      <c r="IUT475" s="44" t="str">
        <f t="shared" si="725"/>
        <v>Inviable Sanitariamente</v>
      </c>
      <c r="IUU475" s="44" t="str">
        <f t="shared" si="725"/>
        <v>Inviable Sanitariamente</v>
      </c>
      <c r="IUV475" s="44" t="str">
        <f t="shared" si="725"/>
        <v>Inviable Sanitariamente</v>
      </c>
      <c r="IUW475" s="44" t="str">
        <f t="shared" si="725"/>
        <v>Inviable Sanitariamente</v>
      </c>
      <c r="IUX475" s="44" t="str">
        <f t="shared" si="725"/>
        <v>Inviable Sanitariamente</v>
      </c>
      <c r="IUY475" s="44" t="str">
        <f t="shared" si="725"/>
        <v>Inviable Sanitariamente</v>
      </c>
      <c r="IUZ475" s="44" t="str">
        <f t="shared" si="725"/>
        <v>Inviable Sanitariamente</v>
      </c>
      <c r="IVA475" s="44" t="str">
        <f t="shared" si="725"/>
        <v>Inviable Sanitariamente</v>
      </c>
      <c r="IVB475" s="44" t="str">
        <f t="shared" si="725"/>
        <v>Inviable Sanitariamente</v>
      </c>
      <c r="IVC475" s="44" t="str">
        <f t="shared" si="725"/>
        <v>Inviable Sanitariamente</v>
      </c>
      <c r="IVD475" s="44" t="str">
        <f t="shared" si="726"/>
        <v>Inviable Sanitariamente</v>
      </c>
      <c r="IVE475" s="44" t="str">
        <f t="shared" si="726"/>
        <v>Inviable Sanitariamente</v>
      </c>
      <c r="IVF475" s="44" t="str">
        <f t="shared" si="726"/>
        <v>Inviable Sanitariamente</v>
      </c>
      <c r="IVG475" s="44" t="str">
        <f t="shared" si="726"/>
        <v>Inviable Sanitariamente</v>
      </c>
      <c r="IVH475" s="44" t="str">
        <f t="shared" si="726"/>
        <v>Inviable Sanitariamente</v>
      </c>
      <c r="IVI475" s="44" t="str">
        <f t="shared" si="726"/>
        <v>Inviable Sanitariamente</v>
      </c>
      <c r="IVJ475" s="44" t="str">
        <f t="shared" si="726"/>
        <v>Inviable Sanitariamente</v>
      </c>
      <c r="IVK475" s="44" t="str">
        <f t="shared" si="726"/>
        <v>Inviable Sanitariamente</v>
      </c>
      <c r="IVL475" s="44" t="str">
        <f t="shared" si="726"/>
        <v>Inviable Sanitariamente</v>
      </c>
      <c r="IVM475" s="44" t="str">
        <f t="shared" si="726"/>
        <v>Inviable Sanitariamente</v>
      </c>
      <c r="IVN475" s="44" t="str">
        <f t="shared" si="727"/>
        <v>Inviable Sanitariamente</v>
      </c>
      <c r="IVO475" s="44" t="str">
        <f t="shared" si="727"/>
        <v>Inviable Sanitariamente</v>
      </c>
      <c r="IVP475" s="44" t="str">
        <f t="shared" si="727"/>
        <v>Inviable Sanitariamente</v>
      </c>
      <c r="IVQ475" s="44" t="str">
        <f t="shared" si="727"/>
        <v>Inviable Sanitariamente</v>
      </c>
      <c r="IVR475" s="44" t="str">
        <f t="shared" si="727"/>
        <v>Inviable Sanitariamente</v>
      </c>
      <c r="IVS475" s="44" t="str">
        <f t="shared" si="727"/>
        <v>Inviable Sanitariamente</v>
      </c>
      <c r="IVT475" s="44" t="str">
        <f t="shared" si="727"/>
        <v>Inviable Sanitariamente</v>
      </c>
      <c r="IVU475" s="44" t="str">
        <f t="shared" si="727"/>
        <v>Inviable Sanitariamente</v>
      </c>
      <c r="IVV475" s="44" t="str">
        <f t="shared" si="727"/>
        <v>Inviable Sanitariamente</v>
      </c>
      <c r="IVW475" s="44" t="str">
        <f t="shared" si="727"/>
        <v>Inviable Sanitariamente</v>
      </c>
      <c r="IVX475" s="44" t="str">
        <f t="shared" si="728"/>
        <v>Inviable Sanitariamente</v>
      </c>
      <c r="IVY475" s="44" t="str">
        <f t="shared" si="728"/>
        <v>Inviable Sanitariamente</v>
      </c>
      <c r="IVZ475" s="44" t="str">
        <f t="shared" si="728"/>
        <v>Inviable Sanitariamente</v>
      </c>
      <c r="IWA475" s="44" t="str">
        <f t="shared" si="728"/>
        <v>Inviable Sanitariamente</v>
      </c>
      <c r="IWB475" s="44" t="str">
        <f t="shared" si="728"/>
        <v>Inviable Sanitariamente</v>
      </c>
      <c r="IWC475" s="44" t="str">
        <f t="shared" si="728"/>
        <v>Inviable Sanitariamente</v>
      </c>
      <c r="IWD475" s="44" t="str">
        <f t="shared" si="728"/>
        <v>Inviable Sanitariamente</v>
      </c>
      <c r="IWE475" s="44" t="str">
        <f t="shared" si="728"/>
        <v>Inviable Sanitariamente</v>
      </c>
      <c r="IWF475" s="44" t="str">
        <f t="shared" si="728"/>
        <v>Inviable Sanitariamente</v>
      </c>
      <c r="IWG475" s="44" t="str">
        <f t="shared" si="728"/>
        <v>Inviable Sanitariamente</v>
      </c>
      <c r="IWH475" s="44" t="str">
        <f t="shared" si="729"/>
        <v>Inviable Sanitariamente</v>
      </c>
      <c r="IWI475" s="44" t="str">
        <f t="shared" si="729"/>
        <v>Inviable Sanitariamente</v>
      </c>
      <c r="IWJ475" s="44" t="str">
        <f t="shared" si="729"/>
        <v>Inviable Sanitariamente</v>
      </c>
      <c r="IWK475" s="44" t="str">
        <f t="shared" si="729"/>
        <v>Inviable Sanitariamente</v>
      </c>
      <c r="IWL475" s="44" t="str">
        <f t="shared" si="729"/>
        <v>Inviable Sanitariamente</v>
      </c>
      <c r="IWM475" s="44" t="str">
        <f t="shared" si="729"/>
        <v>Inviable Sanitariamente</v>
      </c>
      <c r="IWN475" s="44" t="str">
        <f t="shared" si="729"/>
        <v>Inviable Sanitariamente</v>
      </c>
      <c r="IWO475" s="44" t="str">
        <f t="shared" si="729"/>
        <v>Inviable Sanitariamente</v>
      </c>
      <c r="IWP475" s="44" t="str">
        <f t="shared" si="729"/>
        <v>Inviable Sanitariamente</v>
      </c>
      <c r="IWQ475" s="44" t="str">
        <f t="shared" si="729"/>
        <v>Inviable Sanitariamente</v>
      </c>
      <c r="IWR475" s="44" t="str">
        <f t="shared" si="730"/>
        <v>Inviable Sanitariamente</v>
      </c>
      <c r="IWS475" s="44" t="str">
        <f t="shared" si="730"/>
        <v>Inviable Sanitariamente</v>
      </c>
      <c r="IWT475" s="44" t="str">
        <f t="shared" si="730"/>
        <v>Inviable Sanitariamente</v>
      </c>
      <c r="IWU475" s="44" t="str">
        <f t="shared" si="730"/>
        <v>Inviable Sanitariamente</v>
      </c>
      <c r="IWV475" s="44" t="str">
        <f t="shared" si="730"/>
        <v>Inviable Sanitariamente</v>
      </c>
      <c r="IWW475" s="44" t="str">
        <f t="shared" si="730"/>
        <v>Inviable Sanitariamente</v>
      </c>
      <c r="IWX475" s="44" t="str">
        <f t="shared" si="730"/>
        <v>Inviable Sanitariamente</v>
      </c>
      <c r="IWY475" s="44" t="str">
        <f t="shared" si="730"/>
        <v>Inviable Sanitariamente</v>
      </c>
      <c r="IWZ475" s="44" t="str">
        <f t="shared" si="730"/>
        <v>Inviable Sanitariamente</v>
      </c>
      <c r="IXA475" s="44" t="str">
        <f t="shared" si="730"/>
        <v>Inviable Sanitariamente</v>
      </c>
      <c r="IXB475" s="44" t="str">
        <f t="shared" si="731"/>
        <v>Inviable Sanitariamente</v>
      </c>
      <c r="IXC475" s="44" t="str">
        <f t="shared" si="731"/>
        <v>Inviable Sanitariamente</v>
      </c>
      <c r="IXD475" s="44" t="str">
        <f t="shared" si="731"/>
        <v>Inviable Sanitariamente</v>
      </c>
      <c r="IXE475" s="44" t="str">
        <f t="shared" si="731"/>
        <v>Inviable Sanitariamente</v>
      </c>
      <c r="IXF475" s="44" t="str">
        <f t="shared" si="731"/>
        <v>Inviable Sanitariamente</v>
      </c>
      <c r="IXG475" s="44" t="str">
        <f t="shared" si="731"/>
        <v>Inviable Sanitariamente</v>
      </c>
      <c r="IXH475" s="44" t="str">
        <f t="shared" si="731"/>
        <v>Inviable Sanitariamente</v>
      </c>
      <c r="IXI475" s="44" t="str">
        <f t="shared" si="731"/>
        <v>Inviable Sanitariamente</v>
      </c>
      <c r="IXJ475" s="44" t="str">
        <f t="shared" si="731"/>
        <v>Inviable Sanitariamente</v>
      </c>
      <c r="IXK475" s="44" t="str">
        <f t="shared" si="731"/>
        <v>Inviable Sanitariamente</v>
      </c>
      <c r="IXL475" s="44" t="str">
        <f t="shared" si="732"/>
        <v>Inviable Sanitariamente</v>
      </c>
      <c r="IXM475" s="44" t="str">
        <f t="shared" si="732"/>
        <v>Inviable Sanitariamente</v>
      </c>
      <c r="IXN475" s="44" t="str">
        <f t="shared" si="732"/>
        <v>Inviable Sanitariamente</v>
      </c>
      <c r="IXO475" s="44" t="str">
        <f t="shared" si="732"/>
        <v>Inviable Sanitariamente</v>
      </c>
      <c r="IXP475" s="44" t="str">
        <f t="shared" si="732"/>
        <v>Inviable Sanitariamente</v>
      </c>
      <c r="IXQ475" s="44" t="str">
        <f t="shared" si="732"/>
        <v>Inviable Sanitariamente</v>
      </c>
      <c r="IXR475" s="44" t="str">
        <f t="shared" si="732"/>
        <v>Inviable Sanitariamente</v>
      </c>
      <c r="IXS475" s="44" t="str">
        <f t="shared" si="732"/>
        <v>Inviable Sanitariamente</v>
      </c>
      <c r="IXT475" s="44" t="str">
        <f t="shared" si="732"/>
        <v>Inviable Sanitariamente</v>
      </c>
      <c r="IXU475" s="44" t="str">
        <f t="shared" si="732"/>
        <v>Inviable Sanitariamente</v>
      </c>
      <c r="IXV475" s="44" t="str">
        <f t="shared" si="733"/>
        <v>Inviable Sanitariamente</v>
      </c>
      <c r="IXW475" s="44" t="str">
        <f t="shared" si="733"/>
        <v>Inviable Sanitariamente</v>
      </c>
      <c r="IXX475" s="44" t="str">
        <f t="shared" si="733"/>
        <v>Inviable Sanitariamente</v>
      </c>
      <c r="IXY475" s="44" t="str">
        <f t="shared" si="733"/>
        <v>Inviable Sanitariamente</v>
      </c>
      <c r="IXZ475" s="44" t="str">
        <f t="shared" si="733"/>
        <v>Inviable Sanitariamente</v>
      </c>
      <c r="IYA475" s="44" t="str">
        <f t="shared" si="733"/>
        <v>Inviable Sanitariamente</v>
      </c>
      <c r="IYB475" s="44" t="str">
        <f t="shared" si="733"/>
        <v>Inviable Sanitariamente</v>
      </c>
      <c r="IYC475" s="44" t="str">
        <f t="shared" si="733"/>
        <v>Inviable Sanitariamente</v>
      </c>
      <c r="IYD475" s="44" t="str">
        <f t="shared" si="733"/>
        <v>Inviable Sanitariamente</v>
      </c>
      <c r="IYE475" s="44" t="str">
        <f t="shared" si="733"/>
        <v>Inviable Sanitariamente</v>
      </c>
      <c r="IYF475" s="44" t="str">
        <f t="shared" si="734"/>
        <v>Inviable Sanitariamente</v>
      </c>
      <c r="IYG475" s="44" t="str">
        <f t="shared" si="734"/>
        <v>Inviable Sanitariamente</v>
      </c>
      <c r="IYH475" s="44" t="str">
        <f t="shared" si="734"/>
        <v>Inviable Sanitariamente</v>
      </c>
      <c r="IYI475" s="44" t="str">
        <f t="shared" si="734"/>
        <v>Inviable Sanitariamente</v>
      </c>
      <c r="IYJ475" s="44" t="str">
        <f t="shared" si="734"/>
        <v>Inviable Sanitariamente</v>
      </c>
      <c r="IYK475" s="44" t="str">
        <f t="shared" si="734"/>
        <v>Inviable Sanitariamente</v>
      </c>
      <c r="IYL475" s="44" t="str">
        <f t="shared" si="734"/>
        <v>Inviable Sanitariamente</v>
      </c>
      <c r="IYM475" s="44" t="str">
        <f t="shared" si="734"/>
        <v>Inviable Sanitariamente</v>
      </c>
      <c r="IYN475" s="44" t="str">
        <f t="shared" si="734"/>
        <v>Inviable Sanitariamente</v>
      </c>
      <c r="IYO475" s="44" t="str">
        <f t="shared" si="734"/>
        <v>Inviable Sanitariamente</v>
      </c>
      <c r="IYP475" s="44" t="str">
        <f t="shared" si="735"/>
        <v>Inviable Sanitariamente</v>
      </c>
      <c r="IYQ475" s="44" t="str">
        <f t="shared" si="735"/>
        <v>Inviable Sanitariamente</v>
      </c>
      <c r="IYR475" s="44" t="str">
        <f t="shared" si="735"/>
        <v>Inviable Sanitariamente</v>
      </c>
      <c r="IYS475" s="44" t="str">
        <f t="shared" si="735"/>
        <v>Inviable Sanitariamente</v>
      </c>
      <c r="IYT475" s="44" t="str">
        <f t="shared" si="735"/>
        <v>Inviable Sanitariamente</v>
      </c>
      <c r="IYU475" s="44" t="str">
        <f t="shared" si="735"/>
        <v>Inviable Sanitariamente</v>
      </c>
      <c r="IYV475" s="44" t="str">
        <f t="shared" si="735"/>
        <v>Inviable Sanitariamente</v>
      </c>
      <c r="IYW475" s="44" t="str">
        <f t="shared" si="735"/>
        <v>Inviable Sanitariamente</v>
      </c>
      <c r="IYX475" s="44" t="str">
        <f t="shared" si="735"/>
        <v>Inviable Sanitariamente</v>
      </c>
      <c r="IYY475" s="44" t="str">
        <f t="shared" si="735"/>
        <v>Inviable Sanitariamente</v>
      </c>
      <c r="IYZ475" s="44" t="str">
        <f t="shared" si="736"/>
        <v>Inviable Sanitariamente</v>
      </c>
      <c r="IZA475" s="44" t="str">
        <f t="shared" si="736"/>
        <v>Inviable Sanitariamente</v>
      </c>
      <c r="IZB475" s="44" t="str">
        <f t="shared" si="736"/>
        <v>Inviable Sanitariamente</v>
      </c>
      <c r="IZC475" s="44" t="str">
        <f t="shared" si="736"/>
        <v>Inviable Sanitariamente</v>
      </c>
      <c r="IZD475" s="44" t="str">
        <f t="shared" si="736"/>
        <v>Inviable Sanitariamente</v>
      </c>
      <c r="IZE475" s="44" t="str">
        <f t="shared" si="736"/>
        <v>Inviable Sanitariamente</v>
      </c>
      <c r="IZF475" s="44" t="str">
        <f t="shared" si="736"/>
        <v>Inviable Sanitariamente</v>
      </c>
      <c r="IZG475" s="44" t="str">
        <f t="shared" si="736"/>
        <v>Inviable Sanitariamente</v>
      </c>
      <c r="IZH475" s="44" t="str">
        <f t="shared" si="736"/>
        <v>Inviable Sanitariamente</v>
      </c>
      <c r="IZI475" s="44" t="str">
        <f t="shared" si="736"/>
        <v>Inviable Sanitariamente</v>
      </c>
      <c r="IZJ475" s="44" t="str">
        <f t="shared" si="737"/>
        <v>Inviable Sanitariamente</v>
      </c>
      <c r="IZK475" s="44" t="str">
        <f t="shared" si="737"/>
        <v>Inviable Sanitariamente</v>
      </c>
      <c r="IZL475" s="44" t="str">
        <f t="shared" si="737"/>
        <v>Inviable Sanitariamente</v>
      </c>
      <c r="IZM475" s="44" t="str">
        <f t="shared" si="737"/>
        <v>Inviable Sanitariamente</v>
      </c>
      <c r="IZN475" s="44" t="str">
        <f t="shared" si="737"/>
        <v>Inviable Sanitariamente</v>
      </c>
      <c r="IZO475" s="44" t="str">
        <f t="shared" si="737"/>
        <v>Inviable Sanitariamente</v>
      </c>
      <c r="IZP475" s="44" t="str">
        <f t="shared" si="737"/>
        <v>Inviable Sanitariamente</v>
      </c>
      <c r="IZQ475" s="44" t="str">
        <f t="shared" si="737"/>
        <v>Inviable Sanitariamente</v>
      </c>
      <c r="IZR475" s="44" t="str">
        <f t="shared" si="737"/>
        <v>Inviable Sanitariamente</v>
      </c>
      <c r="IZS475" s="44" t="str">
        <f t="shared" si="737"/>
        <v>Inviable Sanitariamente</v>
      </c>
      <c r="IZT475" s="44" t="str">
        <f t="shared" si="738"/>
        <v>Inviable Sanitariamente</v>
      </c>
      <c r="IZU475" s="44" t="str">
        <f t="shared" si="738"/>
        <v>Inviable Sanitariamente</v>
      </c>
      <c r="IZV475" s="44" t="str">
        <f t="shared" si="738"/>
        <v>Inviable Sanitariamente</v>
      </c>
      <c r="IZW475" s="44" t="str">
        <f t="shared" si="738"/>
        <v>Inviable Sanitariamente</v>
      </c>
      <c r="IZX475" s="44" t="str">
        <f t="shared" si="738"/>
        <v>Inviable Sanitariamente</v>
      </c>
      <c r="IZY475" s="44" t="str">
        <f t="shared" si="738"/>
        <v>Inviable Sanitariamente</v>
      </c>
      <c r="IZZ475" s="44" t="str">
        <f t="shared" si="738"/>
        <v>Inviable Sanitariamente</v>
      </c>
      <c r="JAA475" s="44" t="str">
        <f t="shared" si="738"/>
        <v>Inviable Sanitariamente</v>
      </c>
      <c r="JAB475" s="44" t="str">
        <f t="shared" si="738"/>
        <v>Inviable Sanitariamente</v>
      </c>
      <c r="JAC475" s="44" t="str">
        <f t="shared" si="738"/>
        <v>Inviable Sanitariamente</v>
      </c>
      <c r="JAD475" s="44" t="str">
        <f t="shared" si="739"/>
        <v>Inviable Sanitariamente</v>
      </c>
      <c r="JAE475" s="44" t="str">
        <f t="shared" si="739"/>
        <v>Inviable Sanitariamente</v>
      </c>
      <c r="JAF475" s="44" t="str">
        <f t="shared" si="739"/>
        <v>Inviable Sanitariamente</v>
      </c>
      <c r="JAG475" s="44" t="str">
        <f t="shared" si="739"/>
        <v>Inviable Sanitariamente</v>
      </c>
      <c r="JAH475" s="44" t="str">
        <f t="shared" si="739"/>
        <v>Inviable Sanitariamente</v>
      </c>
      <c r="JAI475" s="44" t="str">
        <f t="shared" si="739"/>
        <v>Inviable Sanitariamente</v>
      </c>
      <c r="JAJ475" s="44" t="str">
        <f t="shared" si="739"/>
        <v>Inviable Sanitariamente</v>
      </c>
      <c r="JAK475" s="44" t="str">
        <f t="shared" si="739"/>
        <v>Inviable Sanitariamente</v>
      </c>
      <c r="JAL475" s="44" t="str">
        <f t="shared" si="739"/>
        <v>Inviable Sanitariamente</v>
      </c>
      <c r="JAM475" s="44" t="str">
        <f t="shared" si="739"/>
        <v>Inviable Sanitariamente</v>
      </c>
      <c r="JAN475" s="44" t="str">
        <f t="shared" si="740"/>
        <v>Inviable Sanitariamente</v>
      </c>
      <c r="JAO475" s="44" t="str">
        <f t="shared" si="740"/>
        <v>Inviable Sanitariamente</v>
      </c>
      <c r="JAP475" s="44" t="str">
        <f t="shared" si="740"/>
        <v>Inviable Sanitariamente</v>
      </c>
      <c r="JAQ475" s="44" t="str">
        <f t="shared" si="740"/>
        <v>Inviable Sanitariamente</v>
      </c>
      <c r="JAR475" s="44" t="str">
        <f t="shared" si="740"/>
        <v>Inviable Sanitariamente</v>
      </c>
      <c r="JAS475" s="44" t="str">
        <f t="shared" si="740"/>
        <v>Inviable Sanitariamente</v>
      </c>
      <c r="JAT475" s="44" t="str">
        <f t="shared" si="740"/>
        <v>Inviable Sanitariamente</v>
      </c>
      <c r="JAU475" s="44" t="str">
        <f t="shared" si="740"/>
        <v>Inviable Sanitariamente</v>
      </c>
      <c r="JAV475" s="44" t="str">
        <f t="shared" si="740"/>
        <v>Inviable Sanitariamente</v>
      </c>
      <c r="JAW475" s="44" t="str">
        <f t="shared" si="740"/>
        <v>Inviable Sanitariamente</v>
      </c>
      <c r="JAX475" s="44" t="str">
        <f t="shared" si="741"/>
        <v>Inviable Sanitariamente</v>
      </c>
      <c r="JAY475" s="44" t="str">
        <f t="shared" si="741"/>
        <v>Inviable Sanitariamente</v>
      </c>
      <c r="JAZ475" s="44" t="str">
        <f t="shared" si="741"/>
        <v>Inviable Sanitariamente</v>
      </c>
      <c r="JBA475" s="44" t="str">
        <f t="shared" si="741"/>
        <v>Inviable Sanitariamente</v>
      </c>
      <c r="JBB475" s="44" t="str">
        <f t="shared" si="741"/>
        <v>Inviable Sanitariamente</v>
      </c>
      <c r="JBC475" s="44" t="str">
        <f t="shared" si="741"/>
        <v>Inviable Sanitariamente</v>
      </c>
      <c r="JBD475" s="44" t="str">
        <f t="shared" si="741"/>
        <v>Inviable Sanitariamente</v>
      </c>
      <c r="JBE475" s="44" t="str">
        <f t="shared" si="741"/>
        <v>Inviable Sanitariamente</v>
      </c>
      <c r="JBF475" s="44" t="str">
        <f t="shared" si="741"/>
        <v>Inviable Sanitariamente</v>
      </c>
      <c r="JBG475" s="44" t="str">
        <f t="shared" si="741"/>
        <v>Inviable Sanitariamente</v>
      </c>
      <c r="JBH475" s="44" t="str">
        <f t="shared" si="742"/>
        <v>Inviable Sanitariamente</v>
      </c>
      <c r="JBI475" s="44" t="str">
        <f t="shared" si="742"/>
        <v>Inviable Sanitariamente</v>
      </c>
      <c r="JBJ475" s="44" t="str">
        <f t="shared" si="742"/>
        <v>Inviable Sanitariamente</v>
      </c>
      <c r="JBK475" s="44" t="str">
        <f t="shared" si="742"/>
        <v>Inviable Sanitariamente</v>
      </c>
      <c r="JBL475" s="44" t="str">
        <f t="shared" si="742"/>
        <v>Inviable Sanitariamente</v>
      </c>
      <c r="JBM475" s="44" t="str">
        <f t="shared" si="742"/>
        <v>Inviable Sanitariamente</v>
      </c>
      <c r="JBN475" s="44" t="str">
        <f t="shared" si="742"/>
        <v>Inviable Sanitariamente</v>
      </c>
      <c r="JBO475" s="44" t="str">
        <f t="shared" si="742"/>
        <v>Inviable Sanitariamente</v>
      </c>
      <c r="JBP475" s="44" t="str">
        <f t="shared" si="742"/>
        <v>Inviable Sanitariamente</v>
      </c>
      <c r="JBQ475" s="44" t="str">
        <f t="shared" si="742"/>
        <v>Inviable Sanitariamente</v>
      </c>
      <c r="JBR475" s="44" t="str">
        <f t="shared" si="743"/>
        <v>Inviable Sanitariamente</v>
      </c>
      <c r="JBS475" s="44" t="str">
        <f t="shared" si="743"/>
        <v>Inviable Sanitariamente</v>
      </c>
      <c r="JBT475" s="44" t="str">
        <f t="shared" si="743"/>
        <v>Inviable Sanitariamente</v>
      </c>
      <c r="JBU475" s="44" t="str">
        <f t="shared" si="743"/>
        <v>Inviable Sanitariamente</v>
      </c>
      <c r="JBV475" s="44" t="str">
        <f t="shared" si="743"/>
        <v>Inviable Sanitariamente</v>
      </c>
      <c r="JBW475" s="44" t="str">
        <f t="shared" si="743"/>
        <v>Inviable Sanitariamente</v>
      </c>
      <c r="JBX475" s="44" t="str">
        <f t="shared" si="743"/>
        <v>Inviable Sanitariamente</v>
      </c>
      <c r="JBY475" s="44" t="str">
        <f t="shared" si="743"/>
        <v>Inviable Sanitariamente</v>
      </c>
      <c r="JBZ475" s="44" t="str">
        <f t="shared" si="743"/>
        <v>Inviable Sanitariamente</v>
      </c>
      <c r="JCA475" s="44" t="str">
        <f t="shared" si="743"/>
        <v>Inviable Sanitariamente</v>
      </c>
      <c r="JCB475" s="44" t="str">
        <f t="shared" si="744"/>
        <v>Inviable Sanitariamente</v>
      </c>
      <c r="JCC475" s="44" t="str">
        <f t="shared" si="744"/>
        <v>Inviable Sanitariamente</v>
      </c>
      <c r="JCD475" s="44" t="str">
        <f t="shared" si="744"/>
        <v>Inviable Sanitariamente</v>
      </c>
      <c r="JCE475" s="44" t="str">
        <f t="shared" si="744"/>
        <v>Inviable Sanitariamente</v>
      </c>
      <c r="JCF475" s="44" t="str">
        <f t="shared" si="744"/>
        <v>Inviable Sanitariamente</v>
      </c>
      <c r="JCG475" s="44" t="str">
        <f t="shared" si="744"/>
        <v>Inviable Sanitariamente</v>
      </c>
      <c r="JCH475" s="44" t="str">
        <f t="shared" si="744"/>
        <v>Inviable Sanitariamente</v>
      </c>
      <c r="JCI475" s="44" t="str">
        <f t="shared" si="744"/>
        <v>Inviable Sanitariamente</v>
      </c>
      <c r="JCJ475" s="44" t="str">
        <f t="shared" si="744"/>
        <v>Inviable Sanitariamente</v>
      </c>
      <c r="JCK475" s="44" t="str">
        <f t="shared" si="744"/>
        <v>Inviable Sanitariamente</v>
      </c>
      <c r="JCL475" s="44" t="str">
        <f t="shared" si="745"/>
        <v>Inviable Sanitariamente</v>
      </c>
      <c r="JCM475" s="44" t="str">
        <f t="shared" si="745"/>
        <v>Inviable Sanitariamente</v>
      </c>
      <c r="JCN475" s="44" t="str">
        <f t="shared" si="745"/>
        <v>Inviable Sanitariamente</v>
      </c>
      <c r="JCO475" s="44" t="str">
        <f t="shared" si="745"/>
        <v>Inviable Sanitariamente</v>
      </c>
      <c r="JCP475" s="44" t="str">
        <f t="shared" si="745"/>
        <v>Inviable Sanitariamente</v>
      </c>
      <c r="JCQ475" s="44" t="str">
        <f t="shared" si="745"/>
        <v>Inviable Sanitariamente</v>
      </c>
      <c r="JCR475" s="44" t="str">
        <f t="shared" si="745"/>
        <v>Inviable Sanitariamente</v>
      </c>
      <c r="JCS475" s="44" t="str">
        <f t="shared" si="745"/>
        <v>Inviable Sanitariamente</v>
      </c>
      <c r="JCT475" s="44" t="str">
        <f t="shared" si="745"/>
        <v>Inviable Sanitariamente</v>
      </c>
      <c r="JCU475" s="44" t="str">
        <f t="shared" si="745"/>
        <v>Inviable Sanitariamente</v>
      </c>
      <c r="JCV475" s="44" t="str">
        <f t="shared" si="746"/>
        <v>Inviable Sanitariamente</v>
      </c>
      <c r="JCW475" s="44" t="str">
        <f t="shared" si="746"/>
        <v>Inviable Sanitariamente</v>
      </c>
      <c r="JCX475" s="44" t="str">
        <f t="shared" si="746"/>
        <v>Inviable Sanitariamente</v>
      </c>
      <c r="JCY475" s="44" t="str">
        <f t="shared" si="746"/>
        <v>Inviable Sanitariamente</v>
      </c>
      <c r="JCZ475" s="44" t="str">
        <f t="shared" si="746"/>
        <v>Inviable Sanitariamente</v>
      </c>
      <c r="JDA475" s="44" t="str">
        <f t="shared" si="746"/>
        <v>Inviable Sanitariamente</v>
      </c>
      <c r="JDB475" s="44" t="str">
        <f t="shared" si="746"/>
        <v>Inviable Sanitariamente</v>
      </c>
      <c r="JDC475" s="44" t="str">
        <f t="shared" si="746"/>
        <v>Inviable Sanitariamente</v>
      </c>
      <c r="JDD475" s="44" t="str">
        <f t="shared" si="746"/>
        <v>Inviable Sanitariamente</v>
      </c>
      <c r="JDE475" s="44" t="str">
        <f t="shared" si="746"/>
        <v>Inviable Sanitariamente</v>
      </c>
      <c r="JDF475" s="44" t="str">
        <f t="shared" si="747"/>
        <v>Inviable Sanitariamente</v>
      </c>
      <c r="JDG475" s="44" t="str">
        <f t="shared" si="747"/>
        <v>Inviable Sanitariamente</v>
      </c>
      <c r="JDH475" s="44" t="str">
        <f t="shared" si="747"/>
        <v>Inviable Sanitariamente</v>
      </c>
      <c r="JDI475" s="44" t="str">
        <f t="shared" si="747"/>
        <v>Inviable Sanitariamente</v>
      </c>
      <c r="JDJ475" s="44" t="str">
        <f t="shared" si="747"/>
        <v>Inviable Sanitariamente</v>
      </c>
      <c r="JDK475" s="44" t="str">
        <f t="shared" si="747"/>
        <v>Inviable Sanitariamente</v>
      </c>
      <c r="JDL475" s="44" t="str">
        <f t="shared" si="747"/>
        <v>Inviable Sanitariamente</v>
      </c>
      <c r="JDM475" s="44" t="str">
        <f t="shared" si="747"/>
        <v>Inviable Sanitariamente</v>
      </c>
      <c r="JDN475" s="44" t="str">
        <f t="shared" si="747"/>
        <v>Inviable Sanitariamente</v>
      </c>
      <c r="JDO475" s="44" t="str">
        <f t="shared" si="747"/>
        <v>Inviable Sanitariamente</v>
      </c>
      <c r="JDP475" s="44" t="str">
        <f t="shared" si="748"/>
        <v>Inviable Sanitariamente</v>
      </c>
      <c r="JDQ475" s="44" t="str">
        <f t="shared" si="748"/>
        <v>Inviable Sanitariamente</v>
      </c>
      <c r="JDR475" s="44" t="str">
        <f t="shared" si="748"/>
        <v>Inviable Sanitariamente</v>
      </c>
      <c r="JDS475" s="44" t="str">
        <f t="shared" si="748"/>
        <v>Inviable Sanitariamente</v>
      </c>
      <c r="JDT475" s="44" t="str">
        <f t="shared" si="748"/>
        <v>Inviable Sanitariamente</v>
      </c>
      <c r="JDU475" s="44" t="str">
        <f t="shared" si="748"/>
        <v>Inviable Sanitariamente</v>
      </c>
      <c r="JDV475" s="44" t="str">
        <f t="shared" si="748"/>
        <v>Inviable Sanitariamente</v>
      </c>
      <c r="JDW475" s="44" t="str">
        <f t="shared" si="748"/>
        <v>Inviable Sanitariamente</v>
      </c>
      <c r="JDX475" s="44" t="str">
        <f t="shared" si="748"/>
        <v>Inviable Sanitariamente</v>
      </c>
      <c r="JDY475" s="44" t="str">
        <f t="shared" si="748"/>
        <v>Inviable Sanitariamente</v>
      </c>
      <c r="JDZ475" s="44" t="str">
        <f t="shared" si="749"/>
        <v>Inviable Sanitariamente</v>
      </c>
      <c r="JEA475" s="44" t="str">
        <f t="shared" si="749"/>
        <v>Inviable Sanitariamente</v>
      </c>
      <c r="JEB475" s="44" t="str">
        <f t="shared" si="749"/>
        <v>Inviable Sanitariamente</v>
      </c>
      <c r="JEC475" s="44" t="str">
        <f t="shared" si="749"/>
        <v>Inviable Sanitariamente</v>
      </c>
      <c r="JED475" s="44" t="str">
        <f t="shared" si="749"/>
        <v>Inviable Sanitariamente</v>
      </c>
      <c r="JEE475" s="44" t="str">
        <f t="shared" si="749"/>
        <v>Inviable Sanitariamente</v>
      </c>
      <c r="JEF475" s="44" t="str">
        <f t="shared" si="749"/>
        <v>Inviable Sanitariamente</v>
      </c>
      <c r="JEG475" s="44" t="str">
        <f t="shared" si="749"/>
        <v>Inviable Sanitariamente</v>
      </c>
      <c r="JEH475" s="44" t="str">
        <f t="shared" si="749"/>
        <v>Inviable Sanitariamente</v>
      </c>
      <c r="JEI475" s="44" t="str">
        <f t="shared" si="749"/>
        <v>Inviable Sanitariamente</v>
      </c>
      <c r="JEJ475" s="44" t="str">
        <f t="shared" si="750"/>
        <v>Inviable Sanitariamente</v>
      </c>
      <c r="JEK475" s="44" t="str">
        <f t="shared" si="750"/>
        <v>Inviable Sanitariamente</v>
      </c>
      <c r="JEL475" s="44" t="str">
        <f t="shared" si="750"/>
        <v>Inviable Sanitariamente</v>
      </c>
      <c r="JEM475" s="44" t="str">
        <f t="shared" si="750"/>
        <v>Inviable Sanitariamente</v>
      </c>
      <c r="JEN475" s="44" t="str">
        <f t="shared" si="750"/>
        <v>Inviable Sanitariamente</v>
      </c>
      <c r="JEO475" s="44" t="str">
        <f t="shared" si="750"/>
        <v>Inviable Sanitariamente</v>
      </c>
      <c r="JEP475" s="44" t="str">
        <f t="shared" si="750"/>
        <v>Inviable Sanitariamente</v>
      </c>
      <c r="JEQ475" s="44" t="str">
        <f t="shared" si="750"/>
        <v>Inviable Sanitariamente</v>
      </c>
      <c r="JER475" s="44" t="str">
        <f t="shared" si="750"/>
        <v>Inviable Sanitariamente</v>
      </c>
      <c r="JES475" s="44" t="str">
        <f t="shared" si="750"/>
        <v>Inviable Sanitariamente</v>
      </c>
      <c r="JET475" s="44" t="str">
        <f t="shared" si="751"/>
        <v>Inviable Sanitariamente</v>
      </c>
      <c r="JEU475" s="44" t="str">
        <f t="shared" si="751"/>
        <v>Inviable Sanitariamente</v>
      </c>
      <c r="JEV475" s="44" t="str">
        <f t="shared" si="751"/>
        <v>Inviable Sanitariamente</v>
      </c>
      <c r="JEW475" s="44" t="str">
        <f t="shared" si="751"/>
        <v>Inviable Sanitariamente</v>
      </c>
      <c r="JEX475" s="44" t="str">
        <f t="shared" si="751"/>
        <v>Inviable Sanitariamente</v>
      </c>
      <c r="JEY475" s="44" t="str">
        <f t="shared" si="751"/>
        <v>Inviable Sanitariamente</v>
      </c>
      <c r="JEZ475" s="44" t="str">
        <f t="shared" si="751"/>
        <v>Inviable Sanitariamente</v>
      </c>
      <c r="JFA475" s="44" t="str">
        <f t="shared" si="751"/>
        <v>Inviable Sanitariamente</v>
      </c>
      <c r="JFB475" s="44" t="str">
        <f t="shared" si="751"/>
        <v>Inviable Sanitariamente</v>
      </c>
      <c r="JFC475" s="44" t="str">
        <f t="shared" si="751"/>
        <v>Inviable Sanitariamente</v>
      </c>
      <c r="JFD475" s="44" t="str">
        <f t="shared" si="752"/>
        <v>Inviable Sanitariamente</v>
      </c>
      <c r="JFE475" s="44" t="str">
        <f t="shared" si="752"/>
        <v>Inviable Sanitariamente</v>
      </c>
      <c r="JFF475" s="44" t="str">
        <f t="shared" si="752"/>
        <v>Inviable Sanitariamente</v>
      </c>
      <c r="JFG475" s="44" t="str">
        <f t="shared" si="752"/>
        <v>Inviable Sanitariamente</v>
      </c>
      <c r="JFH475" s="44" t="str">
        <f t="shared" si="752"/>
        <v>Inviable Sanitariamente</v>
      </c>
      <c r="JFI475" s="44" t="str">
        <f t="shared" si="752"/>
        <v>Inviable Sanitariamente</v>
      </c>
      <c r="JFJ475" s="44" t="str">
        <f t="shared" si="752"/>
        <v>Inviable Sanitariamente</v>
      </c>
      <c r="JFK475" s="44" t="str">
        <f t="shared" si="752"/>
        <v>Inviable Sanitariamente</v>
      </c>
      <c r="JFL475" s="44" t="str">
        <f t="shared" si="752"/>
        <v>Inviable Sanitariamente</v>
      </c>
      <c r="JFM475" s="44" t="str">
        <f t="shared" si="752"/>
        <v>Inviable Sanitariamente</v>
      </c>
      <c r="JFN475" s="44" t="str">
        <f t="shared" si="753"/>
        <v>Inviable Sanitariamente</v>
      </c>
      <c r="JFO475" s="44" t="str">
        <f t="shared" si="753"/>
        <v>Inviable Sanitariamente</v>
      </c>
      <c r="JFP475" s="44" t="str">
        <f t="shared" si="753"/>
        <v>Inviable Sanitariamente</v>
      </c>
      <c r="JFQ475" s="44" t="str">
        <f t="shared" si="753"/>
        <v>Inviable Sanitariamente</v>
      </c>
      <c r="JFR475" s="44" t="str">
        <f t="shared" si="753"/>
        <v>Inviable Sanitariamente</v>
      </c>
      <c r="JFS475" s="44" t="str">
        <f t="shared" si="753"/>
        <v>Inviable Sanitariamente</v>
      </c>
      <c r="JFT475" s="44" t="str">
        <f t="shared" si="753"/>
        <v>Inviable Sanitariamente</v>
      </c>
      <c r="JFU475" s="44" t="str">
        <f t="shared" si="753"/>
        <v>Inviable Sanitariamente</v>
      </c>
      <c r="JFV475" s="44" t="str">
        <f t="shared" si="753"/>
        <v>Inviable Sanitariamente</v>
      </c>
      <c r="JFW475" s="44" t="str">
        <f t="shared" si="753"/>
        <v>Inviable Sanitariamente</v>
      </c>
      <c r="JFX475" s="44" t="str">
        <f t="shared" si="754"/>
        <v>Inviable Sanitariamente</v>
      </c>
      <c r="JFY475" s="44" t="str">
        <f t="shared" si="754"/>
        <v>Inviable Sanitariamente</v>
      </c>
      <c r="JFZ475" s="44" t="str">
        <f t="shared" si="754"/>
        <v>Inviable Sanitariamente</v>
      </c>
      <c r="JGA475" s="44" t="str">
        <f t="shared" si="754"/>
        <v>Inviable Sanitariamente</v>
      </c>
      <c r="JGB475" s="44" t="str">
        <f t="shared" si="754"/>
        <v>Inviable Sanitariamente</v>
      </c>
      <c r="JGC475" s="44" t="str">
        <f t="shared" si="754"/>
        <v>Inviable Sanitariamente</v>
      </c>
      <c r="JGD475" s="44" t="str">
        <f t="shared" si="754"/>
        <v>Inviable Sanitariamente</v>
      </c>
      <c r="JGE475" s="44" t="str">
        <f t="shared" si="754"/>
        <v>Inviable Sanitariamente</v>
      </c>
      <c r="JGF475" s="44" t="str">
        <f t="shared" si="754"/>
        <v>Inviable Sanitariamente</v>
      </c>
      <c r="JGG475" s="44" t="str">
        <f t="shared" si="754"/>
        <v>Inviable Sanitariamente</v>
      </c>
      <c r="JGH475" s="44" t="str">
        <f t="shared" si="755"/>
        <v>Inviable Sanitariamente</v>
      </c>
      <c r="JGI475" s="44" t="str">
        <f t="shared" si="755"/>
        <v>Inviable Sanitariamente</v>
      </c>
      <c r="JGJ475" s="44" t="str">
        <f t="shared" si="755"/>
        <v>Inviable Sanitariamente</v>
      </c>
      <c r="JGK475" s="44" t="str">
        <f t="shared" si="755"/>
        <v>Inviable Sanitariamente</v>
      </c>
      <c r="JGL475" s="44" t="str">
        <f t="shared" si="755"/>
        <v>Inviable Sanitariamente</v>
      </c>
      <c r="JGM475" s="44" t="str">
        <f t="shared" si="755"/>
        <v>Inviable Sanitariamente</v>
      </c>
      <c r="JGN475" s="44" t="str">
        <f t="shared" si="755"/>
        <v>Inviable Sanitariamente</v>
      </c>
      <c r="JGO475" s="44" t="str">
        <f t="shared" si="755"/>
        <v>Inviable Sanitariamente</v>
      </c>
      <c r="JGP475" s="44" t="str">
        <f t="shared" si="755"/>
        <v>Inviable Sanitariamente</v>
      </c>
      <c r="JGQ475" s="44" t="str">
        <f t="shared" si="755"/>
        <v>Inviable Sanitariamente</v>
      </c>
      <c r="JGR475" s="44" t="str">
        <f t="shared" si="756"/>
        <v>Inviable Sanitariamente</v>
      </c>
      <c r="JGS475" s="44" t="str">
        <f t="shared" si="756"/>
        <v>Inviable Sanitariamente</v>
      </c>
      <c r="JGT475" s="44" t="str">
        <f t="shared" si="756"/>
        <v>Inviable Sanitariamente</v>
      </c>
      <c r="JGU475" s="44" t="str">
        <f t="shared" si="756"/>
        <v>Inviable Sanitariamente</v>
      </c>
      <c r="JGV475" s="44" t="str">
        <f t="shared" si="756"/>
        <v>Inviable Sanitariamente</v>
      </c>
      <c r="JGW475" s="44" t="str">
        <f t="shared" si="756"/>
        <v>Inviable Sanitariamente</v>
      </c>
      <c r="JGX475" s="44" t="str">
        <f t="shared" si="756"/>
        <v>Inviable Sanitariamente</v>
      </c>
      <c r="JGY475" s="44" t="str">
        <f t="shared" si="756"/>
        <v>Inviable Sanitariamente</v>
      </c>
      <c r="JGZ475" s="44" t="str">
        <f t="shared" si="756"/>
        <v>Inviable Sanitariamente</v>
      </c>
      <c r="JHA475" s="44" t="str">
        <f t="shared" si="756"/>
        <v>Inviable Sanitariamente</v>
      </c>
      <c r="JHB475" s="44" t="str">
        <f t="shared" si="757"/>
        <v>Inviable Sanitariamente</v>
      </c>
      <c r="JHC475" s="44" t="str">
        <f t="shared" si="757"/>
        <v>Inviable Sanitariamente</v>
      </c>
      <c r="JHD475" s="44" t="str">
        <f t="shared" si="757"/>
        <v>Inviable Sanitariamente</v>
      </c>
      <c r="JHE475" s="44" t="str">
        <f t="shared" si="757"/>
        <v>Inviable Sanitariamente</v>
      </c>
      <c r="JHF475" s="44" t="str">
        <f t="shared" si="757"/>
        <v>Inviable Sanitariamente</v>
      </c>
      <c r="JHG475" s="44" t="str">
        <f t="shared" si="757"/>
        <v>Inviable Sanitariamente</v>
      </c>
      <c r="JHH475" s="44" t="str">
        <f t="shared" si="757"/>
        <v>Inviable Sanitariamente</v>
      </c>
      <c r="JHI475" s="44" t="str">
        <f t="shared" si="757"/>
        <v>Inviable Sanitariamente</v>
      </c>
      <c r="JHJ475" s="44" t="str">
        <f t="shared" si="757"/>
        <v>Inviable Sanitariamente</v>
      </c>
      <c r="JHK475" s="44" t="str">
        <f t="shared" si="757"/>
        <v>Inviable Sanitariamente</v>
      </c>
      <c r="JHL475" s="44" t="str">
        <f t="shared" si="758"/>
        <v>Inviable Sanitariamente</v>
      </c>
      <c r="JHM475" s="44" t="str">
        <f t="shared" si="758"/>
        <v>Inviable Sanitariamente</v>
      </c>
      <c r="JHN475" s="44" t="str">
        <f t="shared" si="758"/>
        <v>Inviable Sanitariamente</v>
      </c>
      <c r="JHO475" s="44" t="str">
        <f t="shared" si="758"/>
        <v>Inviable Sanitariamente</v>
      </c>
      <c r="JHP475" s="44" t="str">
        <f t="shared" si="758"/>
        <v>Inviable Sanitariamente</v>
      </c>
      <c r="JHQ475" s="44" t="str">
        <f t="shared" si="758"/>
        <v>Inviable Sanitariamente</v>
      </c>
      <c r="JHR475" s="44" t="str">
        <f t="shared" si="758"/>
        <v>Inviable Sanitariamente</v>
      </c>
      <c r="JHS475" s="44" t="str">
        <f t="shared" si="758"/>
        <v>Inviable Sanitariamente</v>
      </c>
      <c r="JHT475" s="44" t="str">
        <f t="shared" si="758"/>
        <v>Inviable Sanitariamente</v>
      </c>
      <c r="JHU475" s="44" t="str">
        <f t="shared" si="758"/>
        <v>Inviable Sanitariamente</v>
      </c>
      <c r="JHV475" s="44" t="str">
        <f t="shared" si="759"/>
        <v>Inviable Sanitariamente</v>
      </c>
      <c r="JHW475" s="44" t="str">
        <f t="shared" si="759"/>
        <v>Inviable Sanitariamente</v>
      </c>
      <c r="JHX475" s="44" t="str">
        <f t="shared" si="759"/>
        <v>Inviable Sanitariamente</v>
      </c>
      <c r="JHY475" s="44" t="str">
        <f t="shared" si="759"/>
        <v>Inviable Sanitariamente</v>
      </c>
      <c r="JHZ475" s="44" t="str">
        <f t="shared" si="759"/>
        <v>Inviable Sanitariamente</v>
      </c>
      <c r="JIA475" s="44" t="str">
        <f t="shared" si="759"/>
        <v>Inviable Sanitariamente</v>
      </c>
      <c r="JIB475" s="44" t="str">
        <f t="shared" si="759"/>
        <v>Inviable Sanitariamente</v>
      </c>
      <c r="JIC475" s="44" t="str">
        <f t="shared" si="759"/>
        <v>Inviable Sanitariamente</v>
      </c>
      <c r="JID475" s="44" t="str">
        <f t="shared" si="759"/>
        <v>Inviable Sanitariamente</v>
      </c>
      <c r="JIE475" s="44" t="str">
        <f t="shared" si="759"/>
        <v>Inviable Sanitariamente</v>
      </c>
      <c r="JIF475" s="44" t="str">
        <f t="shared" si="760"/>
        <v>Inviable Sanitariamente</v>
      </c>
      <c r="JIG475" s="44" t="str">
        <f t="shared" si="760"/>
        <v>Inviable Sanitariamente</v>
      </c>
      <c r="JIH475" s="44" t="str">
        <f t="shared" si="760"/>
        <v>Inviable Sanitariamente</v>
      </c>
      <c r="JII475" s="44" t="str">
        <f t="shared" si="760"/>
        <v>Inviable Sanitariamente</v>
      </c>
      <c r="JIJ475" s="44" t="str">
        <f t="shared" si="760"/>
        <v>Inviable Sanitariamente</v>
      </c>
      <c r="JIK475" s="44" t="str">
        <f t="shared" si="760"/>
        <v>Inviable Sanitariamente</v>
      </c>
      <c r="JIL475" s="44" t="str">
        <f t="shared" si="760"/>
        <v>Inviable Sanitariamente</v>
      </c>
      <c r="JIM475" s="44" t="str">
        <f t="shared" si="760"/>
        <v>Inviable Sanitariamente</v>
      </c>
      <c r="JIN475" s="44" t="str">
        <f t="shared" si="760"/>
        <v>Inviable Sanitariamente</v>
      </c>
      <c r="JIO475" s="44" t="str">
        <f t="shared" si="760"/>
        <v>Inviable Sanitariamente</v>
      </c>
      <c r="JIP475" s="44" t="str">
        <f t="shared" si="761"/>
        <v>Inviable Sanitariamente</v>
      </c>
      <c r="JIQ475" s="44" t="str">
        <f t="shared" si="761"/>
        <v>Inviable Sanitariamente</v>
      </c>
      <c r="JIR475" s="44" t="str">
        <f t="shared" si="761"/>
        <v>Inviable Sanitariamente</v>
      </c>
      <c r="JIS475" s="44" t="str">
        <f t="shared" si="761"/>
        <v>Inviable Sanitariamente</v>
      </c>
      <c r="JIT475" s="44" t="str">
        <f t="shared" si="761"/>
        <v>Inviable Sanitariamente</v>
      </c>
      <c r="JIU475" s="44" t="str">
        <f t="shared" si="761"/>
        <v>Inviable Sanitariamente</v>
      </c>
      <c r="JIV475" s="44" t="str">
        <f t="shared" si="761"/>
        <v>Inviable Sanitariamente</v>
      </c>
      <c r="JIW475" s="44" t="str">
        <f t="shared" si="761"/>
        <v>Inviable Sanitariamente</v>
      </c>
      <c r="JIX475" s="44" t="str">
        <f t="shared" si="761"/>
        <v>Inviable Sanitariamente</v>
      </c>
      <c r="JIY475" s="44" t="str">
        <f t="shared" si="761"/>
        <v>Inviable Sanitariamente</v>
      </c>
      <c r="JIZ475" s="44" t="str">
        <f t="shared" si="762"/>
        <v>Inviable Sanitariamente</v>
      </c>
      <c r="JJA475" s="44" t="str">
        <f t="shared" si="762"/>
        <v>Inviable Sanitariamente</v>
      </c>
      <c r="JJB475" s="44" t="str">
        <f t="shared" si="762"/>
        <v>Inviable Sanitariamente</v>
      </c>
      <c r="JJC475" s="44" t="str">
        <f t="shared" si="762"/>
        <v>Inviable Sanitariamente</v>
      </c>
      <c r="JJD475" s="44" t="str">
        <f t="shared" si="762"/>
        <v>Inviable Sanitariamente</v>
      </c>
      <c r="JJE475" s="44" t="str">
        <f t="shared" si="762"/>
        <v>Inviable Sanitariamente</v>
      </c>
      <c r="JJF475" s="44" t="str">
        <f t="shared" si="762"/>
        <v>Inviable Sanitariamente</v>
      </c>
      <c r="JJG475" s="44" t="str">
        <f t="shared" si="762"/>
        <v>Inviable Sanitariamente</v>
      </c>
      <c r="JJH475" s="44" t="str">
        <f t="shared" si="762"/>
        <v>Inviable Sanitariamente</v>
      </c>
      <c r="JJI475" s="44" t="str">
        <f t="shared" si="762"/>
        <v>Inviable Sanitariamente</v>
      </c>
      <c r="JJJ475" s="44" t="str">
        <f t="shared" si="763"/>
        <v>Inviable Sanitariamente</v>
      </c>
      <c r="JJK475" s="44" t="str">
        <f t="shared" si="763"/>
        <v>Inviable Sanitariamente</v>
      </c>
      <c r="JJL475" s="44" t="str">
        <f t="shared" si="763"/>
        <v>Inviable Sanitariamente</v>
      </c>
      <c r="JJM475" s="44" t="str">
        <f t="shared" si="763"/>
        <v>Inviable Sanitariamente</v>
      </c>
      <c r="JJN475" s="44" t="str">
        <f t="shared" si="763"/>
        <v>Inviable Sanitariamente</v>
      </c>
      <c r="JJO475" s="44" t="str">
        <f t="shared" si="763"/>
        <v>Inviable Sanitariamente</v>
      </c>
      <c r="JJP475" s="44" t="str">
        <f t="shared" si="763"/>
        <v>Inviable Sanitariamente</v>
      </c>
      <c r="JJQ475" s="44" t="str">
        <f t="shared" si="763"/>
        <v>Inviable Sanitariamente</v>
      </c>
      <c r="JJR475" s="44" t="str">
        <f t="shared" si="763"/>
        <v>Inviable Sanitariamente</v>
      </c>
      <c r="JJS475" s="44" t="str">
        <f t="shared" si="763"/>
        <v>Inviable Sanitariamente</v>
      </c>
      <c r="JJT475" s="44" t="str">
        <f t="shared" si="764"/>
        <v>Inviable Sanitariamente</v>
      </c>
      <c r="JJU475" s="44" t="str">
        <f t="shared" si="764"/>
        <v>Inviable Sanitariamente</v>
      </c>
      <c r="JJV475" s="44" t="str">
        <f t="shared" si="764"/>
        <v>Inviable Sanitariamente</v>
      </c>
      <c r="JJW475" s="44" t="str">
        <f t="shared" si="764"/>
        <v>Inviable Sanitariamente</v>
      </c>
      <c r="JJX475" s="44" t="str">
        <f t="shared" si="764"/>
        <v>Inviable Sanitariamente</v>
      </c>
      <c r="JJY475" s="44" t="str">
        <f t="shared" si="764"/>
        <v>Inviable Sanitariamente</v>
      </c>
      <c r="JJZ475" s="44" t="str">
        <f t="shared" si="764"/>
        <v>Inviable Sanitariamente</v>
      </c>
      <c r="JKA475" s="44" t="str">
        <f t="shared" si="764"/>
        <v>Inviable Sanitariamente</v>
      </c>
      <c r="JKB475" s="44" t="str">
        <f t="shared" si="764"/>
        <v>Inviable Sanitariamente</v>
      </c>
      <c r="JKC475" s="44" t="str">
        <f t="shared" si="764"/>
        <v>Inviable Sanitariamente</v>
      </c>
      <c r="JKD475" s="44" t="str">
        <f t="shared" si="765"/>
        <v>Inviable Sanitariamente</v>
      </c>
      <c r="JKE475" s="44" t="str">
        <f t="shared" si="765"/>
        <v>Inviable Sanitariamente</v>
      </c>
      <c r="JKF475" s="44" t="str">
        <f t="shared" si="765"/>
        <v>Inviable Sanitariamente</v>
      </c>
      <c r="JKG475" s="44" t="str">
        <f t="shared" si="765"/>
        <v>Inviable Sanitariamente</v>
      </c>
      <c r="JKH475" s="44" t="str">
        <f t="shared" si="765"/>
        <v>Inviable Sanitariamente</v>
      </c>
      <c r="JKI475" s="44" t="str">
        <f t="shared" si="765"/>
        <v>Inviable Sanitariamente</v>
      </c>
      <c r="JKJ475" s="44" t="str">
        <f t="shared" si="765"/>
        <v>Inviable Sanitariamente</v>
      </c>
      <c r="JKK475" s="44" t="str">
        <f t="shared" si="765"/>
        <v>Inviable Sanitariamente</v>
      </c>
      <c r="JKL475" s="44" t="str">
        <f t="shared" si="765"/>
        <v>Inviable Sanitariamente</v>
      </c>
      <c r="JKM475" s="44" t="str">
        <f t="shared" si="765"/>
        <v>Inviable Sanitariamente</v>
      </c>
      <c r="JKN475" s="44" t="str">
        <f t="shared" si="766"/>
        <v>Inviable Sanitariamente</v>
      </c>
      <c r="JKO475" s="44" t="str">
        <f t="shared" si="766"/>
        <v>Inviable Sanitariamente</v>
      </c>
      <c r="JKP475" s="44" t="str">
        <f t="shared" si="766"/>
        <v>Inviable Sanitariamente</v>
      </c>
      <c r="JKQ475" s="44" t="str">
        <f t="shared" si="766"/>
        <v>Inviable Sanitariamente</v>
      </c>
      <c r="JKR475" s="44" t="str">
        <f t="shared" si="766"/>
        <v>Inviable Sanitariamente</v>
      </c>
      <c r="JKS475" s="44" t="str">
        <f t="shared" si="766"/>
        <v>Inviable Sanitariamente</v>
      </c>
      <c r="JKT475" s="44" t="str">
        <f t="shared" si="766"/>
        <v>Inviable Sanitariamente</v>
      </c>
      <c r="JKU475" s="44" t="str">
        <f t="shared" si="766"/>
        <v>Inviable Sanitariamente</v>
      </c>
      <c r="JKV475" s="44" t="str">
        <f t="shared" si="766"/>
        <v>Inviable Sanitariamente</v>
      </c>
      <c r="JKW475" s="44" t="str">
        <f t="shared" si="766"/>
        <v>Inviable Sanitariamente</v>
      </c>
      <c r="JKX475" s="44" t="str">
        <f t="shared" si="767"/>
        <v>Inviable Sanitariamente</v>
      </c>
      <c r="JKY475" s="44" t="str">
        <f t="shared" si="767"/>
        <v>Inviable Sanitariamente</v>
      </c>
      <c r="JKZ475" s="44" t="str">
        <f t="shared" si="767"/>
        <v>Inviable Sanitariamente</v>
      </c>
      <c r="JLA475" s="44" t="str">
        <f t="shared" si="767"/>
        <v>Inviable Sanitariamente</v>
      </c>
      <c r="JLB475" s="44" t="str">
        <f t="shared" si="767"/>
        <v>Inviable Sanitariamente</v>
      </c>
      <c r="JLC475" s="44" t="str">
        <f t="shared" si="767"/>
        <v>Inviable Sanitariamente</v>
      </c>
      <c r="JLD475" s="44" t="str">
        <f t="shared" si="767"/>
        <v>Inviable Sanitariamente</v>
      </c>
      <c r="JLE475" s="44" t="str">
        <f t="shared" si="767"/>
        <v>Inviable Sanitariamente</v>
      </c>
      <c r="JLF475" s="44" t="str">
        <f t="shared" si="767"/>
        <v>Inviable Sanitariamente</v>
      </c>
      <c r="JLG475" s="44" t="str">
        <f t="shared" si="767"/>
        <v>Inviable Sanitariamente</v>
      </c>
      <c r="JLH475" s="44" t="str">
        <f t="shared" si="768"/>
        <v>Inviable Sanitariamente</v>
      </c>
      <c r="JLI475" s="44" t="str">
        <f t="shared" si="768"/>
        <v>Inviable Sanitariamente</v>
      </c>
      <c r="JLJ475" s="44" t="str">
        <f t="shared" si="768"/>
        <v>Inviable Sanitariamente</v>
      </c>
      <c r="JLK475" s="44" t="str">
        <f t="shared" si="768"/>
        <v>Inviable Sanitariamente</v>
      </c>
      <c r="JLL475" s="44" t="str">
        <f t="shared" si="768"/>
        <v>Inviable Sanitariamente</v>
      </c>
      <c r="JLM475" s="44" t="str">
        <f t="shared" si="768"/>
        <v>Inviable Sanitariamente</v>
      </c>
      <c r="JLN475" s="44" t="str">
        <f t="shared" si="768"/>
        <v>Inviable Sanitariamente</v>
      </c>
      <c r="JLO475" s="44" t="str">
        <f t="shared" si="768"/>
        <v>Inviable Sanitariamente</v>
      </c>
      <c r="JLP475" s="44" t="str">
        <f t="shared" si="768"/>
        <v>Inviable Sanitariamente</v>
      </c>
      <c r="JLQ475" s="44" t="str">
        <f t="shared" si="768"/>
        <v>Inviable Sanitariamente</v>
      </c>
      <c r="JLR475" s="44" t="str">
        <f t="shared" si="769"/>
        <v>Inviable Sanitariamente</v>
      </c>
      <c r="JLS475" s="44" t="str">
        <f t="shared" si="769"/>
        <v>Inviable Sanitariamente</v>
      </c>
      <c r="JLT475" s="44" t="str">
        <f t="shared" si="769"/>
        <v>Inviable Sanitariamente</v>
      </c>
      <c r="JLU475" s="44" t="str">
        <f t="shared" si="769"/>
        <v>Inviable Sanitariamente</v>
      </c>
      <c r="JLV475" s="44" t="str">
        <f t="shared" si="769"/>
        <v>Inviable Sanitariamente</v>
      </c>
      <c r="JLW475" s="44" t="str">
        <f t="shared" si="769"/>
        <v>Inviable Sanitariamente</v>
      </c>
      <c r="JLX475" s="44" t="str">
        <f t="shared" si="769"/>
        <v>Inviable Sanitariamente</v>
      </c>
      <c r="JLY475" s="44" t="str">
        <f t="shared" si="769"/>
        <v>Inviable Sanitariamente</v>
      </c>
      <c r="JLZ475" s="44" t="str">
        <f t="shared" si="769"/>
        <v>Inviable Sanitariamente</v>
      </c>
      <c r="JMA475" s="44" t="str">
        <f t="shared" si="769"/>
        <v>Inviable Sanitariamente</v>
      </c>
      <c r="JMB475" s="44" t="str">
        <f t="shared" si="770"/>
        <v>Inviable Sanitariamente</v>
      </c>
      <c r="JMC475" s="44" t="str">
        <f t="shared" si="770"/>
        <v>Inviable Sanitariamente</v>
      </c>
      <c r="JMD475" s="44" t="str">
        <f t="shared" si="770"/>
        <v>Inviable Sanitariamente</v>
      </c>
      <c r="JME475" s="44" t="str">
        <f t="shared" si="770"/>
        <v>Inviable Sanitariamente</v>
      </c>
      <c r="JMF475" s="44" t="str">
        <f t="shared" si="770"/>
        <v>Inviable Sanitariamente</v>
      </c>
      <c r="JMG475" s="44" t="str">
        <f t="shared" si="770"/>
        <v>Inviable Sanitariamente</v>
      </c>
      <c r="JMH475" s="44" t="str">
        <f t="shared" si="770"/>
        <v>Inviable Sanitariamente</v>
      </c>
      <c r="JMI475" s="44" t="str">
        <f t="shared" si="770"/>
        <v>Inviable Sanitariamente</v>
      </c>
      <c r="JMJ475" s="44" t="str">
        <f t="shared" si="770"/>
        <v>Inviable Sanitariamente</v>
      </c>
      <c r="JMK475" s="44" t="str">
        <f t="shared" si="770"/>
        <v>Inviable Sanitariamente</v>
      </c>
      <c r="JML475" s="44" t="str">
        <f t="shared" si="771"/>
        <v>Inviable Sanitariamente</v>
      </c>
      <c r="JMM475" s="44" t="str">
        <f t="shared" si="771"/>
        <v>Inviable Sanitariamente</v>
      </c>
      <c r="JMN475" s="44" t="str">
        <f t="shared" si="771"/>
        <v>Inviable Sanitariamente</v>
      </c>
      <c r="JMO475" s="44" t="str">
        <f t="shared" si="771"/>
        <v>Inviable Sanitariamente</v>
      </c>
      <c r="JMP475" s="44" t="str">
        <f t="shared" si="771"/>
        <v>Inviable Sanitariamente</v>
      </c>
      <c r="JMQ475" s="44" t="str">
        <f t="shared" si="771"/>
        <v>Inviable Sanitariamente</v>
      </c>
      <c r="JMR475" s="44" t="str">
        <f t="shared" si="771"/>
        <v>Inviable Sanitariamente</v>
      </c>
      <c r="JMS475" s="44" t="str">
        <f t="shared" si="771"/>
        <v>Inviable Sanitariamente</v>
      </c>
      <c r="JMT475" s="44" t="str">
        <f t="shared" si="771"/>
        <v>Inviable Sanitariamente</v>
      </c>
      <c r="JMU475" s="44" t="str">
        <f t="shared" si="771"/>
        <v>Inviable Sanitariamente</v>
      </c>
      <c r="JMV475" s="44" t="str">
        <f t="shared" si="772"/>
        <v>Inviable Sanitariamente</v>
      </c>
      <c r="JMW475" s="44" t="str">
        <f t="shared" si="772"/>
        <v>Inviable Sanitariamente</v>
      </c>
      <c r="JMX475" s="44" t="str">
        <f t="shared" si="772"/>
        <v>Inviable Sanitariamente</v>
      </c>
      <c r="JMY475" s="44" t="str">
        <f t="shared" si="772"/>
        <v>Inviable Sanitariamente</v>
      </c>
      <c r="JMZ475" s="44" t="str">
        <f t="shared" si="772"/>
        <v>Inviable Sanitariamente</v>
      </c>
      <c r="JNA475" s="44" t="str">
        <f t="shared" si="772"/>
        <v>Inviable Sanitariamente</v>
      </c>
      <c r="JNB475" s="44" t="str">
        <f t="shared" si="772"/>
        <v>Inviable Sanitariamente</v>
      </c>
      <c r="JNC475" s="44" t="str">
        <f t="shared" si="772"/>
        <v>Inviable Sanitariamente</v>
      </c>
      <c r="JND475" s="44" t="str">
        <f t="shared" si="772"/>
        <v>Inviable Sanitariamente</v>
      </c>
      <c r="JNE475" s="44" t="str">
        <f t="shared" si="772"/>
        <v>Inviable Sanitariamente</v>
      </c>
      <c r="JNF475" s="44" t="str">
        <f t="shared" si="773"/>
        <v>Inviable Sanitariamente</v>
      </c>
      <c r="JNG475" s="44" t="str">
        <f t="shared" si="773"/>
        <v>Inviable Sanitariamente</v>
      </c>
      <c r="JNH475" s="44" t="str">
        <f t="shared" si="773"/>
        <v>Inviable Sanitariamente</v>
      </c>
      <c r="JNI475" s="44" t="str">
        <f t="shared" si="773"/>
        <v>Inviable Sanitariamente</v>
      </c>
      <c r="JNJ475" s="44" t="str">
        <f t="shared" si="773"/>
        <v>Inviable Sanitariamente</v>
      </c>
      <c r="JNK475" s="44" t="str">
        <f t="shared" si="773"/>
        <v>Inviable Sanitariamente</v>
      </c>
      <c r="JNL475" s="44" t="str">
        <f t="shared" si="773"/>
        <v>Inviable Sanitariamente</v>
      </c>
      <c r="JNM475" s="44" t="str">
        <f t="shared" si="773"/>
        <v>Inviable Sanitariamente</v>
      </c>
      <c r="JNN475" s="44" t="str">
        <f t="shared" si="773"/>
        <v>Inviable Sanitariamente</v>
      </c>
      <c r="JNO475" s="44" t="str">
        <f t="shared" si="773"/>
        <v>Inviable Sanitariamente</v>
      </c>
      <c r="JNP475" s="44" t="str">
        <f t="shared" si="774"/>
        <v>Inviable Sanitariamente</v>
      </c>
      <c r="JNQ475" s="44" t="str">
        <f t="shared" si="774"/>
        <v>Inviable Sanitariamente</v>
      </c>
      <c r="JNR475" s="44" t="str">
        <f t="shared" si="774"/>
        <v>Inviable Sanitariamente</v>
      </c>
      <c r="JNS475" s="44" t="str">
        <f t="shared" si="774"/>
        <v>Inviable Sanitariamente</v>
      </c>
      <c r="JNT475" s="44" t="str">
        <f t="shared" si="774"/>
        <v>Inviable Sanitariamente</v>
      </c>
      <c r="JNU475" s="44" t="str">
        <f t="shared" si="774"/>
        <v>Inviable Sanitariamente</v>
      </c>
      <c r="JNV475" s="44" t="str">
        <f t="shared" si="774"/>
        <v>Inviable Sanitariamente</v>
      </c>
      <c r="JNW475" s="44" t="str">
        <f t="shared" si="774"/>
        <v>Inviable Sanitariamente</v>
      </c>
      <c r="JNX475" s="44" t="str">
        <f t="shared" si="774"/>
        <v>Inviable Sanitariamente</v>
      </c>
      <c r="JNY475" s="44" t="str">
        <f t="shared" si="774"/>
        <v>Inviable Sanitariamente</v>
      </c>
      <c r="JNZ475" s="44" t="str">
        <f t="shared" si="775"/>
        <v>Inviable Sanitariamente</v>
      </c>
      <c r="JOA475" s="44" t="str">
        <f t="shared" si="775"/>
        <v>Inviable Sanitariamente</v>
      </c>
      <c r="JOB475" s="44" t="str">
        <f t="shared" si="775"/>
        <v>Inviable Sanitariamente</v>
      </c>
      <c r="JOC475" s="44" t="str">
        <f t="shared" si="775"/>
        <v>Inviable Sanitariamente</v>
      </c>
      <c r="JOD475" s="44" t="str">
        <f t="shared" si="775"/>
        <v>Inviable Sanitariamente</v>
      </c>
      <c r="JOE475" s="44" t="str">
        <f t="shared" si="775"/>
        <v>Inviable Sanitariamente</v>
      </c>
      <c r="JOF475" s="44" t="str">
        <f t="shared" si="775"/>
        <v>Inviable Sanitariamente</v>
      </c>
      <c r="JOG475" s="44" t="str">
        <f t="shared" si="775"/>
        <v>Inviable Sanitariamente</v>
      </c>
      <c r="JOH475" s="44" t="str">
        <f t="shared" si="775"/>
        <v>Inviable Sanitariamente</v>
      </c>
      <c r="JOI475" s="44" t="str">
        <f t="shared" si="775"/>
        <v>Inviable Sanitariamente</v>
      </c>
      <c r="JOJ475" s="44" t="str">
        <f t="shared" si="776"/>
        <v>Inviable Sanitariamente</v>
      </c>
      <c r="JOK475" s="44" t="str">
        <f t="shared" si="776"/>
        <v>Inviable Sanitariamente</v>
      </c>
      <c r="JOL475" s="44" t="str">
        <f t="shared" si="776"/>
        <v>Inviable Sanitariamente</v>
      </c>
      <c r="JOM475" s="44" t="str">
        <f t="shared" si="776"/>
        <v>Inviable Sanitariamente</v>
      </c>
      <c r="JON475" s="44" t="str">
        <f t="shared" si="776"/>
        <v>Inviable Sanitariamente</v>
      </c>
      <c r="JOO475" s="44" t="str">
        <f t="shared" si="776"/>
        <v>Inviable Sanitariamente</v>
      </c>
      <c r="JOP475" s="44" t="str">
        <f t="shared" si="776"/>
        <v>Inviable Sanitariamente</v>
      </c>
      <c r="JOQ475" s="44" t="str">
        <f t="shared" si="776"/>
        <v>Inviable Sanitariamente</v>
      </c>
      <c r="JOR475" s="44" t="str">
        <f t="shared" si="776"/>
        <v>Inviable Sanitariamente</v>
      </c>
      <c r="JOS475" s="44" t="str">
        <f t="shared" si="776"/>
        <v>Inviable Sanitariamente</v>
      </c>
      <c r="JOT475" s="44" t="str">
        <f t="shared" si="777"/>
        <v>Inviable Sanitariamente</v>
      </c>
      <c r="JOU475" s="44" t="str">
        <f t="shared" si="777"/>
        <v>Inviable Sanitariamente</v>
      </c>
      <c r="JOV475" s="44" t="str">
        <f t="shared" si="777"/>
        <v>Inviable Sanitariamente</v>
      </c>
      <c r="JOW475" s="44" t="str">
        <f t="shared" si="777"/>
        <v>Inviable Sanitariamente</v>
      </c>
      <c r="JOX475" s="44" t="str">
        <f t="shared" si="777"/>
        <v>Inviable Sanitariamente</v>
      </c>
      <c r="JOY475" s="44" t="str">
        <f t="shared" si="777"/>
        <v>Inviable Sanitariamente</v>
      </c>
      <c r="JOZ475" s="44" t="str">
        <f t="shared" si="777"/>
        <v>Inviable Sanitariamente</v>
      </c>
      <c r="JPA475" s="44" t="str">
        <f t="shared" si="777"/>
        <v>Inviable Sanitariamente</v>
      </c>
      <c r="JPB475" s="44" t="str">
        <f t="shared" si="777"/>
        <v>Inviable Sanitariamente</v>
      </c>
      <c r="JPC475" s="44" t="str">
        <f t="shared" si="777"/>
        <v>Inviable Sanitariamente</v>
      </c>
      <c r="JPD475" s="44" t="str">
        <f t="shared" si="778"/>
        <v>Inviable Sanitariamente</v>
      </c>
      <c r="JPE475" s="44" t="str">
        <f t="shared" si="778"/>
        <v>Inviable Sanitariamente</v>
      </c>
      <c r="JPF475" s="44" t="str">
        <f t="shared" si="778"/>
        <v>Inviable Sanitariamente</v>
      </c>
      <c r="JPG475" s="44" t="str">
        <f t="shared" si="778"/>
        <v>Inviable Sanitariamente</v>
      </c>
      <c r="JPH475" s="44" t="str">
        <f t="shared" si="778"/>
        <v>Inviable Sanitariamente</v>
      </c>
      <c r="JPI475" s="44" t="str">
        <f t="shared" si="778"/>
        <v>Inviable Sanitariamente</v>
      </c>
      <c r="JPJ475" s="44" t="str">
        <f t="shared" si="778"/>
        <v>Inviable Sanitariamente</v>
      </c>
      <c r="JPK475" s="44" t="str">
        <f t="shared" si="778"/>
        <v>Inviable Sanitariamente</v>
      </c>
      <c r="JPL475" s="44" t="str">
        <f t="shared" si="778"/>
        <v>Inviable Sanitariamente</v>
      </c>
      <c r="JPM475" s="44" t="str">
        <f t="shared" si="778"/>
        <v>Inviable Sanitariamente</v>
      </c>
      <c r="JPN475" s="44" t="str">
        <f t="shared" si="779"/>
        <v>Inviable Sanitariamente</v>
      </c>
      <c r="JPO475" s="44" t="str">
        <f t="shared" si="779"/>
        <v>Inviable Sanitariamente</v>
      </c>
      <c r="JPP475" s="44" t="str">
        <f t="shared" si="779"/>
        <v>Inviable Sanitariamente</v>
      </c>
      <c r="JPQ475" s="44" t="str">
        <f t="shared" si="779"/>
        <v>Inviable Sanitariamente</v>
      </c>
      <c r="JPR475" s="44" t="str">
        <f t="shared" si="779"/>
        <v>Inviable Sanitariamente</v>
      </c>
      <c r="JPS475" s="44" t="str">
        <f t="shared" si="779"/>
        <v>Inviable Sanitariamente</v>
      </c>
      <c r="JPT475" s="44" t="str">
        <f t="shared" si="779"/>
        <v>Inviable Sanitariamente</v>
      </c>
      <c r="JPU475" s="44" t="str">
        <f t="shared" si="779"/>
        <v>Inviable Sanitariamente</v>
      </c>
      <c r="JPV475" s="44" t="str">
        <f t="shared" si="779"/>
        <v>Inviable Sanitariamente</v>
      </c>
      <c r="JPW475" s="44" t="str">
        <f t="shared" si="779"/>
        <v>Inviable Sanitariamente</v>
      </c>
      <c r="JPX475" s="44" t="str">
        <f t="shared" si="780"/>
        <v>Inviable Sanitariamente</v>
      </c>
      <c r="JPY475" s="44" t="str">
        <f t="shared" si="780"/>
        <v>Inviable Sanitariamente</v>
      </c>
      <c r="JPZ475" s="44" t="str">
        <f t="shared" si="780"/>
        <v>Inviable Sanitariamente</v>
      </c>
      <c r="JQA475" s="44" t="str">
        <f t="shared" si="780"/>
        <v>Inviable Sanitariamente</v>
      </c>
      <c r="JQB475" s="44" t="str">
        <f t="shared" si="780"/>
        <v>Inviable Sanitariamente</v>
      </c>
      <c r="JQC475" s="44" t="str">
        <f t="shared" si="780"/>
        <v>Inviable Sanitariamente</v>
      </c>
      <c r="JQD475" s="44" t="str">
        <f t="shared" si="780"/>
        <v>Inviable Sanitariamente</v>
      </c>
      <c r="JQE475" s="44" t="str">
        <f t="shared" si="780"/>
        <v>Inviable Sanitariamente</v>
      </c>
      <c r="JQF475" s="44" t="str">
        <f t="shared" si="780"/>
        <v>Inviable Sanitariamente</v>
      </c>
      <c r="JQG475" s="44" t="str">
        <f t="shared" si="780"/>
        <v>Inviable Sanitariamente</v>
      </c>
      <c r="JQH475" s="44" t="str">
        <f t="shared" si="781"/>
        <v>Inviable Sanitariamente</v>
      </c>
      <c r="JQI475" s="44" t="str">
        <f t="shared" si="781"/>
        <v>Inviable Sanitariamente</v>
      </c>
      <c r="JQJ475" s="44" t="str">
        <f t="shared" si="781"/>
        <v>Inviable Sanitariamente</v>
      </c>
      <c r="JQK475" s="44" t="str">
        <f t="shared" si="781"/>
        <v>Inviable Sanitariamente</v>
      </c>
      <c r="JQL475" s="44" t="str">
        <f t="shared" si="781"/>
        <v>Inviable Sanitariamente</v>
      </c>
      <c r="JQM475" s="44" t="str">
        <f t="shared" si="781"/>
        <v>Inviable Sanitariamente</v>
      </c>
      <c r="JQN475" s="44" t="str">
        <f t="shared" si="781"/>
        <v>Inviable Sanitariamente</v>
      </c>
      <c r="JQO475" s="44" t="str">
        <f t="shared" si="781"/>
        <v>Inviable Sanitariamente</v>
      </c>
      <c r="JQP475" s="44" t="str">
        <f t="shared" si="781"/>
        <v>Inviable Sanitariamente</v>
      </c>
      <c r="JQQ475" s="44" t="str">
        <f t="shared" si="781"/>
        <v>Inviable Sanitariamente</v>
      </c>
      <c r="JQR475" s="44" t="str">
        <f t="shared" si="782"/>
        <v>Inviable Sanitariamente</v>
      </c>
      <c r="JQS475" s="44" t="str">
        <f t="shared" si="782"/>
        <v>Inviable Sanitariamente</v>
      </c>
      <c r="JQT475" s="44" t="str">
        <f t="shared" si="782"/>
        <v>Inviable Sanitariamente</v>
      </c>
      <c r="JQU475" s="44" t="str">
        <f t="shared" si="782"/>
        <v>Inviable Sanitariamente</v>
      </c>
      <c r="JQV475" s="44" t="str">
        <f t="shared" si="782"/>
        <v>Inviable Sanitariamente</v>
      </c>
      <c r="JQW475" s="44" t="str">
        <f t="shared" si="782"/>
        <v>Inviable Sanitariamente</v>
      </c>
      <c r="JQX475" s="44" t="str">
        <f t="shared" si="782"/>
        <v>Inviable Sanitariamente</v>
      </c>
      <c r="JQY475" s="44" t="str">
        <f t="shared" si="782"/>
        <v>Inviable Sanitariamente</v>
      </c>
      <c r="JQZ475" s="44" t="str">
        <f t="shared" si="782"/>
        <v>Inviable Sanitariamente</v>
      </c>
      <c r="JRA475" s="44" t="str">
        <f t="shared" si="782"/>
        <v>Inviable Sanitariamente</v>
      </c>
      <c r="JRB475" s="44" t="str">
        <f t="shared" si="783"/>
        <v>Inviable Sanitariamente</v>
      </c>
      <c r="JRC475" s="44" t="str">
        <f t="shared" si="783"/>
        <v>Inviable Sanitariamente</v>
      </c>
      <c r="JRD475" s="44" t="str">
        <f t="shared" si="783"/>
        <v>Inviable Sanitariamente</v>
      </c>
      <c r="JRE475" s="44" t="str">
        <f t="shared" si="783"/>
        <v>Inviable Sanitariamente</v>
      </c>
      <c r="JRF475" s="44" t="str">
        <f t="shared" si="783"/>
        <v>Inviable Sanitariamente</v>
      </c>
      <c r="JRG475" s="44" t="str">
        <f t="shared" si="783"/>
        <v>Inviable Sanitariamente</v>
      </c>
      <c r="JRH475" s="44" t="str">
        <f t="shared" si="783"/>
        <v>Inviable Sanitariamente</v>
      </c>
      <c r="JRI475" s="44" t="str">
        <f t="shared" si="783"/>
        <v>Inviable Sanitariamente</v>
      </c>
      <c r="JRJ475" s="44" t="str">
        <f t="shared" si="783"/>
        <v>Inviable Sanitariamente</v>
      </c>
      <c r="JRK475" s="44" t="str">
        <f t="shared" si="783"/>
        <v>Inviable Sanitariamente</v>
      </c>
      <c r="JRL475" s="44" t="str">
        <f t="shared" si="784"/>
        <v>Inviable Sanitariamente</v>
      </c>
      <c r="JRM475" s="44" t="str">
        <f t="shared" si="784"/>
        <v>Inviable Sanitariamente</v>
      </c>
      <c r="JRN475" s="44" t="str">
        <f t="shared" si="784"/>
        <v>Inviable Sanitariamente</v>
      </c>
      <c r="JRO475" s="44" t="str">
        <f t="shared" si="784"/>
        <v>Inviable Sanitariamente</v>
      </c>
      <c r="JRP475" s="44" t="str">
        <f t="shared" si="784"/>
        <v>Inviable Sanitariamente</v>
      </c>
      <c r="JRQ475" s="44" t="str">
        <f t="shared" si="784"/>
        <v>Inviable Sanitariamente</v>
      </c>
      <c r="JRR475" s="44" t="str">
        <f t="shared" si="784"/>
        <v>Inviable Sanitariamente</v>
      </c>
      <c r="JRS475" s="44" t="str">
        <f t="shared" si="784"/>
        <v>Inviable Sanitariamente</v>
      </c>
      <c r="JRT475" s="44" t="str">
        <f t="shared" si="784"/>
        <v>Inviable Sanitariamente</v>
      </c>
      <c r="JRU475" s="44" t="str">
        <f t="shared" si="784"/>
        <v>Inviable Sanitariamente</v>
      </c>
      <c r="JRV475" s="44" t="str">
        <f t="shared" si="785"/>
        <v>Inviable Sanitariamente</v>
      </c>
      <c r="JRW475" s="44" t="str">
        <f t="shared" si="785"/>
        <v>Inviable Sanitariamente</v>
      </c>
      <c r="JRX475" s="44" t="str">
        <f t="shared" si="785"/>
        <v>Inviable Sanitariamente</v>
      </c>
      <c r="JRY475" s="44" t="str">
        <f t="shared" si="785"/>
        <v>Inviable Sanitariamente</v>
      </c>
      <c r="JRZ475" s="44" t="str">
        <f t="shared" si="785"/>
        <v>Inviable Sanitariamente</v>
      </c>
      <c r="JSA475" s="44" t="str">
        <f t="shared" si="785"/>
        <v>Inviable Sanitariamente</v>
      </c>
      <c r="JSB475" s="44" t="str">
        <f t="shared" si="785"/>
        <v>Inviable Sanitariamente</v>
      </c>
      <c r="JSC475" s="44" t="str">
        <f t="shared" si="785"/>
        <v>Inviable Sanitariamente</v>
      </c>
      <c r="JSD475" s="44" t="str">
        <f t="shared" si="785"/>
        <v>Inviable Sanitariamente</v>
      </c>
      <c r="JSE475" s="44" t="str">
        <f t="shared" si="785"/>
        <v>Inviable Sanitariamente</v>
      </c>
      <c r="JSF475" s="44" t="str">
        <f t="shared" si="786"/>
        <v>Inviable Sanitariamente</v>
      </c>
      <c r="JSG475" s="44" t="str">
        <f t="shared" si="786"/>
        <v>Inviable Sanitariamente</v>
      </c>
      <c r="JSH475" s="44" t="str">
        <f t="shared" si="786"/>
        <v>Inviable Sanitariamente</v>
      </c>
      <c r="JSI475" s="44" t="str">
        <f t="shared" si="786"/>
        <v>Inviable Sanitariamente</v>
      </c>
      <c r="JSJ475" s="44" t="str">
        <f t="shared" si="786"/>
        <v>Inviable Sanitariamente</v>
      </c>
      <c r="JSK475" s="44" t="str">
        <f t="shared" si="786"/>
        <v>Inviable Sanitariamente</v>
      </c>
      <c r="JSL475" s="44" t="str">
        <f t="shared" si="786"/>
        <v>Inviable Sanitariamente</v>
      </c>
      <c r="JSM475" s="44" t="str">
        <f t="shared" si="786"/>
        <v>Inviable Sanitariamente</v>
      </c>
      <c r="JSN475" s="44" t="str">
        <f t="shared" si="786"/>
        <v>Inviable Sanitariamente</v>
      </c>
      <c r="JSO475" s="44" t="str">
        <f t="shared" si="786"/>
        <v>Inviable Sanitariamente</v>
      </c>
      <c r="JSP475" s="44" t="str">
        <f t="shared" si="787"/>
        <v>Inviable Sanitariamente</v>
      </c>
      <c r="JSQ475" s="44" t="str">
        <f t="shared" si="787"/>
        <v>Inviable Sanitariamente</v>
      </c>
      <c r="JSR475" s="44" t="str">
        <f t="shared" si="787"/>
        <v>Inviable Sanitariamente</v>
      </c>
      <c r="JSS475" s="44" t="str">
        <f t="shared" si="787"/>
        <v>Inviable Sanitariamente</v>
      </c>
      <c r="JST475" s="44" t="str">
        <f t="shared" si="787"/>
        <v>Inviable Sanitariamente</v>
      </c>
      <c r="JSU475" s="44" t="str">
        <f t="shared" si="787"/>
        <v>Inviable Sanitariamente</v>
      </c>
      <c r="JSV475" s="44" t="str">
        <f t="shared" si="787"/>
        <v>Inviable Sanitariamente</v>
      </c>
      <c r="JSW475" s="44" t="str">
        <f t="shared" si="787"/>
        <v>Inviable Sanitariamente</v>
      </c>
      <c r="JSX475" s="44" t="str">
        <f t="shared" si="787"/>
        <v>Inviable Sanitariamente</v>
      </c>
      <c r="JSY475" s="44" t="str">
        <f t="shared" si="787"/>
        <v>Inviable Sanitariamente</v>
      </c>
      <c r="JSZ475" s="44" t="str">
        <f t="shared" si="788"/>
        <v>Inviable Sanitariamente</v>
      </c>
      <c r="JTA475" s="44" t="str">
        <f t="shared" si="788"/>
        <v>Inviable Sanitariamente</v>
      </c>
      <c r="JTB475" s="44" t="str">
        <f t="shared" si="788"/>
        <v>Inviable Sanitariamente</v>
      </c>
      <c r="JTC475" s="44" t="str">
        <f t="shared" si="788"/>
        <v>Inviable Sanitariamente</v>
      </c>
      <c r="JTD475" s="44" t="str">
        <f t="shared" si="788"/>
        <v>Inviable Sanitariamente</v>
      </c>
      <c r="JTE475" s="44" t="str">
        <f t="shared" si="788"/>
        <v>Inviable Sanitariamente</v>
      </c>
      <c r="JTF475" s="44" t="str">
        <f t="shared" si="788"/>
        <v>Inviable Sanitariamente</v>
      </c>
      <c r="JTG475" s="44" t="str">
        <f t="shared" si="788"/>
        <v>Inviable Sanitariamente</v>
      </c>
      <c r="JTH475" s="44" t="str">
        <f t="shared" si="788"/>
        <v>Inviable Sanitariamente</v>
      </c>
      <c r="JTI475" s="44" t="str">
        <f t="shared" si="788"/>
        <v>Inviable Sanitariamente</v>
      </c>
      <c r="JTJ475" s="44" t="str">
        <f t="shared" si="789"/>
        <v>Inviable Sanitariamente</v>
      </c>
      <c r="JTK475" s="44" t="str">
        <f t="shared" si="789"/>
        <v>Inviable Sanitariamente</v>
      </c>
      <c r="JTL475" s="44" t="str">
        <f t="shared" si="789"/>
        <v>Inviable Sanitariamente</v>
      </c>
      <c r="JTM475" s="44" t="str">
        <f t="shared" si="789"/>
        <v>Inviable Sanitariamente</v>
      </c>
      <c r="JTN475" s="44" t="str">
        <f t="shared" si="789"/>
        <v>Inviable Sanitariamente</v>
      </c>
      <c r="JTO475" s="44" t="str">
        <f t="shared" si="789"/>
        <v>Inviable Sanitariamente</v>
      </c>
      <c r="JTP475" s="44" t="str">
        <f t="shared" si="789"/>
        <v>Inviable Sanitariamente</v>
      </c>
      <c r="JTQ475" s="44" t="str">
        <f t="shared" si="789"/>
        <v>Inviable Sanitariamente</v>
      </c>
      <c r="JTR475" s="44" t="str">
        <f t="shared" si="789"/>
        <v>Inviable Sanitariamente</v>
      </c>
      <c r="JTS475" s="44" t="str">
        <f t="shared" si="789"/>
        <v>Inviable Sanitariamente</v>
      </c>
      <c r="JTT475" s="44" t="str">
        <f t="shared" si="790"/>
        <v>Inviable Sanitariamente</v>
      </c>
      <c r="JTU475" s="44" t="str">
        <f t="shared" si="790"/>
        <v>Inviable Sanitariamente</v>
      </c>
      <c r="JTV475" s="44" t="str">
        <f t="shared" si="790"/>
        <v>Inviable Sanitariamente</v>
      </c>
      <c r="JTW475" s="44" t="str">
        <f t="shared" si="790"/>
        <v>Inviable Sanitariamente</v>
      </c>
      <c r="JTX475" s="44" t="str">
        <f t="shared" si="790"/>
        <v>Inviable Sanitariamente</v>
      </c>
      <c r="JTY475" s="44" t="str">
        <f t="shared" si="790"/>
        <v>Inviable Sanitariamente</v>
      </c>
      <c r="JTZ475" s="44" t="str">
        <f t="shared" si="790"/>
        <v>Inviable Sanitariamente</v>
      </c>
      <c r="JUA475" s="44" t="str">
        <f t="shared" si="790"/>
        <v>Inviable Sanitariamente</v>
      </c>
      <c r="JUB475" s="44" t="str">
        <f t="shared" si="790"/>
        <v>Inviable Sanitariamente</v>
      </c>
      <c r="JUC475" s="44" t="str">
        <f t="shared" si="790"/>
        <v>Inviable Sanitariamente</v>
      </c>
      <c r="JUD475" s="44" t="str">
        <f t="shared" si="791"/>
        <v>Inviable Sanitariamente</v>
      </c>
      <c r="JUE475" s="44" t="str">
        <f t="shared" si="791"/>
        <v>Inviable Sanitariamente</v>
      </c>
      <c r="JUF475" s="44" t="str">
        <f t="shared" si="791"/>
        <v>Inviable Sanitariamente</v>
      </c>
      <c r="JUG475" s="44" t="str">
        <f t="shared" si="791"/>
        <v>Inviable Sanitariamente</v>
      </c>
      <c r="JUH475" s="44" t="str">
        <f t="shared" si="791"/>
        <v>Inviable Sanitariamente</v>
      </c>
      <c r="JUI475" s="44" t="str">
        <f t="shared" si="791"/>
        <v>Inviable Sanitariamente</v>
      </c>
      <c r="JUJ475" s="44" t="str">
        <f t="shared" si="791"/>
        <v>Inviable Sanitariamente</v>
      </c>
      <c r="JUK475" s="44" t="str">
        <f t="shared" si="791"/>
        <v>Inviable Sanitariamente</v>
      </c>
      <c r="JUL475" s="44" t="str">
        <f t="shared" si="791"/>
        <v>Inviable Sanitariamente</v>
      </c>
      <c r="JUM475" s="44" t="str">
        <f t="shared" si="791"/>
        <v>Inviable Sanitariamente</v>
      </c>
      <c r="JUN475" s="44" t="str">
        <f t="shared" si="792"/>
        <v>Inviable Sanitariamente</v>
      </c>
      <c r="JUO475" s="44" t="str">
        <f t="shared" si="792"/>
        <v>Inviable Sanitariamente</v>
      </c>
      <c r="JUP475" s="44" t="str">
        <f t="shared" si="792"/>
        <v>Inviable Sanitariamente</v>
      </c>
      <c r="JUQ475" s="44" t="str">
        <f t="shared" si="792"/>
        <v>Inviable Sanitariamente</v>
      </c>
      <c r="JUR475" s="44" t="str">
        <f t="shared" si="792"/>
        <v>Inviable Sanitariamente</v>
      </c>
      <c r="JUS475" s="44" t="str">
        <f t="shared" si="792"/>
        <v>Inviable Sanitariamente</v>
      </c>
      <c r="JUT475" s="44" t="str">
        <f t="shared" si="792"/>
        <v>Inviable Sanitariamente</v>
      </c>
      <c r="JUU475" s="44" t="str">
        <f t="shared" si="792"/>
        <v>Inviable Sanitariamente</v>
      </c>
      <c r="JUV475" s="44" t="str">
        <f t="shared" si="792"/>
        <v>Inviable Sanitariamente</v>
      </c>
      <c r="JUW475" s="44" t="str">
        <f t="shared" si="792"/>
        <v>Inviable Sanitariamente</v>
      </c>
      <c r="JUX475" s="44" t="str">
        <f t="shared" si="793"/>
        <v>Inviable Sanitariamente</v>
      </c>
      <c r="JUY475" s="44" t="str">
        <f t="shared" si="793"/>
        <v>Inviable Sanitariamente</v>
      </c>
      <c r="JUZ475" s="44" t="str">
        <f t="shared" si="793"/>
        <v>Inviable Sanitariamente</v>
      </c>
      <c r="JVA475" s="44" t="str">
        <f t="shared" si="793"/>
        <v>Inviable Sanitariamente</v>
      </c>
      <c r="JVB475" s="44" t="str">
        <f t="shared" si="793"/>
        <v>Inviable Sanitariamente</v>
      </c>
      <c r="JVC475" s="44" t="str">
        <f t="shared" si="793"/>
        <v>Inviable Sanitariamente</v>
      </c>
      <c r="JVD475" s="44" t="str">
        <f t="shared" si="793"/>
        <v>Inviable Sanitariamente</v>
      </c>
      <c r="JVE475" s="44" t="str">
        <f t="shared" si="793"/>
        <v>Inviable Sanitariamente</v>
      </c>
      <c r="JVF475" s="44" t="str">
        <f t="shared" si="793"/>
        <v>Inviable Sanitariamente</v>
      </c>
      <c r="JVG475" s="44" t="str">
        <f t="shared" si="793"/>
        <v>Inviable Sanitariamente</v>
      </c>
      <c r="JVH475" s="44" t="str">
        <f t="shared" si="794"/>
        <v>Inviable Sanitariamente</v>
      </c>
      <c r="JVI475" s="44" t="str">
        <f t="shared" si="794"/>
        <v>Inviable Sanitariamente</v>
      </c>
      <c r="JVJ475" s="44" t="str">
        <f t="shared" si="794"/>
        <v>Inviable Sanitariamente</v>
      </c>
      <c r="JVK475" s="44" t="str">
        <f t="shared" si="794"/>
        <v>Inviable Sanitariamente</v>
      </c>
      <c r="JVL475" s="44" t="str">
        <f t="shared" si="794"/>
        <v>Inviable Sanitariamente</v>
      </c>
      <c r="JVM475" s="44" t="str">
        <f t="shared" si="794"/>
        <v>Inviable Sanitariamente</v>
      </c>
      <c r="JVN475" s="44" t="str">
        <f t="shared" si="794"/>
        <v>Inviable Sanitariamente</v>
      </c>
      <c r="JVO475" s="44" t="str">
        <f t="shared" si="794"/>
        <v>Inviable Sanitariamente</v>
      </c>
      <c r="JVP475" s="44" t="str">
        <f t="shared" si="794"/>
        <v>Inviable Sanitariamente</v>
      </c>
      <c r="JVQ475" s="44" t="str">
        <f t="shared" si="794"/>
        <v>Inviable Sanitariamente</v>
      </c>
      <c r="JVR475" s="44" t="str">
        <f t="shared" si="795"/>
        <v>Inviable Sanitariamente</v>
      </c>
      <c r="JVS475" s="44" t="str">
        <f t="shared" si="795"/>
        <v>Inviable Sanitariamente</v>
      </c>
      <c r="JVT475" s="44" t="str">
        <f t="shared" si="795"/>
        <v>Inviable Sanitariamente</v>
      </c>
      <c r="JVU475" s="44" t="str">
        <f t="shared" si="795"/>
        <v>Inviable Sanitariamente</v>
      </c>
      <c r="JVV475" s="44" t="str">
        <f t="shared" si="795"/>
        <v>Inviable Sanitariamente</v>
      </c>
      <c r="JVW475" s="44" t="str">
        <f t="shared" si="795"/>
        <v>Inviable Sanitariamente</v>
      </c>
      <c r="JVX475" s="44" t="str">
        <f t="shared" si="795"/>
        <v>Inviable Sanitariamente</v>
      </c>
      <c r="JVY475" s="44" t="str">
        <f t="shared" si="795"/>
        <v>Inviable Sanitariamente</v>
      </c>
      <c r="JVZ475" s="44" t="str">
        <f t="shared" si="795"/>
        <v>Inviable Sanitariamente</v>
      </c>
      <c r="JWA475" s="44" t="str">
        <f t="shared" si="795"/>
        <v>Inviable Sanitariamente</v>
      </c>
      <c r="JWB475" s="44" t="str">
        <f t="shared" si="796"/>
        <v>Inviable Sanitariamente</v>
      </c>
      <c r="JWC475" s="44" t="str">
        <f t="shared" si="796"/>
        <v>Inviable Sanitariamente</v>
      </c>
      <c r="JWD475" s="44" t="str">
        <f t="shared" si="796"/>
        <v>Inviable Sanitariamente</v>
      </c>
      <c r="JWE475" s="44" t="str">
        <f t="shared" si="796"/>
        <v>Inviable Sanitariamente</v>
      </c>
      <c r="JWF475" s="44" t="str">
        <f t="shared" si="796"/>
        <v>Inviable Sanitariamente</v>
      </c>
      <c r="JWG475" s="44" t="str">
        <f t="shared" si="796"/>
        <v>Inviable Sanitariamente</v>
      </c>
      <c r="JWH475" s="44" t="str">
        <f t="shared" si="796"/>
        <v>Inviable Sanitariamente</v>
      </c>
      <c r="JWI475" s="44" t="str">
        <f t="shared" si="796"/>
        <v>Inviable Sanitariamente</v>
      </c>
      <c r="JWJ475" s="44" t="str">
        <f t="shared" si="796"/>
        <v>Inviable Sanitariamente</v>
      </c>
      <c r="JWK475" s="44" t="str">
        <f t="shared" si="796"/>
        <v>Inviable Sanitariamente</v>
      </c>
      <c r="JWL475" s="44" t="str">
        <f t="shared" si="797"/>
        <v>Inviable Sanitariamente</v>
      </c>
      <c r="JWM475" s="44" t="str">
        <f t="shared" si="797"/>
        <v>Inviable Sanitariamente</v>
      </c>
      <c r="JWN475" s="44" t="str">
        <f t="shared" si="797"/>
        <v>Inviable Sanitariamente</v>
      </c>
      <c r="JWO475" s="44" t="str">
        <f t="shared" si="797"/>
        <v>Inviable Sanitariamente</v>
      </c>
      <c r="JWP475" s="44" t="str">
        <f t="shared" si="797"/>
        <v>Inviable Sanitariamente</v>
      </c>
      <c r="JWQ475" s="44" t="str">
        <f t="shared" si="797"/>
        <v>Inviable Sanitariamente</v>
      </c>
      <c r="JWR475" s="44" t="str">
        <f t="shared" si="797"/>
        <v>Inviable Sanitariamente</v>
      </c>
      <c r="JWS475" s="44" t="str">
        <f t="shared" si="797"/>
        <v>Inviable Sanitariamente</v>
      </c>
      <c r="JWT475" s="44" t="str">
        <f t="shared" si="797"/>
        <v>Inviable Sanitariamente</v>
      </c>
      <c r="JWU475" s="44" t="str">
        <f t="shared" si="797"/>
        <v>Inviable Sanitariamente</v>
      </c>
      <c r="JWV475" s="44" t="str">
        <f t="shared" si="798"/>
        <v>Inviable Sanitariamente</v>
      </c>
      <c r="JWW475" s="44" t="str">
        <f t="shared" si="798"/>
        <v>Inviable Sanitariamente</v>
      </c>
      <c r="JWX475" s="44" t="str">
        <f t="shared" si="798"/>
        <v>Inviable Sanitariamente</v>
      </c>
      <c r="JWY475" s="44" t="str">
        <f t="shared" si="798"/>
        <v>Inviable Sanitariamente</v>
      </c>
      <c r="JWZ475" s="44" t="str">
        <f t="shared" si="798"/>
        <v>Inviable Sanitariamente</v>
      </c>
      <c r="JXA475" s="44" t="str">
        <f t="shared" si="798"/>
        <v>Inviable Sanitariamente</v>
      </c>
      <c r="JXB475" s="44" t="str">
        <f t="shared" si="798"/>
        <v>Inviable Sanitariamente</v>
      </c>
      <c r="JXC475" s="44" t="str">
        <f t="shared" si="798"/>
        <v>Inviable Sanitariamente</v>
      </c>
      <c r="JXD475" s="44" t="str">
        <f t="shared" si="798"/>
        <v>Inviable Sanitariamente</v>
      </c>
      <c r="JXE475" s="44" t="str">
        <f t="shared" si="798"/>
        <v>Inviable Sanitariamente</v>
      </c>
      <c r="JXF475" s="44" t="str">
        <f t="shared" si="799"/>
        <v>Inviable Sanitariamente</v>
      </c>
      <c r="JXG475" s="44" t="str">
        <f t="shared" si="799"/>
        <v>Inviable Sanitariamente</v>
      </c>
      <c r="JXH475" s="44" t="str">
        <f t="shared" si="799"/>
        <v>Inviable Sanitariamente</v>
      </c>
      <c r="JXI475" s="44" t="str">
        <f t="shared" si="799"/>
        <v>Inviable Sanitariamente</v>
      </c>
      <c r="JXJ475" s="44" t="str">
        <f t="shared" si="799"/>
        <v>Inviable Sanitariamente</v>
      </c>
      <c r="JXK475" s="44" t="str">
        <f t="shared" si="799"/>
        <v>Inviable Sanitariamente</v>
      </c>
      <c r="JXL475" s="44" t="str">
        <f t="shared" si="799"/>
        <v>Inviable Sanitariamente</v>
      </c>
      <c r="JXM475" s="44" t="str">
        <f t="shared" si="799"/>
        <v>Inviable Sanitariamente</v>
      </c>
      <c r="JXN475" s="44" t="str">
        <f t="shared" si="799"/>
        <v>Inviable Sanitariamente</v>
      </c>
      <c r="JXO475" s="44" t="str">
        <f t="shared" si="799"/>
        <v>Inviable Sanitariamente</v>
      </c>
      <c r="JXP475" s="44" t="str">
        <f t="shared" si="800"/>
        <v>Inviable Sanitariamente</v>
      </c>
      <c r="JXQ475" s="44" t="str">
        <f t="shared" si="800"/>
        <v>Inviable Sanitariamente</v>
      </c>
      <c r="JXR475" s="44" t="str">
        <f t="shared" si="800"/>
        <v>Inviable Sanitariamente</v>
      </c>
      <c r="JXS475" s="44" t="str">
        <f t="shared" si="800"/>
        <v>Inviable Sanitariamente</v>
      </c>
      <c r="JXT475" s="44" t="str">
        <f t="shared" si="800"/>
        <v>Inviable Sanitariamente</v>
      </c>
      <c r="JXU475" s="44" t="str">
        <f t="shared" si="800"/>
        <v>Inviable Sanitariamente</v>
      </c>
      <c r="JXV475" s="44" t="str">
        <f t="shared" si="800"/>
        <v>Inviable Sanitariamente</v>
      </c>
      <c r="JXW475" s="44" t="str">
        <f t="shared" si="800"/>
        <v>Inviable Sanitariamente</v>
      </c>
      <c r="JXX475" s="44" t="str">
        <f t="shared" si="800"/>
        <v>Inviable Sanitariamente</v>
      </c>
      <c r="JXY475" s="44" t="str">
        <f t="shared" si="800"/>
        <v>Inviable Sanitariamente</v>
      </c>
      <c r="JXZ475" s="44" t="str">
        <f t="shared" si="801"/>
        <v>Inviable Sanitariamente</v>
      </c>
      <c r="JYA475" s="44" t="str">
        <f t="shared" si="801"/>
        <v>Inviable Sanitariamente</v>
      </c>
      <c r="JYB475" s="44" t="str">
        <f t="shared" si="801"/>
        <v>Inviable Sanitariamente</v>
      </c>
      <c r="JYC475" s="44" t="str">
        <f t="shared" si="801"/>
        <v>Inviable Sanitariamente</v>
      </c>
      <c r="JYD475" s="44" t="str">
        <f t="shared" si="801"/>
        <v>Inviable Sanitariamente</v>
      </c>
      <c r="JYE475" s="44" t="str">
        <f t="shared" si="801"/>
        <v>Inviable Sanitariamente</v>
      </c>
      <c r="JYF475" s="44" t="str">
        <f t="shared" si="801"/>
        <v>Inviable Sanitariamente</v>
      </c>
      <c r="JYG475" s="44" t="str">
        <f t="shared" si="801"/>
        <v>Inviable Sanitariamente</v>
      </c>
      <c r="JYH475" s="44" t="str">
        <f t="shared" si="801"/>
        <v>Inviable Sanitariamente</v>
      </c>
      <c r="JYI475" s="44" t="str">
        <f t="shared" si="801"/>
        <v>Inviable Sanitariamente</v>
      </c>
      <c r="JYJ475" s="44" t="str">
        <f t="shared" si="802"/>
        <v>Inviable Sanitariamente</v>
      </c>
      <c r="JYK475" s="44" t="str">
        <f t="shared" si="802"/>
        <v>Inviable Sanitariamente</v>
      </c>
      <c r="JYL475" s="44" t="str">
        <f t="shared" si="802"/>
        <v>Inviable Sanitariamente</v>
      </c>
      <c r="JYM475" s="44" t="str">
        <f t="shared" si="802"/>
        <v>Inviable Sanitariamente</v>
      </c>
      <c r="JYN475" s="44" t="str">
        <f t="shared" si="802"/>
        <v>Inviable Sanitariamente</v>
      </c>
      <c r="JYO475" s="44" t="str">
        <f t="shared" si="802"/>
        <v>Inviable Sanitariamente</v>
      </c>
      <c r="JYP475" s="44" t="str">
        <f t="shared" si="802"/>
        <v>Inviable Sanitariamente</v>
      </c>
      <c r="JYQ475" s="44" t="str">
        <f t="shared" si="802"/>
        <v>Inviable Sanitariamente</v>
      </c>
      <c r="JYR475" s="44" t="str">
        <f t="shared" si="802"/>
        <v>Inviable Sanitariamente</v>
      </c>
      <c r="JYS475" s="44" t="str">
        <f t="shared" si="802"/>
        <v>Inviable Sanitariamente</v>
      </c>
      <c r="JYT475" s="44" t="str">
        <f t="shared" si="803"/>
        <v>Inviable Sanitariamente</v>
      </c>
      <c r="JYU475" s="44" t="str">
        <f t="shared" si="803"/>
        <v>Inviable Sanitariamente</v>
      </c>
      <c r="JYV475" s="44" t="str">
        <f t="shared" si="803"/>
        <v>Inviable Sanitariamente</v>
      </c>
      <c r="JYW475" s="44" t="str">
        <f t="shared" si="803"/>
        <v>Inviable Sanitariamente</v>
      </c>
      <c r="JYX475" s="44" t="str">
        <f t="shared" si="803"/>
        <v>Inviable Sanitariamente</v>
      </c>
      <c r="JYY475" s="44" t="str">
        <f t="shared" si="803"/>
        <v>Inviable Sanitariamente</v>
      </c>
      <c r="JYZ475" s="44" t="str">
        <f t="shared" si="803"/>
        <v>Inviable Sanitariamente</v>
      </c>
      <c r="JZA475" s="44" t="str">
        <f t="shared" si="803"/>
        <v>Inviable Sanitariamente</v>
      </c>
      <c r="JZB475" s="44" t="str">
        <f t="shared" si="803"/>
        <v>Inviable Sanitariamente</v>
      </c>
      <c r="JZC475" s="44" t="str">
        <f t="shared" si="803"/>
        <v>Inviable Sanitariamente</v>
      </c>
      <c r="JZD475" s="44" t="str">
        <f t="shared" si="804"/>
        <v>Inviable Sanitariamente</v>
      </c>
      <c r="JZE475" s="44" t="str">
        <f t="shared" si="804"/>
        <v>Inviable Sanitariamente</v>
      </c>
      <c r="JZF475" s="44" t="str">
        <f t="shared" si="804"/>
        <v>Inviable Sanitariamente</v>
      </c>
      <c r="JZG475" s="44" t="str">
        <f t="shared" si="804"/>
        <v>Inviable Sanitariamente</v>
      </c>
      <c r="JZH475" s="44" t="str">
        <f t="shared" si="804"/>
        <v>Inviable Sanitariamente</v>
      </c>
      <c r="JZI475" s="44" t="str">
        <f t="shared" si="804"/>
        <v>Inviable Sanitariamente</v>
      </c>
      <c r="JZJ475" s="44" t="str">
        <f t="shared" si="804"/>
        <v>Inviable Sanitariamente</v>
      </c>
      <c r="JZK475" s="44" t="str">
        <f t="shared" si="804"/>
        <v>Inviable Sanitariamente</v>
      </c>
      <c r="JZL475" s="44" t="str">
        <f t="shared" si="804"/>
        <v>Inviable Sanitariamente</v>
      </c>
      <c r="JZM475" s="44" t="str">
        <f t="shared" si="804"/>
        <v>Inviable Sanitariamente</v>
      </c>
      <c r="JZN475" s="44" t="str">
        <f t="shared" si="805"/>
        <v>Inviable Sanitariamente</v>
      </c>
      <c r="JZO475" s="44" t="str">
        <f t="shared" si="805"/>
        <v>Inviable Sanitariamente</v>
      </c>
      <c r="JZP475" s="44" t="str">
        <f t="shared" si="805"/>
        <v>Inviable Sanitariamente</v>
      </c>
      <c r="JZQ475" s="44" t="str">
        <f t="shared" si="805"/>
        <v>Inviable Sanitariamente</v>
      </c>
      <c r="JZR475" s="44" t="str">
        <f t="shared" si="805"/>
        <v>Inviable Sanitariamente</v>
      </c>
      <c r="JZS475" s="44" t="str">
        <f t="shared" si="805"/>
        <v>Inviable Sanitariamente</v>
      </c>
      <c r="JZT475" s="44" t="str">
        <f t="shared" si="805"/>
        <v>Inviable Sanitariamente</v>
      </c>
      <c r="JZU475" s="44" t="str">
        <f t="shared" si="805"/>
        <v>Inviable Sanitariamente</v>
      </c>
      <c r="JZV475" s="44" t="str">
        <f t="shared" si="805"/>
        <v>Inviable Sanitariamente</v>
      </c>
      <c r="JZW475" s="44" t="str">
        <f t="shared" si="805"/>
        <v>Inviable Sanitariamente</v>
      </c>
      <c r="JZX475" s="44" t="str">
        <f t="shared" si="806"/>
        <v>Inviable Sanitariamente</v>
      </c>
      <c r="JZY475" s="44" t="str">
        <f t="shared" si="806"/>
        <v>Inviable Sanitariamente</v>
      </c>
      <c r="JZZ475" s="44" t="str">
        <f t="shared" si="806"/>
        <v>Inviable Sanitariamente</v>
      </c>
      <c r="KAA475" s="44" t="str">
        <f t="shared" si="806"/>
        <v>Inviable Sanitariamente</v>
      </c>
      <c r="KAB475" s="44" t="str">
        <f t="shared" si="806"/>
        <v>Inviable Sanitariamente</v>
      </c>
      <c r="KAC475" s="44" t="str">
        <f t="shared" si="806"/>
        <v>Inviable Sanitariamente</v>
      </c>
      <c r="KAD475" s="44" t="str">
        <f t="shared" si="806"/>
        <v>Inviable Sanitariamente</v>
      </c>
      <c r="KAE475" s="44" t="str">
        <f t="shared" si="806"/>
        <v>Inviable Sanitariamente</v>
      </c>
      <c r="KAF475" s="44" t="str">
        <f t="shared" si="806"/>
        <v>Inviable Sanitariamente</v>
      </c>
      <c r="KAG475" s="44" t="str">
        <f t="shared" si="806"/>
        <v>Inviable Sanitariamente</v>
      </c>
      <c r="KAH475" s="44" t="str">
        <f t="shared" si="807"/>
        <v>Inviable Sanitariamente</v>
      </c>
      <c r="KAI475" s="44" t="str">
        <f t="shared" si="807"/>
        <v>Inviable Sanitariamente</v>
      </c>
      <c r="KAJ475" s="44" t="str">
        <f t="shared" si="807"/>
        <v>Inviable Sanitariamente</v>
      </c>
      <c r="KAK475" s="44" t="str">
        <f t="shared" si="807"/>
        <v>Inviable Sanitariamente</v>
      </c>
      <c r="KAL475" s="44" t="str">
        <f t="shared" si="807"/>
        <v>Inviable Sanitariamente</v>
      </c>
      <c r="KAM475" s="44" t="str">
        <f t="shared" si="807"/>
        <v>Inviable Sanitariamente</v>
      </c>
      <c r="KAN475" s="44" t="str">
        <f t="shared" si="807"/>
        <v>Inviable Sanitariamente</v>
      </c>
      <c r="KAO475" s="44" t="str">
        <f t="shared" si="807"/>
        <v>Inviable Sanitariamente</v>
      </c>
      <c r="KAP475" s="44" t="str">
        <f t="shared" si="807"/>
        <v>Inviable Sanitariamente</v>
      </c>
      <c r="KAQ475" s="44" t="str">
        <f t="shared" si="807"/>
        <v>Inviable Sanitariamente</v>
      </c>
      <c r="KAR475" s="44" t="str">
        <f t="shared" si="808"/>
        <v>Inviable Sanitariamente</v>
      </c>
      <c r="KAS475" s="44" t="str">
        <f t="shared" si="808"/>
        <v>Inviable Sanitariamente</v>
      </c>
      <c r="KAT475" s="44" t="str">
        <f t="shared" si="808"/>
        <v>Inviable Sanitariamente</v>
      </c>
      <c r="KAU475" s="44" t="str">
        <f t="shared" si="808"/>
        <v>Inviable Sanitariamente</v>
      </c>
      <c r="KAV475" s="44" t="str">
        <f t="shared" si="808"/>
        <v>Inviable Sanitariamente</v>
      </c>
      <c r="KAW475" s="44" t="str">
        <f t="shared" si="808"/>
        <v>Inviable Sanitariamente</v>
      </c>
      <c r="KAX475" s="44" t="str">
        <f t="shared" si="808"/>
        <v>Inviable Sanitariamente</v>
      </c>
      <c r="KAY475" s="44" t="str">
        <f t="shared" si="808"/>
        <v>Inviable Sanitariamente</v>
      </c>
      <c r="KAZ475" s="44" t="str">
        <f t="shared" si="808"/>
        <v>Inviable Sanitariamente</v>
      </c>
      <c r="KBA475" s="44" t="str">
        <f t="shared" si="808"/>
        <v>Inviable Sanitariamente</v>
      </c>
      <c r="KBB475" s="44" t="str">
        <f t="shared" si="809"/>
        <v>Inviable Sanitariamente</v>
      </c>
      <c r="KBC475" s="44" t="str">
        <f t="shared" si="809"/>
        <v>Inviable Sanitariamente</v>
      </c>
      <c r="KBD475" s="44" t="str">
        <f t="shared" si="809"/>
        <v>Inviable Sanitariamente</v>
      </c>
      <c r="KBE475" s="44" t="str">
        <f t="shared" si="809"/>
        <v>Inviable Sanitariamente</v>
      </c>
      <c r="KBF475" s="44" t="str">
        <f t="shared" si="809"/>
        <v>Inviable Sanitariamente</v>
      </c>
      <c r="KBG475" s="44" t="str">
        <f t="shared" si="809"/>
        <v>Inviable Sanitariamente</v>
      </c>
      <c r="KBH475" s="44" t="str">
        <f t="shared" si="809"/>
        <v>Inviable Sanitariamente</v>
      </c>
      <c r="KBI475" s="44" t="str">
        <f t="shared" si="809"/>
        <v>Inviable Sanitariamente</v>
      </c>
      <c r="KBJ475" s="44" t="str">
        <f t="shared" si="809"/>
        <v>Inviable Sanitariamente</v>
      </c>
      <c r="KBK475" s="44" t="str">
        <f t="shared" si="809"/>
        <v>Inviable Sanitariamente</v>
      </c>
      <c r="KBL475" s="44" t="str">
        <f t="shared" si="810"/>
        <v>Inviable Sanitariamente</v>
      </c>
      <c r="KBM475" s="44" t="str">
        <f t="shared" si="810"/>
        <v>Inviable Sanitariamente</v>
      </c>
      <c r="KBN475" s="44" t="str">
        <f t="shared" si="810"/>
        <v>Inviable Sanitariamente</v>
      </c>
      <c r="KBO475" s="44" t="str">
        <f t="shared" si="810"/>
        <v>Inviable Sanitariamente</v>
      </c>
      <c r="KBP475" s="44" t="str">
        <f t="shared" si="810"/>
        <v>Inviable Sanitariamente</v>
      </c>
      <c r="KBQ475" s="44" t="str">
        <f t="shared" si="810"/>
        <v>Inviable Sanitariamente</v>
      </c>
      <c r="KBR475" s="44" t="str">
        <f t="shared" si="810"/>
        <v>Inviable Sanitariamente</v>
      </c>
      <c r="KBS475" s="44" t="str">
        <f t="shared" si="810"/>
        <v>Inviable Sanitariamente</v>
      </c>
      <c r="KBT475" s="44" t="str">
        <f t="shared" si="810"/>
        <v>Inviable Sanitariamente</v>
      </c>
      <c r="KBU475" s="44" t="str">
        <f t="shared" si="810"/>
        <v>Inviable Sanitariamente</v>
      </c>
      <c r="KBV475" s="44" t="str">
        <f t="shared" si="811"/>
        <v>Inviable Sanitariamente</v>
      </c>
      <c r="KBW475" s="44" t="str">
        <f t="shared" si="811"/>
        <v>Inviable Sanitariamente</v>
      </c>
      <c r="KBX475" s="44" t="str">
        <f t="shared" si="811"/>
        <v>Inviable Sanitariamente</v>
      </c>
      <c r="KBY475" s="44" t="str">
        <f t="shared" si="811"/>
        <v>Inviable Sanitariamente</v>
      </c>
      <c r="KBZ475" s="44" t="str">
        <f t="shared" si="811"/>
        <v>Inviable Sanitariamente</v>
      </c>
      <c r="KCA475" s="44" t="str">
        <f t="shared" si="811"/>
        <v>Inviable Sanitariamente</v>
      </c>
      <c r="KCB475" s="44" t="str">
        <f t="shared" si="811"/>
        <v>Inviable Sanitariamente</v>
      </c>
      <c r="KCC475" s="44" t="str">
        <f t="shared" si="811"/>
        <v>Inviable Sanitariamente</v>
      </c>
      <c r="KCD475" s="44" t="str">
        <f t="shared" si="811"/>
        <v>Inviable Sanitariamente</v>
      </c>
      <c r="KCE475" s="44" t="str">
        <f t="shared" si="811"/>
        <v>Inviable Sanitariamente</v>
      </c>
      <c r="KCF475" s="44" t="str">
        <f t="shared" si="812"/>
        <v>Inviable Sanitariamente</v>
      </c>
      <c r="KCG475" s="44" t="str">
        <f t="shared" si="812"/>
        <v>Inviable Sanitariamente</v>
      </c>
      <c r="KCH475" s="44" t="str">
        <f t="shared" si="812"/>
        <v>Inviable Sanitariamente</v>
      </c>
      <c r="KCI475" s="44" t="str">
        <f t="shared" si="812"/>
        <v>Inviable Sanitariamente</v>
      </c>
      <c r="KCJ475" s="44" t="str">
        <f t="shared" si="812"/>
        <v>Inviable Sanitariamente</v>
      </c>
      <c r="KCK475" s="44" t="str">
        <f t="shared" si="812"/>
        <v>Inviable Sanitariamente</v>
      </c>
      <c r="KCL475" s="44" t="str">
        <f t="shared" si="812"/>
        <v>Inviable Sanitariamente</v>
      </c>
      <c r="KCM475" s="44" t="str">
        <f t="shared" si="812"/>
        <v>Inviable Sanitariamente</v>
      </c>
      <c r="KCN475" s="44" t="str">
        <f t="shared" si="812"/>
        <v>Inviable Sanitariamente</v>
      </c>
      <c r="KCO475" s="44" t="str">
        <f t="shared" si="812"/>
        <v>Inviable Sanitariamente</v>
      </c>
      <c r="KCP475" s="44" t="str">
        <f t="shared" si="813"/>
        <v>Inviable Sanitariamente</v>
      </c>
      <c r="KCQ475" s="44" t="str">
        <f t="shared" si="813"/>
        <v>Inviable Sanitariamente</v>
      </c>
      <c r="KCR475" s="44" t="str">
        <f t="shared" si="813"/>
        <v>Inviable Sanitariamente</v>
      </c>
      <c r="KCS475" s="44" t="str">
        <f t="shared" si="813"/>
        <v>Inviable Sanitariamente</v>
      </c>
      <c r="KCT475" s="44" t="str">
        <f t="shared" si="813"/>
        <v>Inviable Sanitariamente</v>
      </c>
      <c r="KCU475" s="44" t="str">
        <f t="shared" si="813"/>
        <v>Inviable Sanitariamente</v>
      </c>
      <c r="KCV475" s="44" t="str">
        <f t="shared" si="813"/>
        <v>Inviable Sanitariamente</v>
      </c>
      <c r="KCW475" s="44" t="str">
        <f t="shared" si="813"/>
        <v>Inviable Sanitariamente</v>
      </c>
      <c r="KCX475" s="44" t="str">
        <f t="shared" si="813"/>
        <v>Inviable Sanitariamente</v>
      </c>
      <c r="KCY475" s="44" t="str">
        <f t="shared" si="813"/>
        <v>Inviable Sanitariamente</v>
      </c>
      <c r="KCZ475" s="44" t="str">
        <f t="shared" si="814"/>
        <v>Inviable Sanitariamente</v>
      </c>
      <c r="KDA475" s="44" t="str">
        <f t="shared" si="814"/>
        <v>Inviable Sanitariamente</v>
      </c>
      <c r="KDB475" s="44" t="str">
        <f t="shared" si="814"/>
        <v>Inviable Sanitariamente</v>
      </c>
      <c r="KDC475" s="44" t="str">
        <f t="shared" si="814"/>
        <v>Inviable Sanitariamente</v>
      </c>
      <c r="KDD475" s="44" t="str">
        <f t="shared" si="814"/>
        <v>Inviable Sanitariamente</v>
      </c>
      <c r="KDE475" s="44" t="str">
        <f t="shared" si="814"/>
        <v>Inviable Sanitariamente</v>
      </c>
      <c r="KDF475" s="44" t="str">
        <f t="shared" si="814"/>
        <v>Inviable Sanitariamente</v>
      </c>
      <c r="KDG475" s="44" t="str">
        <f t="shared" si="814"/>
        <v>Inviable Sanitariamente</v>
      </c>
      <c r="KDH475" s="44" t="str">
        <f t="shared" si="814"/>
        <v>Inviable Sanitariamente</v>
      </c>
      <c r="KDI475" s="44" t="str">
        <f t="shared" si="814"/>
        <v>Inviable Sanitariamente</v>
      </c>
      <c r="KDJ475" s="44" t="str">
        <f t="shared" si="815"/>
        <v>Inviable Sanitariamente</v>
      </c>
      <c r="KDK475" s="44" t="str">
        <f t="shared" si="815"/>
        <v>Inviable Sanitariamente</v>
      </c>
      <c r="KDL475" s="44" t="str">
        <f t="shared" si="815"/>
        <v>Inviable Sanitariamente</v>
      </c>
      <c r="KDM475" s="44" t="str">
        <f t="shared" si="815"/>
        <v>Inviable Sanitariamente</v>
      </c>
      <c r="KDN475" s="44" t="str">
        <f t="shared" si="815"/>
        <v>Inviable Sanitariamente</v>
      </c>
      <c r="KDO475" s="44" t="str">
        <f t="shared" si="815"/>
        <v>Inviable Sanitariamente</v>
      </c>
      <c r="KDP475" s="44" t="str">
        <f t="shared" si="815"/>
        <v>Inviable Sanitariamente</v>
      </c>
      <c r="KDQ475" s="44" t="str">
        <f t="shared" si="815"/>
        <v>Inviable Sanitariamente</v>
      </c>
      <c r="KDR475" s="44" t="str">
        <f t="shared" si="815"/>
        <v>Inviable Sanitariamente</v>
      </c>
      <c r="KDS475" s="44" t="str">
        <f t="shared" si="815"/>
        <v>Inviable Sanitariamente</v>
      </c>
      <c r="KDT475" s="44" t="str">
        <f t="shared" si="816"/>
        <v>Inviable Sanitariamente</v>
      </c>
      <c r="KDU475" s="44" t="str">
        <f t="shared" si="816"/>
        <v>Inviable Sanitariamente</v>
      </c>
      <c r="KDV475" s="44" t="str">
        <f t="shared" si="816"/>
        <v>Inviable Sanitariamente</v>
      </c>
      <c r="KDW475" s="44" t="str">
        <f t="shared" si="816"/>
        <v>Inviable Sanitariamente</v>
      </c>
      <c r="KDX475" s="44" t="str">
        <f t="shared" si="816"/>
        <v>Inviable Sanitariamente</v>
      </c>
      <c r="KDY475" s="44" t="str">
        <f t="shared" si="816"/>
        <v>Inviable Sanitariamente</v>
      </c>
      <c r="KDZ475" s="44" t="str">
        <f t="shared" si="816"/>
        <v>Inviable Sanitariamente</v>
      </c>
      <c r="KEA475" s="44" t="str">
        <f t="shared" si="816"/>
        <v>Inviable Sanitariamente</v>
      </c>
      <c r="KEB475" s="44" t="str">
        <f t="shared" si="816"/>
        <v>Inviable Sanitariamente</v>
      </c>
      <c r="KEC475" s="44" t="str">
        <f t="shared" si="816"/>
        <v>Inviable Sanitariamente</v>
      </c>
      <c r="KED475" s="44" t="str">
        <f t="shared" si="817"/>
        <v>Inviable Sanitariamente</v>
      </c>
      <c r="KEE475" s="44" t="str">
        <f t="shared" si="817"/>
        <v>Inviable Sanitariamente</v>
      </c>
      <c r="KEF475" s="44" t="str">
        <f t="shared" si="817"/>
        <v>Inviable Sanitariamente</v>
      </c>
      <c r="KEG475" s="44" t="str">
        <f t="shared" si="817"/>
        <v>Inviable Sanitariamente</v>
      </c>
      <c r="KEH475" s="44" t="str">
        <f t="shared" si="817"/>
        <v>Inviable Sanitariamente</v>
      </c>
      <c r="KEI475" s="44" t="str">
        <f t="shared" si="817"/>
        <v>Inviable Sanitariamente</v>
      </c>
      <c r="KEJ475" s="44" t="str">
        <f t="shared" si="817"/>
        <v>Inviable Sanitariamente</v>
      </c>
      <c r="KEK475" s="44" t="str">
        <f t="shared" si="817"/>
        <v>Inviable Sanitariamente</v>
      </c>
      <c r="KEL475" s="44" t="str">
        <f t="shared" si="817"/>
        <v>Inviable Sanitariamente</v>
      </c>
      <c r="KEM475" s="44" t="str">
        <f t="shared" si="817"/>
        <v>Inviable Sanitariamente</v>
      </c>
      <c r="KEN475" s="44" t="str">
        <f t="shared" si="818"/>
        <v>Inviable Sanitariamente</v>
      </c>
      <c r="KEO475" s="44" t="str">
        <f t="shared" si="818"/>
        <v>Inviable Sanitariamente</v>
      </c>
      <c r="KEP475" s="44" t="str">
        <f t="shared" si="818"/>
        <v>Inviable Sanitariamente</v>
      </c>
      <c r="KEQ475" s="44" t="str">
        <f t="shared" si="818"/>
        <v>Inviable Sanitariamente</v>
      </c>
      <c r="KER475" s="44" t="str">
        <f t="shared" si="818"/>
        <v>Inviable Sanitariamente</v>
      </c>
      <c r="KES475" s="44" t="str">
        <f t="shared" si="818"/>
        <v>Inviable Sanitariamente</v>
      </c>
      <c r="KET475" s="44" t="str">
        <f t="shared" si="818"/>
        <v>Inviable Sanitariamente</v>
      </c>
      <c r="KEU475" s="44" t="str">
        <f t="shared" si="818"/>
        <v>Inviable Sanitariamente</v>
      </c>
      <c r="KEV475" s="44" t="str">
        <f t="shared" si="818"/>
        <v>Inviable Sanitariamente</v>
      </c>
      <c r="KEW475" s="44" t="str">
        <f t="shared" si="818"/>
        <v>Inviable Sanitariamente</v>
      </c>
      <c r="KEX475" s="44" t="str">
        <f t="shared" si="819"/>
        <v>Inviable Sanitariamente</v>
      </c>
      <c r="KEY475" s="44" t="str">
        <f t="shared" si="819"/>
        <v>Inviable Sanitariamente</v>
      </c>
      <c r="KEZ475" s="44" t="str">
        <f t="shared" si="819"/>
        <v>Inviable Sanitariamente</v>
      </c>
      <c r="KFA475" s="44" t="str">
        <f t="shared" si="819"/>
        <v>Inviable Sanitariamente</v>
      </c>
      <c r="KFB475" s="44" t="str">
        <f t="shared" si="819"/>
        <v>Inviable Sanitariamente</v>
      </c>
      <c r="KFC475" s="44" t="str">
        <f t="shared" si="819"/>
        <v>Inviable Sanitariamente</v>
      </c>
      <c r="KFD475" s="44" t="str">
        <f t="shared" si="819"/>
        <v>Inviable Sanitariamente</v>
      </c>
      <c r="KFE475" s="44" t="str">
        <f t="shared" si="819"/>
        <v>Inviable Sanitariamente</v>
      </c>
      <c r="KFF475" s="44" t="str">
        <f t="shared" si="819"/>
        <v>Inviable Sanitariamente</v>
      </c>
      <c r="KFG475" s="44" t="str">
        <f t="shared" si="819"/>
        <v>Inviable Sanitariamente</v>
      </c>
      <c r="KFH475" s="44" t="str">
        <f t="shared" si="820"/>
        <v>Inviable Sanitariamente</v>
      </c>
      <c r="KFI475" s="44" t="str">
        <f t="shared" si="820"/>
        <v>Inviable Sanitariamente</v>
      </c>
      <c r="KFJ475" s="44" t="str">
        <f t="shared" si="820"/>
        <v>Inviable Sanitariamente</v>
      </c>
      <c r="KFK475" s="44" t="str">
        <f t="shared" si="820"/>
        <v>Inviable Sanitariamente</v>
      </c>
      <c r="KFL475" s="44" t="str">
        <f t="shared" si="820"/>
        <v>Inviable Sanitariamente</v>
      </c>
      <c r="KFM475" s="44" t="str">
        <f t="shared" si="820"/>
        <v>Inviable Sanitariamente</v>
      </c>
      <c r="KFN475" s="44" t="str">
        <f t="shared" si="820"/>
        <v>Inviable Sanitariamente</v>
      </c>
      <c r="KFO475" s="44" t="str">
        <f t="shared" si="820"/>
        <v>Inviable Sanitariamente</v>
      </c>
      <c r="KFP475" s="44" t="str">
        <f t="shared" si="820"/>
        <v>Inviable Sanitariamente</v>
      </c>
      <c r="KFQ475" s="44" t="str">
        <f t="shared" si="820"/>
        <v>Inviable Sanitariamente</v>
      </c>
      <c r="KFR475" s="44" t="str">
        <f t="shared" si="821"/>
        <v>Inviable Sanitariamente</v>
      </c>
      <c r="KFS475" s="44" t="str">
        <f t="shared" si="821"/>
        <v>Inviable Sanitariamente</v>
      </c>
      <c r="KFT475" s="44" t="str">
        <f t="shared" si="821"/>
        <v>Inviable Sanitariamente</v>
      </c>
      <c r="KFU475" s="44" t="str">
        <f t="shared" si="821"/>
        <v>Inviable Sanitariamente</v>
      </c>
      <c r="KFV475" s="44" t="str">
        <f t="shared" si="821"/>
        <v>Inviable Sanitariamente</v>
      </c>
      <c r="KFW475" s="44" t="str">
        <f t="shared" si="821"/>
        <v>Inviable Sanitariamente</v>
      </c>
      <c r="KFX475" s="44" t="str">
        <f t="shared" si="821"/>
        <v>Inviable Sanitariamente</v>
      </c>
      <c r="KFY475" s="44" t="str">
        <f t="shared" si="821"/>
        <v>Inviable Sanitariamente</v>
      </c>
      <c r="KFZ475" s="44" t="str">
        <f t="shared" si="821"/>
        <v>Inviable Sanitariamente</v>
      </c>
      <c r="KGA475" s="44" t="str">
        <f t="shared" si="821"/>
        <v>Inviable Sanitariamente</v>
      </c>
      <c r="KGB475" s="44" t="str">
        <f t="shared" si="822"/>
        <v>Inviable Sanitariamente</v>
      </c>
      <c r="KGC475" s="44" t="str">
        <f t="shared" si="822"/>
        <v>Inviable Sanitariamente</v>
      </c>
      <c r="KGD475" s="44" t="str">
        <f t="shared" si="822"/>
        <v>Inviable Sanitariamente</v>
      </c>
      <c r="KGE475" s="44" t="str">
        <f t="shared" si="822"/>
        <v>Inviable Sanitariamente</v>
      </c>
      <c r="KGF475" s="44" t="str">
        <f t="shared" si="822"/>
        <v>Inviable Sanitariamente</v>
      </c>
      <c r="KGG475" s="44" t="str">
        <f t="shared" si="822"/>
        <v>Inviable Sanitariamente</v>
      </c>
      <c r="KGH475" s="44" t="str">
        <f t="shared" si="822"/>
        <v>Inviable Sanitariamente</v>
      </c>
      <c r="KGI475" s="44" t="str">
        <f t="shared" si="822"/>
        <v>Inviable Sanitariamente</v>
      </c>
      <c r="KGJ475" s="44" t="str">
        <f t="shared" si="822"/>
        <v>Inviable Sanitariamente</v>
      </c>
      <c r="KGK475" s="44" t="str">
        <f t="shared" si="822"/>
        <v>Inviable Sanitariamente</v>
      </c>
      <c r="KGL475" s="44" t="str">
        <f t="shared" si="823"/>
        <v>Inviable Sanitariamente</v>
      </c>
      <c r="KGM475" s="44" t="str">
        <f t="shared" si="823"/>
        <v>Inviable Sanitariamente</v>
      </c>
      <c r="KGN475" s="44" t="str">
        <f t="shared" si="823"/>
        <v>Inviable Sanitariamente</v>
      </c>
      <c r="KGO475" s="44" t="str">
        <f t="shared" si="823"/>
        <v>Inviable Sanitariamente</v>
      </c>
      <c r="KGP475" s="44" t="str">
        <f t="shared" si="823"/>
        <v>Inviable Sanitariamente</v>
      </c>
      <c r="KGQ475" s="44" t="str">
        <f t="shared" si="823"/>
        <v>Inviable Sanitariamente</v>
      </c>
      <c r="KGR475" s="44" t="str">
        <f t="shared" si="823"/>
        <v>Inviable Sanitariamente</v>
      </c>
      <c r="KGS475" s="44" t="str">
        <f t="shared" si="823"/>
        <v>Inviable Sanitariamente</v>
      </c>
      <c r="KGT475" s="44" t="str">
        <f t="shared" si="823"/>
        <v>Inviable Sanitariamente</v>
      </c>
      <c r="KGU475" s="44" t="str">
        <f t="shared" si="823"/>
        <v>Inviable Sanitariamente</v>
      </c>
      <c r="KGV475" s="44" t="str">
        <f t="shared" si="824"/>
        <v>Inviable Sanitariamente</v>
      </c>
      <c r="KGW475" s="44" t="str">
        <f t="shared" si="824"/>
        <v>Inviable Sanitariamente</v>
      </c>
      <c r="KGX475" s="44" t="str">
        <f t="shared" si="824"/>
        <v>Inviable Sanitariamente</v>
      </c>
      <c r="KGY475" s="44" t="str">
        <f t="shared" si="824"/>
        <v>Inviable Sanitariamente</v>
      </c>
      <c r="KGZ475" s="44" t="str">
        <f t="shared" si="824"/>
        <v>Inviable Sanitariamente</v>
      </c>
      <c r="KHA475" s="44" t="str">
        <f t="shared" si="824"/>
        <v>Inviable Sanitariamente</v>
      </c>
      <c r="KHB475" s="44" t="str">
        <f t="shared" si="824"/>
        <v>Inviable Sanitariamente</v>
      </c>
      <c r="KHC475" s="44" t="str">
        <f t="shared" si="824"/>
        <v>Inviable Sanitariamente</v>
      </c>
      <c r="KHD475" s="44" t="str">
        <f t="shared" si="824"/>
        <v>Inviable Sanitariamente</v>
      </c>
      <c r="KHE475" s="44" t="str">
        <f t="shared" si="824"/>
        <v>Inviable Sanitariamente</v>
      </c>
      <c r="KHF475" s="44" t="str">
        <f t="shared" si="825"/>
        <v>Inviable Sanitariamente</v>
      </c>
      <c r="KHG475" s="44" t="str">
        <f t="shared" si="825"/>
        <v>Inviable Sanitariamente</v>
      </c>
      <c r="KHH475" s="44" t="str">
        <f t="shared" si="825"/>
        <v>Inviable Sanitariamente</v>
      </c>
      <c r="KHI475" s="44" t="str">
        <f t="shared" si="825"/>
        <v>Inviable Sanitariamente</v>
      </c>
      <c r="KHJ475" s="44" t="str">
        <f t="shared" si="825"/>
        <v>Inviable Sanitariamente</v>
      </c>
      <c r="KHK475" s="44" t="str">
        <f t="shared" si="825"/>
        <v>Inviable Sanitariamente</v>
      </c>
      <c r="KHL475" s="44" t="str">
        <f t="shared" si="825"/>
        <v>Inviable Sanitariamente</v>
      </c>
      <c r="KHM475" s="44" t="str">
        <f t="shared" si="825"/>
        <v>Inviable Sanitariamente</v>
      </c>
      <c r="KHN475" s="44" t="str">
        <f t="shared" si="825"/>
        <v>Inviable Sanitariamente</v>
      </c>
      <c r="KHO475" s="44" t="str">
        <f t="shared" si="825"/>
        <v>Inviable Sanitariamente</v>
      </c>
      <c r="KHP475" s="44" t="str">
        <f t="shared" si="826"/>
        <v>Inviable Sanitariamente</v>
      </c>
      <c r="KHQ475" s="44" t="str">
        <f t="shared" si="826"/>
        <v>Inviable Sanitariamente</v>
      </c>
      <c r="KHR475" s="44" t="str">
        <f t="shared" si="826"/>
        <v>Inviable Sanitariamente</v>
      </c>
      <c r="KHS475" s="44" t="str">
        <f t="shared" si="826"/>
        <v>Inviable Sanitariamente</v>
      </c>
      <c r="KHT475" s="44" t="str">
        <f t="shared" si="826"/>
        <v>Inviable Sanitariamente</v>
      </c>
      <c r="KHU475" s="44" t="str">
        <f t="shared" si="826"/>
        <v>Inviable Sanitariamente</v>
      </c>
      <c r="KHV475" s="44" t="str">
        <f t="shared" si="826"/>
        <v>Inviable Sanitariamente</v>
      </c>
      <c r="KHW475" s="44" t="str">
        <f t="shared" si="826"/>
        <v>Inviable Sanitariamente</v>
      </c>
      <c r="KHX475" s="44" t="str">
        <f t="shared" si="826"/>
        <v>Inviable Sanitariamente</v>
      </c>
      <c r="KHY475" s="44" t="str">
        <f t="shared" si="826"/>
        <v>Inviable Sanitariamente</v>
      </c>
      <c r="KHZ475" s="44" t="str">
        <f t="shared" si="827"/>
        <v>Inviable Sanitariamente</v>
      </c>
      <c r="KIA475" s="44" t="str">
        <f t="shared" si="827"/>
        <v>Inviable Sanitariamente</v>
      </c>
      <c r="KIB475" s="44" t="str">
        <f t="shared" si="827"/>
        <v>Inviable Sanitariamente</v>
      </c>
      <c r="KIC475" s="44" t="str">
        <f t="shared" si="827"/>
        <v>Inviable Sanitariamente</v>
      </c>
      <c r="KID475" s="44" t="str">
        <f t="shared" si="827"/>
        <v>Inviable Sanitariamente</v>
      </c>
      <c r="KIE475" s="44" t="str">
        <f t="shared" si="827"/>
        <v>Inviable Sanitariamente</v>
      </c>
      <c r="KIF475" s="44" t="str">
        <f t="shared" si="827"/>
        <v>Inviable Sanitariamente</v>
      </c>
      <c r="KIG475" s="44" t="str">
        <f t="shared" si="827"/>
        <v>Inviable Sanitariamente</v>
      </c>
      <c r="KIH475" s="44" t="str">
        <f t="shared" si="827"/>
        <v>Inviable Sanitariamente</v>
      </c>
      <c r="KII475" s="44" t="str">
        <f t="shared" si="827"/>
        <v>Inviable Sanitariamente</v>
      </c>
      <c r="KIJ475" s="44" t="str">
        <f t="shared" si="828"/>
        <v>Inviable Sanitariamente</v>
      </c>
      <c r="KIK475" s="44" t="str">
        <f t="shared" si="828"/>
        <v>Inviable Sanitariamente</v>
      </c>
      <c r="KIL475" s="44" t="str">
        <f t="shared" si="828"/>
        <v>Inviable Sanitariamente</v>
      </c>
      <c r="KIM475" s="44" t="str">
        <f t="shared" si="828"/>
        <v>Inviable Sanitariamente</v>
      </c>
      <c r="KIN475" s="44" t="str">
        <f t="shared" si="828"/>
        <v>Inviable Sanitariamente</v>
      </c>
      <c r="KIO475" s="44" t="str">
        <f t="shared" si="828"/>
        <v>Inviable Sanitariamente</v>
      </c>
      <c r="KIP475" s="44" t="str">
        <f t="shared" si="828"/>
        <v>Inviable Sanitariamente</v>
      </c>
      <c r="KIQ475" s="44" t="str">
        <f t="shared" si="828"/>
        <v>Inviable Sanitariamente</v>
      </c>
      <c r="KIR475" s="44" t="str">
        <f t="shared" si="828"/>
        <v>Inviable Sanitariamente</v>
      </c>
      <c r="KIS475" s="44" t="str">
        <f t="shared" si="828"/>
        <v>Inviable Sanitariamente</v>
      </c>
      <c r="KIT475" s="44" t="str">
        <f t="shared" si="829"/>
        <v>Inviable Sanitariamente</v>
      </c>
      <c r="KIU475" s="44" t="str">
        <f t="shared" si="829"/>
        <v>Inviable Sanitariamente</v>
      </c>
      <c r="KIV475" s="44" t="str">
        <f t="shared" si="829"/>
        <v>Inviable Sanitariamente</v>
      </c>
      <c r="KIW475" s="44" t="str">
        <f t="shared" si="829"/>
        <v>Inviable Sanitariamente</v>
      </c>
      <c r="KIX475" s="44" t="str">
        <f t="shared" si="829"/>
        <v>Inviable Sanitariamente</v>
      </c>
      <c r="KIY475" s="44" t="str">
        <f t="shared" si="829"/>
        <v>Inviable Sanitariamente</v>
      </c>
      <c r="KIZ475" s="44" t="str">
        <f t="shared" si="829"/>
        <v>Inviable Sanitariamente</v>
      </c>
      <c r="KJA475" s="44" t="str">
        <f t="shared" si="829"/>
        <v>Inviable Sanitariamente</v>
      </c>
      <c r="KJB475" s="44" t="str">
        <f t="shared" si="829"/>
        <v>Inviable Sanitariamente</v>
      </c>
      <c r="KJC475" s="44" t="str">
        <f t="shared" si="829"/>
        <v>Inviable Sanitariamente</v>
      </c>
      <c r="KJD475" s="44" t="str">
        <f t="shared" si="830"/>
        <v>Inviable Sanitariamente</v>
      </c>
      <c r="KJE475" s="44" t="str">
        <f t="shared" si="830"/>
        <v>Inviable Sanitariamente</v>
      </c>
      <c r="KJF475" s="44" t="str">
        <f t="shared" si="830"/>
        <v>Inviable Sanitariamente</v>
      </c>
      <c r="KJG475" s="44" t="str">
        <f t="shared" si="830"/>
        <v>Inviable Sanitariamente</v>
      </c>
      <c r="KJH475" s="44" t="str">
        <f t="shared" si="830"/>
        <v>Inviable Sanitariamente</v>
      </c>
      <c r="KJI475" s="44" t="str">
        <f t="shared" si="830"/>
        <v>Inviable Sanitariamente</v>
      </c>
      <c r="KJJ475" s="44" t="str">
        <f t="shared" si="830"/>
        <v>Inviable Sanitariamente</v>
      </c>
      <c r="KJK475" s="44" t="str">
        <f t="shared" si="830"/>
        <v>Inviable Sanitariamente</v>
      </c>
      <c r="KJL475" s="44" t="str">
        <f t="shared" si="830"/>
        <v>Inviable Sanitariamente</v>
      </c>
      <c r="KJM475" s="44" t="str">
        <f t="shared" si="830"/>
        <v>Inviable Sanitariamente</v>
      </c>
      <c r="KJN475" s="44" t="str">
        <f t="shared" si="831"/>
        <v>Inviable Sanitariamente</v>
      </c>
      <c r="KJO475" s="44" t="str">
        <f t="shared" si="831"/>
        <v>Inviable Sanitariamente</v>
      </c>
      <c r="KJP475" s="44" t="str">
        <f t="shared" si="831"/>
        <v>Inviable Sanitariamente</v>
      </c>
      <c r="KJQ475" s="44" t="str">
        <f t="shared" si="831"/>
        <v>Inviable Sanitariamente</v>
      </c>
      <c r="KJR475" s="44" t="str">
        <f t="shared" si="831"/>
        <v>Inviable Sanitariamente</v>
      </c>
      <c r="KJS475" s="44" t="str">
        <f t="shared" si="831"/>
        <v>Inviable Sanitariamente</v>
      </c>
      <c r="KJT475" s="44" t="str">
        <f t="shared" si="831"/>
        <v>Inviable Sanitariamente</v>
      </c>
      <c r="KJU475" s="44" t="str">
        <f t="shared" si="831"/>
        <v>Inviable Sanitariamente</v>
      </c>
      <c r="KJV475" s="44" t="str">
        <f t="shared" si="831"/>
        <v>Inviable Sanitariamente</v>
      </c>
      <c r="KJW475" s="44" t="str">
        <f t="shared" si="831"/>
        <v>Inviable Sanitariamente</v>
      </c>
      <c r="KJX475" s="44" t="str">
        <f t="shared" si="832"/>
        <v>Inviable Sanitariamente</v>
      </c>
      <c r="KJY475" s="44" t="str">
        <f t="shared" si="832"/>
        <v>Inviable Sanitariamente</v>
      </c>
      <c r="KJZ475" s="44" t="str">
        <f t="shared" si="832"/>
        <v>Inviable Sanitariamente</v>
      </c>
      <c r="KKA475" s="44" t="str">
        <f t="shared" si="832"/>
        <v>Inviable Sanitariamente</v>
      </c>
      <c r="KKB475" s="44" t="str">
        <f t="shared" si="832"/>
        <v>Inviable Sanitariamente</v>
      </c>
      <c r="KKC475" s="44" t="str">
        <f t="shared" si="832"/>
        <v>Inviable Sanitariamente</v>
      </c>
      <c r="KKD475" s="44" t="str">
        <f t="shared" si="832"/>
        <v>Inviable Sanitariamente</v>
      </c>
      <c r="KKE475" s="44" t="str">
        <f t="shared" si="832"/>
        <v>Inviable Sanitariamente</v>
      </c>
      <c r="KKF475" s="44" t="str">
        <f t="shared" si="832"/>
        <v>Inviable Sanitariamente</v>
      </c>
      <c r="KKG475" s="44" t="str">
        <f t="shared" si="832"/>
        <v>Inviable Sanitariamente</v>
      </c>
      <c r="KKH475" s="44" t="str">
        <f t="shared" si="833"/>
        <v>Inviable Sanitariamente</v>
      </c>
      <c r="KKI475" s="44" t="str">
        <f t="shared" si="833"/>
        <v>Inviable Sanitariamente</v>
      </c>
      <c r="KKJ475" s="44" t="str">
        <f t="shared" si="833"/>
        <v>Inviable Sanitariamente</v>
      </c>
      <c r="KKK475" s="44" t="str">
        <f t="shared" si="833"/>
        <v>Inviable Sanitariamente</v>
      </c>
      <c r="KKL475" s="44" t="str">
        <f t="shared" si="833"/>
        <v>Inviable Sanitariamente</v>
      </c>
      <c r="KKM475" s="44" t="str">
        <f t="shared" si="833"/>
        <v>Inviable Sanitariamente</v>
      </c>
      <c r="KKN475" s="44" t="str">
        <f t="shared" si="833"/>
        <v>Inviable Sanitariamente</v>
      </c>
      <c r="KKO475" s="44" t="str">
        <f t="shared" si="833"/>
        <v>Inviable Sanitariamente</v>
      </c>
      <c r="KKP475" s="44" t="str">
        <f t="shared" si="833"/>
        <v>Inviable Sanitariamente</v>
      </c>
      <c r="KKQ475" s="44" t="str">
        <f t="shared" si="833"/>
        <v>Inviable Sanitariamente</v>
      </c>
      <c r="KKR475" s="44" t="str">
        <f t="shared" si="834"/>
        <v>Inviable Sanitariamente</v>
      </c>
      <c r="KKS475" s="44" t="str">
        <f t="shared" si="834"/>
        <v>Inviable Sanitariamente</v>
      </c>
      <c r="KKT475" s="44" t="str">
        <f t="shared" si="834"/>
        <v>Inviable Sanitariamente</v>
      </c>
      <c r="KKU475" s="44" t="str">
        <f t="shared" si="834"/>
        <v>Inviable Sanitariamente</v>
      </c>
      <c r="KKV475" s="44" t="str">
        <f t="shared" si="834"/>
        <v>Inviable Sanitariamente</v>
      </c>
      <c r="KKW475" s="44" t="str">
        <f t="shared" si="834"/>
        <v>Inviable Sanitariamente</v>
      </c>
      <c r="KKX475" s="44" t="str">
        <f t="shared" si="834"/>
        <v>Inviable Sanitariamente</v>
      </c>
      <c r="KKY475" s="44" t="str">
        <f t="shared" si="834"/>
        <v>Inviable Sanitariamente</v>
      </c>
      <c r="KKZ475" s="44" t="str">
        <f t="shared" si="834"/>
        <v>Inviable Sanitariamente</v>
      </c>
      <c r="KLA475" s="44" t="str">
        <f t="shared" si="834"/>
        <v>Inviable Sanitariamente</v>
      </c>
      <c r="KLB475" s="44" t="str">
        <f t="shared" si="835"/>
        <v>Inviable Sanitariamente</v>
      </c>
      <c r="KLC475" s="44" t="str">
        <f t="shared" si="835"/>
        <v>Inviable Sanitariamente</v>
      </c>
      <c r="KLD475" s="44" t="str">
        <f t="shared" si="835"/>
        <v>Inviable Sanitariamente</v>
      </c>
      <c r="KLE475" s="44" t="str">
        <f t="shared" si="835"/>
        <v>Inviable Sanitariamente</v>
      </c>
      <c r="KLF475" s="44" t="str">
        <f t="shared" si="835"/>
        <v>Inviable Sanitariamente</v>
      </c>
      <c r="KLG475" s="44" t="str">
        <f t="shared" si="835"/>
        <v>Inviable Sanitariamente</v>
      </c>
      <c r="KLH475" s="44" t="str">
        <f t="shared" si="835"/>
        <v>Inviable Sanitariamente</v>
      </c>
      <c r="KLI475" s="44" t="str">
        <f t="shared" si="835"/>
        <v>Inviable Sanitariamente</v>
      </c>
      <c r="KLJ475" s="44" t="str">
        <f t="shared" si="835"/>
        <v>Inviable Sanitariamente</v>
      </c>
      <c r="KLK475" s="44" t="str">
        <f t="shared" si="835"/>
        <v>Inviable Sanitariamente</v>
      </c>
      <c r="KLL475" s="44" t="str">
        <f t="shared" si="836"/>
        <v>Inviable Sanitariamente</v>
      </c>
      <c r="KLM475" s="44" t="str">
        <f t="shared" si="836"/>
        <v>Inviable Sanitariamente</v>
      </c>
      <c r="KLN475" s="44" t="str">
        <f t="shared" si="836"/>
        <v>Inviable Sanitariamente</v>
      </c>
      <c r="KLO475" s="44" t="str">
        <f t="shared" si="836"/>
        <v>Inviable Sanitariamente</v>
      </c>
      <c r="KLP475" s="44" t="str">
        <f t="shared" si="836"/>
        <v>Inviable Sanitariamente</v>
      </c>
      <c r="KLQ475" s="44" t="str">
        <f t="shared" si="836"/>
        <v>Inviable Sanitariamente</v>
      </c>
      <c r="KLR475" s="44" t="str">
        <f t="shared" si="836"/>
        <v>Inviable Sanitariamente</v>
      </c>
      <c r="KLS475" s="44" t="str">
        <f t="shared" si="836"/>
        <v>Inviable Sanitariamente</v>
      </c>
      <c r="KLT475" s="44" t="str">
        <f t="shared" si="836"/>
        <v>Inviable Sanitariamente</v>
      </c>
      <c r="KLU475" s="44" t="str">
        <f t="shared" si="836"/>
        <v>Inviable Sanitariamente</v>
      </c>
      <c r="KLV475" s="44" t="str">
        <f t="shared" si="837"/>
        <v>Inviable Sanitariamente</v>
      </c>
      <c r="KLW475" s="44" t="str">
        <f t="shared" si="837"/>
        <v>Inviable Sanitariamente</v>
      </c>
      <c r="KLX475" s="44" t="str">
        <f t="shared" si="837"/>
        <v>Inviable Sanitariamente</v>
      </c>
      <c r="KLY475" s="44" t="str">
        <f t="shared" si="837"/>
        <v>Inviable Sanitariamente</v>
      </c>
      <c r="KLZ475" s="44" t="str">
        <f t="shared" si="837"/>
        <v>Inviable Sanitariamente</v>
      </c>
      <c r="KMA475" s="44" t="str">
        <f t="shared" si="837"/>
        <v>Inviable Sanitariamente</v>
      </c>
      <c r="KMB475" s="44" t="str">
        <f t="shared" si="837"/>
        <v>Inviable Sanitariamente</v>
      </c>
      <c r="KMC475" s="44" t="str">
        <f t="shared" si="837"/>
        <v>Inviable Sanitariamente</v>
      </c>
      <c r="KMD475" s="44" t="str">
        <f t="shared" si="837"/>
        <v>Inviable Sanitariamente</v>
      </c>
      <c r="KME475" s="44" t="str">
        <f t="shared" si="837"/>
        <v>Inviable Sanitariamente</v>
      </c>
      <c r="KMF475" s="44" t="str">
        <f t="shared" si="838"/>
        <v>Inviable Sanitariamente</v>
      </c>
      <c r="KMG475" s="44" t="str">
        <f t="shared" si="838"/>
        <v>Inviable Sanitariamente</v>
      </c>
      <c r="KMH475" s="44" t="str">
        <f t="shared" si="838"/>
        <v>Inviable Sanitariamente</v>
      </c>
      <c r="KMI475" s="44" t="str">
        <f t="shared" si="838"/>
        <v>Inviable Sanitariamente</v>
      </c>
      <c r="KMJ475" s="44" t="str">
        <f t="shared" si="838"/>
        <v>Inviable Sanitariamente</v>
      </c>
      <c r="KMK475" s="44" t="str">
        <f t="shared" si="838"/>
        <v>Inviable Sanitariamente</v>
      </c>
      <c r="KML475" s="44" t="str">
        <f t="shared" si="838"/>
        <v>Inviable Sanitariamente</v>
      </c>
      <c r="KMM475" s="44" t="str">
        <f t="shared" si="838"/>
        <v>Inviable Sanitariamente</v>
      </c>
      <c r="KMN475" s="44" t="str">
        <f t="shared" si="838"/>
        <v>Inviable Sanitariamente</v>
      </c>
      <c r="KMO475" s="44" t="str">
        <f t="shared" si="838"/>
        <v>Inviable Sanitariamente</v>
      </c>
      <c r="KMP475" s="44" t="str">
        <f t="shared" si="839"/>
        <v>Inviable Sanitariamente</v>
      </c>
      <c r="KMQ475" s="44" t="str">
        <f t="shared" si="839"/>
        <v>Inviable Sanitariamente</v>
      </c>
      <c r="KMR475" s="44" t="str">
        <f t="shared" si="839"/>
        <v>Inviable Sanitariamente</v>
      </c>
      <c r="KMS475" s="44" t="str">
        <f t="shared" si="839"/>
        <v>Inviable Sanitariamente</v>
      </c>
      <c r="KMT475" s="44" t="str">
        <f t="shared" si="839"/>
        <v>Inviable Sanitariamente</v>
      </c>
      <c r="KMU475" s="44" t="str">
        <f t="shared" si="839"/>
        <v>Inviable Sanitariamente</v>
      </c>
      <c r="KMV475" s="44" t="str">
        <f t="shared" si="839"/>
        <v>Inviable Sanitariamente</v>
      </c>
      <c r="KMW475" s="44" t="str">
        <f t="shared" si="839"/>
        <v>Inviable Sanitariamente</v>
      </c>
      <c r="KMX475" s="44" t="str">
        <f t="shared" si="839"/>
        <v>Inviable Sanitariamente</v>
      </c>
      <c r="KMY475" s="44" t="str">
        <f t="shared" si="839"/>
        <v>Inviable Sanitariamente</v>
      </c>
      <c r="KMZ475" s="44" t="str">
        <f t="shared" si="840"/>
        <v>Inviable Sanitariamente</v>
      </c>
      <c r="KNA475" s="44" t="str">
        <f t="shared" si="840"/>
        <v>Inviable Sanitariamente</v>
      </c>
      <c r="KNB475" s="44" t="str">
        <f t="shared" si="840"/>
        <v>Inviable Sanitariamente</v>
      </c>
      <c r="KNC475" s="44" t="str">
        <f t="shared" si="840"/>
        <v>Inviable Sanitariamente</v>
      </c>
      <c r="KND475" s="44" t="str">
        <f t="shared" si="840"/>
        <v>Inviable Sanitariamente</v>
      </c>
      <c r="KNE475" s="44" t="str">
        <f t="shared" si="840"/>
        <v>Inviable Sanitariamente</v>
      </c>
      <c r="KNF475" s="44" t="str">
        <f t="shared" si="840"/>
        <v>Inviable Sanitariamente</v>
      </c>
      <c r="KNG475" s="44" t="str">
        <f t="shared" si="840"/>
        <v>Inviable Sanitariamente</v>
      </c>
      <c r="KNH475" s="44" t="str">
        <f t="shared" si="840"/>
        <v>Inviable Sanitariamente</v>
      </c>
      <c r="KNI475" s="44" t="str">
        <f t="shared" si="840"/>
        <v>Inviable Sanitariamente</v>
      </c>
      <c r="KNJ475" s="44" t="str">
        <f t="shared" si="841"/>
        <v>Inviable Sanitariamente</v>
      </c>
      <c r="KNK475" s="44" t="str">
        <f t="shared" si="841"/>
        <v>Inviable Sanitariamente</v>
      </c>
      <c r="KNL475" s="44" t="str">
        <f t="shared" si="841"/>
        <v>Inviable Sanitariamente</v>
      </c>
      <c r="KNM475" s="44" t="str">
        <f t="shared" si="841"/>
        <v>Inviable Sanitariamente</v>
      </c>
      <c r="KNN475" s="44" t="str">
        <f t="shared" si="841"/>
        <v>Inviable Sanitariamente</v>
      </c>
      <c r="KNO475" s="44" t="str">
        <f t="shared" si="841"/>
        <v>Inviable Sanitariamente</v>
      </c>
      <c r="KNP475" s="44" t="str">
        <f t="shared" si="841"/>
        <v>Inviable Sanitariamente</v>
      </c>
      <c r="KNQ475" s="44" t="str">
        <f t="shared" si="841"/>
        <v>Inviable Sanitariamente</v>
      </c>
      <c r="KNR475" s="44" t="str">
        <f t="shared" si="841"/>
        <v>Inviable Sanitariamente</v>
      </c>
      <c r="KNS475" s="44" t="str">
        <f t="shared" si="841"/>
        <v>Inviable Sanitariamente</v>
      </c>
      <c r="KNT475" s="44" t="str">
        <f t="shared" si="842"/>
        <v>Inviable Sanitariamente</v>
      </c>
      <c r="KNU475" s="44" t="str">
        <f t="shared" si="842"/>
        <v>Inviable Sanitariamente</v>
      </c>
      <c r="KNV475" s="44" t="str">
        <f t="shared" si="842"/>
        <v>Inviable Sanitariamente</v>
      </c>
      <c r="KNW475" s="44" t="str">
        <f t="shared" si="842"/>
        <v>Inviable Sanitariamente</v>
      </c>
      <c r="KNX475" s="44" t="str">
        <f t="shared" si="842"/>
        <v>Inviable Sanitariamente</v>
      </c>
      <c r="KNY475" s="44" t="str">
        <f t="shared" si="842"/>
        <v>Inviable Sanitariamente</v>
      </c>
      <c r="KNZ475" s="44" t="str">
        <f t="shared" si="842"/>
        <v>Inviable Sanitariamente</v>
      </c>
      <c r="KOA475" s="44" t="str">
        <f t="shared" si="842"/>
        <v>Inviable Sanitariamente</v>
      </c>
      <c r="KOB475" s="44" t="str">
        <f t="shared" si="842"/>
        <v>Inviable Sanitariamente</v>
      </c>
      <c r="KOC475" s="44" t="str">
        <f t="shared" si="842"/>
        <v>Inviable Sanitariamente</v>
      </c>
      <c r="KOD475" s="44" t="str">
        <f t="shared" si="843"/>
        <v>Inviable Sanitariamente</v>
      </c>
      <c r="KOE475" s="44" t="str">
        <f t="shared" si="843"/>
        <v>Inviable Sanitariamente</v>
      </c>
      <c r="KOF475" s="44" t="str">
        <f t="shared" si="843"/>
        <v>Inviable Sanitariamente</v>
      </c>
      <c r="KOG475" s="44" t="str">
        <f t="shared" si="843"/>
        <v>Inviable Sanitariamente</v>
      </c>
      <c r="KOH475" s="44" t="str">
        <f t="shared" si="843"/>
        <v>Inviable Sanitariamente</v>
      </c>
      <c r="KOI475" s="44" t="str">
        <f t="shared" si="843"/>
        <v>Inviable Sanitariamente</v>
      </c>
      <c r="KOJ475" s="44" t="str">
        <f t="shared" si="843"/>
        <v>Inviable Sanitariamente</v>
      </c>
      <c r="KOK475" s="44" t="str">
        <f t="shared" si="843"/>
        <v>Inviable Sanitariamente</v>
      </c>
      <c r="KOL475" s="44" t="str">
        <f t="shared" si="843"/>
        <v>Inviable Sanitariamente</v>
      </c>
      <c r="KOM475" s="44" t="str">
        <f t="shared" si="843"/>
        <v>Inviable Sanitariamente</v>
      </c>
      <c r="KON475" s="44" t="str">
        <f t="shared" si="844"/>
        <v>Inviable Sanitariamente</v>
      </c>
      <c r="KOO475" s="44" t="str">
        <f t="shared" si="844"/>
        <v>Inviable Sanitariamente</v>
      </c>
      <c r="KOP475" s="44" t="str">
        <f t="shared" si="844"/>
        <v>Inviable Sanitariamente</v>
      </c>
      <c r="KOQ475" s="44" t="str">
        <f t="shared" si="844"/>
        <v>Inviable Sanitariamente</v>
      </c>
      <c r="KOR475" s="44" t="str">
        <f t="shared" si="844"/>
        <v>Inviable Sanitariamente</v>
      </c>
      <c r="KOS475" s="44" t="str">
        <f t="shared" si="844"/>
        <v>Inviable Sanitariamente</v>
      </c>
      <c r="KOT475" s="44" t="str">
        <f t="shared" si="844"/>
        <v>Inviable Sanitariamente</v>
      </c>
      <c r="KOU475" s="44" t="str">
        <f t="shared" si="844"/>
        <v>Inviable Sanitariamente</v>
      </c>
      <c r="KOV475" s="44" t="str">
        <f t="shared" si="844"/>
        <v>Inviable Sanitariamente</v>
      </c>
      <c r="KOW475" s="44" t="str">
        <f t="shared" si="844"/>
        <v>Inviable Sanitariamente</v>
      </c>
      <c r="KOX475" s="44" t="str">
        <f t="shared" si="845"/>
        <v>Inviable Sanitariamente</v>
      </c>
      <c r="KOY475" s="44" t="str">
        <f t="shared" si="845"/>
        <v>Inviable Sanitariamente</v>
      </c>
      <c r="KOZ475" s="44" t="str">
        <f t="shared" si="845"/>
        <v>Inviable Sanitariamente</v>
      </c>
      <c r="KPA475" s="44" t="str">
        <f t="shared" si="845"/>
        <v>Inviable Sanitariamente</v>
      </c>
      <c r="KPB475" s="44" t="str">
        <f t="shared" si="845"/>
        <v>Inviable Sanitariamente</v>
      </c>
      <c r="KPC475" s="44" t="str">
        <f t="shared" si="845"/>
        <v>Inviable Sanitariamente</v>
      </c>
      <c r="KPD475" s="44" t="str">
        <f t="shared" si="845"/>
        <v>Inviable Sanitariamente</v>
      </c>
      <c r="KPE475" s="44" t="str">
        <f t="shared" si="845"/>
        <v>Inviable Sanitariamente</v>
      </c>
      <c r="KPF475" s="44" t="str">
        <f t="shared" si="845"/>
        <v>Inviable Sanitariamente</v>
      </c>
      <c r="KPG475" s="44" t="str">
        <f t="shared" si="845"/>
        <v>Inviable Sanitariamente</v>
      </c>
      <c r="KPH475" s="44" t="str">
        <f t="shared" si="846"/>
        <v>Inviable Sanitariamente</v>
      </c>
      <c r="KPI475" s="44" t="str">
        <f t="shared" si="846"/>
        <v>Inviable Sanitariamente</v>
      </c>
      <c r="KPJ475" s="44" t="str">
        <f t="shared" si="846"/>
        <v>Inviable Sanitariamente</v>
      </c>
      <c r="KPK475" s="44" t="str">
        <f t="shared" si="846"/>
        <v>Inviable Sanitariamente</v>
      </c>
      <c r="KPL475" s="44" t="str">
        <f t="shared" si="846"/>
        <v>Inviable Sanitariamente</v>
      </c>
      <c r="KPM475" s="44" t="str">
        <f t="shared" si="846"/>
        <v>Inviable Sanitariamente</v>
      </c>
      <c r="KPN475" s="44" t="str">
        <f t="shared" si="846"/>
        <v>Inviable Sanitariamente</v>
      </c>
      <c r="KPO475" s="44" t="str">
        <f t="shared" si="846"/>
        <v>Inviable Sanitariamente</v>
      </c>
      <c r="KPP475" s="44" t="str">
        <f t="shared" si="846"/>
        <v>Inviable Sanitariamente</v>
      </c>
      <c r="KPQ475" s="44" t="str">
        <f t="shared" si="846"/>
        <v>Inviable Sanitariamente</v>
      </c>
      <c r="KPR475" s="44" t="str">
        <f t="shared" si="847"/>
        <v>Inviable Sanitariamente</v>
      </c>
      <c r="KPS475" s="44" t="str">
        <f t="shared" si="847"/>
        <v>Inviable Sanitariamente</v>
      </c>
      <c r="KPT475" s="44" t="str">
        <f t="shared" si="847"/>
        <v>Inviable Sanitariamente</v>
      </c>
      <c r="KPU475" s="44" t="str">
        <f t="shared" si="847"/>
        <v>Inviable Sanitariamente</v>
      </c>
      <c r="KPV475" s="44" t="str">
        <f t="shared" si="847"/>
        <v>Inviable Sanitariamente</v>
      </c>
      <c r="KPW475" s="44" t="str">
        <f t="shared" si="847"/>
        <v>Inviable Sanitariamente</v>
      </c>
      <c r="KPX475" s="44" t="str">
        <f t="shared" si="847"/>
        <v>Inviable Sanitariamente</v>
      </c>
      <c r="KPY475" s="44" t="str">
        <f t="shared" si="847"/>
        <v>Inviable Sanitariamente</v>
      </c>
      <c r="KPZ475" s="44" t="str">
        <f t="shared" si="847"/>
        <v>Inviable Sanitariamente</v>
      </c>
      <c r="KQA475" s="44" t="str">
        <f t="shared" si="847"/>
        <v>Inviable Sanitariamente</v>
      </c>
      <c r="KQB475" s="44" t="str">
        <f t="shared" si="848"/>
        <v>Inviable Sanitariamente</v>
      </c>
      <c r="KQC475" s="44" t="str">
        <f t="shared" si="848"/>
        <v>Inviable Sanitariamente</v>
      </c>
      <c r="KQD475" s="44" t="str">
        <f t="shared" si="848"/>
        <v>Inviable Sanitariamente</v>
      </c>
      <c r="KQE475" s="44" t="str">
        <f t="shared" si="848"/>
        <v>Inviable Sanitariamente</v>
      </c>
      <c r="KQF475" s="44" t="str">
        <f t="shared" si="848"/>
        <v>Inviable Sanitariamente</v>
      </c>
      <c r="KQG475" s="44" t="str">
        <f t="shared" si="848"/>
        <v>Inviable Sanitariamente</v>
      </c>
      <c r="KQH475" s="44" t="str">
        <f t="shared" si="848"/>
        <v>Inviable Sanitariamente</v>
      </c>
      <c r="KQI475" s="44" t="str">
        <f t="shared" si="848"/>
        <v>Inviable Sanitariamente</v>
      </c>
      <c r="KQJ475" s="44" t="str">
        <f t="shared" si="848"/>
        <v>Inviable Sanitariamente</v>
      </c>
      <c r="KQK475" s="44" t="str">
        <f t="shared" si="848"/>
        <v>Inviable Sanitariamente</v>
      </c>
      <c r="KQL475" s="44" t="str">
        <f t="shared" si="849"/>
        <v>Inviable Sanitariamente</v>
      </c>
      <c r="KQM475" s="44" t="str">
        <f t="shared" si="849"/>
        <v>Inviable Sanitariamente</v>
      </c>
      <c r="KQN475" s="44" t="str">
        <f t="shared" si="849"/>
        <v>Inviable Sanitariamente</v>
      </c>
      <c r="KQO475" s="44" t="str">
        <f t="shared" si="849"/>
        <v>Inviable Sanitariamente</v>
      </c>
      <c r="KQP475" s="44" t="str">
        <f t="shared" si="849"/>
        <v>Inviable Sanitariamente</v>
      </c>
      <c r="KQQ475" s="44" t="str">
        <f t="shared" si="849"/>
        <v>Inviable Sanitariamente</v>
      </c>
      <c r="KQR475" s="44" t="str">
        <f t="shared" si="849"/>
        <v>Inviable Sanitariamente</v>
      </c>
      <c r="KQS475" s="44" t="str">
        <f t="shared" si="849"/>
        <v>Inviable Sanitariamente</v>
      </c>
      <c r="KQT475" s="44" t="str">
        <f t="shared" si="849"/>
        <v>Inviable Sanitariamente</v>
      </c>
      <c r="KQU475" s="44" t="str">
        <f t="shared" si="849"/>
        <v>Inviable Sanitariamente</v>
      </c>
      <c r="KQV475" s="44" t="str">
        <f t="shared" si="850"/>
        <v>Inviable Sanitariamente</v>
      </c>
      <c r="KQW475" s="44" t="str">
        <f t="shared" si="850"/>
        <v>Inviable Sanitariamente</v>
      </c>
      <c r="KQX475" s="44" t="str">
        <f t="shared" si="850"/>
        <v>Inviable Sanitariamente</v>
      </c>
      <c r="KQY475" s="44" t="str">
        <f t="shared" si="850"/>
        <v>Inviable Sanitariamente</v>
      </c>
      <c r="KQZ475" s="44" t="str">
        <f t="shared" si="850"/>
        <v>Inviable Sanitariamente</v>
      </c>
      <c r="KRA475" s="44" t="str">
        <f t="shared" si="850"/>
        <v>Inviable Sanitariamente</v>
      </c>
      <c r="KRB475" s="44" t="str">
        <f t="shared" si="850"/>
        <v>Inviable Sanitariamente</v>
      </c>
      <c r="KRC475" s="44" t="str">
        <f t="shared" si="850"/>
        <v>Inviable Sanitariamente</v>
      </c>
      <c r="KRD475" s="44" t="str">
        <f t="shared" si="850"/>
        <v>Inviable Sanitariamente</v>
      </c>
      <c r="KRE475" s="44" t="str">
        <f t="shared" si="850"/>
        <v>Inviable Sanitariamente</v>
      </c>
      <c r="KRF475" s="44" t="str">
        <f t="shared" si="851"/>
        <v>Inviable Sanitariamente</v>
      </c>
      <c r="KRG475" s="44" t="str">
        <f t="shared" si="851"/>
        <v>Inviable Sanitariamente</v>
      </c>
      <c r="KRH475" s="44" t="str">
        <f t="shared" si="851"/>
        <v>Inviable Sanitariamente</v>
      </c>
      <c r="KRI475" s="44" t="str">
        <f t="shared" si="851"/>
        <v>Inviable Sanitariamente</v>
      </c>
      <c r="KRJ475" s="44" t="str">
        <f t="shared" si="851"/>
        <v>Inviable Sanitariamente</v>
      </c>
      <c r="KRK475" s="44" t="str">
        <f t="shared" si="851"/>
        <v>Inviable Sanitariamente</v>
      </c>
      <c r="KRL475" s="44" t="str">
        <f t="shared" si="851"/>
        <v>Inviable Sanitariamente</v>
      </c>
      <c r="KRM475" s="44" t="str">
        <f t="shared" si="851"/>
        <v>Inviable Sanitariamente</v>
      </c>
      <c r="KRN475" s="44" t="str">
        <f t="shared" si="851"/>
        <v>Inviable Sanitariamente</v>
      </c>
      <c r="KRO475" s="44" t="str">
        <f t="shared" si="851"/>
        <v>Inviable Sanitariamente</v>
      </c>
      <c r="KRP475" s="44" t="str">
        <f t="shared" si="852"/>
        <v>Inviable Sanitariamente</v>
      </c>
      <c r="KRQ475" s="44" t="str">
        <f t="shared" si="852"/>
        <v>Inviable Sanitariamente</v>
      </c>
      <c r="KRR475" s="44" t="str">
        <f t="shared" si="852"/>
        <v>Inviable Sanitariamente</v>
      </c>
      <c r="KRS475" s="44" t="str">
        <f t="shared" si="852"/>
        <v>Inviable Sanitariamente</v>
      </c>
      <c r="KRT475" s="44" t="str">
        <f t="shared" si="852"/>
        <v>Inviable Sanitariamente</v>
      </c>
      <c r="KRU475" s="44" t="str">
        <f t="shared" si="852"/>
        <v>Inviable Sanitariamente</v>
      </c>
      <c r="KRV475" s="44" t="str">
        <f t="shared" si="852"/>
        <v>Inviable Sanitariamente</v>
      </c>
      <c r="KRW475" s="44" t="str">
        <f t="shared" si="852"/>
        <v>Inviable Sanitariamente</v>
      </c>
      <c r="KRX475" s="44" t="str">
        <f t="shared" si="852"/>
        <v>Inviable Sanitariamente</v>
      </c>
      <c r="KRY475" s="44" t="str">
        <f t="shared" si="852"/>
        <v>Inviable Sanitariamente</v>
      </c>
      <c r="KRZ475" s="44" t="str">
        <f t="shared" si="853"/>
        <v>Inviable Sanitariamente</v>
      </c>
      <c r="KSA475" s="44" t="str">
        <f t="shared" si="853"/>
        <v>Inviable Sanitariamente</v>
      </c>
      <c r="KSB475" s="44" t="str">
        <f t="shared" si="853"/>
        <v>Inviable Sanitariamente</v>
      </c>
      <c r="KSC475" s="44" t="str">
        <f t="shared" si="853"/>
        <v>Inviable Sanitariamente</v>
      </c>
      <c r="KSD475" s="44" t="str">
        <f t="shared" si="853"/>
        <v>Inviable Sanitariamente</v>
      </c>
      <c r="KSE475" s="44" t="str">
        <f t="shared" si="853"/>
        <v>Inviable Sanitariamente</v>
      </c>
      <c r="KSF475" s="44" t="str">
        <f t="shared" si="853"/>
        <v>Inviable Sanitariamente</v>
      </c>
      <c r="KSG475" s="44" t="str">
        <f t="shared" si="853"/>
        <v>Inviable Sanitariamente</v>
      </c>
      <c r="KSH475" s="44" t="str">
        <f t="shared" si="853"/>
        <v>Inviable Sanitariamente</v>
      </c>
      <c r="KSI475" s="44" t="str">
        <f t="shared" si="853"/>
        <v>Inviable Sanitariamente</v>
      </c>
      <c r="KSJ475" s="44" t="str">
        <f t="shared" si="854"/>
        <v>Inviable Sanitariamente</v>
      </c>
      <c r="KSK475" s="44" t="str">
        <f t="shared" si="854"/>
        <v>Inviable Sanitariamente</v>
      </c>
      <c r="KSL475" s="44" t="str">
        <f t="shared" si="854"/>
        <v>Inviable Sanitariamente</v>
      </c>
      <c r="KSM475" s="44" t="str">
        <f t="shared" si="854"/>
        <v>Inviable Sanitariamente</v>
      </c>
      <c r="KSN475" s="44" t="str">
        <f t="shared" si="854"/>
        <v>Inviable Sanitariamente</v>
      </c>
      <c r="KSO475" s="44" t="str">
        <f t="shared" si="854"/>
        <v>Inviable Sanitariamente</v>
      </c>
      <c r="KSP475" s="44" t="str">
        <f t="shared" si="854"/>
        <v>Inviable Sanitariamente</v>
      </c>
      <c r="KSQ475" s="44" t="str">
        <f t="shared" si="854"/>
        <v>Inviable Sanitariamente</v>
      </c>
      <c r="KSR475" s="44" t="str">
        <f t="shared" si="854"/>
        <v>Inviable Sanitariamente</v>
      </c>
      <c r="KSS475" s="44" t="str">
        <f t="shared" si="854"/>
        <v>Inviable Sanitariamente</v>
      </c>
      <c r="KST475" s="44" t="str">
        <f t="shared" si="855"/>
        <v>Inviable Sanitariamente</v>
      </c>
      <c r="KSU475" s="44" t="str">
        <f t="shared" si="855"/>
        <v>Inviable Sanitariamente</v>
      </c>
      <c r="KSV475" s="44" t="str">
        <f t="shared" si="855"/>
        <v>Inviable Sanitariamente</v>
      </c>
      <c r="KSW475" s="44" t="str">
        <f t="shared" si="855"/>
        <v>Inviable Sanitariamente</v>
      </c>
      <c r="KSX475" s="44" t="str">
        <f t="shared" si="855"/>
        <v>Inviable Sanitariamente</v>
      </c>
      <c r="KSY475" s="44" t="str">
        <f t="shared" si="855"/>
        <v>Inviable Sanitariamente</v>
      </c>
      <c r="KSZ475" s="44" t="str">
        <f t="shared" si="855"/>
        <v>Inviable Sanitariamente</v>
      </c>
      <c r="KTA475" s="44" t="str">
        <f t="shared" si="855"/>
        <v>Inviable Sanitariamente</v>
      </c>
      <c r="KTB475" s="44" t="str">
        <f t="shared" si="855"/>
        <v>Inviable Sanitariamente</v>
      </c>
      <c r="KTC475" s="44" t="str">
        <f t="shared" si="855"/>
        <v>Inviable Sanitariamente</v>
      </c>
      <c r="KTD475" s="44" t="str">
        <f t="shared" si="856"/>
        <v>Inviable Sanitariamente</v>
      </c>
      <c r="KTE475" s="44" t="str">
        <f t="shared" si="856"/>
        <v>Inviable Sanitariamente</v>
      </c>
      <c r="KTF475" s="44" t="str">
        <f t="shared" si="856"/>
        <v>Inviable Sanitariamente</v>
      </c>
      <c r="KTG475" s="44" t="str">
        <f t="shared" si="856"/>
        <v>Inviable Sanitariamente</v>
      </c>
      <c r="KTH475" s="44" t="str">
        <f t="shared" si="856"/>
        <v>Inviable Sanitariamente</v>
      </c>
      <c r="KTI475" s="44" t="str">
        <f t="shared" si="856"/>
        <v>Inviable Sanitariamente</v>
      </c>
      <c r="KTJ475" s="44" t="str">
        <f t="shared" si="856"/>
        <v>Inviable Sanitariamente</v>
      </c>
      <c r="KTK475" s="44" t="str">
        <f t="shared" si="856"/>
        <v>Inviable Sanitariamente</v>
      </c>
      <c r="KTL475" s="44" t="str">
        <f t="shared" si="856"/>
        <v>Inviable Sanitariamente</v>
      </c>
      <c r="KTM475" s="44" t="str">
        <f t="shared" si="856"/>
        <v>Inviable Sanitariamente</v>
      </c>
      <c r="KTN475" s="44" t="str">
        <f t="shared" si="857"/>
        <v>Inviable Sanitariamente</v>
      </c>
      <c r="KTO475" s="44" t="str">
        <f t="shared" si="857"/>
        <v>Inviable Sanitariamente</v>
      </c>
      <c r="KTP475" s="44" t="str">
        <f t="shared" si="857"/>
        <v>Inviable Sanitariamente</v>
      </c>
      <c r="KTQ475" s="44" t="str">
        <f t="shared" si="857"/>
        <v>Inviable Sanitariamente</v>
      </c>
      <c r="KTR475" s="44" t="str">
        <f t="shared" si="857"/>
        <v>Inviable Sanitariamente</v>
      </c>
      <c r="KTS475" s="44" t="str">
        <f t="shared" si="857"/>
        <v>Inviable Sanitariamente</v>
      </c>
      <c r="KTT475" s="44" t="str">
        <f t="shared" si="857"/>
        <v>Inviable Sanitariamente</v>
      </c>
      <c r="KTU475" s="44" t="str">
        <f t="shared" si="857"/>
        <v>Inviable Sanitariamente</v>
      </c>
      <c r="KTV475" s="44" t="str">
        <f t="shared" si="857"/>
        <v>Inviable Sanitariamente</v>
      </c>
      <c r="KTW475" s="44" t="str">
        <f t="shared" si="857"/>
        <v>Inviable Sanitariamente</v>
      </c>
      <c r="KTX475" s="44" t="str">
        <f t="shared" si="858"/>
        <v>Inviable Sanitariamente</v>
      </c>
      <c r="KTY475" s="44" t="str">
        <f t="shared" si="858"/>
        <v>Inviable Sanitariamente</v>
      </c>
      <c r="KTZ475" s="44" t="str">
        <f t="shared" si="858"/>
        <v>Inviable Sanitariamente</v>
      </c>
      <c r="KUA475" s="44" t="str">
        <f t="shared" si="858"/>
        <v>Inviable Sanitariamente</v>
      </c>
      <c r="KUB475" s="44" t="str">
        <f t="shared" si="858"/>
        <v>Inviable Sanitariamente</v>
      </c>
      <c r="KUC475" s="44" t="str">
        <f t="shared" si="858"/>
        <v>Inviable Sanitariamente</v>
      </c>
      <c r="KUD475" s="44" t="str">
        <f t="shared" si="858"/>
        <v>Inviable Sanitariamente</v>
      </c>
      <c r="KUE475" s="44" t="str">
        <f t="shared" si="858"/>
        <v>Inviable Sanitariamente</v>
      </c>
      <c r="KUF475" s="44" t="str">
        <f t="shared" si="858"/>
        <v>Inviable Sanitariamente</v>
      </c>
      <c r="KUG475" s="44" t="str">
        <f t="shared" si="858"/>
        <v>Inviable Sanitariamente</v>
      </c>
      <c r="KUH475" s="44" t="str">
        <f t="shared" si="859"/>
        <v>Inviable Sanitariamente</v>
      </c>
      <c r="KUI475" s="44" t="str">
        <f t="shared" si="859"/>
        <v>Inviable Sanitariamente</v>
      </c>
      <c r="KUJ475" s="44" t="str">
        <f t="shared" si="859"/>
        <v>Inviable Sanitariamente</v>
      </c>
      <c r="KUK475" s="44" t="str">
        <f t="shared" si="859"/>
        <v>Inviable Sanitariamente</v>
      </c>
      <c r="KUL475" s="44" t="str">
        <f t="shared" si="859"/>
        <v>Inviable Sanitariamente</v>
      </c>
      <c r="KUM475" s="44" t="str">
        <f t="shared" si="859"/>
        <v>Inviable Sanitariamente</v>
      </c>
      <c r="KUN475" s="44" t="str">
        <f t="shared" si="859"/>
        <v>Inviable Sanitariamente</v>
      </c>
      <c r="KUO475" s="44" t="str">
        <f t="shared" si="859"/>
        <v>Inviable Sanitariamente</v>
      </c>
      <c r="KUP475" s="44" t="str">
        <f t="shared" si="859"/>
        <v>Inviable Sanitariamente</v>
      </c>
      <c r="KUQ475" s="44" t="str">
        <f t="shared" si="859"/>
        <v>Inviable Sanitariamente</v>
      </c>
      <c r="KUR475" s="44" t="str">
        <f t="shared" si="860"/>
        <v>Inviable Sanitariamente</v>
      </c>
      <c r="KUS475" s="44" t="str">
        <f t="shared" si="860"/>
        <v>Inviable Sanitariamente</v>
      </c>
      <c r="KUT475" s="44" t="str">
        <f t="shared" si="860"/>
        <v>Inviable Sanitariamente</v>
      </c>
      <c r="KUU475" s="44" t="str">
        <f t="shared" si="860"/>
        <v>Inviable Sanitariamente</v>
      </c>
      <c r="KUV475" s="44" t="str">
        <f t="shared" si="860"/>
        <v>Inviable Sanitariamente</v>
      </c>
      <c r="KUW475" s="44" t="str">
        <f t="shared" si="860"/>
        <v>Inviable Sanitariamente</v>
      </c>
      <c r="KUX475" s="44" t="str">
        <f t="shared" si="860"/>
        <v>Inviable Sanitariamente</v>
      </c>
      <c r="KUY475" s="44" t="str">
        <f t="shared" si="860"/>
        <v>Inviable Sanitariamente</v>
      </c>
      <c r="KUZ475" s="44" t="str">
        <f t="shared" si="860"/>
        <v>Inviable Sanitariamente</v>
      </c>
      <c r="KVA475" s="44" t="str">
        <f t="shared" si="860"/>
        <v>Inviable Sanitariamente</v>
      </c>
      <c r="KVB475" s="44" t="str">
        <f t="shared" si="861"/>
        <v>Inviable Sanitariamente</v>
      </c>
      <c r="KVC475" s="44" t="str">
        <f t="shared" si="861"/>
        <v>Inviable Sanitariamente</v>
      </c>
      <c r="KVD475" s="44" t="str">
        <f t="shared" si="861"/>
        <v>Inviable Sanitariamente</v>
      </c>
      <c r="KVE475" s="44" t="str">
        <f t="shared" si="861"/>
        <v>Inviable Sanitariamente</v>
      </c>
      <c r="KVF475" s="44" t="str">
        <f t="shared" si="861"/>
        <v>Inviable Sanitariamente</v>
      </c>
      <c r="KVG475" s="44" t="str">
        <f t="shared" si="861"/>
        <v>Inviable Sanitariamente</v>
      </c>
      <c r="KVH475" s="44" t="str">
        <f t="shared" si="861"/>
        <v>Inviable Sanitariamente</v>
      </c>
      <c r="KVI475" s="44" t="str">
        <f t="shared" si="861"/>
        <v>Inviable Sanitariamente</v>
      </c>
      <c r="KVJ475" s="44" t="str">
        <f t="shared" si="861"/>
        <v>Inviable Sanitariamente</v>
      </c>
      <c r="KVK475" s="44" t="str">
        <f t="shared" si="861"/>
        <v>Inviable Sanitariamente</v>
      </c>
      <c r="KVL475" s="44" t="str">
        <f t="shared" si="862"/>
        <v>Inviable Sanitariamente</v>
      </c>
      <c r="KVM475" s="44" t="str">
        <f t="shared" si="862"/>
        <v>Inviable Sanitariamente</v>
      </c>
      <c r="KVN475" s="44" t="str">
        <f t="shared" si="862"/>
        <v>Inviable Sanitariamente</v>
      </c>
      <c r="KVO475" s="44" t="str">
        <f t="shared" si="862"/>
        <v>Inviable Sanitariamente</v>
      </c>
      <c r="KVP475" s="44" t="str">
        <f t="shared" si="862"/>
        <v>Inviable Sanitariamente</v>
      </c>
      <c r="KVQ475" s="44" t="str">
        <f t="shared" si="862"/>
        <v>Inviable Sanitariamente</v>
      </c>
      <c r="KVR475" s="44" t="str">
        <f t="shared" si="862"/>
        <v>Inviable Sanitariamente</v>
      </c>
      <c r="KVS475" s="44" t="str">
        <f t="shared" si="862"/>
        <v>Inviable Sanitariamente</v>
      </c>
      <c r="KVT475" s="44" t="str">
        <f t="shared" si="862"/>
        <v>Inviable Sanitariamente</v>
      </c>
      <c r="KVU475" s="44" t="str">
        <f t="shared" si="862"/>
        <v>Inviable Sanitariamente</v>
      </c>
      <c r="KVV475" s="44" t="str">
        <f t="shared" si="863"/>
        <v>Inviable Sanitariamente</v>
      </c>
      <c r="KVW475" s="44" t="str">
        <f t="shared" si="863"/>
        <v>Inviable Sanitariamente</v>
      </c>
      <c r="KVX475" s="44" t="str">
        <f t="shared" si="863"/>
        <v>Inviable Sanitariamente</v>
      </c>
      <c r="KVY475" s="44" t="str">
        <f t="shared" si="863"/>
        <v>Inviable Sanitariamente</v>
      </c>
      <c r="KVZ475" s="44" t="str">
        <f t="shared" si="863"/>
        <v>Inviable Sanitariamente</v>
      </c>
      <c r="KWA475" s="44" t="str">
        <f t="shared" si="863"/>
        <v>Inviable Sanitariamente</v>
      </c>
      <c r="KWB475" s="44" t="str">
        <f t="shared" si="863"/>
        <v>Inviable Sanitariamente</v>
      </c>
      <c r="KWC475" s="44" t="str">
        <f t="shared" si="863"/>
        <v>Inviable Sanitariamente</v>
      </c>
      <c r="KWD475" s="44" t="str">
        <f t="shared" si="863"/>
        <v>Inviable Sanitariamente</v>
      </c>
      <c r="KWE475" s="44" t="str">
        <f t="shared" si="863"/>
        <v>Inviable Sanitariamente</v>
      </c>
      <c r="KWF475" s="44" t="str">
        <f t="shared" si="864"/>
        <v>Inviable Sanitariamente</v>
      </c>
      <c r="KWG475" s="44" t="str">
        <f t="shared" si="864"/>
        <v>Inviable Sanitariamente</v>
      </c>
      <c r="KWH475" s="44" t="str">
        <f t="shared" si="864"/>
        <v>Inviable Sanitariamente</v>
      </c>
      <c r="KWI475" s="44" t="str">
        <f t="shared" si="864"/>
        <v>Inviable Sanitariamente</v>
      </c>
      <c r="KWJ475" s="44" t="str">
        <f t="shared" si="864"/>
        <v>Inviable Sanitariamente</v>
      </c>
      <c r="KWK475" s="44" t="str">
        <f t="shared" si="864"/>
        <v>Inviable Sanitariamente</v>
      </c>
      <c r="KWL475" s="44" t="str">
        <f t="shared" si="864"/>
        <v>Inviable Sanitariamente</v>
      </c>
      <c r="KWM475" s="44" t="str">
        <f t="shared" si="864"/>
        <v>Inviable Sanitariamente</v>
      </c>
      <c r="KWN475" s="44" t="str">
        <f t="shared" si="864"/>
        <v>Inviable Sanitariamente</v>
      </c>
      <c r="KWO475" s="44" t="str">
        <f t="shared" si="864"/>
        <v>Inviable Sanitariamente</v>
      </c>
      <c r="KWP475" s="44" t="str">
        <f t="shared" si="865"/>
        <v>Inviable Sanitariamente</v>
      </c>
      <c r="KWQ475" s="44" t="str">
        <f t="shared" si="865"/>
        <v>Inviable Sanitariamente</v>
      </c>
      <c r="KWR475" s="44" t="str">
        <f t="shared" si="865"/>
        <v>Inviable Sanitariamente</v>
      </c>
      <c r="KWS475" s="44" t="str">
        <f t="shared" si="865"/>
        <v>Inviable Sanitariamente</v>
      </c>
      <c r="KWT475" s="44" t="str">
        <f t="shared" si="865"/>
        <v>Inviable Sanitariamente</v>
      </c>
      <c r="KWU475" s="44" t="str">
        <f t="shared" si="865"/>
        <v>Inviable Sanitariamente</v>
      </c>
      <c r="KWV475" s="44" t="str">
        <f t="shared" si="865"/>
        <v>Inviable Sanitariamente</v>
      </c>
      <c r="KWW475" s="44" t="str">
        <f t="shared" si="865"/>
        <v>Inviable Sanitariamente</v>
      </c>
      <c r="KWX475" s="44" t="str">
        <f t="shared" si="865"/>
        <v>Inviable Sanitariamente</v>
      </c>
      <c r="KWY475" s="44" t="str">
        <f t="shared" si="865"/>
        <v>Inviable Sanitariamente</v>
      </c>
      <c r="KWZ475" s="44" t="str">
        <f t="shared" si="866"/>
        <v>Inviable Sanitariamente</v>
      </c>
      <c r="KXA475" s="44" t="str">
        <f t="shared" si="866"/>
        <v>Inviable Sanitariamente</v>
      </c>
      <c r="KXB475" s="44" t="str">
        <f t="shared" si="866"/>
        <v>Inviable Sanitariamente</v>
      </c>
      <c r="KXC475" s="44" t="str">
        <f t="shared" si="866"/>
        <v>Inviable Sanitariamente</v>
      </c>
      <c r="KXD475" s="44" t="str">
        <f t="shared" si="866"/>
        <v>Inviable Sanitariamente</v>
      </c>
      <c r="KXE475" s="44" t="str">
        <f t="shared" si="866"/>
        <v>Inviable Sanitariamente</v>
      </c>
      <c r="KXF475" s="44" t="str">
        <f t="shared" si="866"/>
        <v>Inviable Sanitariamente</v>
      </c>
      <c r="KXG475" s="44" t="str">
        <f t="shared" si="866"/>
        <v>Inviable Sanitariamente</v>
      </c>
      <c r="KXH475" s="44" t="str">
        <f t="shared" si="866"/>
        <v>Inviable Sanitariamente</v>
      </c>
      <c r="KXI475" s="44" t="str">
        <f t="shared" si="866"/>
        <v>Inviable Sanitariamente</v>
      </c>
      <c r="KXJ475" s="44" t="str">
        <f t="shared" si="867"/>
        <v>Inviable Sanitariamente</v>
      </c>
      <c r="KXK475" s="44" t="str">
        <f t="shared" si="867"/>
        <v>Inviable Sanitariamente</v>
      </c>
      <c r="KXL475" s="44" t="str">
        <f t="shared" si="867"/>
        <v>Inviable Sanitariamente</v>
      </c>
      <c r="KXM475" s="44" t="str">
        <f t="shared" si="867"/>
        <v>Inviable Sanitariamente</v>
      </c>
      <c r="KXN475" s="44" t="str">
        <f t="shared" si="867"/>
        <v>Inviable Sanitariamente</v>
      </c>
      <c r="KXO475" s="44" t="str">
        <f t="shared" si="867"/>
        <v>Inviable Sanitariamente</v>
      </c>
      <c r="KXP475" s="44" t="str">
        <f t="shared" si="867"/>
        <v>Inviable Sanitariamente</v>
      </c>
      <c r="KXQ475" s="44" t="str">
        <f t="shared" si="867"/>
        <v>Inviable Sanitariamente</v>
      </c>
      <c r="KXR475" s="44" t="str">
        <f t="shared" si="867"/>
        <v>Inviable Sanitariamente</v>
      </c>
      <c r="KXS475" s="44" t="str">
        <f t="shared" si="867"/>
        <v>Inviable Sanitariamente</v>
      </c>
      <c r="KXT475" s="44" t="str">
        <f t="shared" si="868"/>
        <v>Inviable Sanitariamente</v>
      </c>
      <c r="KXU475" s="44" t="str">
        <f t="shared" si="868"/>
        <v>Inviable Sanitariamente</v>
      </c>
      <c r="KXV475" s="44" t="str">
        <f t="shared" si="868"/>
        <v>Inviable Sanitariamente</v>
      </c>
      <c r="KXW475" s="44" t="str">
        <f t="shared" si="868"/>
        <v>Inviable Sanitariamente</v>
      </c>
      <c r="KXX475" s="44" t="str">
        <f t="shared" si="868"/>
        <v>Inviable Sanitariamente</v>
      </c>
      <c r="KXY475" s="44" t="str">
        <f t="shared" si="868"/>
        <v>Inviable Sanitariamente</v>
      </c>
      <c r="KXZ475" s="44" t="str">
        <f t="shared" si="868"/>
        <v>Inviable Sanitariamente</v>
      </c>
      <c r="KYA475" s="44" t="str">
        <f t="shared" si="868"/>
        <v>Inviable Sanitariamente</v>
      </c>
      <c r="KYB475" s="44" t="str">
        <f t="shared" si="868"/>
        <v>Inviable Sanitariamente</v>
      </c>
      <c r="KYC475" s="44" t="str">
        <f t="shared" si="868"/>
        <v>Inviable Sanitariamente</v>
      </c>
      <c r="KYD475" s="44" t="str">
        <f t="shared" si="869"/>
        <v>Inviable Sanitariamente</v>
      </c>
      <c r="KYE475" s="44" t="str">
        <f t="shared" si="869"/>
        <v>Inviable Sanitariamente</v>
      </c>
      <c r="KYF475" s="44" t="str">
        <f t="shared" si="869"/>
        <v>Inviable Sanitariamente</v>
      </c>
      <c r="KYG475" s="44" t="str">
        <f t="shared" si="869"/>
        <v>Inviable Sanitariamente</v>
      </c>
      <c r="KYH475" s="44" t="str">
        <f t="shared" si="869"/>
        <v>Inviable Sanitariamente</v>
      </c>
      <c r="KYI475" s="44" t="str">
        <f t="shared" si="869"/>
        <v>Inviable Sanitariamente</v>
      </c>
      <c r="KYJ475" s="44" t="str">
        <f t="shared" si="869"/>
        <v>Inviable Sanitariamente</v>
      </c>
      <c r="KYK475" s="44" t="str">
        <f t="shared" si="869"/>
        <v>Inviable Sanitariamente</v>
      </c>
      <c r="KYL475" s="44" t="str">
        <f t="shared" si="869"/>
        <v>Inviable Sanitariamente</v>
      </c>
      <c r="KYM475" s="44" t="str">
        <f t="shared" si="869"/>
        <v>Inviable Sanitariamente</v>
      </c>
      <c r="KYN475" s="44" t="str">
        <f t="shared" si="870"/>
        <v>Inviable Sanitariamente</v>
      </c>
      <c r="KYO475" s="44" t="str">
        <f t="shared" si="870"/>
        <v>Inviable Sanitariamente</v>
      </c>
      <c r="KYP475" s="44" t="str">
        <f t="shared" si="870"/>
        <v>Inviable Sanitariamente</v>
      </c>
      <c r="KYQ475" s="44" t="str">
        <f t="shared" si="870"/>
        <v>Inviable Sanitariamente</v>
      </c>
      <c r="KYR475" s="44" t="str">
        <f t="shared" si="870"/>
        <v>Inviable Sanitariamente</v>
      </c>
      <c r="KYS475" s="44" t="str">
        <f t="shared" si="870"/>
        <v>Inviable Sanitariamente</v>
      </c>
      <c r="KYT475" s="44" t="str">
        <f t="shared" si="870"/>
        <v>Inviable Sanitariamente</v>
      </c>
      <c r="KYU475" s="44" t="str">
        <f t="shared" si="870"/>
        <v>Inviable Sanitariamente</v>
      </c>
      <c r="KYV475" s="44" t="str">
        <f t="shared" si="870"/>
        <v>Inviable Sanitariamente</v>
      </c>
      <c r="KYW475" s="44" t="str">
        <f t="shared" si="870"/>
        <v>Inviable Sanitariamente</v>
      </c>
      <c r="KYX475" s="44" t="str">
        <f t="shared" si="871"/>
        <v>Inviable Sanitariamente</v>
      </c>
      <c r="KYY475" s="44" t="str">
        <f t="shared" si="871"/>
        <v>Inviable Sanitariamente</v>
      </c>
      <c r="KYZ475" s="44" t="str">
        <f t="shared" si="871"/>
        <v>Inviable Sanitariamente</v>
      </c>
      <c r="KZA475" s="44" t="str">
        <f t="shared" si="871"/>
        <v>Inviable Sanitariamente</v>
      </c>
      <c r="KZB475" s="44" t="str">
        <f t="shared" si="871"/>
        <v>Inviable Sanitariamente</v>
      </c>
      <c r="KZC475" s="44" t="str">
        <f t="shared" si="871"/>
        <v>Inviable Sanitariamente</v>
      </c>
      <c r="KZD475" s="44" t="str">
        <f t="shared" si="871"/>
        <v>Inviable Sanitariamente</v>
      </c>
      <c r="KZE475" s="44" t="str">
        <f t="shared" si="871"/>
        <v>Inviable Sanitariamente</v>
      </c>
      <c r="KZF475" s="44" t="str">
        <f t="shared" si="871"/>
        <v>Inviable Sanitariamente</v>
      </c>
      <c r="KZG475" s="44" t="str">
        <f t="shared" si="871"/>
        <v>Inviable Sanitariamente</v>
      </c>
      <c r="KZH475" s="44" t="str">
        <f t="shared" si="872"/>
        <v>Inviable Sanitariamente</v>
      </c>
      <c r="KZI475" s="44" t="str">
        <f t="shared" si="872"/>
        <v>Inviable Sanitariamente</v>
      </c>
      <c r="KZJ475" s="44" t="str">
        <f t="shared" si="872"/>
        <v>Inviable Sanitariamente</v>
      </c>
      <c r="KZK475" s="44" t="str">
        <f t="shared" si="872"/>
        <v>Inviable Sanitariamente</v>
      </c>
      <c r="KZL475" s="44" t="str">
        <f t="shared" si="872"/>
        <v>Inviable Sanitariamente</v>
      </c>
      <c r="KZM475" s="44" t="str">
        <f t="shared" si="872"/>
        <v>Inviable Sanitariamente</v>
      </c>
      <c r="KZN475" s="44" t="str">
        <f t="shared" si="872"/>
        <v>Inviable Sanitariamente</v>
      </c>
      <c r="KZO475" s="44" t="str">
        <f t="shared" si="872"/>
        <v>Inviable Sanitariamente</v>
      </c>
      <c r="KZP475" s="44" t="str">
        <f t="shared" si="872"/>
        <v>Inviable Sanitariamente</v>
      </c>
      <c r="KZQ475" s="44" t="str">
        <f t="shared" si="872"/>
        <v>Inviable Sanitariamente</v>
      </c>
      <c r="KZR475" s="44" t="str">
        <f t="shared" si="873"/>
        <v>Inviable Sanitariamente</v>
      </c>
      <c r="KZS475" s="44" t="str">
        <f t="shared" si="873"/>
        <v>Inviable Sanitariamente</v>
      </c>
      <c r="KZT475" s="44" t="str">
        <f t="shared" si="873"/>
        <v>Inviable Sanitariamente</v>
      </c>
      <c r="KZU475" s="44" t="str">
        <f t="shared" si="873"/>
        <v>Inviable Sanitariamente</v>
      </c>
      <c r="KZV475" s="44" t="str">
        <f t="shared" si="873"/>
        <v>Inviable Sanitariamente</v>
      </c>
      <c r="KZW475" s="44" t="str">
        <f t="shared" si="873"/>
        <v>Inviable Sanitariamente</v>
      </c>
      <c r="KZX475" s="44" t="str">
        <f t="shared" si="873"/>
        <v>Inviable Sanitariamente</v>
      </c>
      <c r="KZY475" s="44" t="str">
        <f t="shared" si="873"/>
        <v>Inviable Sanitariamente</v>
      </c>
      <c r="KZZ475" s="44" t="str">
        <f t="shared" si="873"/>
        <v>Inviable Sanitariamente</v>
      </c>
      <c r="LAA475" s="44" t="str">
        <f t="shared" si="873"/>
        <v>Inviable Sanitariamente</v>
      </c>
      <c r="LAB475" s="44" t="str">
        <f t="shared" si="874"/>
        <v>Inviable Sanitariamente</v>
      </c>
      <c r="LAC475" s="44" t="str">
        <f t="shared" si="874"/>
        <v>Inviable Sanitariamente</v>
      </c>
      <c r="LAD475" s="44" t="str">
        <f t="shared" si="874"/>
        <v>Inviable Sanitariamente</v>
      </c>
      <c r="LAE475" s="44" t="str">
        <f t="shared" si="874"/>
        <v>Inviable Sanitariamente</v>
      </c>
      <c r="LAF475" s="44" t="str">
        <f t="shared" si="874"/>
        <v>Inviable Sanitariamente</v>
      </c>
      <c r="LAG475" s="44" t="str">
        <f t="shared" si="874"/>
        <v>Inviable Sanitariamente</v>
      </c>
      <c r="LAH475" s="44" t="str">
        <f t="shared" si="874"/>
        <v>Inviable Sanitariamente</v>
      </c>
      <c r="LAI475" s="44" t="str">
        <f t="shared" si="874"/>
        <v>Inviable Sanitariamente</v>
      </c>
      <c r="LAJ475" s="44" t="str">
        <f t="shared" si="874"/>
        <v>Inviable Sanitariamente</v>
      </c>
      <c r="LAK475" s="44" t="str">
        <f t="shared" si="874"/>
        <v>Inviable Sanitariamente</v>
      </c>
      <c r="LAL475" s="44" t="str">
        <f t="shared" si="875"/>
        <v>Inviable Sanitariamente</v>
      </c>
      <c r="LAM475" s="44" t="str">
        <f t="shared" si="875"/>
        <v>Inviable Sanitariamente</v>
      </c>
      <c r="LAN475" s="44" t="str">
        <f t="shared" si="875"/>
        <v>Inviable Sanitariamente</v>
      </c>
      <c r="LAO475" s="44" t="str">
        <f t="shared" si="875"/>
        <v>Inviable Sanitariamente</v>
      </c>
      <c r="LAP475" s="44" t="str">
        <f t="shared" si="875"/>
        <v>Inviable Sanitariamente</v>
      </c>
      <c r="LAQ475" s="44" t="str">
        <f t="shared" si="875"/>
        <v>Inviable Sanitariamente</v>
      </c>
      <c r="LAR475" s="44" t="str">
        <f t="shared" si="875"/>
        <v>Inviable Sanitariamente</v>
      </c>
      <c r="LAS475" s="44" t="str">
        <f t="shared" si="875"/>
        <v>Inviable Sanitariamente</v>
      </c>
      <c r="LAT475" s="44" t="str">
        <f t="shared" si="875"/>
        <v>Inviable Sanitariamente</v>
      </c>
      <c r="LAU475" s="44" t="str">
        <f t="shared" si="875"/>
        <v>Inviable Sanitariamente</v>
      </c>
      <c r="LAV475" s="44" t="str">
        <f t="shared" si="876"/>
        <v>Inviable Sanitariamente</v>
      </c>
      <c r="LAW475" s="44" t="str">
        <f t="shared" si="876"/>
        <v>Inviable Sanitariamente</v>
      </c>
      <c r="LAX475" s="44" t="str">
        <f t="shared" si="876"/>
        <v>Inviable Sanitariamente</v>
      </c>
      <c r="LAY475" s="44" t="str">
        <f t="shared" si="876"/>
        <v>Inviable Sanitariamente</v>
      </c>
      <c r="LAZ475" s="44" t="str">
        <f t="shared" si="876"/>
        <v>Inviable Sanitariamente</v>
      </c>
      <c r="LBA475" s="44" t="str">
        <f t="shared" si="876"/>
        <v>Inviable Sanitariamente</v>
      </c>
      <c r="LBB475" s="44" t="str">
        <f t="shared" si="876"/>
        <v>Inviable Sanitariamente</v>
      </c>
      <c r="LBC475" s="44" t="str">
        <f t="shared" si="876"/>
        <v>Inviable Sanitariamente</v>
      </c>
      <c r="LBD475" s="44" t="str">
        <f t="shared" si="876"/>
        <v>Inviable Sanitariamente</v>
      </c>
      <c r="LBE475" s="44" t="str">
        <f t="shared" si="876"/>
        <v>Inviable Sanitariamente</v>
      </c>
      <c r="LBF475" s="44" t="str">
        <f t="shared" si="877"/>
        <v>Inviable Sanitariamente</v>
      </c>
      <c r="LBG475" s="44" t="str">
        <f t="shared" si="877"/>
        <v>Inviable Sanitariamente</v>
      </c>
      <c r="LBH475" s="44" t="str">
        <f t="shared" si="877"/>
        <v>Inviable Sanitariamente</v>
      </c>
      <c r="LBI475" s="44" t="str">
        <f t="shared" si="877"/>
        <v>Inviable Sanitariamente</v>
      </c>
      <c r="LBJ475" s="44" t="str">
        <f t="shared" si="877"/>
        <v>Inviable Sanitariamente</v>
      </c>
      <c r="LBK475" s="44" t="str">
        <f t="shared" si="877"/>
        <v>Inviable Sanitariamente</v>
      </c>
      <c r="LBL475" s="44" t="str">
        <f t="shared" si="877"/>
        <v>Inviable Sanitariamente</v>
      </c>
      <c r="LBM475" s="44" t="str">
        <f t="shared" si="877"/>
        <v>Inviable Sanitariamente</v>
      </c>
      <c r="LBN475" s="44" t="str">
        <f t="shared" si="877"/>
        <v>Inviable Sanitariamente</v>
      </c>
      <c r="LBO475" s="44" t="str">
        <f t="shared" si="877"/>
        <v>Inviable Sanitariamente</v>
      </c>
      <c r="LBP475" s="44" t="str">
        <f t="shared" si="878"/>
        <v>Inviable Sanitariamente</v>
      </c>
      <c r="LBQ475" s="44" t="str">
        <f t="shared" si="878"/>
        <v>Inviable Sanitariamente</v>
      </c>
      <c r="LBR475" s="44" t="str">
        <f t="shared" si="878"/>
        <v>Inviable Sanitariamente</v>
      </c>
      <c r="LBS475" s="44" t="str">
        <f t="shared" si="878"/>
        <v>Inviable Sanitariamente</v>
      </c>
      <c r="LBT475" s="44" t="str">
        <f t="shared" si="878"/>
        <v>Inviable Sanitariamente</v>
      </c>
      <c r="LBU475" s="44" t="str">
        <f t="shared" si="878"/>
        <v>Inviable Sanitariamente</v>
      </c>
      <c r="LBV475" s="44" t="str">
        <f t="shared" si="878"/>
        <v>Inviable Sanitariamente</v>
      </c>
      <c r="LBW475" s="44" t="str">
        <f t="shared" si="878"/>
        <v>Inviable Sanitariamente</v>
      </c>
      <c r="LBX475" s="44" t="str">
        <f t="shared" si="878"/>
        <v>Inviable Sanitariamente</v>
      </c>
      <c r="LBY475" s="44" t="str">
        <f t="shared" si="878"/>
        <v>Inviable Sanitariamente</v>
      </c>
      <c r="LBZ475" s="44" t="str">
        <f t="shared" si="879"/>
        <v>Inviable Sanitariamente</v>
      </c>
      <c r="LCA475" s="44" t="str">
        <f t="shared" si="879"/>
        <v>Inviable Sanitariamente</v>
      </c>
      <c r="LCB475" s="44" t="str">
        <f t="shared" si="879"/>
        <v>Inviable Sanitariamente</v>
      </c>
      <c r="LCC475" s="44" t="str">
        <f t="shared" si="879"/>
        <v>Inviable Sanitariamente</v>
      </c>
      <c r="LCD475" s="44" t="str">
        <f t="shared" si="879"/>
        <v>Inviable Sanitariamente</v>
      </c>
      <c r="LCE475" s="44" t="str">
        <f t="shared" si="879"/>
        <v>Inviable Sanitariamente</v>
      </c>
      <c r="LCF475" s="44" t="str">
        <f t="shared" si="879"/>
        <v>Inviable Sanitariamente</v>
      </c>
      <c r="LCG475" s="44" t="str">
        <f t="shared" si="879"/>
        <v>Inviable Sanitariamente</v>
      </c>
      <c r="LCH475" s="44" t="str">
        <f t="shared" si="879"/>
        <v>Inviable Sanitariamente</v>
      </c>
      <c r="LCI475" s="44" t="str">
        <f t="shared" si="879"/>
        <v>Inviable Sanitariamente</v>
      </c>
      <c r="LCJ475" s="44" t="str">
        <f t="shared" si="880"/>
        <v>Inviable Sanitariamente</v>
      </c>
      <c r="LCK475" s="44" t="str">
        <f t="shared" si="880"/>
        <v>Inviable Sanitariamente</v>
      </c>
      <c r="LCL475" s="44" t="str">
        <f t="shared" si="880"/>
        <v>Inviable Sanitariamente</v>
      </c>
      <c r="LCM475" s="44" t="str">
        <f t="shared" si="880"/>
        <v>Inviable Sanitariamente</v>
      </c>
      <c r="LCN475" s="44" t="str">
        <f t="shared" si="880"/>
        <v>Inviable Sanitariamente</v>
      </c>
      <c r="LCO475" s="44" t="str">
        <f t="shared" si="880"/>
        <v>Inviable Sanitariamente</v>
      </c>
      <c r="LCP475" s="44" t="str">
        <f t="shared" si="880"/>
        <v>Inviable Sanitariamente</v>
      </c>
      <c r="LCQ475" s="44" t="str">
        <f t="shared" si="880"/>
        <v>Inviable Sanitariamente</v>
      </c>
      <c r="LCR475" s="44" t="str">
        <f t="shared" si="880"/>
        <v>Inviable Sanitariamente</v>
      </c>
      <c r="LCS475" s="44" t="str">
        <f t="shared" si="880"/>
        <v>Inviable Sanitariamente</v>
      </c>
      <c r="LCT475" s="44" t="str">
        <f t="shared" si="881"/>
        <v>Inviable Sanitariamente</v>
      </c>
      <c r="LCU475" s="44" t="str">
        <f t="shared" si="881"/>
        <v>Inviable Sanitariamente</v>
      </c>
      <c r="LCV475" s="44" t="str">
        <f t="shared" si="881"/>
        <v>Inviable Sanitariamente</v>
      </c>
      <c r="LCW475" s="44" t="str">
        <f t="shared" si="881"/>
        <v>Inviable Sanitariamente</v>
      </c>
      <c r="LCX475" s="44" t="str">
        <f t="shared" si="881"/>
        <v>Inviable Sanitariamente</v>
      </c>
      <c r="LCY475" s="44" t="str">
        <f t="shared" si="881"/>
        <v>Inviable Sanitariamente</v>
      </c>
      <c r="LCZ475" s="44" t="str">
        <f t="shared" si="881"/>
        <v>Inviable Sanitariamente</v>
      </c>
      <c r="LDA475" s="44" t="str">
        <f t="shared" si="881"/>
        <v>Inviable Sanitariamente</v>
      </c>
      <c r="LDB475" s="44" t="str">
        <f t="shared" si="881"/>
        <v>Inviable Sanitariamente</v>
      </c>
      <c r="LDC475" s="44" t="str">
        <f t="shared" si="881"/>
        <v>Inviable Sanitariamente</v>
      </c>
      <c r="LDD475" s="44" t="str">
        <f t="shared" si="882"/>
        <v>Inviable Sanitariamente</v>
      </c>
      <c r="LDE475" s="44" t="str">
        <f t="shared" si="882"/>
        <v>Inviable Sanitariamente</v>
      </c>
      <c r="LDF475" s="44" t="str">
        <f t="shared" si="882"/>
        <v>Inviable Sanitariamente</v>
      </c>
      <c r="LDG475" s="44" t="str">
        <f t="shared" si="882"/>
        <v>Inviable Sanitariamente</v>
      </c>
      <c r="LDH475" s="44" t="str">
        <f t="shared" si="882"/>
        <v>Inviable Sanitariamente</v>
      </c>
      <c r="LDI475" s="44" t="str">
        <f t="shared" si="882"/>
        <v>Inviable Sanitariamente</v>
      </c>
      <c r="LDJ475" s="44" t="str">
        <f t="shared" si="882"/>
        <v>Inviable Sanitariamente</v>
      </c>
      <c r="LDK475" s="44" t="str">
        <f t="shared" si="882"/>
        <v>Inviable Sanitariamente</v>
      </c>
      <c r="LDL475" s="44" t="str">
        <f t="shared" si="882"/>
        <v>Inviable Sanitariamente</v>
      </c>
      <c r="LDM475" s="44" t="str">
        <f t="shared" si="882"/>
        <v>Inviable Sanitariamente</v>
      </c>
      <c r="LDN475" s="44" t="str">
        <f t="shared" si="883"/>
        <v>Inviable Sanitariamente</v>
      </c>
      <c r="LDO475" s="44" t="str">
        <f t="shared" si="883"/>
        <v>Inviable Sanitariamente</v>
      </c>
      <c r="LDP475" s="44" t="str">
        <f t="shared" si="883"/>
        <v>Inviable Sanitariamente</v>
      </c>
      <c r="LDQ475" s="44" t="str">
        <f t="shared" si="883"/>
        <v>Inviable Sanitariamente</v>
      </c>
      <c r="LDR475" s="44" t="str">
        <f t="shared" si="883"/>
        <v>Inviable Sanitariamente</v>
      </c>
      <c r="LDS475" s="44" t="str">
        <f t="shared" si="883"/>
        <v>Inviable Sanitariamente</v>
      </c>
      <c r="LDT475" s="44" t="str">
        <f t="shared" si="883"/>
        <v>Inviable Sanitariamente</v>
      </c>
      <c r="LDU475" s="44" t="str">
        <f t="shared" si="883"/>
        <v>Inviable Sanitariamente</v>
      </c>
      <c r="LDV475" s="44" t="str">
        <f t="shared" si="883"/>
        <v>Inviable Sanitariamente</v>
      </c>
      <c r="LDW475" s="44" t="str">
        <f t="shared" si="883"/>
        <v>Inviable Sanitariamente</v>
      </c>
      <c r="LDX475" s="44" t="str">
        <f t="shared" si="884"/>
        <v>Inviable Sanitariamente</v>
      </c>
      <c r="LDY475" s="44" t="str">
        <f t="shared" si="884"/>
        <v>Inviable Sanitariamente</v>
      </c>
      <c r="LDZ475" s="44" t="str">
        <f t="shared" si="884"/>
        <v>Inviable Sanitariamente</v>
      </c>
      <c r="LEA475" s="44" t="str">
        <f t="shared" si="884"/>
        <v>Inviable Sanitariamente</v>
      </c>
      <c r="LEB475" s="44" t="str">
        <f t="shared" si="884"/>
        <v>Inviable Sanitariamente</v>
      </c>
      <c r="LEC475" s="44" t="str">
        <f t="shared" si="884"/>
        <v>Inviable Sanitariamente</v>
      </c>
      <c r="LED475" s="44" t="str">
        <f t="shared" si="884"/>
        <v>Inviable Sanitariamente</v>
      </c>
      <c r="LEE475" s="44" t="str">
        <f t="shared" si="884"/>
        <v>Inviable Sanitariamente</v>
      </c>
      <c r="LEF475" s="44" t="str">
        <f t="shared" si="884"/>
        <v>Inviable Sanitariamente</v>
      </c>
      <c r="LEG475" s="44" t="str">
        <f t="shared" si="884"/>
        <v>Inviable Sanitariamente</v>
      </c>
      <c r="LEH475" s="44" t="str">
        <f t="shared" si="885"/>
        <v>Inviable Sanitariamente</v>
      </c>
      <c r="LEI475" s="44" t="str">
        <f t="shared" si="885"/>
        <v>Inviable Sanitariamente</v>
      </c>
      <c r="LEJ475" s="44" t="str">
        <f t="shared" si="885"/>
        <v>Inviable Sanitariamente</v>
      </c>
      <c r="LEK475" s="44" t="str">
        <f t="shared" si="885"/>
        <v>Inviable Sanitariamente</v>
      </c>
      <c r="LEL475" s="44" t="str">
        <f t="shared" si="885"/>
        <v>Inviable Sanitariamente</v>
      </c>
      <c r="LEM475" s="44" t="str">
        <f t="shared" si="885"/>
        <v>Inviable Sanitariamente</v>
      </c>
      <c r="LEN475" s="44" t="str">
        <f t="shared" si="885"/>
        <v>Inviable Sanitariamente</v>
      </c>
      <c r="LEO475" s="44" t="str">
        <f t="shared" si="885"/>
        <v>Inviable Sanitariamente</v>
      </c>
      <c r="LEP475" s="44" t="str">
        <f t="shared" si="885"/>
        <v>Inviable Sanitariamente</v>
      </c>
      <c r="LEQ475" s="44" t="str">
        <f t="shared" si="885"/>
        <v>Inviable Sanitariamente</v>
      </c>
      <c r="LER475" s="44" t="str">
        <f t="shared" si="886"/>
        <v>Inviable Sanitariamente</v>
      </c>
      <c r="LES475" s="44" t="str">
        <f t="shared" si="886"/>
        <v>Inviable Sanitariamente</v>
      </c>
      <c r="LET475" s="44" t="str">
        <f t="shared" si="886"/>
        <v>Inviable Sanitariamente</v>
      </c>
      <c r="LEU475" s="44" t="str">
        <f t="shared" si="886"/>
        <v>Inviable Sanitariamente</v>
      </c>
      <c r="LEV475" s="44" t="str">
        <f t="shared" si="886"/>
        <v>Inviable Sanitariamente</v>
      </c>
      <c r="LEW475" s="44" t="str">
        <f t="shared" si="886"/>
        <v>Inviable Sanitariamente</v>
      </c>
      <c r="LEX475" s="44" t="str">
        <f t="shared" si="886"/>
        <v>Inviable Sanitariamente</v>
      </c>
      <c r="LEY475" s="44" t="str">
        <f t="shared" si="886"/>
        <v>Inviable Sanitariamente</v>
      </c>
      <c r="LEZ475" s="44" t="str">
        <f t="shared" si="886"/>
        <v>Inviable Sanitariamente</v>
      </c>
      <c r="LFA475" s="44" t="str">
        <f t="shared" si="886"/>
        <v>Inviable Sanitariamente</v>
      </c>
      <c r="LFB475" s="44" t="str">
        <f t="shared" si="887"/>
        <v>Inviable Sanitariamente</v>
      </c>
      <c r="LFC475" s="44" t="str">
        <f t="shared" si="887"/>
        <v>Inviable Sanitariamente</v>
      </c>
      <c r="LFD475" s="44" t="str">
        <f t="shared" si="887"/>
        <v>Inviable Sanitariamente</v>
      </c>
      <c r="LFE475" s="44" t="str">
        <f t="shared" si="887"/>
        <v>Inviable Sanitariamente</v>
      </c>
      <c r="LFF475" s="44" t="str">
        <f t="shared" si="887"/>
        <v>Inviable Sanitariamente</v>
      </c>
      <c r="LFG475" s="44" t="str">
        <f t="shared" si="887"/>
        <v>Inviable Sanitariamente</v>
      </c>
      <c r="LFH475" s="44" t="str">
        <f t="shared" si="887"/>
        <v>Inviable Sanitariamente</v>
      </c>
      <c r="LFI475" s="44" t="str">
        <f t="shared" si="887"/>
        <v>Inviable Sanitariamente</v>
      </c>
      <c r="LFJ475" s="44" t="str">
        <f t="shared" si="887"/>
        <v>Inviable Sanitariamente</v>
      </c>
      <c r="LFK475" s="44" t="str">
        <f t="shared" si="887"/>
        <v>Inviable Sanitariamente</v>
      </c>
      <c r="LFL475" s="44" t="str">
        <f t="shared" si="888"/>
        <v>Inviable Sanitariamente</v>
      </c>
      <c r="LFM475" s="44" t="str">
        <f t="shared" si="888"/>
        <v>Inviable Sanitariamente</v>
      </c>
      <c r="LFN475" s="44" t="str">
        <f t="shared" si="888"/>
        <v>Inviable Sanitariamente</v>
      </c>
      <c r="LFO475" s="44" t="str">
        <f t="shared" si="888"/>
        <v>Inviable Sanitariamente</v>
      </c>
      <c r="LFP475" s="44" t="str">
        <f t="shared" si="888"/>
        <v>Inviable Sanitariamente</v>
      </c>
      <c r="LFQ475" s="44" t="str">
        <f t="shared" si="888"/>
        <v>Inviable Sanitariamente</v>
      </c>
      <c r="LFR475" s="44" t="str">
        <f t="shared" si="888"/>
        <v>Inviable Sanitariamente</v>
      </c>
      <c r="LFS475" s="44" t="str">
        <f t="shared" si="888"/>
        <v>Inviable Sanitariamente</v>
      </c>
      <c r="LFT475" s="44" t="str">
        <f t="shared" si="888"/>
        <v>Inviable Sanitariamente</v>
      </c>
      <c r="LFU475" s="44" t="str">
        <f t="shared" si="888"/>
        <v>Inviable Sanitariamente</v>
      </c>
      <c r="LFV475" s="44" t="str">
        <f t="shared" si="889"/>
        <v>Inviable Sanitariamente</v>
      </c>
      <c r="LFW475" s="44" t="str">
        <f t="shared" si="889"/>
        <v>Inviable Sanitariamente</v>
      </c>
      <c r="LFX475" s="44" t="str">
        <f t="shared" si="889"/>
        <v>Inviable Sanitariamente</v>
      </c>
      <c r="LFY475" s="44" t="str">
        <f t="shared" si="889"/>
        <v>Inviable Sanitariamente</v>
      </c>
      <c r="LFZ475" s="44" t="str">
        <f t="shared" si="889"/>
        <v>Inviable Sanitariamente</v>
      </c>
      <c r="LGA475" s="44" t="str">
        <f t="shared" si="889"/>
        <v>Inviable Sanitariamente</v>
      </c>
      <c r="LGB475" s="44" t="str">
        <f t="shared" si="889"/>
        <v>Inviable Sanitariamente</v>
      </c>
      <c r="LGC475" s="44" t="str">
        <f t="shared" si="889"/>
        <v>Inviable Sanitariamente</v>
      </c>
      <c r="LGD475" s="44" t="str">
        <f t="shared" si="889"/>
        <v>Inviable Sanitariamente</v>
      </c>
      <c r="LGE475" s="44" t="str">
        <f t="shared" si="889"/>
        <v>Inviable Sanitariamente</v>
      </c>
      <c r="LGF475" s="44" t="str">
        <f t="shared" si="890"/>
        <v>Inviable Sanitariamente</v>
      </c>
      <c r="LGG475" s="44" t="str">
        <f t="shared" si="890"/>
        <v>Inviable Sanitariamente</v>
      </c>
      <c r="LGH475" s="44" t="str">
        <f t="shared" si="890"/>
        <v>Inviable Sanitariamente</v>
      </c>
      <c r="LGI475" s="44" t="str">
        <f t="shared" si="890"/>
        <v>Inviable Sanitariamente</v>
      </c>
      <c r="LGJ475" s="44" t="str">
        <f t="shared" si="890"/>
        <v>Inviable Sanitariamente</v>
      </c>
      <c r="LGK475" s="44" t="str">
        <f t="shared" si="890"/>
        <v>Inviable Sanitariamente</v>
      </c>
      <c r="LGL475" s="44" t="str">
        <f t="shared" si="890"/>
        <v>Inviable Sanitariamente</v>
      </c>
      <c r="LGM475" s="44" t="str">
        <f t="shared" si="890"/>
        <v>Inviable Sanitariamente</v>
      </c>
      <c r="LGN475" s="44" t="str">
        <f t="shared" si="890"/>
        <v>Inviable Sanitariamente</v>
      </c>
      <c r="LGO475" s="44" t="str">
        <f t="shared" si="890"/>
        <v>Inviable Sanitariamente</v>
      </c>
      <c r="LGP475" s="44" t="str">
        <f t="shared" si="891"/>
        <v>Inviable Sanitariamente</v>
      </c>
      <c r="LGQ475" s="44" t="str">
        <f t="shared" si="891"/>
        <v>Inviable Sanitariamente</v>
      </c>
      <c r="LGR475" s="44" t="str">
        <f t="shared" si="891"/>
        <v>Inviable Sanitariamente</v>
      </c>
      <c r="LGS475" s="44" t="str">
        <f t="shared" si="891"/>
        <v>Inviable Sanitariamente</v>
      </c>
      <c r="LGT475" s="44" t="str">
        <f t="shared" si="891"/>
        <v>Inviable Sanitariamente</v>
      </c>
      <c r="LGU475" s="44" t="str">
        <f t="shared" si="891"/>
        <v>Inviable Sanitariamente</v>
      </c>
      <c r="LGV475" s="44" t="str">
        <f t="shared" si="891"/>
        <v>Inviable Sanitariamente</v>
      </c>
      <c r="LGW475" s="44" t="str">
        <f t="shared" si="891"/>
        <v>Inviable Sanitariamente</v>
      </c>
      <c r="LGX475" s="44" t="str">
        <f t="shared" si="891"/>
        <v>Inviable Sanitariamente</v>
      </c>
      <c r="LGY475" s="44" t="str">
        <f t="shared" si="891"/>
        <v>Inviable Sanitariamente</v>
      </c>
      <c r="LGZ475" s="44" t="str">
        <f t="shared" si="892"/>
        <v>Inviable Sanitariamente</v>
      </c>
      <c r="LHA475" s="44" t="str">
        <f t="shared" si="892"/>
        <v>Inviable Sanitariamente</v>
      </c>
      <c r="LHB475" s="44" t="str">
        <f t="shared" si="892"/>
        <v>Inviable Sanitariamente</v>
      </c>
      <c r="LHC475" s="44" t="str">
        <f t="shared" si="892"/>
        <v>Inviable Sanitariamente</v>
      </c>
      <c r="LHD475" s="44" t="str">
        <f t="shared" si="892"/>
        <v>Inviable Sanitariamente</v>
      </c>
      <c r="LHE475" s="44" t="str">
        <f t="shared" si="892"/>
        <v>Inviable Sanitariamente</v>
      </c>
      <c r="LHF475" s="44" t="str">
        <f t="shared" si="892"/>
        <v>Inviable Sanitariamente</v>
      </c>
      <c r="LHG475" s="44" t="str">
        <f t="shared" si="892"/>
        <v>Inviable Sanitariamente</v>
      </c>
      <c r="LHH475" s="44" t="str">
        <f t="shared" si="892"/>
        <v>Inviable Sanitariamente</v>
      </c>
      <c r="LHI475" s="44" t="str">
        <f t="shared" si="892"/>
        <v>Inviable Sanitariamente</v>
      </c>
      <c r="LHJ475" s="44" t="str">
        <f t="shared" si="893"/>
        <v>Inviable Sanitariamente</v>
      </c>
      <c r="LHK475" s="44" t="str">
        <f t="shared" si="893"/>
        <v>Inviable Sanitariamente</v>
      </c>
      <c r="LHL475" s="44" t="str">
        <f t="shared" si="893"/>
        <v>Inviable Sanitariamente</v>
      </c>
      <c r="LHM475" s="44" t="str">
        <f t="shared" si="893"/>
        <v>Inviable Sanitariamente</v>
      </c>
      <c r="LHN475" s="44" t="str">
        <f t="shared" si="893"/>
        <v>Inviable Sanitariamente</v>
      </c>
      <c r="LHO475" s="44" t="str">
        <f t="shared" si="893"/>
        <v>Inviable Sanitariamente</v>
      </c>
      <c r="LHP475" s="44" t="str">
        <f t="shared" si="893"/>
        <v>Inviable Sanitariamente</v>
      </c>
      <c r="LHQ475" s="44" t="str">
        <f t="shared" si="893"/>
        <v>Inviable Sanitariamente</v>
      </c>
      <c r="LHR475" s="44" t="str">
        <f t="shared" si="893"/>
        <v>Inviable Sanitariamente</v>
      </c>
      <c r="LHS475" s="44" t="str">
        <f t="shared" si="893"/>
        <v>Inviable Sanitariamente</v>
      </c>
      <c r="LHT475" s="44" t="str">
        <f t="shared" si="894"/>
        <v>Inviable Sanitariamente</v>
      </c>
      <c r="LHU475" s="44" t="str">
        <f t="shared" si="894"/>
        <v>Inviable Sanitariamente</v>
      </c>
      <c r="LHV475" s="44" t="str">
        <f t="shared" si="894"/>
        <v>Inviable Sanitariamente</v>
      </c>
      <c r="LHW475" s="44" t="str">
        <f t="shared" si="894"/>
        <v>Inviable Sanitariamente</v>
      </c>
      <c r="LHX475" s="44" t="str">
        <f t="shared" si="894"/>
        <v>Inviable Sanitariamente</v>
      </c>
      <c r="LHY475" s="44" t="str">
        <f t="shared" si="894"/>
        <v>Inviable Sanitariamente</v>
      </c>
      <c r="LHZ475" s="44" t="str">
        <f t="shared" si="894"/>
        <v>Inviable Sanitariamente</v>
      </c>
      <c r="LIA475" s="44" t="str">
        <f t="shared" si="894"/>
        <v>Inviable Sanitariamente</v>
      </c>
      <c r="LIB475" s="44" t="str">
        <f t="shared" si="894"/>
        <v>Inviable Sanitariamente</v>
      </c>
      <c r="LIC475" s="44" t="str">
        <f t="shared" si="894"/>
        <v>Inviable Sanitariamente</v>
      </c>
      <c r="LID475" s="44" t="str">
        <f t="shared" si="895"/>
        <v>Inviable Sanitariamente</v>
      </c>
      <c r="LIE475" s="44" t="str">
        <f t="shared" si="895"/>
        <v>Inviable Sanitariamente</v>
      </c>
      <c r="LIF475" s="44" t="str">
        <f t="shared" si="895"/>
        <v>Inviable Sanitariamente</v>
      </c>
      <c r="LIG475" s="44" t="str">
        <f t="shared" si="895"/>
        <v>Inviable Sanitariamente</v>
      </c>
      <c r="LIH475" s="44" t="str">
        <f t="shared" si="895"/>
        <v>Inviable Sanitariamente</v>
      </c>
      <c r="LII475" s="44" t="str">
        <f t="shared" si="895"/>
        <v>Inviable Sanitariamente</v>
      </c>
      <c r="LIJ475" s="44" t="str">
        <f t="shared" si="895"/>
        <v>Inviable Sanitariamente</v>
      </c>
      <c r="LIK475" s="44" t="str">
        <f t="shared" si="895"/>
        <v>Inviable Sanitariamente</v>
      </c>
      <c r="LIL475" s="44" t="str">
        <f t="shared" si="895"/>
        <v>Inviable Sanitariamente</v>
      </c>
      <c r="LIM475" s="44" t="str">
        <f t="shared" si="895"/>
        <v>Inviable Sanitariamente</v>
      </c>
      <c r="LIN475" s="44" t="str">
        <f t="shared" si="896"/>
        <v>Inviable Sanitariamente</v>
      </c>
      <c r="LIO475" s="44" t="str">
        <f t="shared" si="896"/>
        <v>Inviable Sanitariamente</v>
      </c>
      <c r="LIP475" s="44" t="str">
        <f t="shared" si="896"/>
        <v>Inviable Sanitariamente</v>
      </c>
      <c r="LIQ475" s="44" t="str">
        <f t="shared" si="896"/>
        <v>Inviable Sanitariamente</v>
      </c>
      <c r="LIR475" s="44" t="str">
        <f t="shared" si="896"/>
        <v>Inviable Sanitariamente</v>
      </c>
      <c r="LIS475" s="44" t="str">
        <f t="shared" si="896"/>
        <v>Inviable Sanitariamente</v>
      </c>
      <c r="LIT475" s="44" t="str">
        <f t="shared" si="896"/>
        <v>Inviable Sanitariamente</v>
      </c>
      <c r="LIU475" s="44" t="str">
        <f t="shared" si="896"/>
        <v>Inviable Sanitariamente</v>
      </c>
      <c r="LIV475" s="44" t="str">
        <f t="shared" si="896"/>
        <v>Inviable Sanitariamente</v>
      </c>
      <c r="LIW475" s="44" t="str">
        <f t="shared" si="896"/>
        <v>Inviable Sanitariamente</v>
      </c>
      <c r="LIX475" s="44" t="str">
        <f t="shared" si="897"/>
        <v>Inviable Sanitariamente</v>
      </c>
      <c r="LIY475" s="44" t="str">
        <f t="shared" si="897"/>
        <v>Inviable Sanitariamente</v>
      </c>
      <c r="LIZ475" s="44" t="str">
        <f t="shared" si="897"/>
        <v>Inviable Sanitariamente</v>
      </c>
      <c r="LJA475" s="44" t="str">
        <f t="shared" si="897"/>
        <v>Inviable Sanitariamente</v>
      </c>
      <c r="LJB475" s="44" t="str">
        <f t="shared" si="897"/>
        <v>Inviable Sanitariamente</v>
      </c>
      <c r="LJC475" s="44" t="str">
        <f t="shared" si="897"/>
        <v>Inviable Sanitariamente</v>
      </c>
      <c r="LJD475" s="44" t="str">
        <f t="shared" si="897"/>
        <v>Inviable Sanitariamente</v>
      </c>
      <c r="LJE475" s="44" t="str">
        <f t="shared" si="897"/>
        <v>Inviable Sanitariamente</v>
      </c>
      <c r="LJF475" s="44" t="str">
        <f t="shared" si="897"/>
        <v>Inviable Sanitariamente</v>
      </c>
      <c r="LJG475" s="44" t="str">
        <f t="shared" si="897"/>
        <v>Inviable Sanitariamente</v>
      </c>
      <c r="LJH475" s="44" t="str">
        <f t="shared" si="898"/>
        <v>Inviable Sanitariamente</v>
      </c>
      <c r="LJI475" s="44" t="str">
        <f t="shared" si="898"/>
        <v>Inviable Sanitariamente</v>
      </c>
      <c r="LJJ475" s="44" t="str">
        <f t="shared" si="898"/>
        <v>Inviable Sanitariamente</v>
      </c>
      <c r="LJK475" s="44" t="str">
        <f t="shared" si="898"/>
        <v>Inviable Sanitariamente</v>
      </c>
      <c r="LJL475" s="44" t="str">
        <f t="shared" si="898"/>
        <v>Inviable Sanitariamente</v>
      </c>
      <c r="LJM475" s="44" t="str">
        <f t="shared" si="898"/>
        <v>Inviable Sanitariamente</v>
      </c>
      <c r="LJN475" s="44" t="str">
        <f t="shared" si="898"/>
        <v>Inviable Sanitariamente</v>
      </c>
      <c r="LJO475" s="44" t="str">
        <f t="shared" si="898"/>
        <v>Inviable Sanitariamente</v>
      </c>
      <c r="LJP475" s="44" t="str">
        <f t="shared" si="898"/>
        <v>Inviable Sanitariamente</v>
      </c>
      <c r="LJQ475" s="44" t="str">
        <f t="shared" si="898"/>
        <v>Inviable Sanitariamente</v>
      </c>
      <c r="LJR475" s="44" t="str">
        <f t="shared" si="899"/>
        <v>Inviable Sanitariamente</v>
      </c>
      <c r="LJS475" s="44" t="str">
        <f t="shared" si="899"/>
        <v>Inviable Sanitariamente</v>
      </c>
      <c r="LJT475" s="44" t="str">
        <f t="shared" si="899"/>
        <v>Inviable Sanitariamente</v>
      </c>
      <c r="LJU475" s="44" t="str">
        <f t="shared" si="899"/>
        <v>Inviable Sanitariamente</v>
      </c>
      <c r="LJV475" s="44" t="str">
        <f t="shared" si="899"/>
        <v>Inviable Sanitariamente</v>
      </c>
      <c r="LJW475" s="44" t="str">
        <f t="shared" si="899"/>
        <v>Inviable Sanitariamente</v>
      </c>
      <c r="LJX475" s="44" t="str">
        <f t="shared" si="899"/>
        <v>Inviable Sanitariamente</v>
      </c>
      <c r="LJY475" s="44" t="str">
        <f t="shared" si="899"/>
        <v>Inviable Sanitariamente</v>
      </c>
      <c r="LJZ475" s="44" t="str">
        <f t="shared" si="899"/>
        <v>Inviable Sanitariamente</v>
      </c>
      <c r="LKA475" s="44" t="str">
        <f t="shared" si="899"/>
        <v>Inviable Sanitariamente</v>
      </c>
      <c r="LKB475" s="44" t="str">
        <f t="shared" si="900"/>
        <v>Inviable Sanitariamente</v>
      </c>
      <c r="LKC475" s="44" t="str">
        <f t="shared" si="900"/>
        <v>Inviable Sanitariamente</v>
      </c>
      <c r="LKD475" s="44" t="str">
        <f t="shared" si="900"/>
        <v>Inviable Sanitariamente</v>
      </c>
      <c r="LKE475" s="44" t="str">
        <f t="shared" si="900"/>
        <v>Inviable Sanitariamente</v>
      </c>
      <c r="LKF475" s="44" t="str">
        <f t="shared" si="900"/>
        <v>Inviable Sanitariamente</v>
      </c>
      <c r="LKG475" s="44" t="str">
        <f t="shared" si="900"/>
        <v>Inviable Sanitariamente</v>
      </c>
      <c r="LKH475" s="44" t="str">
        <f t="shared" si="900"/>
        <v>Inviable Sanitariamente</v>
      </c>
      <c r="LKI475" s="44" t="str">
        <f t="shared" si="900"/>
        <v>Inviable Sanitariamente</v>
      </c>
      <c r="LKJ475" s="44" t="str">
        <f t="shared" si="900"/>
        <v>Inviable Sanitariamente</v>
      </c>
      <c r="LKK475" s="44" t="str">
        <f t="shared" si="900"/>
        <v>Inviable Sanitariamente</v>
      </c>
      <c r="LKL475" s="44" t="str">
        <f t="shared" si="901"/>
        <v>Inviable Sanitariamente</v>
      </c>
      <c r="LKM475" s="44" t="str">
        <f t="shared" si="901"/>
        <v>Inviable Sanitariamente</v>
      </c>
      <c r="LKN475" s="44" t="str">
        <f t="shared" si="901"/>
        <v>Inviable Sanitariamente</v>
      </c>
      <c r="LKO475" s="44" t="str">
        <f t="shared" si="901"/>
        <v>Inviable Sanitariamente</v>
      </c>
      <c r="LKP475" s="44" t="str">
        <f t="shared" si="901"/>
        <v>Inviable Sanitariamente</v>
      </c>
      <c r="LKQ475" s="44" t="str">
        <f t="shared" si="901"/>
        <v>Inviable Sanitariamente</v>
      </c>
      <c r="LKR475" s="44" t="str">
        <f t="shared" si="901"/>
        <v>Inviable Sanitariamente</v>
      </c>
      <c r="LKS475" s="44" t="str">
        <f t="shared" si="901"/>
        <v>Inviable Sanitariamente</v>
      </c>
      <c r="LKT475" s="44" t="str">
        <f t="shared" si="901"/>
        <v>Inviable Sanitariamente</v>
      </c>
      <c r="LKU475" s="44" t="str">
        <f t="shared" si="901"/>
        <v>Inviable Sanitariamente</v>
      </c>
      <c r="LKV475" s="44" t="str">
        <f t="shared" si="902"/>
        <v>Inviable Sanitariamente</v>
      </c>
      <c r="LKW475" s="44" t="str">
        <f t="shared" si="902"/>
        <v>Inviable Sanitariamente</v>
      </c>
      <c r="LKX475" s="44" t="str">
        <f t="shared" si="902"/>
        <v>Inviable Sanitariamente</v>
      </c>
      <c r="LKY475" s="44" t="str">
        <f t="shared" si="902"/>
        <v>Inviable Sanitariamente</v>
      </c>
      <c r="LKZ475" s="44" t="str">
        <f t="shared" si="902"/>
        <v>Inviable Sanitariamente</v>
      </c>
      <c r="LLA475" s="44" t="str">
        <f t="shared" si="902"/>
        <v>Inviable Sanitariamente</v>
      </c>
      <c r="LLB475" s="44" t="str">
        <f t="shared" si="902"/>
        <v>Inviable Sanitariamente</v>
      </c>
      <c r="LLC475" s="44" t="str">
        <f t="shared" si="902"/>
        <v>Inviable Sanitariamente</v>
      </c>
      <c r="LLD475" s="44" t="str">
        <f t="shared" si="902"/>
        <v>Inviable Sanitariamente</v>
      </c>
      <c r="LLE475" s="44" t="str">
        <f t="shared" si="902"/>
        <v>Inviable Sanitariamente</v>
      </c>
      <c r="LLF475" s="44" t="str">
        <f t="shared" si="903"/>
        <v>Inviable Sanitariamente</v>
      </c>
      <c r="LLG475" s="44" t="str">
        <f t="shared" si="903"/>
        <v>Inviable Sanitariamente</v>
      </c>
      <c r="LLH475" s="44" t="str">
        <f t="shared" si="903"/>
        <v>Inviable Sanitariamente</v>
      </c>
      <c r="LLI475" s="44" t="str">
        <f t="shared" si="903"/>
        <v>Inviable Sanitariamente</v>
      </c>
      <c r="LLJ475" s="44" t="str">
        <f t="shared" si="903"/>
        <v>Inviable Sanitariamente</v>
      </c>
      <c r="LLK475" s="44" t="str">
        <f t="shared" si="903"/>
        <v>Inviable Sanitariamente</v>
      </c>
      <c r="LLL475" s="44" t="str">
        <f t="shared" si="903"/>
        <v>Inviable Sanitariamente</v>
      </c>
      <c r="LLM475" s="44" t="str">
        <f t="shared" si="903"/>
        <v>Inviable Sanitariamente</v>
      </c>
      <c r="LLN475" s="44" t="str">
        <f t="shared" si="903"/>
        <v>Inviable Sanitariamente</v>
      </c>
      <c r="LLO475" s="44" t="str">
        <f t="shared" si="903"/>
        <v>Inviable Sanitariamente</v>
      </c>
      <c r="LLP475" s="44" t="str">
        <f t="shared" si="904"/>
        <v>Inviable Sanitariamente</v>
      </c>
      <c r="LLQ475" s="44" t="str">
        <f t="shared" si="904"/>
        <v>Inviable Sanitariamente</v>
      </c>
      <c r="LLR475" s="44" t="str">
        <f t="shared" si="904"/>
        <v>Inviable Sanitariamente</v>
      </c>
      <c r="LLS475" s="44" t="str">
        <f t="shared" si="904"/>
        <v>Inviable Sanitariamente</v>
      </c>
      <c r="LLT475" s="44" t="str">
        <f t="shared" si="904"/>
        <v>Inviable Sanitariamente</v>
      </c>
      <c r="LLU475" s="44" t="str">
        <f t="shared" si="904"/>
        <v>Inviable Sanitariamente</v>
      </c>
      <c r="LLV475" s="44" t="str">
        <f t="shared" si="904"/>
        <v>Inviable Sanitariamente</v>
      </c>
      <c r="LLW475" s="44" t="str">
        <f t="shared" si="904"/>
        <v>Inviable Sanitariamente</v>
      </c>
      <c r="LLX475" s="44" t="str">
        <f t="shared" si="904"/>
        <v>Inviable Sanitariamente</v>
      </c>
      <c r="LLY475" s="44" t="str">
        <f t="shared" si="904"/>
        <v>Inviable Sanitariamente</v>
      </c>
      <c r="LLZ475" s="44" t="str">
        <f t="shared" si="905"/>
        <v>Inviable Sanitariamente</v>
      </c>
      <c r="LMA475" s="44" t="str">
        <f t="shared" si="905"/>
        <v>Inviable Sanitariamente</v>
      </c>
      <c r="LMB475" s="44" t="str">
        <f t="shared" si="905"/>
        <v>Inviable Sanitariamente</v>
      </c>
      <c r="LMC475" s="44" t="str">
        <f t="shared" si="905"/>
        <v>Inviable Sanitariamente</v>
      </c>
      <c r="LMD475" s="44" t="str">
        <f t="shared" si="905"/>
        <v>Inviable Sanitariamente</v>
      </c>
      <c r="LME475" s="44" t="str">
        <f t="shared" si="905"/>
        <v>Inviable Sanitariamente</v>
      </c>
      <c r="LMF475" s="44" t="str">
        <f t="shared" si="905"/>
        <v>Inviable Sanitariamente</v>
      </c>
      <c r="LMG475" s="44" t="str">
        <f t="shared" si="905"/>
        <v>Inviable Sanitariamente</v>
      </c>
      <c r="LMH475" s="44" t="str">
        <f t="shared" si="905"/>
        <v>Inviable Sanitariamente</v>
      </c>
      <c r="LMI475" s="44" t="str">
        <f t="shared" si="905"/>
        <v>Inviable Sanitariamente</v>
      </c>
      <c r="LMJ475" s="44" t="str">
        <f t="shared" si="906"/>
        <v>Inviable Sanitariamente</v>
      </c>
      <c r="LMK475" s="44" t="str">
        <f t="shared" si="906"/>
        <v>Inviable Sanitariamente</v>
      </c>
      <c r="LML475" s="44" t="str">
        <f t="shared" si="906"/>
        <v>Inviable Sanitariamente</v>
      </c>
      <c r="LMM475" s="44" t="str">
        <f t="shared" si="906"/>
        <v>Inviable Sanitariamente</v>
      </c>
      <c r="LMN475" s="44" t="str">
        <f t="shared" si="906"/>
        <v>Inviable Sanitariamente</v>
      </c>
      <c r="LMO475" s="44" t="str">
        <f t="shared" si="906"/>
        <v>Inviable Sanitariamente</v>
      </c>
      <c r="LMP475" s="44" t="str">
        <f t="shared" si="906"/>
        <v>Inviable Sanitariamente</v>
      </c>
      <c r="LMQ475" s="44" t="str">
        <f t="shared" si="906"/>
        <v>Inviable Sanitariamente</v>
      </c>
      <c r="LMR475" s="44" t="str">
        <f t="shared" si="906"/>
        <v>Inviable Sanitariamente</v>
      </c>
      <c r="LMS475" s="44" t="str">
        <f t="shared" si="906"/>
        <v>Inviable Sanitariamente</v>
      </c>
      <c r="LMT475" s="44" t="str">
        <f t="shared" si="907"/>
        <v>Inviable Sanitariamente</v>
      </c>
      <c r="LMU475" s="44" t="str">
        <f t="shared" si="907"/>
        <v>Inviable Sanitariamente</v>
      </c>
      <c r="LMV475" s="44" t="str">
        <f t="shared" si="907"/>
        <v>Inviable Sanitariamente</v>
      </c>
      <c r="LMW475" s="44" t="str">
        <f t="shared" si="907"/>
        <v>Inviable Sanitariamente</v>
      </c>
      <c r="LMX475" s="44" t="str">
        <f t="shared" si="907"/>
        <v>Inviable Sanitariamente</v>
      </c>
      <c r="LMY475" s="44" t="str">
        <f t="shared" si="907"/>
        <v>Inviable Sanitariamente</v>
      </c>
      <c r="LMZ475" s="44" t="str">
        <f t="shared" si="907"/>
        <v>Inviable Sanitariamente</v>
      </c>
      <c r="LNA475" s="44" t="str">
        <f t="shared" si="907"/>
        <v>Inviable Sanitariamente</v>
      </c>
      <c r="LNB475" s="44" t="str">
        <f t="shared" si="907"/>
        <v>Inviable Sanitariamente</v>
      </c>
      <c r="LNC475" s="44" t="str">
        <f t="shared" si="907"/>
        <v>Inviable Sanitariamente</v>
      </c>
      <c r="LND475" s="44" t="str">
        <f t="shared" si="908"/>
        <v>Inviable Sanitariamente</v>
      </c>
      <c r="LNE475" s="44" t="str">
        <f t="shared" si="908"/>
        <v>Inviable Sanitariamente</v>
      </c>
      <c r="LNF475" s="44" t="str">
        <f t="shared" si="908"/>
        <v>Inviable Sanitariamente</v>
      </c>
      <c r="LNG475" s="44" t="str">
        <f t="shared" si="908"/>
        <v>Inviable Sanitariamente</v>
      </c>
      <c r="LNH475" s="44" t="str">
        <f t="shared" si="908"/>
        <v>Inviable Sanitariamente</v>
      </c>
      <c r="LNI475" s="44" t="str">
        <f t="shared" si="908"/>
        <v>Inviable Sanitariamente</v>
      </c>
      <c r="LNJ475" s="44" t="str">
        <f t="shared" si="908"/>
        <v>Inviable Sanitariamente</v>
      </c>
      <c r="LNK475" s="44" t="str">
        <f t="shared" si="908"/>
        <v>Inviable Sanitariamente</v>
      </c>
      <c r="LNL475" s="44" t="str">
        <f t="shared" si="908"/>
        <v>Inviable Sanitariamente</v>
      </c>
      <c r="LNM475" s="44" t="str">
        <f t="shared" si="908"/>
        <v>Inviable Sanitariamente</v>
      </c>
      <c r="LNN475" s="44" t="str">
        <f t="shared" si="909"/>
        <v>Inviable Sanitariamente</v>
      </c>
      <c r="LNO475" s="44" t="str">
        <f t="shared" si="909"/>
        <v>Inviable Sanitariamente</v>
      </c>
      <c r="LNP475" s="44" t="str">
        <f t="shared" si="909"/>
        <v>Inviable Sanitariamente</v>
      </c>
      <c r="LNQ475" s="44" t="str">
        <f t="shared" si="909"/>
        <v>Inviable Sanitariamente</v>
      </c>
      <c r="LNR475" s="44" t="str">
        <f t="shared" si="909"/>
        <v>Inviable Sanitariamente</v>
      </c>
      <c r="LNS475" s="44" t="str">
        <f t="shared" si="909"/>
        <v>Inviable Sanitariamente</v>
      </c>
      <c r="LNT475" s="44" t="str">
        <f t="shared" si="909"/>
        <v>Inviable Sanitariamente</v>
      </c>
      <c r="LNU475" s="44" t="str">
        <f t="shared" si="909"/>
        <v>Inviable Sanitariamente</v>
      </c>
      <c r="LNV475" s="44" t="str">
        <f t="shared" si="909"/>
        <v>Inviable Sanitariamente</v>
      </c>
      <c r="LNW475" s="44" t="str">
        <f t="shared" si="909"/>
        <v>Inviable Sanitariamente</v>
      </c>
      <c r="LNX475" s="44" t="str">
        <f t="shared" si="910"/>
        <v>Inviable Sanitariamente</v>
      </c>
      <c r="LNY475" s="44" t="str">
        <f t="shared" si="910"/>
        <v>Inviable Sanitariamente</v>
      </c>
      <c r="LNZ475" s="44" t="str">
        <f t="shared" si="910"/>
        <v>Inviable Sanitariamente</v>
      </c>
      <c r="LOA475" s="44" t="str">
        <f t="shared" si="910"/>
        <v>Inviable Sanitariamente</v>
      </c>
      <c r="LOB475" s="44" t="str">
        <f t="shared" si="910"/>
        <v>Inviable Sanitariamente</v>
      </c>
      <c r="LOC475" s="44" t="str">
        <f t="shared" si="910"/>
        <v>Inviable Sanitariamente</v>
      </c>
      <c r="LOD475" s="44" t="str">
        <f t="shared" si="910"/>
        <v>Inviable Sanitariamente</v>
      </c>
      <c r="LOE475" s="44" t="str">
        <f t="shared" si="910"/>
        <v>Inviable Sanitariamente</v>
      </c>
      <c r="LOF475" s="44" t="str">
        <f t="shared" si="910"/>
        <v>Inviable Sanitariamente</v>
      </c>
      <c r="LOG475" s="44" t="str">
        <f t="shared" si="910"/>
        <v>Inviable Sanitariamente</v>
      </c>
      <c r="LOH475" s="44" t="str">
        <f t="shared" si="911"/>
        <v>Inviable Sanitariamente</v>
      </c>
      <c r="LOI475" s="44" t="str">
        <f t="shared" si="911"/>
        <v>Inviable Sanitariamente</v>
      </c>
      <c r="LOJ475" s="44" t="str">
        <f t="shared" si="911"/>
        <v>Inviable Sanitariamente</v>
      </c>
      <c r="LOK475" s="44" t="str">
        <f t="shared" si="911"/>
        <v>Inviable Sanitariamente</v>
      </c>
      <c r="LOL475" s="44" t="str">
        <f t="shared" si="911"/>
        <v>Inviable Sanitariamente</v>
      </c>
      <c r="LOM475" s="44" t="str">
        <f t="shared" si="911"/>
        <v>Inviable Sanitariamente</v>
      </c>
      <c r="LON475" s="44" t="str">
        <f t="shared" si="911"/>
        <v>Inviable Sanitariamente</v>
      </c>
      <c r="LOO475" s="44" t="str">
        <f t="shared" si="911"/>
        <v>Inviable Sanitariamente</v>
      </c>
      <c r="LOP475" s="44" t="str">
        <f t="shared" si="911"/>
        <v>Inviable Sanitariamente</v>
      </c>
      <c r="LOQ475" s="44" t="str">
        <f t="shared" si="911"/>
        <v>Inviable Sanitariamente</v>
      </c>
      <c r="LOR475" s="44" t="str">
        <f t="shared" si="912"/>
        <v>Inviable Sanitariamente</v>
      </c>
      <c r="LOS475" s="44" t="str">
        <f t="shared" si="912"/>
        <v>Inviable Sanitariamente</v>
      </c>
      <c r="LOT475" s="44" t="str">
        <f t="shared" si="912"/>
        <v>Inviable Sanitariamente</v>
      </c>
      <c r="LOU475" s="44" t="str">
        <f t="shared" si="912"/>
        <v>Inviable Sanitariamente</v>
      </c>
      <c r="LOV475" s="44" t="str">
        <f t="shared" si="912"/>
        <v>Inviable Sanitariamente</v>
      </c>
      <c r="LOW475" s="44" t="str">
        <f t="shared" si="912"/>
        <v>Inviable Sanitariamente</v>
      </c>
      <c r="LOX475" s="44" t="str">
        <f t="shared" si="912"/>
        <v>Inviable Sanitariamente</v>
      </c>
      <c r="LOY475" s="44" t="str">
        <f t="shared" si="912"/>
        <v>Inviable Sanitariamente</v>
      </c>
      <c r="LOZ475" s="44" t="str">
        <f t="shared" si="912"/>
        <v>Inviable Sanitariamente</v>
      </c>
      <c r="LPA475" s="44" t="str">
        <f t="shared" si="912"/>
        <v>Inviable Sanitariamente</v>
      </c>
      <c r="LPB475" s="44" t="str">
        <f t="shared" si="913"/>
        <v>Inviable Sanitariamente</v>
      </c>
      <c r="LPC475" s="44" t="str">
        <f t="shared" si="913"/>
        <v>Inviable Sanitariamente</v>
      </c>
      <c r="LPD475" s="44" t="str">
        <f t="shared" si="913"/>
        <v>Inviable Sanitariamente</v>
      </c>
      <c r="LPE475" s="44" t="str">
        <f t="shared" si="913"/>
        <v>Inviable Sanitariamente</v>
      </c>
      <c r="LPF475" s="44" t="str">
        <f t="shared" si="913"/>
        <v>Inviable Sanitariamente</v>
      </c>
      <c r="LPG475" s="44" t="str">
        <f t="shared" si="913"/>
        <v>Inviable Sanitariamente</v>
      </c>
      <c r="LPH475" s="44" t="str">
        <f t="shared" si="913"/>
        <v>Inviable Sanitariamente</v>
      </c>
      <c r="LPI475" s="44" t="str">
        <f t="shared" si="913"/>
        <v>Inviable Sanitariamente</v>
      </c>
      <c r="LPJ475" s="44" t="str">
        <f t="shared" si="913"/>
        <v>Inviable Sanitariamente</v>
      </c>
      <c r="LPK475" s="44" t="str">
        <f t="shared" si="913"/>
        <v>Inviable Sanitariamente</v>
      </c>
      <c r="LPL475" s="44" t="str">
        <f t="shared" si="914"/>
        <v>Inviable Sanitariamente</v>
      </c>
      <c r="LPM475" s="44" t="str">
        <f t="shared" si="914"/>
        <v>Inviable Sanitariamente</v>
      </c>
      <c r="LPN475" s="44" t="str">
        <f t="shared" si="914"/>
        <v>Inviable Sanitariamente</v>
      </c>
      <c r="LPO475" s="44" t="str">
        <f t="shared" si="914"/>
        <v>Inviable Sanitariamente</v>
      </c>
      <c r="LPP475" s="44" t="str">
        <f t="shared" si="914"/>
        <v>Inviable Sanitariamente</v>
      </c>
      <c r="LPQ475" s="44" t="str">
        <f t="shared" si="914"/>
        <v>Inviable Sanitariamente</v>
      </c>
      <c r="LPR475" s="44" t="str">
        <f t="shared" si="914"/>
        <v>Inviable Sanitariamente</v>
      </c>
      <c r="LPS475" s="44" t="str">
        <f t="shared" si="914"/>
        <v>Inviable Sanitariamente</v>
      </c>
      <c r="LPT475" s="44" t="str">
        <f t="shared" si="914"/>
        <v>Inviable Sanitariamente</v>
      </c>
      <c r="LPU475" s="44" t="str">
        <f t="shared" si="914"/>
        <v>Inviable Sanitariamente</v>
      </c>
      <c r="LPV475" s="44" t="str">
        <f t="shared" si="915"/>
        <v>Inviable Sanitariamente</v>
      </c>
      <c r="LPW475" s="44" t="str">
        <f t="shared" si="915"/>
        <v>Inviable Sanitariamente</v>
      </c>
      <c r="LPX475" s="44" t="str">
        <f t="shared" si="915"/>
        <v>Inviable Sanitariamente</v>
      </c>
      <c r="LPY475" s="44" t="str">
        <f t="shared" si="915"/>
        <v>Inviable Sanitariamente</v>
      </c>
      <c r="LPZ475" s="44" t="str">
        <f t="shared" si="915"/>
        <v>Inviable Sanitariamente</v>
      </c>
      <c r="LQA475" s="44" t="str">
        <f t="shared" si="915"/>
        <v>Inviable Sanitariamente</v>
      </c>
      <c r="LQB475" s="44" t="str">
        <f t="shared" si="915"/>
        <v>Inviable Sanitariamente</v>
      </c>
      <c r="LQC475" s="44" t="str">
        <f t="shared" si="915"/>
        <v>Inviable Sanitariamente</v>
      </c>
      <c r="LQD475" s="44" t="str">
        <f t="shared" si="915"/>
        <v>Inviable Sanitariamente</v>
      </c>
      <c r="LQE475" s="44" t="str">
        <f t="shared" si="915"/>
        <v>Inviable Sanitariamente</v>
      </c>
      <c r="LQF475" s="44" t="str">
        <f t="shared" si="916"/>
        <v>Inviable Sanitariamente</v>
      </c>
      <c r="LQG475" s="44" t="str">
        <f t="shared" si="916"/>
        <v>Inviable Sanitariamente</v>
      </c>
      <c r="LQH475" s="44" t="str">
        <f t="shared" si="916"/>
        <v>Inviable Sanitariamente</v>
      </c>
      <c r="LQI475" s="44" t="str">
        <f t="shared" si="916"/>
        <v>Inviable Sanitariamente</v>
      </c>
      <c r="LQJ475" s="44" t="str">
        <f t="shared" si="916"/>
        <v>Inviable Sanitariamente</v>
      </c>
      <c r="LQK475" s="44" t="str">
        <f t="shared" si="916"/>
        <v>Inviable Sanitariamente</v>
      </c>
      <c r="LQL475" s="44" t="str">
        <f t="shared" si="916"/>
        <v>Inviable Sanitariamente</v>
      </c>
      <c r="LQM475" s="44" t="str">
        <f t="shared" si="916"/>
        <v>Inviable Sanitariamente</v>
      </c>
      <c r="LQN475" s="44" t="str">
        <f t="shared" si="916"/>
        <v>Inviable Sanitariamente</v>
      </c>
      <c r="LQO475" s="44" t="str">
        <f t="shared" si="916"/>
        <v>Inviable Sanitariamente</v>
      </c>
      <c r="LQP475" s="44" t="str">
        <f t="shared" si="917"/>
        <v>Inviable Sanitariamente</v>
      </c>
      <c r="LQQ475" s="44" t="str">
        <f t="shared" si="917"/>
        <v>Inviable Sanitariamente</v>
      </c>
      <c r="LQR475" s="44" t="str">
        <f t="shared" si="917"/>
        <v>Inviable Sanitariamente</v>
      </c>
      <c r="LQS475" s="44" t="str">
        <f t="shared" si="917"/>
        <v>Inviable Sanitariamente</v>
      </c>
      <c r="LQT475" s="44" t="str">
        <f t="shared" si="917"/>
        <v>Inviable Sanitariamente</v>
      </c>
      <c r="LQU475" s="44" t="str">
        <f t="shared" si="917"/>
        <v>Inviable Sanitariamente</v>
      </c>
      <c r="LQV475" s="44" t="str">
        <f t="shared" si="917"/>
        <v>Inviable Sanitariamente</v>
      </c>
      <c r="LQW475" s="44" t="str">
        <f t="shared" si="917"/>
        <v>Inviable Sanitariamente</v>
      </c>
      <c r="LQX475" s="44" t="str">
        <f t="shared" si="917"/>
        <v>Inviable Sanitariamente</v>
      </c>
      <c r="LQY475" s="44" t="str">
        <f t="shared" si="917"/>
        <v>Inviable Sanitariamente</v>
      </c>
      <c r="LQZ475" s="44" t="str">
        <f t="shared" si="918"/>
        <v>Inviable Sanitariamente</v>
      </c>
      <c r="LRA475" s="44" t="str">
        <f t="shared" si="918"/>
        <v>Inviable Sanitariamente</v>
      </c>
      <c r="LRB475" s="44" t="str">
        <f t="shared" si="918"/>
        <v>Inviable Sanitariamente</v>
      </c>
      <c r="LRC475" s="44" t="str">
        <f t="shared" si="918"/>
        <v>Inviable Sanitariamente</v>
      </c>
      <c r="LRD475" s="44" t="str">
        <f t="shared" si="918"/>
        <v>Inviable Sanitariamente</v>
      </c>
      <c r="LRE475" s="44" t="str">
        <f t="shared" si="918"/>
        <v>Inviable Sanitariamente</v>
      </c>
      <c r="LRF475" s="44" t="str">
        <f t="shared" si="918"/>
        <v>Inviable Sanitariamente</v>
      </c>
      <c r="LRG475" s="44" t="str">
        <f t="shared" si="918"/>
        <v>Inviable Sanitariamente</v>
      </c>
      <c r="LRH475" s="44" t="str">
        <f t="shared" si="918"/>
        <v>Inviable Sanitariamente</v>
      </c>
      <c r="LRI475" s="44" t="str">
        <f t="shared" si="918"/>
        <v>Inviable Sanitariamente</v>
      </c>
      <c r="LRJ475" s="44" t="str">
        <f t="shared" si="919"/>
        <v>Inviable Sanitariamente</v>
      </c>
      <c r="LRK475" s="44" t="str">
        <f t="shared" si="919"/>
        <v>Inviable Sanitariamente</v>
      </c>
      <c r="LRL475" s="44" t="str">
        <f t="shared" si="919"/>
        <v>Inviable Sanitariamente</v>
      </c>
      <c r="LRM475" s="44" t="str">
        <f t="shared" si="919"/>
        <v>Inviable Sanitariamente</v>
      </c>
      <c r="LRN475" s="44" t="str">
        <f t="shared" si="919"/>
        <v>Inviable Sanitariamente</v>
      </c>
      <c r="LRO475" s="44" t="str">
        <f t="shared" si="919"/>
        <v>Inviable Sanitariamente</v>
      </c>
      <c r="LRP475" s="44" t="str">
        <f t="shared" si="919"/>
        <v>Inviable Sanitariamente</v>
      </c>
      <c r="LRQ475" s="44" t="str">
        <f t="shared" si="919"/>
        <v>Inviable Sanitariamente</v>
      </c>
      <c r="LRR475" s="44" t="str">
        <f t="shared" si="919"/>
        <v>Inviable Sanitariamente</v>
      </c>
      <c r="LRS475" s="44" t="str">
        <f t="shared" si="919"/>
        <v>Inviable Sanitariamente</v>
      </c>
      <c r="LRT475" s="44" t="str">
        <f t="shared" si="920"/>
        <v>Inviable Sanitariamente</v>
      </c>
      <c r="LRU475" s="44" t="str">
        <f t="shared" si="920"/>
        <v>Inviable Sanitariamente</v>
      </c>
      <c r="LRV475" s="44" t="str">
        <f t="shared" si="920"/>
        <v>Inviable Sanitariamente</v>
      </c>
      <c r="LRW475" s="44" t="str">
        <f t="shared" si="920"/>
        <v>Inviable Sanitariamente</v>
      </c>
      <c r="LRX475" s="44" t="str">
        <f t="shared" si="920"/>
        <v>Inviable Sanitariamente</v>
      </c>
      <c r="LRY475" s="44" t="str">
        <f t="shared" si="920"/>
        <v>Inviable Sanitariamente</v>
      </c>
      <c r="LRZ475" s="44" t="str">
        <f t="shared" si="920"/>
        <v>Inviable Sanitariamente</v>
      </c>
      <c r="LSA475" s="44" t="str">
        <f t="shared" si="920"/>
        <v>Inviable Sanitariamente</v>
      </c>
      <c r="LSB475" s="44" t="str">
        <f t="shared" si="920"/>
        <v>Inviable Sanitariamente</v>
      </c>
      <c r="LSC475" s="44" t="str">
        <f t="shared" si="920"/>
        <v>Inviable Sanitariamente</v>
      </c>
      <c r="LSD475" s="44" t="str">
        <f t="shared" si="921"/>
        <v>Inviable Sanitariamente</v>
      </c>
      <c r="LSE475" s="44" t="str">
        <f t="shared" si="921"/>
        <v>Inviable Sanitariamente</v>
      </c>
      <c r="LSF475" s="44" t="str">
        <f t="shared" si="921"/>
        <v>Inviable Sanitariamente</v>
      </c>
      <c r="LSG475" s="44" t="str">
        <f t="shared" si="921"/>
        <v>Inviable Sanitariamente</v>
      </c>
      <c r="LSH475" s="44" t="str">
        <f t="shared" si="921"/>
        <v>Inviable Sanitariamente</v>
      </c>
      <c r="LSI475" s="44" t="str">
        <f t="shared" si="921"/>
        <v>Inviable Sanitariamente</v>
      </c>
      <c r="LSJ475" s="44" t="str">
        <f t="shared" si="921"/>
        <v>Inviable Sanitariamente</v>
      </c>
      <c r="LSK475" s="44" t="str">
        <f t="shared" si="921"/>
        <v>Inviable Sanitariamente</v>
      </c>
      <c r="LSL475" s="44" t="str">
        <f t="shared" si="921"/>
        <v>Inviable Sanitariamente</v>
      </c>
      <c r="LSM475" s="44" t="str">
        <f t="shared" si="921"/>
        <v>Inviable Sanitariamente</v>
      </c>
      <c r="LSN475" s="44" t="str">
        <f t="shared" si="922"/>
        <v>Inviable Sanitariamente</v>
      </c>
      <c r="LSO475" s="44" t="str">
        <f t="shared" si="922"/>
        <v>Inviable Sanitariamente</v>
      </c>
      <c r="LSP475" s="44" t="str">
        <f t="shared" si="922"/>
        <v>Inviable Sanitariamente</v>
      </c>
      <c r="LSQ475" s="44" t="str">
        <f t="shared" si="922"/>
        <v>Inviable Sanitariamente</v>
      </c>
      <c r="LSR475" s="44" t="str">
        <f t="shared" si="922"/>
        <v>Inviable Sanitariamente</v>
      </c>
      <c r="LSS475" s="44" t="str">
        <f t="shared" si="922"/>
        <v>Inviable Sanitariamente</v>
      </c>
      <c r="LST475" s="44" t="str">
        <f t="shared" si="922"/>
        <v>Inviable Sanitariamente</v>
      </c>
      <c r="LSU475" s="44" t="str">
        <f t="shared" si="922"/>
        <v>Inviable Sanitariamente</v>
      </c>
      <c r="LSV475" s="44" t="str">
        <f t="shared" si="922"/>
        <v>Inviable Sanitariamente</v>
      </c>
      <c r="LSW475" s="44" t="str">
        <f t="shared" si="922"/>
        <v>Inviable Sanitariamente</v>
      </c>
      <c r="LSX475" s="44" t="str">
        <f t="shared" si="923"/>
        <v>Inviable Sanitariamente</v>
      </c>
      <c r="LSY475" s="44" t="str">
        <f t="shared" si="923"/>
        <v>Inviable Sanitariamente</v>
      </c>
      <c r="LSZ475" s="44" t="str">
        <f t="shared" si="923"/>
        <v>Inviable Sanitariamente</v>
      </c>
      <c r="LTA475" s="44" t="str">
        <f t="shared" si="923"/>
        <v>Inviable Sanitariamente</v>
      </c>
      <c r="LTB475" s="44" t="str">
        <f t="shared" si="923"/>
        <v>Inviable Sanitariamente</v>
      </c>
      <c r="LTC475" s="44" t="str">
        <f t="shared" si="923"/>
        <v>Inviable Sanitariamente</v>
      </c>
      <c r="LTD475" s="44" t="str">
        <f t="shared" si="923"/>
        <v>Inviable Sanitariamente</v>
      </c>
      <c r="LTE475" s="44" t="str">
        <f t="shared" si="923"/>
        <v>Inviable Sanitariamente</v>
      </c>
      <c r="LTF475" s="44" t="str">
        <f t="shared" si="923"/>
        <v>Inviable Sanitariamente</v>
      </c>
      <c r="LTG475" s="44" t="str">
        <f t="shared" si="923"/>
        <v>Inviable Sanitariamente</v>
      </c>
      <c r="LTH475" s="44" t="str">
        <f t="shared" si="924"/>
        <v>Inviable Sanitariamente</v>
      </c>
      <c r="LTI475" s="44" t="str">
        <f t="shared" si="924"/>
        <v>Inviable Sanitariamente</v>
      </c>
      <c r="LTJ475" s="44" t="str">
        <f t="shared" si="924"/>
        <v>Inviable Sanitariamente</v>
      </c>
      <c r="LTK475" s="44" t="str">
        <f t="shared" si="924"/>
        <v>Inviable Sanitariamente</v>
      </c>
      <c r="LTL475" s="44" t="str">
        <f t="shared" si="924"/>
        <v>Inviable Sanitariamente</v>
      </c>
      <c r="LTM475" s="44" t="str">
        <f t="shared" si="924"/>
        <v>Inviable Sanitariamente</v>
      </c>
      <c r="LTN475" s="44" t="str">
        <f t="shared" si="924"/>
        <v>Inviable Sanitariamente</v>
      </c>
      <c r="LTO475" s="44" t="str">
        <f t="shared" si="924"/>
        <v>Inviable Sanitariamente</v>
      </c>
      <c r="LTP475" s="44" t="str">
        <f t="shared" si="924"/>
        <v>Inviable Sanitariamente</v>
      </c>
      <c r="LTQ475" s="44" t="str">
        <f t="shared" si="924"/>
        <v>Inviable Sanitariamente</v>
      </c>
      <c r="LTR475" s="44" t="str">
        <f t="shared" si="925"/>
        <v>Inviable Sanitariamente</v>
      </c>
      <c r="LTS475" s="44" t="str">
        <f t="shared" si="925"/>
        <v>Inviable Sanitariamente</v>
      </c>
      <c r="LTT475" s="44" t="str">
        <f t="shared" si="925"/>
        <v>Inviable Sanitariamente</v>
      </c>
      <c r="LTU475" s="44" t="str">
        <f t="shared" si="925"/>
        <v>Inviable Sanitariamente</v>
      </c>
      <c r="LTV475" s="44" t="str">
        <f t="shared" si="925"/>
        <v>Inviable Sanitariamente</v>
      </c>
      <c r="LTW475" s="44" t="str">
        <f t="shared" si="925"/>
        <v>Inviable Sanitariamente</v>
      </c>
      <c r="LTX475" s="44" t="str">
        <f t="shared" si="925"/>
        <v>Inviable Sanitariamente</v>
      </c>
      <c r="LTY475" s="44" t="str">
        <f t="shared" si="925"/>
        <v>Inviable Sanitariamente</v>
      </c>
      <c r="LTZ475" s="44" t="str">
        <f t="shared" si="925"/>
        <v>Inviable Sanitariamente</v>
      </c>
      <c r="LUA475" s="44" t="str">
        <f t="shared" si="925"/>
        <v>Inviable Sanitariamente</v>
      </c>
      <c r="LUB475" s="44" t="str">
        <f t="shared" si="926"/>
        <v>Inviable Sanitariamente</v>
      </c>
      <c r="LUC475" s="44" t="str">
        <f t="shared" si="926"/>
        <v>Inviable Sanitariamente</v>
      </c>
      <c r="LUD475" s="44" t="str">
        <f t="shared" si="926"/>
        <v>Inviable Sanitariamente</v>
      </c>
      <c r="LUE475" s="44" t="str">
        <f t="shared" si="926"/>
        <v>Inviable Sanitariamente</v>
      </c>
      <c r="LUF475" s="44" t="str">
        <f t="shared" si="926"/>
        <v>Inviable Sanitariamente</v>
      </c>
      <c r="LUG475" s="44" t="str">
        <f t="shared" si="926"/>
        <v>Inviable Sanitariamente</v>
      </c>
      <c r="LUH475" s="44" t="str">
        <f t="shared" si="926"/>
        <v>Inviable Sanitariamente</v>
      </c>
      <c r="LUI475" s="44" t="str">
        <f t="shared" si="926"/>
        <v>Inviable Sanitariamente</v>
      </c>
      <c r="LUJ475" s="44" t="str">
        <f t="shared" si="926"/>
        <v>Inviable Sanitariamente</v>
      </c>
      <c r="LUK475" s="44" t="str">
        <f t="shared" si="926"/>
        <v>Inviable Sanitariamente</v>
      </c>
      <c r="LUL475" s="44" t="str">
        <f t="shared" si="927"/>
        <v>Inviable Sanitariamente</v>
      </c>
      <c r="LUM475" s="44" t="str">
        <f t="shared" si="927"/>
        <v>Inviable Sanitariamente</v>
      </c>
      <c r="LUN475" s="44" t="str">
        <f t="shared" si="927"/>
        <v>Inviable Sanitariamente</v>
      </c>
      <c r="LUO475" s="44" t="str">
        <f t="shared" si="927"/>
        <v>Inviable Sanitariamente</v>
      </c>
      <c r="LUP475" s="44" t="str">
        <f t="shared" si="927"/>
        <v>Inviable Sanitariamente</v>
      </c>
      <c r="LUQ475" s="44" t="str">
        <f t="shared" si="927"/>
        <v>Inviable Sanitariamente</v>
      </c>
      <c r="LUR475" s="44" t="str">
        <f t="shared" si="927"/>
        <v>Inviable Sanitariamente</v>
      </c>
      <c r="LUS475" s="44" t="str">
        <f t="shared" si="927"/>
        <v>Inviable Sanitariamente</v>
      </c>
      <c r="LUT475" s="44" t="str">
        <f t="shared" si="927"/>
        <v>Inviable Sanitariamente</v>
      </c>
      <c r="LUU475" s="44" t="str">
        <f t="shared" si="927"/>
        <v>Inviable Sanitariamente</v>
      </c>
      <c r="LUV475" s="44" t="str">
        <f t="shared" si="928"/>
        <v>Inviable Sanitariamente</v>
      </c>
      <c r="LUW475" s="44" t="str">
        <f t="shared" si="928"/>
        <v>Inviable Sanitariamente</v>
      </c>
      <c r="LUX475" s="44" t="str">
        <f t="shared" si="928"/>
        <v>Inviable Sanitariamente</v>
      </c>
      <c r="LUY475" s="44" t="str">
        <f t="shared" si="928"/>
        <v>Inviable Sanitariamente</v>
      </c>
      <c r="LUZ475" s="44" t="str">
        <f t="shared" si="928"/>
        <v>Inviable Sanitariamente</v>
      </c>
      <c r="LVA475" s="44" t="str">
        <f t="shared" si="928"/>
        <v>Inviable Sanitariamente</v>
      </c>
      <c r="LVB475" s="44" t="str">
        <f t="shared" si="928"/>
        <v>Inviable Sanitariamente</v>
      </c>
      <c r="LVC475" s="44" t="str">
        <f t="shared" si="928"/>
        <v>Inviable Sanitariamente</v>
      </c>
      <c r="LVD475" s="44" t="str">
        <f t="shared" si="928"/>
        <v>Inviable Sanitariamente</v>
      </c>
      <c r="LVE475" s="44" t="str">
        <f t="shared" si="928"/>
        <v>Inviable Sanitariamente</v>
      </c>
      <c r="LVF475" s="44" t="str">
        <f t="shared" si="929"/>
        <v>Inviable Sanitariamente</v>
      </c>
      <c r="LVG475" s="44" t="str">
        <f t="shared" si="929"/>
        <v>Inviable Sanitariamente</v>
      </c>
      <c r="LVH475" s="44" t="str">
        <f t="shared" si="929"/>
        <v>Inviable Sanitariamente</v>
      </c>
      <c r="LVI475" s="44" t="str">
        <f t="shared" si="929"/>
        <v>Inviable Sanitariamente</v>
      </c>
      <c r="LVJ475" s="44" t="str">
        <f t="shared" si="929"/>
        <v>Inviable Sanitariamente</v>
      </c>
      <c r="LVK475" s="44" t="str">
        <f t="shared" si="929"/>
        <v>Inviable Sanitariamente</v>
      </c>
      <c r="LVL475" s="44" t="str">
        <f t="shared" si="929"/>
        <v>Inviable Sanitariamente</v>
      </c>
      <c r="LVM475" s="44" t="str">
        <f t="shared" si="929"/>
        <v>Inviable Sanitariamente</v>
      </c>
      <c r="LVN475" s="44" t="str">
        <f t="shared" si="929"/>
        <v>Inviable Sanitariamente</v>
      </c>
      <c r="LVO475" s="44" t="str">
        <f t="shared" si="929"/>
        <v>Inviable Sanitariamente</v>
      </c>
      <c r="LVP475" s="44" t="str">
        <f t="shared" si="930"/>
        <v>Inviable Sanitariamente</v>
      </c>
      <c r="LVQ475" s="44" t="str">
        <f t="shared" si="930"/>
        <v>Inviable Sanitariamente</v>
      </c>
      <c r="LVR475" s="44" t="str">
        <f t="shared" si="930"/>
        <v>Inviable Sanitariamente</v>
      </c>
      <c r="LVS475" s="44" t="str">
        <f t="shared" si="930"/>
        <v>Inviable Sanitariamente</v>
      </c>
      <c r="LVT475" s="44" t="str">
        <f t="shared" si="930"/>
        <v>Inviable Sanitariamente</v>
      </c>
      <c r="LVU475" s="44" t="str">
        <f t="shared" si="930"/>
        <v>Inviable Sanitariamente</v>
      </c>
      <c r="LVV475" s="44" t="str">
        <f t="shared" si="930"/>
        <v>Inviable Sanitariamente</v>
      </c>
      <c r="LVW475" s="44" t="str">
        <f t="shared" si="930"/>
        <v>Inviable Sanitariamente</v>
      </c>
      <c r="LVX475" s="44" t="str">
        <f t="shared" si="930"/>
        <v>Inviable Sanitariamente</v>
      </c>
      <c r="LVY475" s="44" t="str">
        <f t="shared" si="930"/>
        <v>Inviable Sanitariamente</v>
      </c>
      <c r="LVZ475" s="44" t="str">
        <f t="shared" si="931"/>
        <v>Inviable Sanitariamente</v>
      </c>
      <c r="LWA475" s="44" t="str">
        <f t="shared" si="931"/>
        <v>Inviable Sanitariamente</v>
      </c>
      <c r="LWB475" s="44" t="str">
        <f t="shared" si="931"/>
        <v>Inviable Sanitariamente</v>
      </c>
      <c r="LWC475" s="44" t="str">
        <f t="shared" si="931"/>
        <v>Inviable Sanitariamente</v>
      </c>
      <c r="LWD475" s="44" t="str">
        <f t="shared" si="931"/>
        <v>Inviable Sanitariamente</v>
      </c>
      <c r="LWE475" s="44" t="str">
        <f t="shared" si="931"/>
        <v>Inviable Sanitariamente</v>
      </c>
      <c r="LWF475" s="44" t="str">
        <f t="shared" si="931"/>
        <v>Inviable Sanitariamente</v>
      </c>
      <c r="LWG475" s="44" t="str">
        <f t="shared" si="931"/>
        <v>Inviable Sanitariamente</v>
      </c>
      <c r="LWH475" s="44" t="str">
        <f t="shared" si="931"/>
        <v>Inviable Sanitariamente</v>
      </c>
      <c r="LWI475" s="44" t="str">
        <f t="shared" si="931"/>
        <v>Inviable Sanitariamente</v>
      </c>
      <c r="LWJ475" s="44" t="str">
        <f t="shared" si="932"/>
        <v>Inviable Sanitariamente</v>
      </c>
      <c r="LWK475" s="44" t="str">
        <f t="shared" si="932"/>
        <v>Inviable Sanitariamente</v>
      </c>
      <c r="LWL475" s="44" t="str">
        <f t="shared" si="932"/>
        <v>Inviable Sanitariamente</v>
      </c>
      <c r="LWM475" s="44" t="str">
        <f t="shared" si="932"/>
        <v>Inviable Sanitariamente</v>
      </c>
      <c r="LWN475" s="44" t="str">
        <f t="shared" si="932"/>
        <v>Inviable Sanitariamente</v>
      </c>
      <c r="LWO475" s="44" t="str">
        <f t="shared" si="932"/>
        <v>Inviable Sanitariamente</v>
      </c>
      <c r="LWP475" s="44" t="str">
        <f t="shared" si="932"/>
        <v>Inviable Sanitariamente</v>
      </c>
      <c r="LWQ475" s="44" t="str">
        <f t="shared" si="932"/>
        <v>Inviable Sanitariamente</v>
      </c>
      <c r="LWR475" s="44" t="str">
        <f t="shared" si="932"/>
        <v>Inviable Sanitariamente</v>
      </c>
      <c r="LWS475" s="44" t="str">
        <f t="shared" si="932"/>
        <v>Inviable Sanitariamente</v>
      </c>
      <c r="LWT475" s="44" t="str">
        <f t="shared" si="933"/>
        <v>Inviable Sanitariamente</v>
      </c>
      <c r="LWU475" s="44" t="str">
        <f t="shared" si="933"/>
        <v>Inviable Sanitariamente</v>
      </c>
      <c r="LWV475" s="44" t="str">
        <f t="shared" si="933"/>
        <v>Inviable Sanitariamente</v>
      </c>
      <c r="LWW475" s="44" t="str">
        <f t="shared" si="933"/>
        <v>Inviable Sanitariamente</v>
      </c>
      <c r="LWX475" s="44" t="str">
        <f t="shared" si="933"/>
        <v>Inviable Sanitariamente</v>
      </c>
      <c r="LWY475" s="44" t="str">
        <f t="shared" si="933"/>
        <v>Inviable Sanitariamente</v>
      </c>
      <c r="LWZ475" s="44" t="str">
        <f t="shared" si="933"/>
        <v>Inviable Sanitariamente</v>
      </c>
      <c r="LXA475" s="44" t="str">
        <f t="shared" si="933"/>
        <v>Inviable Sanitariamente</v>
      </c>
      <c r="LXB475" s="44" t="str">
        <f t="shared" si="933"/>
        <v>Inviable Sanitariamente</v>
      </c>
      <c r="LXC475" s="44" t="str">
        <f t="shared" si="933"/>
        <v>Inviable Sanitariamente</v>
      </c>
      <c r="LXD475" s="44" t="str">
        <f t="shared" si="934"/>
        <v>Inviable Sanitariamente</v>
      </c>
      <c r="LXE475" s="44" t="str">
        <f t="shared" si="934"/>
        <v>Inviable Sanitariamente</v>
      </c>
      <c r="LXF475" s="44" t="str">
        <f t="shared" si="934"/>
        <v>Inviable Sanitariamente</v>
      </c>
      <c r="LXG475" s="44" t="str">
        <f t="shared" si="934"/>
        <v>Inviable Sanitariamente</v>
      </c>
      <c r="LXH475" s="44" t="str">
        <f t="shared" si="934"/>
        <v>Inviable Sanitariamente</v>
      </c>
      <c r="LXI475" s="44" t="str">
        <f t="shared" si="934"/>
        <v>Inviable Sanitariamente</v>
      </c>
      <c r="LXJ475" s="44" t="str">
        <f t="shared" si="934"/>
        <v>Inviable Sanitariamente</v>
      </c>
      <c r="LXK475" s="44" t="str">
        <f t="shared" si="934"/>
        <v>Inviable Sanitariamente</v>
      </c>
      <c r="LXL475" s="44" t="str">
        <f t="shared" si="934"/>
        <v>Inviable Sanitariamente</v>
      </c>
      <c r="LXM475" s="44" t="str">
        <f t="shared" si="934"/>
        <v>Inviable Sanitariamente</v>
      </c>
      <c r="LXN475" s="44" t="str">
        <f t="shared" si="935"/>
        <v>Inviable Sanitariamente</v>
      </c>
      <c r="LXO475" s="44" t="str">
        <f t="shared" si="935"/>
        <v>Inviable Sanitariamente</v>
      </c>
      <c r="LXP475" s="44" t="str">
        <f t="shared" si="935"/>
        <v>Inviable Sanitariamente</v>
      </c>
      <c r="LXQ475" s="44" t="str">
        <f t="shared" si="935"/>
        <v>Inviable Sanitariamente</v>
      </c>
      <c r="LXR475" s="44" t="str">
        <f t="shared" si="935"/>
        <v>Inviable Sanitariamente</v>
      </c>
      <c r="LXS475" s="44" t="str">
        <f t="shared" si="935"/>
        <v>Inviable Sanitariamente</v>
      </c>
      <c r="LXT475" s="44" t="str">
        <f t="shared" si="935"/>
        <v>Inviable Sanitariamente</v>
      </c>
      <c r="LXU475" s="44" t="str">
        <f t="shared" si="935"/>
        <v>Inviable Sanitariamente</v>
      </c>
      <c r="LXV475" s="44" t="str">
        <f t="shared" si="935"/>
        <v>Inviable Sanitariamente</v>
      </c>
      <c r="LXW475" s="44" t="str">
        <f t="shared" si="935"/>
        <v>Inviable Sanitariamente</v>
      </c>
      <c r="LXX475" s="44" t="str">
        <f t="shared" si="936"/>
        <v>Inviable Sanitariamente</v>
      </c>
      <c r="LXY475" s="44" t="str">
        <f t="shared" si="936"/>
        <v>Inviable Sanitariamente</v>
      </c>
      <c r="LXZ475" s="44" t="str">
        <f t="shared" si="936"/>
        <v>Inviable Sanitariamente</v>
      </c>
      <c r="LYA475" s="44" t="str">
        <f t="shared" si="936"/>
        <v>Inviable Sanitariamente</v>
      </c>
      <c r="LYB475" s="44" t="str">
        <f t="shared" si="936"/>
        <v>Inviable Sanitariamente</v>
      </c>
      <c r="LYC475" s="44" t="str">
        <f t="shared" si="936"/>
        <v>Inviable Sanitariamente</v>
      </c>
      <c r="LYD475" s="44" t="str">
        <f t="shared" si="936"/>
        <v>Inviable Sanitariamente</v>
      </c>
      <c r="LYE475" s="44" t="str">
        <f t="shared" si="936"/>
        <v>Inviable Sanitariamente</v>
      </c>
      <c r="LYF475" s="44" t="str">
        <f t="shared" si="936"/>
        <v>Inviable Sanitariamente</v>
      </c>
      <c r="LYG475" s="44" t="str">
        <f t="shared" si="936"/>
        <v>Inviable Sanitariamente</v>
      </c>
      <c r="LYH475" s="44" t="str">
        <f t="shared" si="937"/>
        <v>Inviable Sanitariamente</v>
      </c>
      <c r="LYI475" s="44" t="str">
        <f t="shared" si="937"/>
        <v>Inviable Sanitariamente</v>
      </c>
      <c r="LYJ475" s="44" t="str">
        <f t="shared" si="937"/>
        <v>Inviable Sanitariamente</v>
      </c>
      <c r="LYK475" s="44" t="str">
        <f t="shared" si="937"/>
        <v>Inviable Sanitariamente</v>
      </c>
      <c r="LYL475" s="44" t="str">
        <f t="shared" si="937"/>
        <v>Inviable Sanitariamente</v>
      </c>
      <c r="LYM475" s="44" t="str">
        <f t="shared" si="937"/>
        <v>Inviable Sanitariamente</v>
      </c>
      <c r="LYN475" s="44" t="str">
        <f t="shared" si="937"/>
        <v>Inviable Sanitariamente</v>
      </c>
      <c r="LYO475" s="44" t="str">
        <f t="shared" si="937"/>
        <v>Inviable Sanitariamente</v>
      </c>
      <c r="LYP475" s="44" t="str">
        <f t="shared" si="937"/>
        <v>Inviable Sanitariamente</v>
      </c>
      <c r="LYQ475" s="44" t="str">
        <f t="shared" si="937"/>
        <v>Inviable Sanitariamente</v>
      </c>
      <c r="LYR475" s="44" t="str">
        <f t="shared" si="938"/>
        <v>Inviable Sanitariamente</v>
      </c>
      <c r="LYS475" s="44" t="str">
        <f t="shared" si="938"/>
        <v>Inviable Sanitariamente</v>
      </c>
      <c r="LYT475" s="44" t="str">
        <f t="shared" si="938"/>
        <v>Inviable Sanitariamente</v>
      </c>
      <c r="LYU475" s="44" t="str">
        <f t="shared" si="938"/>
        <v>Inviable Sanitariamente</v>
      </c>
      <c r="LYV475" s="44" t="str">
        <f t="shared" si="938"/>
        <v>Inviable Sanitariamente</v>
      </c>
      <c r="LYW475" s="44" t="str">
        <f t="shared" si="938"/>
        <v>Inviable Sanitariamente</v>
      </c>
      <c r="LYX475" s="44" t="str">
        <f t="shared" si="938"/>
        <v>Inviable Sanitariamente</v>
      </c>
      <c r="LYY475" s="44" t="str">
        <f t="shared" si="938"/>
        <v>Inviable Sanitariamente</v>
      </c>
      <c r="LYZ475" s="44" t="str">
        <f t="shared" si="938"/>
        <v>Inviable Sanitariamente</v>
      </c>
      <c r="LZA475" s="44" t="str">
        <f t="shared" si="938"/>
        <v>Inviable Sanitariamente</v>
      </c>
      <c r="LZB475" s="44" t="str">
        <f t="shared" si="939"/>
        <v>Inviable Sanitariamente</v>
      </c>
      <c r="LZC475" s="44" t="str">
        <f t="shared" si="939"/>
        <v>Inviable Sanitariamente</v>
      </c>
      <c r="LZD475" s="44" t="str">
        <f t="shared" si="939"/>
        <v>Inviable Sanitariamente</v>
      </c>
      <c r="LZE475" s="44" t="str">
        <f t="shared" si="939"/>
        <v>Inviable Sanitariamente</v>
      </c>
      <c r="LZF475" s="44" t="str">
        <f t="shared" si="939"/>
        <v>Inviable Sanitariamente</v>
      </c>
      <c r="LZG475" s="44" t="str">
        <f t="shared" si="939"/>
        <v>Inviable Sanitariamente</v>
      </c>
      <c r="LZH475" s="44" t="str">
        <f t="shared" si="939"/>
        <v>Inviable Sanitariamente</v>
      </c>
      <c r="LZI475" s="44" t="str">
        <f t="shared" si="939"/>
        <v>Inviable Sanitariamente</v>
      </c>
      <c r="LZJ475" s="44" t="str">
        <f t="shared" si="939"/>
        <v>Inviable Sanitariamente</v>
      </c>
      <c r="LZK475" s="44" t="str">
        <f t="shared" si="939"/>
        <v>Inviable Sanitariamente</v>
      </c>
      <c r="LZL475" s="44" t="str">
        <f t="shared" si="940"/>
        <v>Inviable Sanitariamente</v>
      </c>
      <c r="LZM475" s="44" t="str">
        <f t="shared" si="940"/>
        <v>Inviable Sanitariamente</v>
      </c>
      <c r="LZN475" s="44" t="str">
        <f t="shared" si="940"/>
        <v>Inviable Sanitariamente</v>
      </c>
      <c r="LZO475" s="44" t="str">
        <f t="shared" si="940"/>
        <v>Inviable Sanitariamente</v>
      </c>
      <c r="LZP475" s="44" t="str">
        <f t="shared" si="940"/>
        <v>Inviable Sanitariamente</v>
      </c>
      <c r="LZQ475" s="44" t="str">
        <f t="shared" si="940"/>
        <v>Inviable Sanitariamente</v>
      </c>
      <c r="LZR475" s="44" t="str">
        <f t="shared" si="940"/>
        <v>Inviable Sanitariamente</v>
      </c>
      <c r="LZS475" s="44" t="str">
        <f t="shared" si="940"/>
        <v>Inviable Sanitariamente</v>
      </c>
      <c r="LZT475" s="44" t="str">
        <f t="shared" si="940"/>
        <v>Inviable Sanitariamente</v>
      </c>
      <c r="LZU475" s="44" t="str">
        <f t="shared" si="940"/>
        <v>Inviable Sanitariamente</v>
      </c>
      <c r="LZV475" s="44" t="str">
        <f t="shared" si="941"/>
        <v>Inviable Sanitariamente</v>
      </c>
      <c r="LZW475" s="44" t="str">
        <f t="shared" si="941"/>
        <v>Inviable Sanitariamente</v>
      </c>
      <c r="LZX475" s="44" t="str">
        <f t="shared" si="941"/>
        <v>Inviable Sanitariamente</v>
      </c>
      <c r="LZY475" s="44" t="str">
        <f t="shared" si="941"/>
        <v>Inviable Sanitariamente</v>
      </c>
      <c r="LZZ475" s="44" t="str">
        <f t="shared" si="941"/>
        <v>Inviable Sanitariamente</v>
      </c>
      <c r="MAA475" s="44" t="str">
        <f t="shared" si="941"/>
        <v>Inviable Sanitariamente</v>
      </c>
      <c r="MAB475" s="44" t="str">
        <f t="shared" si="941"/>
        <v>Inviable Sanitariamente</v>
      </c>
      <c r="MAC475" s="44" t="str">
        <f t="shared" si="941"/>
        <v>Inviable Sanitariamente</v>
      </c>
      <c r="MAD475" s="44" t="str">
        <f t="shared" si="941"/>
        <v>Inviable Sanitariamente</v>
      </c>
      <c r="MAE475" s="44" t="str">
        <f t="shared" si="941"/>
        <v>Inviable Sanitariamente</v>
      </c>
      <c r="MAF475" s="44" t="str">
        <f t="shared" si="942"/>
        <v>Inviable Sanitariamente</v>
      </c>
      <c r="MAG475" s="44" t="str">
        <f t="shared" si="942"/>
        <v>Inviable Sanitariamente</v>
      </c>
      <c r="MAH475" s="44" t="str">
        <f t="shared" si="942"/>
        <v>Inviable Sanitariamente</v>
      </c>
      <c r="MAI475" s="44" t="str">
        <f t="shared" si="942"/>
        <v>Inviable Sanitariamente</v>
      </c>
      <c r="MAJ475" s="44" t="str">
        <f t="shared" si="942"/>
        <v>Inviable Sanitariamente</v>
      </c>
      <c r="MAK475" s="44" t="str">
        <f t="shared" si="942"/>
        <v>Inviable Sanitariamente</v>
      </c>
      <c r="MAL475" s="44" t="str">
        <f t="shared" si="942"/>
        <v>Inviable Sanitariamente</v>
      </c>
      <c r="MAM475" s="44" t="str">
        <f t="shared" si="942"/>
        <v>Inviable Sanitariamente</v>
      </c>
      <c r="MAN475" s="44" t="str">
        <f t="shared" si="942"/>
        <v>Inviable Sanitariamente</v>
      </c>
      <c r="MAO475" s="44" t="str">
        <f t="shared" si="942"/>
        <v>Inviable Sanitariamente</v>
      </c>
      <c r="MAP475" s="44" t="str">
        <f t="shared" si="943"/>
        <v>Inviable Sanitariamente</v>
      </c>
      <c r="MAQ475" s="44" t="str">
        <f t="shared" si="943"/>
        <v>Inviable Sanitariamente</v>
      </c>
      <c r="MAR475" s="44" t="str">
        <f t="shared" si="943"/>
        <v>Inviable Sanitariamente</v>
      </c>
      <c r="MAS475" s="44" t="str">
        <f t="shared" si="943"/>
        <v>Inviable Sanitariamente</v>
      </c>
      <c r="MAT475" s="44" t="str">
        <f t="shared" si="943"/>
        <v>Inviable Sanitariamente</v>
      </c>
      <c r="MAU475" s="44" t="str">
        <f t="shared" si="943"/>
        <v>Inviable Sanitariamente</v>
      </c>
      <c r="MAV475" s="44" t="str">
        <f t="shared" si="943"/>
        <v>Inviable Sanitariamente</v>
      </c>
      <c r="MAW475" s="44" t="str">
        <f t="shared" si="943"/>
        <v>Inviable Sanitariamente</v>
      </c>
      <c r="MAX475" s="44" t="str">
        <f t="shared" si="943"/>
        <v>Inviable Sanitariamente</v>
      </c>
      <c r="MAY475" s="44" t="str">
        <f t="shared" si="943"/>
        <v>Inviable Sanitariamente</v>
      </c>
      <c r="MAZ475" s="44" t="str">
        <f t="shared" si="944"/>
        <v>Inviable Sanitariamente</v>
      </c>
      <c r="MBA475" s="44" t="str">
        <f t="shared" si="944"/>
        <v>Inviable Sanitariamente</v>
      </c>
      <c r="MBB475" s="44" t="str">
        <f t="shared" si="944"/>
        <v>Inviable Sanitariamente</v>
      </c>
      <c r="MBC475" s="44" t="str">
        <f t="shared" si="944"/>
        <v>Inviable Sanitariamente</v>
      </c>
      <c r="MBD475" s="44" t="str">
        <f t="shared" si="944"/>
        <v>Inviable Sanitariamente</v>
      </c>
      <c r="MBE475" s="44" t="str">
        <f t="shared" si="944"/>
        <v>Inviable Sanitariamente</v>
      </c>
      <c r="MBF475" s="44" t="str">
        <f t="shared" si="944"/>
        <v>Inviable Sanitariamente</v>
      </c>
      <c r="MBG475" s="44" t="str">
        <f t="shared" si="944"/>
        <v>Inviable Sanitariamente</v>
      </c>
      <c r="MBH475" s="44" t="str">
        <f t="shared" si="944"/>
        <v>Inviable Sanitariamente</v>
      </c>
      <c r="MBI475" s="44" t="str">
        <f t="shared" si="944"/>
        <v>Inviable Sanitariamente</v>
      </c>
      <c r="MBJ475" s="44" t="str">
        <f t="shared" si="945"/>
        <v>Inviable Sanitariamente</v>
      </c>
      <c r="MBK475" s="44" t="str">
        <f t="shared" si="945"/>
        <v>Inviable Sanitariamente</v>
      </c>
      <c r="MBL475" s="44" t="str">
        <f t="shared" si="945"/>
        <v>Inviable Sanitariamente</v>
      </c>
      <c r="MBM475" s="44" t="str">
        <f t="shared" si="945"/>
        <v>Inviable Sanitariamente</v>
      </c>
      <c r="MBN475" s="44" t="str">
        <f t="shared" si="945"/>
        <v>Inviable Sanitariamente</v>
      </c>
      <c r="MBO475" s="44" t="str">
        <f t="shared" si="945"/>
        <v>Inviable Sanitariamente</v>
      </c>
      <c r="MBP475" s="44" t="str">
        <f t="shared" si="945"/>
        <v>Inviable Sanitariamente</v>
      </c>
      <c r="MBQ475" s="44" t="str">
        <f t="shared" si="945"/>
        <v>Inviable Sanitariamente</v>
      </c>
      <c r="MBR475" s="44" t="str">
        <f t="shared" si="945"/>
        <v>Inviable Sanitariamente</v>
      </c>
      <c r="MBS475" s="44" t="str">
        <f t="shared" si="945"/>
        <v>Inviable Sanitariamente</v>
      </c>
      <c r="MBT475" s="44" t="str">
        <f t="shared" si="946"/>
        <v>Inviable Sanitariamente</v>
      </c>
      <c r="MBU475" s="44" t="str">
        <f t="shared" si="946"/>
        <v>Inviable Sanitariamente</v>
      </c>
      <c r="MBV475" s="44" t="str">
        <f t="shared" si="946"/>
        <v>Inviable Sanitariamente</v>
      </c>
      <c r="MBW475" s="44" t="str">
        <f t="shared" si="946"/>
        <v>Inviable Sanitariamente</v>
      </c>
      <c r="MBX475" s="44" t="str">
        <f t="shared" si="946"/>
        <v>Inviable Sanitariamente</v>
      </c>
      <c r="MBY475" s="44" t="str">
        <f t="shared" si="946"/>
        <v>Inviable Sanitariamente</v>
      </c>
      <c r="MBZ475" s="44" t="str">
        <f t="shared" si="946"/>
        <v>Inviable Sanitariamente</v>
      </c>
      <c r="MCA475" s="44" t="str">
        <f t="shared" si="946"/>
        <v>Inviable Sanitariamente</v>
      </c>
      <c r="MCB475" s="44" t="str">
        <f t="shared" si="946"/>
        <v>Inviable Sanitariamente</v>
      </c>
      <c r="MCC475" s="44" t="str">
        <f t="shared" si="946"/>
        <v>Inviable Sanitariamente</v>
      </c>
      <c r="MCD475" s="44" t="str">
        <f t="shared" si="947"/>
        <v>Inviable Sanitariamente</v>
      </c>
      <c r="MCE475" s="44" t="str">
        <f t="shared" si="947"/>
        <v>Inviable Sanitariamente</v>
      </c>
      <c r="MCF475" s="44" t="str">
        <f t="shared" si="947"/>
        <v>Inviable Sanitariamente</v>
      </c>
      <c r="MCG475" s="44" t="str">
        <f t="shared" si="947"/>
        <v>Inviable Sanitariamente</v>
      </c>
      <c r="MCH475" s="44" t="str">
        <f t="shared" si="947"/>
        <v>Inviable Sanitariamente</v>
      </c>
      <c r="MCI475" s="44" t="str">
        <f t="shared" si="947"/>
        <v>Inviable Sanitariamente</v>
      </c>
      <c r="MCJ475" s="44" t="str">
        <f t="shared" si="947"/>
        <v>Inviable Sanitariamente</v>
      </c>
      <c r="MCK475" s="44" t="str">
        <f t="shared" si="947"/>
        <v>Inviable Sanitariamente</v>
      </c>
      <c r="MCL475" s="44" t="str">
        <f t="shared" si="947"/>
        <v>Inviable Sanitariamente</v>
      </c>
      <c r="MCM475" s="44" t="str">
        <f t="shared" si="947"/>
        <v>Inviable Sanitariamente</v>
      </c>
      <c r="MCN475" s="44" t="str">
        <f t="shared" si="948"/>
        <v>Inviable Sanitariamente</v>
      </c>
      <c r="MCO475" s="44" t="str">
        <f t="shared" si="948"/>
        <v>Inviable Sanitariamente</v>
      </c>
      <c r="MCP475" s="44" t="str">
        <f t="shared" si="948"/>
        <v>Inviable Sanitariamente</v>
      </c>
      <c r="MCQ475" s="44" t="str">
        <f t="shared" si="948"/>
        <v>Inviable Sanitariamente</v>
      </c>
      <c r="MCR475" s="44" t="str">
        <f t="shared" si="948"/>
        <v>Inviable Sanitariamente</v>
      </c>
      <c r="MCS475" s="44" t="str">
        <f t="shared" si="948"/>
        <v>Inviable Sanitariamente</v>
      </c>
      <c r="MCT475" s="44" t="str">
        <f t="shared" si="948"/>
        <v>Inviable Sanitariamente</v>
      </c>
      <c r="MCU475" s="44" t="str">
        <f t="shared" si="948"/>
        <v>Inviable Sanitariamente</v>
      </c>
      <c r="MCV475" s="44" t="str">
        <f t="shared" si="948"/>
        <v>Inviable Sanitariamente</v>
      </c>
      <c r="MCW475" s="44" t="str">
        <f t="shared" si="948"/>
        <v>Inviable Sanitariamente</v>
      </c>
      <c r="MCX475" s="44" t="str">
        <f t="shared" si="949"/>
        <v>Inviable Sanitariamente</v>
      </c>
      <c r="MCY475" s="44" t="str">
        <f t="shared" si="949"/>
        <v>Inviable Sanitariamente</v>
      </c>
      <c r="MCZ475" s="44" t="str">
        <f t="shared" si="949"/>
        <v>Inviable Sanitariamente</v>
      </c>
      <c r="MDA475" s="44" t="str">
        <f t="shared" si="949"/>
        <v>Inviable Sanitariamente</v>
      </c>
      <c r="MDB475" s="44" t="str">
        <f t="shared" si="949"/>
        <v>Inviable Sanitariamente</v>
      </c>
      <c r="MDC475" s="44" t="str">
        <f t="shared" si="949"/>
        <v>Inviable Sanitariamente</v>
      </c>
      <c r="MDD475" s="44" t="str">
        <f t="shared" si="949"/>
        <v>Inviable Sanitariamente</v>
      </c>
      <c r="MDE475" s="44" t="str">
        <f t="shared" si="949"/>
        <v>Inviable Sanitariamente</v>
      </c>
      <c r="MDF475" s="44" t="str">
        <f t="shared" si="949"/>
        <v>Inviable Sanitariamente</v>
      </c>
      <c r="MDG475" s="44" t="str">
        <f t="shared" si="949"/>
        <v>Inviable Sanitariamente</v>
      </c>
      <c r="MDH475" s="44" t="str">
        <f t="shared" si="950"/>
        <v>Inviable Sanitariamente</v>
      </c>
      <c r="MDI475" s="44" t="str">
        <f t="shared" si="950"/>
        <v>Inviable Sanitariamente</v>
      </c>
      <c r="MDJ475" s="44" t="str">
        <f t="shared" si="950"/>
        <v>Inviable Sanitariamente</v>
      </c>
      <c r="MDK475" s="44" t="str">
        <f t="shared" si="950"/>
        <v>Inviable Sanitariamente</v>
      </c>
      <c r="MDL475" s="44" t="str">
        <f t="shared" si="950"/>
        <v>Inviable Sanitariamente</v>
      </c>
      <c r="MDM475" s="44" t="str">
        <f t="shared" si="950"/>
        <v>Inviable Sanitariamente</v>
      </c>
      <c r="MDN475" s="44" t="str">
        <f t="shared" si="950"/>
        <v>Inviable Sanitariamente</v>
      </c>
      <c r="MDO475" s="44" t="str">
        <f t="shared" si="950"/>
        <v>Inviable Sanitariamente</v>
      </c>
      <c r="MDP475" s="44" t="str">
        <f t="shared" si="950"/>
        <v>Inviable Sanitariamente</v>
      </c>
      <c r="MDQ475" s="44" t="str">
        <f t="shared" si="950"/>
        <v>Inviable Sanitariamente</v>
      </c>
      <c r="MDR475" s="44" t="str">
        <f t="shared" si="951"/>
        <v>Inviable Sanitariamente</v>
      </c>
      <c r="MDS475" s="44" t="str">
        <f t="shared" si="951"/>
        <v>Inviable Sanitariamente</v>
      </c>
      <c r="MDT475" s="44" t="str">
        <f t="shared" si="951"/>
        <v>Inviable Sanitariamente</v>
      </c>
      <c r="MDU475" s="44" t="str">
        <f t="shared" si="951"/>
        <v>Inviable Sanitariamente</v>
      </c>
      <c r="MDV475" s="44" t="str">
        <f t="shared" si="951"/>
        <v>Inviable Sanitariamente</v>
      </c>
      <c r="MDW475" s="44" t="str">
        <f t="shared" si="951"/>
        <v>Inviable Sanitariamente</v>
      </c>
      <c r="MDX475" s="44" t="str">
        <f t="shared" si="951"/>
        <v>Inviable Sanitariamente</v>
      </c>
      <c r="MDY475" s="44" t="str">
        <f t="shared" si="951"/>
        <v>Inviable Sanitariamente</v>
      </c>
      <c r="MDZ475" s="44" t="str">
        <f t="shared" si="951"/>
        <v>Inviable Sanitariamente</v>
      </c>
      <c r="MEA475" s="44" t="str">
        <f t="shared" si="951"/>
        <v>Inviable Sanitariamente</v>
      </c>
      <c r="MEB475" s="44" t="str">
        <f t="shared" si="952"/>
        <v>Inviable Sanitariamente</v>
      </c>
      <c r="MEC475" s="44" t="str">
        <f t="shared" si="952"/>
        <v>Inviable Sanitariamente</v>
      </c>
      <c r="MED475" s="44" t="str">
        <f t="shared" si="952"/>
        <v>Inviable Sanitariamente</v>
      </c>
      <c r="MEE475" s="44" t="str">
        <f t="shared" si="952"/>
        <v>Inviable Sanitariamente</v>
      </c>
      <c r="MEF475" s="44" t="str">
        <f t="shared" si="952"/>
        <v>Inviable Sanitariamente</v>
      </c>
      <c r="MEG475" s="44" t="str">
        <f t="shared" si="952"/>
        <v>Inviable Sanitariamente</v>
      </c>
      <c r="MEH475" s="44" t="str">
        <f t="shared" si="952"/>
        <v>Inviable Sanitariamente</v>
      </c>
      <c r="MEI475" s="44" t="str">
        <f t="shared" si="952"/>
        <v>Inviable Sanitariamente</v>
      </c>
      <c r="MEJ475" s="44" t="str">
        <f t="shared" si="952"/>
        <v>Inviable Sanitariamente</v>
      </c>
      <c r="MEK475" s="44" t="str">
        <f t="shared" si="952"/>
        <v>Inviable Sanitariamente</v>
      </c>
      <c r="MEL475" s="44" t="str">
        <f t="shared" si="953"/>
        <v>Inviable Sanitariamente</v>
      </c>
      <c r="MEM475" s="44" t="str">
        <f t="shared" si="953"/>
        <v>Inviable Sanitariamente</v>
      </c>
      <c r="MEN475" s="44" t="str">
        <f t="shared" si="953"/>
        <v>Inviable Sanitariamente</v>
      </c>
      <c r="MEO475" s="44" t="str">
        <f t="shared" si="953"/>
        <v>Inviable Sanitariamente</v>
      </c>
      <c r="MEP475" s="44" t="str">
        <f t="shared" si="953"/>
        <v>Inviable Sanitariamente</v>
      </c>
      <c r="MEQ475" s="44" t="str">
        <f t="shared" si="953"/>
        <v>Inviable Sanitariamente</v>
      </c>
      <c r="MER475" s="44" t="str">
        <f t="shared" si="953"/>
        <v>Inviable Sanitariamente</v>
      </c>
      <c r="MES475" s="44" t="str">
        <f t="shared" si="953"/>
        <v>Inviable Sanitariamente</v>
      </c>
      <c r="MET475" s="44" t="str">
        <f t="shared" si="953"/>
        <v>Inviable Sanitariamente</v>
      </c>
      <c r="MEU475" s="44" t="str">
        <f t="shared" si="953"/>
        <v>Inviable Sanitariamente</v>
      </c>
      <c r="MEV475" s="44" t="str">
        <f t="shared" si="954"/>
        <v>Inviable Sanitariamente</v>
      </c>
      <c r="MEW475" s="44" t="str">
        <f t="shared" si="954"/>
        <v>Inviable Sanitariamente</v>
      </c>
      <c r="MEX475" s="44" t="str">
        <f t="shared" si="954"/>
        <v>Inviable Sanitariamente</v>
      </c>
      <c r="MEY475" s="44" t="str">
        <f t="shared" si="954"/>
        <v>Inviable Sanitariamente</v>
      </c>
      <c r="MEZ475" s="44" t="str">
        <f t="shared" si="954"/>
        <v>Inviable Sanitariamente</v>
      </c>
      <c r="MFA475" s="44" t="str">
        <f t="shared" si="954"/>
        <v>Inviable Sanitariamente</v>
      </c>
      <c r="MFB475" s="44" t="str">
        <f t="shared" si="954"/>
        <v>Inviable Sanitariamente</v>
      </c>
      <c r="MFC475" s="44" t="str">
        <f t="shared" si="954"/>
        <v>Inviable Sanitariamente</v>
      </c>
      <c r="MFD475" s="44" t="str">
        <f t="shared" si="954"/>
        <v>Inviable Sanitariamente</v>
      </c>
      <c r="MFE475" s="44" t="str">
        <f t="shared" si="954"/>
        <v>Inviable Sanitariamente</v>
      </c>
      <c r="MFF475" s="44" t="str">
        <f t="shared" si="955"/>
        <v>Inviable Sanitariamente</v>
      </c>
      <c r="MFG475" s="44" t="str">
        <f t="shared" si="955"/>
        <v>Inviable Sanitariamente</v>
      </c>
      <c r="MFH475" s="44" t="str">
        <f t="shared" si="955"/>
        <v>Inviable Sanitariamente</v>
      </c>
      <c r="MFI475" s="44" t="str">
        <f t="shared" si="955"/>
        <v>Inviable Sanitariamente</v>
      </c>
      <c r="MFJ475" s="44" t="str">
        <f t="shared" si="955"/>
        <v>Inviable Sanitariamente</v>
      </c>
      <c r="MFK475" s="44" t="str">
        <f t="shared" si="955"/>
        <v>Inviable Sanitariamente</v>
      </c>
      <c r="MFL475" s="44" t="str">
        <f t="shared" si="955"/>
        <v>Inviable Sanitariamente</v>
      </c>
      <c r="MFM475" s="44" t="str">
        <f t="shared" si="955"/>
        <v>Inviable Sanitariamente</v>
      </c>
      <c r="MFN475" s="44" t="str">
        <f t="shared" si="955"/>
        <v>Inviable Sanitariamente</v>
      </c>
      <c r="MFO475" s="44" t="str">
        <f t="shared" si="955"/>
        <v>Inviable Sanitariamente</v>
      </c>
      <c r="MFP475" s="44" t="str">
        <f t="shared" si="956"/>
        <v>Inviable Sanitariamente</v>
      </c>
      <c r="MFQ475" s="44" t="str">
        <f t="shared" si="956"/>
        <v>Inviable Sanitariamente</v>
      </c>
      <c r="MFR475" s="44" t="str">
        <f t="shared" si="956"/>
        <v>Inviable Sanitariamente</v>
      </c>
      <c r="MFS475" s="44" t="str">
        <f t="shared" si="956"/>
        <v>Inviable Sanitariamente</v>
      </c>
      <c r="MFT475" s="44" t="str">
        <f t="shared" si="956"/>
        <v>Inviable Sanitariamente</v>
      </c>
      <c r="MFU475" s="44" t="str">
        <f t="shared" si="956"/>
        <v>Inviable Sanitariamente</v>
      </c>
      <c r="MFV475" s="44" t="str">
        <f t="shared" si="956"/>
        <v>Inviable Sanitariamente</v>
      </c>
      <c r="MFW475" s="44" t="str">
        <f t="shared" si="956"/>
        <v>Inviable Sanitariamente</v>
      </c>
      <c r="MFX475" s="44" t="str">
        <f t="shared" si="956"/>
        <v>Inviable Sanitariamente</v>
      </c>
      <c r="MFY475" s="44" t="str">
        <f t="shared" si="956"/>
        <v>Inviable Sanitariamente</v>
      </c>
      <c r="MFZ475" s="44" t="str">
        <f t="shared" si="957"/>
        <v>Inviable Sanitariamente</v>
      </c>
      <c r="MGA475" s="44" t="str">
        <f t="shared" si="957"/>
        <v>Inviable Sanitariamente</v>
      </c>
      <c r="MGB475" s="44" t="str">
        <f t="shared" si="957"/>
        <v>Inviable Sanitariamente</v>
      </c>
      <c r="MGC475" s="44" t="str">
        <f t="shared" si="957"/>
        <v>Inviable Sanitariamente</v>
      </c>
      <c r="MGD475" s="44" t="str">
        <f t="shared" si="957"/>
        <v>Inviable Sanitariamente</v>
      </c>
      <c r="MGE475" s="44" t="str">
        <f t="shared" si="957"/>
        <v>Inviable Sanitariamente</v>
      </c>
      <c r="MGF475" s="44" t="str">
        <f t="shared" si="957"/>
        <v>Inviable Sanitariamente</v>
      </c>
      <c r="MGG475" s="44" t="str">
        <f t="shared" si="957"/>
        <v>Inviable Sanitariamente</v>
      </c>
      <c r="MGH475" s="44" t="str">
        <f t="shared" si="957"/>
        <v>Inviable Sanitariamente</v>
      </c>
      <c r="MGI475" s="44" t="str">
        <f t="shared" si="957"/>
        <v>Inviable Sanitariamente</v>
      </c>
      <c r="MGJ475" s="44" t="str">
        <f t="shared" si="958"/>
        <v>Inviable Sanitariamente</v>
      </c>
      <c r="MGK475" s="44" t="str">
        <f t="shared" si="958"/>
        <v>Inviable Sanitariamente</v>
      </c>
      <c r="MGL475" s="44" t="str">
        <f t="shared" si="958"/>
        <v>Inviable Sanitariamente</v>
      </c>
      <c r="MGM475" s="44" t="str">
        <f t="shared" si="958"/>
        <v>Inviable Sanitariamente</v>
      </c>
      <c r="MGN475" s="44" t="str">
        <f t="shared" si="958"/>
        <v>Inviable Sanitariamente</v>
      </c>
      <c r="MGO475" s="44" t="str">
        <f t="shared" si="958"/>
        <v>Inviable Sanitariamente</v>
      </c>
      <c r="MGP475" s="44" t="str">
        <f t="shared" si="958"/>
        <v>Inviable Sanitariamente</v>
      </c>
      <c r="MGQ475" s="44" t="str">
        <f t="shared" si="958"/>
        <v>Inviable Sanitariamente</v>
      </c>
      <c r="MGR475" s="44" t="str">
        <f t="shared" si="958"/>
        <v>Inviable Sanitariamente</v>
      </c>
      <c r="MGS475" s="44" t="str">
        <f t="shared" si="958"/>
        <v>Inviable Sanitariamente</v>
      </c>
      <c r="MGT475" s="44" t="str">
        <f t="shared" si="959"/>
        <v>Inviable Sanitariamente</v>
      </c>
      <c r="MGU475" s="44" t="str">
        <f t="shared" si="959"/>
        <v>Inviable Sanitariamente</v>
      </c>
      <c r="MGV475" s="44" t="str">
        <f t="shared" si="959"/>
        <v>Inviable Sanitariamente</v>
      </c>
      <c r="MGW475" s="44" t="str">
        <f t="shared" si="959"/>
        <v>Inviable Sanitariamente</v>
      </c>
      <c r="MGX475" s="44" t="str">
        <f t="shared" si="959"/>
        <v>Inviable Sanitariamente</v>
      </c>
      <c r="MGY475" s="44" t="str">
        <f t="shared" si="959"/>
        <v>Inviable Sanitariamente</v>
      </c>
      <c r="MGZ475" s="44" t="str">
        <f t="shared" si="959"/>
        <v>Inviable Sanitariamente</v>
      </c>
      <c r="MHA475" s="44" t="str">
        <f t="shared" si="959"/>
        <v>Inviable Sanitariamente</v>
      </c>
      <c r="MHB475" s="44" t="str">
        <f t="shared" si="959"/>
        <v>Inviable Sanitariamente</v>
      </c>
      <c r="MHC475" s="44" t="str">
        <f t="shared" si="959"/>
        <v>Inviable Sanitariamente</v>
      </c>
      <c r="MHD475" s="44" t="str">
        <f t="shared" si="960"/>
        <v>Inviable Sanitariamente</v>
      </c>
      <c r="MHE475" s="44" t="str">
        <f t="shared" si="960"/>
        <v>Inviable Sanitariamente</v>
      </c>
      <c r="MHF475" s="44" t="str">
        <f t="shared" si="960"/>
        <v>Inviable Sanitariamente</v>
      </c>
      <c r="MHG475" s="44" t="str">
        <f t="shared" si="960"/>
        <v>Inviable Sanitariamente</v>
      </c>
      <c r="MHH475" s="44" t="str">
        <f t="shared" si="960"/>
        <v>Inviable Sanitariamente</v>
      </c>
      <c r="MHI475" s="44" t="str">
        <f t="shared" si="960"/>
        <v>Inviable Sanitariamente</v>
      </c>
      <c r="MHJ475" s="44" t="str">
        <f t="shared" si="960"/>
        <v>Inviable Sanitariamente</v>
      </c>
      <c r="MHK475" s="44" t="str">
        <f t="shared" si="960"/>
        <v>Inviable Sanitariamente</v>
      </c>
      <c r="MHL475" s="44" t="str">
        <f t="shared" si="960"/>
        <v>Inviable Sanitariamente</v>
      </c>
      <c r="MHM475" s="44" t="str">
        <f t="shared" si="960"/>
        <v>Inviable Sanitariamente</v>
      </c>
      <c r="MHN475" s="44" t="str">
        <f t="shared" si="961"/>
        <v>Inviable Sanitariamente</v>
      </c>
      <c r="MHO475" s="44" t="str">
        <f t="shared" si="961"/>
        <v>Inviable Sanitariamente</v>
      </c>
      <c r="MHP475" s="44" t="str">
        <f t="shared" si="961"/>
        <v>Inviable Sanitariamente</v>
      </c>
      <c r="MHQ475" s="44" t="str">
        <f t="shared" si="961"/>
        <v>Inviable Sanitariamente</v>
      </c>
      <c r="MHR475" s="44" t="str">
        <f t="shared" si="961"/>
        <v>Inviable Sanitariamente</v>
      </c>
      <c r="MHS475" s="44" t="str">
        <f t="shared" si="961"/>
        <v>Inviable Sanitariamente</v>
      </c>
      <c r="MHT475" s="44" t="str">
        <f t="shared" si="961"/>
        <v>Inviable Sanitariamente</v>
      </c>
      <c r="MHU475" s="44" t="str">
        <f t="shared" si="961"/>
        <v>Inviable Sanitariamente</v>
      </c>
      <c r="MHV475" s="44" t="str">
        <f t="shared" si="961"/>
        <v>Inviable Sanitariamente</v>
      </c>
      <c r="MHW475" s="44" t="str">
        <f t="shared" si="961"/>
        <v>Inviable Sanitariamente</v>
      </c>
      <c r="MHX475" s="44" t="str">
        <f t="shared" si="962"/>
        <v>Inviable Sanitariamente</v>
      </c>
      <c r="MHY475" s="44" t="str">
        <f t="shared" si="962"/>
        <v>Inviable Sanitariamente</v>
      </c>
      <c r="MHZ475" s="44" t="str">
        <f t="shared" si="962"/>
        <v>Inviable Sanitariamente</v>
      </c>
      <c r="MIA475" s="44" t="str">
        <f t="shared" si="962"/>
        <v>Inviable Sanitariamente</v>
      </c>
      <c r="MIB475" s="44" t="str">
        <f t="shared" si="962"/>
        <v>Inviable Sanitariamente</v>
      </c>
      <c r="MIC475" s="44" t="str">
        <f t="shared" si="962"/>
        <v>Inviable Sanitariamente</v>
      </c>
      <c r="MID475" s="44" t="str">
        <f t="shared" si="962"/>
        <v>Inviable Sanitariamente</v>
      </c>
      <c r="MIE475" s="44" t="str">
        <f t="shared" si="962"/>
        <v>Inviable Sanitariamente</v>
      </c>
      <c r="MIF475" s="44" t="str">
        <f t="shared" si="962"/>
        <v>Inviable Sanitariamente</v>
      </c>
      <c r="MIG475" s="44" t="str">
        <f t="shared" si="962"/>
        <v>Inviable Sanitariamente</v>
      </c>
      <c r="MIH475" s="44" t="str">
        <f t="shared" si="963"/>
        <v>Inviable Sanitariamente</v>
      </c>
      <c r="MII475" s="44" t="str">
        <f t="shared" si="963"/>
        <v>Inviable Sanitariamente</v>
      </c>
      <c r="MIJ475" s="44" t="str">
        <f t="shared" si="963"/>
        <v>Inviable Sanitariamente</v>
      </c>
      <c r="MIK475" s="44" t="str">
        <f t="shared" si="963"/>
        <v>Inviable Sanitariamente</v>
      </c>
      <c r="MIL475" s="44" t="str">
        <f t="shared" si="963"/>
        <v>Inviable Sanitariamente</v>
      </c>
      <c r="MIM475" s="44" t="str">
        <f t="shared" si="963"/>
        <v>Inviable Sanitariamente</v>
      </c>
      <c r="MIN475" s="44" t="str">
        <f t="shared" si="963"/>
        <v>Inviable Sanitariamente</v>
      </c>
      <c r="MIO475" s="44" t="str">
        <f t="shared" si="963"/>
        <v>Inviable Sanitariamente</v>
      </c>
      <c r="MIP475" s="44" t="str">
        <f t="shared" si="963"/>
        <v>Inviable Sanitariamente</v>
      </c>
      <c r="MIQ475" s="44" t="str">
        <f t="shared" si="963"/>
        <v>Inviable Sanitariamente</v>
      </c>
      <c r="MIR475" s="44" t="str">
        <f t="shared" si="964"/>
        <v>Inviable Sanitariamente</v>
      </c>
      <c r="MIS475" s="44" t="str">
        <f t="shared" si="964"/>
        <v>Inviable Sanitariamente</v>
      </c>
      <c r="MIT475" s="44" t="str">
        <f t="shared" si="964"/>
        <v>Inviable Sanitariamente</v>
      </c>
      <c r="MIU475" s="44" t="str">
        <f t="shared" si="964"/>
        <v>Inviable Sanitariamente</v>
      </c>
      <c r="MIV475" s="44" t="str">
        <f t="shared" si="964"/>
        <v>Inviable Sanitariamente</v>
      </c>
      <c r="MIW475" s="44" t="str">
        <f t="shared" si="964"/>
        <v>Inviable Sanitariamente</v>
      </c>
      <c r="MIX475" s="44" t="str">
        <f t="shared" si="964"/>
        <v>Inviable Sanitariamente</v>
      </c>
      <c r="MIY475" s="44" t="str">
        <f t="shared" si="964"/>
        <v>Inviable Sanitariamente</v>
      </c>
      <c r="MIZ475" s="44" t="str">
        <f t="shared" si="964"/>
        <v>Inviable Sanitariamente</v>
      </c>
      <c r="MJA475" s="44" t="str">
        <f t="shared" si="964"/>
        <v>Inviable Sanitariamente</v>
      </c>
      <c r="MJB475" s="44" t="str">
        <f t="shared" si="965"/>
        <v>Inviable Sanitariamente</v>
      </c>
      <c r="MJC475" s="44" t="str">
        <f t="shared" si="965"/>
        <v>Inviable Sanitariamente</v>
      </c>
      <c r="MJD475" s="44" t="str">
        <f t="shared" si="965"/>
        <v>Inviable Sanitariamente</v>
      </c>
      <c r="MJE475" s="44" t="str">
        <f t="shared" si="965"/>
        <v>Inviable Sanitariamente</v>
      </c>
      <c r="MJF475" s="44" t="str">
        <f t="shared" si="965"/>
        <v>Inviable Sanitariamente</v>
      </c>
      <c r="MJG475" s="44" t="str">
        <f t="shared" si="965"/>
        <v>Inviable Sanitariamente</v>
      </c>
      <c r="MJH475" s="44" t="str">
        <f t="shared" si="965"/>
        <v>Inviable Sanitariamente</v>
      </c>
      <c r="MJI475" s="44" t="str">
        <f t="shared" si="965"/>
        <v>Inviable Sanitariamente</v>
      </c>
      <c r="MJJ475" s="44" t="str">
        <f t="shared" si="965"/>
        <v>Inviable Sanitariamente</v>
      </c>
      <c r="MJK475" s="44" t="str">
        <f t="shared" si="965"/>
        <v>Inviable Sanitariamente</v>
      </c>
      <c r="MJL475" s="44" t="str">
        <f t="shared" si="966"/>
        <v>Inviable Sanitariamente</v>
      </c>
      <c r="MJM475" s="44" t="str">
        <f t="shared" si="966"/>
        <v>Inviable Sanitariamente</v>
      </c>
      <c r="MJN475" s="44" t="str">
        <f t="shared" si="966"/>
        <v>Inviable Sanitariamente</v>
      </c>
      <c r="MJO475" s="44" t="str">
        <f t="shared" si="966"/>
        <v>Inviable Sanitariamente</v>
      </c>
      <c r="MJP475" s="44" t="str">
        <f t="shared" si="966"/>
        <v>Inviable Sanitariamente</v>
      </c>
      <c r="MJQ475" s="44" t="str">
        <f t="shared" si="966"/>
        <v>Inviable Sanitariamente</v>
      </c>
      <c r="MJR475" s="44" t="str">
        <f t="shared" si="966"/>
        <v>Inviable Sanitariamente</v>
      </c>
      <c r="MJS475" s="44" t="str">
        <f t="shared" si="966"/>
        <v>Inviable Sanitariamente</v>
      </c>
      <c r="MJT475" s="44" t="str">
        <f t="shared" si="966"/>
        <v>Inviable Sanitariamente</v>
      </c>
      <c r="MJU475" s="44" t="str">
        <f t="shared" si="966"/>
        <v>Inviable Sanitariamente</v>
      </c>
      <c r="MJV475" s="44" t="str">
        <f t="shared" si="967"/>
        <v>Inviable Sanitariamente</v>
      </c>
      <c r="MJW475" s="44" t="str">
        <f t="shared" si="967"/>
        <v>Inviable Sanitariamente</v>
      </c>
      <c r="MJX475" s="44" t="str">
        <f t="shared" si="967"/>
        <v>Inviable Sanitariamente</v>
      </c>
      <c r="MJY475" s="44" t="str">
        <f t="shared" si="967"/>
        <v>Inviable Sanitariamente</v>
      </c>
      <c r="MJZ475" s="44" t="str">
        <f t="shared" si="967"/>
        <v>Inviable Sanitariamente</v>
      </c>
      <c r="MKA475" s="44" t="str">
        <f t="shared" si="967"/>
        <v>Inviable Sanitariamente</v>
      </c>
      <c r="MKB475" s="44" t="str">
        <f t="shared" si="967"/>
        <v>Inviable Sanitariamente</v>
      </c>
      <c r="MKC475" s="44" t="str">
        <f t="shared" si="967"/>
        <v>Inviable Sanitariamente</v>
      </c>
      <c r="MKD475" s="44" t="str">
        <f t="shared" si="967"/>
        <v>Inviable Sanitariamente</v>
      </c>
      <c r="MKE475" s="44" t="str">
        <f t="shared" si="967"/>
        <v>Inviable Sanitariamente</v>
      </c>
      <c r="MKF475" s="44" t="str">
        <f t="shared" si="968"/>
        <v>Inviable Sanitariamente</v>
      </c>
      <c r="MKG475" s="44" t="str">
        <f t="shared" si="968"/>
        <v>Inviable Sanitariamente</v>
      </c>
      <c r="MKH475" s="44" t="str">
        <f t="shared" si="968"/>
        <v>Inviable Sanitariamente</v>
      </c>
      <c r="MKI475" s="44" t="str">
        <f t="shared" si="968"/>
        <v>Inviable Sanitariamente</v>
      </c>
      <c r="MKJ475" s="44" t="str">
        <f t="shared" si="968"/>
        <v>Inviable Sanitariamente</v>
      </c>
      <c r="MKK475" s="44" t="str">
        <f t="shared" si="968"/>
        <v>Inviable Sanitariamente</v>
      </c>
      <c r="MKL475" s="44" t="str">
        <f t="shared" si="968"/>
        <v>Inviable Sanitariamente</v>
      </c>
      <c r="MKM475" s="44" t="str">
        <f t="shared" si="968"/>
        <v>Inviable Sanitariamente</v>
      </c>
      <c r="MKN475" s="44" t="str">
        <f t="shared" si="968"/>
        <v>Inviable Sanitariamente</v>
      </c>
      <c r="MKO475" s="44" t="str">
        <f t="shared" si="968"/>
        <v>Inviable Sanitariamente</v>
      </c>
      <c r="MKP475" s="44" t="str">
        <f t="shared" si="969"/>
        <v>Inviable Sanitariamente</v>
      </c>
      <c r="MKQ475" s="44" t="str">
        <f t="shared" si="969"/>
        <v>Inviable Sanitariamente</v>
      </c>
      <c r="MKR475" s="44" t="str">
        <f t="shared" si="969"/>
        <v>Inviable Sanitariamente</v>
      </c>
      <c r="MKS475" s="44" t="str">
        <f t="shared" si="969"/>
        <v>Inviable Sanitariamente</v>
      </c>
      <c r="MKT475" s="44" t="str">
        <f t="shared" si="969"/>
        <v>Inviable Sanitariamente</v>
      </c>
      <c r="MKU475" s="44" t="str">
        <f t="shared" si="969"/>
        <v>Inviable Sanitariamente</v>
      </c>
      <c r="MKV475" s="44" t="str">
        <f t="shared" si="969"/>
        <v>Inviable Sanitariamente</v>
      </c>
      <c r="MKW475" s="44" t="str">
        <f t="shared" si="969"/>
        <v>Inviable Sanitariamente</v>
      </c>
      <c r="MKX475" s="44" t="str">
        <f t="shared" si="969"/>
        <v>Inviable Sanitariamente</v>
      </c>
      <c r="MKY475" s="44" t="str">
        <f t="shared" si="969"/>
        <v>Inviable Sanitariamente</v>
      </c>
      <c r="MKZ475" s="44" t="str">
        <f t="shared" si="970"/>
        <v>Inviable Sanitariamente</v>
      </c>
      <c r="MLA475" s="44" t="str">
        <f t="shared" si="970"/>
        <v>Inviable Sanitariamente</v>
      </c>
      <c r="MLB475" s="44" t="str">
        <f t="shared" si="970"/>
        <v>Inviable Sanitariamente</v>
      </c>
      <c r="MLC475" s="44" t="str">
        <f t="shared" si="970"/>
        <v>Inviable Sanitariamente</v>
      </c>
      <c r="MLD475" s="44" t="str">
        <f t="shared" si="970"/>
        <v>Inviable Sanitariamente</v>
      </c>
      <c r="MLE475" s="44" t="str">
        <f t="shared" si="970"/>
        <v>Inviable Sanitariamente</v>
      </c>
      <c r="MLF475" s="44" t="str">
        <f t="shared" si="970"/>
        <v>Inviable Sanitariamente</v>
      </c>
      <c r="MLG475" s="44" t="str">
        <f t="shared" si="970"/>
        <v>Inviable Sanitariamente</v>
      </c>
      <c r="MLH475" s="44" t="str">
        <f t="shared" si="970"/>
        <v>Inviable Sanitariamente</v>
      </c>
      <c r="MLI475" s="44" t="str">
        <f t="shared" si="970"/>
        <v>Inviable Sanitariamente</v>
      </c>
      <c r="MLJ475" s="44" t="str">
        <f t="shared" si="971"/>
        <v>Inviable Sanitariamente</v>
      </c>
      <c r="MLK475" s="44" t="str">
        <f t="shared" si="971"/>
        <v>Inviable Sanitariamente</v>
      </c>
      <c r="MLL475" s="44" t="str">
        <f t="shared" si="971"/>
        <v>Inviable Sanitariamente</v>
      </c>
      <c r="MLM475" s="44" t="str">
        <f t="shared" si="971"/>
        <v>Inviable Sanitariamente</v>
      </c>
      <c r="MLN475" s="44" t="str">
        <f t="shared" si="971"/>
        <v>Inviable Sanitariamente</v>
      </c>
      <c r="MLO475" s="44" t="str">
        <f t="shared" si="971"/>
        <v>Inviable Sanitariamente</v>
      </c>
      <c r="MLP475" s="44" t="str">
        <f t="shared" si="971"/>
        <v>Inviable Sanitariamente</v>
      </c>
      <c r="MLQ475" s="44" t="str">
        <f t="shared" si="971"/>
        <v>Inviable Sanitariamente</v>
      </c>
      <c r="MLR475" s="44" t="str">
        <f t="shared" si="971"/>
        <v>Inviable Sanitariamente</v>
      </c>
      <c r="MLS475" s="44" t="str">
        <f t="shared" si="971"/>
        <v>Inviable Sanitariamente</v>
      </c>
      <c r="MLT475" s="44" t="str">
        <f t="shared" si="972"/>
        <v>Inviable Sanitariamente</v>
      </c>
      <c r="MLU475" s="44" t="str">
        <f t="shared" si="972"/>
        <v>Inviable Sanitariamente</v>
      </c>
      <c r="MLV475" s="44" t="str">
        <f t="shared" si="972"/>
        <v>Inviable Sanitariamente</v>
      </c>
      <c r="MLW475" s="44" t="str">
        <f t="shared" si="972"/>
        <v>Inviable Sanitariamente</v>
      </c>
      <c r="MLX475" s="44" t="str">
        <f t="shared" si="972"/>
        <v>Inviable Sanitariamente</v>
      </c>
      <c r="MLY475" s="44" t="str">
        <f t="shared" si="972"/>
        <v>Inviable Sanitariamente</v>
      </c>
      <c r="MLZ475" s="44" t="str">
        <f t="shared" si="972"/>
        <v>Inviable Sanitariamente</v>
      </c>
      <c r="MMA475" s="44" t="str">
        <f t="shared" si="972"/>
        <v>Inviable Sanitariamente</v>
      </c>
      <c r="MMB475" s="44" t="str">
        <f t="shared" si="972"/>
        <v>Inviable Sanitariamente</v>
      </c>
      <c r="MMC475" s="44" t="str">
        <f t="shared" si="972"/>
        <v>Inviable Sanitariamente</v>
      </c>
      <c r="MMD475" s="44" t="str">
        <f t="shared" si="973"/>
        <v>Inviable Sanitariamente</v>
      </c>
      <c r="MME475" s="44" t="str">
        <f t="shared" si="973"/>
        <v>Inviable Sanitariamente</v>
      </c>
      <c r="MMF475" s="44" t="str">
        <f t="shared" si="973"/>
        <v>Inviable Sanitariamente</v>
      </c>
      <c r="MMG475" s="44" t="str">
        <f t="shared" si="973"/>
        <v>Inviable Sanitariamente</v>
      </c>
      <c r="MMH475" s="44" t="str">
        <f t="shared" si="973"/>
        <v>Inviable Sanitariamente</v>
      </c>
      <c r="MMI475" s="44" t="str">
        <f t="shared" si="973"/>
        <v>Inviable Sanitariamente</v>
      </c>
      <c r="MMJ475" s="44" t="str">
        <f t="shared" si="973"/>
        <v>Inviable Sanitariamente</v>
      </c>
      <c r="MMK475" s="44" t="str">
        <f t="shared" si="973"/>
        <v>Inviable Sanitariamente</v>
      </c>
      <c r="MML475" s="44" t="str">
        <f t="shared" si="973"/>
        <v>Inviable Sanitariamente</v>
      </c>
      <c r="MMM475" s="44" t="str">
        <f t="shared" si="973"/>
        <v>Inviable Sanitariamente</v>
      </c>
      <c r="MMN475" s="44" t="str">
        <f t="shared" si="974"/>
        <v>Inviable Sanitariamente</v>
      </c>
      <c r="MMO475" s="44" t="str">
        <f t="shared" si="974"/>
        <v>Inviable Sanitariamente</v>
      </c>
      <c r="MMP475" s="44" t="str">
        <f t="shared" si="974"/>
        <v>Inviable Sanitariamente</v>
      </c>
      <c r="MMQ475" s="44" t="str">
        <f t="shared" si="974"/>
        <v>Inviable Sanitariamente</v>
      </c>
      <c r="MMR475" s="44" t="str">
        <f t="shared" si="974"/>
        <v>Inviable Sanitariamente</v>
      </c>
      <c r="MMS475" s="44" t="str">
        <f t="shared" si="974"/>
        <v>Inviable Sanitariamente</v>
      </c>
      <c r="MMT475" s="44" t="str">
        <f t="shared" si="974"/>
        <v>Inviable Sanitariamente</v>
      </c>
      <c r="MMU475" s="44" t="str">
        <f t="shared" si="974"/>
        <v>Inviable Sanitariamente</v>
      </c>
      <c r="MMV475" s="44" t="str">
        <f t="shared" si="974"/>
        <v>Inviable Sanitariamente</v>
      </c>
      <c r="MMW475" s="44" t="str">
        <f t="shared" si="974"/>
        <v>Inviable Sanitariamente</v>
      </c>
      <c r="MMX475" s="44" t="str">
        <f t="shared" si="975"/>
        <v>Inviable Sanitariamente</v>
      </c>
      <c r="MMY475" s="44" t="str">
        <f t="shared" si="975"/>
        <v>Inviable Sanitariamente</v>
      </c>
      <c r="MMZ475" s="44" t="str">
        <f t="shared" si="975"/>
        <v>Inviable Sanitariamente</v>
      </c>
      <c r="MNA475" s="44" t="str">
        <f t="shared" si="975"/>
        <v>Inviable Sanitariamente</v>
      </c>
      <c r="MNB475" s="44" t="str">
        <f t="shared" si="975"/>
        <v>Inviable Sanitariamente</v>
      </c>
      <c r="MNC475" s="44" t="str">
        <f t="shared" si="975"/>
        <v>Inviable Sanitariamente</v>
      </c>
      <c r="MND475" s="44" t="str">
        <f t="shared" si="975"/>
        <v>Inviable Sanitariamente</v>
      </c>
      <c r="MNE475" s="44" t="str">
        <f t="shared" si="975"/>
        <v>Inviable Sanitariamente</v>
      </c>
      <c r="MNF475" s="44" t="str">
        <f t="shared" si="975"/>
        <v>Inviable Sanitariamente</v>
      </c>
      <c r="MNG475" s="44" t="str">
        <f t="shared" si="975"/>
        <v>Inviable Sanitariamente</v>
      </c>
      <c r="MNH475" s="44" t="str">
        <f t="shared" si="976"/>
        <v>Inviable Sanitariamente</v>
      </c>
      <c r="MNI475" s="44" t="str">
        <f t="shared" si="976"/>
        <v>Inviable Sanitariamente</v>
      </c>
      <c r="MNJ475" s="44" t="str">
        <f t="shared" si="976"/>
        <v>Inviable Sanitariamente</v>
      </c>
      <c r="MNK475" s="44" t="str">
        <f t="shared" si="976"/>
        <v>Inviable Sanitariamente</v>
      </c>
      <c r="MNL475" s="44" t="str">
        <f t="shared" si="976"/>
        <v>Inviable Sanitariamente</v>
      </c>
      <c r="MNM475" s="44" t="str">
        <f t="shared" si="976"/>
        <v>Inviable Sanitariamente</v>
      </c>
      <c r="MNN475" s="44" t="str">
        <f t="shared" si="976"/>
        <v>Inviable Sanitariamente</v>
      </c>
      <c r="MNO475" s="44" t="str">
        <f t="shared" si="976"/>
        <v>Inviable Sanitariamente</v>
      </c>
      <c r="MNP475" s="44" t="str">
        <f t="shared" si="976"/>
        <v>Inviable Sanitariamente</v>
      </c>
      <c r="MNQ475" s="44" t="str">
        <f t="shared" si="976"/>
        <v>Inviable Sanitariamente</v>
      </c>
      <c r="MNR475" s="44" t="str">
        <f t="shared" si="977"/>
        <v>Inviable Sanitariamente</v>
      </c>
      <c r="MNS475" s="44" t="str">
        <f t="shared" si="977"/>
        <v>Inviable Sanitariamente</v>
      </c>
      <c r="MNT475" s="44" t="str">
        <f t="shared" si="977"/>
        <v>Inviable Sanitariamente</v>
      </c>
      <c r="MNU475" s="44" t="str">
        <f t="shared" si="977"/>
        <v>Inviable Sanitariamente</v>
      </c>
      <c r="MNV475" s="44" t="str">
        <f t="shared" si="977"/>
        <v>Inviable Sanitariamente</v>
      </c>
      <c r="MNW475" s="44" t="str">
        <f t="shared" si="977"/>
        <v>Inviable Sanitariamente</v>
      </c>
      <c r="MNX475" s="44" t="str">
        <f t="shared" si="977"/>
        <v>Inviable Sanitariamente</v>
      </c>
      <c r="MNY475" s="44" t="str">
        <f t="shared" si="977"/>
        <v>Inviable Sanitariamente</v>
      </c>
      <c r="MNZ475" s="44" t="str">
        <f t="shared" si="977"/>
        <v>Inviable Sanitariamente</v>
      </c>
      <c r="MOA475" s="44" t="str">
        <f t="shared" si="977"/>
        <v>Inviable Sanitariamente</v>
      </c>
      <c r="MOB475" s="44" t="str">
        <f t="shared" si="978"/>
        <v>Inviable Sanitariamente</v>
      </c>
      <c r="MOC475" s="44" t="str">
        <f t="shared" si="978"/>
        <v>Inviable Sanitariamente</v>
      </c>
      <c r="MOD475" s="44" t="str">
        <f t="shared" si="978"/>
        <v>Inviable Sanitariamente</v>
      </c>
      <c r="MOE475" s="44" t="str">
        <f t="shared" si="978"/>
        <v>Inviable Sanitariamente</v>
      </c>
      <c r="MOF475" s="44" t="str">
        <f t="shared" si="978"/>
        <v>Inviable Sanitariamente</v>
      </c>
      <c r="MOG475" s="44" t="str">
        <f t="shared" si="978"/>
        <v>Inviable Sanitariamente</v>
      </c>
      <c r="MOH475" s="44" t="str">
        <f t="shared" si="978"/>
        <v>Inviable Sanitariamente</v>
      </c>
      <c r="MOI475" s="44" t="str">
        <f t="shared" si="978"/>
        <v>Inviable Sanitariamente</v>
      </c>
      <c r="MOJ475" s="44" t="str">
        <f t="shared" si="978"/>
        <v>Inviable Sanitariamente</v>
      </c>
      <c r="MOK475" s="44" t="str">
        <f t="shared" si="978"/>
        <v>Inviable Sanitariamente</v>
      </c>
      <c r="MOL475" s="44" t="str">
        <f t="shared" si="979"/>
        <v>Inviable Sanitariamente</v>
      </c>
      <c r="MOM475" s="44" t="str">
        <f t="shared" si="979"/>
        <v>Inviable Sanitariamente</v>
      </c>
      <c r="MON475" s="44" t="str">
        <f t="shared" si="979"/>
        <v>Inviable Sanitariamente</v>
      </c>
      <c r="MOO475" s="44" t="str">
        <f t="shared" si="979"/>
        <v>Inviable Sanitariamente</v>
      </c>
      <c r="MOP475" s="44" t="str">
        <f t="shared" si="979"/>
        <v>Inviable Sanitariamente</v>
      </c>
      <c r="MOQ475" s="44" t="str">
        <f t="shared" si="979"/>
        <v>Inviable Sanitariamente</v>
      </c>
      <c r="MOR475" s="44" t="str">
        <f t="shared" si="979"/>
        <v>Inviable Sanitariamente</v>
      </c>
      <c r="MOS475" s="44" t="str">
        <f t="shared" si="979"/>
        <v>Inviable Sanitariamente</v>
      </c>
      <c r="MOT475" s="44" t="str">
        <f t="shared" si="979"/>
        <v>Inviable Sanitariamente</v>
      </c>
      <c r="MOU475" s="44" t="str">
        <f t="shared" si="979"/>
        <v>Inviable Sanitariamente</v>
      </c>
      <c r="MOV475" s="44" t="str">
        <f t="shared" si="980"/>
        <v>Inviable Sanitariamente</v>
      </c>
      <c r="MOW475" s="44" t="str">
        <f t="shared" si="980"/>
        <v>Inviable Sanitariamente</v>
      </c>
      <c r="MOX475" s="44" t="str">
        <f t="shared" si="980"/>
        <v>Inviable Sanitariamente</v>
      </c>
      <c r="MOY475" s="44" t="str">
        <f t="shared" si="980"/>
        <v>Inviable Sanitariamente</v>
      </c>
      <c r="MOZ475" s="44" t="str">
        <f t="shared" si="980"/>
        <v>Inviable Sanitariamente</v>
      </c>
      <c r="MPA475" s="44" t="str">
        <f t="shared" si="980"/>
        <v>Inviable Sanitariamente</v>
      </c>
      <c r="MPB475" s="44" t="str">
        <f t="shared" si="980"/>
        <v>Inviable Sanitariamente</v>
      </c>
      <c r="MPC475" s="44" t="str">
        <f t="shared" si="980"/>
        <v>Inviable Sanitariamente</v>
      </c>
      <c r="MPD475" s="44" t="str">
        <f t="shared" si="980"/>
        <v>Inviable Sanitariamente</v>
      </c>
      <c r="MPE475" s="44" t="str">
        <f t="shared" si="980"/>
        <v>Inviable Sanitariamente</v>
      </c>
      <c r="MPF475" s="44" t="str">
        <f t="shared" si="981"/>
        <v>Inviable Sanitariamente</v>
      </c>
      <c r="MPG475" s="44" t="str">
        <f t="shared" si="981"/>
        <v>Inviable Sanitariamente</v>
      </c>
      <c r="MPH475" s="44" t="str">
        <f t="shared" si="981"/>
        <v>Inviable Sanitariamente</v>
      </c>
      <c r="MPI475" s="44" t="str">
        <f t="shared" si="981"/>
        <v>Inviable Sanitariamente</v>
      </c>
      <c r="MPJ475" s="44" t="str">
        <f t="shared" si="981"/>
        <v>Inviable Sanitariamente</v>
      </c>
      <c r="MPK475" s="44" t="str">
        <f t="shared" si="981"/>
        <v>Inviable Sanitariamente</v>
      </c>
      <c r="MPL475" s="44" t="str">
        <f t="shared" si="981"/>
        <v>Inviable Sanitariamente</v>
      </c>
      <c r="MPM475" s="44" t="str">
        <f t="shared" si="981"/>
        <v>Inviable Sanitariamente</v>
      </c>
      <c r="MPN475" s="44" t="str">
        <f t="shared" si="981"/>
        <v>Inviable Sanitariamente</v>
      </c>
      <c r="MPO475" s="44" t="str">
        <f t="shared" si="981"/>
        <v>Inviable Sanitariamente</v>
      </c>
      <c r="MPP475" s="44" t="str">
        <f t="shared" si="982"/>
        <v>Inviable Sanitariamente</v>
      </c>
      <c r="MPQ475" s="44" t="str">
        <f t="shared" si="982"/>
        <v>Inviable Sanitariamente</v>
      </c>
      <c r="MPR475" s="44" t="str">
        <f t="shared" si="982"/>
        <v>Inviable Sanitariamente</v>
      </c>
      <c r="MPS475" s="44" t="str">
        <f t="shared" si="982"/>
        <v>Inviable Sanitariamente</v>
      </c>
      <c r="MPT475" s="44" t="str">
        <f t="shared" si="982"/>
        <v>Inviable Sanitariamente</v>
      </c>
      <c r="MPU475" s="44" t="str">
        <f t="shared" si="982"/>
        <v>Inviable Sanitariamente</v>
      </c>
      <c r="MPV475" s="44" t="str">
        <f t="shared" si="982"/>
        <v>Inviable Sanitariamente</v>
      </c>
      <c r="MPW475" s="44" t="str">
        <f t="shared" si="982"/>
        <v>Inviable Sanitariamente</v>
      </c>
      <c r="MPX475" s="44" t="str">
        <f t="shared" si="982"/>
        <v>Inviable Sanitariamente</v>
      </c>
      <c r="MPY475" s="44" t="str">
        <f t="shared" si="982"/>
        <v>Inviable Sanitariamente</v>
      </c>
      <c r="MPZ475" s="44" t="str">
        <f t="shared" si="983"/>
        <v>Inviable Sanitariamente</v>
      </c>
      <c r="MQA475" s="44" t="str">
        <f t="shared" si="983"/>
        <v>Inviable Sanitariamente</v>
      </c>
      <c r="MQB475" s="44" t="str">
        <f t="shared" si="983"/>
        <v>Inviable Sanitariamente</v>
      </c>
      <c r="MQC475" s="44" t="str">
        <f t="shared" si="983"/>
        <v>Inviable Sanitariamente</v>
      </c>
      <c r="MQD475" s="44" t="str">
        <f t="shared" si="983"/>
        <v>Inviable Sanitariamente</v>
      </c>
      <c r="MQE475" s="44" t="str">
        <f t="shared" si="983"/>
        <v>Inviable Sanitariamente</v>
      </c>
      <c r="MQF475" s="44" t="str">
        <f t="shared" si="983"/>
        <v>Inviable Sanitariamente</v>
      </c>
      <c r="MQG475" s="44" t="str">
        <f t="shared" si="983"/>
        <v>Inviable Sanitariamente</v>
      </c>
      <c r="MQH475" s="44" t="str">
        <f t="shared" si="983"/>
        <v>Inviable Sanitariamente</v>
      </c>
      <c r="MQI475" s="44" t="str">
        <f t="shared" si="983"/>
        <v>Inviable Sanitariamente</v>
      </c>
      <c r="MQJ475" s="44" t="str">
        <f t="shared" si="984"/>
        <v>Inviable Sanitariamente</v>
      </c>
      <c r="MQK475" s="44" t="str">
        <f t="shared" si="984"/>
        <v>Inviable Sanitariamente</v>
      </c>
      <c r="MQL475" s="44" t="str">
        <f t="shared" si="984"/>
        <v>Inviable Sanitariamente</v>
      </c>
      <c r="MQM475" s="44" t="str">
        <f t="shared" si="984"/>
        <v>Inviable Sanitariamente</v>
      </c>
      <c r="MQN475" s="44" t="str">
        <f t="shared" si="984"/>
        <v>Inviable Sanitariamente</v>
      </c>
      <c r="MQO475" s="44" t="str">
        <f t="shared" si="984"/>
        <v>Inviable Sanitariamente</v>
      </c>
      <c r="MQP475" s="44" t="str">
        <f t="shared" si="984"/>
        <v>Inviable Sanitariamente</v>
      </c>
      <c r="MQQ475" s="44" t="str">
        <f t="shared" si="984"/>
        <v>Inviable Sanitariamente</v>
      </c>
      <c r="MQR475" s="44" t="str">
        <f t="shared" si="984"/>
        <v>Inviable Sanitariamente</v>
      </c>
      <c r="MQS475" s="44" t="str">
        <f t="shared" si="984"/>
        <v>Inviable Sanitariamente</v>
      </c>
      <c r="MQT475" s="44" t="str">
        <f t="shared" si="985"/>
        <v>Inviable Sanitariamente</v>
      </c>
      <c r="MQU475" s="44" t="str">
        <f t="shared" si="985"/>
        <v>Inviable Sanitariamente</v>
      </c>
      <c r="MQV475" s="44" t="str">
        <f t="shared" si="985"/>
        <v>Inviable Sanitariamente</v>
      </c>
      <c r="MQW475" s="44" t="str">
        <f t="shared" si="985"/>
        <v>Inviable Sanitariamente</v>
      </c>
      <c r="MQX475" s="44" t="str">
        <f t="shared" si="985"/>
        <v>Inviable Sanitariamente</v>
      </c>
      <c r="MQY475" s="44" t="str">
        <f t="shared" si="985"/>
        <v>Inviable Sanitariamente</v>
      </c>
      <c r="MQZ475" s="44" t="str">
        <f t="shared" si="985"/>
        <v>Inviable Sanitariamente</v>
      </c>
      <c r="MRA475" s="44" t="str">
        <f t="shared" si="985"/>
        <v>Inviable Sanitariamente</v>
      </c>
      <c r="MRB475" s="44" t="str">
        <f t="shared" si="985"/>
        <v>Inviable Sanitariamente</v>
      </c>
      <c r="MRC475" s="44" t="str">
        <f t="shared" si="985"/>
        <v>Inviable Sanitariamente</v>
      </c>
      <c r="MRD475" s="44" t="str">
        <f t="shared" si="986"/>
        <v>Inviable Sanitariamente</v>
      </c>
      <c r="MRE475" s="44" t="str">
        <f t="shared" si="986"/>
        <v>Inviable Sanitariamente</v>
      </c>
      <c r="MRF475" s="44" t="str">
        <f t="shared" si="986"/>
        <v>Inviable Sanitariamente</v>
      </c>
      <c r="MRG475" s="44" t="str">
        <f t="shared" si="986"/>
        <v>Inviable Sanitariamente</v>
      </c>
      <c r="MRH475" s="44" t="str">
        <f t="shared" si="986"/>
        <v>Inviable Sanitariamente</v>
      </c>
      <c r="MRI475" s="44" t="str">
        <f t="shared" si="986"/>
        <v>Inviable Sanitariamente</v>
      </c>
      <c r="MRJ475" s="44" t="str">
        <f t="shared" si="986"/>
        <v>Inviable Sanitariamente</v>
      </c>
      <c r="MRK475" s="44" t="str">
        <f t="shared" si="986"/>
        <v>Inviable Sanitariamente</v>
      </c>
      <c r="MRL475" s="44" t="str">
        <f t="shared" si="986"/>
        <v>Inviable Sanitariamente</v>
      </c>
      <c r="MRM475" s="44" t="str">
        <f t="shared" si="986"/>
        <v>Inviable Sanitariamente</v>
      </c>
      <c r="MRN475" s="44" t="str">
        <f t="shared" si="987"/>
        <v>Inviable Sanitariamente</v>
      </c>
      <c r="MRO475" s="44" t="str">
        <f t="shared" si="987"/>
        <v>Inviable Sanitariamente</v>
      </c>
      <c r="MRP475" s="44" t="str">
        <f t="shared" si="987"/>
        <v>Inviable Sanitariamente</v>
      </c>
      <c r="MRQ475" s="44" t="str">
        <f t="shared" si="987"/>
        <v>Inviable Sanitariamente</v>
      </c>
      <c r="MRR475" s="44" t="str">
        <f t="shared" si="987"/>
        <v>Inviable Sanitariamente</v>
      </c>
      <c r="MRS475" s="44" t="str">
        <f t="shared" si="987"/>
        <v>Inviable Sanitariamente</v>
      </c>
      <c r="MRT475" s="44" t="str">
        <f t="shared" si="987"/>
        <v>Inviable Sanitariamente</v>
      </c>
      <c r="MRU475" s="44" t="str">
        <f t="shared" si="987"/>
        <v>Inviable Sanitariamente</v>
      </c>
      <c r="MRV475" s="44" t="str">
        <f t="shared" si="987"/>
        <v>Inviable Sanitariamente</v>
      </c>
      <c r="MRW475" s="44" t="str">
        <f t="shared" si="987"/>
        <v>Inviable Sanitariamente</v>
      </c>
      <c r="MRX475" s="44" t="str">
        <f t="shared" si="988"/>
        <v>Inviable Sanitariamente</v>
      </c>
      <c r="MRY475" s="44" t="str">
        <f t="shared" si="988"/>
        <v>Inviable Sanitariamente</v>
      </c>
      <c r="MRZ475" s="44" t="str">
        <f t="shared" si="988"/>
        <v>Inviable Sanitariamente</v>
      </c>
      <c r="MSA475" s="44" t="str">
        <f t="shared" si="988"/>
        <v>Inviable Sanitariamente</v>
      </c>
      <c r="MSB475" s="44" t="str">
        <f t="shared" si="988"/>
        <v>Inviable Sanitariamente</v>
      </c>
      <c r="MSC475" s="44" t="str">
        <f t="shared" si="988"/>
        <v>Inviable Sanitariamente</v>
      </c>
      <c r="MSD475" s="44" t="str">
        <f t="shared" si="988"/>
        <v>Inviable Sanitariamente</v>
      </c>
      <c r="MSE475" s="44" t="str">
        <f t="shared" si="988"/>
        <v>Inviable Sanitariamente</v>
      </c>
      <c r="MSF475" s="44" t="str">
        <f t="shared" si="988"/>
        <v>Inviable Sanitariamente</v>
      </c>
      <c r="MSG475" s="44" t="str">
        <f t="shared" si="988"/>
        <v>Inviable Sanitariamente</v>
      </c>
      <c r="MSH475" s="44" t="str">
        <f t="shared" si="989"/>
        <v>Inviable Sanitariamente</v>
      </c>
      <c r="MSI475" s="44" t="str">
        <f t="shared" si="989"/>
        <v>Inviable Sanitariamente</v>
      </c>
      <c r="MSJ475" s="44" t="str">
        <f t="shared" si="989"/>
        <v>Inviable Sanitariamente</v>
      </c>
      <c r="MSK475" s="44" t="str">
        <f t="shared" si="989"/>
        <v>Inviable Sanitariamente</v>
      </c>
      <c r="MSL475" s="44" t="str">
        <f t="shared" si="989"/>
        <v>Inviable Sanitariamente</v>
      </c>
      <c r="MSM475" s="44" t="str">
        <f t="shared" si="989"/>
        <v>Inviable Sanitariamente</v>
      </c>
      <c r="MSN475" s="44" t="str">
        <f t="shared" si="989"/>
        <v>Inviable Sanitariamente</v>
      </c>
      <c r="MSO475" s="44" t="str">
        <f t="shared" si="989"/>
        <v>Inviable Sanitariamente</v>
      </c>
      <c r="MSP475" s="44" t="str">
        <f t="shared" si="989"/>
        <v>Inviable Sanitariamente</v>
      </c>
      <c r="MSQ475" s="44" t="str">
        <f t="shared" si="989"/>
        <v>Inviable Sanitariamente</v>
      </c>
      <c r="MSR475" s="44" t="str">
        <f t="shared" si="990"/>
        <v>Inviable Sanitariamente</v>
      </c>
      <c r="MSS475" s="44" t="str">
        <f t="shared" si="990"/>
        <v>Inviable Sanitariamente</v>
      </c>
      <c r="MST475" s="44" t="str">
        <f t="shared" si="990"/>
        <v>Inviable Sanitariamente</v>
      </c>
      <c r="MSU475" s="44" t="str">
        <f t="shared" si="990"/>
        <v>Inviable Sanitariamente</v>
      </c>
      <c r="MSV475" s="44" t="str">
        <f t="shared" si="990"/>
        <v>Inviable Sanitariamente</v>
      </c>
      <c r="MSW475" s="44" t="str">
        <f t="shared" si="990"/>
        <v>Inviable Sanitariamente</v>
      </c>
      <c r="MSX475" s="44" t="str">
        <f t="shared" si="990"/>
        <v>Inviable Sanitariamente</v>
      </c>
      <c r="MSY475" s="44" t="str">
        <f t="shared" si="990"/>
        <v>Inviable Sanitariamente</v>
      </c>
      <c r="MSZ475" s="44" t="str">
        <f t="shared" si="990"/>
        <v>Inviable Sanitariamente</v>
      </c>
      <c r="MTA475" s="44" t="str">
        <f t="shared" si="990"/>
        <v>Inviable Sanitariamente</v>
      </c>
      <c r="MTB475" s="44" t="str">
        <f t="shared" si="991"/>
        <v>Inviable Sanitariamente</v>
      </c>
      <c r="MTC475" s="44" t="str">
        <f t="shared" si="991"/>
        <v>Inviable Sanitariamente</v>
      </c>
      <c r="MTD475" s="44" t="str">
        <f t="shared" si="991"/>
        <v>Inviable Sanitariamente</v>
      </c>
      <c r="MTE475" s="44" t="str">
        <f t="shared" si="991"/>
        <v>Inviable Sanitariamente</v>
      </c>
      <c r="MTF475" s="44" t="str">
        <f t="shared" si="991"/>
        <v>Inviable Sanitariamente</v>
      </c>
      <c r="MTG475" s="44" t="str">
        <f t="shared" si="991"/>
        <v>Inviable Sanitariamente</v>
      </c>
      <c r="MTH475" s="44" t="str">
        <f t="shared" si="991"/>
        <v>Inviable Sanitariamente</v>
      </c>
      <c r="MTI475" s="44" t="str">
        <f t="shared" si="991"/>
        <v>Inviable Sanitariamente</v>
      </c>
      <c r="MTJ475" s="44" t="str">
        <f t="shared" si="991"/>
        <v>Inviable Sanitariamente</v>
      </c>
      <c r="MTK475" s="44" t="str">
        <f t="shared" si="991"/>
        <v>Inviable Sanitariamente</v>
      </c>
      <c r="MTL475" s="44" t="str">
        <f t="shared" si="992"/>
        <v>Inviable Sanitariamente</v>
      </c>
      <c r="MTM475" s="44" t="str">
        <f t="shared" si="992"/>
        <v>Inviable Sanitariamente</v>
      </c>
      <c r="MTN475" s="44" t="str">
        <f t="shared" si="992"/>
        <v>Inviable Sanitariamente</v>
      </c>
      <c r="MTO475" s="44" t="str">
        <f t="shared" si="992"/>
        <v>Inviable Sanitariamente</v>
      </c>
      <c r="MTP475" s="44" t="str">
        <f t="shared" si="992"/>
        <v>Inviable Sanitariamente</v>
      </c>
      <c r="MTQ475" s="44" t="str">
        <f t="shared" si="992"/>
        <v>Inviable Sanitariamente</v>
      </c>
      <c r="MTR475" s="44" t="str">
        <f t="shared" si="992"/>
        <v>Inviable Sanitariamente</v>
      </c>
      <c r="MTS475" s="44" t="str">
        <f t="shared" si="992"/>
        <v>Inviable Sanitariamente</v>
      </c>
      <c r="MTT475" s="44" t="str">
        <f t="shared" si="992"/>
        <v>Inviable Sanitariamente</v>
      </c>
      <c r="MTU475" s="44" t="str">
        <f t="shared" si="992"/>
        <v>Inviable Sanitariamente</v>
      </c>
      <c r="MTV475" s="44" t="str">
        <f t="shared" si="993"/>
        <v>Inviable Sanitariamente</v>
      </c>
      <c r="MTW475" s="44" t="str">
        <f t="shared" si="993"/>
        <v>Inviable Sanitariamente</v>
      </c>
      <c r="MTX475" s="44" t="str">
        <f t="shared" si="993"/>
        <v>Inviable Sanitariamente</v>
      </c>
      <c r="MTY475" s="44" t="str">
        <f t="shared" si="993"/>
        <v>Inviable Sanitariamente</v>
      </c>
      <c r="MTZ475" s="44" t="str">
        <f t="shared" si="993"/>
        <v>Inviable Sanitariamente</v>
      </c>
      <c r="MUA475" s="44" t="str">
        <f t="shared" si="993"/>
        <v>Inviable Sanitariamente</v>
      </c>
      <c r="MUB475" s="44" t="str">
        <f t="shared" si="993"/>
        <v>Inviable Sanitariamente</v>
      </c>
      <c r="MUC475" s="44" t="str">
        <f t="shared" si="993"/>
        <v>Inviable Sanitariamente</v>
      </c>
      <c r="MUD475" s="44" t="str">
        <f t="shared" si="993"/>
        <v>Inviable Sanitariamente</v>
      </c>
      <c r="MUE475" s="44" t="str">
        <f t="shared" si="993"/>
        <v>Inviable Sanitariamente</v>
      </c>
      <c r="MUF475" s="44" t="str">
        <f t="shared" si="994"/>
        <v>Inviable Sanitariamente</v>
      </c>
      <c r="MUG475" s="44" t="str">
        <f t="shared" si="994"/>
        <v>Inviable Sanitariamente</v>
      </c>
      <c r="MUH475" s="44" t="str">
        <f t="shared" si="994"/>
        <v>Inviable Sanitariamente</v>
      </c>
      <c r="MUI475" s="44" t="str">
        <f t="shared" si="994"/>
        <v>Inviable Sanitariamente</v>
      </c>
      <c r="MUJ475" s="44" t="str">
        <f t="shared" si="994"/>
        <v>Inviable Sanitariamente</v>
      </c>
      <c r="MUK475" s="44" t="str">
        <f t="shared" si="994"/>
        <v>Inviable Sanitariamente</v>
      </c>
      <c r="MUL475" s="44" t="str">
        <f t="shared" si="994"/>
        <v>Inviable Sanitariamente</v>
      </c>
      <c r="MUM475" s="44" t="str">
        <f t="shared" si="994"/>
        <v>Inviable Sanitariamente</v>
      </c>
      <c r="MUN475" s="44" t="str">
        <f t="shared" si="994"/>
        <v>Inviable Sanitariamente</v>
      </c>
      <c r="MUO475" s="44" t="str">
        <f t="shared" si="994"/>
        <v>Inviable Sanitariamente</v>
      </c>
      <c r="MUP475" s="44" t="str">
        <f t="shared" si="995"/>
        <v>Inviable Sanitariamente</v>
      </c>
      <c r="MUQ475" s="44" t="str">
        <f t="shared" si="995"/>
        <v>Inviable Sanitariamente</v>
      </c>
      <c r="MUR475" s="44" t="str">
        <f t="shared" si="995"/>
        <v>Inviable Sanitariamente</v>
      </c>
      <c r="MUS475" s="44" t="str">
        <f t="shared" si="995"/>
        <v>Inviable Sanitariamente</v>
      </c>
      <c r="MUT475" s="44" t="str">
        <f t="shared" si="995"/>
        <v>Inviable Sanitariamente</v>
      </c>
      <c r="MUU475" s="44" t="str">
        <f t="shared" si="995"/>
        <v>Inviable Sanitariamente</v>
      </c>
      <c r="MUV475" s="44" t="str">
        <f t="shared" si="995"/>
        <v>Inviable Sanitariamente</v>
      </c>
      <c r="MUW475" s="44" t="str">
        <f t="shared" si="995"/>
        <v>Inviable Sanitariamente</v>
      </c>
      <c r="MUX475" s="44" t="str">
        <f t="shared" si="995"/>
        <v>Inviable Sanitariamente</v>
      </c>
      <c r="MUY475" s="44" t="str">
        <f t="shared" si="995"/>
        <v>Inviable Sanitariamente</v>
      </c>
      <c r="MUZ475" s="44" t="str">
        <f t="shared" si="996"/>
        <v>Inviable Sanitariamente</v>
      </c>
      <c r="MVA475" s="44" t="str">
        <f t="shared" si="996"/>
        <v>Inviable Sanitariamente</v>
      </c>
      <c r="MVB475" s="44" t="str">
        <f t="shared" si="996"/>
        <v>Inviable Sanitariamente</v>
      </c>
      <c r="MVC475" s="44" t="str">
        <f t="shared" si="996"/>
        <v>Inviable Sanitariamente</v>
      </c>
      <c r="MVD475" s="44" t="str">
        <f t="shared" si="996"/>
        <v>Inviable Sanitariamente</v>
      </c>
      <c r="MVE475" s="44" t="str">
        <f t="shared" si="996"/>
        <v>Inviable Sanitariamente</v>
      </c>
      <c r="MVF475" s="44" t="str">
        <f t="shared" si="996"/>
        <v>Inviable Sanitariamente</v>
      </c>
      <c r="MVG475" s="44" t="str">
        <f t="shared" si="996"/>
        <v>Inviable Sanitariamente</v>
      </c>
      <c r="MVH475" s="44" t="str">
        <f t="shared" si="996"/>
        <v>Inviable Sanitariamente</v>
      </c>
      <c r="MVI475" s="44" t="str">
        <f t="shared" si="996"/>
        <v>Inviable Sanitariamente</v>
      </c>
      <c r="MVJ475" s="44" t="str">
        <f t="shared" si="997"/>
        <v>Inviable Sanitariamente</v>
      </c>
      <c r="MVK475" s="44" t="str">
        <f t="shared" si="997"/>
        <v>Inviable Sanitariamente</v>
      </c>
      <c r="MVL475" s="44" t="str">
        <f t="shared" si="997"/>
        <v>Inviable Sanitariamente</v>
      </c>
      <c r="MVM475" s="44" t="str">
        <f t="shared" si="997"/>
        <v>Inviable Sanitariamente</v>
      </c>
      <c r="MVN475" s="44" t="str">
        <f t="shared" si="997"/>
        <v>Inviable Sanitariamente</v>
      </c>
      <c r="MVO475" s="44" t="str">
        <f t="shared" si="997"/>
        <v>Inviable Sanitariamente</v>
      </c>
      <c r="MVP475" s="44" t="str">
        <f t="shared" si="997"/>
        <v>Inviable Sanitariamente</v>
      </c>
      <c r="MVQ475" s="44" t="str">
        <f t="shared" si="997"/>
        <v>Inviable Sanitariamente</v>
      </c>
      <c r="MVR475" s="44" t="str">
        <f t="shared" si="997"/>
        <v>Inviable Sanitariamente</v>
      </c>
      <c r="MVS475" s="44" t="str">
        <f t="shared" si="997"/>
        <v>Inviable Sanitariamente</v>
      </c>
      <c r="MVT475" s="44" t="str">
        <f t="shared" si="998"/>
        <v>Inviable Sanitariamente</v>
      </c>
      <c r="MVU475" s="44" t="str">
        <f t="shared" si="998"/>
        <v>Inviable Sanitariamente</v>
      </c>
      <c r="MVV475" s="44" t="str">
        <f t="shared" si="998"/>
        <v>Inviable Sanitariamente</v>
      </c>
      <c r="MVW475" s="44" t="str">
        <f t="shared" si="998"/>
        <v>Inviable Sanitariamente</v>
      </c>
      <c r="MVX475" s="44" t="str">
        <f t="shared" si="998"/>
        <v>Inviable Sanitariamente</v>
      </c>
      <c r="MVY475" s="44" t="str">
        <f t="shared" si="998"/>
        <v>Inviable Sanitariamente</v>
      </c>
      <c r="MVZ475" s="44" t="str">
        <f t="shared" si="998"/>
        <v>Inviable Sanitariamente</v>
      </c>
      <c r="MWA475" s="44" t="str">
        <f t="shared" si="998"/>
        <v>Inviable Sanitariamente</v>
      </c>
      <c r="MWB475" s="44" t="str">
        <f t="shared" si="998"/>
        <v>Inviable Sanitariamente</v>
      </c>
      <c r="MWC475" s="44" t="str">
        <f t="shared" si="998"/>
        <v>Inviable Sanitariamente</v>
      </c>
      <c r="MWD475" s="44" t="str">
        <f t="shared" si="999"/>
        <v>Inviable Sanitariamente</v>
      </c>
      <c r="MWE475" s="44" t="str">
        <f t="shared" si="999"/>
        <v>Inviable Sanitariamente</v>
      </c>
      <c r="MWF475" s="44" t="str">
        <f t="shared" si="999"/>
        <v>Inviable Sanitariamente</v>
      </c>
      <c r="MWG475" s="44" t="str">
        <f t="shared" si="999"/>
        <v>Inviable Sanitariamente</v>
      </c>
      <c r="MWH475" s="44" t="str">
        <f t="shared" si="999"/>
        <v>Inviable Sanitariamente</v>
      </c>
      <c r="MWI475" s="44" t="str">
        <f t="shared" si="999"/>
        <v>Inviable Sanitariamente</v>
      </c>
      <c r="MWJ475" s="44" t="str">
        <f t="shared" si="999"/>
        <v>Inviable Sanitariamente</v>
      </c>
      <c r="MWK475" s="44" t="str">
        <f t="shared" si="999"/>
        <v>Inviable Sanitariamente</v>
      </c>
      <c r="MWL475" s="44" t="str">
        <f t="shared" si="999"/>
        <v>Inviable Sanitariamente</v>
      </c>
      <c r="MWM475" s="44" t="str">
        <f t="shared" si="999"/>
        <v>Inviable Sanitariamente</v>
      </c>
      <c r="MWN475" s="44" t="str">
        <f t="shared" si="1000"/>
        <v>Inviable Sanitariamente</v>
      </c>
      <c r="MWO475" s="44" t="str">
        <f t="shared" si="1000"/>
        <v>Inviable Sanitariamente</v>
      </c>
      <c r="MWP475" s="44" t="str">
        <f t="shared" si="1000"/>
        <v>Inviable Sanitariamente</v>
      </c>
      <c r="MWQ475" s="44" t="str">
        <f t="shared" si="1000"/>
        <v>Inviable Sanitariamente</v>
      </c>
      <c r="MWR475" s="44" t="str">
        <f t="shared" si="1000"/>
        <v>Inviable Sanitariamente</v>
      </c>
      <c r="MWS475" s="44" t="str">
        <f t="shared" si="1000"/>
        <v>Inviable Sanitariamente</v>
      </c>
      <c r="MWT475" s="44" t="str">
        <f t="shared" si="1000"/>
        <v>Inviable Sanitariamente</v>
      </c>
      <c r="MWU475" s="44" t="str">
        <f t="shared" si="1000"/>
        <v>Inviable Sanitariamente</v>
      </c>
      <c r="MWV475" s="44" t="str">
        <f t="shared" si="1000"/>
        <v>Inviable Sanitariamente</v>
      </c>
      <c r="MWW475" s="44" t="str">
        <f t="shared" si="1000"/>
        <v>Inviable Sanitariamente</v>
      </c>
      <c r="MWX475" s="44" t="str">
        <f t="shared" si="1001"/>
        <v>Inviable Sanitariamente</v>
      </c>
      <c r="MWY475" s="44" t="str">
        <f t="shared" si="1001"/>
        <v>Inviable Sanitariamente</v>
      </c>
      <c r="MWZ475" s="44" t="str">
        <f t="shared" si="1001"/>
        <v>Inviable Sanitariamente</v>
      </c>
      <c r="MXA475" s="44" t="str">
        <f t="shared" si="1001"/>
        <v>Inviable Sanitariamente</v>
      </c>
      <c r="MXB475" s="44" t="str">
        <f t="shared" si="1001"/>
        <v>Inviable Sanitariamente</v>
      </c>
      <c r="MXC475" s="44" t="str">
        <f t="shared" si="1001"/>
        <v>Inviable Sanitariamente</v>
      </c>
      <c r="MXD475" s="44" t="str">
        <f t="shared" si="1001"/>
        <v>Inviable Sanitariamente</v>
      </c>
      <c r="MXE475" s="44" t="str">
        <f t="shared" si="1001"/>
        <v>Inviable Sanitariamente</v>
      </c>
      <c r="MXF475" s="44" t="str">
        <f t="shared" si="1001"/>
        <v>Inviable Sanitariamente</v>
      </c>
      <c r="MXG475" s="44" t="str">
        <f t="shared" si="1001"/>
        <v>Inviable Sanitariamente</v>
      </c>
      <c r="MXH475" s="44" t="str">
        <f t="shared" si="1002"/>
        <v>Inviable Sanitariamente</v>
      </c>
      <c r="MXI475" s="44" t="str">
        <f t="shared" si="1002"/>
        <v>Inviable Sanitariamente</v>
      </c>
      <c r="MXJ475" s="44" t="str">
        <f t="shared" si="1002"/>
        <v>Inviable Sanitariamente</v>
      </c>
      <c r="MXK475" s="44" t="str">
        <f t="shared" si="1002"/>
        <v>Inviable Sanitariamente</v>
      </c>
      <c r="MXL475" s="44" t="str">
        <f t="shared" si="1002"/>
        <v>Inviable Sanitariamente</v>
      </c>
      <c r="MXM475" s="44" t="str">
        <f t="shared" si="1002"/>
        <v>Inviable Sanitariamente</v>
      </c>
      <c r="MXN475" s="44" t="str">
        <f t="shared" si="1002"/>
        <v>Inviable Sanitariamente</v>
      </c>
      <c r="MXO475" s="44" t="str">
        <f t="shared" si="1002"/>
        <v>Inviable Sanitariamente</v>
      </c>
      <c r="MXP475" s="44" t="str">
        <f t="shared" si="1002"/>
        <v>Inviable Sanitariamente</v>
      </c>
      <c r="MXQ475" s="44" t="str">
        <f t="shared" si="1002"/>
        <v>Inviable Sanitariamente</v>
      </c>
      <c r="MXR475" s="44" t="str">
        <f t="shared" si="1003"/>
        <v>Inviable Sanitariamente</v>
      </c>
      <c r="MXS475" s="44" t="str">
        <f t="shared" si="1003"/>
        <v>Inviable Sanitariamente</v>
      </c>
      <c r="MXT475" s="44" t="str">
        <f t="shared" si="1003"/>
        <v>Inviable Sanitariamente</v>
      </c>
      <c r="MXU475" s="44" t="str">
        <f t="shared" si="1003"/>
        <v>Inviable Sanitariamente</v>
      </c>
      <c r="MXV475" s="44" t="str">
        <f t="shared" si="1003"/>
        <v>Inviable Sanitariamente</v>
      </c>
      <c r="MXW475" s="44" t="str">
        <f t="shared" si="1003"/>
        <v>Inviable Sanitariamente</v>
      </c>
      <c r="MXX475" s="44" t="str">
        <f t="shared" si="1003"/>
        <v>Inviable Sanitariamente</v>
      </c>
      <c r="MXY475" s="44" t="str">
        <f t="shared" si="1003"/>
        <v>Inviable Sanitariamente</v>
      </c>
      <c r="MXZ475" s="44" t="str">
        <f t="shared" si="1003"/>
        <v>Inviable Sanitariamente</v>
      </c>
      <c r="MYA475" s="44" t="str">
        <f t="shared" si="1003"/>
        <v>Inviable Sanitariamente</v>
      </c>
      <c r="MYB475" s="44" t="str">
        <f t="shared" si="1004"/>
        <v>Inviable Sanitariamente</v>
      </c>
      <c r="MYC475" s="44" t="str">
        <f t="shared" si="1004"/>
        <v>Inviable Sanitariamente</v>
      </c>
      <c r="MYD475" s="44" t="str">
        <f t="shared" si="1004"/>
        <v>Inviable Sanitariamente</v>
      </c>
      <c r="MYE475" s="44" t="str">
        <f t="shared" si="1004"/>
        <v>Inviable Sanitariamente</v>
      </c>
      <c r="MYF475" s="44" t="str">
        <f t="shared" si="1004"/>
        <v>Inviable Sanitariamente</v>
      </c>
      <c r="MYG475" s="44" t="str">
        <f t="shared" si="1004"/>
        <v>Inviable Sanitariamente</v>
      </c>
      <c r="MYH475" s="44" t="str">
        <f t="shared" si="1004"/>
        <v>Inviable Sanitariamente</v>
      </c>
      <c r="MYI475" s="44" t="str">
        <f t="shared" si="1004"/>
        <v>Inviable Sanitariamente</v>
      </c>
      <c r="MYJ475" s="44" t="str">
        <f t="shared" si="1004"/>
        <v>Inviable Sanitariamente</v>
      </c>
      <c r="MYK475" s="44" t="str">
        <f t="shared" si="1004"/>
        <v>Inviable Sanitariamente</v>
      </c>
      <c r="MYL475" s="44" t="str">
        <f t="shared" si="1005"/>
        <v>Inviable Sanitariamente</v>
      </c>
      <c r="MYM475" s="44" t="str">
        <f t="shared" si="1005"/>
        <v>Inviable Sanitariamente</v>
      </c>
      <c r="MYN475" s="44" t="str">
        <f t="shared" si="1005"/>
        <v>Inviable Sanitariamente</v>
      </c>
      <c r="MYO475" s="44" t="str">
        <f t="shared" si="1005"/>
        <v>Inviable Sanitariamente</v>
      </c>
      <c r="MYP475" s="44" t="str">
        <f t="shared" si="1005"/>
        <v>Inviable Sanitariamente</v>
      </c>
      <c r="MYQ475" s="44" t="str">
        <f t="shared" si="1005"/>
        <v>Inviable Sanitariamente</v>
      </c>
      <c r="MYR475" s="44" t="str">
        <f t="shared" si="1005"/>
        <v>Inviable Sanitariamente</v>
      </c>
      <c r="MYS475" s="44" t="str">
        <f t="shared" si="1005"/>
        <v>Inviable Sanitariamente</v>
      </c>
      <c r="MYT475" s="44" t="str">
        <f t="shared" si="1005"/>
        <v>Inviable Sanitariamente</v>
      </c>
      <c r="MYU475" s="44" t="str">
        <f t="shared" si="1005"/>
        <v>Inviable Sanitariamente</v>
      </c>
      <c r="MYV475" s="44" t="str">
        <f t="shared" si="1006"/>
        <v>Inviable Sanitariamente</v>
      </c>
      <c r="MYW475" s="44" t="str">
        <f t="shared" si="1006"/>
        <v>Inviable Sanitariamente</v>
      </c>
      <c r="MYX475" s="44" t="str">
        <f t="shared" si="1006"/>
        <v>Inviable Sanitariamente</v>
      </c>
      <c r="MYY475" s="44" t="str">
        <f t="shared" si="1006"/>
        <v>Inviable Sanitariamente</v>
      </c>
      <c r="MYZ475" s="44" t="str">
        <f t="shared" si="1006"/>
        <v>Inviable Sanitariamente</v>
      </c>
      <c r="MZA475" s="44" t="str">
        <f t="shared" si="1006"/>
        <v>Inviable Sanitariamente</v>
      </c>
      <c r="MZB475" s="44" t="str">
        <f t="shared" si="1006"/>
        <v>Inviable Sanitariamente</v>
      </c>
      <c r="MZC475" s="44" t="str">
        <f t="shared" si="1006"/>
        <v>Inviable Sanitariamente</v>
      </c>
      <c r="MZD475" s="44" t="str">
        <f t="shared" si="1006"/>
        <v>Inviable Sanitariamente</v>
      </c>
      <c r="MZE475" s="44" t="str">
        <f t="shared" si="1006"/>
        <v>Inviable Sanitariamente</v>
      </c>
      <c r="MZF475" s="44" t="str">
        <f t="shared" si="1007"/>
        <v>Inviable Sanitariamente</v>
      </c>
      <c r="MZG475" s="44" t="str">
        <f t="shared" si="1007"/>
        <v>Inviable Sanitariamente</v>
      </c>
      <c r="MZH475" s="44" t="str">
        <f t="shared" si="1007"/>
        <v>Inviable Sanitariamente</v>
      </c>
      <c r="MZI475" s="44" t="str">
        <f t="shared" si="1007"/>
        <v>Inviable Sanitariamente</v>
      </c>
      <c r="MZJ475" s="44" t="str">
        <f t="shared" si="1007"/>
        <v>Inviable Sanitariamente</v>
      </c>
      <c r="MZK475" s="44" t="str">
        <f t="shared" si="1007"/>
        <v>Inviable Sanitariamente</v>
      </c>
      <c r="MZL475" s="44" t="str">
        <f t="shared" si="1007"/>
        <v>Inviable Sanitariamente</v>
      </c>
      <c r="MZM475" s="44" t="str">
        <f t="shared" si="1007"/>
        <v>Inviable Sanitariamente</v>
      </c>
      <c r="MZN475" s="44" t="str">
        <f t="shared" si="1007"/>
        <v>Inviable Sanitariamente</v>
      </c>
      <c r="MZO475" s="44" t="str">
        <f t="shared" si="1007"/>
        <v>Inviable Sanitariamente</v>
      </c>
      <c r="MZP475" s="44" t="str">
        <f t="shared" si="1008"/>
        <v>Inviable Sanitariamente</v>
      </c>
      <c r="MZQ475" s="44" t="str">
        <f t="shared" si="1008"/>
        <v>Inviable Sanitariamente</v>
      </c>
      <c r="MZR475" s="44" t="str">
        <f t="shared" si="1008"/>
        <v>Inviable Sanitariamente</v>
      </c>
      <c r="MZS475" s="44" t="str">
        <f t="shared" si="1008"/>
        <v>Inviable Sanitariamente</v>
      </c>
      <c r="MZT475" s="44" t="str">
        <f t="shared" si="1008"/>
        <v>Inviable Sanitariamente</v>
      </c>
      <c r="MZU475" s="44" t="str">
        <f t="shared" si="1008"/>
        <v>Inviable Sanitariamente</v>
      </c>
      <c r="MZV475" s="44" t="str">
        <f t="shared" si="1008"/>
        <v>Inviable Sanitariamente</v>
      </c>
      <c r="MZW475" s="44" t="str">
        <f t="shared" si="1008"/>
        <v>Inviable Sanitariamente</v>
      </c>
      <c r="MZX475" s="44" t="str">
        <f t="shared" si="1008"/>
        <v>Inviable Sanitariamente</v>
      </c>
      <c r="MZY475" s="44" t="str">
        <f t="shared" si="1008"/>
        <v>Inviable Sanitariamente</v>
      </c>
      <c r="MZZ475" s="44" t="str">
        <f t="shared" si="1009"/>
        <v>Inviable Sanitariamente</v>
      </c>
      <c r="NAA475" s="44" t="str">
        <f t="shared" si="1009"/>
        <v>Inviable Sanitariamente</v>
      </c>
      <c r="NAB475" s="44" t="str">
        <f t="shared" si="1009"/>
        <v>Inviable Sanitariamente</v>
      </c>
      <c r="NAC475" s="44" t="str">
        <f t="shared" si="1009"/>
        <v>Inviable Sanitariamente</v>
      </c>
      <c r="NAD475" s="44" t="str">
        <f t="shared" si="1009"/>
        <v>Inviable Sanitariamente</v>
      </c>
      <c r="NAE475" s="44" t="str">
        <f t="shared" si="1009"/>
        <v>Inviable Sanitariamente</v>
      </c>
      <c r="NAF475" s="44" t="str">
        <f t="shared" si="1009"/>
        <v>Inviable Sanitariamente</v>
      </c>
      <c r="NAG475" s="44" t="str">
        <f t="shared" si="1009"/>
        <v>Inviable Sanitariamente</v>
      </c>
      <c r="NAH475" s="44" t="str">
        <f t="shared" si="1009"/>
        <v>Inviable Sanitariamente</v>
      </c>
      <c r="NAI475" s="44" t="str">
        <f t="shared" si="1009"/>
        <v>Inviable Sanitariamente</v>
      </c>
      <c r="NAJ475" s="44" t="str">
        <f t="shared" si="1010"/>
        <v>Inviable Sanitariamente</v>
      </c>
      <c r="NAK475" s="44" t="str">
        <f t="shared" si="1010"/>
        <v>Inviable Sanitariamente</v>
      </c>
      <c r="NAL475" s="44" t="str">
        <f t="shared" si="1010"/>
        <v>Inviable Sanitariamente</v>
      </c>
      <c r="NAM475" s="44" t="str">
        <f t="shared" si="1010"/>
        <v>Inviable Sanitariamente</v>
      </c>
      <c r="NAN475" s="44" t="str">
        <f t="shared" si="1010"/>
        <v>Inviable Sanitariamente</v>
      </c>
      <c r="NAO475" s="44" t="str">
        <f t="shared" si="1010"/>
        <v>Inviable Sanitariamente</v>
      </c>
      <c r="NAP475" s="44" t="str">
        <f t="shared" si="1010"/>
        <v>Inviable Sanitariamente</v>
      </c>
      <c r="NAQ475" s="44" t="str">
        <f t="shared" si="1010"/>
        <v>Inviable Sanitariamente</v>
      </c>
      <c r="NAR475" s="44" t="str">
        <f t="shared" si="1010"/>
        <v>Inviable Sanitariamente</v>
      </c>
      <c r="NAS475" s="44" t="str">
        <f t="shared" si="1010"/>
        <v>Inviable Sanitariamente</v>
      </c>
      <c r="NAT475" s="44" t="str">
        <f t="shared" si="1011"/>
        <v>Inviable Sanitariamente</v>
      </c>
      <c r="NAU475" s="44" t="str">
        <f t="shared" si="1011"/>
        <v>Inviable Sanitariamente</v>
      </c>
      <c r="NAV475" s="44" t="str">
        <f t="shared" si="1011"/>
        <v>Inviable Sanitariamente</v>
      </c>
      <c r="NAW475" s="44" t="str">
        <f t="shared" si="1011"/>
        <v>Inviable Sanitariamente</v>
      </c>
      <c r="NAX475" s="44" t="str">
        <f t="shared" si="1011"/>
        <v>Inviable Sanitariamente</v>
      </c>
      <c r="NAY475" s="44" t="str">
        <f t="shared" si="1011"/>
        <v>Inviable Sanitariamente</v>
      </c>
      <c r="NAZ475" s="44" t="str">
        <f t="shared" si="1011"/>
        <v>Inviable Sanitariamente</v>
      </c>
      <c r="NBA475" s="44" t="str">
        <f t="shared" si="1011"/>
        <v>Inviable Sanitariamente</v>
      </c>
      <c r="NBB475" s="44" t="str">
        <f t="shared" si="1011"/>
        <v>Inviable Sanitariamente</v>
      </c>
      <c r="NBC475" s="44" t="str">
        <f t="shared" si="1011"/>
        <v>Inviable Sanitariamente</v>
      </c>
      <c r="NBD475" s="44" t="str">
        <f t="shared" si="1012"/>
        <v>Inviable Sanitariamente</v>
      </c>
      <c r="NBE475" s="44" t="str">
        <f t="shared" si="1012"/>
        <v>Inviable Sanitariamente</v>
      </c>
      <c r="NBF475" s="44" t="str">
        <f t="shared" si="1012"/>
        <v>Inviable Sanitariamente</v>
      </c>
      <c r="NBG475" s="44" t="str">
        <f t="shared" si="1012"/>
        <v>Inviable Sanitariamente</v>
      </c>
      <c r="NBH475" s="44" t="str">
        <f t="shared" si="1012"/>
        <v>Inviable Sanitariamente</v>
      </c>
      <c r="NBI475" s="44" t="str">
        <f t="shared" si="1012"/>
        <v>Inviable Sanitariamente</v>
      </c>
      <c r="NBJ475" s="44" t="str">
        <f t="shared" si="1012"/>
        <v>Inviable Sanitariamente</v>
      </c>
      <c r="NBK475" s="44" t="str">
        <f t="shared" si="1012"/>
        <v>Inviable Sanitariamente</v>
      </c>
      <c r="NBL475" s="44" t="str">
        <f t="shared" si="1012"/>
        <v>Inviable Sanitariamente</v>
      </c>
      <c r="NBM475" s="44" t="str">
        <f t="shared" si="1012"/>
        <v>Inviable Sanitariamente</v>
      </c>
      <c r="NBN475" s="44" t="str">
        <f t="shared" si="1013"/>
        <v>Inviable Sanitariamente</v>
      </c>
      <c r="NBO475" s="44" t="str">
        <f t="shared" si="1013"/>
        <v>Inviable Sanitariamente</v>
      </c>
      <c r="NBP475" s="44" t="str">
        <f t="shared" si="1013"/>
        <v>Inviable Sanitariamente</v>
      </c>
      <c r="NBQ475" s="44" t="str">
        <f t="shared" si="1013"/>
        <v>Inviable Sanitariamente</v>
      </c>
      <c r="NBR475" s="44" t="str">
        <f t="shared" si="1013"/>
        <v>Inviable Sanitariamente</v>
      </c>
      <c r="NBS475" s="44" t="str">
        <f t="shared" si="1013"/>
        <v>Inviable Sanitariamente</v>
      </c>
      <c r="NBT475" s="44" t="str">
        <f t="shared" si="1013"/>
        <v>Inviable Sanitariamente</v>
      </c>
      <c r="NBU475" s="44" t="str">
        <f t="shared" si="1013"/>
        <v>Inviable Sanitariamente</v>
      </c>
      <c r="NBV475" s="44" t="str">
        <f t="shared" si="1013"/>
        <v>Inviable Sanitariamente</v>
      </c>
      <c r="NBW475" s="44" t="str">
        <f t="shared" si="1013"/>
        <v>Inviable Sanitariamente</v>
      </c>
      <c r="NBX475" s="44" t="str">
        <f t="shared" si="1014"/>
        <v>Inviable Sanitariamente</v>
      </c>
      <c r="NBY475" s="44" t="str">
        <f t="shared" si="1014"/>
        <v>Inviable Sanitariamente</v>
      </c>
      <c r="NBZ475" s="44" t="str">
        <f t="shared" si="1014"/>
        <v>Inviable Sanitariamente</v>
      </c>
      <c r="NCA475" s="44" t="str">
        <f t="shared" si="1014"/>
        <v>Inviable Sanitariamente</v>
      </c>
      <c r="NCB475" s="44" t="str">
        <f t="shared" si="1014"/>
        <v>Inviable Sanitariamente</v>
      </c>
      <c r="NCC475" s="44" t="str">
        <f t="shared" si="1014"/>
        <v>Inviable Sanitariamente</v>
      </c>
      <c r="NCD475" s="44" t="str">
        <f t="shared" si="1014"/>
        <v>Inviable Sanitariamente</v>
      </c>
      <c r="NCE475" s="44" t="str">
        <f t="shared" si="1014"/>
        <v>Inviable Sanitariamente</v>
      </c>
      <c r="NCF475" s="44" t="str">
        <f t="shared" si="1014"/>
        <v>Inviable Sanitariamente</v>
      </c>
      <c r="NCG475" s="44" t="str">
        <f t="shared" si="1014"/>
        <v>Inviable Sanitariamente</v>
      </c>
      <c r="NCH475" s="44" t="str">
        <f t="shared" si="1015"/>
        <v>Inviable Sanitariamente</v>
      </c>
      <c r="NCI475" s="44" t="str">
        <f t="shared" si="1015"/>
        <v>Inviable Sanitariamente</v>
      </c>
      <c r="NCJ475" s="44" t="str">
        <f t="shared" si="1015"/>
        <v>Inviable Sanitariamente</v>
      </c>
      <c r="NCK475" s="44" t="str">
        <f t="shared" si="1015"/>
        <v>Inviable Sanitariamente</v>
      </c>
      <c r="NCL475" s="44" t="str">
        <f t="shared" si="1015"/>
        <v>Inviable Sanitariamente</v>
      </c>
      <c r="NCM475" s="44" t="str">
        <f t="shared" si="1015"/>
        <v>Inviable Sanitariamente</v>
      </c>
      <c r="NCN475" s="44" t="str">
        <f t="shared" si="1015"/>
        <v>Inviable Sanitariamente</v>
      </c>
      <c r="NCO475" s="44" t="str">
        <f t="shared" si="1015"/>
        <v>Inviable Sanitariamente</v>
      </c>
      <c r="NCP475" s="44" t="str">
        <f t="shared" si="1015"/>
        <v>Inviable Sanitariamente</v>
      </c>
      <c r="NCQ475" s="44" t="str">
        <f t="shared" si="1015"/>
        <v>Inviable Sanitariamente</v>
      </c>
      <c r="NCR475" s="44" t="str">
        <f t="shared" si="1016"/>
        <v>Inviable Sanitariamente</v>
      </c>
      <c r="NCS475" s="44" t="str">
        <f t="shared" si="1016"/>
        <v>Inviable Sanitariamente</v>
      </c>
      <c r="NCT475" s="44" t="str">
        <f t="shared" si="1016"/>
        <v>Inviable Sanitariamente</v>
      </c>
      <c r="NCU475" s="44" t="str">
        <f t="shared" si="1016"/>
        <v>Inviable Sanitariamente</v>
      </c>
      <c r="NCV475" s="44" t="str">
        <f t="shared" si="1016"/>
        <v>Inviable Sanitariamente</v>
      </c>
      <c r="NCW475" s="44" t="str">
        <f t="shared" si="1016"/>
        <v>Inviable Sanitariamente</v>
      </c>
      <c r="NCX475" s="44" t="str">
        <f t="shared" si="1016"/>
        <v>Inviable Sanitariamente</v>
      </c>
      <c r="NCY475" s="44" t="str">
        <f t="shared" si="1016"/>
        <v>Inviable Sanitariamente</v>
      </c>
      <c r="NCZ475" s="44" t="str">
        <f t="shared" si="1016"/>
        <v>Inviable Sanitariamente</v>
      </c>
      <c r="NDA475" s="44" t="str">
        <f t="shared" si="1016"/>
        <v>Inviable Sanitariamente</v>
      </c>
      <c r="NDB475" s="44" t="str">
        <f t="shared" si="1017"/>
        <v>Inviable Sanitariamente</v>
      </c>
      <c r="NDC475" s="44" t="str">
        <f t="shared" si="1017"/>
        <v>Inviable Sanitariamente</v>
      </c>
      <c r="NDD475" s="44" t="str">
        <f t="shared" si="1017"/>
        <v>Inviable Sanitariamente</v>
      </c>
      <c r="NDE475" s="44" t="str">
        <f t="shared" si="1017"/>
        <v>Inviable Sanitariamente</v>
      </c>
      <c r="NDF475" s="44" t="str">
        <f t="shared" si="1017"/>
        <v>Inviable Sanitariamente</v>
      </c>
      <c r="NDG475" s="44" t="str">
        <f t="shared" si="1017"/>
        <v>Inviable Sanitariamente</v>
      </c>
      <c r="NDH475" s="44" t="str">
        <f t="shared" si="1017"/>
        <v>Inviable Sanitariamente</v>
      </c>
      <c r="NDI475" s="44" t="str">
        <f t="shared" si="1017"/>
        <v>Inviable Sanitariamente</v>
      </c>
      <c r="NDJ475" s="44" t="str">
        <f t="shared" si="1017"/>
        <v>Inviable Sanitariamente</v>
      </c>
      <c r="NDK475" s="44" t="str">
        <f t="shared" si="1017"/>
        <v>Inviable Sanitariamente</v>
      </c>
      <c r="NDL475" s="44" t="str">
        <f t="shared" si="1018"/>
        <v>Inviable Sanitariamente</v>
      </c>
      <c r="NDM475" s="44" t="str">
        <f t="shared" si="1018"/>
        <v>Inviable Sanitariamente</v>
      </c>
      <c r="NDN475" s="44" t="str">
        <f t="shared" si="1018"/>
        <v>Inviable Sanitariamente</v>
      </c>
      <c r="NDO475" s="44" t="str">
        <f t="shared" si="1018"/>
        <v>Inviable Sanitariamente</v>
      </c>
      <c r="NDP475" s="44" t="str">
        <f t="shared" si="1018"/>
        <v>Inviable Sanitariamente</v>
      </c>
      <c r="NDQ475" s="44" t="str">
        <f t="shared" si="1018"/>
        <v>Inviable Sanitariamente</v>
      </c>
      <c r="NDR475" s="44" t="str">
        <f t="shared" si="1018"/>
        <v>Inviable Sanitariamente</v>
      </c>
      <c r="NDS475" s="44" t="str">
        <f t="shared" si="1018"/>
        <v>Inviable Sanitariamente</v>
      </c>
      <c r="NDT475" s="44" t="str">
        <f t="shared" si="1018"/>
        <v>Inviable Sanitariamente</v>
      </c>
      <c r="NDU475" s="44" t="str">
        <f t="shared" si="1018"/>
        <v>Inviable Sanitariamente</v>
      </c>
      <c r="NDV475" s="44" t="str">
        <f t="shared" si="1019"/>
        <v>Inviable Sanitariamente</v>
      </c>
      <c r="NDW475" s="44" t="str">
        <f t="shared" si="1019"/>
        <v>Inviable Sanitariamente</v>
      </c>
      <c r="NDX475" s="44" t="str">
        <f t="shared" si="1019"/>
        <v>Inviable Sanitariamente</v>
      </c>
      <c r="NDY475" s="44" t="str">
        <f t="shared" si="1019"/>
        <v>Inviable Sanitariamente</v>
      </c>
      <c r="NDZ475" s="44" t="str">
        <f t="shared" si="1019"/>
        <v>Inviable Sanitariamente</v>
      </c>
      <c r="NEA475" s="44" t="str">
        <f t="shared" si="1019"/>
        <v>Inviable Sanitariamente</v>
      </c>
      <c r="NEB475" s="44" t="str">
        <f t="shared" si="1019"/>
        <v>Inviable Sanitariamente</v>
      </c>
      <c r="NEC475" s="44" t="str">
        <f t="shared" si="1019"/>
        <v>Inviable Sanitariamente</v>
      </c>
      <c r="NED475" s="44" t="str">
        <f t="shared" si="1019"/>
        <v>Inviable Sanitariamente</v>
      </c>
      <c r="NEE475" s="44" t="str">
        <f t="shared" si="1019"/>
        <v>Inviable Sanitariamente</v>
      </c>
      <c r="NEF475" s="44" t="str">
        <f t="shared" si="1020"/>
        <v>Inviable Sanitariamente</v>
      </c>
      <c r="NEG475" s="44" t="str">
        <f t="shared" si="1020"/>
        <v>Inviable Sanitariamente</v>
      </c>
      <c r="NEH475" s="44" t="str">
        <f t="shared" si="1020"/>
        <v>Inviable Sanitariamente</v>
      </c>
      <c r="NEI475" s="44" t="str">
        <f t="shared" si="1020"/>
        <v>Inviable Sanitariamente</v>
      </c>
      <c r="NEJ475" s="44" t="str">
        <f t="shared" si="1020"/>
        <v>Inviable Sanitariamente</v>
      </c>
      <c r="NEK475" s="44" t="str">
        <f t="shared" si="1020"/>
        <v>Inviable Sanitariamente</v>
      </c>
      <c r="NEL475" s="44" t="str">
        <f t="shared" si="1020"/>
        <v>Inviable Sanitariamente</v>
      </c>
      <c r="NEM475" s="44" t="str">
        <f t="shared" si="1020"/>
        <v>Inviable Sanitariamente</v>
      </c>
      <c r="NEN475" s="44" t="str">
        <f t="shared" si="1020"/>
        <v>Inviable Sanitariamente</v>
      </c>
      <c r="NEO475" s="44" t="str">
        <f t="shared" si="1020"/>
        <v>Inviable Sanitariamente</v>
      </c>
      <c r="NEP475" s="44" t="str">
        <f t="shared" si="1021"/>
        <v>Inviable Sanitariamente</v>
      </c>
      <c r="NEQ475" s="44" t="str">
        <f t="shared" si="1021"/>
        <v>Inviable Sanitariamente</v>
      </c>
      <c r="NER475" s="44" t="str">
        <f t="shared" si="1021"/>
        <v>Inviable Sanitariamente</v>
      </c>
      <c r="NES475" s="44" t="str">
        <f t="shared" si="1021"/>
        <v>Inviable Sanitariamente</v>
      </c>
      <c r="NET475" s="44" t="str">
        <f t="shared" si="1021"/>
        <v>Inviable Sanitariamente</v>
      </c>
      <c r="NEU475" s="44" t="str">
        <f t="shared" si="1021"/>
        <v>Inviable Sanitariamente</v>
      </c>
      <c r="NEV475" s="44" t="str">
        <f t="shared" si="1021"/>
        <v>Inviable Sanitariamente</v>
      </c>
      <c r="NEW475" s="44" t="str">
        <f t="shared" si="1021"/>
        <v>Inviable Sanitariamente</v>
      </c>
      <c r="NEX475" s="44" t="str">
        <f t="shared" si="1021"/>
        <v>Inviable Sanitariamente</v>
      </c>
      <c r="NEY475" s="44" t="str">
        <f t="shared" si="1021"/>
        <v>Inviable Sanitariamente</v>
      </c>
      <c r="NEZ475" s="44" t="str">
        <f t="shared" si="1022"/>
        <v>Inviable Sanitariamente</v>
      </c>
      <c r="NFA475" s="44" t="str">
        <f t="shared" si="1022"/>
        <v>Inviable Sanitariamente</v>
      </c>
      <c r="NFB475" s="44" t="str">
        <f t="shared" si="1022"/>
        <v>Inviable Sanitariamente</v>
      </c>
      <c r="NFC475" s="44" t="str">
        <f t="shared" si="1022"/>
        <v>Inviable Sanitariamente</v>
      </c>
      <c r="NFD475" s="44" t="str">
        <f t="shared" si="1022"/>
        <v>Inviable Sanitariamente</v>
      </c>
      <c r="NFE475" s="44" t="str">
        <f t="shared" si="1022"/>
        <v>Inviable Sanitariamente</v>
      </c>
      <c r="NFF475" s="44" t="str">
        <f t="shared" si="1022"/>
        <v>Inviable Sanitariamente</v>
      </c>
      <c r="NFG475" s="44" t="str">
        <f t="shared" si="1022"/>
        <v>Inviable Sanitariamente</v>
      </c>
      <c r="NFH475" s="44" t="str">
        <f t="shared" si="1022"/>
        <v>Inviable Sanitariamente</v>
      </c>
      <c r="NFI475" s="44" t="str">
        <f t="shared" si="1022"/>
        <v>Inviable Sanitariamente</v>
      </c>
      <c r="NFJ475" s="44" t="str">
        <f t="shared" si="1023"/>
        <v>Inviable Sanitariamente</v>
      </c>
      <c r="NFK475" s="44" t="str">
        <f t="shared" si="1023"/>
        <v>Inviable Sanitariamente</v>
      </c>
      <c r="NFL475" s="44" t="str">
        <f t="shared" si="1023"/>
        <v>Inviable Sanitariamente</v>
      </c>
      <c r="NFM475" s="44" t="str">
        <f t="shared" si="1023"/>
        <v>Inviable Sanitariamente</v>
      </c>
      <c r="NFN475" s="44" t="str">
        <f t="shared" si="1023"/>
        <v>Inviable Sanitariamente</v>
      </c>
      <c r="NFO475" s="44" t="str">
        <f t="shared" si="1023"/>
        <v>Inviable Sanitariamente</v>
      </c>
      <c r="NFP475" s="44" t="str">
        <f t="shared" si="1023"/>
        <v>Inviable Sanitariamente</v>
      </c>
      <c r="NFQ475" s="44" t="str">
        <f t="shared" si="1023"/>
        <v>Inviable Sanitariamente</v>
      </c>
      <c r="NFR475" s="44" t="str">
        <f t="shared" si="1023"/>
        <v>Inviable Sanitariamente</v>
      </c>
      <c r="NFS475" s="44" t="str">
        <f t="shared" si="1023"/>
        <v>Inviable Sanitariamente</v>
      </c>
      <c r="NFT475" s="44" t="str">
        <f t="shared" si="1024"/>
        <v>Inviable Sanitariamente</v>
      </c>
      <c r="NFU475" s="44" t="str">
        <f t="shared" si="1024"/>
        <v>Inviable Sanitariamente</v>
      </c>
      <c r="NFV475" s="44" t="str">
        <f t="shared" si="1024"/>
        <v>Inviable Sanitariamente</v>
      </c>
      <c r="NFW475" s="44" t="str">
        <f t="shared" si="1024"/>
        <v>Inviable Sanitariamente</v>
      </c>
      <c r="NFX475" s="44" t="str">
        <f t="shared" si="1024"/>
        <v>Inviable Sanitariamente</v>
      </c>
      <c r="NFY475" s="44" t="str">
        <f t="shared" si="1024"/>
        <v>Inviable Sanitariamente</v>
      </c>
      <c r="NFZ475" s="44" t="str">
        <f t="shared" si="1024"/>
        <v>Inviable Sanitariamente</v>
      </c>
      <c r="NGA475" s="44" t="str">
        <f t="shared" si="1024"/>
        <v>Inviable Sanitariamente</v>
      </c>
      <c r="NGB475" s="44" t="str">
        <f t="shared" si="1024"/>
        <v>Inviable Sanitariamente</v>
      </c>
      <c r="NGC475" s="44" t="str">
        <f t="shared" si="1024"/>
        <v>Inviable Sanitariamente</v>
      </c>
      <c r="NGD475" s="44" t="str">
        <f t="shared" si="1025"/>
        <v>Inviable Sanitariamente</v>
      </c>
      <c r="NGE475" s="44" t="str">
        <f t="shared" si="1025"/>
        <v>Inviable Sanitariamente</v>
      </c>
      <c r="NGF475" s="44" t="str">
        <f t="shared" si="1025"/>
        <v>Inviable Sanitariamente</v>
      </c>
      <c r="NGG475" s="44" t="str">
        <f t="shared" si="1025"/>
        <v>Inviable Sanitariamente</v>
      </c>
      <c r="NGH475" s="44" t="str">
        <f t="shared" si="1025"/>
        <v>Inviable Sanitariamente</v>
      </c>
      <c r="NGI475" s="44" t="str">
        <f t="shared" si="1025"/>
        <v>Inviable Sanitariamente</v>
      </c>
      <c r="NGJ475" s="44" t="str">
        <f t="shared" si="1025"/>
        <v>Inviable Sanitariamente</v>
      </c>
      <c r="NGK475" s="44" t="str">
        <f t="shared" si="1025"/>
        <v>Inviable Sanitariamente</v>
      </c>
      <c r="NGL475" s="44" t="str">
        <f t="shared" si="1025"/>
        <v>Inviable Sanitariamente</v>
      </c>
      <c r="NGM475" s="44" t="str">
        <f t="shared" si="1025"/>
        <v>Inviable Sanitariamente</v>
      </c>
      <c r="NGN475" s="44" t="str">
        <f t="shared" si="1026"/>
        <v>Inviable Sanitariamente</v>
      </c>
      <c r="NGO475" s="44" t="str">
        <f t="shared" si="1026"/>
        <v>Inviable Sanitariamente</v>
      </c>
      <c r="NGP475" s="44" t="str">
        <f t="shared" si="1026"/>
        <v>Inviable Sanitariamente</v>
      </c>
      <c r="NGQ475" s="44" t="str">
        <f t="shared" si="1026"/>
        <v>Inviable Sanitariamente</v>
      </c>
      <c r="NGR475" s="44" t="str">
        <f t="shared" si="1026"/>
        <v>Inviable Sanitariamente</v>
      </c>
      <c r="NGS475" s="44" t="str">
        <f t="shared" si="1026"/>
        <v>Inviable Sanitariamente</v>
      </c>
      <c r="NGT475" s="44" t="str">
        <f t="shared" si="1026"/>
        <v>Inviable Sanitariamente</v>
      </c>
      <c r="NGU475" s="44" t="str">
        <f t="shared" si="1026"/>
        <v>Inviable Sanitariamente</v>
      </c>
      <c r="NGV475" s="44" t="str">
        <f t="shared" si="1026"/>
        <v>Inviable Sanitariamente</v>
      </c>
      <c r="NGW475" s="44" t="str">
        <f t="shared" si="1026"/>
        <v>Inviable Sanitariamente</v>
      </c>
      <c r="NGX475" s="44" t="str">
        <f t="shared" si="1027"/>
        <v>Inviable Sanitariamente</v>
      </c>
      <c r="NGY475" s="44" t="str">
        <f t="shared" si="1027"/>
        <v>Inviable Sanitariamente</v>
      </c>
      <c r="NGZ475" s="44" t="str">
        <f t="shared" si="1027"/>
        <v>Inviable Sanitariamente</v>
      </c>
      <c r="NHA475" s="44" t="str">
        <f t="shared" si="1027"/>
        <v>Inviable Sanitariamente</v>
      </c>
      <c r="NHB475" s="44" t="str">
        <f t="shared" si="1027"/>
        <v>Inviable Sanitariamente</v>
      </c>
      <c r="NHC475" s="44" t="str">
        <f t="shared" si="1027"/>
        <v>Inviable Sanitariamente</v>
      </c>
      <c r="NHD475" s="44" t="str">
        <f t="shared" si="1027"/>
        <v>Inviable Sanitariamente</v>
      </c>
      <c r="NHE475" s="44" t="str">
        <f t="shared" si="1027"/>
        <v>Inviable Sanitariamente</v>
      </c>
      <c r="NHF475" s="44" t="str">
        <f t="shared" si="1027"/>
        <v>Inviable Sanitariamente</v>
      </c>
      <c r="NHG475" s="44" t="str">
        <f t="shared" si="1027"/>
        <v>Inviable Sanitariamente</v>
      </c>
      <c r="NHH475" s="44" t="str">
        <f t="shared" si="1028"/>
        <v>Inviable Sanitariamente</v>
      </c>
      <c r="NHI475" s="44" t="str">
        <f t="shared" si="1028"/>
        <v>Inviable Sanitariamente</v>
      </c>
      <c r="NHJ475" s="44" t="str">
        <f t="shared" si="1028"/>
        <v>Inviable Sanitariamente</v>
      </c>
      <c r="NHK475" s="44" t="str">
        <f t="shared" si="1028"/>
        <v>Inviable Sanitariamente</v>
      </c>
      <c r="NHL475" s="44" t="str">
        <f t="shared" si="1028"/>
        <v>Inviable Sanitariamente</v>
      </c>
      <c r="NHM475" s="44" t="str">
        <f t="shared" si="1028"/>
        <v>Inviable Sanitariamente</v>
      </c>
      <c r="NHN475" s="44" t="str">
        <f t="shared" si="1028"/>
        <v>Inviable Sanitariamente</v>
      </c>
      <c r="NHO475" s="44" t="str">
        <f t="shared" si="1028"/>
        <v>Inviable Sanitariamente</v>
      </c>
      <c r="NHP475" s="44" t="str">
        <f t="shared" si="1028"/>
        <v>Inviable Sanitariamente</v>
      </c>
      <c r="NHQ475" s="44" t="str">
        <f t="shared" si="1028"/>
        <v>Inviable Sanitariamente</v>
      </c>
      <c r="NHR475" s="44" t="str">
        <f t="shared" si="1029"/>
        <v>Inviable Sanitariamente</v>
      </c>
      <c r="NHS475" s="44" t="str">
        <f t="shared" si="1029"/>
        <v>Inviable Sanitariamente</v>
      </c>
      <c r="NHT475" s="44" t="str">
        <f t="shared" si="1029"/>
        <v>Inviable Sanitariamente</v>
      </c>
      <c r="NHU475" s="44" t="str">
        <f t="shared" si="1029"/>
        <v>Inviable Sanitariamente</v>
      </c>
      <c r="NHV475" s="44" t="str">
        <f t="shared" si="1029"/>
        <v>Inviable Sanitariamente</v>
      </c>
      <c r="NHW475" s="44" t="str">
        <f t="shared" si="1029"/>
        <v>Inviable Sanitariamente</v>
      </c>
      <c r="NHX475" s="44" t="str">
        <f t="shared" si="1029"/>
        <v>Inviable Sanitariamente</v>
      </c>
      <c r="NHY475" s="44" t="str">
        <f t="shared" si="1029"/>
        <v>Inviable Sanitariamente</v>
      </c>
      <c r="NHZ475" s="44" t="str">
        <f t="shared" si="1029"/>
        <v>Inviable Sanitariamente</v>
      </c>
      <c r="NIA475" s="44" t="str">
        <f t="shared" si="1029"/>
        <v>Inviable Sanitariamente</v>
      </c>
      <c r="NIB475" s="44" t="str">
        <f t="shared" si="1030"/>
        <v>Inviable Sanitariamente</v>
      </c>
      <c r="NIC475" s="44" t="str">
        <f t="shared" si="1030"/>
        <v>Inviable Sanitariamente</v>
      </c>
      <c r="NID475" s="44" t="str">
        <f t="shared" si="1030"/>
        <v>Inviable Sanitariamente</v>
      </c>
      <c r="NIE475" s="44" t="str">
        <f t="shared" si="1030"/>
        <v>Inviable Sanitariamente</v>
      </c>
      <c r="NIF475" s="44" t="str">
        <f t="shared" si="1030"/>
        <v>Inviable Sanitariamente</v>
      </c>
      <c r="NIG475" s="44" t="str">
        <f t="shared" si="1030"/>
        <v>Inviable Sanitariamente</v>
      </c>
      <c r="NIH475" s="44" t="str">
        <f t="shared" si="1030"/>
        <v>Inviable Sanitariamente</v>
      </c>
      <c r="NII475" s="44" t="str">
        <f t="shared" si="1030"/>
        <v>Inviable Sanitariamente</v>
      </c>
      <c r="NIJ475" s="44" t="str">
        <f t="shared" si="1030"/>
        <v>Inviable Sanitariamente</v>
      </c>
      <c r="NIK475" s="44" t="str">
        <f t="shared" si="1030"/>
        <v>Inviable Sanitariamente</v>
      </c>
      <c r="NIL475" s="44" t="str">
        <f t="shared" si="1031"/>
        <v>Inviable Sanitariamente</v>
      </c>
      <c r="NIM475" s="44" t="str">
        <f t="shared" si="1031"/>
        <v>Inviable Sanitariamente</v>
      </c>
      <c r="NIN475" s="44" t="str">
        <f t="shared" si="1031"/>
        <v>Inviable Sanitariamente</v>
      </c>
      <c r="NIO475" s="44" t="str">
        <f t="shared" si="1031"/>
        <v>Inviable Sanitariamente</v>
      </c>
      <c r="NIP475" s="44" t="str">
        <f t="shared" si="1031"/>
        <v>Inviable Sanitariamente</v>
      </c>
      <c r="NIQ475" s="44" t="str">
        <f t="shared" si="1031"/>
        <v>Inviable Sanitariamente</v>
      </c>
      <c r="NIR475" s="44" t="str">
        <f t="shared" si="1031"/>
        <v>Inviable Sanitariamente</v>
      </c>
      <c r="NIS475" s="44" t="str">
        <f t="shared" si="1031"/>
        <v>Inviable Sanitariamente</v>
      </c>
      <c r="NIT475" s="44" t="str">
        <f t="shared" si="1031"/>
        <v>Inviable Sanitariamente</v>
      </c>
      <c r="NIU475" s="44" t="str">
        <f t="shared" si="1031"/>
        <v>Inviable Sanitariamente</v>
      </c>
      <c r="NIV475" s="44" t="str">
        <f t="shared" si="1032"/>
        <v>Inviable Sanitariamente</v>
      </c>
      <c r="NIW475" s="44" t="str">
        <f t="shared" si="1032"/>
        <v>Inviable Sanitariamente</v>
      </c>
      <c r="NIX475" s="44" t="str">
        <f t="shared" si="1032"/>
        <v>Inviable Sanitariamente</v>
      </c>
      <c r="NIY475" s="44" t="str">
        <f t="shared" si="1032"/>
        <v>Inviable Sanitariamente</v>
      </c>
      <c r="NIZ475" s="44" t="str">
        <f t="shared" si="1032"/>
        <v>Inviable Sanitariamente</v>
      </c>
      <c r="NJA475" s="44" t="str">
        <f t="shared" si="1032"/>
        <v>Inviable Sanitariamente</v>
      </c>
      <c r="NJB475" s="44" t="str">
        <f t="shared" si="1032"/>
        <v>Inviable Sanitariamente</v>
      </c>
      <c r="NJC475" s="44" t="str">
        <f t="shared" si="1032"/>
        <v>Inviable Sanitariamente</v>
      </c>
      <c r="NJD475" s="44" t="str">
        <f t="shared" si="1032"/>
        <v>Inviable Sanitariamente</v>
      </c>
      <c r="NJE475" s="44" t="str">
        <f t="shared" si="1032"/>
        <v>Inviable Sanitariamente</v>
      </c>
      <c r="NJF475" s="44" t="str">
        <f t="shared" si="1033"/>
        <v>Inviable Sanitariamente</v>
      </c>
      <c r="NJG475" s="44" t="str">
        <f t="shared" si="1033"/>
        <v>Inviable Sanitariamente</v>
      </c>
      <c r="NJH475" s="44" t="str">
        <f t="shared" si="1033"/>
        <v>Inviable Sanitariamente</v>
      </c>
      <c r="NJI475" s="44" t="str">
        <f t="shared" si="1033"/>
        <v>Inviable Sanitariamente</v>
      </c>
      <c r="NJJ475" s="44" t="str">
        <f t="shared" si="1033"/>
        <v>Inviable Sanitariamente</v>
      </c>
      <c r="NJK475" s="44" t="str">
        <f t="shared" si="1033"/>
        <v>Inviable Sanitariamente</v>
      </c>
      <c r="NJL475" s="44" t="str">
        <f t="shared" si="1033"/>
        <v>Inviable Sanitariamente</v>
      </c>
      <c r="NJM475" s="44" t="str">
        <f t="shared" si="1033"/>
        <v>Inviable Sanitariamente</v>
      </c>
      <c r="NJN475" s="44" t="str">
        <f t="shared" si="1033"/>
        <v>Inviable Sanitariamente</v>
      </c>
      <c r="NJO475" s="44" t="str">
        <f t="shared" si="1033"/>
        <v>Inviable Sanitariamente</v>
      </c>
      <c r="NJP475" s="44" t="str">
        <f t="shared" si="1034"/>
        <v>Inviable Sanitariamente</v>
      </c>
      <c r="NJQ475" s="44" t="str">
        <f t="shared" si="1034"/>
        <v>Inviable Sanitariamente</v>
      </c>
      <c r="NJR475" s="44" t="str">
        <f t="shared" si="1034"/>
        <v>Inviable Sanitariamente</v>
      </c>
      <c r="NJS475" s="44" t="str">
        <f t="shared" si="1034"/>
        <v>Inviable Sanitariamente</v>
      </c>
      <c r="NJT475" s="44" t="str">
        <f t="shared" si="1034"/>
        <v>Inviable Sanitariamente</v>
      </c>
      <c r="NJU475" s="44" t="str">
        <f t="shared" si="1034"/>
        <v>Inviable Sanitariamente</v>
      </c>
      <c r="NJV475" s="44" t="str">
        <f t="shared" si="1034"/>
        <v>Inviable Sanitariamente</v>
      </c>
      <c r="NJW475" s="44" t="str">
        <f t="shared" si="1034"/>
        <v>Inviable Sanitariamente</v>
      </c>
      <c r="NJX475" s="44" t="str">
        <f t="shared" si="1034"/>
        <v>Inviable Sanitariamente</v>
      </c>
      <c r="NJY475" s="44" t="str">
        <f t="shared" si="1034"/>
        <v>Inviable Sanitariamente</v>
      </c>
      <c r="NJZ475" s="44" t="str">
        <f t="shared" si="1035"/>
        <v>Inviable Sanitariamente</v>
      </c>
      <c r="NKA475" s="44" t="str">
        <f t="shared" si="1035"/>
        <v>Inviable Sanitariamente</v>
      </c>
      <c r="NKB475" s="44" t="str">
        <f t="shared" si="1035"/>
        <v>Inviable Sanitariamente</v>
      </c>
      <c r="NKC475" s="44" t="str">
        <f t="shared" si="1035"/>
        <v>Inviable Sanitariamente</v>
      </c>
      <c r="NKD475" s="44" t="str">
        <f t="shared" si="1035"/>
        <v>Inviable Sanitariamente</v>
      </c>
      <c r="NKE475" s="44" t="str">
        <f t="shared" si="1035"/>
        <v>Inviable Sanitariamente</v>
      </c>
      <c r="NKF475" s="44" t="str">
        <f t="shared" si="1035"/>
        <v>Inviable Sanitariamente</v>
      </c>
      <c r="NKG475" s="44" t="str">
        <f t="shared" si="1035"/>
        <v>Inviable Sanitariamente</v>
      </c>
      <c r="NKH475" s="44" t="str">
        <f t="shared" si="1035"/>
        <v>Inviable Sanitariamente</v>
      </c>
      <c r="NKI475" s="44" t="str">
        <f t="shared" si="1035"/>
        <v>Inviable Sanitariamente</v>
      </c>
      <c r="NKJ475" s="44" t="str">
        <f t="shared" si="1036"/>
        <v>Inviable Sanitariamente</v>
      </c>
      <c r="NKK475" s="44" t="str">
        <f t="shared" si="1036"/>
        <v>Inviable Sanitariamente</v>
      </c>
      <c r="NKL475" s="44" t="str">
        <f t="shared" si="1036"/>
        <v>Inviable Sanitariamente</v>
      </c>
      <c r="NKM475" s="44" t="str">
        <f t="shared" si="1036"/>
        <v>Inviable Sanitariamente</v>
      </c>
      <c r="NKN475" s="44" t="str">
        <f t="shared" si="1036"/>
        <v>Inviable Sanitariamente</v>
      </c>
      <c r="NKO475" s="44" t="str">
        <f t="shared" si="1036"/>
        <v>Inviable Sanitariamente</v>
      </c>
      <c r="NKP475" s="44" t="str">
        <f t="shared" si="1036"/>
        <v>Inviable Sanitariamente</v>
      </c>
      <c r="NKQ475" s="44" t="str">
        <f t="shared" si="1036"/>
        <v>Inviable Sanitariamente</v>
      </c>
      <c r="NKR475" s="44" t="str">
        <f t="shared" si="1036"/>
        <v>Inviable Sanitariamente</v>
      </c>
      <c r="NKS475" s="44" t="str">
        <f t="shared" si="1036"/>
        <v>Inviable Sanitariamente</v>
      </c>
      <c r="NKT475" s="44" t="str">
        <f t="shared" si="1037"/>
        <v>Inviable Sanitariamente</v>
      </c>
      <c r="NKU475" s="44" t="str">
        <f t="shared" si="1037"/>
        <v>Inviable Sanitariamente</v>
      </c>
      <c r="NKV475" s="44" t="str">
        <f t="shared" si="1037"/>
        <v>Inviable Sanitariamente</v>
      </c>
      <c r="NKW475" s="44" t="str">
        <f t="shared" si="1037"/>
        <v>Inviable Sanitariamente</v>
      </c>
      <c r="NKX475" s="44" t="str">
        <f t="shared" si="1037"/>
        <v>Inviable Sanitariamente</v>
      </c>
      <c r="NKY475" s="44" t="str">
        <f t="shared" si="1037"/>
        <v>Inviable Sanitariamente</v>
      </c>
      <c r="NKZ475" s="44" t="str">
        <f t="shared" si="1037"/>
        <v>Inviable Sanitariamente</v>
      </c>
      <c r="NLA475" s="44" t="str">
        <f t="shared" si="1037"/>
        <v>Inviable Sanitariamente</v>
      </c>
      <c r="NLB475" s="44" t="str">
        <f t="shared" si="1037"/>
        <v>Inviable Sanitariamente</v>
      </c>
      <c r="NLC475" s="44" t="str">
        <f t="shared" si="1037"/>
        <v>Inviable Sanitariamente</v>
      </c>
      <c r="NLD475" s="44" t="str">
        <f t="shared" si="1038"/>
        <v>Inviable Sanitariamente</v>
      </c>
      <c r="NLE475" s="44" t="str">
        <f t="shared" si="1038"/>
        <v>Inviable Sanitariamente</v>
      </c>
      <c r="NLF475" s="44" t="str">
        <f t="shared" si="1038"/>
        <v>Inviable Sanitariamente</v>
      </c>
      <c r="NLG475" s="44" t="str">
        <f t="shared" si="1038"/>
        <v>Inviable Sanitariamente</v>
      </c>
      <c r="NLH475" s="44" t="str">
        <f t="shared" si="1038"/>
        <v>Inviable Sanitariamente</v>
      </c>
      <c r="NLI475" s="44" t="str">
        <f t="shared" si="1038"/>
        <v>Inviable Sanitariamente</v>
      </c>
      <c r="NLJ475" s="44" t="str">
        <f t="shared" si="1038"/>
        <v>Inviable Sanitariamente</v>
      </c>
      <c r="NLK475" s="44" t="str">
        <f t="shared" si="1038"/>
        <v>Inviable Sanitariamente</v>
      </c>
      <c r="NLL475" s="44" t="str">
        <f t="shared" si="1038"/>
        <v>Inviable Sanitariamente</v>
      </c>
      <c r="NLM475" s="44" t="str">
        <f t="shared" si="1038"/>
        <v>Inviable Sanitariamente</v>
      </c>
      <c r="NLN475" s="44" t="str">
        <f t="shared" si="1039"/>
        <v>Inviable Sanitariamente</v>
      </c>
      <c r="NLO475" s="44" t="str">
        <f t="shared" si="1039"/>
        <v>Inviable Sanitariamente</v>
      </c>
      <c r="NLP475" s="44" t="str">
        <f t="shared" si="1039"/>
        <v>Inviable Sanitariamente</v>
      </c>
      <c r="NLQ475" s="44" t="str">
        <f t="shared" si="1039"/>
        <v>Inviable Sanitariamente</v>
      </c>
      <c r="NLR475" s="44" t="str">
        <f t="shared" si="1039"/>
        <v>Inviable Sanitariamente</v>
      </c>
      <c r="NLS475" s="44" t="str">
        <f t="shared" si="1039"/>
        <v>Inviable Sanitariamente</v>
      </c>
      <c r="NLT475" s="44" t="str">
        <f t="shared" si="1039"/>
        <v>Inviable Sanitariamente</v>
      </c>
      <c r="NLU475" s="44" t="str">
        <f t="shared" si="1039"/>
        <v>Inviable Sanitariamente</v>
      </c>
      <c r="NLV475" s="44" t="str">
        <f t="shared" si="1039"/>
        <v>Inviable Sanitariamente</v>
      </c>
      <c r="NLW475" s="44" t="str">
        <f t="shared" si="1039"/>
        <v>Inviable Sanitariamente</v>
      </c>
      <c r="NLX475" s="44" t="str">
        <f t="shared" si="1040"/>
        <v>Inviable Sanitariamente</v>
      </c>
      <c r="NLY475" s="44" t="str">
        <f t="shared" si="1040"/>
        <v>Inviable Sanitariamente</v>
      </c>
      <c r="NLZ475" s="44" t="str">
        <f t="shared" si="1040"/>
        <v>Inviable Sanitariamente</v>
      </c>
      <c r="NMA475" s="44" t="str">
        <f t="shared" si="1040"/>
        <v>Inviable Sanitariamente</v>
      </c>
      <c r="NMB475" s="44" t="str">
        <f t="shared" si="1040"/>
        <v>Inviable Sanitariamente</v>
      </c>
      <c r="NMC475" s="44" t="str">
        <f t="shared" si="1040"/>
        <v>Inviable Sanitariamente</v>
      </c>
      <c r="NMD475" s="44" t="str">
        <f t="shared" si="1040"/>
        <v>Inviable Sanitariamente</v>
      </c>
      <c r="NME475" s="44" t="str">
        <f t="shared" si="1040"/>
        <v>Inviable Sanitariamente</v>
      </c>
      <c r="NMF475" s="44" t="str">
        <f t="shared" si="1040"/>
        <v>Inviable Sanitariamente</v>
      </c>
      <c r="NMG475" s="44" t="str">
        <f t="shared" si="1040"/>
        <v>Inviable Sanitariamente</v>
      </c>
      <c r="NMH475" s="44" t="str">
        <f t="shared" si="1041"/>
        <v>Inviable Sanitariamente</v>
      </c>
      <c r="NMI475" s="44" t="str">
        <f t="shared" si="1041"/>
        <v>Inviable Sanitariamente</v>
      </c>
      <c r="NMJ475" s="44" t="str">
        <f t="shared" si="1041"/>
        <v>Inviable Sanitariamente</v>
      </c>
      <c r="NMK475" s="44" t="str">
        <f t="shared" si="1041"/>
        <v>Inviable Sanitariamente</v>
      </c>
      <c r="NML475" s="44" t="str">
        <f t="shared" si="1041"/>
        <v>Inviable Sanitariamente</v>
      </c>
      <c r="NMM475" s="44" t="str">
        <f t="shared" si="1041"/>
        <v>Inviable Sanitariamente</v>
      </c>
      <c r="NMN475" s="44" t="str">
        <f t="shared" si="1041"/>
        <v>Inviable Sanitariamente</v>
      </c>
      <c r="NMO475" s="44" t="str">
        <f t="shared" si="1041"/>
        <v>Inviable Sanitariamente</v>
      </c>
      <c r="NMP475" s="44" t="str">
        <f t="shared" si="1041"/>
        <v>Inviable Sanitariamente</v>
      </c>
      <c r="NMQ475" s="44" t="str">
        <f t="shared" si="1041"/>
        <v>Inviable Sanitariamente</v>
      </c>
      <c r="NMR475" s="44" t="str">
        <f t="shared" si="1042"/>
        <v>Inviable Sanitariamente</v>
      </c>
      <c r="NMS475" s="44" t="str">
        <f t="shared" si="1042"/>
        <v>Inviable Sanitariamente</v>
      </c>
      <c r="NMT475" s="44" t="str">
        <f t="shared" si="1042"/>
        <v>Inviable Sanitariamente</v>
      </c>
      <c r="NMU475" s="44" t="str">
        <f t="shared" si="1042"/>
        <v>Inviable Sanitariamente</v>
      </c>
      <c r="NMV475" s="44" t="str">
        <f t="shared" si="1042"/>
        <v>Inviable Sanitariamente</v>
      </c>
      <c r="NMW475" s="44" t="str">
        <f t="shared" si="1042"/>
        <v>Inviable Sanitariamente</v>
      </c>
      <c r="NMX475" s="44" t="str">
        <f t="shared" si="1042"/>
        <v>Inviable Sanitariamente</v>
      </c>
      <c r="NMY475" s="44" t="str">
        <f t="shared" si="1042"/>
        <v>Inviable Sanitariamente</v>
      </c>
      <c r="NMZ475" s="44" t="str">
        <f t="shared" si="1042"/>
        <v>Inviable Sanitariamente</v>
      </c>
      <c r="NNA475" s="44" t="str">
        <f t="shared" si="1042"/>
        <v>Inviable Sanitariamente</v>
      </c>
      <c r="NNB475" s="44" t="str">
        <f t="shared" si="1043"/>
        <v>Inviable Sanitariamente</v>
      </c>
      <c r="NNC475" s="44" t="str">
        <f t="shared" si="1043"/>
        <v>Inviable Sanitariamente</v>
      </c>
      <c r="NND475" s="44" t="str">
        <f t="shared" si="1043"/>
        <v>Inviable Sanitariamente</v>
      </c>
      <c r="NNE475" s="44" t="str">
        <f t="shared" si="1043"/>
        <v>Inviable Sanitariamente</v>
      </c>
      <c r="NNF475" s="44" t="str">
        <f t="shared" si="1043"/>
        <v>Inviable Sanitariamente</v>
      </c>
      <c r="NNG475" s="44" t="str">
        <f t="shared" si="1043"/>
        <v>Inviable Sanitariamente</v>
      </c>
      <c r="NNH475" s="44" t="str">
        <f t="shared" si="1043"/>
        <v>Inviable Sanitariamente</v>
      </c>
      <c r="NNI475" s="44" t="str">
        <f t="shared" si="1043"/>
        <v>Inviable Sanitariamente</v>
      </c>
      <c r="NNJ475" s="44" t="str">
        <f t="shared" si="1043"/>
        <v>Inviable Sanitariamente</v>
      </c>
      <c r="NNK475" s="44" t="str">
        <f t="shared" si="1043"/>
        <v>Inviable Sanitariamente</v>
      </c>
      <c r="NNL475" s="44" t="str">
        <f t="shared" si="1044"/>
        <v>Inviable Sanitariamente</v>
      </c>
      <c r="NNM475" s="44" t="str">
        <f t="shared" si="1044"/>
        <v>Inviable Sanitariamente</v>
      </c>
      <c r="NNN475" s="44" t="str">
        <f t="shared" si="1044"/>
        <v>Inviable Sanitariamente</v>
      </c>
      <c r="NNO475" s="44" t="str">
        <f t="shared" si="1044"/>
        <v>Inviable Sanitariamente</v>
      </c>
      <c r="NNP475" s="44" t="str">
        <f t="shared" si="1044"/>
        <v>Inviable Sanitariamente</v>
      </c>
      <c r="NNQ475" s="44" t="str">
        <f t="shared" si="1044"/>
        <v>Inviable Sanitariamente</v>
      </c>
      <c r="NNR475" s="44" t="str">
        <f t="shared" si="1044"/>
        <v>Inviable Sanitariamente</v>
      </c>
      <c r="NNS475" s="44" t="str">
        <f t="shared" si="1044"/>
        <v>Inviable Sanitariamente</v>
      </c>
      <c r="NNT475" s="44" t="str">
        <f t="shared" si="1044"/>
        <v>Inviable Sanitariamente</v>
      </c>
      <c r="NNU475" s="44" t="str">
        <f t="shared" si="1044"/>
        <v>Inviable Sanitariamente</v>
      </c>
      <c r="NNV475" s="44" t="str">
        <f t="shared" si="1045"/>
        <v>Inviable Sanitariamente</v>
      </c>
      <c r="NNW475" s="44" t="str">
        <f t="shared" si="1045"/>
        <v>Inviable Sanitariamente</v>
      </c>
      <c r="NNX475" s="44" t="str">
        <f t="shared" si="1045"/>
        <v>Inviable Sanitariamente</v>
      </c>
      <c r="NNY475" s="44" t="str">
        <f t="shared" si="1045"/>
        <v>Inviable Sanitariamente</v>
      </c>
      <c r="NNZ475" s="44" t="str">
        <f t="shared" si="1045"/>
        <v>Inviable Sanitariamente</v>
      </c>
      <c r="NOA475" s="44" t="str">
        <f t="shared" si="1045"/>
        <v>Inviable Sanitariamente</v>
      </c>
      <c r="NOB475" s="44" t="str">
        <f t="shared" si="1045"/>
        <v>Inviable Sanitariamente</v>
      </c>
      <c r="NOC475" s="44" t="str">
        <f t="shared" si="1045"/>
        <v>Inviable Sanitariamente</v>
      </c>
      <c r="NOD475" s="44" t="str">
        <f t="shared" si="1045"/>
        <v>Inviable Sanitariamente</v>
      </c>
      <c r="NOE475" s="44" t="str">
        <f t="shared" si="1045"/>
        <v>Inviable Sanitariamente</v>
      </c>
      <c r="NOF475" s="44" t="str">
        <f t="shared" si="1046"/>
        <v>Inviable Sanitariamente</v>
      </c>
      <c r="NOG475" s="44" t="str">
        <f t="shared" si="1046"/>
        <v>Inviable Sanitariamente</v>
      </c>
      <c r="NOH475" s="44" t="str">
        <f t="shared" si="1046"/>
        <v>Inviable Sanitariamente</v>
      </c>
      <c r="NOI475" s="44" t="str">
        <f t="shared" si="1046"/>
        <v>Inviable Sanitariamente</v>
      </c>
      <c r="NOJ475" s="44" t="str">
        <f t="shared" si="1046"/>
        <v>Inviable Sanitariamente</v>
      </c>
      <c r="NOK475" s="44" t="str">
        <f t="shared" si="1046"/>
        <v>Inviable Sanitariamente</v>
      </c>
      <c r="NOL475" s="44" t="str">
        <f t="shared" si="1046"/>
        <v>Inviable Sanitariamente</v>
      </c>
      <c r="NOM475" s="44" t="str">
        <f t="shared" si="1046"/>
        <v>Inviable Sanitariamente</v>
      </c>
      <c r="NON475" s="44" t="str">
        <f t="shared" si="1046"/>
        <v>Inviable Sanitariamente</v>
      </c>
      <c r="NOO475" s="44" t="str">
        <f t="shared" si="1046"/>
        <v>Inviable Sanitariamente</v>
      </c>
      <c r="NOP475" s="44" t="str">
        <f t="shared" si="1047"/>
        <v>Inviable Sanitariamente</v>
      </c>
      <c r="NOQ475" s="44" t="str">
        <f t="shared" si="1047"/>
        <v>Inviable Sanitariamente</v>
      </c>
      <c r="NOR475" s="44" t="str">
        <f t="shared" si="1047"/>
        <v>Inviable Sanitariamente</v>
      </c>
      <c r="NOS475" s="44" t="str">
        <f t="shared" si="1047"/>
        <v>Inviable Sanitariamente</v>
      </c>
      <c r="NOT475" s="44" t="str">
        <f t="shared" si="1047"/>
        <v>Inviable Sanitariamente</v>
      </c>
      <c r="NOU475" s="44" t="str">
        <f t="shared" si="1047"/>
        <v>Inviable Sanitariamente</v>
      </c>
      <c r="NOV475" s="44" t="str">
        <f t="shared" si="1047"/>
        <v>Inviable Sanitariamente</v>
      </c>
      <c r="NOW475" s="44" t="str">
        <f t="shared" si="1047"/>
        <v>Inviable Sanitariamente</v>
      </c>
      <c r="NOX475" s="44" t="str">
        <f t="shared" si="1047"/>
        <v>Inviable Sanitariamente</v>
      </c>
      <c r="NOY475" s="44" t="str">
        <f t="shared" si="1047"/>
        <v>Inviable Sanitariamente</v>
      </c>
      <c r="NOZ475" s="44" t="str">
        <f t="shared" si="1048"/>
        <v>Inviable Sanitariamente</v>
      </c>
      <c r="NPA475" s="44" t="str">
        <f t="shared" si="1048"/>
        <v>Inviable Sanitariamente</v>
      </c>
      <c r="NPB475" s="44" t="str">
        <f t="shared" si="1048"/>
        <v>Inviable Sanitariamente</v>
      </c>
      <c r="NPC475" s="44" t="str">
        <f t="shared" si="1048"/>
        <v>Inviable Sanitariamente</v>
      </c>
      <c r="NPD475" s="44" t="str">
        <f t="shared" si="1048"/>
        <v>Inviable Sanitariamente</v>
      </c>
      <c r="NPE475" s="44" t="str">
        <f t="shared" si="1048"/>
        <v>Inviable Sanitariamente</v>
      </c>
      <c r="NPF475" s="44" t="str">
        <f t="shared" si="1048"/>
        <v>Inviable Sanitariamente</v>
      </c>
      <c r="NPG475" s="44" t="str">
        <f t="shared" si="1048"/>
        <v>Inviable Sanitariamente</v>
      </c>
      <c r="NPH475" s="44" t="str">
        <f t="shared" si="1048"/>
        <v>Inviable Sanitariamente</v>
      </c>
      <c r="NPI475" s="44" t="str">
        <f t="shared" si="1048"/>
        <v>Inviable Sanitariamente</v>
      </c>
      <c r="NPJ475" s="44" t="str">
        <f t="shared" si="1049"/>
        <v>Inviable Sanitariamente</v>
      </c>
      <c r="NPK475" s="44" t="str">
        <f t="shared" si="1049"/>
        <v>Inviable Sanitariamente</v>
      </c>
      <c r="NPL475" s="44" t="str">
        <f t="shared" si="1049"/>
        <v>Inviable Sanitariamente</v>
      </c>
      <c r="NPM475" s="44" t="str">
        <f t="shared" si="1049"/>
        <v>Inviable Sanitariamente</v>
      </c>
      <c r="NPN475" s="44" t="str">
        <f t="shared" si="1049"/>
        <v>Inviable Sanitariamente</v>
      </c>
      <c r="NPO475" s="44" t="str">
        <f t="shared" si="1049"/>
        <v>Inviable Sanitariamente</v>
      </c>
      <c r="NPP475" s="44" t="str">
        <f t="shared" si="1049"/>
        <v>Inviable Sanitariamente</v>
      </c>
      <c r="NPQ475" s="44" t="str">
        <f t="shared" si="1049"/>
        <v>Inviable Sanitariamente</v>
      </c>
      <c r="NPR475" s="44" t="str">
        <f t="shared" si="1049"/>
        <v>Inviable Sanitariamente</v>
      </c>
      <c r="NPS475" s="44" t="str">
        <f t="shared" si="1049"/>
        <v>Inviable Sanitariamente</v>
      </c>
      <c r="NPT475" s="44" t="str">
        <f t="shared" si="1050"/>
        <v>Inviable Sanitariamente</v>
      </c>
      <c r="NPU475" s="44" t="str">
        <f t="shared" si="1050"/>
        <v>Inviable Sanitariamente</v>
      </c>
      <c r="NPV475" s="44" t="str">
        <f t="shared" si="1050"/>
        <v>Inviable Sanitariamente</v>
      </c>
      <c r="NPW475" s="44" t="str">
        <f t="shared" si="1050"/>
        <v>Inviable Sanitariamente</v>
      </c>
      <c r="NPX475" s="44" t="str">
        <f t="shared" si="1050"/>
        <v>Inviable Sanitariamente</v>
      </c>
      <c r="NPY475" s="44" t="str">
        <f t="shared" si="1050"/>
        <v>Inviable Sanitariamente</v>
      </c>
      <c r="NPZ475" s="44" t="str">
        <f t="shared" si="1050"/>
        <v>Inviable Sanitariamente</v>
      </c>
      <c r="NQA475" s="44" t="str">
        <f t="shared" si="1050"/>
        <v>Inviable Sanitariamente</v>
      </c>
      <c r="NQB475" s="44" t="str">
        <f t="shared" si="1050"/>
        <v>Inviable Sanitariamente</v>
      </c>
      <c r="NQC475" s="44" t="str">
        <f t="shared" si="1050"/>
        <v>Inviable Sanitariamente</v>
      </c>
      <c r="NQD475" s="44" t="str">
        <f t="shared" si="1051"/>
        <v>Inviable Sanitariamente</v>
      </c>
      <c r="NQE475" s="44" t="str">
        <f t="shared" si="1051"/>
        <v>Inviable Sanitariamente</v>
      </c>
      <c r="NQF475" s="44" t="str">
        <f t="shared" si="1051"/>
        <v>Inviable Sanitariamente</v>
      </c>
      <c r="NQG475" s="44" t="str">
        <f t="shared" si="1051"/>
        <v>Inviable Sanitariamente</v>
      </c>
      <c r="NQH475" s="44" t="str">
        <f t="shared" si="1051"/>
        <v>Inviable Sanitariamente</v>
      </c>
      <c r="NQI475" s="44" t="str">
        <f t="shared" si="1051"/>
        <v>Inviable Sanitariamente</v>
      </c>
      <c r="NQJ475" s="44" t="str">
        <f t="shared" si="1051"/>
        <v>Inviable Sanitariamente</v>
      </c>
      <c r="NQK475" s="44" t="str">
        <f t="shared" si="1051"/>
        <v>Inviable Sanitariamente</v>
      </c>
      <c r="NQL475" s="44" t="str">
        <f t="shared" si="1051"/>
        <v>Inviable Sanitariamente</v>
      </c>
      <c r="NQM475" s="44" t="str">
        <f t="shared" si="1051"/>
        <v>Inviable Sanitariamente</v>
      </c>
      <c r="NQN475" s="44" t="str">
        <f t="shared" si="1052"/>
        <v>Inviable Sanitariamente</v>
      </c>
      <c r="NQO475" s="44" t="str">
        <f t="shared" si="1052"/>
        <v>Inviable Sanitariamente</v>
      </c>
      <c r="NQP475" s="44" t="str">
        <f t="shared" si="1052"/>
        <v>Inviable Sanitariamente</v>
      </c>
      <c r="NQQ475" s="44" t="str">
        <f t="shared" si="1052"/>
        <v>Inviable Sanitariamente</v>
      </c>
      <c r="NQR475" s="44" t="str">
        <f t="shared" si="1052"/>
        <v>Inviable Sanitariamente</v>
      </c>
      <c r="NQS475" s="44" t="str">
        <f t="shared" si="1052"/>
        <v>Inviable Sanitariamente</v>
      </c>
      <c r="NQT475" s="44" t="str">
        <f t="shared" si="1052"/>
        <v>Inviable Sanitariamente</v>
      </c>
      <c r="NQU475" s="44" t="str">
        <f t="shared" si="1052"/>
        <v>Inviable Sanitariamente</v>
      </c>
      <c r="NQV475" s="44" t="str">
        <f t="shared" si="1052"/>
        <v>Inviable Sanitariamente</v>
      </c>
      <c r="NQW475" s="44" t="str">
        <f t="shared" si="1052"/>
        <v>Inviable Sanitariamente</v>
      </c>
      <c r="NQX475" s="44" t="str">
        <f t="shared" si="1053"/>
        <v>Inviable Sanitariamente</v>
      </c>
      <c r="NQY475" s="44" t="str">
        <f t="shared" si="1053"/>
        <v>Inviable Sanitariamente</v>
      </c>
      <c r="NQZ475" s="44" t="str">
        <f t="shared" si="1053"/>
        <v>Inviable Sanitariamente</v>
      </c>
      <c r="NRA475" s="44" t="str">
        <f t="shared" si="1053"/>
        <v>Inviable Sanitariamente</v>
      </c>
      <c r="NRB475" s="44" t="str">
        <f t="shared" si="1053"/>
        <v>Inviable Sanitariamente</v>
      </c>
      <c r="NRC475" s="44" t="str">
        <f t="shared" si="1053"/>
        <v>Inviable Sanitariamente</v>
      </c>
      <c r="NRD475" s="44" t="str">
        <f t="shared" si="1053"/>
        <v>Inviable Sanitariamente</v>
      </c>
      <c r="NRE475" s="44" t="str">
        <f t="shared" si="1053"/>
        <v>Inviable Sanitariamente</v>
      </c>
      <c r="NRF475" s="44" t="str">
        <f t="shared" si="1053"/>
        <v>Inviable Sanitariamente</v>
      </c>
      <c r="NRG475" s="44" t="str">
        <f t="shared" si="1053"/>
        <v>Inviable Sanitariamente</v>
      </c>
      <c r="NRH475" s="44" t="str">
        <f t="shared" si="1054"/>
        <v>Inviable Sanitariamente</v>
      </c>
      <c r="NRI475" s="44" t="str">
        <f t="shared" si="1054"/>
        <v>Inviable Sanitariamente</v>
      </c>
      <c r="NRJ475" s="44" t="str">
        <f t="shared" si="1054"/>
        <v>Inviable Sanitariamente</v>
      </c>
      <c r="NRK475" s="44" t="str">
        <f t="shared" si="1054"/>
        <v>Inviable Sanitariamente</v>
      </c>
      <c r="NRL475" s="44" t="str">
        <f t="shared" si="1054"/>
        <v>Inviable Sanitariamente</v>
      </c>
      <c r="NRM475" s="44" t="str">
        <f t="shared" si="1054"/>
        <v>Inviable Sanitariamente</v>
      </c>
      <c r="NRN475" s="44" t="str">
        <f t="shared" si="1054"/>
        <v>Inviable Sanitariamente</v>
      </c>
      <c r="NRO475" s="44" t="str">
        <f t="shared" si="1054"/>
        <v>Inviable Sanitariamente</v>
      </c>
      <c r="NRP475" s="44" t="str">
        <f t="shared" si="1054"/>
        <v>Inviable Sanitariamente</v>
      </c>
      <c r="NRQ475" s="44" t="str">
        <f t="shared" si="1054"/>
        <v>Inviable Sanitariamente</v>
      </c>
      <c r="NRR475" s="44" t="str">
        <f t="shared" si="1055"/>
        <v>Inviable Sanitariamente</v>
      </c>
      <c r="NRS475" s="44" t="str">
        <f t="shared" si="1055"/>
        <v>Inviable Sanitariamente</v>
      </c>
      <c r="NRT475" s="44" t="str">
        <f t="shared" si="1055"/>
        <v>Inviable Sanitariamente</v>
      </c>
      <c r="NRU475" s="44" t="str">
        <f t="shared" si="1055"/>
        <v>Inviable Sanitariamente</v>
      </c>
      <c r="NRV475" s="44" t="str">
        <f t="shared" si="1055"/>
        <v>Inviable Sanitariamente</v>
      </c>
      <c r="NRW475" s="44" t="str">
        <f t="shared" si="1055"/>
        <v>Inviable Sanitariamente</v>
      </c>
      <c r="NRX475" s="44" t="str">
        <f t="shared" si="1055"/>
        <v>Inviable Sanitariamente</v>
      </c>
      <c r="NRY475" s="44" t="str">
        <f t="shared" si="1055"/>
        <v>Inviable Sanitariamente</v>
      </c>
      <c r="NRZ475" s="44" t="str">
        <f t="shared" si="1055"/>
        <v>Inviable Sanitariamente</v>
      </c>
      <c r="NSA475" s="44" t="str">
        <f t="shared" si="1055"/>
        <v>Inviable Sanitariamente</v>
      </c>
      <c r="NSB475" s="44" t="str">
        <f t="shared" si="1056"/>
        <v>Inviable Sanitariamente</v>
      </c>
      <c r="NSC475" s="44" t="str">
        <f t="shared" si="1056"/>
        <v>Inviable Sanitariamente</v>
      </c>
      <c r="NSD475" s="44" t="str">
        <f t="shared" si="1056"/>
        <v>Inviable Sanitariamente</v>
      </c>
      <c r="NSE475" s="44" t="str">
        <f t="shared" si="1056"/>
        <v>Inviable Sanitariamente</v>
      </c>
      <c r="NSF475" s="44" t="str">
        <f t="shared" si="1056"/>
        <v>Inviable Sanitariamente</v>
      </c>
      <c r="NSG475" s="44" t="str">
        <f t="shared" si="1056"/>
        <v>Inviable Sanitariamente</v>
      </c>
      <c r="NSH475" s="44" t="str">
        <f t="shared" si="1056"/>
        <v>Inviable Sanitariamente</v>
      </c>
      <c r="NSI475" s="44" t="str">
        <f t="shared" si="1056"/>
        <v>Inviable Sanitariamente</v>
      </c>
      <c r="NSJ475" s="44" t="str">
        <f t="shared" si="1056"/>
        <v>Inviable Sanitariamente</v>
      </c>
      <c r="NSK475" s="44" t="str">
        <f t="shared" si="1056"/>
        <v>Inviable Sanitariamente</v>
      </c>
      <c r="NSL475" s="44" t="str">
        <f t="shared" si="1057"/>
        <v>Inviable Sanitariamente</v>
      </c>
      <c r="NSM475" s="44" t="str">
        <f t="shared" si="1057"/>
        <v>Inviable Sanitariamente</v>
      </c>
      <c r="NSN475" s="44" t="str">
        <f t="shared" si="1057"/>
        <v>Inviable Sanitariamente</v>
      </c>
      <c r="NSO475" s="44" t="str">
        <f t="shared" si="1057"/>
        <v>Inviable Sanitariamente</v>
      </c>
      <c r="NSP475" s="44" t="str">
        <f t="shared" si="1057"/>
        <v>Inviable Sanitariamente</v>
      </c>
      <c r="NSQ475" s="44" t="str">
        <f t="shared" si="1057"/>
        <v>Inviable Sanitariamente</v>
      </c>
      <c r="NSR475" s="44" t="str">
        <f t="shared" si="1057"/>
        <v>Inviable Sanitariamente</v>
      </c>
      <c r="NSS475" s="44" t="str">
        <f t="shared" si="1057"/>
        <v>Inviable Sanitariamente</v>
      </c>
      <c r="NST475" s="44" t="str">
        <f t="shared" si="1057"/>
        <v>Inviable Sanitariamente</v>
      </c>
      <c r="NSU475" s="44" t="str">
        <f t="shared" si="1057"/>
        <v>Inviable Sanitariamente</v>
      </c>
      <c r="NSV475" s="44" t="str">
        <f t="shared" si="1058"/>
        <v>Inviable Sanitariamente</v>
      </c>
      <c r="NSW475" s="44" t="str">
        <f t="shared" si="1058"/>
        <v>Inviable Sanitariamente</v>
      </c>
      <c r="NSX475" s="44" t="str">
        <f t="shared" si="1058"/>
        <v>Inviable Sanitariamente</v>
      </c>
      <c r="NSY475" s="44" t="str">
        <f t="shared" si="1058"/>
        <v>Inviable Sanitariamente</v>
      </c>
      <c r="NSZ475" s="44" t="str">
        <f t="shared" si="1058"/>
        <v>Inviable Sanitariamente</v>
      </c>
      <c r="NTA475" s="44" t="str">
        <f t="shared" si="1058"/>
        <v>Inviable Sanitariamente</v>
      </c>
      <c r="NTB475" s="44" t="str">
        <f t="shared" si="1058"/>
        <v>Inviable Sanitariamente</v>
      </c>
      <c r="NTC475" s="44" t="str">
        <f t="shared" si="1058"/>
        <v>Inviable Sanitariamente</v>
      </c>
      <c r="NTD475" s="44" t="str">
        <f t="shared" si="1058"/>
        <v>Inviable Sanitariamente</v>
      </c>
      <c r="NTE475" s="44" t="str">
        <f t="shared" si="1058"/>
        <v>Inviable Sanitariamente</v>
      </c>
      <c r="NTF475" s="44" t="str">
        <f t="shared" si="1059"/>
        <v>Inviable Sanitariamente</v>
      </c>
      <c r="NTG475" s="44" t="str">
        <f t="shared" si="1059"/>
        <v>Inviable Sanitariamente</v>
      </c>
      <c r="NTH475" s="44" t="str">
        <f t="shared" si="1059"/>
        <v>Inviable Sanitariamente</v>
      </c>
      <c r="NTI475" s="44" t="str">
        <f t="shared" si="1059"/>
        <v>Inviable Sanitariamente</v>
      </c>
      <c r="NTJ475" s="44" t="str">
        <f t="shared" si="1059"/>
        <v>Inviable Sanitariamente</v>
      </c>
      <c r="NTK475" s="44" t="str">
        <f t="shared" si="1059"/>
        <v>Inviable Sanitariamente</v>
      </c>
      <c r="NTL475" s="44" t="str">
        <f t="shared" si="1059"/>
        <v>Inviable Sanitariamente</v>
      </c>
      <c r="NTM475" s="44" t="str">
        <f t="shared" si="1059"/>
        <v>Inviable Sanitariamente</v>
      </c>
      <c r="NTN475" s="44" t="str">
        <f t="shared" si="1059"/>
        <v>Inviable Sanitariamente</v>
      </c>
      <c r="NTO475" s="44" t="str">
        <f t="shared" si="1059"/>
        <v>Inviable Sanitariamente</v>
      </c>
      <c r="NTP475" s="44" t="str">
        <f t="shared" si="1060"/>
        <v>Inviable Sanitariamente</v>
      </c>
      <c r="NTQ475" s="44" t="str">
        <f t="shared" si="1060"/>
        <v>Inviable Sanitariamente</v>
      </c>
      <c r="NTR475" s="44" t="str">
        <f t="shared" si="1060"/>
        <v>Inviable Sanitariamente</v>
      </c>
      <c r="NTS475" s="44" t="str">
        <f t="shared" si="1060"/>
        <v>Inviable Sanitariamente</v>
      </c>
      <c r="NTT475" s="44" t="str">
        <f t="shared" si="1060"/>
        <v>Inviable Sanitariamente</v>
      </c>
      <c r="NTU475" s="44" t="str">
        <f t="shared" si="1060"/>
        <v>Inviable Sanitariamente</v>
      </c>
      <c r="NTV475" s="44" t="str">
        <f t="shared" si="1060"/>
        <v>Inviable Sanitariamente</v>
      </c>
      <c r="NTW475" s="44" t="str">
        <f t="shared" si="1060"/>
        <v>Inviable Sanitariamente</v>
      </c>
      <c r="NTX475" s="44" t="str">
        <f t="shared" si="1060"/>
        <v>Inviable Sanitariamente</v>
      </c>
      <c r="NTY475" s="44" t="str">
        <f t="shared" si="1060"/>
        <v>Inviable Sanitariamente</v>
      </c>
      <c r="NTZ475" s="44" t="str">
        <f t="shared" si="1061"/>
        <v>Inviable Sanitariamente</v>
      </c>
      <c r="NUA475" s="44" t="str">
        <f t="shared" si="1061"/>
        <v>Inviable Sanitariamente</v>
      </c>
      <c r="NUB475" s="44" t="str">
        <f t="shared" si="1061"/>
        <v>Inviable Sanitariamente</v>
      </c>
      <c r="NUC475" s="44" t="str">
        <f t="shared" si="1061"/>
        <v>Inviable Sanitariamente</v>
      </c>
      <c r="NUD475" s="44" t="str">
        <f t="shared" si="1061"/>
        <v>Inviable Sanitariamente</v>
      </c>
      <c r="NUE475" s="44" t="str">
        <f t="shared" si="1061"/>
        <v>Inviable Sanitariamente</v>
      </c>
      <c r="NUF475" s="44" t="str">
        <f t="shared" si="1061"/>
        <v>Inviable Sanitariamente</v>
      </c>
      <c r="NUG475" s="44" t="str">
        <f t="shared" si="1061"/>
        <v>Inviable Sanitariamente</v>
      </c>
      <c r="NUH475" s="44" t="str">
        <f t="shared" si="1061"/>
        <v>Inviable Sanitariamente</v>
      </c>
      <c r="NUI475" s="44" t="str">
        <f t="shared" si="1061"/>
        <v>Inviable Sanitariamente</v>
      </c>
      <c r="NUJ475" s="44" t="str">
        <f t="shared" si="1062"/>
        <v>Inviable Sanitariamente</v>
      </c>
      <c r="NUK475" s="44" t="str">
        <f t="shared" si="1062"/>
        <v>Inviable Sanitariamente</v>
      </c>
      <c r="NUL475" s="44" t="str">
        <f t="shared" si="1062"/>
        <v>Inviable Sanitariamente</v>
      </c>
      <c r="NUM475" s="44" t="str">
        <f t="shared" si="1062"/>
        <v>Inviable Sanitariamente</v>
      </c>
      <c r="NUN475" s="44" t="str">
        <f t="shared" si="1062"/>
        <v>Inviable Sanitariamente</v>
      </c>
      <c r="NUO475" s="44" t="str">
        <f t="shared" si="1062"/>
        <v>Inviable Sanitariamente</v>
      </c>
      <c r="NUP475" s="44" t="str">
        <f t="shared" si="1062"/>
        <v>Inviable Sanitariamente</v>
      </c>
      <c r="NUQ475" s="44" t="str">
        <f t="shared" si="1062"/>
        <v>Inviable Sanitariamente</v>
      </c>
      <c r="NUR475" s="44" t="str">
        <f t="shared" si="1062"/>
        <v>Inviable Sanitariamente</v>
      </c>
      <c r="NUS475" s="44" t="str">
        <f t="shared" si="1062"/>
        <v>Inviable Sanitariamente</v>
      </c>
      <c r="NUT475" s="44" t="str">
        <f t="shared" si="1063"/>
        <v>Inviable Sanitariamente</v>
      </c>
      <c r="NUU475" s="44" t="str">
        <f t="shared" si="1063"/>
        <v>Inviable Sanitariamente</v>
      </c>
      <c r="NUV475" s="44" t="str">
        <f t="shared" si="1063"/>
        <v>Inviable Sanitariamente</v>
      </c>
      <c r="NUW475" s="44" t="str">
        <f t="shared" si="1063"/>
        <v>Inviable Sanitariamente</v>
      </c>
      <c r="NUX475" s="44" t="str">
        <f t="shared" si="1063"/>
        <v>Inviable Sanitariamente</v>
      </c>
      <c r="NUY475" s="44" t="str">
        <f t="shared" si="1063"/>
        <v>Inviable Sanitariamente</v>
      </c>
      <c r="NUZ475" s="44" t="str">
        <f t="shared" si="1063"/>
        <v>Inviable Sanitariamente</v>
      </c>
      <c r="NVA475" s="44" t="str">
        <f t="shared" si="1063"/>
        <v>Inviable Sanitariamente</v>
      </c>
      <c r="NVB475" s="44" t="str">
        <f t="shared" si="1063"/>
        <v>Inviable Sanitariamente</v>
      </c>
      <c r="NVC475" s="44" t="str">
        <f t="shared" si="1063"/>
        <v>Inviable Sanitariamente</v>
      </c>
      <c r="NVD475" s="44" t="str">
        <f t="shared" si="1064"/>
        <v>Inviable Sanitariamente</v>
      </c>
      <c r="NVE475" s="44" t="str">
        <f t="shared" si="1064"/>
        <v>Inviable Sanitariamente</v>
      </c>
      <c r="NVF475" s="44" t="str">
        <f t="shared" si="1064"/>
        <v>Inviable Sanitariamente</v>
      </c>
      <c r="NVG475" s="44" t="str">
        <f t="shared" si="1064"/>
        <v>Inviable Sanitariamente</v>
      </c>
      <c r="NVH475" s="44" t="str">
        <f t="shared" si="1064"/>
        <v>Inviable Sanitariamente</v>
      </c>
      <c r="NVI475" s="44" t="str">
        <f t="shared" si="1064"/>
        <v>Inviable Sanitariamente</v>
      </c>
      <c r="NVJ475" s="44" t="str">
        <f t="shared" si="1064"/>
        <v>Inviable Sanitariamente</v>
      </c>
      <c r="NVK475" s="44" t="str">
        <f t="shared" si="1064"/>
        <v>Inviable Sanitariamente</v>
      </c>
      <c r="NVL475" s="44" t="str">
        <f t="shared" si="1064"/>
        <v>Inviable Sanitariamente</v>
      </c>
      <c r="NVM475" s="44" t="str">
        <f t="shared" si="1064"/>
        <v>Inviable Sanitariamente</v>
      </c>
      <c r="NVN475" s="44" t="str">
        <f t="shared" si="1065"/>
        <v>Inviable Sanitariamente</v>
      </c>
      <c r="NVO475" s="44" t="str">
        <f t="shared" si="1065"/>
        <v>Inviable Sanitariamente</v>
      </c>
      <c r="NVP475" s="44" t="str">
        <f t="shared" si="1065"/>
        <v>Inviable Sanitariamente</v>
      </c>
      <c r="NVQ475" s="44" t="str">
        <f t="shared" si="1065"/>
        <v>Inviable Sanitariamente</v>
      </c>
      <c r="NVR475" s="44" t="str">
        <f t="shared" si="1065"/>
        <v>Inviable Sanitariamente</v>
      </c>
      <c r="NVS475" s="44" t="str">
        <f t="shared" si="1065"/>
        <v>Inviable Sanitariamente</v>
      </c>
      <c r="NVT475" s="44" t="str">
        <f t="shared" si="1065"/>
        <v>Inviable Sanitariamente</v>
      </c>
      <c r="NVU475" s="44" t="str">
        <f t="shared" si="1065"/>
        <v>Inviable Sanitariamente</v>
      </c>
      <c r="NVV475" s="44" t="str">
        <f t="shared" si="1065"/>
        <v>Inviable Sanitariamente</v>
      </c>
      <c r="NVW475" s="44" t="str">
        <f t="shared" si="1065"/>
        <v>Inviable Sanitariamente</v>
      </c>
      <c r="NVX475" s="44" t="str">
        <f t="shared" si="1066"/>
        <v>Inviable Sanitariamente</v>
      </c>
      <c r="NVY475" s="44" t="str">
        <f t="shared" si="1066"/>
        <v>Inviable Sanitariamente</v>
      </c>
      <c r="NVZ475" s="44" t="str">
        <f t="shared" si="1066"/>
        <v>Inviable Sanitariamente</v>
      </c>
      <c r="NWA475" s="44" t="str">
        <f t="shared" si="1066"/>
        <v>Inviable Sanitariamente</v>
      </c>
      <c r="NWB475" s="44" t="str">
        <f t="shared" si="1066"/>
        <v>Inviable Sanitariamente</v>
      </c>
      <c r="NWC475" s="44" t="str">
        <f t="shared" si="1066"/>
        <v>Inviable Sanitariamente</v>
      </c>
      <c r="NWD475" s="44" t="str">
        <f t="shared" si="1066"/>
        <v>Inviable Sanitariamente</v>
      </c>
      <c r="NWE475" s="44" t="str">
        <f t="shared" si="1066"/>
        <v>Inviable Sanitariamente</v>
      </c>
      <c r="NWF475" s="44" t="str">
        <f t="shared" si="1066"/>
        <v>Inviable Sanitariamente</v>
      </c>
      <c r="NWG475" s="44" t="str">
        <f t="shared" si="1066"/>
        <v>Inviable Sanitariamente</v>
      </c>
      <c r="NWH475" s="44" t="str">
        <f t="shared" si="1067"/>
        <v>Inviable Sanitariamente</v>
      </c>
      <c r="NWI475" s="44" t="str">
        <f t="shared" si="1067"/>
        <v>Inviable Sanitariamente</v>
      </c>
      <c r="NWJ475" s="44" t="str">
        <f t="shared" si="1067"/>
        <v>Inviable Sanitariamente</v>
      </c>
      <c r="NWK475" s="44" t="str">
        <f t="shared" si="1067"/>
        <v>Inviable Sanitariamente</v>
      </c>
      <c r="NWL475" s="44" t="str">
        <f t="shared" si="1067"/>
        <v>Inviable Sanitariamente</v>
      </c>
      <c r="NWM475" s="44" t="str">
        <f t="shared" si="1067"/>
        <v>Inviable Sanitariamente</v>
      </c>
      <c r="NWN475" s="44" t="str">
        <f t="shared" si="1067"/>
        <v>Inviable Sanitariamente</v>
      </c>
      <c r="NWO475" s="44" t="str">
        <f t="shared" si="1067"/>
        <v>Inviable Sanitariamente</v>
      </c>
      <c r="NWP475" s="44" t="str">
        <f t="shared" si="1067"/>
        <v>Inviable Sanitariamente</v>
      </c>
      <c r="NWQ475" s="44" t="str">
        <f t="shared" si="1067"/>
        <v>Inviable Sanitariamente</v>
      </c>
      <c r="NWR475" s="44" t="str">
        <f t="shared" si="1068"/>
        <v>Inviable Sanitariamente</v>
      </c>
      <c r="NWS475" s="44" t="str">
        <f t="shared" si="1068"/>
        <v>Inviable Sanitariamente</v>
      </c>
      <c r="NWT475" s="44" t="str">
        <f t="shared" si="1068"/>
        <v>Inviable Sanitariamente</v>
      </c>
      <c r="NWU475" s="44" t="str">
        <f t="shared" si="1068"/>
        <v>Inviable Sanitariamente</v>
      </c>
      <c r="NWV475" s="44" t="str">
        <f t="shared" si="1068"/>
        <v>Inviable Sanitariamente</v>
      </c>
      <c r="NWW475" s="44" t="str">
        <f t="shared" si="1068"/>
        <v>Inviable Sanitariamente</v>
      </c>
      <c r="NWX475" s="44" t="str">
        <f t="shared" si="1068"/>
        <v>Inviable Sanitariamente</v>
      </c>
      <c r="NWY475" s="44" t="str">
        <f t="shared" si="1068"/>
        <v>Inviable Sanitariamente</v>
      </c>
      <c r="NWZ475" s="44" t="str">
        <f t="shared" si="1068"/>
        <v>Inviable Sanitariamente</v>
      </c>
      <c r="NXA475" s="44" t="str">
        <f t="shared" si="1068"/>
        <v>Inviable Sanitariamente</v>
      </c>
      <c r="NXB475" s="44" t="str">
        <f t="shared" si="1069"/>
        <v>Inviable Sanitariamente</v>
      </c>
      <c r="NXC475" s="44" t="str">
        <f t="shared" si="1069"/>
        <v>Inviable Sanitariamente</v>
      </c>
      <c r="NXD475" s="44" t="str">
        <f t="shared" si="1069"/>
        <v>Inviable Sanitariamente</v>
      </c>
      <c r="NXE475" s="44" t="str">
        <f t="shared" si="1069"/>
        <v>Inviable Sanitariamente</v>
      </c>
      <c r="NXF475" s="44" t="str">
        <f t="shared" si="1069"/>
        <v>Inviable Sanitariamente</v>
      </c>
      <c r="NXG475" s="44" t="str">
        <f t="shared" si="1069"/>
        <v>Inviable Sanitariamente</v>
      </c>
      <c r="NXH475" s="44" t="str">
        <f t="shared" si="1069"/>
        <v>Inviable Sanitariamente</v>
      </c>
      <c r="NXI475" s="44" t="str">
        <f t="shared" si="1069"/>
        <v>Inviable Sanitariamente</v>
      </c>
      <c r="NXJ475" s="44" t="str">
        <f t="shared" si="1069"/>
        <v>Inviable Sanitariamente</v>
      </c>
      <c r="NXK475" s="44" t="str">
        <f t="shared" si="1069"/>
        <v>Inviable Sanitariamente</v>
      </c>
      <c r="NXL475" s="44" t="str">
        <f t="shared" si="1070"/>
        <v>Inviable Sanitariamente</v>
      </c>
      <c r="NXM475" s="44" t="str">
        <f t="shared" si="1070"/>
        <v>Inviable Sanitariamente</v>
      </c>
      <c r="NXN475" s="44" t="str">
        <f t="shared" si="1070"/>
        <v>Inviable Sanitariamente</v>
      </c>
      <c r="NXO475" s="44" t="str">
        <f t="shared" si="1070"/>
        <v>Inviable Sanitariamente</v>
      </c>
      <c r="NXP475" s="44" t="str">
        <f t="shared" si="1070"/>
        <v>Inviable Sanitariamente</v>
      </c>
      <c r="NXQ475" s="44" t="str">
        <f t="shared" si="1070"/>
        <v>Inviable Sanitariamente</v>
      </c>
      <c r="NXR475" s="44" t="str">
        <f t="shared" si="1070"/>
        <v>Inviable Sanitariamente</v>
      </c>
      <c r="NXS475" s="44" t="str">
        <f t="shared" si="1070"/>
        <v>Inviable Sanitariamente</v>
      </c>
      <c r="NXT475" s="44" t="str">
        <f t="shared" si="1070"/>
        <v>Inviable Sanitariamente</v>
      </c>
      <c r="NXU475" s="44" t="str">
        <f t="shared" si="1070"/>
        <v>Inviable Sanitariamente</v>
      </c>
      <c r="NXV475" s="44" t="str">
        <f t="shared" si="1071"/>
        <v>Inviable Sanitariamente</v>
      </c>
      <c r="NXW475" s="44" t="str">
        <f t="shared" si="1071"/>
        <v>Inviable Sanitariamente</v>
      </c>
      <c r="NXX475" s="44" t="str">
        <f t="shared" si="1071"/>
        <v>Inviable Sanitariamente</v>
      </c>
      <c r="NXY475" s="44" t="str">
        <f t="shared" si="1071"/>
        <v>Inviable Sanitariamente</v>
      </c>
      <c r="NXZ475" s="44" t="str">
        <f t="shared" si="1071"/>
        <v>Inviable Sanitariamente</v>
      </c>
      <c r="NYA475" s="44" t="str">
        <f t="shared" si="1071"/>
        <v>Inviable Sanitariamente</v>
      </c>
      <c r="NYB475" s="44" t="str">
        <f t="shared" si="1071"/>
        <v>Inviable Sanitariamente</v>
      </c>
      <c r="NYC475" s="44" t="str">
        <f t="shared" si="1071"/>
        <v>Inviable Sanitariamente</v>
      </c>
      <c r="NYD475" s="44" t="str">
        <f t="shared" si="1071"/>
        <v>Inviable Sanitariamente</v>
      </c>
      <c r="NYE475" s="44" t="str">
        <f t="shared" si="1071"/>
        <v>Inviable Sanitariamente</v>
      </c>
      <c r="NYF475" s="44" t="str">
        <f t="shared" si="1072"/>
        <v>Inviable Sanitariamente</v>
      </c>
      <c r="NYG475" s="44" t="str">
        <f t="shared" si="1072"/>
        <v>Inviable Sanitariamente</v>
      </c>
      <c r="NYH475" s="44" t="str">
        <f t="shared" si="1072"/>
        <v>Inviable Sanitariamente</v>
      </c>
      <c r="NYI475" s="44" t="str">
        <f t="shared" si="1072"/>
        <v>Inviable Sanitariamente</v>
      </c>
      <c r="NYJ475" s="44" t="str">
        <f t="shared" si="1072"/>
        <v>Inviable Sanitariamente</v>
      </c>
      <c r="NYK475" s="44" t="str">
        <f t="shared" si="1072"/>
        <v>Inviable Sanitariamente</v>
      </c>
      <c r="NYL475" s="44" t="str">
        <f t="shared" si="1072"/>
        <v>Inviable Sanitariamente</v>
      </c>
      <c r="NYM475" s="44" t="str">
        <f t="shared" si="1072"/>
        <v>Inviable Sanitariamente</v>
      </c>
      <c r="NYN475" s="44" t="str">
        <f t="shared" si="1072"/>
        <v>Inviable Sanitariamente</v>
      </c>
      <c r="NYO475" s="44" t="str">
        <f t="shared" si="1072"/>
        <v>Inviable Sanitariamente</v>
      </c>
      <c r="NYP475" s="44" t="str">
        <f t="shared" si="1073"/>
        <v>Inviable Sanitariamente</v>
      </c>
      <c r="NYQ475" s="44" t="str">
        <f t="shared" si="1073"/>
        <v>Inviable Sanitariamente</v>
      </c>
      <c r="NYR475" s="44" t="str">
        <f t="shared" si="1073"/>
        <v>Inviable Sanitariamente</v>
      </c>
      <c r="NYS475" s="44" t="str">
        <f t="shared" si="1073"/>
        <v>Inviable Sanitariamente</v>
      </c>
      <c r="NYT475" s="44" t="str">
        <f t="shared" si="1073"/>
        <v>Inviable Sanitariamente</v>
      </c>
      <c r="NYU475" s="44" t="str">
        <f t="shared" si="1073"/>
        <v>Inviable Sanitariamente</v>
      </c>
      <c r="NYV475" s="44" t="str">
        <f t="shared" si="1073"/>
        <v>Inviable Sanitariamente</v>
      </c>
      <c r="NYW475" s="44" t="str">
        <f t="shared" si="1073"/>
        <v>Inviable Sanitariamente</v>
      </c>
      <c r="NYX475" s="44" t="str">
        <f t="shared" si="1073"/>
        <v>Inviable Sanitariamente</v>
      </c>
      <c r="NYY475" s="44" t="str">
        <f t="shared" si="1073"/>
        <v>Inviable Sanitariamente</v>
      </c>
      <c r="NYZ475" s="44" t="str">
        <f t="shared" si="1074"/>
        <v>Inviable Sanitariamente</v>
      </c>
      <c r="NZA475" s="44" t="str">
        <f t="shared" si="1074"/>
        <v>Inviable Sanitariamente</v>
      </c>
      <c r="NZB475" s="44" t="str">
        <f t="shared" si="1074"/>
        <v>Inviable Sanitariamente</v>
      </c>
      <c r="NZC475" s="44" t="str">
        <f t="shared" si="1074"/>
        <v>Inviable Sanitariamente</v>
      </c>
      <c r="NZD475" s="44" t="str">
        <f t="shared" si="1074"/>
        <v>Inviable Sanitariamente</v>
      </c>
      <c r="NZE475" s="44" t="str">
        <f t="shared" si="1074"/>
        <v>Inviable Sanitariamente</v>
      </c>
      <c r="NZF475" s="44" t="str">
        <f t="shared" si="1074"/>
        <v>Inviable Sanitariamente</v>
      </c>
      <c r="NZG475" s="44" t="str">
        <f t="shared" si="1074"/>
        <v>Inviable Sanitariamente</v>
      </c>
      <c r="NZH475" s="44" t="str">
        <f t="shared" si="1074"/>
        <v>Inviable Sanitariamente</v>
      </c>
      <c r="NZI475" s="44" t="str">
        <f t="shared" si="1074"/>
        <v>Inviable Sanitariamente</v>
      </c>
      <c r="NZJ475" s="44" t="str">
        <f t="shared" si="1075"/>
        <v>Inviable Sanitariamente</v>
      </c>
      <c r="NZK475" s="44" t="str">
        <f t="shared" si="1075"/>
        <v>Inviable Sanitariamente</v>
      </c>
      <c r="NZL475" s="44" t="str">
        <f t="shared" si="1075"/>
        <v>Inviable Sanitariamente</v>
      </c>
      <c r="NZM475" s="44" t="str">
        <f t="shared" si="1075"/>
        <v>Inviable Sanitariamente</v>
      </c>
      <c r="NZN475" s="44" t="str">
        <f t="shared" si="1075"/>
        <v>Inviable Sanitariamente</v>
      </c>
      <c r="NZO475" s="44" t="str">
        <f t="shared" si="1075"/>
        <v>Inviable Sanitariamente</v>
      </c>
      <c r="NZP475" s="44" t="str">
        <f t="shared" si="1075"/>
        <v>Inviable Sanitariamente</v>
      </c>
      <c r="NZQ475" s="44" t="str">
        <f t="shared" si="1075"/>
        <v>Inviable Sanitariamente</v>
      </c>
      <c r="NZR475" s="44" t="str">
        <f t="shared" si="1075"/>
        <v>Inviable Sanitariamente</v>
      </c>
      <c r="NZS475" s="44" t="str">
        <f t="shared" si="1075"/>
        <v>Inviable Sanitariamente</v>
      </c>
      <c r="NZT475" s="44" t="str">
        <f t="shared" si="1076"/>
        <v>Inviable Sanitariamente</v>
      </c>
      <c r="NZU475" s="44" t="str">
        <f t="shared" si="1076"/>
        <v>Inviable Sanitariamente</v>
      </c>
      <c r="NZV475" s="44" t="str">
        <f t="shared" si="1076"/>
        <v>Inviable Sanitariamente</v>
      </c>
      <c r="NZW475" s="44" t="str">
        <f t="shared" si="1076"/>
        <v>Inviable Sanitariamente</v>
      </c>
      <c r="NZX475" s="44" t="str">
        <f t="shared" si="1076"/>
        <v>Inviable Sanitariamente</v>
      </c>
      <c r="NZY475" s="44" t="str">
        <f t="shared" si="1076"/>
        <v>Inviable Sanitariamente</v>
      </c>
      <c r="NZZ475" s="44" t="str">
        <f t="shared" si="1076"/>
        <v>Inviable Sanitariamente</v>
      </c>
      <c r="OAA475" s="44" t="str">
        <f t="shared" si="1076"/>
        <v>Inviable Sanitariamente</v>
      </c>
      <c r="OAB475" s="44" t="str">
        <f t="shared" si="1076"/>
        <v>Inviable Sanitariamente</v>
      </c>
      <c r="OAC475" s="44" t="str">
        <f t="shared" si="1076"/>
        <v>Inviable Sanitariamente</v>
      </c>
      <c r="OAD475" s="44" t="str">
        <f t="shared" si="1077"/>
        <v>Inviable Sanitariamente</v>
      </c>
      <c r="OAE475" s="44" t="str">
        <f t="shared" si="1077"/>
        <v>Inviable Sanitariamente</v>
      </c>
      <c r="OAF475" s="44" t="str">
        <f t="shared" si="1077"/>
        <v>Inviable Sanitariamente</v>
      </c>
      <c r="OAG475" s="44" t="str">
        <f t="shared" si="1077"/>
        <v>Inviable Sanitariamente</v>
      </c>
      <c r="OAH475" s="44" t="str">
        <f t="shared" si="1077"/>
        <v>Inviable Sanitariamente</v>
      </c>
      <c r="OAI475" s="44" t="str">
        <f t="shared" si="1077"/>
        <v>Inviable Sanitariamente</v>
      </c>
      <c r="OAJ475" s="44" t="str">
        <f t="shared" si="1077"/>
        <v>Inviable Sanitariamente</v>
      </c>
      <c r="OAK475" s="44" t="str">
        <f t="shared" si="1077"/>
        <v>Inviable Sanitariamente</v>
      </c>
      <c r="OAL475" s="44" t="str">
        <f t="shared" si="1077"/>
        <v>Inviable Sanitariamente</v>
      </c>
      <c r="OAM475" s="44" t="str">
        <f t="shared" si="1077"/>
        <v>Inviable Sanitariamente</v>
      </c>
      <c r="OAN475" s="44" t="str">
        <f t="shared" si="1078"/>
        <v>Inviable Sanitariamente</v>
      </c>
      <c r="OAO475" s="44" t="str">
        <f t="shared" si="1078"/>
        <v>Inviable Sanitariamente</v>
      </c>
      <c r="OAP475" s="44" t="str">
        <f t="shared" si="1078"/>
        <v>Inviable Sanitariamente</v>
      </c>
      <c r="OAQ475" s="44" t="str">
        <f t="shared" si="1078"/>
        <v>Inviable Sanitariamente</v>
      </c>
      <c r="OAR475" s="44" t="str">
        <f t="shared" si="1078"/>
        <v>Inviable Sanitariamente</v>
      </c>
      <c r="OAS475" s="44" t="str">
        <f t="shared" si="1078"/>
        <v>Inviable Sanitariamente</v>
      </c>
      <c r="OAT475" s="44" t="str">
        <f t="shared" si="1078"/>
        <v>Inviable Sanitariamente</v>
      </c>
      <c r="OAU475" s="44" t="str">
        <f t="shared" si="1078"/>
        <v>Inviable Sanitariamente</v>
      </c>
      <c r="OAV475" s="44" t="str">
        <f t="shared" si="1078"/>
        <v>Inviable Sanitariamente</v>
      </c>
      <c r="OAW475" s="44" t="str">
        <f t="shared" si="1078"/>
        <v>Inviable Sanitariamente</v>
      </c>
      <c r="OAX475" s="44" t="str">
        <f t="shared" si="1079"/>
        <v>Inviable Sanitariamente</v>
      </c>
      <c r="OAY475" s="44" t="str">
        <f t="shared" si="1079"/>
        <v>Inviable Sanitariamente</v>
      </c>
      <c r="OAZ475" s="44" t="str">
        <f t="shared" si="1079"/>
        <v>Inviable Sanitariamente</v>
      </c>
      <c r="OBA475" s="44" t="str">
        <f t="shared" si="1079"/>
        <v>Inviable Sanitariamente</v>
      </c>
      <c r="OBB475" s="44" t="str">
        <f t="shared" si="1079"/>
        <v>Inviable Sanitariamente</v>
      </c>
      <c r="OBC475" s="44" t="str">
        <f t="shared" si="1079"/>
        <v>Inviable Sanitariamente</v>
      </c>
      <c r="OBD475" s="44" t="str">
        <f t="shared" si="1079"/>
        <v>Inviable Sanitariamente</v>
      </c>
      <c r="OBE475" s="44" t="str">
        <f t="shared" si="1079"/>
        <v>Inviable Sanitariamente</v>
      </c>
      <c r="OBF475" s="44" t="str">
        <f t="shared" si="1079"/>
        <v>Inviable Sanitariamente</v>
      </c>
      <c r="OBG475" s="44" t="str">
        <f t="shared" si="1079"/>
        <v>Inviable Sanitariamente</v>
      </c>
      <c r="OBH475" s="44" t="str">
        <f t="shared" si="1080"/>
        <v>Inviable Sanitariamente</v>
      </c>
      <c r="OBI475" s="44" t="str">
        <f t="shared" si="1080"/>
        <v>Inviable Sanitariamente</v>
      </c>
      <c r="OBJ475" s="44" t="str">
        <f t="shared" si="1080"/>
        <v>Inviable Sanitariamente</v>
      </c>
      <c r="OBK475" s="44" t="str">
        <f t="shared" si="1080"/>
        <v>Inviable Sanitariamente</v>
      </c>
      <c r="OBL475" s="44" t="str">
        <f t="shared" si="1080"/>
        <v>Inviable Sanitariamente</v>
      </c>
      <c r="OBM475" s="44" t="str">
        <f t="shared" si="1080"/>
        <v>Inviable Sanitariamente</v>
      </c>
      <c r="OBN475" s="44" t="str">
        <f t="shared" si="1080"/>
        <v>Inviable Sanitariamente</v>
      </c>
      <c r="OBO475" s="44" t="str">
        <f t="shared" si="1080"/>
        <v>Inviable Sanitariamente</v>
      </c>
      <c r="OBP475" s="44" t="str">
        <f t="shared" si="1080"/>
        <v>Inviable Sanitariamente</v>
      </c>
      <c r="OBQ475" s="44" t="str">
        <f t="shared" si="1080"/>
        <v>Inviable Sanitariamente</v>
      </c>
      <c r="OBR475" s="44" t="str">
        <f t="shared" si="1081"/>
        <v>Inviable Sanitariamente</v>
      </c>
      <c r="OBS475" s="44" t="str">
        <f t="shared" si="1081"/>
        <v>Inviable Sanitariamente</v>
      </c>
      <c r="OBT475" s="44" t="str">
        <f t="shared" si="1081"/>
        <v>Inviable Sanitariamente</v>
      </c>
      <c r="OBU475" s="44" t="str">
        <f t="shared" si="1081"/>
        <v>Inviable Sanitariamente</v>
      </c>
      <c r="OBV475" s="44" t="str">
        <f t="shared" si="1081"/>
        <v>Inviable Sanitariamente</v>
      </c>
      <c r="OBW475" s="44" t="str">
        <f t="shared" si="1081"/>
        <v>Inviable Sanitariamente</v>
      </c>
      <c r="OBX475" s="44" t="str">
        <f t="shared" si="1081"/>
        <v>Inviable Sanitariamente</v>
      </c>
      <c r="OBY475" s="44" t="str">
        <f t="shared" si="1081"/>
        <v>Inviable Sanitariamente</v>
      </c>
      <c r="OBZ475" s="44" t="str">
        <f t="shared" si="1081"/>
        <v>Inviable Sanitariamente</v>
      </c>
      <c r="OCA475" s="44" t="str">
        <f t="shared" si="1081"/>
        <v>Inviable Sanitariamente</v>
      </c>
      <c r="OCB475" s="44" t="str">
        <f t="shared" si="1082"/>
        <v>Inviable Sanitariamente</v>
      </c>
      <c r="OCC475" s="44" t="str">
        <f t="shared" si="1082"/>
        <v>Inviable Sanitariamente</v>
      </c>
      <c r="OCD475" s="44" t="str">
        <f t="shared" si="1082"/>
        <v>Inviable Sanitariamente</v>
      </c>
      <c r="OCE475" s="44" t="str">
        <f t="shared" si="1082"/>
        <v>Inviable Sanitariamente</v>
      </c>
      <c r="OCF475" s="44" t="str">
        <f t="shared" si="1082"/>
        <v>Inviable Sanitariamente</v>
      </c>
      <c r="OCG475" s="44" t="str">
        <f t="shared" si="1082"/>
        <v>Inviable Sanitariamente</v>
      </c>
      <c r="OCH475" s="44" t="str">
        <f t="shared" si="1082"/>
        <v>Inviable Sanitariamente</v>
      </c>
      <c r="OCI475" s="44" t="str">
        <f t="shared" si="1082"/>
        <v>Inviable Sanitariamente</v>
      </c>
      <c r="OCJ475" s="44" t="str">
        <f t="shared" si="1082"/>
        <v>Inviable Sanitariamente</v>
      </c>
      <c r="OCK475" s="44" t="str">
        <f t="shared" si="1082"/>
        <v>Inviable Sanitariamente</v>
      </c>
      <c r="OCL475" s="44" t="str">
        <f t="shared" si="1083"/>
        <v>Inviable Sanitariamente</v>
      </c>
      <c r="OCM475" s="44" t="str">
        <f t="shared" si="1083"/>
        <v>Inviable Sanitariamente</v>
      </c>
      <c r="OCN475" s="44" t="str">
        <f t="shared" si="1083"/>
        <v>Inviable Sanitariamente</v>
      </c>
      <c r="OCO475" s="44" t="str">
        <f t="shared" si="1083"/>
        <v>Inviable Sanitariamente</v>
      </c>
      <c r="OCP475" s="44" t="str">
        <f t="shared" si="1083"/>
        <v>Inviable Sanitariamente</v>
      </c>
      <c r="OCQ475" s="44" t="str">
        <f t="shared" si="1083"/>
        <v>Inviable Sanitariamente</v>
      </c>
      <c r="OCR475" s="44" t="str">
        <f t="shared" si="1083"/>
        <v>Inviable Sanitariamente</v>
      </c>
      <c r="OCS475" s="44" t="str">
        <f t="shared" si="1083"/>
        <v>Inviable Sanitariamente</v>
      </c>
      <c r="OCT475" s="44" t="str">
        <f t="shared" si="1083"/>
        <v>Inviable Sanitariamente</v>
      </c>
      <c r="OCU475" s="44" t="str">
        <f t="shared" si="1083"/>
        <v>Inviable Sanitariamente</v>
      </c>
      <c r="OCV475" s="44" t="str">
        <f t="shared" si="1084"/>
        <v>Inviable Sanitariamente</v>
      </c>
      <c r="OCW475" s="44" t="str">
        <f t="shared" si="1084"/>
        <v>Inviable Sanitariamente</v>
      </c>
      <c r="OCX475" s="44" t="str">
        <f t="shared" si="1084"/>
        <v>Inviable Sanitariamente</v>
      </c>
      <c r="OCY475" s="44" t="str">
        <f t="shared" si="1084"/>
        <v>Inviable Sanitariamente</v>
      </c>
      <c r="OCZ475" s="44" t="str">
        <f t="shared" si="1084"/>
        <v>Inviable Sanitariamente</v>
      </c>
      <c r="ODA475" s="44" t="str">
        <f t="shared" si="1084"/>
        <v>Inviable Sanitariamente</v>
      </c>
      <c r="ODB475" s="44" t="str">
        <f t="shared" si="1084"/>
        <v>Inviable Sanitariamente</v>
      </c>
      <c r="ODC475" s="44" t="str">
        <f t="shared" si="1084"/>
        <v>Inviable Sanitariamente</v>
      </c>
      <c r="ODD475" s="44" t="str">
        <f t="shared" si="1084"/>
        <v>Inviable Sanitariamente</v>
      </c>
      <c r="ODE475" s="44" t="str">
        <f t="shared" si="1084"/>
        <v>Inviable Sanitariamente</v>
      </c>
      <c r="ODF475" s="44" t="str">
        <f t="shared" si="1085"/>
        <v>Inviable Sanitariamente</v>
      </c>
      <c r="ODG475" s="44" t="str">
        <f t="shared" si="1085"/>
        <v>Inviable Sanitariamente</v>
      </c>
      <c r="ODH475" s="44" t="str">
        <f t="shared" si="1085"/>
        <v>Inviable Sanitariamente</v>
      </c>
      <c r="ODI475" s="44" t="str">
        <f t="shared" si="1085"/>
        <v>Inviable Sanitariamente</v>
      </c>
      <c r="ODJ475" s="44" t="str">
        <f t="shared" si="1085"/>
        <v>Inviable Sanitariamente</v>
      </c>
      <c r="ODK475" s="44" t="str">
        <f t="shared" si="1085"/>
        <v>Inviable Sanitariamente</v>
      </c>
      <c r="ODL475" s="44" t="str">
        <f t="shared" si="1085"/>
        <v>Inviable Sanitariamente</v>
      </c>
      <c r="ODM475" s="44" t="str">
        <f t="shared" si="1085"/>
        <v>Inviable Sanitariamente</v>
      </c>
      <c r="ODN475" s="44" t="str">
        <f t="shared" si="1085"/>
        <v>Inviable Sanitariamente</v>
      </c>
      <c r="ODO475" s="44" t="str">
        <f t="shared" si="1085"/>
        <v>Inviable Sanitariamente</v>
      </c>
      <c r="ODP475" s="44" t="str">
        <f t="shared" si="1086"/>
        <v>Inviable Sanitariamente</v>
      </c>
      <c r="ODQ475" s="44" t="str">
        <f t="shared" si="1086"/>
        <v>Inviable Sanitariamente</v>
      </c>
      <c r="ODR475" s="44" t="str">
        <f t="shared" si="1086"/>
        <v>Inviable Sanitariamente</v>
      </c>
      <c r="ODS475" s="44" t="str">
        <f t="shared" si="1086"/>
        <v>Inviable Sanitariamente</v>
      </c>
      <c r="ODT475" s="44" t="str">
        <f t="shared" si="1086"/>
        <v>Inviable Sanitariamente</v>
      </c>
      <c r="ODU475" s="44" t="str">
        <f t="shared" si="1086"/>
        <v>Inviable Sanitariamente</v>
      </c>
      <c r="ODV475" s="44" t="str">
        <f t="shared" si="1086"/>
        <v>Inviable Sanitariamente</v>
      </c>
      <c r="ODW475" s="44" t="str">
        <f t="shared" si="1086"/>
        <v>Inviable Sanitariamente</v>
      </c>
      <c r="ODX475" s="44" t="str">
        <f t="shared" si="1086"/>
        <v>Inviable Sanitariamente</v>
      </c>
      <c r="ODY475" s="44" t="str">
        <f t="shared" si="1086"/>
        <v>Inviable Sanitariamente</v>
      </c>
      <c r="ODZ475" s="44" t="str">
        <f t="shared" si="1087"/>
        <v>Inviable Sanitariamente</v>
      </c>
      <c r="OEA475" s="44" t="str">
        <f t="shared" si="1087"/>
        <v>Inviable Sanitariamente</v>
      </c>
      <c r="OEB475" s="44" t="str">
        <f t="shared" si="1087"/>
        <v>Inviable Sanitariamente</v>
      </c>
      <c r="OEC475" s="44" t="str">
        <f t="shared" si="1087"/>
        <v>Inviable Sanitariamente</v>
      </c>
      <c r="OED475" s="44" t="str">
        <f t="shared" si="1087"/>
        <v>Inviable Sanitariamente</v>
      </c>
      <c r="OEE475" s="44" t="str">
        <f t="shared" si="1087"/>
        <v>Inviable Sanitariamente</v>
      </c>
      <c r="OEF475" s="44" t="str">
        <f t="shared" si="1087"/>
        <v>Inviable Sanitariamente</v>
      </c>
      <c r="OEG475" s="44" t="str">
        <f t="shared" si="1087"/>
        <v>Inviable Sanitariamente</v>
      </c>
      <c r="OEH475" s="44" t="str">
        <f t="shared" si="1087"/>
        <v>Inviable Sanitariamente</v>
      </c>
      <c r="OEI475" s="44" t="str">
        <f t="shared" si="1087"/>
        <v>Inviable Sanitariamente</v>
      </c>
      <c r="OEJ475" s="44" t="str">
        <f t="shared" si="1088"/>
        <v>Inviable Sanitariamente</v>
      </c>
      <c r="OEK475" s="44" t="str">
        <f t="shared" si="1088"/>
        <v>Inviable Sanitariamente</v>
      </c>
      <c r="OEL475" s="44" t="str">
        <f t="shared" si="1088"/>
        <v>Inviable Sanitariamente</v>
      </c>
      <c r="OEM475" s="44" t="str">
        <f t="shared" si="1088"/>
        <v>Inviable Sanitariamente</v>
      </c>
      <c r="OEN475" s="44" t="str">
        <f t="shared" si="1088"/>
        <v>Inviable Sanitariamente</v>
      </c>
      <c r="OEO475" s="44" t="str">
        <f t="shared" si="1088"/>
        <v>Inviable Sanitariamente</v>
      </c>
      <c r="OEP475" s="44" t="str">
        <f t="shared" si="1088"/>
        <v>Inviable Sanitariamente</v>
      </c>
      <c r="OEQ475" s="44" t="str">
        <f t="shared" si="1088"/>
        <v>Inviable Sanitariamente</v>
      </c>
      <c r="OER475" s="44" t="str">
        <f t="shared" si="1088"/>
        <v>Inviable Sanitariamente</v>
      </c>
      <c r="OES475" s="44" t="str">
        <f t="shared" si="1088"/>
        <v>Inviable Sanitariamente</v>
      </c>
      <c r="OET475" s="44" t="str">
        <f t="shared" si="1089"/>
        <v>Inviable Sanitariamente</v>
      </c>
      <c r="OEU475" s="44" t="str">
        <f t="shared" si="1089"/>
        <v>Inviable Sanitariamente</v>
      </c>
      <c r="OEV475" s="44" t="str">
        <f t="shared" si="1089"/>
        <v>Inviable Sanitariamente</v>
      </c>
      <c r="OEW475" s="44" t="str">
        <f t="shared" si="1089"/>
        <v>Inviable Sanitariamente</v>
      </c>
      <c r="OEX475" s="44" t="str">
        <f t="shared" si="1089"/>
        <v>Inviable Sanitariamente</v>
      </c>
      <c r="OEY475" s="44" t="str">
        <f t="shared" si="1089"/>
        <v>Inviable Sanitariamente</v>
      </c>
      <c r="OEZ475" s="44" t="str">
        <f t="shared" si="1089"/>
        <v>Inviable Sanitariamente</v>
      </c>
      <c r="OFA475" s="44" t="str">
        <f t="shared" si="1089"/>
        <v>Inviable Sanitariamente</v>
      </c>
      <c r="OFB475" s="44" t="str">
        <f t="shared" si="1089"/>
        <v>Inviable Sanitariamente</v>
      </c>
      <c r="OFC475" s="44" t="str">
        <f t="shared" si="1089"/>
        <v>Inviable Sanitariamente</v>
      </c>
      <c r="OFD475" s="44" t="str">
        <f t="shared" si="1090"/>
        <v>Inviable Sanitariamente</v>
      </c>
      <c r="OFE475" s="44" t="str">
        <f t="shared" si="1090"/>
        <v>Inviable Sanitariamente</v>
      </c>
      <c r="OFF475" s="44" t="str">
        <f t="shared" si="1090"/>
        <v>Inviable Sanitariamente</v>
      </c>
      <c r="OFG475" s="44" t="str">
        <f t="shared" si="1090"/>
        <v>Inviable Sanitariamente</v>
      </c>
      <c r="OFH475" s="44" t="str">
        <f t="shared" si="1090"/>
        <v>Inviable Sanitariamente</v>
      </c>
      <c r="OFI475" s="44" t="str">
        <f t="shared" si="1090"/>
        <v>Inviable Sanitariamente</v>
      </c>
      <c r="OFJ475" s="44" t="str">
        <f t="shared" si="1090"/>
        <v>Inviable Sanitariamente</v>
      </c>
      <c r="OFK475" s="44" t="str">
        <f t="shared" si="1090"/>
        <v>Inviable Sanitariamente</v>
      </c>
      <c r="OFL475" s="44" t="str">
        <f t="shared" si="1090"/>
        <v>Inviable Sanitariamente</v>
      </c>
      <c r="OFM475" s="44" t="str">
        <f t="shared" si="1090"/>
        <v>Inviable Sanitariamente</v>
      </c>
      <c r="OFN475" s="44" t="str">
        <f t="shared" si="1091"/>
        <v>Inviable Sanitariamente</v>
      </c>
      <c r="OFO475" s="44" t="str">
        <f t="shared" si="1091"/>
        <v>Inviable Sanitariamente</v>
      </c>
      <c r="OFP475" s="44" t="str">
        <f t="shared" si="1091"/>
        <v>Inviable Sanitariamente</v>
      </c>
      <c r="OFQ475" s="44" t="str">
        <f t="shared" si="1091"/>
        <v>Inviable Sanitariamente</v>
      </c>
      <c r="OFR475" s="44" t="str">
        <f t="shared" si="1091"/>
        <v>Inviable Sanitariamente</v>
      </c>
      <c r="OFS475" s="44" t="str">
        <f t="shared" si="1091"/>
        <v>Inviable Sanitariamente</v>
      </c>
      <c r="OFT475" s="44" t="str">
        <f t="shared" si="1091"/>
        <v>Inviable Sanitariamente</v>
      </c>
      <c r="OFU475" s="44" t="str">
        <f t="shared" si="1091"/>
        <v>Inviable Sanitariamente</v>
      </c>
      <c r="OFV475" s="44" t="str">
        <f t="shared" si="1091"/>
        <v>Inviable Sanitariamente</v>
      </c>
      <c r="OFW475" s="44" t="str">
        <f t="shared" si="1091"/>
        <v>Inviable Sanitariamente</v>
      </c>
      <c r="OFX475" s="44" t="str">
        <f t="shared" si="1092"/>
        <v>Inviable Sanitariamente</v>
      </c>
      <c r="OFY475" s="44" t="str">
        <f t="shared" si="1092"/>
        <v>Inviable Sanitariamente</v>
      </c>
      <c r="OFZ475" s="44" t="str">
        <f t="shared" si="1092"/>
        <v>Inviable Sanitariamente</v>
      </c>
      <c r="OGA475" s="44" t="str">
        <f t="shared" si="1092"/>
        <v>Inviable Sanitariamente</v>
      </c>
      <c r="OGB475" s="44" t="str">
        <f t="shared" si="1092"/>
        <v>Inviable Sanitariamente</v>
      </c>
      <c r="OGC475" s="44" t="str">
        <f t="shared" si="1092"/>
        <v>Inviable Sanitariamente</v>
      </c>
      <c r="OGD475" s="44" t="str">
        <f t="shared" si="1092"/>
        <v>Inviable Sanitariamente</v>
      </c>
      <c r="OGE475" s="44" t="str">
        <f t="shared" si="1092"/>
        <v>Inviable Sanitariamente</v>
      </c>
      <c r="OGF475" s="44" t="str">
        <f t="shared" si="1092"/>
        <v>Inviable Sanitariamente</v>
      </c>
      <c r="OGG475" s="44" t="str">
        <f t="shared" si="1092"/>
        <v>Inviable Sanitariamente</v>
      </c>
      <c r="OGH475" s="44" t="str">
        <f t="shared" si="1093"/>
        <v>Inviable Sanitariamente</v>
      </c>
      <c r="OGI475" s="44" t="str">
        <f t="shared" si="1093"/>
        <v>Inviable Sanitariamente</v>
      </c>
      <c r="OGJ475" s="44" t="str">
        <f t="shared" si="1093"/>
        <v>Inviable Sanitariamente</v>
      </c>
      <c r="OGK475" s="44" t="str">
        <f t="shared" si="1093"/>
        <v>Inviable Sanitariamente</v>
      </c>
      <c r="OGL475" s="44" t="str">
        <f t="shared" si="1093"/>
        <v>Inviable Sanitariamente</v>
      </c>
      <c r="OGM475" s="44" t="str">
        <f t="shared" si="1093"/>
        <v>Inviable Sanitariamente</v>
      </c>
      <c r="OGN475" s="44" t="str">
        <f t="shared" si="1093"/>
        <v>Inviable Sanitariamente</v>
      </c>
      <c r="OGO475" s="44" t="str">
        <f t="shared" si="1093"/>
        <v>Inviable Sanitariamente</v>
      </c>
      <c r="OGP475" s="44" t="str">
        <f t="shared" si="1093"/>
        <v>Inviable Sanitariamente</v>
      </c>
      <c r="OGQ475" s="44" t="str">
        <f t="shared" si="1093"/>
        <v>Inviable Sanitariamente</v>
      </c>
      <c r="OGR475" s="44" t="str">
        <f t="shared" si="1094"/>
        <v>Inviable Sanitariamente</v>
      </c>
      <c r="OGS475" s="44" t="str">
        <f t="shared" si="1094"/>
        <v>Inviable Sanitariamente</v>
      </c>
      <c r="OGT475" s="44" t="str">
        <f t="shared" si="1094"/>
        <v>Inviable Sanitariamente</v>
      </c>
      <c r="OGU475" s="44" t="str">
        <f t="shared" si="1094"/>
        <v>Inviable Sanitariamente</v>
      </c>
      <c r="OGV475" s="44" t="str">
        <f t="shared" si="1094"/>
        <v>Inviable Sanitariamente</v>
      </c>
      <c r="OGW475" s="44" t="str">
        <f t="shared" si="1094"/>
        <v>Inviable Sanitariamente</v>
      </c>
      <c r="OGX475" s="44" t="str">
        <f t="shared" si="1094"/>
        <v>Inviable Sanitariamente</v>
      </c>
      <c r="OGY475" s="44" t="str">
        <f t="shared" si="1094"/>
        <v>Inviable Sanitariamente</v>
      </c>
      <c r="OGZ475" s="44" t="str">
        <f t="shared" si="1094"/>
        <v>Inviable Sanitariamente</v>
      </c>
      <c r="OHA475" s="44" t="str">
        <f t="shared" si="1094"/>
        <v>Inviable Sanitariamente</v>
      </c>
      <c r="OHB475" s="44" t="str">
        <f t="shared" si="1095"/>
        <v>Inviable Sanitariamente</v>
      </c>
      <c r="OHC475" s="44" t="str">
        <f t="shared" si="1095"/>
        <v>Inviable Sanitariamente</v>
      </c>
      <c r="OHD475" s="44" t="str">
        <f t="shared" si="1095"/>
        <v>Inviable Sanitariamente</v>
      </c>
      <c r="OHE475" s="44" t="str">
        <f t="shared" si="1095"/>
        <v>Inviable Sanitariamente</v>
      </c>
      <c r="OHF475" s="44" t="str">
        <f t="shared" si="1095"/>
        <v>Inviable Sanitariamente</v>
      </c>
      <c r="OHG475" s="44" t="str">
        <f t="shared" si="1095"/>
        <v>Inviable Sanitariamente</v>
      </c>
      <c r="OHH475" s="44" t="str">
        <f t="shared" si="1095"/>
        <v>Inviable Sanitariamente</v>
      </c>
      <c r="OHI475" s="44" t="str">
        <f t="shared" si="1095"/>
        <v>Inviable Sanitariamente</v>
      </c>
      <c r="OHJ475" s="44" t="str">
        <f t="shared" si="1095"/>
        <v>Inviable Sanitariamente</v>
      </c>
      <c r="OHK475" s="44" t="str">
        <f t="shared" si="1095"/>
        <v>Inviable Sanitariamente</v>
      </c>
      <c r="OHL475" s="44" t="str">
        <f t="shared" si="1096"/>
        <v>Inviable Sanitariamente</v>
      </c>
      <c r="OHM475" s="44" t="str">
        <f t="shared" si="1096"/>
        <v>Inviable Sanitariamente</v>
      </c>
      <c r="OHN475" s="44" t="str">
        <f t="shared" si="1096"/>
        <v>Inviable Sanitariamente</v>
      </c>
      <c r="OHO475" s="44" t="str">
        <f t="shared" si="1096"/>
        <v>Inviable Sanitariamente</v>
      </c>
      <c r="OHP475" s="44" t="str">
        <f t="shared" si="1096"/>
        <v>Inviable Sanitariamente</v>
      </c>
      <c r="OHQ475" s="44" t="str">
        <f t="shared" si="1096"/>
        <v>Inviable Sanitariamente</v>
      </c>
      <c r="OHR475" s="44" t="str">
        <f t="shared" si="1096"/>
        <v>Inviable Sanitariamente</v>
      </c>
      <c r="OHS475" s="44" t="str">
        <f t="shared" si="1096"/>
        <v>Inviable Sanitariamente</v>
      </c>
      <c r="OHT475" s="44" t="str">
        <f t="shared" si="1096"/>
        <v>Inviable Sanitariamente</v>
      </c>
      <c r="OHU475" s="44" t="str">
        <f t="shared" si="1096"/>
        <v>Inviable Sanitariamente</v>
      </c>
      <c r="OHV475" s="44" t="str">
        <f t="shared" si="1097"/>
        <v>Inviable Sanitariamente</v>
      </c>
      <c r="OHW475" s="44" t="str">
        <f t="shared" si="1097"/>
        <v>Inviable Sanitariamente</v>
      </c>
      <c r="OHX475" s="44" t="str">
        <f t="shared" si="1097"/>
        <v>Inviable Sanitariamente</v>
      </c>
      <c r="OHY475" s="44" t="str">
        <f t="shared" si="1097"/>
        <v>Inviable Sanitariamente</v>
      </c>
      <c r="OHZ475" s="44" t="str">
        <f t="shared" si="1097"/>
        <v>Inviable Sanitariamente</v>
      </c>
      <c r="OIA475" s="44" t="str">
        <f t="shared" si="1097"/>
        <v>Inviable Sanitariamente</v>
      </c>
      <c r="OIB475" s="44" t="str">
        <f t="shared" si="1097"/>
        <v>Inviable Sanitariamente</v>
      </c>
      <c r="OIC475" s="44" t="str">
        <f t="shared" si="1097"/>
        <v>Inviable Sanitariamente</v>
      </c>
      <c r="OID475" s="44" t="str">
        <f t="shared" si="1097"/>
        <v>Inviable Sanitariamente</v>
      </c>
      <c r="OIE475" s="44" t="str">
        <f t="shared" si="1097"/>
        <v>Inviable Sanitariamente</v>
      </c>
      <c r="OIF475" s="44" t="str">
        <f t="shared" si="1098"/>
        <v>Inviable Sanitariamente</v>
      </c>
      <c r="OIG475" s="44" t="str">
        <f t="shared" si="1098"/>
        <v>Inviable Sanitariamente</v>
      </c>
      <c r="OIH475" s="44" t="str">
        <f t="shared" si="1098"/>
        <v>Inviable Sanitariamente</v>
      </c>
      <c r="OII475" s="44" t="str">
        <f t="shared" si="1098"/>
        <v>Inviable Sanitariamente</v>
      </c>
      <c r="OIJ475" s="44" t="str">
        <f t="shared" si="1098"/>
        <v>Inviable Sanitariamente</v>
      </c>
      <c r="OIK475" s="44" t="str">
        <f t="shared" si="1098"/>
        <v>Inviable Sanitariamente</v>
      </c>
      <c r="OIL475" s="44" t="str">
        <f t="shared" si="1098"/>
        <v>Inviable Sanitariamente</v>
      </c>
      <c r="OIM475" s="44" t="str">
        <f t="shared" si="1098"/>
        <v>Inviable Sanitariamente</v>
      </c>
      <c r="OIN475" s="44" t="str">
        <f t="shared" si="1098"/>
        <v>Inviable Sanitariamente</v>
      </c>
      <c r="OIO475" s="44" t="str">
        <f t="shared" si="1098"/>
        <v>Inviable Sanitariamente</v>
      </c>
      <c r="OIP475" s="44" t="str">
        <f t="shared" si="1099"/>
        <v>Inviable Sanitariamente</v>
      </c>
      <c r="OIQ475" s="44" t="str">
        <f t="shared" si="1099"/>
        <v>Inviable Sanitariamente</v>
      </c>
      <c r="OIR475" s="44" t="str">
        <f t="shared" si="1099"/>
        <v>Inviable Sanitariamente</v>
      </c>
      <c r="OIS475" s="44" t="str">
        <f t="shared" si="1099"/>
        <v>Inviable Sanitariamente</v>
      </c>
      <c r="OIT475" s="44" t="str">
        <f t="shared" si="1099"/>
        <v>Inviable Sanitariamente</v>
      </c>
      <c r="OIU475" s="44" t="str">
        <f t="shared" si="1099"/>
        <v>Inviable Sanitariamente</v>
      </c>
      <c r="OIV475" s="44" t="str">
        <f t="shared" si="1099"/>
        <v>Inviable Sanitariamente</v>
      </c>
      <c r="OIW475" s="44" t="str">
        <f t="shared" si="1099"/>
        <v>Inviable Sanitariamente</v>
      </c>
      <c r="OIX475" s="44" t="str">
        <f t="shared" si="1099"/>
        <v>Inviable Sanitariamente</v>
      </c>
      <c r="OIY475" s="44" t="str">
        <f t="shared" si="1099"/>
        <v>Inviable Sanitariamente</v>
      </c>
      <c r="OIZ475" s="44" t="str">
        <f t="shared" si="1100"/>
        <v>Inviable Sanitariamente</v>
      </c>
      <c r="OJA475" s="44" t="str">
        <f t="shared" si="1100"/>
        <v>Inviable Sanitariamente</v>
      </c>
      <c r="OJB475" s="44" t="str">
        <f t="shared" si="1100"/>
        <v>Inviable Sanitariamente</v>
      </c>
      <c r="OJC475" s="44" t="str">
        <f t="shared" si="1100"/>
        <v>Inviable Sanitariamente</v>
      </c>
      <c r="OJD475" s="44" t="str">
        <f t="shared" si="1100"/>
        <v>Inviable Sanitariamente</v>
      </c>
      <c r="OJE475" s="44" t="str">
        <f t="shared" si="1100"/>
        <v>Inviable Sanitariamente</v>
      </c>
      <c r="OJF475" s="44" t="str">
        <f t="shared" si="1100"/>
        <v>Inviable Sanitariamente</v>
      </c>
      <c r="OJG475" s="44" t="str">
        <f t="shared" si="1100"/>
        <v>Inviable Sanitariamente</v>
      </c>
      <c r="OJH475" s="44" t="str">
        <f t="shared" si="1100"/>
        <v>Inviable Sanitariamente</v>
      </c>
      <c r="OJI475" s="44" t="str">
        <f t="shared" si="1100"/>
        <v>Inviable Sanitariamente</v>
      </c>
      <c r="OJJ475" s="44" t="str">
        <f t="shared" si="1101"/>
        <v>Inviable Sanitariamente</v>
      </c>
      <c r="OJK475" s="44" t="str">
        <f t="shared" si="1101"/>
        <v>Inviable Sanitariamente</v>
      </c>
      <c r="OJL475" s="44" t="str">
        <f t="shared" si="1101"/>
        <v>Inviable Sanitariamente</v>
      </c>
      <c r="OJM475" s="44" t="str">
        <f t="shared" si="1101"/>
        <v>Inviable Sanitariamente</v>
      </c>
      <c r="OJN475" s="44" t="str">
        <f t="shared" si="1101"/>
        <v>Inviable Sanitariamente</v>
      </c>
      <c r="OJO475" s="44" t="str">
        <f t="shared" si="1101"/>
        <v>Inviable Sanitariamente</v>
      </c>
      <c r="OJP475" s="44" t="str">
        <f t="shared" si="1101"/>
        <v>Inviable Sanitariamente</v>
      </c>
      <c r="OJQ475" s="44" t="str">
        <f t="shared" si="1101"/>
        <v>Inviable Sanitariamente</v>
      </c>
      <c r="OJR475" s="44" t="str">
        <f t="shared" si="1101"/>
        <v>Inviable Sanitariamente</v>
      </c>
      <c r="OJS475" s="44" t="str">
        <f t="shared" si="1101"/>
        <v>Inviable Sanitariamente</v>
      </c>
      <c r="OJT475" s="44" t="str">
        <f t="shared" si="1102"/>
        <v>Inviable Sanitariamente</v>
      </c>
      <c r="OJU475" s="44" t="str">
        <f t="shared" si="1102"/>
        <v>Inviable Sanitariamente</v>
      </c>
      <c r="OJV475" s="44" t="str">
        <f t="shared" si="1102"/>
        <v>Inviable Sanitariamente</v>
      </c>
      <c r="OJW475" s="44" t="str">
        <f t="shared" si="1102"/>
        <v>Inviable Sanitariamente</v>
      </c>
      <c r="OJX475" s="44" t="str">
        <f t="shared" si="1102"/>
        <v>Inviable Sanitariamente</v>
      </c>
      <c r="OJY475" s="44" t="str">
        <f t="shared" si="1102"/>
        <v>Inviable Sanitariamente</v>
      </c>
      <c r="OJZ475" s="44" t="str">
        <f t="shared" si="1102"/>
        <v>Inviable Sanitariamente</v>
      </c>
      <c r="OKA475" s="44" t="str">
        <f t="shared" si="1102"/>
        <v>Inviable Sanitariamente</v>
      </c>
      <c r="OKB475" s="44" t="str">
        <f t="shared" si="1102"/>
        <v>Inviable Sanitariamente</v>
      </c>
      <c r="OKC475" s="44" t="str">
        <f t="shared" si="1102"/>
        <v>Inviable Sanitariamente</v>
      </c>
      <c r="OKD475" s="44" t="str">
        <f t="shared" si="1103"/>
        <v>Inviable Sanitariamente</v>
      </c>
      <c r="OKE475" s="44" t="str">
        <f t="shared" si="1103"/>
        <v>Inviable Sanitariamente</v>
      </c>
      <c r="OKF475" s="44" t="str">
        <f t="shared" si="1103"/>
        <v>Inviable Sanitariamente</v>
      </c>
      <c r="OKG475" s="44" t="str">
        <f t="shared" si="1103"/>
        <v>Inviable Sanitariamente</v>
      </c>
      <c r="OKH475" s="44" t="str">
        <f t="shared" si="1103"/>
        <v>Inviable Sanitariamente</v>
      </c>
      <c r="OKI475" s="44" t="str">
        <f t="shared" si="1103"/>
        <v>Inviable Sanitariamente</v>
      </c>
      <c r="OKJ475" s="44" t="str">
        <f t="shared" si="1103"/>
        <v>Inviable Sanitariamente</v>
      </c>
      <c r="OKK475" s="44" t="str">
        <f t="shared" si="1103"/>
        <v>Inviable Sanitariamente</v>
      </c>
      <c r="OKL475" s="44" t="str">
        <f t="shared" si="1103"/>
        <v>Inviable Sanitariamente</v>
      </c>
      <c r="OKM475" s="44" t="str">
        <f t="shared" si="1103"/>
        <v>Inviable Sanitariamente</v>
      </c>
      <c r="OKN475" s="44" t="str">
        <f t="shared" si="1104"/>
        <v>Inviable Sanitariamente</v>
      </c>
      <c r="OKO475" s="44" t="str">
        <f t="shared" si="1104"/>
        <v>Inviable Sanitariamente</v>
      </c>
      <c r="OKP475" s="44" t="str">
        <f t="shared" si="1104"/>
        <v>Inviable Sanitariamente</v>
      </c>
      <c r="OKQ475" s="44" t="str">
        <f t="shared" si="1104"/>
        <v>Inviable Sanitariamente</v>
      </c>
      <c r="OKR475" s="44" t="str">
        <f t="shared" si="1104"/>
        <v>Inviable Sanitariamente</v>
      </c>
      <c r="OKS475" s="44" t="str">
        <f t="shared" si="1104"/>
        <v>Inviable Sanitariamente</v>
      </c>
      <c r="OKT475" s="44" t="str">
        <f t="shared" si="1104"/>
        <v>Inviable Sanitariamente</v>
      </c>
      <c r="OKU475" s="44" t="str">
        <f t="shared" si="1104"/>
        <v>Inviable Sanitariamente</v>
      </c>
      <c r="OKV475" s="44" t="str">
        <f t="shared" si="1104"/>
        <v>Inviable Sanitariamente</v>
      </c>
      <c r="OKW475" s="44" t="str">
        <f t="shared" si="1104"/>
        <v>Inviable Sanitariamente</v>
      </c>
      <c r="OKX475" s="44" t="str">
        <f t="shared" si="1105"/>
        <v>Inviable Sanitariamente</v>
      </c>
      <c r="OKY475" s="44" t="str">
        <f t="shared" si="1105"/>
        <v>Inviable Sanitariamente</v>
      </c>
      <c r="OKZ475" s="44" t="str">
        <f t="shared" si="1105"/>
        <v>Inviable Sanitariamente</v>
      </c>
      <c r="OLA475" s="44" t="str">
        <f t="shared" si="1105"/>
        <v>Inviable Sanitariamente</v>
      </c>
      <c r="OLB475" s="44" t="str">
        <f t="shared" si="1105"/>
        <v>Inviable Sanitariamente</v>
      </c>
      <c r="OLC475" s="44" t="str">
        <f t="shared" si="1105"/>
        <v>Inviable Sanitariamente</v>
      </c>
      <c r="OLD475" s="44" t="str">
        <f t="shared" si="1105"/>
        <v>Inviable Sanitariamente</v>
      </c>
      <c r="OLE475" s="44" t="str">
        <f t="shared" si="1105"/>
        <v>Inviable Sanitariamente</v>
      </c>
      <c r="OLF475" s="44" t="str">
        <f t="shared" si="1105"/>
        <v>Inviable Sanitariamente</v>
      </c>
      <c r="OLG475" s="44" t="str">
        <f t="shared" si="1105"/>
        <v>Inviable Sanitariamente</v>
      </c>
      <c r="OLH475" s="44" t="str">
        <f t="shared" si="1106"/>
        <v>Inviable Sanitariamente</v>
      </c>
      <c r="OLI475" s="44" t="str">
        <f t="shared" si="1106"/>
        <v>Inviable Sanitariamente</v>
      </c>
      <c r="OLJ475" s="44" t="str">
        <f t="shared" si="1106"/>
        <v>Inviable Sanitariamente</v>
      </c>
      <c r="OLK475" s="44" t="str">
        <f t="shared" si="1106"/>
        <v>Inviable Sanitariamente</v>
      </c>
      <c r="OLL475" s="44" t="str">
        <f t="shared" si="1106"/>
        <v>Inviable Sanitariamente</v>
      </c>
      <c r="OLM475" s="44" t="str">
        <f t="shared" si="1106"/>
        <v>Inviable Sanitariamente</v>
      </c>
      <c r="OLN475" s="44" t="str">
        <f t="shared" si="1106"/>
        <v>Inviable Sanitariamente</v>
      </c>
      <c r="OLO475" s="44" t="str">
        <f t="shared" si="1106"/>
        <v>Inviable Sanitariamente</v>
      </c>
      <c r="OLP475" s="44" t="str">
        <f t="shared" si="1106"/>
        <v>Inviable Sanitariamente</v>
      </c>
      <c r="OLQ475" s="44" t="str">
        <f t="shared" si="1106"/>
        <v>Inviable Sanitariamente</v>
      </c>
      <c r="OLR475" s="44" t="str">
        <f t="shared" si="1107"/>
        <v>Inviable Sanitariamente</v>
      </c>
      <c r="OLS475" s="44" t="str">
        <f t="shared" si="1107"/>
        <v>Inviable Sanitariamente</v>
      </c>
      <c r="OLT475" s="44" t="str">
        <f t="shared" si="1107"/>
        <v>Inviable Sanitariamente</v>
      </c>
      <c r="OLU475" s="44" t="str">
        <f t="shared" si="1107"/>
        <v>Inviable Sanitariamente</v>
      </c>
      <c r="OLV475" s="44" t="str">
        <f t="shared" si="1107"/>
        <v>Inviable Sanitariamente</v>
      </c>
      <c r="OLW475" s="44" t="str">
        <f t="shared" si="1107"/>
        <v>Inviable Sanitariamente</v>
      </c>
      <c r="OLX475" s="44" t="str">
        <f t="shared" si="1107"/>
        <v>Inviable Sanitariamente</v>
      </c>
      <c r="OLY475" s="44" t="str">
        <f t="shared" si="1107"/>
        <v>Inviable Sanitariamente</v>
      </c>
      <c r="OLZ475" s="44" t="str">
        <f t="shared" si="1107"/>
        <v>Inviable Sanitariamente</v>
      </c>
      <c r="OMA475" s="44" t="str">
        <f t="shared" si="1107"/>
        <v>Inviable Sanitariamente</v>
      </c>
      <c r="OMB475" s="44" t="str">
        <f t="shared" si="1108"/>
        <v>Inviable Sanitariamente</v>
      </c>
      <c r="OMC475" s="44" t="str">
        <f t="shared" si="1108"/>
        <v>Inviable Sanitariamente</v>
      </c>
      <c r="OMD475" s="44" t="str">
        <f t="shared" si="1108"/>
        <v>Inviable Sanitariamente</v>
      </c>
      <c r="OME475" s="44" t="str">
        <f t="shared" si="1108"/>
        <v>Inviable Sanitariamente</v>
      </c>
      <c r="OMF475" s="44" t="str">
        <f t="shared" si="1108"/>
        <v>Inviable Sanitariamente</v>
      </c>
      <c r="OMG475" s="44" t="str">
        <f t="shared" si="1108"/>
        <v>Inviable Sanitariamente</v>
      </c>
      <c r="OMH475" s="44" t="str">
        <f t="shared" si="1108"/>
        <v>Inviable Sanitariamente</v>
      </c>
      <c r="OMI475" s="44" t="str">
        <f t="shared" si="1108"/>
        <v>Inviable Sanitariamente</v>
      </c>
      <c r="OMJ475" s="44" t="str">
        <f t="shared" si="1108"/>
        <v>Inviable Sanitariamente</v>
      </c>
      <c r="OMK475" s="44" t="str">
        <f t="shared" si="1108"/>
        <v>Inviable Sanitariamente</v>
      </c>
      <c r="OML475" s="44" t="str">
        <f t="shared" si="1109"/>
        <v>Inviable Sanitariamente</v>
      </c>
      <c r="OMM475" s="44" t="str">
        <f t="shared" si="1109"/>
        <v>Inviable Sanitariamente</v>
      </c>
      <c r="OMN475" s="44" t="str">
        <f t="shared" si="1109"/>
        <v>Inviable Sanitariamente</v>
      </c>
      <c r="OMO475" s="44" t="str">
        <f t="shared" si="1109"/>
        <v>Inviable Sanitariamente</v>
      </c>
      <c r="OMP475" s="44" t="str">
        <f t="shared" si="1109"/>
        <v>Inviable Sanitariamente</v>
      </c>
      <c r="OMQ475" s="44" t="str">
        <f t="shared" si="1109"/>
        <v>Inviable Sanitariamente</v>
      </c>
      <c r="OMR475" s="44" t="str">
        <f t="shared" si="1109"/>
        <v>Inviable Sanitariamente</v>
      </c>
      <c r="OMS475" s="44" t="str">
        <f t="shared" si="1109"/>
        <v>Inviable Sanitariamente</v>
      </c>
      <c r="OMT475" s="44" t="str">
        <f t="shared" si="1109"/>
        <v>Inviable Sanitariamente</v>
      </c>
      <c r="OMU475" s="44" t="str">
        <f t="shared" si="1109"/>
        <v>Inviable Sanitariamente</v>
      </c>
      <c r="OMV475" s="44" t="str">
        <f t="shared" si="1110"/>
        <v>Inviable Sanitariamente</v>
      </c>
      <c r="OMW475" s="44" t="str">
        <f t="shared" si="1110"/>
        <v>Inviable Sanitariamente</v>
      </c>
      <c r="OMX475" s="44" t="str">
        <f t="shared" si="1110"/>
        <v>Inviable Sanitariamente</v>
      </c>
      <c r="OMY475" s="44" t="str">
        <f t="shared" si="1110"/>
        <v>Inviable Sanitariamente</v>
      </c>
      <c r="OMZ475" s="44" t="str">
        <f t="shared" si="1110"/>
        <v>Inviable Sanitariamente</v>
      </c>
      <c r="ONA475" s="44" t="str">
        <f t="shared" si="1110"/>
        <v>Inviable Sanitariamente</v>
      </c>
      <c r="ONB475" s="44" t="str">
        <f t="shared" si="1110"/>
        <v>Inviable Sanitariamente</v>
      </c>
      <c r="ONC475" s="44" t="str">
        <f t="shared" si="1110"/>
        <v>Inviable Sanitariamente</v>
      </c>
      <c r="OND475" s="44" t="str">
        <f t="shared" si="1110"/>
        <v>Inviable Sanitariamente</v>
      </c>
      <c r="ONE475" s="44" t="str">
        <f t="shared" si="1110"/>
        <v>Inviable Sanitariamente</v>
      </c>
      <c r="ONF475" s="44" t="str">
        <f t="shared" si="1111"/>
        <v>Inviable Sanitariamente</v>
      </c>
      <c r="ONG475" s="44" t="str">
        <f t="shared" si="1111"/>
        <v>Inviable Sanitariamente</v>
      </c>
      <c r="ONH475" s="44" t="str">
        <f t="shared" si="1111"/>
        <v>Inviable Sanitariamente</v>
      </c>
      <c r="ONI475" s="44" t="str">
        <f t="shared" si="1111"/>
        <v>Inviable Sanitariamente</v>
      </c>
      <c r="ONJ475" s="44" t="str">
        <f t="shared" si="1111"/>
        <v>Inviable Sanitariamente</v>
      </c>
      <c r="ONK475" s="44" t="str">
        <f t="shared" si="1111"/>
        <v>Inviable Sanitariamente</v>
      </c>
      <c r="ONL475" s="44" t="str">
        <f t="shared" si="1111"/>
        <v>Inviable Sanitariamente</v>
      </c>
      <c r="ONM475" s="44" t="str">
        <f t="shared" si="1111"/>
        <v>Inviable Sanitariamente</v>
      </c>
      <c r="ONN475" s="44" t="str">
        <f t="shared" si="1111"/>
        <v>Inviable Sanitariamente</v>
      </c>
      <c r="ONO475" s="44" t="str">
        <f t="shared" si="1111"/>
        <v>Inviable Sanitariamente</v>
      </c>
      <c r="ONP475" s="44" t="str">
        <f t="shared" si="1112"/>
        <v>Inviable Sanitariamente</v>
      </c>
      <c r="ONQ475" s="44" t="str">
        <f t="shared" si="1112"/>
        <v>Inviable Sanitariamente</v>
      </c>
      <c r="ONR475" s="44" t="str">
        <f t="shared" si="1112"/>
        <v>Inviable Sanitariamente</v>
      </c>
      <c r="ONS475" s="44" t="str">
        <f t="shared" si="1112"/>
        <v>Inviable Sanitariamente</v>
      </c>
      <c r="ONT475" s="44" t="str">
        <f t="shared" si="1112"/>
        <v>Inviable Sanitariamente</v>
      </c>
      <c r="ONU475" s="44" t="str">
        <f t="shared" si="1112"/>
        <v>Inviable Sanitariamente</v>
      </c>
      <c r="ONV475" s="44" t="str">
        <f t="shared" si="1112"/>
        <v>Inviable Sanitariamente</v>
      </c>
      <c r="ONW475" s="44" t="str">
        <f t="shared" si="1112"/>
        <v>Inviable Sanitariamente</v>
      </c>
      <c r="ONX475" s="44" t="str">
        <f t="shared" si="1112"/>
        <v>Inviable Sanitariamente</v>
      </c>
      <c r="ONY475" s="44" t="str">
        <f t="shared" si="1112"/>
        <v>Inviable Sanitariamente</v>
      </c>
      <c r="ONZ475" s="44" t="str">
        <f t="shared" si="1113"/>
        <v>Inviable Sanitariamente</v>
      </c>
      <c r="OOA475" s="44" t="str">
        <f t="shared" si="1113"/>
        <v>Inviable Sanitariamente</v>
      </c>
      <c r="OOB475" s="44" t="str">
        <f t="shared" si="1113"/>
        <v>Inviable Sanitariamente</v>
      </c>
      <c r="OOC475" s="44" t="str">
        <f t="shared" si="1113"/>
        <v>Inviable Sanitariamente</v>
      </c>
      <c r="OOD475" s="44" t="str">
        <f t="shared" si="1113"/>
        <v>Inviable Sanitariamente</v>
      </c>
      <c r="OOE475" s="44" t="str">
        <f t="shared" si="1113"/>
        <v>Inviable Sanitariamente</v>
      </c>
      <c r="OOF475" s="44" t="str">
        <f t="shared" si="1113"/>
        <v>Inviable Sanitariamente</v>
      </c>
      <c r="OOG475" s="44" t="str">
        <f t="shared" si="1113"/>
        <v>Inviable Sanitariamente</v>
      </c>
      <c r="OOH475" s="44" t="str">
        <f t="shared" si="1113"/>
        <v>Inviable Sanitariamente</v>
      </c>
      <c r="OOI475" s="44" t="str">
        <f t="shared" si="1113"/>
        <v>Inviable Sanitariamente</v>
      </c>
      <c r="OOJ475" s="44" t="str">
        <f t="shared" si="1114"/>
        <v>Inviable Sanitariamente</v>
      </c>
      <c r="OOK475" s="44" t="str">
        <f t="shared" si="1114"/>
        <v>Inviable Sanitariamente</v>
      </c>
      <c r="OOL475" s="44" t="str">
        <f t="shared" si="1114"/>
        <v>Inviable Sanitariamente</v>
      </c>
      <c r="OOM475" s="44" t="str">
        <f t="shared" si="1114"/>
        <v>Inviable Sanitariamente</v>
      </c>
      <c r="OON475" s="44" t="str">
        <f t="shared" si="1114"/>
        <v>Inviable Sanitariamente</v>
      </c>
      <c r="OOO475" s="44" t="str">
        <f t="shared" si="1114"/>
        <v>Inviable Sanitariamente</v>
      </c>
      <c r="OOP475" s="44" t="str">
        <f t="shared" si="1114"/>
        <v>Inviable Sanitariamente</v>
      </c>
      <c r="OOQ475" s="44" t="str">
        <f t="shared" si="1114"/>
        <v>Inviable Sanitariamente</v>
      </c>
      <c r="OOR475" s="44" t="str">
        <f t="shared" si="1114"/>
        <v>Inviable Sanitariamente</v>
      </c>
      <c r="OOS475" s="44" t="str">
        <f t="shared" si="1114"/>
        <v>Inviable Sanitariamente</v>
      </c>
      <c r="OOT475" s="44" t="str">
        <f t="shared" si="1115"/>
        <v>Inviable Sanitariamente</v>
      </c>
      <c r="OOU475" s="44" t="str">
        <f t="shared" si="1115"/>
        <v>Inviable Sanitariamente</v>
      </c>
      <c r="OOV475" s="44" t="str">
        <f t="shared" si="1115"/>
        <v>Inviable Sanitariamente</v>
      </c>
      <c r="OOW475" s="44" t="str">
        <f t="shared" si="1115"/>
        <v>Inviable Sanitariamente</v>
      </c>
      <c r="OOX475" s="44" t="str">
        <f t="shared" si="1115"/>
        <v>Inviable Sanitariamente</v>
      </c>
      <c r="OOY475" s="44" t="str">
        <f t="shared" si="1115"/>
        <v>Inviable Sanitariamente</v>
      </c>
      <c r="OOZ475" s="44" t="str">
        <f t="shared" si="1115"/>
        <v>Inviable Sanitariamente</v>
      </c>
      <c r="OPA475" s="44" t="str">
        <f t="shared" si="1115"/>
        <v>Inviable Sanitariamente</v>
      </c>
      <c r="OPB475" s="44" t="str">
        <f t="shared" si="1115"/>
        <v>Inviable Sanitariamente</v>
      </c>
      <c r="OPC475" s="44" t="str">
        <f t="shared" si="1115"/>
        <v>Inviable Sanitariamente</v>
      </c>
      <c r="OPD475" s="44" t="str">
        <f t="shared" si="1116"/>
        <v>Inviable Sanitariamente</v>
      </c>
      <c r="OPE475" s="44" t="str">
        <f t="shared" si="1116"/>
        <v>Inviable Sanitariamente</v>
      </c>
      <c r="OPF475" s="44" t="str">
        <f t="shared" si="1116"/>
        <v>Inviable Sanitariamente</v>
      </c>
      <c r="OPG475" s="44" t="str">
        <f t="shared" si="1116"/>
        <v>Inviable Sanitariamente</v>
      </c>
      <c r="OPH475" s="44" t="str">
        <f t="shared" si="1116"/>
        <v>Inviable Sanitariamente</v>
      </c>
      <c r="OPI475" s="44" t="str">
        <f t="shared" si="1116"/>
        <v>Inviable Sanitariamente</v>
      </c>
      <c r="OPJ475" s="44" t="str">
        <f t="shared" si="1116"/>
        <v>Inviable Sanitariamente</v>
      </c>
      <c r="OPK475" s="44" t="str">
        <f t="shared" si="1116"/>
        <v>Inviable Sanitariamente</v>
      </c>
      <c r="OPL475" s="44" t="str">
        <f t="shared" si="1116"/>
        <v>Inviable Sanitariamente</v>
      </c>
      <c r="OPM475" s="44" t="str">
        <f t="shared" si="1116"/>
        <v>Inviable Sanitariamente</v>
      </c>
      <c r="OPN475" s="44" t="str">
        <f t="shared" si="1117"/>
        <v>Inviable Sanitariamente</v>
      </c>
      <c r="OPO475" s="44" t="str">
        <f t="shared" si="1117"/>
        <v>Inviable Sanitariamente</v>
      </c>
      <c r="OPP475" s="44" t="str">
        <f t="shared" si="1117"/>
        <v>Inviable Sanitariamente</v>
      </c>
      <c r="OPQ475" s="44" t="str">
        <f t="shared" si="1117"/>
        <v>Inviable Sanitariamente</v>
      </c>
      <c r="OPR475" s="44" t="str">
        <f t="shared" si="1117"/>
        <v>Inviable Sanitariamente</v>
      </c>
      <c r="OPS475" s="44" t="str">
        <f t="shared" si="1117"/>
        <v>Inviable Sanitariamente</v>
      </c>
      <c r="OPT475" s="44" t="str">
        <f t="shared" si="1117"/>
        <v>Inviable Sanitariamente</v>
      </c>
      <c r="OPU475" s="44" t="str">
        <f t="shared" si="1117"/>
        <v>Inviable Sanitariamente</v>
      </c>
      <c r="OPV475" s="44" t="str">
        <f t="shared" si="1117"/>
        <v>Inviable Sanitariamente</v>
      </c>
      <c r="OPW475" s="44" t="str">
        <f t="shared" si="1117"/>
        <v>Inviable Sanitariamente</v>
      </c>
      <c r="OPX475" s="44" t="str">
        <f t="shared" si="1118"/>
        <v>Inviable Sanitariamente</v>
      </c>
      <c r="OPY475" s="44" t="str">
        <f t="shared" si="1118"/>
        <v>Inviable Sanitariamente</v>
      </c>
      <c r="OPZ475" s="44" t="str">
        <f t="shared" si="1118"/>
        <v>Inviable Sanitariamente</v>
      </c>
      <c r="OQA475" s="44" t="str">
        <f t="shared" si="1118"/>
        <v>Inviable Sanitariamente</v>
      </c>
      <c r="OQB475" s="44" t="str">
        <f t="shared" si="1118"/>
        <v>Inviable Sanitariamente</v>
      </c>
      <c r="OQC475" s="44" t="str">
        <f t="shared" si="1118"/>
        <v>Inviable Sanitariamente</v>
      </c>
      <c r="OQD475" s="44" t="str">
        <f t="shared" si="1118"/>
        <v>Inviable Sanitariamente</v>
      </c>
      <c r="OQE475" s="44" t="str">
        <f t="shared" si="1118"/>
        <v>Inviable Sanitariamente</v>
      </c>
      <c r="OQF475" s="44" t="str">
        <f t="shared" si="1118"/>
        <v>Inviable Sanitariamente</v>
      </c>
      <c r="OQG475" s="44" t="str">
        <f t="shared" si="1118"/>
        <v>Inviable Sanitariamente</v>
      </c>
      <c r="OQH475" s="44" t="str">
        <f t="shared" si="1119"/>
        <v>Inviable Sanitariamente</v>
      </c>
      <c r="OQI475" s="44" t="str">
        <f t="shared" si="1119"/>
        <v>Inviable Sanitariamente</v>
      </c>
      <c r="OQJ475" s="44" t="str">
        <f t="shared" si="1119"/>
        <v>Inviable Sanitariamente</v>
      </c>
      <c r="OQK475" s="44" t="str">
        <f t="shared" si="1119"/>
        <v>Inviable Sanitariamente</v>
      </c>
      <c r="OQL475" s="44" t="str">
        <f t="shared" si="1119"/>
        <v>Inviable Sanitariamente</v>
      </c>
      <c r="OQM475" s="44" t="str">
        <f t="shared" si="1119"/>
        <v>Inviable Sanitariamente</v>
      </c>
      <c r="OQN475" s="44" t="str">
        <f t="shared" si="1119"/>
        <v>Inviable Sanitariamente</v>
      </c>
      <c r="OQO475" s="44" t="str">
        <f t="shared" si="1119"/>
        <v>Inviable Sanitariamente</v>
      </c>
      <c r="OQP475" s="44" t="str">
        <f t="shared" si="1119"/>
        <v>Inviable Sanitariamente</v>
      </c>
      <c r="OQQ475" s="44" t="str">
        <f t="shared" si="1119"/>
        <v>Inviable Sanitariamente</v>
      </c>
      <c r="OQR475" s="44" t="str">
        <f t="shared" si="1120"/>
        <v>Inviable Sanitariamente</v>
      </c>
      <c r="OQS475" s="44" t="str">
        <f t="shared" si="1120"/>
        <v>Inviable Sanitariamente</v>
      </c>
      <c r="OQT475" s="44" t="str">
        <f t="shared" si="1120"/>
        <v>Inviable Sanitariamente</v>
      </c>
      <c r="OQU475" s="44" t="str">
        <f t="shared" si="1120"/>
        <v>Inviable Sanitariamente</v>
      </c>
      <c r="OQV475" s="44" t="str">
        <f t="shared" si="1120"/>
        <v>Inviable Sanitariamente</v>
      </c>
      <c r="OQW475" s="44" t="str">
        <f t="shared" si="1120"/>
        <v>Inviable Sanitariamente</v>
      </c>
      <c r="OQX475" s="44" t="str">
        <f t="shared" si="1120"/>
        <v>Inviable Sanitariamente</v>
      </c>
      <c r="OQY475" s="44" t="str">
        <f t="shared" si="1120"/>
        <v>Inviable Sanitariamente</v>
      </c>
      <c r="OQZ475" s="44" t="str">
        <f t="shared" si="1120"/>
        <v>Inviable Sanitariamente</v>
      </c>
      <c r="ORA475" s="44" t="str">
        <f t="shared" si="1120"/>
        <v>Inviable Sanitariamente</v>
      </c>
      <c r="ORB475" s="44" t="str">
        <f t="shared" si="1121"/>
        <v>Inviable Sanitariamente</v>
      </c>
      <c r="ORC475" s="44" t="str">
        <f t="shared" si="1121"/>
        <v>Inviable Sanitariamente</v>
      </c>
      <c r="ORD475" s="44" t="str">
        <f t="shared" si="1121"/>
        <v>Inviable Sanitariamente</v>
      </c>
      <c r="ORE475" s="44" t="str">
        <f t="shared" si="1121"/>
        <v>Inviable Sanitariamente</v>
      </c>
      <c r="ORF475" s="44" t="str">
        <f t="shared" si="1121"/>
        <v>Inviable Sanitariamente</v>
      </c>
      <c r="ORG475" s="44" t="str">
        <f t="shared" si="1121"/>
        <v>Inviable Sanitariamente</v>
      </c>
      <c r="ORH475" s="44" t="str">
        <f t="shared" si="1121"/>
        <v>Inviable Sanitariamente</v>
      </c>
      <c r="ORI475" s="44" t="str">
        <f t="shared" si="1121"/>
        <v>Inviable Sanitariamente</v>
      </c>
      <c r="ORJ475" s="44" t="str">
        <f t="shared" si="1121"/>
        <v>Inviable Sanitariamente</v>
      </c>
      <c r="ORK475" s="44" t="str">
        <f t="shared" si="1121"/>
        <v>Inviable Sanitariamente</v>
      </c>
      <c r="ORL475" s="44" t="str">
        <f t="shared" si="1122"/>
        <v>Inviable Sanitariamente</v>
      </c>
      <c r="ORM475" s="44" t="str">
        <f t="shared" si="1122"/>
        <v>Inviable Sanitariamente</v>
      </c>
      <c r="ORN475" s="44" t="str">
        <f t="shared" si="1122"/>
        <v>Inviable Sanitariamente</v>
      </c>
      <c r="ORO475" s="44" t="str">
        <f t="shared" si="1122"/>
        <v>Inviable Sanitariamente</v>
      </c>
      <c r="ORP475" s="44" t="str">
        <f t="shared" si="1122"/>
        <v>Inviable Sanitariamente</v>
      </c>
      <c r="ORQ475" s="44" t="str">
        <f t="shared" si="1122"/>
        <v>Inviable Sanitariamente</v>
      </c>
      <c r="ORR475" s="44" t="str">
        <f t="shared" si="1122"/>
        <v>Inviable Sanitariamente</v>
      </c>
      <c r="ORS475" s="44" t="str">
        <f t="shared" si="1122"/>
        <v>Inviable Sanitariamente</v>
      </c>
      <c r="ORT475" s="44" t="str">
        <f t="shared" si="1122"/>
        <v>Inviable Sanitariamente</v>
      </c>
      <c r="ORU475" s="44" t="str">
        <f t="shared" si="1122"/>
        <v>Inviable Sanitariamente</v>
      </c>
      <c r="ORV475" s="44" t="str">
        <f t="shared" si="1123"/>
        <v>Inviable Sanitariamente</v>
      </c>
      <c r="ORW475" s="44" t="str">
        <f t="shared" si="1123"/>
        <v>Inviable Sanitariamente</v>
      </c>
      <c r="ORX475" s="44" t="str">
        <f t="shared" si="1123"/>
        <v>Inviable Sanitariamente</v>
      </c>
      <c r="ORY475" s="44" t="str">
        <f t="shared" si="1123"/>
        <v>Inviable Sanitariamente</v>
      </c>
      <c r="ORZ475" s="44" t="str">
        <f t="shared" si="1123"/>
        <v>Inviable Sanitariamente</v>
      </c>
      <c r="OSA475" s="44" t="str">
        <f t="shared" si="1123"/>
        <v>Inviable Sanitariamente</v>
      </c>
      <c r="OSB475" s="44" t="str">
        <f t="shared" si="1123"/>
        <v>Inviable Sanitariamente</v>
      </c>
      <c r="OSC475" s="44" t="str">
        <f t="shared" si="1123"/>
        <v>Inviable Sanitariamente</v>
      </c>
      <c r="OSD475" s="44" t="str">
        <f t="shared" si="1123"/>
        <v>Inviable Sanitariamente</v>
      </c>
      <c r="OSE475" s="44" t="str">
        <f t="shared" si="1123"/>
        <v>Inviable Sanitariamente</v>
      </c>
      <c r="OSF475" s="44" t="str">
        <f t="shared" si="1124"/>
        <v>Inviable Sanitariamente</v>
      </c>
      <c r="OSG475" s="44" t="str">
        <f t="shared" si="1124"/>
        <v>Inviable Sanitariamente</v>
      </c>
      <c r="OSH475" s="44" t="str">
        <f t="shared" si="1124"/>
        <v>Inviable Sanitariamente</v>
      </c>
      <c r="OSI475" s="44" t="str">
        <f t="shared" si="1124"/>
        <v>Inviable Sanitariamente</v>
      </c>
      <c r="OSJ475" s="44" t="str">
        <f t="shared" si="1124"/>
        <v>Inviable Sanitariamente</v>
      </c>
      <c r="OSK475" s="44" t="str">
        <f t="shared" si="1124"/>
        <v>Inviable Sanitariamente</v>
      </c>
      <c r="OSL475" s="44" t="str">
        <f t="shared" si="1124"/>
        <v>Inviable Sanitariamente</v>
      </c>
      <c r="OSM475" s="44" t="str">
        <f t="shared" si="1124"/>
        <v>Inviable Sanitariamente</v>
      </c>
      <c r="OSN475" s="44" t="str">
        <f t="shared" si="1124"/>
        <v>Inviable Sanitariamente</v>
      </c>
      <c r="OSO475" s="44" t="str">
        <f t="shared" si="1124"/>
        <v>Inviable Sanitariamente</v>
      </c>
      <c r="OSP475" s="44" t="str">
        <f t="shared" si="1125"/>
        <v>Inviable Sanitariamente</v>
      </c>
      <c r="OSQ475" s="44" t="str">
        <f t="shared" si="1125"/>
        <v>Inviable Sanitariamente</v>
      </c>
      <c r="OSR475" s="44" t="str">
        <f t="shared" si="1125"/>
        <v>Inviable Sanitariamente</v>
      </c>
      <c r="OSS475" s="44" t="str">
        <f t="shared" si="1125"/>
        <v>Inviable Sanitariamente</v>
      </c>
      <c r="OST475" s="44" t="str">
        <f t="shared" si="1125"/>
        <v>Inviable Sanitariamente</v>
      </c>
      <c r="OSU475" s="44" t="str">
        <f t="shared" si="1125"/>
        <v>Inviable Sanitariamente</v>
      </c>
      <c r="OSV475" s="44" t="str">
        <f t="shared" si="1125"/>
        <v>Inviable Sanitariamente</v>
      </c>
      <c r="OSW475" s="44" t="str">
        <f t="shared" si="1125"/>
        <v>Inviable Sanitariamente</v>
      </c>
      <c r="OSX475" s="44" t="str">
        <f t="shared" si="1125"/>
        <v>Inviable Sanitariamente</v>
      </c>
      <c r="OSY475" s="44" t="str">
        <f t="shared" si="1125"/>
        <v>Inviable Sanitariamente</v>
      </c>
      <c r="OSZ475" s="44" t="str">
        <f t="shared" si="1126"/>
        <v>Inviable Sanitariamente</v>
      </c>
      <c r="OTA475" s="44" t="str">
        <f t="shared" si="1126"/>
        <v>Inviable Sanitariamente</v>
      </c>
      <c r="OTB475" s="44" t="str">
        <f t="shared" si="1126"/>
        <v>Inviable Sanitariamente</v>
      </c>
      <c r="OTC475" s="44" t="str">
        <f t="shared" si="1126"/>
        <v>Inviable Sanitariamente</v>
      </c>
      <c r="OTD475" s="44" t="str">
        <f t="shared" si="1126"/>
        <v>Inviable Sanitariamente</v>
      </c>
      <c r="OTE475" s="44" t="str">
        <f t="shared" si="1126"/>
        <v>Inviable Sanitariamente</v>
      </c>
      <c r="OTF475" s="44" t="str">
        <f t="shared" si="1126"/>
        <v>Inviable Sanitariamente</v>
      </c>
      <c r="OTG475" s="44" t="str">
        <f t="shared" si="1126"/>
        <v>Inviable Sanitariamente</v>
      </c>
      <c r="OTH475" s="44" t="str">
        <f t="shared" si="1126"/>
        <v>Inviable Sanitariamente</v>
      </c>
      <c r="OTI475" s="44" t="str">
        <f t="shared" si="1126"/>
        <v>Inviable Sanitariamente</v>
      </c>
      <c r="OTJ475" s="44" t="str">
        <f t="shared" si="1127"/>
        <v>Inviable Sanitariamente</v>
      </c>
      <c r="OTK475" s="44" t="str">
        <f t="shared" si="1127"/>
        <v>Inviable Sanitariamente</v>
      </c>
      <c r="OTL475" s="44" t="str">
        <f t="shared" si="1127"/>
        <v>Inviable Sanitariamente</v>
      </c>
      <c r="OTM475" s="44" t="str">
        <f t="shared" si="1127"/>
        <v>Inviable Sanitariamente</v>
      </c>
      <c r="OTN475" s="44" t="str">
        <f t="shared" si="1127"/>
        <v>Inviable Sanitariamente</v>
      </c>
      <c r="OTO475" s="44" t="str">
        <f t="shared" si="1127"/>
        <v>Inviable Sanitariamente</v>
      </c>
      <c r="OTP475" s="44" t="str">
        <f t="shared" si="1127"/>
        <v>Inviable Sanitariamente</v>
      </c>
      <c r="OTQ475" s="44" t="str">
        <f t="shared" si="1127"/>
        <v>Inviable Sanitariamente</v>
      </c>
      <c r="OTR475" s="44" t="str">
        <f t="shared" si="1127"/>
        <v>Inviable Sanitariamente</v>
      </c>
      <c r="OTS475" s="44" t="str">
        <f t="shared" si="1127"/>
        <v>Inviable Sanitariamente</v>
      </c>
      <c r="OTT475" s="44" t="str">
        <f t="shared" si="1128"/>
        <v>Inviable Sanitariamente</v>
      </c>
      <c r="OTU475" s="44" t="str">
        <f t="shared" si="1128"/>
        <v>Inviable Sanitariamente</v>
      </c>
      <c r="OTV475" s="44" t="str">
        <f t="shared" si="1128"/>
        <v>Inviable Sanitariamente</v>
      </c>
      <c r="OTW475" s="44" t="str">
        <f t="shared" si="1128"/>
        <v>Inviable Sanitariamente</v>
      </c>
      <c r="OTX475" s="44" t="str">
        <f t="shared" si="1128"/>
        <v>Inviable Sanitariamente</v>
      </c>
      <c r="OTY475" s="44" t="str">
        <f t="shared" si="1128"/>
        <v>Inviable Sanitariamente</v>
      </c>
      <c r="OTZ475" s="44" t="str">
        <f t="shared" si="1128"/>
        <v>Inviable Sanitariamente</v>
      </c>
      <c r="OUA475" s="44" t="str">
        <f t="shared" si="1128"/>
        <v>Inviable Sanitariamente</v>
      </c>
      <c r="OUB475" s="44" t="str">
        <f t="shared" si="1128"/>
        <v>Inviable Sanitariamente</v>
      </c>
      <c r="OUC475" s="44" t="str">
        <f t="shared" si="1128"/>
        <v>Inviable Sanitariamente</v>
      </c>
      <c r="OUD475" s="44" t="str">
        <f t="shared" si="1129"/>
        <v>Inviable Sanitariamente</v>
      </c>
      <c r="OUE475" s="44" t="str">
        <f t="shared" si="1129"/>
        <v>Inviable Sanitariamente</v>
      </c>
      <c r="OUF475" s="44" t="str">
        <f t="shared" si="1129"/>
        <v>Inviable Sanitariamente</v>
      </c>
      <c r="OUG475" s="44" t="str">
        <f t="shared" si="1129"/>
        <v>Inviable Sanitariamente</v>
      </c>
      <c r="OUH475" s="44" t="str">
        <f t="shared" si="1129"/>
        <v>Inviable Sanitariamente</v>
      </c>
      <c r="OUI475" s="44" t="str">
        <f t="shared" si="1129"/>
        <v>Inviable Sanitariamente</v>
      </c>
      <c r="OUJ475" s="44" t="str">
        <f t="shared" si="1129"/>
        <v>Inviable Sanitariamente</v>
      </c>
      <c r="OUK475" s="44" t="str">
        <f t="shared" si="1129"/>
        <v>Inviable Sanitariamente</v>
      </c>
      <c r="OUL475" s="44" t="str">
        <f t="shared" si="1129"/>
        <v>Inviable Sanitariamente</v>
      </c>
      <c r="OUM475" s="44" t="str">
        <f t="shared" si="1129"/>
        <v>Inviable Sanitariamente</v>
      </c>
      <c r="OUN475" s="44" t="str">
        <f t="shared" si="1130"/>
        <v>Inviable Sanitariamente</v>
      </c>
      <c r="OUO475" s="44" t="str">
        <f t="shared" si="1130"/>
        <v>Inviable Sanitariamente</v>
      </c>
      <c r="OUP475" s="44" t="str">
        <f t="shared" si="1130"/>
        <v>Inviable Sanitariamente</v>
      </c>
      <c r="OUQ475" s="44" t="str">
        <f t="shared" si="1130"/>
        <v>Inviable Sanitariamente</v>
      </c>
      <c r="OUR475" s="44" t="str">
        <f t="shared" si="1130"/>
        <v>Inviable Sanitariamente</v>
      </c>
      <c r="OUS475" s="44" t="str">
        <f t="shared" si="1130"/>
        <v>Inviable Sanitariamente</v>
      </c>
      <c r="OUT475" s="44" t="str">
        <f t="shared" si="1130"/>
        <v>Inviable Sanitariamente</v>
      </c>
      <c r="OUU475" s="44" t="str">
        <f t="shared" si="1130"/>
        <v>Inviable Sanitariamente</v>
      </c>
      <c r="OUV475" s="44" t="str">
        <f t="shared" si="1130"/>
        <v>Inviable Sanitariamente</v>
      </c>
      <c r="OUW475" s="44" t="str">
        <f t="shared" si="1130"/>
        <v>Inviable Sanitariamente</v>
      </c>
      <c r="OUX475" s="44" t="str">
        <f t="shared" si="1131"/>
        <v>Inviable Sanitariamente</v>
      </c>
      <c r="OUY475" s="44" t="str">
        <f t="shared" si="1131"/>
        <v>Inviable Sanitariamente</v>
      </c>
      <c r="OUZ475" s="44" t="str">
        <f t="shared" si="1131"/>
        <v>Inviable Sanitariamente</v>
      </c>
      <c r="OVA475" s="44" t="str">
        <f t="shared" si="1131"/>
        <v>Inviable Sanitariamente</v>
      </c>
      <c r="OVB475" s="44" t="str">
        <f t="shared" si="1131"/>
        <v>Inviable Sanitariamente</v>
      </c>
      <c r="OVC475" s="44" t="str">
        <f t="shared" si="1131"/>
        <v>Inviable Sanitariamente</v>
      </c>
      <c r="OVD475" s="44" t="str">
        <f t="shared" si="1131"/>
        <v>Inviable Sanitariamente</v>
      </c>
      <c r="OVE475" s="44" t="str">
        <f t="shared" si="1131"/>
        <v>Inviable Sanitariamente</v>
      </c>
      <c r="OVF475" s="44" t="str">
        <f t="shared" si="1131"/>
        <v>Inviable Sanitariamente</v>
      </c>
      <c r="OVG475" s="44" t="str">
        <f t="shared" si="1131"/>
        <v>Inviable Sanitariamente</v>
      </c>
      <c r="OVH475" s="44" t="str">
        <f t="shared" si="1132"/>
        <v>Inviable Sanitariamente</v>
      </c>
      <c r="OVI475" s="44" t="str">
        <f t="shared" si="1132"/>
        <v>Inviable Sanitariamente</v>
      </c>
      <c r="OVJ475" s="44" t="str">
        <f t="shared" si="1132"/>
        <v>Inviable Sanitariamente</v>
      </c>
      <c r="OVK475" s="44" t="str">
        <f t="shared" si="1132"/>
        <v>Inviable Sanitariamente</v>
      </c>
      <c r="OVL475" s="44" t="str">
        <f t="shared" si="1132"/>
        <v>Inviable Sanitariamente</v>
      </c>
      <c r="OVM475" s="44" t="str">
        <f t="shared" si="1132"/>
        <v>Inviable Sanitariamente</v>
      </c>
      <c r="OVN475" s="44" t="str">
        <f t="shared" si="1132"/>
        <v>Inviable Sanitariamente</v>
      </c>
      <c r="OVO475" s="44" t="str">
        <f t="shared" si="1132"/>
        <v>Inviable Sanitariamente</v>
      </c>
      <c r="OVP475" s="44" t="str">
        <f t="shared" si="1132"/>
        <v>Inviable Sanitariamente</v>
      </c>
      <c r="OVQ475" s="44" t="str">
        <f t="shared" si="1132"/>
        <v>Inviable Sanitariamente</v>
      </c>
      <c r="OVR475" s="44" t="str">
        <f t="shared" si="1133"/>
        <v>Inviable Sanitariamente</v>
      </c>
      <c r="OVS475" s="44" t="str">
        <f t="shared" si="1133"/>
        <v>Inviable Sanitariamente</v>
      </c>
      <c r="OVT475" s="44" t="str">
        <f t="shared" si="1133"/>
        <v>Inviable Sanitariamente</v>
      </c>
      <c r="OVU475" s="44" t="str">
        <f t="shared" si="1133"/>
        <v>Inviable Sanitariamente</v>
      </c>
      <c r="OVV475" s="44" t="str">
        <f t="shared" si="1133"/>
        <v>Inviable Sanitariamente</v>
      </c>
      <c r="OVW475" s="44" t="str">
        <f t="shared" si="1133"/>
        <v>Inviable Sanitariamente</v>
      </c>
      <c r="OVX475" s="44" t="str">
        <f t="shared" si="1133"/>
        <v>Inviable Sanitariamente</v>
      </c>
      <c r="OVY475" s="44" t="str">
        <f t="shared" si="1133"/>
        <v>Inviable Sanitariamente</v>
      </c>
      <c r="OVZ475" s="44" t="str">
        <f t="shared" si="1133"/>
        <v>Inviable Sanitariamente</v>
      </c>
      <c r="OWA475" s="44" t="str">
        <f t="shared" si="1133"/>
        <v>Inviable Sanitariamente</v>
      </c>
      <c r="OWB475" s="44" t="str">
        <f t="shared" si="1134"/>
        <v>Inviable Sanitariamente</v>
      </c>
      <c r="OWC475" s="44" t="str">
        <f t="shared" si="1134"/>
        <v>Inviable Sanitariamente</v>
      </c>
      <c r="OWD475" s="44" t="str">
        <f t="shared" si="1134"/>
        <v>Inviable Sanitariamente</v>
      </c>
      <c r="OWE475" s="44" t="str">
        <f t="shared" si="1134"/>
        <v>Inviable Sanitariamente</v>
      </c>
      <c r="OWF475" s="44" t="str">
        <f t="shared" si="1134"/>
        <v>Inviable Sanitariamente</v>
      </c>
      <c r="OWG475" s="44" t="str">
        <f t="shared" si="1134"/>
        <v>Inviable Sanitariamente</v>
      </c>
      <c r="OWH475" s="44" t="str">
        <f t="shared" si="1134"/>
        <v>Inviable Sanitariamente</v>
      </c>
      <c r="OWI475" s="44" t="str">
        <f t="shared" si="1134"/>
        <v>Inviable Sanitariamente</v>
      </c>
      <c r="OWJ475" s="44" t="str">
        <f t="shared" si="1134"/>
        <v>Inviable Sanitariamente</v>
      </c>
      <c r="OWK475" s="44" t="str">
        <f t="shared" si="1134"/>
        <v>Inviable Sanitariamente</v>
      </c>
      <c r="OWL475" s="44" t="str">
        <f t="shared" si="1135"/>
        <v>Inviable Sanitariamente</v>
      </c>
      <c r="OWM475" s="44" t="str">
        <f t="shared" si="1135"/>
        <v>Inviable Sanitariamente</v>
      </c>
      <c r="OWN475" s="44" t="str">
        <f t="shared" si="1135"/>
        <v>Inviable Sanitariamente</v>
      </c>
      <c r="OWO475" s="44" t="str">
        <f t="shared" si="1135"/>
        <v>Inviable Sanitariamente</v>
      </c>
      <c r="OWP475" s="44" t="str">
        <f t="shared" si="1135"/>
        <v>Inviable Sanitariamente</v>
      </c>
      <c r="OWQ475" s="44" t="str">
        <f t="shared" si="1135"/>
        <v>Inviable Sanitariamente</v>
      </c>
      <c r="OWR475" s="44" t="str">
        <f t="shared" si="1135"/>
        <v>Inviable Sanitariamente</v>
      </c>
      <c r="OWS475" s="44" t="str">
        <f t="shared" si="1135"/>
        <v>Inviable Sanitariamente</v>
      </c>
      <c r="OWT475" s="44" t="str">
        <f t="shared" si="1135"/>
        <v>Inviable Sanitariamente</v>
      </c>
      <c r="OWU475" s="44" t="str">
        <f t="shared" si="1135"/>
        <v>Inviable Sanitariamente</v>
      </c>
      <c r="OWV475" s="44" t="str">
        <f t="shared" si="1136"/>
        <v>Inviable Sanitariamente</v>
      </c>
      <c r="OWW475" s="44" t="str">
        <f t="shared" si="1136"/>
        <v>Inviable Sanitariamente</v>
      </c>
      <c r="OWX475" s="44" t="str">
        <f t="shared" si="1136"/>
        <v>Inviable Sanitariamente</v>
      </c>
      <c r="OWY475" s="44" t="str">
        <f t="shared" si="1136"/>
        <v>Inviable Sanitariamente</v>
      </c>
      <c r="OWZ475" s="44" t="str">
        <f t="shared" si="1136"/>
        <v>Inviable Sanitariamente</v>
      </c>
      <c r="OXA475" s="44" t="str">
        <f t="shared" si="1136"/>
        <v>Inviable Sanitariamente</v>
      </c>
      <c r="OXB475" s="44" t="str">
        <f t="shared" si="1136"/>
        <v>Inviable Sanitariamente</v>
      </c>
      <c r="OXC475" s="44" t="str">
        <f t="shared" si="1136"/>
        <v>Inviable Sanitariamente</v>
      </c>
      <c r="OXD475" s="44" t="str">
        <f t="shared" si="1136"/>
        <v>Inviable Sanitariamente</v>
      </c>
      <c r="OXE475" s="44" t="str">
        <f t="shared" si="1136"/>
        <v>Inviable Sanitariamente</v>
      </c>
      <c r="OXF475" s="44" t="str">
        <f t="shared" si="1137"/>
        <v>Inviable Sanitariamente</v>
      </c>
      <c r="OXG475" s="44" t="str">
        <f t="shared" si="1137"/>
        <v>Inviable Sanitariamente</v>
      </c>
      <c r="OXH475" s="44" t="str">
        <f t="shared" si="1137"/>
        <v>Inviable Sanitariamente</v>
      </c>
      <c r="OXI475" s="44" t="str">
        <f t="shared" si="1137"/>
        <v>Inviable Sanitariamente</v>
      </c>
      <c r="OXJ475" s="44" t="str">
        <f t="shared" si="1137"/>
        <v>Inviable Sanitariamente</v>
      </c>
      <c r="OXK475" s="44" t="str">
        <f t="shared" si="1137"/>
        <v>Inviable Sanitariamente</v>
      </c>
      <c r="OXL475" s="44" t="str">
        <f t="shared" si="1137"/>
        <v>Inviable Sanitariamente</v>
      </c>
      <c r="OXM475" s="44" t="str">
        <f t="shared" si="1137"/>
        <v>Inviable Sanitariamente</v>
      </c>
      <c r="OXN475" s="44" t="str">
        <f t="shared" si="1137"/>
        <v>Inviable Sanitariamente</v>
      </c>
      <c r="OXO475" s="44" t="str">
        <f t="shared" si="1137"/>
        <v>Inviable Sanitariamente</v>
      </c>
      <c r="OXP475" s="44" t="str">
        <f t="shared" si="1138"/>
        <v>Inviable Sanitariamente</v>
      </c>
      <c r="OXQ475" s="44" t="str">
        <f t="shared" si="1138"/>
        <v>Inviable Sanitariamente</v>
      </c>
      <c r="OXR475" s="44" t="str">
        <f t="shared" si="1138"/>
        <v>Inviable Sanitariamente</v>
      </c>
      <c r="OXS475" s="44" t="str">
        <f t="shared" si="1138"/>
        <v>Inviable Sanitariamente</v>
      </c>
      <c r="OXT475" s="44" t="str">
        <f t="shared" si="1138"/>
        <v>Inviable Sanitariamente</v>
      </c>
      <c r="OXU475" s="44" t="str">
        <f t="shared" si="1138"/>
        <v>Inviable Sanitariamente</v>
      </c>
      <c r="OXV475" s="44" t="str">
        <f t="shared" si="1138"/>
        <v>Inviable Sanitariamente</v>
      </c>
      <c r="OXW475" s="44" t="str">
        <f t="shared" si="1138"/>
        <v>Inviable Sanitariamente</v>
      </c>
      <c r="OXX475" s="44" t="str">
        <f t="shared" si="1138"/>
        <v>Inviable Sanitariamente</v>
      </c>
      <c r="OXY475" s="44" t="str">
        <f t="shared" si="1138"/>
        <v>Inviable Sanitariamente</v>
      </c>
      <c r="OXZ475" s="44" t="str">
        <f t="shared" si="1139"/>
        <v>Inviable Sanitariamente</v>
      </c>
      <c r="OYA475" s="44" t="str">
        <f t="shared" si="1139"/>
        <v>Inviable Sanitariamente</v>
      </c>
      <c r="OYB475" s="44" t="str">
        <f t="shared" si="1139"/>
        <v>Inviable Sanitariamente</v>
      </c>
      <c r="OYC475" s="44" t="str">
        <f t="shared" si="1139"/>
        <v>Inviable Sanitariamente</v>
      </c>
      <c r="OYD475" s="44" t="str">
        <f t="shared" si="1139"/>
        <v>Inviable Sanitariamente</v>
      </c>
      <c r="OYE475" s="44" t="str">
        <f t="shared" si="1139"/>
        <v>Inviable Sanitariamente</v>
      </c>
      <c r="OYF475" s="44" t="str">
        <f t="shared" si="1139"/>
        <v>Inviable Sanitariamente</v>
      </c>
      <c r="OYG475" s="44" t="str">
        <f t="shared" si="1139"/>
        <v>Inviable Sanitariamente</v>
      </c>
      <c r="OYH475" s="44" t="str">
        <f t="shared" si="1139"/>
        <v>Inviable Sanitariamente</v>
      </c>
      <c r="OYI475" s="44" t="str">
        <f t="shared" si="1139"/>
        <v>Inviable Sanitariamente</v>
      </c>
      <c r="OYJ475" s="44" t="str">
        <f t="shared" si="1140"/>
        <v>Inviable Sanitariamente</v>
      </c>
      <c r="OYK475" s="44" t="str">
        <f t="shared" si="1140"/>
        <v>Inviable Sanitariamente</v>
      </c>
      <c r="OYL475" s="44" t="str">
        <f t="shared" si="1140"/>
        <v>Inviable Sanitariamente</v>
      </c>
      <c r="OYM475" s="44" t="str">
        <f t="shared" si="1140"/>
        <v>Inviable Sanitariamente</v>
      </c>
      <c r="OYN475" s="44" t="str">
        <f t="shared" si="1140"/>
        <v>Inviable Sanitariamente</v>
      </c>
      <c r="OYO475" s="44" t="str">
        <f t="shared" si="1140"/>
        <v>Inviable Sanitariamente</v>
      </c>
      <c r="OYP475" s="44" t="str">
        <f t="shared" si="1140"/>
        <v>Inviable Sanitariamente</v>
      </c>
      <c r="OYQ475" s="44" t="str">
        <f t="shared" si="1140"/>
        <v>Inviable Sanitariamente</v>
      </c>
      <c r="OYR475" s="44" t="str">
        <f t="shared" si="1140"/>
        <v>Inviable Sanitariamente</v>
      </c>
      <c r="OYS475" s="44" t="str">
        <f t="shared" si="1140"/>
        <v>Inviable Sanitariamente</v>
      </c>
      <c r="OYT475" s="44" t="str">
        <f t="shared" si="1141"/>
        <v>Inviable Sanitariamente</v>
      </c>
      <c r="OYU475" s="44" t="str">
        <f t="shared" si="1141"/>
        <v>Inviable Sanitariamente</v>
      </c>
      <c r="OYV475" s="44" t="str">
        <f t="shared" si="1141"/>
        <v>Inviable Sanitariamente</v>
      </c>
      <c r="OYW475" s="44" t="str">
        <f t="shared" si="1141"/>
        <v>Inviable Sanitariamente</v>
      </c>
      <c r="OYX475" s="44" t="str">
        <f t="shared" si="1141"/>
        <v>Inviable Sanitariamente</v>
      </c>
      <c r="OYY475" s="44" t="str">
        <f t="shared" si="1141"/>
        <v>Inviable Sanitariamente</v>
      </c>
      <c r="OYZ475" s="44" t="str">
        <f t="shared" si="1141"/>
        <v>Inviable Sanitariamente</v>
      </c>
      <c r="OZA475" s="44" t="str">
        <f t="shared" si="1141"/>
        <v>Inviable Sanitariamente</v>
      </c>
      <c r="OZB475" s="44" t="str">
        <f t="shared" si="1141"/>
        <v>Inviable Sanitariamente</v>
      </c>
      <c r="OZC475" s="44" t="str">
        <f t="shared" si="1141"/>
        <v>Inviable Sanitariamente</v>
      </c>
      <c r="OZD475" s="44" t="str">
        <f t="shared" si="1142"/>
        <v>Inviable Sanitariamente</v>
      </c>
      <c r="OZE475" s="44" t="str">
        <f t="shared" si="1142"/>
        <v>Inviable Sanitariamente</v>
      </c>
      <c r="OZF475" s="44" t="str">
        <f t="shared" si="1142"/>
        <v>Inviable Sanitariamente</v>
      </c>
      <c r="OZG475" s="44" t="str">
        <f t="shared" si="1142"/>
        <v>Inviable Sanitariamente</v>
      </c>
      <c r="OZH475" s="44" t="str">
        <f t="shared" si="1142"/>
        <v>Inviable Sanitariamente</v>
      </c>
      <c r="OZI475" s="44" t="str">
        <f t="shared" si="1142"/>
        <v>Inviable Sanitariamente</v>
      </c>
      <c r="OZJ475" s="44" t="str">
        <f t="shared" si="1142"/>
        <v>Inviable Sanitariamente</v>
      </c>
      <c r="OZK475" s="44" t="str">
        <f t="shared" si="1142"/>
        <v>Inviable Sanitariamente</v>
      </c>
      <c r="OZL475" s="44" t="str">
        <f t="shared" si="1142"/>
        <v>Inviable Sanitariamente</v>
      </c>
      <c r="OZM475" s="44" t="str">
        <f t="shared" si="1142"/>
        <v>Inviable Sanitariamente</v>
      </c>
      <c r="OZN475" s="44" t="str">
        <f t="shared" si="1143"/>
        <v>Inviable Sanitariamente</v>
      </c>
      <c r="OZO475" s="44" t="str">
        <f t="shared" si="1143"/>
        <v>Inviable Sanitariamente</v>
      </c>
      <c r="OZP475" s="44" t="str">
        <f t="shared" si="1143"/>
        <v>Inviable Sanitariamente</v>
      </c>
      <c r="OZQ475" s="44" t="str">
        <f t="shared" si="1143"/>
        <v>Inviable Sanitariamente</v>
      </c>
      <c r="OZR475" s="44" t="str">
        <f t="shared" si="1143"/>
        <v>Inviable Sanitariamente</v>
      </c>
      <c r="OZS475" s="44" t="str">
        <f t="shared" si="1143"/>
        <v>Inviable Sanitariamente</v>
      </c>
      <c r="OZT475" s="44" t="str">
        <f t="shared" si="1143"/>
        <v>Inviable Sanitariamente</v>
      </c>
      <c r="OZU475" s="44" t="str">
        <f t="shared" si="1143"/>
        <v>Inviable Sanitariamente</v>
      </c>
      <c r="OZV475" s="44" t="str">
        <f t="shared" si="1143"/>
        <v>Inviable Sanitariamente</v>
      </c>
      <c r="OZW475" s="44" t="str">
        <f t="shared" si="1143"/>
        <v>Inviable Sanitariamente</v>
      </c>
      <c r="OZX475" s="44" t="str">
        <f t="shared" si="1144"/>
        <v>Inviable Sanitariamente</v>
      </c>
      <c r="OZY475" s="44" t="str">
        <f t="shared" si="1144"/>
        <v>Inviable Sanitariamente</v>
      </c>
      <c r="OZZ475" s="44" t="str">
        <f t="shared" si="1144"/>
        <v>Inviable Sanitariamente</v>
      </c>
      <c r="PAA475" s="44" t="str">
        <f t="shared" si="1144"/>
        <v>Inviable Sanitariamente</v>
      </c>
      <c r="PAB475" s="44" t="str">
        <f t="shared" si="1144"/>
        <v>Inviable Sanitariamente</v>
      </c>
      <c r="PAC475" s="44" t="str">
        <f t="shared" si="1144"/>
        <v>Inviable Sanitariamente</v>
      </c>
      <c r="PAD475" s="44" t="str">
        <f t="shared" si="1144"/>
        <v>Inviable Sanitariamente</v>
      </c>
      <c r="PAE475" s="44" t="str">
        <f t="shared" si="1144"/>
        <v>Inviable Sanitariamente</v>
      </c>
      <c r="PAF475" s="44" t="str">
        <f t="shared" si="1144"/>
        <v>Inviable Sanitariamente</v>
      </c>
      <c r="PAG475" s="44" t="str">
        <f t="shared" si="1144"/>
        <v>Inviable Sanitariamente</v>
      </c>
      <c r="PAH475" s="44" t="str">
        <f t="shared" si="1145"/>
        <v>Inviable Sanitariamente</v>
      </c>
      <c r="PAI475" s="44" t="str">
        <f t="shared" si="1145"/>
        <v>Inviable Sanitariamente</v>
      </c>
      <c r="PAJ475" s="44" t="str">
        <f t="shared" si="1145"/>
        <v>Inviable Sanitariamente</v>
      </c>
      <c r="PAK475" s="44" t="str">
        <f t="shared" si="1145"/>
        <v>Inviable Sanitariamente</v>
      </c>
      <c r="PAL475" s="44" t="str">
        <f t="shared" si="1145"/>
        <v>Inviable Sanitariamente</v>
      </c>
      <c r="PAM475" s="44" t="str">
        <f t="shared" si="1145"/>
        <v>Inviable Sanitariamente</v>
      </c>
      <c r="PAN475" s="44" t="str">
        <f t="shared" si="1145"/>
        <v>Inviable Sanitariamente</v>
      </c>
      <c r="PAO475" s="44" t="str">
        <f t="shared" si="1145"/>
        <v>Inviable Sanitariamente</v>
      </c>
      <c r="PAP475" s="44" t="str">
        <f t="shared" si="1145"/>
        <v>Inviable Sanitariamente</v>
      </c>
      <c r="PAQ475" s="44" t="str">
        <f t="shared" si="1145"/>
        <v>Inviable Sanitariamente</v>
      </c>
      <c r="PAR475" s="44" t="str">
        <f t="shared" si="1146"/>
        <v>Inviable Sanitariamente</v>
      </c>
      <c r="PAS475" s="44" t="str">
        <f t="shared" si="1146"/>
        <v>Inviable Sanitariamente</v>
      </c>
      <c r="PAT475" s="44" t="str">
        <f t="shared" si="1146"/>
        <v>Inviable Sanitariamente</v>
      </c>
      <c r="PAU475" s="44" t="str">
        <f t="shared" si="1146"/>
        <v>Inviable Sanitariamente</v>
      </c>
      <c r="PAV475" s="44" t="str">
        <f t="shared" si="1146"/>
        <v>Inviable Sanitariamente</v>
      </c>
      <c r="PAW475" s="44" t="str">
        <f t="shared" si="1146"/>
        <v>Inviable Sanitariamente</v>
      </c>
      <c r="PAX475" s="44" t="str">
        <f t="shared" si="1146"/>
        <v>Inviable Sanitariamente</v>
      </c>
      <c r="PAY475" s="44" t="str">
        <f t="shared" si="1146"/>
        <v>Inviable Sanitariamente</v>
      </c>
      <c r="PAZ475" s="44" t="str">
        <f t="shared" si="1146"/>
        <v>Inviable Sanitariamente</v>
      </c>
      <c r="PBA475" s="44" t="str">
        <f t="shared" si="1146"/>
        <v>Inviable Sanitariamente</v>
      </c>
      <c r="PBB475" s="44" t="str">
        <f t="shared" si="1147"/>
        <v>Inviable Sanitariamente</v>
      </c>
      <c r="PBC475" s="44" t="str">
        <f t="shared" si="1147"/>
        <v>Inviable Sanitariamente</v>
      </c>
      <c r="PBD475" s="44" t="str">
        <f t="shared" si="1147"/>
        <v>Inviable Sanitariamente</v>
      </c>
      <c r="PBE475" s="44" t="str">
        <f t="shared" si="1147"/>
        <v>Inviable Sanitariamente</v>
      </c>
      <c r="PBF475" s="44" t="str">
        <f t="shared" si="1147"/>
        <v>Inviable Sanitariamente</v>
      </c>
      <c r="PBG475" s="44" t="str">
        <f t="shared" si="1147"/>
        <v>Inviable Sanitariamente</v>
      </c>
      <c r="PBH475" s="44" t="str">
        <f t="shared" si="1147"/>
        <v>Inviable Sanitariamente</v>
      </c>
      <c r="PBI475" s="44" t="str">
        <f t="shared" si="1147"/>
        <v>Inviable Sanitariamente</v>
      </c>
      <c r="PBJ475" s="44" t="str">
        <f t="shared" si="1147"/>
        <v>Inviable Sanitariamente</v>
      </c>
      <c r="PBK475" s="44" t="str">
        <f t="shared" si="1147"/>
        <v>Inviable Sanitariamente</v>
      </c>
      <c r="PBL475" s="44" t="str">
        <f t="shared" si="1148"/>
        <v>Inviable Sanitariamente</v>
      </c>
      <c r="PBM475" s="44" t="str">
        <f t="shared" si="1148"/>
        <v>Inviable Sanitariamente</v>
      </c>
      <c r="PBN475" s="44" t="str">
        <f t="shared" si="1148"/>
        <v>Inviable Sanitariamente</v>
      </c>
      <c r="PBO475" s="44" t="str">
        <f t="shared" si="1148"/>
        <v>Inviable Sanitariamente</v>
      </c>
      <c r="PBP475" s="44" t="str">
        <f t="shared" si="1148"/>
        <v>Inviable Sanitariamente</v>
      </c>
      <c r="PBQ475" s="44" t="str">
        <f t="shared" si="1148"/>
        <v>Inviable Sanitariamente</v>
      </c>
      <c r="PBR475" s="44" t="str">
        <f t="shared" si="1148"/>
        <v>Inviable Sanitariamente</v>
      </c>
      <c r="PBS475" s="44" t="str">
        <f t="shared" si="1148"/>
        <v>Inviable Sanitariamente</v>
      </c>
      <c r="PBT475" s="44" t="str">
        <f t="shared" si="1148"/>
        <v>Inviable Sanitariamente</v>
      </c>
      <c r="PBU475" s="44" t="str">
        <f t="shared" si="1148"/>
        <v>Inviable Sanitariamente</v>
      </c>
      <c r="PBV475" s="44" t="str">
        <f t="shared" si="1149"/>
        <v>Inviable Sanitariamente</v>
      </c>
      <c r="PBW475" s="44" t="str">
        <f t="shared" si="1149"/>
        <v>Inviable Sanitariamente</v>
      </c>
      <c r="PBX475" s="44" t="str">
        <f t="shared" si="1149"/>
        <v>Inviable Sanitariamente</v>
      </c>
      <c r="PBY475" s="44" t="str">
        <f t="shared" si="1149"/>
        <v>Inviable Sanitariamente</v>
      </c>
      <c r="PBZ475" s="44" t="str">
        <f t="shared" si="1149"/>
        <v>Inviable Sanitariamente</v>
      </c>
      <c r="PCA475" s="44" t="str">
        <f t="shared" si="1149"/>
        <v>Inviable Sanitariamente</v>
      </c>
      <c r="PCB475" s="44" t="str">
        <f t="shared" si="1149"/>
        <v>Inviable Sanitariamente</v>
      </c>
      <c r="PCC475" s="44" t="str">
        <f t="shared" si="1149"/>
        <v>Inviable Sanitariamente</v>
      </c>
      <c r="PCD475" s="44" t="str">
        <f t="shared" si="1149"/>
        <v>Inviable Sanitariamente</v>
      </c>
      <c r="PCE475" s="44" t="str">
        <f t="shared" si="1149"/>
        <v>Inviable Sanitariamente</v>
      </c>
      <c r="PCF475" s="44" t="str">
        <f t="shared" si="1150"/>
        <v>Inviable Sanitariamente</v>
      </c>
      <c r="PCG475" s="44" t="str">
        <f t="shared" si="1150"/>
        <v>Inviable Sanitariamente</v>
      </c>
      <c r="PCH475" s="44" t="str">
        <f t="shared" si="1150"/>
        <v>Inviable Sanitariamente</v>
      </c>
      <c r="PCI475" s="44" t="str">
        <f t="shared" si="1150"/>
        <v>Inviable Sanitariamente</v>
      </c>
      <c r="PCJ475" s="44" t="str">
        <f t="shared" si="1150"/>
        <v>Inviable Sanitariamente</v>
      </c>
      <c r="PCK475" s="44" t="str">
        <f t="shared" si="1150"/>
        <v>Inviable Sanitariamente</v>
      </c>
      <c r="PCL475" s="44" t="str">
        <f t="shared" si="1150"/>
        <v>Inviable Sanitariamente</v>
      </c>
      <c r="PCM475" s="44" t="str">
        <f t="shared" si="1150"/>
        <v>Inviable Sanitariamente</v>
      </c>
      <c r="PCN475" s="44" t="str">
        <f t="shared" si="1150"/>
        <v>Inviable Sanitariamente</v>
      </c>
      <c r="PCO475" s="44" t="str">
        <f t="shared" si="1150"/>
        <v>Inviable Sanitariamente</v>
      </c>
      <c r="PCP475" s="44" t="str">
        <f t="shared" si="1151"/>
        <v>Inviable Sanitariamente</v>
      </c>
      <c r="PCQ475" s="44" t="str">
        <f t="shared" si="1151"/>
        <v>Inviable Sanitariamente</v>
      </c>
      <c r="PCR475" s="44" t="str">
        <f t="shared" si="1151"/>
        <v>Inviable Sanitariamente</v>
      </c>
      <c r="PCS475" s="44" t="str">
        <f t="shared" si="1151"/>
        <v>Inviable Sanitariamente</v>
      </c>
      <c r="PCT475" s="44" t="str">
        <f t="shared" si="1151"/>
        <v>Inviable Sanitariamente</v>
      </c>
      <c r="PCU475" s="44" t="str">
        <f t="shared" si="1151"/>
        <v>Inviable Sanitariamente</v>
      </c>
      <c r="PCV475" s="44" t="str">
        <f t="shared" si="1151"/>
        <v>Inviable Sanitariamente</v>
      </c>
      <c r="PCW475" s="44" t="str">
        <f t="shared" si="1151"/>
        <v>Inviable Sanitariamente</v>
      </c>
      <c r="PCX475" s="44" t="str">
        <f t="shared" si="1151"/>
        <v>Inviable Sanitariamente</v>
      </c>
      <c r="PCY475" s="44" t="str">
        <f t="shared" si="1151"/>
        <v>Inviable Sanitariamente</v>
      </c>
      <c r="PCZ475" s="44" t="str">
        <f t="shared" si="1152"/>
        <v>Inviable Sanitariamente</v>
      </c>
      <c r="PDA475" s="44" t="str">
        <f t="shared" si="1152"/>
        <v>Inviable Sanitariamente</v>
      </c>
      <c r="PDB475" s="44" t="str">
        <f t="shared" si="1152"/>
        <v>Inviable Sanitariamente</v>
      </c>
      <c r="PDC475" s="44" t="str">
        <f t="shared" si="1152"/>
        <v>Inviable Sanitariamente</v>
      </c>
      <c r="PDD475" s="44" t="str">
        <f t="shared" si="1152"/>
        <v>Inviable Sanitariamente</v>
      </c>
      <c r="PDE475" s="44" t="str">
        <f t="shared" si="1152"/>
        <v>Inviable Sanitariamente</v>
      </c>
      <c r="PDF475" s="44" t="str">
        <f t="shared" si="1152"/>
        <v>Inviable Sanitariamente</v>
      </c>
      <c r="PDG475" s="44" t="str">
        <f t="shared" si="1152"/>
        <v>Inviable Sanitariamente</v>
      </c>
      <c r="PDH475" s="44" t="str">
        <f t="shared" si="1152"/>
        <v>Inviable Sanitariamente</v>
      </c>
      <c r="PDI475" s="44" t="str">
        <f t="shared" si="1152"/>
        <v>Inviable Sanitariamente</v>
      </c>
      <c r="PDJ475" s="44" t="str">
        <f t="shared" si="1153"/>
        <v>Inviable Sanitariamente</v>
      </c>
      <c r="PDK475" s="44" t="str">
        <f t="shared" si="1153"/>
        <v>Inviable Sanitariamente</v>
      </c>
      <c r="PDL475" s="44" t="str">
        <f t="shared" si="1153"/>
        <v>Inviable Sanitariamente</v>
      </c>
      <c r="PDM475" s="44" t="str">
        <f t="shared" si="1153"/>
        <v>Inviable Sanitariamente</v>
      </c>
      <c r="PDN475" s="44" t="str">
        <f t="shared" si="1153"/>
        <v>Inviable Sanitariamente</v>
      </c>
      <c r="PDO475" s="44" t="str">
        <f t="shared" si="1153"/>
        <v>Inviable Sanitariamente</v>
      </c>
      <c r="PDP475" s="44" t="str">
        <f t="shared" si="1153"/>
        <v>Inviable Sanitariamente</v>
      </c>
      <c r="PDQ475" s="44" t="str">
        <f t="shared" si="1153"/>
        <v>Inviable Sanitariamente</v>
      </c>
      <c r="PDR475" s="44" t="str">
        <f t="shared" si="1153"/>
        <v>Inviable Sanitariamente</v>
      </c>
      <c r="PDS475" s="44" t="str">
        <f t="shared" si="1153"/>
        <v>Inviable Sanitariamente</v>
      </c>
      <c r="PDT475" s="44" t="str">
        <f t="shared" si="1154"/>
        <v>Inviable Sanitariamente</v>
      </c>
      <c r="PDU475" s="44" t="str">
        <f t="shared" si="1154"/>
        <v>Inviable Sanitariamente</v>
      </c>
      <c r="PDV475" s="44" t="str">
        <f t="shared" si="1154"/>
        <v>Inviable Sanitariamente</v>
      </c>
      <c r="PDW475" s="44" t="str">
        <f t="shared" si="1154"/>
        <v>Inviable Sanitariamente</v>
      </c>
      <c r="PDX475" s="44" t="str">
        <f t="shared" si="1154"/>
        <v>Inviable Sanitariamente</v>
      </c>
      <c r="PDY475" s="44" t="str">
        <f t="shared" si="1154"/>
        <v>Inviable Sanitariamente</v>
      </c>
      <c r="PDZ475" s="44" t="str">
        <f t="shared" si="1154"/>
        <v>Inviable Sanitariamente</v>
      </c>
      <c r="PEA475" s="44" t="str">
        <f t="shared" si="1154"/>
        <v>Inviable Sanitariamente</v>
      </c>
      <c r="PEB475" s="44" t="str">
        <f t="shared" si="1154"/>
        <v>Inviable Sanitariamente</v>
      </c>
      <c r="PEC475" s="44" t="str">
        <f t="shared" si="1154"/>
        <v>Inviable Sanitariamente</v>
      </c>
      <c r="PED475" s="44" t="str">
        <f t="shared" si="1155"/>
        <v>Inviable Sanitariamente</v>
      </c>
      <c r="PEE475" s="44" t="str">
        <f t="shared" si="1155"/>
        <v>Inviable Sanitariamente</v>
      </c>
      <c r="PEF475" s="44" t="str">
        <f t="shared" si="1155"/>
        <v>Inviable Sanitariamente</v>
      </c>
      <c r="PEG475" s="44" t="str">
        <f t="shared" si="1155"/>
        <v>Inviable Sanitariamente</v>
      </c>
      <c r="PEH475" s="44" t="str">
        <f t="shared" si="1155"/>
        <v>Inviable Sanitariamente</v>
      </c>
      <c r="PEI475" s="44" t="str">
        <f t="shared" si="1155"/>
        <v>Inviable Sanitariamente</v>
      </c>
      <c r="PEJ475" s="44" t="str">
        <f t="shared" si="1155"/>
        <v>Inviable Sanitariamente</v>
      </c>
      <c r="PEK475" s="44" t="str">
        <f t="shared" si="1155"/>
        <v>Inviable Sanitariamente</v>
      </c>
      <c r="PEL475" s="44" t="str">
        <f t="shared" si="1155"/>
        <v>Inviable Sanitariamente</v>
      </c>
      <c r="PEM475" s="44" t="str">
        <f t="shared" si="1155"/>
        <v>Inviable Sanitariamente</v>
      </c>
      <c r="PEN475" s="44" t="str">
        <f t="shared" si="1156"/>
        <v>Inviable Sanitariamente</v>
      </c>
      <c r="PEO475" s="44" t="str">
        <f t="shared" si="1156"/>
        <v>Inviable Sanitariamente</v>
      </c>
      <c r="PEP475" s="44" t="str">
        <f t="shared" si="1156"/>
        <v>Inviable Sanitariamente</v>
      </c>
      <c r="PEQ475" s="44" t="str">
        <f t="shared" si="1156"/>
        <v>Inviable Sanitariamente</v>
      </c>
      <c r="PER475" s="44" t="str">
        <f t="shared" si="1156"/>
        <v>Inviable Sanitariamente</v>
      </c>
      <c r="PES475" s="44" t="str">
        <f t="shared" si="1156"/>
        <v>Inviable Sanitariamente</v>
      </c>
      <c r="PET475" s="44" t="str">
        <f t="shared" si="1156"/>
        <v>Inviable Sanitariamente</v>
      </c>
      <c r="PEU475" s="44" t="str">
        <f t="shared" si="1156"/>
        <v>Inviable Sanitariamente</v>
      </c>
      <c r="PEV475" s="44" t="str">
        <f t="shared" si="1156"/>
        <v>Inviable Sanitariamente</v>
      </c>
      <c r="PEW475" s="44" t="str">
        <f t="shared" si="1156"/>
        <v>Inviable Sanitariamente</v>
      </c>
      <c r="PEX475" s="44" t="str">
        <f t="shared" si="1157"/>
        <v>Inviable Sanitariamente</v>
      </c>
      <c r="PEY475" s="44" t="str">
        <f t="shared" si="1157"/>
        <v>Inviable Sanitariamente</v>
      </c>
      <c r="PEZ475" s="44" t="str">
        <f t="shared" si="1157"/>
        <v>Inviable Sanitariamente</v>
      </c>
      <c r="PFA475" s="44" t="str">
        <f t="shared" si="1157"/>
        <v>Inviable Sanitariamente</v>
      </c>
      <c r="PFB475" s="44" t="str">
        <f t="shared" si="1157"/>
        <v>Inviable Sanitariamente</v>
      </c>
      <c r="PFC475" s="44" t="str">
        <f t="shared" si="1157"/>
        <v>Inviable Sanitariamente</v>
      </c>
      <c r="PFD475" s="44" t="str">
        <f t="shared" si="1157"/>
        <v>Inviable Sanitariamente</v>
      </c>
      <c r="PFE475" s="44" t="str">
        <f t="shared" si="1157"/>
        <v>Inviable Sanitariamente</v>
      </c>
      <c r="PFF475" s="44" t="str">
        <f t="shared" si="1157"/>
        <v>Inviable Sanitariamente</v>
      </c>
      <c r="PFG475" s="44" t="str">
        <f t="shared" si="1157"/>
        <v>Inviable Sanitariamente</v>
      </c>
      <c r="PFH475" s="44" t="str">
        <f t="shared" si="1158"/>
        <v>Inviable Sanitariamente</v>
      </c>
      <c r="PFI475" s="44" t="str">
        <f t="shared" si="1158"/>
        <v>Inviable Sanitariamente</v>
      </c>
      <c r="PFJ475" s="44" t="str">
        <f t="shared" si="1158"/>
        <v>Inviable Sanitariamente</v>
      </c>
      <c r="PFK475" s="44" t="str">
        <f t="shared" si="1158"/>
        <v>Inviable Sanitariamente</v>
      </c>
      <c r="PFL475" s="44" t="str">
        <f t="shared" si="1158"/>
        <v>Inviable Sanitariamente</v>
      </c>
      <c r="PFM475" s="44" t="str">
        <f t="shared" si="1158"/>
        <v>Inviable Sanitariamente</v>
      </c>
      <c r="PFN475" s="44" t="str">
        <f t="shared" si="1158"/>
        <v>Inviable Sanitariamente</v>
      </c>
      <c r="PFO475" s="44" t="str">
        <f t="shared" si="1158"/>
        <v>Inviable Sanitariamente</v>
      </c>
      <c r="PFP475" s="44" t="str">
        <f t="shared" si="1158"/>
        <v>Inviable Sanitariamente</v>
      </c>
      <c r="PFQ475" s="44" t="str">
        <f t="shared" si="1158"/>
        <v>Inviable Sanitariamente</v>
      </c>
      <c r="PFR475" s="44" t="str">
        <f t="shared" si="1159"/>
        <v>Inviable Sanitariamente</v>
      </c>
      <c r="PFS475" s="44" t="str">
        <f t="shared" si="1159"/>
        <v>Inviable Sanitariamente</v>
      </c>
      <c r="PFT475" s="44" t="str">
        <f t="shared" si="1159"/>
        <v>Inviable Sanitariamente</v>
      </c>
      <c r="PFU475" s="44" t="str">
        <f t="shared" si="1159"/>
        <v>Inviable Sanitariamente</v>
      </c>
      <c r="PFV475" s="44" t="str">
        <f t="shared" si="1159"/>
        <v>Inviable Sanitariamente</v>
      </c>
      <c r="PFW475" s="44" t="str">
        <f t="shared" si="1159"/>
        <v>Inviable Sanitariamente</v>
      </c>
      <c r="PFX475" s="44" t="str">
        <f t="shared" si="1159"/>
        <v>Inviable Sanitariamente</v>
      </c>
      <c r="PFY475" s="44" t="str">
        <f t="shared" si="1159"/>
        <v>Inviable Sanitariamente</v>
      </c>
      <c r="PFZ475" s="44" t="str">
        <f t="shared" si="1159"/>
        <v>Inviable Sanitariamente</v>
      </c>
      <c r="PGA475" s="44" t="str">
        <f t="shared" si="1159"/>
        <v>Inviable Sanitariamente</v>
      </c>
      <c r="PGB475" s="44" t="str">
        <f t="shared" si="1160"/>
        <v>Inviable Sanitariamente</v>
      </c>
      <c r="PGC475" s="44" t="str">
        <f t="shared" si="1160"/>
        <v>Inviable Sanitariamente</v>
      </c>
      <c r="PGD475" s="44" t="str">
        <f t="shared" si="1160"/>
        <v>Inviable Sanitariamente</v>
      </c>
      <c r="PGE475" s="44" t="str">
        <f t="shared" si="1160"/>
        <v>Inviable Sanitariamente</v>
      </c>
      <c r="PGF475" s="44" t="str">
        <f t="shared" si="1160"/>
        <v>Inviable Sanitariamente</v>
      </c>
      <c r="PGG475" s="44" t="str">
        <f t="shared" si="1160"/>
        <v>Inviable Sanitariamente</v>
      </c>
      <c r="PGH475" s="44" t="str">
        <f t="shared" si="1160"/>
        <v>Inviable Sanitariamente</v>
      </c>
      <c r="PGI475" s="44" t="str">
        <f t="shared" si="1160"/>
        <v>Inviable Sanitariamente</v>
      </c>
      <c r="PGJ475" s="44" t="str">
        <f t="shared" si="1160"/>
        <v>Inviable Sanitariamente</v>
      </c>
      <c r="PGK475" s="44" t="str">
        <f t="shared" si="1160"/>
        <v>Inviable Sanitariamente</v>
      </c>
      <c r="PGL475" s="44" t="str">
        <f t="shared" si="1161"/>
        <v>Inviable Sanitariamente</v>
      </c>
      <c r="PGM475" s="44" t="str">
        <f t="shared" si="1161"/>
        <v>Inviable Sanitariamente</v>
      </c>
      <c r="PGN475" s="44" t="str">
        <f t="shared" si="1161"/>
        <v>Inviable Sanitariamente</v>
      </c>
      <c r="PGO475" s="44" t="str">
        <f t="shared" si="1161"/>
        <v>Inviable Sanitariamente</v>
      </c>
      <c r="PGP475" s="44" t="str">
        <f t="shared" si="1161"/>
        <v>Inviable Sanitariamente</v>
      </c>
      <c r="PGQ475" s="44" t="str">
        <f t="shared" si="1161"/>
        <v>Inviable Sanitariamente</v>
      </c>
      <c r="PGR475" s="44" t="str">
        <f t="shared" si="1161"/>
        <v>Inviable Sanitariamente</v>
      </c>
      <c r="PGS475" s="44" t="str">
        <f t="shared" si="1161"/>
        <v>Inviable Sanitariamente</v>
      </c>
      <c r="PGT475" s="44" t="str">
        <f t="shared" si="1161"/>
        <v>Inviable Sanitariamente</v>
      </c>
      <c r="PGU475" s="44" t="str">
        <f t="shared" si="1161"/>
        <v>Inviable Sanitariamente</v>
      </c>
      <c r="PGV475" s="44" t="str">
        <f t="shared" si="1162"/>
        <v>Inviable Sanitariamente</v>
      </c>
      <c r="PGW475" s="44" t="str">
        <f t="shared" si="1162"/>
        <v>Inviable Sanitariamente</v>
      </c>
      <c r="PGX475" s="44" t="str">
        <f t="shared" si="1162"/>
        <v>Inviable Sanitariamente</v>
      </c>
      <c r="PGY475" s="44" t="str">
        <f t="shared" si="1162"/>
        <v>Inviable Sanitariamente</v>
      </c>
      <c r="PGZ475" s="44" t="str">
        <f t="shared" si="1162"/>
        <v>Inviable Sanitariamente</v>
      </c>
      <c r="PHA475" s="44" t="str">
        <f t="shared" si="1162"/>
        <v>Inviable Sanitariamente</v>
      </c>
      <c r="PHB475" s="44" t="str">
        <f t="shared" si="1162"/>
        <v>Inviable Sanitariamente</v>
      </c>
      <c r="PHC475" s="44" t="str">
        <f t="shared" si="1162"/>
        <v>Inviable Sanitariamente</v>
      </c>
      <c r="PHD475" s="44" t="str">
        <f t="shared" si="1162"/>
        <v>Inviable Sanitariamente</v>
      </c>
      <c r="PHE475" s="44" t="str">
        <f t="shared" si="1162"/>
        <v>Inviable Sanitariamente</v>
      </c>
      <c r="PHF475" s="44" t="str">
        <f t="shared" si="1163"/>
        <v>Inviable Sanitariamente</v>
      </c>
      <c r="PHG475" s="44" t="str">
        <f t="shared" si="1163"/>
        <v>Inviable Sanitariamente</v>
      </c>
      <c r="PHH475" s="44" t="str">
        <f t="shared" si="1163"/>
        <v>Inviable Sanitariamente</v>
      </c>
      <c r="PHI475" s="44" t="str">
        <f t="shared" si="1163"/>
        <v>Inviable Sanitariamente</v>
      </c>
      <c r="PHJ475" s="44" t="str">
        <f t="shared" si="1163"/>
        <v>Inviable Sanitariamente</v>
      </c>
      <c r="PHK475" s="44" t="str">
        <f t="shared" si="1163"/>
        <v>Inviable Sanitariamente</v>
      </c>
      <c r="PHL475" s="44" t="str">
        <f t="shared" si="1163"/>
        <v>Inviable Sanitariamente</v>
      </c>
      <c r="PHM475" s="44" t="str">
        <f t="shared" si="1163"/>
        <v>Inviable Sanitariamente</v>
      </c>
      <c r="PHN475" s="44" t="str">
        <f t="shared" si="1163"/>
        <v>Inviable Sanitariamente</v>
      </c>
      <c r="PHO475" s="44" t="str">
        <f t="shared" si="1163"/>
        <v>Inviable Sanitariamente</v>
      </c>
      <c r="PHP475" s="44" t="str">
        <f t="shared" si="1164"/>
        <v>Inviable Sanitariamente</v>
      </c>
      <c r="PHQ475" s="44" t="str">
        <f t="shared" si="1164"/>
        <v>Inviable Sanitariamente</v>
      </c>
      <c r="PHR475" s="44" t="str">
        <f t="shared" si="1164"/>
        <v>Inviable Sanitariamente</v>
      </c>
      <c r="PHS475" s="44" t="str">
        <f t="shared" si="1164"/>
        <v>Inviable Sanitariamente</v>
      </c>
      <c r="PHT475" s="44" t="str">
        <f t="shared" si="1164"/>
        <v>Inviable Sanitariamente</v>
      </c>
      <c r="PHU475" s="44" t="str">
        <f t="shared" si="1164"/>
        <v>Inviable Sanitariamente</v>
      </c>
      <c r="PHV475" s="44" t="str">
        <f t="shared" si="1164"/>
        <v>Inviable Sanitariamente</v>
      </c>
      <c r="PHW475" s="44" t="str">
        <f t="shared" si="1164"/>
        <v>Inviable Sanitariamente</v>
      </c>
      <c r="PHX475" s="44" t="str">
        <f t="shared" si="1164"/>
        <v>Inviable Sanitariamente</v>
      </c>
      <c r="PHY475" s="44" t="str">
        <f t="shared" si="1164"/>
        <v>Inviable Sanitariamente</v>
      </c>
      <c r="PHZ475" s="44" t="str">
        <f t="shared" si="1165"/>
        <v>Inviable Sanitariamente</v>
      </c>
      <c r="PIA475" s="44" t="str">
        <f t="shared" si="1165"/>
        <v>Inviable Sanitariamente</v>
      </c>
      <c r="PIB475" s="44" t="str">
        <f t="shared" si="1165"/>
        <v>Inviable Sanitariamente</v>
      </c>
      <c r="PIC475" s="44" t="str">
        <f t="shared" si="1165"/>
        <v>Inviable Sanitariamente</v>
      </c>
      <c r="PID475" s="44" t="str">
        <f t="shared" si="1165"/>
        <v>Inviable Sanitariamente</v>
      </c>
      <c r="PIE475" s="44" t="str">
        <f t="shared" si="1165"/>
        <v>Inviable Sanitariamente</v>
      </c>
      <c r="PIF475" s="44" t="str">
        <f t="shared" si="1165"/>
        <v>Inviable Sanitariamente</v>
      </c>
      <c r="PIG475" s="44" t="str">
        <f t="shared" si="1165"/>
        <v>Inviable Sanitariamente</v>
      </c>
      <c r="PIH475" s="44" t="str">
        <f t="shared" si="1165"/>
        <v>Inviable Sanitariamente</v>
      </c>
      <c r="PII475" s="44" t="str">
        <f t="shared" si="1165"/>
        <v>Inviable Sanitariamente</v>
      </c>
      <c r="PIJ475" s="44" t="str">
        <f t="shared" si="1166"/>
        <v>Inviable Sanitariamente</v>
      </c>
      <c r="PIK475" s="44" t="str">
        <f t="shared" si="1166"/>
        <v>Inviable Sanitariamente</v>
      </c>
      <c r="PIL475" s="44" t="str">
        <f t="shared" si="1166"/>
        <v>Inviable Sanitariamente</v>
      </c>
      <c r="PIM475" s="44" t="str">
        <f t="shared" si="1166"/>
        <v>Inviable Sanitariamente</v>
      </c>
      <c r="PIN475" s="44" t="str">
        <f t="shared" si="1166"/>
        <v>Inviable Sanitariamente</v>
      </c>
      <c r="PIO475" s="44" t="str">
        <f t="shared" si="1166"/>
        <v>Inviable Sanitariamente</v>
      </c>
      <c r="PIP475" s="44" t="str">
        <f t="shared" si="1166"/>
        <v>Inviable Sanitariamente</v>
      </c>
      <c r="PIQ475" s="44" t="str">
        <f t="shared" si="1166"/>
        <v>Inviable Sanitariamente</v>
      </c>
      <c r="PIR475" s="44" t="str">
        <f t="shared" si="1166"/>
        <v>Inviable Sanitariamente</v>
      </c>
      <c r="PIS475" s="44" t="str">
        <f t="shared" si="1166"/>
        <v>Inviable Sanitariamente</v>
      </c>
      <c r="PIT475" s="44" t="str">
        <f t="shared" si="1167"/>
        <v>Inviable Sanitariamente</v>
      </c>
      <c r="PIU475" s="44" t="str">
        <f t="shared" si="1167"/>
        <v>Inviable Sanitariamente</v>
      </c>
      <c r="PIV475" s="44" t="str">
        <f t="shared" si="1167"/>
        <v>Inviable Sanitariamente</v>
      </c>
      <c r="PIW475" s="44" t="str">
        <f t="shared" si="1167"/>
        <v>Inviable Sanitariamente</v>
      </c>
      <c r="PIX475" s="44" t="str">
        <f t="shared" si="1167"/>
        <v>Inviable Sanitariamente</v>
      </c>
      <c r="PIY475" s="44" t="str">
        <f t="shared" si="1167"/>
        <v>Inviable Sanitariamente</v>
      </c>
      <c r="PIZ475" s="44" t="str">
        <f t="shared" si="1167"/>
        <v>Inviable Sanitariamente</v>
      </c>
      <c r="PJA475" s="44" t="str">
        <f t="shared" si="1167"/>
        <v>Inviable Sanitariamente</v>
      </c>
      <c r="PJB475" s="44" t="str">
        <f t="shared" si="1167"/>
        <v>Inviable Sanitariamente</v>
      </c>
      <c r="PJC475" s="44" t="str">
        <f t="shared" si="1167"/>
        <v>Inviable Sanitariamente</v>
      </c>
      <c r="PJD475" s="44" t="str">
        <f t="shared" si="1168"/>
        <v>Inviable Sanitariamente</v>
      </c>
      <c r="PJE475" s="44" t="str">
        <f t="shared" si="1168"/>
        <v>Inviable Sanitariamente</v>
      </c>
      <c r="PJF475" s="44" t="str">
        <f t="shared" si="1168"/>
        <v>Inviable Sanitariamente</v>
      </c>
      <c r="PJG475" s="44" t="str">
        <f t="shared" si="1168"/>
        <v>Inviable Sanitariamente</v>
      </c>
      <c r="PJH475" s="44" t="str">
        <f t="shared" si="1168"/>
        <v>Inviable Sanitariamente</v>
      </c>
      <c r="PJI475" s="44" t="str">
        <f t="shared" si="1168"/>
        <v>Inviable Sanitariamente</v>
      </c>
      <c r="PJJ475" s="44" t="str">
        <f t="shared" si="1168"/>
        <v>Inviable Sanitariamente</v>
      </c>
      <c r="PJK475" s="44" t="str">
        <f t="shared" si="1168"/>
        <v>Inviable Sanitariamente</v>
      </c>
      <c r="PJL475" s="44" t="str">
        <f t="shared" si="1168"/>
        <v>Inviable Sanitariamente</v>
      </c>
      <c r="PJM475" s="44" t="str">
        <f t="shared" si="1168"/>
        <v>Inviable Sanitariamente</v>
      </c>
      <c r="PJN475" s="44" t="str">
        <f t="shared" si="1169"/>
        <v>Inviable Sanitariamente</v>
      </c>
      <c r="PJO475" s="44" t="str">
        <f t="shared" si="1169"/>
        <v>Inviable Sanitariamente</v>
      </c>
      <c r="PJP475" s="44" t="str">
        <f t="shared" si="1169"/>
        <v>Inviable Sanitariamente</v>
      </c>
      <c r="PJQ475" s="44" t="str">
        <f t="shared" si="1169"/>
        <v>Inviable Sanitariamente</v>
      </c>
      <c r="PJR475" s="44" t="str">
        <f t="shared" si="1169"/>
        <v>Inviable Sanitariamente</v>
      </c>
      <c r="PJS475" s="44" t="str">
        <f t="shared" si="1169"/>
        <v>Inviable Sanitariamente</v>
      </c>
      <c r="PJT475" s="44" t="str">
        <f t="shared" si="1169"/>
        <v>Inviable Sanitariamente</v>
      </c>
      <c r="PJU475" s="44" t="str">
        <f t="shared" si="1169"/>
        <v>Inviable Sanitariamente</v>
      </c>
      <c r="PJV475" s="44" t="str">
        <f t="shared" si="1169"/>
        <v>Inviable Sanitariamente</v>
      </c>
      <c r="PJW475" s="44" t="str">
        <f t="shared" si="1169"/>
        <v>Inviable Sanitariamente</v>
      </c>
      <c r="PJX475" s="44" t="str">
        <f t="shared" si="1170"/>
        <v>Inviable Sanitariamente</v>
      </c>
      <c r="PJY475" s="44" t="str">
        <f t="shared" si="1170"/>
        <v>Inviable Sanitariamente</v>
      </c>
      <c r="PJZ475" s="44" t="str">
        <f t="shared" si="1170"/>
        <v>Inviable Sanitariamente</v>
      </c>
      <c r="PKA475" s="44" t="str">
        <f t="shared" si="1170"/>
        <v>Inviable Sanitariamente</v>
      </c>
      <c r="PKB475" s="44" t="str">
        <f t="shared" si="1170"/>
        <v>Inviable Sanitariamente</v>
      </c>
      <c r="PKC475" s="44" t="str">
        <f t="shared" si="1170"/>
        <v>Inviable Sanitariamente</v>
      </c>
      <c r="PKD475" s="44" t="str">
        <f t="shared" si="1170"/>
        <v>Inviable Sanitariamente</v>
      </c>
      <c r="PKE475" s="44" t="str">
        <f t="shared" si="1170"/>
        <v>Inviable Sanitariamente</v>
      </c>
      <c r="PKF475" s="44" t="str">
        <f t="shared" si="1170"/>
        <v>Inviable Sanitariamente</v>
      </c>
      <c r="PKG475" s="44" t="str">
        <f t="shared" si="1170"/>
        <v>Inviable Sanitariamente</v>
      </c>
      <c r="PKH475" s="44" t="str">
        <f t="shared" si="1171"/>
        <v>Inviable Sanitariamente</v>
      </c>
      <c r="PKI475" s="44" t="str">
        <f t="shared" si="1171"/>
        <v>Inviable Sanitariamente</v>
      </c>
      <c r="PKJ475" s="44" t="str">
        <f t="shared" si="1171"/>
        <v>Inviable Sanitariamente</v>
      </c>
      <c r="PKK475" s="44" t="str">
        <f t="shared" si="1171"/>
        <v>Inviable Sanitariamente</v>
      </c>
      <c r="PKL475" s="44" t="str">
        <f t="shared" si="1171"/>
        <v>Inviable Sanitariamente</v>
      </c>
      <c r="PKM475" s="44" t="str">
        <f t="shared" si="1171"/>
        <v>Inviable Sanitariamente</v>
      </c>
      <c r="PKN475" s="44" t="str">
        <f t="shared" si="1171"/>
        <v>Inviable Sanitariamente</v>
      </c>
      <c r="PKO475" s="44" t="str">
        <f t="shared" si="1171"/>
        <v>Inviable Sanitariamente</v>
      </c>
      <c r="PKP475" s="44" t="str">
        <f t="shared" si="1171"/>
        <v>Inviable Sanitariamente</v>
      </c>
      <c r="PKQ475" s="44" t="str">
        <f t="shared" si="1171"/>
        <v>Inviable Sanitariamente</v>
      </c>
      <c r="PKR475" s="44" t="str">
        <f t="shared" si="1172"/>
        <v>Inviable Sanitariamente</v>
      </c>
      <c r="PKS475" s="44" t="str">
        <f t="shared" si="1172"/>
        <v>Inviable Sanitariamente</v>
      </c>
      <c r="PKT475" s="44" t="str">
        <f t="shared" si="1172"/>
        <v>Inviable Sanitariamente</v>
      </c>
      <c r="PKU475" s="44" t="str">
        <f t="shared" si="1172"/>
        <v>Inviable Sanitariamente</v>
      </c>
      <c r="PKV475" s="44" t="str">
        <f t="shared" si="1172"/>
        <v>Inviable Sanitariamente</v>
      </c>
      <c r="PKW475" s="44" t="str">
        <f t="shared" si="1172"/>
        <v>Inviable Sanitariamente</v>
      </c>
      <c r="PKX475" s="44" t="str">
        <f t="shared" si="1172"/>
        <v>Inviable Sanitariamente</v>
      </c>
      <c r="PKY475" s="44" t="str">
        <f t="shared" si="1172"/>
        <v>Inviable Sanitariamente</v>
      </c>
      <c r="PKZ475" s="44" t="str">
        <f t="shared" si="1172"/>
        <v>Inviable Sanitariamente</v>
      </c>
      <c r="PLA475" s="44" t="str">
        <f t="shared" si="1172"/>
        <v>Inviable Sanitariamente</v>
      </c>
      <c r="PLB475" s="44" t="str">
        <f t="shared" si="1173"/>
        <v>Inviable Sanitariamente</v>
      </c>
      <c r="PLC475" s="44" t="str">
        <f t="shared" si="1173"/>
        <v>Inviable Sanitariamente</v>
      </c>
      <c r="PLD475" s="44" t="str">
        <f t="shared" si="1173"/>
        <v>Inviable Sanitariamente</v>
      </c>
      <c r="PLE475" s="44" t="str">
        <f t="shared" si="1173"/>
        <v>Inviable Sanitariamente</v>
      </c>
      <c r="PLF475" s="44" t="str">
        <f t="shared" si="1173"/>
        <v>Inviable Sanitariamente</v>
      </c>
      <c r="PLG475" s="44" t="str">
        <f t="shared" si="1173"/>
        <v>Inviable Sanitariamente</v>
      </c>
      <c r="PLH475" s="44" t="str">
        <f t="shared" si="1173"/>
        <v>Inviable Sanitariamente</v>
      </c>
      <c r="PLI475" s="44" t="str">
        <f t="shared" si="1173"/>
        <v>Inviable Sanitariamente</v>
      </c>
      <c r="PLJ475" s="44" t="str">
        <f t="shared" si="1173"/>
        <v>Inviable Sanitariamente</v>
      </c>
      <c r="PLK475" s="44" t="str">
        <f t="shared" si="1173"/>
        <v>Inviable Sanitariamente</v>
      </c>
      <c r="PLL475" s="44" t="str">
        <f t="shared" si="1174"/>
        <v>Inviable Sanitariamente</v>
      </c>
      <c r="PLM475" s="44" t="str">
        <f t="shared" si="1174"/>
        <v>Inviable Sanitariamente</v>
      </c>
      <c r="PLN475" s="44" t="str">
        <f t="shared" si="1174"/>
        <v>Inviable Sanitariamente</v>
      </c>
      <c r="PLO475" s="44" t="str">
        <f t="shared" si="1174"/>
        <v>Inviable Sanitariamente</v>
      </c>
      <c r="PLP475" s="44" t="str">
        <f t="shared" si="1174"/>
        <v>Inviable Sanitariamente</v>
      </c>
      <c r="PLQ475" s="44" t="str">
        <f t="shared" si="1174"/>
        <v>Inviable Sanitariamente</v>
      </c>
      <c r="PLR475" s="44" t="str">
        <f t="shared" si="1174"/>
        <v>Inviable Sanitariamente</v>
      </c>
      <c r="PLS475" s="44" t="str">
        <f t="shared" si="1174"/>
        <v>Inviable Sanitariamente</v>
      </c>
      <c r="PLT475" s="44" t="str">
        <f t="shared" si="1174"/>
        <v>Inviable Sanitariamente</v>
      </c>
      <c r="PLU475" s="44" t="str">
        <f t="shared" si="1174"/>
        <v>Inviable Sanitariamente</v>
      </c>
      <c r="PLV475" s="44" t="str">
        <f t="shared" si="1175"/>
        <v>Inviable Sanitariamente</v>
      </c>
      <c r="PLW475" s="44" t="str">
        <f t="shared" si="1175"/>
        <v>Inviable Sanitariamente</v>
      </c>
      <c r="PLX475" s="44" t="str">
        <f t="shared" si="1175"/>
        <v>Inviable Sanitariamente</v>
      </c>
      <c r="PLY475" s="44" t="str">
        <f t="shared" si="1175"/>
        <v>Inviable Sanitariamente</v>
      </c>
      <c r="PLZ475" s="44" t="str">
        <f t="shared" si="1175"/>
        <v>Inviable Sanitariamente</v>
      </c>
      <c r="PMA475" s="44" t="str">
        <f t="shared" si="1175"/>
        <v>Inviable Sanitariamente</v>
      </c>
      <c r="PMB475" s="44" t="str">
        <f t="shared" si="1175"/>
        <v>Inviable Sanitariamente</v>
      </c>
      <c r="PMC475" s="44" t="str">
        <f t="shared" si="1175"/>
        <v>Inviable Sanitariamente</v>
      </c>
      <c r="PMD475" s="44" t="str">
        <f t="shared" si="1175"/>
        <v>Inviable Sanitariamente</v>
      </c>
      <c r="PME475" s="44" t="str">
        <f t="shared" si="1175"/>
        <v>Inviable Sanitariamente</v>
      </c>
      <c r="PMF475" s="44" t="str">
        <f t="shared" si="1176"/>
        <v>Inviable Sanitariamente</v>
      </c>
      <c r="PMG475" s="44" t="str">
        <f t="shared" si="1176"/>
        <v>Inviable Sanitariamente</v>
      </c>
      <c r="PMH475" s="44" t="str">
        <f t="shared" si="1176"/>
        <v>Inviable Sanitariamente</v>
      </c>
      <c r="PMI475" s="44" t="str">
        <f t="shared" si="1176"/>
        <v>Inviable Sanitariamente</v>
      </c>
      <c r="PMJ475" s="44" t="str">
        <f t="shared" si="1176"/>
        <v>Inviable Sanitariamente</v>
      </c>
      <c r="PMK475" s="44" t="str">
        <f t="shared" si="1176"/>
        <v>Inviable Sanitariamente</v>
      </c>
      <c r="PML475" s="44" t="str">
        <f t="shared" si="1176"/>
        <v>Inviable Sanitariamente</v>
      </c>
      <c r="PMM475" s="44" t="str">
        <f t="shared" si="1176"/>
        <v>Inviable Sanitariamente</v>
      </c>
      <c r="PMN475" s="44" t="str">
        <f t="shared" si="1176"/>
        <v>Inviable Sanitariamente</v>
      </c>
      <c r="PMO475" s="44" t="str">
        <f t="shared" si="1176"/>
        <v>Inviable Sanitariamente</v>
      </c>
      <c r="PMP475" s="44" t="str">
        <f t="shared" si="1177"/>
        <v>Inviable Sanitariamente</v>
      </c>
      <c r="PMQ475" s="44" t="str">
        <f t="shared" si="1177"/>
        <v>Inviable Sanitariamente</v>
      </c>
      <c r="PMR475" s="44" t="str">
        <f t="shared" si="1177"/>
        <v>Inviable Sanitariamente</v>
      </c>
      <c r="PMS475" s="44" t="str">
        <f t="shared" si="1177"/>
        <v>Inviable Sanitariamente</v>
      </c>
      <c r="PMT475" s="44" t="str">
        <f t="shared" si="1177"/>
        <v>Inviable Sanitariamente</v>
      </c>
      <c r="PMU475" s="44" t="str">
        <f t="shared" si="1177"/>
        <v>Inviable Sanitariamente</v>
      </c>
      <c r="PMV475" s="44" t="str">
        <f t="shared" si="1177"/>
        <v>Inviable Sanitariamente</v>
      </c>
      <c r="PMW475" s="44" t="str">
        <f t="shared" si="1177"/>
        <v>Inviable Sanitariamente</v>
      </c>
      <c r="PMX475" s="44" t="str">
        <f t="shared" si="1177"/>
        <v>Inviable Sanitariamente</v>
      </c>
      <c r="PMY475" s="44" t="str">
        <f t="shared" si="1177"/>
        <v>Inviable Sanitariamente</v>
      </c>
      <c r="PMZ475" s="44" t="str">
        <f t="shared" si="1178"/>
        <v>Inviable Sanitariamente</v>
      </c>
      <c r="PNA475" s="44" t="str">
        <f t="shared" si="1178"/>
        <v>Inviable Sanitariamente</v>
      </c>
      <c r="PNB475" s="44" t="str">
        <f t="shared" si="1178"/>
        <v>Inviable Sanitariamente</v>
      </c>
      <c r="PNC475" s="44" t="str">
        <f t="shared" si="1178"/>
        <v>Inviable Sanitariamente</v>
      </c>
      <c r="PND475" s="44" t="str">
        <f t="shared" si="1178"/>
        <v>Inviable Sanitariamente</v>
      </c>
      <c r="PNE475" s="44" t="str">
        <f t="shared" si="1178"/>
        <v>Inviable Sanitariamente</v>
      </c>
      <c r="PNF475" s="44" t="str">
        <f t="shared" si="1178"/>
        <v>Inviable Sanitariamente</v>
      </c>
      <c r="PNG475" s="44" t="str">
        <f t="shared" si="1178"/>
        <v>Inviable Sanitariamente</v>
      </c>
      <c r="PNH475" s="44" t="str">
        <f t="shared" si="1178"/>
        <v>Inviable Sanitariamente</v>
      </c>
      <c r="PNI475" s="44" t="str">
        <f t="shared" si="1178"/>
        <v>Inviable Sanitariamente</v>
      </c>
      <c r="PNJ475" s="44" t="str">
        <f t="shared" si="1179"/>
        <v>Inviable Sanitariamente</v>
      </c>
      <c r="PNK475" s="44" t="str">
        <f t="shared" si="1179"/>
        <v>Inviable Sanitariamente</v>
      </c>
      <c r="PNL475" s="44" t="str">
        <f t="shared" si="1179"/>
        <v>Inviable Sanitariamente</v>
      </c>
      <c r="PNM475" s="44" t="str">
        <f t="shared" si="1179"/>
        <v>Inviable Sanitariamente</v>
      </c>
      <c r="PNN475" s="44" t="str">
        <f t="shared" si="1179"/>
        <v>Inviable Sanitariamente</v>
      </c>
      <c r="PNO475" s="44" t="str">
        <f t="shared" si="1179"/>
        <v>Inviable Sanitariamente</v>
      </c>
      <c r="PNP475" s="44" t="str">
        <f t="shared" si="1179"/>
        <v>Inviable Sanitariamente</v>
      </c>
      <c r="PNQ475" s="44" t="str">
        <f t="shared" si="1179"/>
        <v>Inviable Sanitariamente</v>
      </c>
      <c r="PNR475" s="44" t="str">
        <f t="shared" si="1179"/>
        <v>Inviable Sanitariamente</v>
      </c>
      <c r="PNS475" s="44" t="str">
        <f t="shared" si="1179"/>
        <v>Inviable Sanitariamente</v>
      </c>
      <c r="PNT475" s="44" t="str">
        <f t="shared" si="1180"/>
        <v>Inviable Sanitariamente</v>
      </c>
      <c r="PNU475" s="44" t="str">
        <f t="shared" si="1180"/>
        <v>Inviable Sanitariamente</v>
      </c>
      <c r="PNV475" s="44" t="str">
        <f t="shared" si="1180"/>
        <v>Inviable Sanitariamente</v>
      </c>
      <c r="PNW475" s="44" t="str">
        <f t="shared" si="1180"/>
        <v>Inviable Sanitariamente</v>
      </c>
      <c r="PNX475" s="44" t="str">
        <f t="shared" si="1180"/>
        <v>Inviable Sanitariamente</v>
      </c>
      <c r="PNY475" s="44" t="str">
        <f t="shared" si="1180"/>
        <v>Inviable Sanitariamente</v>
      </c>
      <c r="PNZ475" s="44" t="str">
        <f t="shared" si="1180"/>
        <v>Inviable Sanitariamente</v>
      </c>
      <c r="POA475" s="44" t="str">
        <f t="shared" si="1180"/>
        <v>Inviable Sanitariamente</v>
      </c>
      <c r="POB475" s="44" t="str">
        <f t="shared" si="1180"/>
        <v>Inviable Sanitariamente</v>
      </c>
      <c r="POC475" s="44" t="str">
        <f t="shared" si="1180"/>
        <v>Inviable Sanitariamente</v>
      </c>
      <c r="POD475" s="44" t="str">
        <f t="shared" si="1181"/>
        <v>Inviable Sanitariamente</v>
      </c>
      <c r="POE475" s="44" t="str">
        <f t="shared" si="1181"/>
        <v>Inviable Sanitariamente</v>
      </c>
      <c r="POF475" s="44" t="str">
        <f t="shared" si="1181"/>
        <v>Inviable Sanitariamente</v>
      </c>
      <c r="POG475" s="44" t="str">
        <f t="shared" si="1181"/>
        <v>Inviable Sanitariamente</v>
      </c>
      <c r="POH475" s="44" t="str">
        <f t="shared" si="1181"/>
        <v>Inviable Sanitariamente</v>
      </c>
      <c r="POI475" s="44" t="str">
        <f t="shared" si="1181"/>
        <v>Inviable Sanitariamente</v>
      </c>
      <c r="POJ475" s="44" t="str">
        <f t="shared" si="1181"/>
        <v>Inviable Sanitariamente</v>
      </c>
      <c r="POK475" s="44" t="str">
        <f t="shared" si="1181"/>
        <v>Inviable Sanitariamente</v>
      </c>
      <c r="POL475" s="44" t="str">
        <f t="shared" si="1181"/>
        <v>Inviable Sanitariamente</v>
      </c>
      <c r="POM475" s="44" t="str">
        <f t="shared" si="1181"/>
        <v>Inviable Sanitariamente</v>
      </c>
      <c r="PON475" s="44" t="str">
        <f t="shared" si="1182"/>
        <v>Inviable Sanitariamente</v>
      </c>
      <c r="POO475" s="44" t="str">
        <f t="shared" si="1182"/>
        <v>Inviable Sanitariamente</v>
      </c>
      <c r="POP475" s="44" t="str">
        <f t="shared" si="1182"/>
        <v>Inviable Sanitariamente</v>
      </c>
      <c r="POQ475" s="44" t="str">
        <f t="shared" si="1182"/>
        <v>Inviable Sanitariamente</v>
      </c>
      <c r="POR475" s="44" t="str">
        <f t="shared" si="1182"/>
        <v>Inviable Sanitariamente</v>
      </c>
      <c r="POS475" s="44" t="str">
        <f t="shared" si="1182"/>
        <v>Inviable Sanitariamente</v>
      </c>
      <c r="POT475" s="44" t="str">
        <f t="shared" si="1182"/>
        <v>Inviable Sanitariamente</v>
      </c>
      <c r="POU475" s="44" t="str">
        <f t="shared" si="1182"/>
        <v>Inviable Sanitariamente</v>
      </c>
      <c r="POV475" s="44" t="str">
        <f t="shared" si="1182"/>
        <v>Inviable Sanitariamente</v>
      </c>
      <c r="POW475" s="44" t="str">
        <f t="shared" si="1182"/>
        <v>Inviable Sanitariamente</v>
      </c>
      <c r="POX475" s="44" t="str">
        <f t="shared" si="1183"/>
        <v>Inviable Sanitariamente</v>
      </c>
      <c r="POY475" s="44" t="str">
        <f t="shared" si="1183"/>
        <v>Inviable Sanitariamente</v>
      </c>
      <c r="POZ475" s="44" t="str">
        <f t="shared" si="1183"/>
        <v>Inviable Sanitariamente</v>
      </c>
      <c r="PPA475" s="44" t="str">
        <f t="shared" si="1183"/>
        <v>Inviable Sanitariamente</v>
      </c>
      <c r="PPB475" s="44" t="str">
        <f t="shared" si="1183"/>
        <v>Inviable Sanitariamente</v>
      </c>
      <c r="PPC475" s="44" t="str">
        <f t="shared" si="1183"/>
        <v>Inviable Sanitariamente</v>
      </c>
      <c r="PPD475" s="44" t="str">
        <f t="shared" si="1183"/>
        <v>Inviable Sanitariamente</v>
      </c>
      <c r="PPE475" s="44" t="str">
        <f t="shared" si="1183"/>
        <v>Inviable Sanitariamente</v>
      </c>
      <c r="PPF475" s="44" t="str">
        <f t="shared" si="1183"/>
        <v>Inviable Sanitariamente</v>
      </c>
      <c r="PPG475" s="44" t="str">
        <f t="shared" si="1183"/>
        <v>Inviable Sanitariamente</v>
      </c>
      <c r="PPH475" s="44" t="str">
        <f t="shared" si="1184"/>
        <v>Inviable Sanitariamente</v>
      </c>
      <c r="PPI475" s="44" t="str">
        <f t="shared" si="1184"/>
        <v>Inviable Sanitariamente</v>
      </c>
      <c r="PPJ475" s="44" t="str">
        <f t="shared" si="1184"/>
        <v>Inviable Sanitariamente</v>
      </c>
      <c r="PPK475" s="44" t="str">
        <f t="shared" si="1184"/>
        <v>Inviable Sanitariamente</v>
      </c>
      <c r="PPL475" s="44" t="str">
        <f t="shared" si="1184"/>
        <v>Inviable Sanitariamente</v>
      </c>
      <c r="PPM475" s="44" t="str">
        <f t="shared" si="1184"/>
        <v>Inviable Sanitariamente</v>
      </c>
      <c r="PPN475" s="44" t="str">
        <f t="shared" si="1184"/>
        <v>Inviable Sanitariamente</v>
      </c>
      <c r="PPO475" s="44" t="str">
        <f t="shared" si="1184"/>
        <v>Inviable Sanitariamente</v>
      </c>
      <c r="PPP475" s="44" t="str">
        <f t="shared" si="1184"/>
        <v>Inviable Sanitariamente</v>
      </c>
      <c r="PPQ475" s="44" t="str">
        <f t="shared" si="1184"/>
        <v>Inviable Sanitariamente</v>
      </c>
      <c r="PPR475" s="44" t="str">
        <f t="shared" si="1185"/>
        <v>Inviable Sanitariamente</v>
      </c>
      <c r="PPS475" s="44" t="str">
        <f t="shared" si="1185"/>
        <v>Inviable Sanitariamente</v>
      </c>
      <c r="PPT475" s="44" t="str">
        <f t="shared" si="1185"/>
        <v>Inviable Sanitariamente</v>
      </c>
      <c r="PPU475" s="44" t="str">
        <f t="shared" si="1185"/>
        <v>Inviable Sanitariamente</v>
      </c>
      <c r="PPV475" s="44" t="str">
        <f t="shared" si="1185"/>
        <v>Inviable Sanitariamente</v>
      </c>
      <c r="PPW475" s="44" t="str">
        <f t="shared" si="1185"/>
        <v>Inviable Sanitariamente</v>
      </c>
      <c r="PPX475" s="44" t="str">
        <f t="shared" si="1185"/>
        <v>Inviable Sanitariamente</v>
      </c>
      <c r="PPY475" s="44" t="str">
        <f t="shared" si="1185"/>
        <v>Inviable Sanitariamente</v>
      </c>
      <c r="PPZ475" s="44" t="str">
        <f t="shared" si="1185"/>
        <v>Inviable Sanitariamente</v>
      </c>
      <c r="PQA475" s="44" t="str">
        <f t="shared" si="1185"/>
        <v>Inviable Sanitariamente</v>
      </c>
      <c r="PQB475" s="44" t="str">
        <f t="shared" si="1186"/>
        <v>Inviable Sanitariamente</v>
      </c>
      <c r="PQC475" s="44" t="str">
        <f t="shared" si="1186"/>
        <v>Inviable Sanitariamente</v>
      </c>
      <c r="PQD475" s="44" t="str">
        <f t="shared" si="1186"/>
        <v>Inviable Sanitariamente</v>
      </c>
      <c r="PQE475" s="44" t="str">
        <f t="shared" si="1186"/>
        <v>Inviable Sanitariamente</v>
      </c>
      <c r="PQF475" s="44" t="str">
        <f t="shared" si="1186"/>
        <v>Inviable Sanitariamente</v>
      </c>
      <c r="PQG475" s="44" t="str">
        <f t="shared" si="1186"/>
        <v>Inviable Sanitariamente</v>
      </c>
      <c r="PQH475" s="44" t="str">
        <f t="shared" si="1186"/>
        <v>Inviable Sanitariamente</v>
      </c>
      <c r="PQI475" s="44" t="str">
        <f t="shared" si="1186"/>
        <v>Inviable Sanitariamente</v>
      </c>
      <c r="PQJ475" s="44" t="str">
        <f t="shared" si="1186"/>
        <v>Inviable Sanitariamente</v>
      </c>
      <c r="PQK475" s="44" t="str">
        <f t="shared" si="1186"/>
        <v>Inviable Sanitariamente</v>
      </c>
      <c r="PQL475" s="44" t="str">
        <f t="shared" si="1187"/>
        <v>Inviable Sanitariamente</v>
      </c>
      <c r="PQM475" s="44" t="str">
        <f t="shared" si="1187"/>
        <v>Inviable Sanitariamente</v>
      </c>
      <c r="PQN475" s="44" t="str">
        <f t="shared" si="1187"/>
        <v>Inviable Sanitariamente</v>
      </c>
      <c r="PQO475" s="44" t="str">
        <f t="shared" si="1187"/>
        <v>Inviable Sanitariamente</v>
      </c>
      <c r="PQP475" s="44" t="str">
        <f t="shared" si="1187"/>
        <v>Inviable Sanitariamente</v>
      </c>
      <c r="PQQ475" s="44" t="str">
        <f t="shared" si="1187"/>
        <v>Inviable Sanitariamente</v>
      </c>
      <c r="PQR475" s="44" t="str">
        <f t="shared" si="1187"/>
        <v>Inviable Sanitariamente</v>
      </c>
      <c r="PQS475" s="44" t="str">
        <f t="shared" si="1187"/>
        <v>Inviable Sanitariamente</v>
      </c>
      <c r="PQT475" s="44" t="str">
        <f t="shared" si="1187"/>
        <v>Inviable Sanitariamente</v>
      </c>
      <c r="PQU475" s="44" t="str">
        <f t="shared" si="1187"/>
        <v>Inviable Sanitariamente</v>
      </c>
      <c r="PQV475" s="44" t="str">
        <f t="shared" si="1188"/>
        <v>Inviable Sanitariamente</v>
      </c>
      <c r="PQW475" s="44" t="str">
        <f t="shared" si="1188"/>
        <v>Inviable Sanitariamente</v>
      </c>
      <c r="PQX475" s="44" t="str">
        <f t="shared" si="1188"/>
        <v>Inviable Sanitariamente</v>
      </c>
      <c r="PQY475" s="44" t="str">
        <f t="shared" si="1188"/>
        <v>Inviable Sanitariamente</v>
      </c>
      <c r="PQZ475" s="44" t="str">
        <f t="shared" si="1188"/>
        <v>Inviable Sanitariamente</v>
      </c>
      <c r="PRA475" s="44" t="str">
        <f t="shared" si="1188"/>
        <v>Inviable Sanitariamente</v>
      </c>
      <c r="PRB475" s="44" t="str">
        <f t="shared" si="1188"/>
        <v>Inviable Sanitariamente</v>
      </c>
      <c r="PRC475" s="44" t="str">
        <f t="shared" si="1188"/>
        <v>Inviable Sanitariamente</v>
      </c>
      <c r="PRD475" s="44" t="str">
        <f t="shared" si="1188"/>
        <v>Inviable Sanitariamente</v>
      </c>
      <c r="PRE475" s="44" t="str">
        <f t="shared" si="1188"/>
        <v>Inviable Sanitariamente</v>
      </c>
      <c r="PRF475" s="44" t="str">
        <f t="shared" si="1189"/>
        <v>Inviable Sanitariamente</v>
      </c>
      <c r="PRG475" s="44" t="str">
        <f t="shared" si="1189"/>
        <v>Inviable Sanitariamente</v>
      </c>
      <c r="PRH475" s="44" t="str">
        <f t="shared" si="1189"/>
        <v>Inviable Sanitariamente</v>
      </c>
      <c r="PRI475" s="44" t="str">
        <f t="shared" si="1189"/>
        <v>Inviable Sanitariamente</v>
      </c>
      <c r="PRJ475" s="44" t="str">
        <f t="shared" si="1189"/>
        <v>Inviable Sanitariamente</v>
      </c>
      <c r="PRK475" s="44" t="str">
        <f t="shared" si="1189"/>
        <v>Inviable Sanitariamente</v>
      </c>
      <c r="PRL475" s="44" t="str">
        <f t="shared" si="1189"/>
        <v>Inviable Sanitariamente</v>
      </c>
      <c r="PRM475" s="44" t="str">
        <f t="shared" si="1189"/>
        <v>Inviable Sanitariamente</v>
      </c>
      <c r="PRN475" s="44" t="str">
        <f t="shared" si="1189"/>
        <v>Inviable Sanitariamente</v>
      </c>
      <c r="PRO475" s="44" t="str">
        <f t="shared" si="1189"/>
        <v>Inviable Sanitariamente</v>
      </c>
      <c r="PRP475" s="44" t="str">
        <f t="shared" si="1190"/>
        <v>Inviable Sanitariamente</v>
      </c>
      <c r="PRQ475" s="44" t="str">
        <f t="shared" si="1190"/>
        <v>Inviable Sanitariamente</v>
      </c>
      <c r="PRR475" s="44" t="str">
        <f t="shared" si="1190"/>
        <v>Inviable Sanitariamente</v>
      </c>
      <c r="PRS475" s="44" t="str">
        <f t="shared" si="1190"/>
        <v>Inviable Sanitariamente</v>
      </c>
      <c r="PRT475" s="44" t="str">
        <f t="shared" si="1190"/>
        <v>Inviable Sanitariamente</v>
      </c>
      <c r="PRU475" s="44" t="str">
        <f t="shared" si="1190"/>
        <v>Inviable Sanitariamente</v>
      </c>
      <c r="PRV475" s="44" t="str">
        <f t="shared" si="1190"/>
        <v>Inviable Sanitariamente</v>
      </c>
      <c r="PRW475" s="44" t="str">
        <f t="shared" si="1190"/>
        <v>Inviable Sanitariamente</v>
      </c>
      <c r="PRX475" s="44" t="str">
        <f t="shared" si="1190"/>
        <v>Inviable Sanitariamente</v>
      </c>
      <c r="PRY475" s="44" t="str">
        <f t="shared" si="1190"/>
        <v>Inviable Sanitariamente</v>
      </c>
      <c r="PRZ475" s="44" t="str">
        <f t="shared" si="1191"/>
        <v>Inviable Sanitariamente</v>
      </c>
      <c r="PSA475" s="44" t="str">
        <f t="shared" si="1191"/>
        <v>Inviable Sanitariamente</v>
      </c>
      <c r="PSB475" s="44" t="str">
        <f t="shared" si="1191"/>
        <v>Inviable Sanitariamente</v>
      </c>
      <c r="PSC475" s="44" t="str">
        <f t="shared" si="1191"/>
        <v>Inviable Sanitariamente</v>
      </c>
      <c r="PSD475" s="44" t="str">
        <f t="shared" si="1191"/>
        <v>Inviable Sanitariamente</v>
      </c>
      <c r="PSE475" s="44" t="str">
        <f t="shared" si="1191"/>
        <v>Inviable Sanitariamente</v>
      </c>
      <c r="PSF475" s="44" t="str">
        <f t="shared" si="1191"/>
        <v>Inviable Sanitariamente</v>
      </c>
      <c r="PSG475" s="44" t="str">
        <f t="shared" si="1191"/>
        <v>Inviable Sanitariamente</v>
      </c>
      <c r="PSH475" s="44" t="str">
        <f t="shared" si="1191"/>
        <v>Inviable Sanitariamente</v>
      </c>
      <c r="PSI475" s="44" t="str">
        <f t="shared" si="1191"/>
        <v>Inviable Sanitariamente</v>
      </c>
      <c r="PSJ475" s="44" t="str">
        <f t="shared" si="1192"/>
        <v>Inviable Sanitariamente</v>
      </c>
      <c r="PSK475" s="44" t="str">
        <f t="shared" si="1192"/>
        <v>Inviable Sanitariamente</v>
      </c>
      <c r="PSL475" s="44" t="str">
        <f t="shared" si="1192"/>
        <v>Inviable Sanitariamente</v>
      </c>
      <c r="PSM475" s="44" t="str">
        <f t="shared" si="1192"/>
        <v>Inviable Sanitariamente</v>
      </c>
      <c r="PSN475" s="44" t="str">
        <f t="shared" si="1192"/>
        <v>Inviable Sanitariamente</v>
      </c>
      <c r="PSO475" s="44" t="str">
        <f t="shared" si="1192"/>
        <v>Inviable Sanitariamente</v>
      </c>
      <c r="PSP475" s="44" t="str">
        <f t="shared" si="1192"/>
        <v>Inviable Sanitariamente</v>
      </c>
      <c r="PSQ475" s="44" t="str">
        <f t="shared" si="1192"/>
        <v>Inviable Sanitariamente</v>
      </c>
      <c r="PSR475" s="44" t="str">
        <f t="shared" si="1192"/>
        <v>Inviable Sanitariamente</v>
      </c>
      <c r="PSS475" s="44" t="str">
        <f t="shared" si="1192"/>
        <v>Inviable Sanitariamente</v>
      </c>
      <c r="PST475" s="44" t="str">
        <f t="shared" si="1193"/>
        <v>Inviable Sanitariamente</v>
      </c>
      <c r="PSU475" s="44" t="str">
        <f t="shared" si="1193"/>
        <v>Inviable Sanitariamente</v>
      </c>
      <c r="PSV475" s="44" t="str">
        <f t="shared" si="1193"/>
        <v>Inviable Sanitariamente</v>
      </c>
      <c r="PSW475" s="44" t="str">
        <f t="shared" si="1193"/>
        <v>Inviable Sanitariamente</v>
      </c>
      <c r="PSX475" s="44" t="str">
        <f t="shared" si="1193"/>
        <v>Inviable Sanitariamente</v>
      </c>
      <c r="PSY475" s="44" t="str">
        <f t="shared" si="1193"/>
        <v>Inviable Sanitariamente</v>
      </c>
      <c r="PSZ475" s="44" t="str">
        <f t="shared" si="1193"/>
        <v>Inviable Sanitariamente</v>
      </c>
      <c r="PTA475" s="44" t="str">
        <f t="shared" si="1193"/>
        <v>Inviable Sanitariamente</v>
      </c>
      <c r="PTB475" s="44" t="str">
        <f t="shared" si="1193"/>
        <v>Inviable Sanitariamente</v>
      </c>
      <c r="PTC475" s="44" t="str">
        <f t="shared" si="1193"/>
        <v>Inviable Sanitariamente</v>
      </c>
      <c r="PTD475" s="44" t="str">
        <f t="shared" si="1194"/>
        <v>Inviable Sanitariamente</v>
      </c>
      <c r="PTE475" s="44" t="str">
        <f t="shared" si="1194"/>
        <v>Inviable Sanitariamente</v>
      </c>
      <c r="PTF475" s="44" t="str">
        <f t="shared" si="1194"/>
        <v>Inviable Sanitariamente</v>
      </c>
      <c r="PTG475" s="44" t="str">
        <f t="shared" si="1194"/>
        <v>Inviable Sanitariamente</v>
      </c>
      <c r="PTH475" s="44" t="str">
        <f t="shared" si="1194"/>
        <v>Inviable Sanitariamente</v>
      </c>
      <c r="PTI475" s="44" t="str">
        <f t="shared" si="1194"/>
        <v>Inviable Sanitariamente</v>
      </c>
      <c r="PTJ475" s="44" t="str">
        <f t="shared" si="1194"/>
        <v>Inviable Sanitariamente</v>
      </c>
      <c r="PTK475" s="44" t="str">
        <f t="shared" si="1194"/>
        <v>Inviable Sanitariamente</v>
      </c>
      <c r="PTL475" s="44" t="str">
        <f t="shared" si="1194"/>
        <v>Inviable Sanitariamente</v>
      </c>
      <c r="PTM475" s="44" t="str">
        <f t="shared" si="1194"/>
        <v>Inviable Sanitariamente</v>
      </c>
      <c r="PTN475" s="44" t="str">
        <f t="shared" si="1195"/>
        <v>Inviable Sanitariamente</v>
      </c>
      <c r="PTO475" s="44" t="str">
        <f t="shared" si="1195"/>
        <v>Inviable Sanitariamente</v>
      </c>
      <c r="PTP475" s="44" t="str">
        <f t="shared" si="1195"/>
        <v>Inviable Sanitariamente</v>
      </c>
      <c r="PTQ475" s="44" t="str">
        <f t="shared" si="1195"/>
        <v>Inviable Sanitariamente</v>
      </c>
      <c r="PTR475" s="44" t="str">
        <f t="shared" si="1195"/>
        <v>Inviable Sanitariamente</v>
      </c>
      <c r="PTS475" s="44" t="str">
        <f t="shared" si="1195"/>
        <v>Inviable Sanitariamente</v>
      </c>
      <c r="PTT475" s="44" t="str">
        <f t="shared" si="1195"/>
        <v>Inviable Sanitariamente</v>
      </c>
      <c r="PTU475" s="44" t="str">
        <f t="shared" si="1195"/>
        <v>Inviable Sanitariamente</v>
      </c>
      <c r="PTV475" s="44" t="str">
        <f t="shared" si="1195"/>
        <v>Inviable Sanitariamente</v>
      </c>
      <c r="PTW475" s="44" t="str">
        <f t="shared" si="1195"/>
        <v>Inviable Sanitariamente</v>
      </c>
      <c r="PTX475" s="44" t="str">
        <f t="shared" si="1196"/>
        <v>Inviable Sanitariamente</v>
      </c>
      <c r="PTY475" s="44" t="str">
        <f t="shared" si="1196"/>
        <v>Inviable Sanitariamente</v>
      </c>
      <c r="PTZ475" s="44" t="str">
        <f t="shared" si="1196"/>
        <v>Inviable Sanitariamente</v>
      </c>
      <c r="PUA475" s="44" t="str">
        <f t="shared" si="1196"/>
        <v>Inviable Sanitariamente</v>
      </c>
      <c r="PUB475" s="44" t="str">
        <f t="shared" si="1196"/>
        <v>Inviable Sanitariamente</v>
      </c>
      <c r="PUC475" s="44" t="str">
        <f t="shared" si="1196"/>
        <v>Inviable Sanitariamente</v>
      </c>
      <c r="PUD475" s="44" t="str">
        <f t="shared" si="1196"/>
        <v>Inviable Sanitariamente</v>
      </c>
      <c r="PUE475" s="44" t="str">
        <f t="shared" si="1196"/>
        <v>Inviable Sanitariamente</v>
      </c>
      <c r="PUF475" s="44" t="str">
        <f t="shared" si="1196"/>
        <v>Inviable Sanitariamente</v>
      </c>
      <c r="PUG475" s="44" t="str">
        <f t="shared" si="1196"/>
        <v>Inviable Sanitariamente</v>
      </c>
      <c r="PUH475" s="44" t="str">
        <f t="shared" si="1197"/>
        <v>Inviable Sanitariamente</v>
      </c>
      <c r="PUI475" s="44" t="str">
        <f t="shared" si="1197"/>
        <v>Inviable Sanitariamente</v>
      </c>
      <c r="PUJ475" s="44" t="str">
        <f t="shared" si="1197"/>
        <v>Inviable Sanitariamente</v>
      </c>
      <c r="PUK475" s="44" t="str">
        <f t="shared" si="1197"/>
        <v>Inviable Sanitariamente</v>
      </c>
      <c r="PUL475" s="44" t="str">
        <f t="shared" si="1197"/>
        <v>Inviable Sanitariamente</v>
      </c>
      <c r="PUM475" s="44" t="str">
        <f t="shared" si="1197"/>
        <v>Inviable Sanitariamente</v>
      </c>
      <c r="PUN475" s="44" t="str">
        <f t="shared" si="1197"/>
        <v>Inviable Sanitariamente</v>
      </c>
      <c r="PUO475" s="44" t="str">
        <f t="shared" si="1197"/>
        <v>Inviable Sanitariamente</v>
      </c>
      <c r="PUP475" s="44" t="str">
        <f t="shared" si="1197"/>
        <v>Inviable Sanitariamente</v>
      </c>
      <c r="PUQ475" s="44" t="str">
        <f t="shared" si="1197"/>
        <v>Inviable Sanitariamente</v>
      </c>
      <c r="PUR475" s="44" t="str">
        <f t="shared" si="1198"/>
        <v>Inviable Sanitariamente</v>
      </c>
      <c r="PUS475" s="44" t="str">
        <f t="shared" si="1198"/>
        <v>Inviable Sanitariamente</v>
      </c>
      <c r="PUT475" s="44" t="str">
        <f t="shared" si="1198"/>
        <v>Inviable Sanitariamente</v>
      </c>
      <c r="PUU475" s="44" t="str">
        <f t="shared" si="1198"/>
        <v>Inviable Sanitariamente</v>
      </c>
      <c r="PUV475" s="44" t="str">
        <f t="shared" si="1198"/>
        <v>Inviable Sanitariamente</v>
      </c>
      <c r="PUW475" s="44" t="str">
        <f t="shared" si="1198"/>
        <v>Inviable Sanitariamente</v>
      </c>
      <c r="PUX475" s="44" t="str">
        <f t="shared" si="1198"/>
        <v>Inviable Sanitariamente</v>
      </c>
      <c r="PUY475" s="44" t="str">
        <f t="shared" si="1198"/>
        <v>Inviable Sanitariamente</v>
      </c>
      <c r="PUZ475" s="44" t="str">
        <f t="shared" si="1198"/>
        <v>Inviable Sanitariamente</v>
      </c>
      <c r="PVA475" s="44" t="str">
        <f t="shared" si="1198"/>
        <v>Inviable Sanitariamente</v>
      </c>
      <c r="PVB475" s="44" t="str">
        <f t="shared" si="1199"/>
        <v>Inviable Sanitariamente</v>
      </c>
      <c r="PVC475" s="44" t="str">
        <f t="shared" si="1199"/>
        <v>Inviable Sanitariamente</v>
      </c>
      <c r="PVD475" s="44" t="str">
        <f t="shared" si="1199"/>
        <v>Inviable Sanitariamente</v>
      </c>
      <c r="PVE475" s="44" t="str">
        <f t="shared" si="1199"/>
        <v>Inviable Sanitariamente</v>
      </c>
      <c r="PVF475" s="44" t="str">
        <f t="shared" si="1199"/>
        <v>Inviable Sanitariamente</v>
      </c>
      <c r="PVG475" s="44" t="str">
        <f t="shared" si="1199"/>
        <v>Inviable Sanitariamente</v>
      </c>
      <c r="PVH475" s="44" t="str">
        <f t="shared" si="1199"/>
        <v>Inviable Sanitariamente</v>
      </c>
      <c r="PVI475" s="44" t="str">
        <f t="shared" si="1199"/>
        <v>Inviable Sanitariamente</v>
      </c>
      <c r="PVJ475" s="44" t="str">
        <f t="shared" si="1199"/>
        <v>Inviable Sanitariamente</v>
      </c>
      <c r="PVK475" s="44" t="str">
        <f t="shared" si="1199"/>
        <v>Inviable Sanitariamente</v>
      </c>
      <c r="PVL475" s="44" t="str">
        <f t="shared" si="1200"/>
        <v>Inviable Sanitariamente</v>
      </c>
      <c r="PVM475" s="44" t="str">
        <f t="shared" si="1200"/>
        <v>Inviable Sanitariamente</v>
      </c>
      <c r="PVN475" s="44" t="str">
        <f t="shared" si="1200"/>
        <v>Inviable Sanitariamente</v>
      </c>
      <c r="PVO475" s="44" t="str">
        <f t="shared" si="1200"/>
        <v>Inviable Sanitariamente</v>
      </c>
      <c r="PVP475" s="44" t="str">
        <f t="shared" si="1200"/>
        <v>Inviable Sanitariamente</v>
      </c>
      <c r="PVQ475" s="44" t="str">
        <f t="shared" si="1200"/>
        <v>Inviable Sanitariamente</v>
      </c>
      <c r="PVR475" s="44" t="str">
        <f t="shared" si="1200"/>
        <v>Inviable Sanitariamente</v>
      </c>
      <c r="PVS475" s="44" t="str">
        <f t="shared" si="1200"/>
        <v>Inviable Sanitariamente</v>
      </c>
      <c r="PVT475" s="44" t="str">
        <f t="shared" si="1200"/>
        <v>Inviable Sanitariamente</v>
      </c>
      <c r="PVU475" s="44" t="str">
        <f t="shared" si="1200"/>
        <v>Inviable Sanitariamente</v>
      </c>
      <c r="PVV475" s="44" t="str">
        <f t="shared" si="1201"/>
        <v>Inviable Sanitariamente</v>
      </c>
      <c r="PVW475" s="44" t="str">
        <f t="shared" si="1201"/>
        <v>Inviable Sanitariamente</v>
      </c>
      <c r="PVX475" s="44" t="str">
        <f t="shared" si="1201"/>
        <v>Inviable Sanitariamente</v>
      </c>
      <c r="PVY475" s="44" t="str">
        <f t="shared" si="1201"/>
        <v>Inviable Sanitariamente</v>
      </c>
      <c r="PVZ475" s="44" t="str">
        <f t="shared" si="1201"/>
        <v>Inviable Sanitariamente</v>
      </c>
      <c r="PWA475" s="44" t="str">
        <f t="shared" si="1201"/>
        <v>Inviable Sanitariamente</v>
      </c>
      <c r="PWB475" s="44" t="str">
        <f t="shared" si="1201"/>
        <v>Inviable Sanitariamente</v>
      </c>
      <c r="PWC475" s="44" t="str">
        <f t="shared" si="1201"/>
        <v>Inviable Sanitariamente</v>
      </c>
      <c r="PWD475" s="44" t="str">
        <f t="shared" si="1201"/>
        <v>Inviable Sanitariamente</v>
      </c>
      <c r="PWE475" s="44" t="str">
        <f t="shared" si="1201"/>
        <v>Inviable Sanitariamente</v>
      </c>
      <c r="PWF475" s="44" t="str">
        <f t="shared" si="1202"/>
        <v>Inviable Sanitariamente</v>
      </c>
      <c r="PWG475" s="44" t="str">
        <f t="shared" si="1202"/>
        <v>Inviable Sanitariamente</v>
      </c>
      <c r="PWH475" s="44" t="str">
        <f t="shared" si="1202"/>
        <v>Inviable Sanitariamente</v>
      </c>
      <c r="PWI475" s="44" t="str">
        <f t="shared" si="1202"/>
        <v>Inviable Sanitariamente</v>
      </c>
      <c r="PWJ475" s="44" t="str">
        <f t="shared" si="1202"/>
        <v>Inviable Sanitariamente</v>
      </c>
      <c r="PWK475" s="44" t="str">
        <f t="shared" si="1202"/>
        <v>Inviable Sanitariamente</v>
      </c>
      <c r="PWL475" s="44" t="str">
        <f t="shared" si="1202"/>
        <v>Inviable Sanitariamente</v>
      </c>
      <c r="PWM475" s="44" t="str">
        <f t="shared" si="1202"/>
        <v>Inviable Sanitariamente</v>
      </c>
      <c r="PWN475" s="44" t="str">
        <f t="shared" si="1202"/>
        <v>Inviable Sanitariamente</v>
      </c>
      <c r="PWO475" s="44" t="str">
        <f t="shared" si="1202"/>
        <v>Inviable Sanitariamente</v>
      </c>
      <c r="PWP475" s="44" t="str">
        <f t="shared" si="1203"/>
        <v>Inviable Sanitariamente</v>
      </c>
      <c r="PWQ475" s="44" t="str">
        <f t="shared" si="1203"/>
        <v>Inviable Sanitariamente</v>
      </c>
      <c r="PWR475" s="44" t="str">
        <f t="shared" si="1203"/>
        <v>Inviable Sanitariamente</v>
      </c>
      <c r="PWS475" s="44" t="str">
        <f t="shared" si="1203"/>
        <v>Inviable Sanitariamente</v>
      </c>
      <c r="PWT475" s="44" t="str">
        <f t="shared" si="1203"/>
        <v>Inviable Sanitariamente</v>
      </c>
      <c r="PWU475" s="44" t="str">
        <f t="shared" si="1203"/>
        <v>Inviable Sanitariamente</v>
      </c>
      <c r="PWV475" s="44" t="str">
        <f t="shared" si="1203"/>
        <v>Inviable Sanitariamente</v>
      </c>
      <c r="PWW475" s="44" t="str">
        <f t="shared" si="1203"/>
        <v>Inviable Sanitariamente</v>
      </c>
      <c r="PWX475" s="44" t="str">
        <f t="shared" si="1203"/>
        <v>Inviable Sanitariamente</v>
      </c>
      <c r="PWY475" s="44" t="str">
        <f t="shared" si="1203"/>
        <v>Inviable Sanitariamente</v>
      </c>
      <c r="PWZ475" s="44" t="str">
        <f t="shared" si="1204"/>
        <v>Inviable Sanitariamente</v>
      </c>
      <c r="PXA475" s="44" t="str">
        <f t="shared" si="1204"/>
        <v>Inviable Sanitariamente</v>
      </c>
      <c r="PXB475" s="44" t="str">
        <f t="shared" si="1204"/>
        <v>Inviable Sanitariamente</v>
      </c>
      <c r="PXC475" s="44" t="str">
        <f t="shared" si="1204"/>
        <v>Inviable Sanitariamente</v>
      </c>
      <c r="PXD475" s="44" t="str">
        <f t="shared" si="1204"/>
        <v>Inviable Sanitariamente</v>
      </c>
      <c r="PXE475" s="44" t="str">
        <f t="shared" si="1204"/>
        <v>Inviable Sanitariamente</v>
      </c>
      <c r="PXF475" s="44" t="str">
        <f t="shared" si="1204"/>
        <v>Inviable Sanitariamente</v>
      </c>
      <c r="PXG475" s="44" t="str">
        <f t="shared" si="1204"/>
        <v>Inviable Sanitariamente</v>
      </c>
      <c r="PXH475" s="44" t="str">
        <f t="shared" si="1204"/>
        <v>Inviable Sanitariamente</v>
      </c>
      <c r="PXI475" s="44" t="str">
        <f t="shared" si="1204"/>
        <v>Inviable Sanitariamente</v>
      </c>
      <c r="PXJ475" s="44" t="str">
        <f t="shared" si="1205"/>
        <v>Inviable Sanitariamente</v>
      </c>
      <c r="PXK475" s="44" t="str">
        <f t="shared" si="1205"/>
        <v>Inviable Sanitariamente</v>
      </c>
      <c r="PXL475" s="44" t="str">
        <f t="shared" si="1205"/>
        <v>Inviable Sanitariamente</v>
      </c>
      <c r="PXM475" s="44" t="str">
        <f t="shared" si="1205"/>
        <v>Inviable Sanitariamente</v>
      </c>
      <c r="PXN475" s="44" t="str">
        <f t="shared" si="1205"/>
        <v>Inviable Sanitariamente</v>
      </c>
      <c r="PXO475" s="44" t="str">
        <f t="shared" si="1205"/>
        <v>Inviable Sanitariamente</v>
      </c>
      <c r="PXP475" s="44" t="str">
        <f t="shared" si="1205"/>
        <v>Inviable Sanitariamente</v>
      </c>
      <c r="PXQ475" s="44" t="str">
        <f t="shared" si="1205"/>
        <v>Inviable Sanitariamente</v>
      </c>
      <c r="PXR475" s="44" t="str">
        <f t="shared" si="1205"/>
        <v>Inviable Sanitariamente</v>
      </c>
      <c r="PXS475" s="44" t="str">
        <f t="shared" si="1205"/>
        <v>Inviable Sanitariamente</v>
      </c>
      <c r="PXT475" s="44" t="str">
        <f t="shared" si="1206"/>
        <v>Inviable Sanitariamente</v>
      </c>
      <c r="PXU475" s="44" t="str">
        <f t="shared" si="1206"/>
        <v>Inviable Sanitariamente</v>
      </c>
      <c r="PXV475" s="44" t="str">
        <f t="shared" si="1206"/>
        <v>Inviable Sanitariamente</v>
      </c>
      <c r="PXW475" s="44" t="str">
        <f t="shared" si="1206"/>
        <v>Inviable Sanitariamente</v>
      </c>
      <c r="PXX475" s="44" t="str">
        <f t="shared" si="1206"/>
        <v>Inviable Sanitariamente</v>
      </c>
      <c r="PXY475" s="44" t="str">
        <f t="shared" si="1206"/>
        <v>Inviable Sanitariamente</v>
      </c>
      <c r="PXZ475" s="44" t="str">
        <f t="shared" si="1206"/>
        <v>Inviable Sanitariamente</v>
      </c>
      <c r="PYA475" s="44" t="str">
        <f t="shared" si="1206"/>
        <v>Inviable Sanitariamente</v>
      </c>
      <c r="PYB475" s="44" t="str">
        <f t="shared" si="1206"/>
        <v>Inviable Sanitariamente</v>
      </c>
      <c r="PYC475" s="44" t="str">
        <f t="shared" si="1206"/>
        <v>Inviable Sanitariamente</v>
      </c>
      <c r="PYD475" s="44" t="str">
        <f t="shared" si="1207"/>
        <v>Inviable Sanitariamente</v>
      </c>
      <c r="PYE475" s="44" t="str">
        <f t="shared" si="1207"/>
        <v>Inviable Sanitariamente</v>
      </c>
      <c r="PYF475" s="44" t="str">
        <f t="shared" si="1207"/>
        <v>Inviable Sanitariamente</v>
      </c>
      <c r="PYG475" s="44" t="str">
        <f t="shared" si="1207"/>
        <v>Inviable Sanitariamente</v>
      </c>
      <c r="PYH475" s="44" t="str">
        <f t="shared" si="1207"/>
        <v>Inviable Sanitariamente</v>
      </c>
      <c r="PYI475" s="44" t="str">
        <f t="shared" si="1207"/>
        <v>Inviable Sanitariamente</v>
      </c>
      <c r="PYJ475" s="44" t="str">
        <f t="shared" si="1207"/>
        <v>Inviable Sanitariamente</v>
      </c>
      <c r="PYK475" s="44" t="str">
        <f t="shared" si="1207"/>
        <v>Inviable Sanitariamente</v>
      </c>
      <c r="PYL475" s="44" t="str">
        <f t="shared" si="1207"/>
        <v>Inviable Sanitariamente</v>
      </c>
      <c r="PYM475" s="44" t="str">
        <f t="shared" si="1207"/>
        <v>Inviable Sanitariamente</v>
      </c>
      <c r="PYN475" s="44" t="str">
        <f t="shared" si="1208"/>
        <v>Inviable Sanitariamente</v>
      </c>
      <c r="PYO475" s="44" t="str">
        <f t="shared" si="1208"/>
        <v>Inviable Sanitariamente</v>
      </c>
      <c r="PYP475" s="44" t="str">
        <f t="shared" si="1208"/>
        <v>Inviable Sanitariamente</v>
      </c>
      <c r="PYQ475" s="44" t="str">
        <f t="shared" si="1208"/>
        <v>Inviable Sanitariamente</v>
      </c>
      <c r="PYR475" s="44" t="str">
        <f t="shared" si="1208"/>
        <v>Inviable Sanitariamente</v>
      </c>
      <c r="PYS475" s="44" t="str">
        <f t="shared" si="1208"/>
        <v>Inviable Sanitariamente</v>
      </c>
      <c r="PYT475" s="44" t="str">
        <f t="shared" si="1208"/>
        <v>Inviable Sanitariamente</v>
      </c>
      <c r="PYU475" s="44" t="str">
        <f t="shared" si="1208"/>
        <v>Inviable Sanitariamente</v>
      </c>
      <c r="PYV475" s="44" t="str">
        <f t="shared" si="1208"/>
        <v>Inviable Sanitariamente</v>
      </c>
      <c r="PYW475" s="44" t="str">
        <f t="shared" si="1208"/>
        <v>Inviable Sanitariamente</v>
      </c>
      <c r="PYX475" s="44" t="str">
        <f t="shared" si="1209"/>
        <v>Inviable Sanitariamente</v>
      </c>
      <c r="PYY475" s="44" t="str">
        <f t="shared" si="1209"/>
        <v>Inviable Sanitariamente</v>
      </c>
      <c r="PYZ475" s="44" t="str">
        <f t="shared" si="1209"/>
        <v>Inviable Sanitariamente</v>
      </c>
      <c r="PZA475" s="44" t="str">
        <f t="shared" si="1209"/>
        <v>Inviable Sanitariamente</v>
      </c>
      <c r="PZB475" s="44" t="str">
        <f t="shared" si="1209"/>
        <v>Inviable Sanitariamente</v>
      </c>
      <c r="PZC475" s="44" t="str">
        <f t="shared" si="1209"/>
        <v>Inviable Sanitariamente</v>
      </c>
      <c r="PZD475" s="44" t="str">
        <f t="shared" si="1209"/>
        <v>Inviable Sanitariamente</v>
      </c>
      <c r="PZE475" s="44" t="str">
        <f t="shared" si="1209"/>
        <v>Inviable Sanitariamente</v>
      </c>
      <c r="PZF475" s="44" t="str">
        <f t="shared" si="1209"/>
        <v>Inviable Sanitariamente</v>
      </c>
      <c r="PZG475" s="44" t="str">
        <f t="shared" si="1209"/>
        <v>Inviable Sanitariamente</v>
      </c>
      <c r="PZH475" s="44" t="str">
        <f t="shared" si="1210"/>
        <v>Inviable Sanitariamente</v>
      </c>
      <c r="PZI475" s="44" t="str">
        <f t="shared" si="1210"/>
        <v>Inviable Sanitariamente</v>
      </c>
      <c r="PZJ475" s="44" t="str">
        <f t="shared" si="1210"/>
        <v>Inviable Sanitariamente</v>
      </c>
      <c r="PZK475" s="44" t="str">
        <f t="shared" si="1210"/>
        <v>Inviable Sanitariamente</v>
      </c>
      <c r="PZL475" s="44" t="str">
        <f t="shared" si="1210"/>
        <v>Inviable Sanitariamente</v>
      </c>
      <c r="PZM475" s="44" t="str">
        <f t="shared" si="1210"/>
        <v>Inviable Sanitariamente</v>
      </c>
      <c r="PZN475" s="44" t="str">
        <f t="shared" si="1210"/>
        <v>Inviable Sanitariamente</v>
      </c>
      <c r="PZO475" s="44" t="str">
        <f t="shared" si="1210"/>
        <v>Inviable Sanitariamente</v>
      </c>
      <c r="PZP475" s="44" t="str">
        <f t="shared" si="1210"/>
        <v>Inviable Sanitariamente</v>
      </c>
      <c r="PZQ475" s="44" t="str">
        <f t="shared" si="1210"/>
        <v>Inviable Sanitariamente</v>
      </c>
      <c r="PZR475" s="44" t="str">
        <f t="shared" si="1211"/>
        <v>Inviable Sanitariamente</v>
      </c>
      <c r="PZS475" s="44" t="str">
        <f t="shared" si="1211"/>
        <v>Inviable Sanitariamente</v>
      </c>
      <c r="PZT475" s="44" t="str">
        <f t="shared" si="1211"/>
        <v>Inviable Sanitariamente</v>
      </c>
      <c r="PZU475" s="44" t="str">
        <f t="shared" si="1211"/>
        <v>Inviable Sanitariamente</v>
      </c>
      <c r="PZV475" s="44" t="str">
        <f t="shared" si="1211"/>
        <v>Inviable Sanitariamente</v>
      </c>
      <c r="PZW475" s="44" t="str">
        <f t="shared" si="1211"/>
        <v>Inviable Sanitariamente</v>
      </c>
      <c r="PZX475" s="44" t="str">
        <f t="shared" si="1211"/>
        <v>Inviable Sanitariamente</v>
      </c>
      <c r="PZY475" s="44" t="str">
        <f t="shared" si="1211"/>
        <v>Inviable Sanitariamente</v>
      </c>
      <c r="PZZ475" s="44" t="str">
        <f t="shared" si="1211"/>
        <v>Inviable Sanitariamente</v>
      </c>
      <c r="QAA475" s="44" t="str">
        <f t="shared" si="1211"/>
        <v>Inviable Sanitariamente</v>
      </c>
      <c r="QAB475" s="44" t="str">
        <f t="shared" si="1212"/>
        <v>Inviable Sanitariamente</v>
      </c>
      <c r="QAC475" s="44" t="str">
        <f t="shared" si="1212"/>
        <v>Inviable Sanitariamente</v>
      </c>
      <c r="QAD475" s="44" t="str">
        <f t="shared" si="1212"/>
        <v>Inviable Sanitariamente</v>
      </c>
      <c r="QAE475" s="44" t="str">
        <f t="shared" si="1212"/>
        <v>Inviable Sanitariamente</v>
      </c>
      <c r="QAF475" s="44" t="str">
        <f t="shared" si="1212"/>
        <v>Inviable Sanitariamente</v>
      </c>
      <c r="QAG475" s="44" t="str">
        <f t="shared" si="1212"/>
        <v>Inviable Sanitariamente</v>
      </c>
      <c r="QAH475" s="44" t="str">
        <f t="shared" si="1212"/>
        <v>Inviable Sanitariamente</v>
      </c>
      <c r="QAI475" s="44" t="str">
        <f t="shared" si="1212"/>
        <v>Inviable Sanitariamente</v>
      </c>
      <c r="QAJ475" s="44" t="str">
        <f t="shared" si="1212"/>
        <v>Inviable Sanitariamente</v>
      </c>
      <c r="QAK475" s="44" t="str">
        <f t="shared" si="1212"/>
        <v>Inviable Sanitariamente</v>
      </c>
      <c r="QAL475" s="44" t="str">
        <f t="shared" si="1213"/>
        <v>Inviable Sanitariamente</v>
      </c>
      <c r="QAM475" s="44" t="str">
        <f t="shared" si="1213"/>
        <v>Inviable Sanitariamente</v>
      </c>
      <c r="QAN475" s="44" t="str">
        <f t="shared" si="1213"/>
        <v>Inviable Sanitariamente</v>
      </c>
      <c r="QAO475" s="44" t="str">
        <f t="shared" si="1213"/>
        <v>Inviable Sanitariamente</v>
      </c>
      <c r="QAP475" s="44" t="str">
        <f t="shared" si="1213"/>
        <v>Inviable Sanitariamente</v>
      </c>
      <c r="QAQ475" s="44" t="str">
        <f t="shared" si="1213"/>
        <v>Inviable Sanitariamente</v>
      </c>
      <c r="QAR475" s="44" t="str">
        <f t="shared" si="1213"/>
        <v>Inviable Sanitariamente</v>
      </c>
      <c r="QAS475" s="44" t="str">
        <f t="shared" si="1213"/>
        <v>Inviable Sanitariamente</v>
      </c>
      <c r="QAT475" s="44" t="str">
        <f t="shared" si="1213"/>
        <v>Inviable Sanitariamente</v>
      </c>
      <c r="QAU475" s="44" t="str">
        <f t="shared" si="1213"/>
        <v>Inviable Sanitariamente</v>
      </c>
      <c r="QAV475" s="44" t="str">
        <f t="shared" si="1214"/>
        <v>Inviable Sanitariamente</v>
      </c>
      <c r="QAW475" s="44" t="str">
        <f t="shared" si="1214"/>
        <v>Inviable Sanitariamente</v>
      </c>
      <c r="QAX475" s="44" t="str">
        <f t="shared" si="1214"/>
        <v>Inviable Sanitariamente</v>
      </c>
      <c r="QAY475" s="44" t="str">
        <f t="shared" si="1214"/>
        <v>Inviable Sanitariamente</v>
      </c>
      <c r="QAZ475" s="44" t="str">
        <f t="shared" si="1214"/>
        <v>Inviable Sanitariamente</v>
      </c>
      <c r="QBA475" s="44" t="str">
        <f t="shared" si="1214"/>
        <v>Inviable Sanitariamente</v>
      </c>
      <c r="QBB475" s="44" t="str">
        <f t="shared" si="1214"/>
        <v>Inviable Sanitariamente</v>
      </c>
      <c r="QBC475" s="44" t="str">
        <f t="shared" si="1214"/>
        <v>Inviable Sanitariamente</v>
      </c>
      <c r="QBD475" s="44" t="str">
        <f t="shared" si="1214"/>
        <v>Inviable Sanitariamente</v>
      </c>
      <c r="QBE475" s="44" t="str">
        <f t="shared" si="1214"/>
        <v>Inviable Sanitariamente</v>
      </c>
      <c r="QBF475" s="44" t="str">
        <f t="shared" si="1215"/>
        <v>Inviable Sanitariamente</v>
      </c>
      <c r="QBG475" s="44" t="str">
        <f t="shared" si="1215"/>
        <v>Inviable Sanitariamente</v>
      </c>
      <c r="QBH475" s="44" t="str">
        <f t="shared" si="1215"/>
        <v>Inviable Sanitariamente</v>
      </c>
      <c r="QBI475" s="44" t="str">
        <f t="shared" si="1215"/>
        <v>Inviable Sanitariamente</v>
      </c>
      <c r="QBJ475" s="44" t="str">
        <f t="shared" si="1215"/>
        <v>Inviable Sanitariamente</v>
      </c>
      <c r="QBK475" s="44" t="str">
        <f t="shared" si="1215"/>
        <v>Inviable Sanitariamente</v>
      </c>
      <c r="QBL475" s="44" t="str">
        <f t="shared" si="1215"/>
        <v>Inviable Sanitariamente</v>
      </c>
      <c r="QBM475" s="44" t="str">
        <f t="shared" si="1215"/>
        <v>Inviable Sanitariamente</v>
      </c>
      <c r="QBN475" s="44" t="str">
        <f t="shared" si="1215"/>
        <v>Inviable Sanitariamente</v>
      </c>
      <c r="QBO475" s="44" t="str">
        <f t="shared" si="1215"/>
        <v>Inviable Sanitariamente</v>
      </c>
      <c r="QBP475" s="44" t="str">
        <f t="shared" si="1216"/>
        <v>Inviable Sanitariamente</v>
      </c>
      <c r="QBQ475" s="44" t="str">
        <f t="shared" si="1216"/>
        <v>Inviable Sanitariamente</v>
      </c>
      <c r="QBR475" s="44" t="str">
        <f t="shared" si="1216"/>
        <v>Inviable Sanitariamente</v>
      </c>
      <c r="QBS475" s="44" t="str">
        <f t="shared" si="1216"/>
        <v>Inviable Sanitariamente</v>
      </c>
      <c r="QBT475" s="44" t="str">
        <f t="shared" si="1216"/>
        <v>Inviable Sanitariamente</v>
      </c>
      <c r="QBU475" s="44" t="str">
        <f t="shared" si="1216"/>
        <v>Inviable Sanitariamente</v>
      </c>
      <c r="QBV475" s="44" t="str">
        <f t="shared" si="1216"/>
        <v>Inviable Sanitariamente</v>
      </c>
      <c r="QBW475" s="44" t="str">
        <f t="shared" si="1216"/>
        <v>Inviable Sanitariamente</v>
      </c>
      <c r="QBX475" s="44" t="str">
        <f t="shared" si="1216"/>
        <v>Inviable Sanitariamente</v>
      </c>
      <c r="QBY475" s="44" t="str">
        <f t="shared" si="1216"/>
        <v>Inviable Sanitariamente</v>
      </c>
      <c r="QBZ475" s="44" t="str">
        <f t="shared" si="1217"/>
        <v>Inviable Sanitariamente</v>
      </c>
      <c r="QCA475" s="44" t="str">
        <f t="shared" si="1217"/>
        <v>Inviable Sanitariamente</v>
      </c>
      <c r="QCB475" s="44" t="str">
        <f t="shared" si="1217"/>
        <v>Inviable Sanitariamente</v>
      </c>
      <c r="QCC475" s="44" t="str">
        <f t="shared" si="1217"/>
        <v>Inviable Sanitariamente</v>
      </c>
      <c r="QCD475" s="44" t="str">
        <f t="shared" si="1217"/>
        <v>Inviable Sanitariamente</v>
      </c>
      <c r="QCE475" s="44" t="str">
        <f t="shared" si="1217"/>
        <v>Inviable Sanitariamente</v>
      </c>
      <c r="QCF475" s="44" t="str">
        <f t="shared" si="1217"/>
        <v>Inviable Sanitariamente</v>
      </c>
      <c r="QCG475" s="44" t="str">
        <f t="shared" si="1217"/>
        <v>Inviable Sanitariamente</v>
      </c>
      <c r="QCH475" s="44" t="str">
        <f t="shared" si="1217"/>
        <v>Inviable Sanitariamente</v>
      </c>
      <c r="QCI475" s="44" t="str">
        <f t="shared" si="1217"/>
        <v>Inviable Sanitariamente</v>
      </c>
      <c r="QCJ475" s="44" t="str">
        <f t="shared" si="1218"/>
        <v>Inviable Sanitariamente</v>
      </c>
      <c r="QCK475" s="44" t="str">
        <f t="shared" si="1218"/>
        <v>Inviable Sanitariamente</v>
      </c>
      <c r="QCL475" s="44" t="str">
        <f t="shared" si="1218"/>
        <v>Inviable Sanitariamente</v>
      </c>
      <c r="QCM475" s="44" t="str">
        <f t="shared" si="1218"/>
        <v>Inviable Sanitariamente</v>
      </c>
      <c r="QCN475" s="44" t="str">
        <f t="shared" si="1218"/>
        <v>Inviable Sanitariamente</v>
      </c>
      <c r="QCO475" s="44" t="str">
        <f t="shared" si="1218"/>
        <v>Inviable Sanitariamente</v>
      </c>
      <c r="QCP475" s="44" t="str">
        <f t="shared" si="1218"/>
        <v>Inviable Sanitariamente</v>
      </c>
      <c r="QCQ475" s="44" t="str">
        <f t="shared" si="1218"/>
        <v>Inviable Sanitariamente</v>
      </c>
      <c r="QCR475" s="44" t="str">
        <f t="shared" si="1218"/>
        <v>Inviable Sanitariamente</v>
      </c>
      <c r="QCS475" s="44" t="str">
        <f t="shared" si="1218"/>
        <v>Inviable Sanitariamente</v>
      </c>
      <c r="QCT475" s="44" t="str">
        <f t="shared" si="1219"/>
        <v>Inviable Sanitariamente</v>
      </c>
      <c r="QCU475" s="44" t="str">
        <f t="shared" si="1219"/>
        <v>Inviable Sanitariamente</v>
      </c>
      <c r="QCV475" s="44" t="str">
        <f t="shared" si="1219"/>
        <v>Inviable Sanitariamente</v>
      </c>
      <c r="QCW475" s="44" t="str">
        <f t="shared" si="1219"/>
        <v>Inviable Sanitariamente</v>
      </c>
      <c r="QCX475" s="44" t="str">
        <f t="shared" si="1219"/>
        <v>Inviable Sanitariamente</v>
      </c>
      <c r="QCY475" s="44" t="str">
        <f t="shared" si="1219"/>
        <v>Inviable Sanitariamente</v>
      </c>
      <c r="QCZ475" s="44" t="str">
        <f t="shared" si="1219"/>
        <v>Inviable Sanitariamente</v>
      </c>
      <c r="QDA475" s="44" t="str">
        <f t="shared" si="1219"/>
        <v>Inviable Sanitariamente</v>
      </c>
      <c r="QDB475" s="44" t="str">
        <f t="shared" si="1219"/>
        <v>Inviable Sanitariamente</v>
      </c>
      <c r="QDC475" s="44" t="str">
        <f t="shared" si="1219"/>
        <v>Inviable Sanitariamente</v>
      </c>
      <c r="QDD475" s="44" t="str">
        <f t="shared" si="1220"/>
        <v>Inviable Sanitariamente</v>
      </c>
      <c r="QDE475" s="44" t="str">
        <f t="shared" si="1220"/>
        <v>Inviable Sanitariamente</v>
      </c>
      <c r="QDF475" s="44" t="str">
        <f t="shared" si="1220"/>
        <v>Inviable Sanitariamente</v>
      </c>
      <c r="QDG475" s="44" t="str">
        <f t="shared" si="1220"/>
        <v>Inviable Sanitariamente</v>
      </c>
      <c r="QDH475" s="44" t="str">
        <f t="shared" si="1220"/>
        <v>Inviable Sanitariamente</v>
      </c>
      <c r="QDI475" s="44" t="str">
        <f t="shared" si="1220"/>
        <v>Inviable Sanitariamente</v>
      </c>
      <c r="QDJ475" s="44" t="str">
        <f t="shared" si="1220"/>
        <v>Inviable Sanitariamente</v>
      </c>
      <c r="QDK475" s="44" t="str">
        <f t="shared" si="1220"/>
        <v>Inviable Sanitariamente</v>
      </c>
      <c r="QDL475" s="44" t="str">
        <f t="shared" si="1220"/>
        <v>Inviable Sanitariamente</v>
      </c>
      <c r="QDM475" s="44" t="str">
        <f t="shared" si="1220"/>
        <v>Inviable Sanitariamente</v>
      </c>
      <c r="QDN475" s="44" t="str">
        <f t="shared" si="1221"/>
        <v>Inviable Sanitariamente</v>
      </c>
      <c r="QDO475" s="44" t="str">
        <f t="shared" si="1221"/>
        <v>Inviable Sanitariamente</v>
      </c>
      <c r="QDP475" s="44" t="str">
        <f t="shared" si="1221"/>
        <v>Inviable Sanitariamente</v>
      </c>
      <c r="QDQ475" s="44" t="str">
        <f t="shared" si="1221"/>
        <v>Inviable Sanitariamente</v>
      </c>
      <c r="QDR475" s="44" t="str">
        <f t="shared" si="1221"/>
        <v>Inviable Sanitariamente</v>
      </c>
      <c r="QDS475" s="44" t="str">
        <f t="shared" si="1221"/>
        <v>Inviable Sanitariamente</v>
      </c>
      <c r="QDT475" s="44" t="str">
        <f t="shared" si="1221"/>
        <v>Inviable Sanitariamente</v>
      </c>
      <c r="QDU475" s="44" t="str">
        <f t="shared" si="1221"/>
        <v>Inviable Sanitariamente</v>
      </c>
      <c r="QDV475" s="44" t="str">
        <f t="shared" si="1221"/>
        <v>Inviable Sanitariamente</v>
      </c>
      <c r="QDW475" s="44" t="str">
        <f t="shared" si="1221"/>
        <v>Inviable Sanitariamente</v>
      </c>
      <c r="QDX475" s="44" t="str">
        <f t="shared" si="1222"/>
        <v>Inviable Sanitariamente</v>
      </c>
      <c r="QDY475" s="44" t="str">
        <f t="shared" si="1222"/>
        <v>Inviable Sanitariamente</v>
      </c>
      <c r="QDZ475" s="44" t="str">
        <f t="shared" si="1222"/>
        <v>Inviable Sanitariamente</v>
      </c>
      <c r="QEA475" s="44" t="str">
        <f t="shared" si="1222"/>
        <v>Inviable Sanitariamente</v>
      </c>
      <c r="QEB475" s="44" t="str">
        <f t="shared" si="1222"/>
        <v>Inviable Sanitariamente</v>
      </c>
      <c r="QEC475" s="44" t="str">
        <f t="shared" si="1222"/>
        <v>Inviable Sanitariamente</v>
      </c>
      <c r="QED475" s="44" t="str">
        <f t="shared" si="1222"/>
        <v>Inviable Sanitariamente</v>
      </c>
      <c r="QEE475" s="44" t="str">
        <f t="shared" si="1222"/>
        <v>Inviable Sanitariamente</v>
      </c>
      <c r="QEF475" s="44" t="str">
        <f t="shared" si="1222"/>
        <v>Inviable Sanitariamente</v>
      </c>
      <c r="QEG475" s="44" t="str">
        <f t="shared" si="1222"/>
        <v>Inviable Sanitariamente</v>
      </c>
      <c r="QEH475" s="44" t="str">
        <f t="shared" si="1223"/>
        <v>Inviable Sanitariamente</v>
      </c>
      <c r="QEI475" s="44" t="str">
        <f t="shared" si="1223"/>
        <v>Inviable Sanitariamente</v>
      </c>
      <c r="QEJ475" s="44" t="str">
        <f t="shared" si="1223"/>
        <v>Inviable Sanitariamente</v>
      </c>
      <c r="QEK475" s="44" t="str">
        <f t="shared" si="1223"/>
        <v>Inviable Sanitariamente</v>
      </c>
      <c r="QEL475" s="44" t="str">
        <f t="shared" si="1223"/>
        <v>Inviable Sanitariamente</v>
      </c>
      <c r="QEM475" s="44" t="str">
        <f t="shared" si="1223"/>
        <v>Inviable Sanitariamente</v>
      </c>
      <c r="QEN475" s="44" t="str">
        <f t="shared" si="1223"/>
        <v>Inviable Sanitariamente</v>
      </c>
      <c r="QEO475" s="44" t="str">
        <f t="shared" si="1223"/>
        <v>Inviable Sanitariamente</v>
      </c>
      <c r="QEP475" s="44" t="str">
        <f t="shared" si="1223"/>
        <v>Inviable Sanitariamente</v>
      </c>
      <c r="QEQ475" s="44" t="str">
        <f t="shared" si="1223"/>
        <v>Inviable Sanitariamente</v>
      </c>
      <c r="QER475" s="44" t="str">
        <f t="shared" si="1224"/>
        <v>Inviable Sanitariamente</v>
      </c>
      <c r="QES475" s="44" t="str">
        <f t="shared" si="1224"/>
        <v>Inviable Sanitariamente</v>
      </c>
      <c r="QET475" s="44" t="str">
        <f t="shared" si="1224"/>
        <v>Inviable Sanitariamente</v>
      </c>
      <c r="QEU475" s="44" t="str">
        <f t="shared" si="1224"/>
        <v>Inviable Sanitariamente</v>
      </c>
      <c r="QEV475" s="44" t="str">
        <f t="shared" si="1224"/>
        <v>Inviable Sanitariamente</v>
      </c>
      <c r="QEW475" s="44" t="str">
        <f t="shared" si="1224"/>
        <v>Inviable Sanitariamente</v>
      </c>
      <c r="QEX475" s="44" t="str">
        <f t="shared" si="1224"/>
        <v>Inviable Sanitariamente</v>
      </c>
      <c r="QEY475" s="44" t="str">
        <f t="shared" si="1224"/>
        <v>Inviable Sanitariamente</v>
      </c>
      <c r="QEZ475" s="44" t="str">
        <f t="shared" si="1224"/>
        <v>Inviable Sanitariamente</v>
      </c>
      <c r="QFA475" s="44" t="str">
        <f t="shared" si="1224"/>
        <v>Inviable Sanitariamente</v>
      </c>
      <c r="QFB475" s="44" t="str">
        <f t="shared" si="1225"/>
        <v>Inviable Sanitariamente</v>
      </c>
      <c r="QFC475" s="44" t="str">
        <f t="shared" si="1225"/>
        <v>Inviable Sanitariamente</v>
      </c>
      <c r="QFD475" s="44" t="str">
        <f t="shared" si="1225"/>
        <v>Inviable Sanitariamente</v>
      </c>
      <c r="QFE475" s="44" t="str">
        <f t="shared" si="1225"/>
        <v>Inviable Sanitariamente</v>
      </c>
      <c r="QFF475" s="44" t="str">
        <f t="shared" si="1225"/>
        <v>Inviable Sanitariamente</v>
      </c>
      <c r="QFG475" s="44" t="str">
        <f t="shared" si="1225"/>
        <v>Inviable Sanitariamente</v>
      </c>
      <c r="QFH475" s="44" t="str">
        <f t="shared" si="1225"/>
        <v>Inviable Sanitariamente</v>
      </c>
      <c r="QFI475" s="44" t="str">
        <f t="shared" si="1225"/>
        <v>Inviable Sanitariamente</v>
      </c>
      <c r="QFJ475" s="44" t="str">
        <f t="shared" si="1225"/>
        <v>Inviable Sanitariamente</v>
      </c>
      <c r="QFK475" s="44" t="str">
        <f t="shared" si="1225"/>
        <v>Inviable Sanitariamente</v>
      </c>
      <c r="QFL475" s="44" t="str">
        <f t="shared" si="1226"/>
        <v>Inviable Sanitariamente</v>
      </c>
      <c r="QFM475" s="44" t="str">
        <f t="shared" si="1226"/>
        <v>Inviable Sanitariamente</v>
      </c>
      <c r="QFN475" s="44" t="str">
        <f t="shared" si="1226"/>
        <v>Inviable Sanitariamente</v>
      </c>
      <c r="QFO475" s="44" t="str">
        <f t="shared" si="1226"/>
        <v>Inviable Sanitariamente</v>
      </c>
      <c r="QFP475" s="44" t="str">
        <f t="shared" si="1226"/>
        <v>Inviable Sanitariamente</v>
      </c>
      <c r="QFQ475" s="44" t="str">
        <f t="shared" si="1226"/>
        <v>Inviable Sanitariamente</v>
      </c>
      <c r="QFR475" s="44" t="str">
        <f t="shared" si="1226"/>
        <v>Inviable Sanitariamente</v>
      </c>
      <c r="QFS475" s="44" t="str">
        <f t="shared" si="1226"/>
        <v>Inviable Sanitariamente</v>
      </c>
      <c r="QFT475" s="44" t="str">
        <f t="shared" si="1226"/>
        <v>Inviable Sanitariamente</v>
      </c>
      <c r="QFU475" s="44" t="str">
        <f t="shared" si="1226"/>
        <v>Inviable Sanitariamente</v>
      </c>
      <c r="QFV475" s="44" t="str">
        <f t="shared" si="1227"/>
        <v>Inviable Sanitariamente</v>
      </c>
      <c r="QFW475" s="44" t="str">
        <f t="shared" si="1227"/>
        <v>Inviable Sanitariamente</v>
      </c>
      <c r="QFX475" s="44" t="str">
        <f t="shared" si="1227"/>
        <v>Inviable Sanitariamente</v>
      </c>
      <c r="QFY475" s="44" t="str">
        <f t="shared" si="1227"/>
        <v>Inviable Sanitariamente</v>
      </c>
      <c r="QFZ475" s="44" t="str">
        <f t="shared" si="1227"/>
        <v>Inviable Sanitariamente</v>
      </c>
      <c r="QGA475" s="44" t="str">
        <f t="shared" si="1227"/>
        <v>Inviable Sanitariamente</v>
      </c>
      <c r="QGB475" s="44" t="str">
        <f t="shared" si="1227"/>
        <v>Inviable Sanitariamente</v>
      </c>
      <c r="QGC475" s="44" t="str">
        <f t="shared" si="1227"/>
        <v>Inviable Sanitariamente</v>
      </c>
      <c r="QGD475" s="44" t="str">
        <f t="shared" si="1227"/>
        <v>Inviable Sanitariamente</v>
      </c>
      <c r="QGE475" s="44" t="str">
        <f t="shared" si="1227"/>
        <v>Inviable Sanitariamente</v>
      </c>
      <c r="QGF475" s="44" t="str">
        <f t="shared" si="1228"/>
        <v>Inviable Sanitariamente</v>
      </c>
      <c r="QGG475" s="44" t="str">
        <f t="shared" si="1228"/>
        <v>Inviable Sanitariamente</v>
      </c>
      <c r="QGH475" s="44" t="str">
        <f t="shared" si="1228"/>
        <v>Inviable Sanitariamente</v>
      </c>
      <c r="QGI475" s="44" t="str">
        <f t="shared" si="1228"/>
        <v>Inviable Sanitariamente</v>
      </c>
      <c r="QGJ475" s="44" t="str">
        <f t="shared" si="1228"/>
        <v>Inviable Sanitariamente</v>
      </c>
      <c r="QGK475" s="44" t="str">
        <f t="shared" si="1228"/>
        <v>Inviable Sanitariamente</v>
      </c>
      <c r="QGL475" s="44" t="str">
        <f t="shared" si="1228"/>
        <v>Inviable Sanitariamente</v>
      </c>
      <c r="QGM475" s="44" t="str">
        <f t="shared" si="1228"/>
        <v>Inviable Sanitariamente</v>
      </c>
      <c r="QGN475" s="44" t="str">
        <f t="shared" si="1228"/>
        <v>Inviable Sanitariamente</v>
      </c>
      <c r="QGO475" s="44" t="str">
        <f t="shared" si="1228"/>
        <v>Inviable Sanitariamente</v>
      </c>
      <c r="QGP475" s="44" t="str">
        <f t="shared" si="1229"/>
        <v>Inviable Sanitariamente</v>
      </c>
      <c r="QGQ475" s="44" t="str">
        <f t="shared" si="1229"/>
        <v>Inviable Sanitariamente</v>
      </c>
      <c r="QGR475" s="44" t="str">
        <f t="shared" si="1229"/>
        <v>Inviable Sanitariamente</v>
      </c>
      <c r="QGS475" s="44" t="str">
        <f t="shared" si="1229"/>
        <v>Inviable Sanitariamente</v>
      </c>
      <c r="QGT475" s="44" t="str">
        <f t="shared" si="1229"/>
        <v>Inviable Sanitariamente</v>
      </c>
      <c r="QGU475" s="44" t="str">
        <f t="shared" si="1229"/>
        <v>Inviable Sanitariamente</v>
      </c>
      <c r="QGV475" s="44" t="str">
        <f t="shared" si="1229"/>
        <v>Inviable Sanitariamente</v>
      </c>
      <c r="QGW475" s="44" t="str">
        <f t="shared" si="1229"/>
        <v>Inviable Sanitariamente</v>
      </c>
      <c r="QGX475" s="44" t="str">
        <f t="shared" si="1229"/>
        <v>Inviable Sanitariamente</v>
      </c>
      <c r="QGY475" s="44" t="str">
        <f t="shared" si="1229"/>
        <v>Inviable Sanitariamente</v>
      </c>
      <c r="QGZ475" s="44" t="str">
        <f t="shared" si="1230"/>
        <v>Inviable Sanitariamente</v>
      </c>
      <c r="QHA475" s="44" t="str">
        <f t="shared" si="1230"/>
        <v>Inviable Sanitariamente</v>
      </c>
      <c r="QHB475" s="44" t="str">
        <f t="shared" si="1230"/>
        <v>Inviable Sanitariamente</v>
      </c>
      <c r="QHC475" s="44" t="str">
        <f t="shared" si="1230"/>
        <v>Inviable Sanitariamente</v>
      </c>
      <c r="QHD475" s="44" t="str">
        <f t="shared" si="1230"/>
        <v>Inviable Sanitariamente</v>
      </c>
      <c r="QHE475" s="44" t="str">
        <f t="shared" si="1230"/>
        <v>Inviable Sanitariamente</v>
      </c>
      <c r="QHF475" s="44" t="str">
        <f t="shared" si="1230"/>
        <v>Inviable Sanitariamente</v>
      </c>
      <c r="QHG475" s="44" t="str">
        <f t="shared" si="1230"/>
        <v>Inviable Sanitariamente</v>
      </c>
      <c r="QHH475" s="44" t="str">
        <f t="shared" si="1230"/>
        <v>Inviable Sanitariamente</v>
      </c>
      <c r="QHI475" s="44" t="str">
        <f t="shared" si="1230"/>
        <v>Inviable Sanitariamente</v>
      </c>
      <c r="QHJ475" s="44" t="str">
        <f t="shared" si="1231"/>
        <v>Inviable Sanitariamente</v>
      </c>
      <c r="QHK475" s="44" t="str">
        <f t="shared" si="1231"/>
        <v>Inviable Sanitariamente</v>
      </c>
      <c r="QHL475" s="44" t="str">
        <f t="shared" si="1231"/>
        <v>Inviable Sanitariamente</v>
      </c>
      <c r="QHM475" s="44" t="str">
        <f t="shared" si="1231"/>
        <v>Inviable Sanitariamente</v>
      </c>
      <c r="QHN475" s="44" t="str">
        <f t="shared" si="1231"/>
        <v>Inviable Sanitariamente</v>
      </c>
      <c r="QHO475" s="44" t="str">
        <f t="shared" si="1231"/>
        <v>Inviable Sanitariamente</v>
      </c>
      <c r="QHP475" s="44" t="str">
        <f t="shared" si="1231"/>
        <v>Inviable Sanitariamente</v>
      </c>
      <c r="QHQ475" s="44" t="str">
        <f t="shared" si="1231"/>
        <v>Inviable Sanitariamente</v>
      </c>
      <c r="QHR475" s="44" t="str">
        <f t="shared" si="1231"/>
        <v>Inviable Sanitariamente</v>
      </c>
      <c r="QHS475" s="44" t="str">
        <f t="shared" si="1231"/>
        <v>Inviable Sanitariamente</v>
      </c>
      <c r="QHT475" s="44" t="str">
        <f t="shared" si="1232"/>
        <v>Inviable Sanitariamente</v>
      </c>
      <c r="QHU475" s="44" t="str">
        <f t="shared" si="1232"/>
        <v>Inviable Sanitariamente</v>
      </c>
      <c r="QHV475" s="44" t="str">
        <f t="shared" si="1232"/>
        <v>Inviable Sanitariamente</v>
      </c>
      <c r="QHW475" s="44" t="str">
        <f t="shared" si="1232"/>
        <v>Inviable Sanitariamente</v>
      </c>
      <c r="QHX475" s="44" t="str">
        <f t="shared" si="1232"/>
        <v>Inviable Sanitariamente</v>
      </c>
      <c r="QHY475" s="44" t="str">
        <f t="shared" si="1232"/>
        <v>Inviable Sanitariamente</v>
      </c>
      <c r="QHZ475" s="44" t="str">
        <f t="shared" si="1232"/>
        <v>Inviable Sanitariamente</v>
      </c>
      <c r="QIA475" s="44" t="str">
        <f t="shared" si="1232"/>
        <v>Inviable Sanitariamente</v>
      </c>
      <c r="QIB475" s="44" t="str">
        <f t="shared" si="1232"/>
        <v>Inviable Sanitariamente</v>
      </c>
      <c r="QIC475" s="44" t="str">
        <f t="shared" si="1232"/>
        <v>Inviable Sanitariamente</v>
      </c>
      <c r="QID475" s="44" t="str">
        <f t="shared" si="1233"/>
        <v>Inviable Sanitariamente</v>
      </c>
      <c r="QIE475" s="44" t="str">
        <f t="shared" si="1233"/>
        <v>Inviable Sanitariamente</v>
      </c>
      <c r="QIF475" s="44" t="str">
        <f t="shared" si="1233"/>
        <v>Inviable Sanitariamente</v>
      </c>
      <c r="QIG475" s="44" t="str">
        <f t="shared" si="1233"/>
        <v>Inviable Sanitariamente</v>
      </c>
      <c r="QIH475" s="44" t="str">
        <f t="shared" si="1233"/>
        <v>Inviable Sanitariamente</v>
      </c>
      <c r="QII475" s="44" t="str">
        <f t="shared" si="1233"/>
        <v>Inviable Sanitariamente</v>
      </c>
      <c r="QIJ475" s="44" t="str">
        <f t="shared" si="1233"/>
        <v>Inviable Sanitariamente</v>
      </c>
      <c r="QIK475" s="44" t="str">
        <f t="shared" si="1233"/>
        <v>Inviable Sanitariamente</v>
      </c>
      <c r="QIL475" s="44" t="str">
        <f t="shared" si="1233"/>
        <v>Inviable Sanitariamente</v>
      </c>
      <c r="QIM475" s="44" t="str">
        <f t="shared" si="1233"/>
        <v>Inviable Sanitariamente</v>
      </c>
      <c r="QIN475" s="44" t="str">
        <f t="shared" si="1234"/>
        <v>Inviable Sanitariamente</v>
      </c>
      <c r="QIO475" s="44" t="str">
        <f t="shared" si="1234"/>
        <v>Inviable Sanitariamente</v>
      </c>
      <c r="QIP475" s="44" t="str">
        <f t="shared" si="1234"/>
        <v>Inviable Sanitariamente</v>
      </c>
      <c r="QIQ475" s="44" t="str">
        <f t="shared" si="1234"/>
        <v>Inviable Sanitariamente</v>
      </c>
      <c r="QIR475" s="44" t="str">
        <f t="shared" si="1234"/>
        <v>Inviable Sanitariamente</v>
      </c>
      <c r="QIS475" s="44" t="str">
        <f t="shared" si="1234"/>
        <v>Inviable Sanitariamente</v>
      </c>
      <c r="QIT475" s="44" t="str">
        <f t="shared" si="1234"/>
        <v>Inviable Sanitariamente</v>
      </c>
      <c r="QIU475" s="44" t="str">
        <f t="shared" si="1234"/>
        <v>Inviable Sanitariamente</v>
      </c>
      <c r="QIV475" s="44" t="str">
        <f t="shared" si="1234"/>
        <v>Inviable Sanitariamente</v>
      </c>
      <c r="QIW475" s="44" t="str">
        <f t="shared" si="1234"/>
        <v>Inviable Sanitariamente</v>
      </c>
      <c r="QIX475" s="44" t="str">
        <f t="shared" si="1235"/>
        <v>Inviable Sanitariamente</v>
      </c>
      <c r="QIY475" s="44" t="str">
        <f t="shared" si="1235"/>
        <v>Inviable Sanitariamente</v>
      </c>
      <c r="QIZ475" s="44" t="str">
        <f t="shared" si="1235"/>
        <v>Inviable Sanitariamente</v>
      </c>
      <c r="QJA475" s="44" t="str">
        <f t="shared" si="1235"/>
        <v>Inviable Sanitariamente</v>
      </c>
      <c r="QJB475" s="44" t="str">
        <f t="shared" si="1235"/>
        <v>Inviable Sanitariamente</v>
      </c>
      <c r="QJC475" s="44" t="str">
        <f t="shared" si="1235"/>
        <v>Inviable Sanitariamente</v>
      </c>
      <c r="QJD475" s="44" t="str">
        <f t="shared" si="1235"/>
        <v>Inviable Sanitariamente</v>
      </c>
      <c r="QJE475" s="44" t="str">
        <f t="shared" si="1235"/>
        <v>Inviable Sanitariamente</v>
      </c>
      <c r="QJF475" s="44" t="str">
        <f t="shared" si="1235"/>
        <v>Inviable Sanitariamente</v>
      </c>
      <c r="QJG475" s="44" t="str">
        <f t="shared" si="1235"/>
        <v>Inviable Sanitariamente</v>
      </c>
      <c r="QJH475" s="44" t="str">
        <f t="shared" si="1236"/>
        <v>Inviable Sanitariamente</v>
      </c>
      <c r="QJI475" s="44" t="str">
        <f t="shared" si="1236"/>
        <v>Inviable Sanitariamente</v>
      </c>
      <c r="QJJ475" s="44" t="str">
        <f t="shared" si="1236"/>
        <v>Inviable Sanitariamente</v>
      </c>
      <c r="QJK475" s="44" t="str">
        <f t="shared" si="1236"/>
        <v>Inviable Sanitariamente</v>
      </c>
      <c r="QJL475" s="44" t="str">
        <f t="shared" si="1236"/>
        <v>Inviable Sanitariamente</v>
      </c>
      <c r="QJM475" s="44" t="str">
        <f t="shared" si="1236"/>
        <v>Inviable Sanitariamente</v>
      </c>
      <c r="QJN475" s="44" t="str">
        <f t="shared" si="1236"/>
        <v>Inviable Sanitariamente</v>
      </c>
      <c r="QJO475" s="44" t="str">
        <f t="shared" si="1236"/>
        <v>Inviable Sanitariamente</v>
      </c>
      <c r="QJP475" s="44" t="str">
        <f t="shared" si="1236"/>
        <v>Inviable Sanitariamente</v>
      </c>
      <c r="QJQ475" s="44" t="str">
        <f t="shared" si="1236"/>
        <v>Inviable Sanitariamente</v>
      </c>
      <c r="QJR475" s="44" t="str">
        <f t="shared" si="1237"/>
        <v>Inviable Sanitariamente</v>
      </c>
      <c r="QJS475" s="44" t="str">
        <f t="shared" si="1237"/>
        <v>Inviable Sanitariamente</v>
      </c>
      <c r="QJT475" s="44" t="str">
        <f t="shared" si="1237"/>
        <v>Inviable Sanitariamente</v>
      </c>
      <c r="QJU475" s="44" t="str">
        <f t="shared" si="1237"/>
        <v>Inviable Sanitariamente</v>
      </c>
      <c r="QJV475" s="44" t="str">
        <f t="shared" si="1237"/>
        <v>Inviable Sanitariamente</v>
      </c>
      <c r="QJW475" s="44" t="str">
        <f t="shared" si="1237"/>
        <v>Inviable Sanitariamente</v>
      </c>
      <c r="QJX475" s="44" t="str">
        <f t="shared" si="1237"/>
        <v>Inviable Sanitariamente</v>
      </c>
      <c r="QJY475" s="44" t="str">
        <f t="shared" si="1237"/>
        <v>Inviable Sanitariamente</v>
      </c>
      <c r="QJZ475" s="44" t="str">
        <f t="shared" si="1237"/>
        <v>Inviable Sanitariamente</v>
      </c>
      <c r="QKA475" s="44" t="str">
        <f t="shared" si="1237"/>
        <v>Inviable Sanitariamente</v>
      </c>
      <c r="QKB475" s="44" t="str">
        <f t="shared" si="1238"/>
        <v>Inviable Sanitariamente</v>
      </c>
      <c r="QKC475" s="44" t="str">
        <f t="shared" si="1238"/>
        <v>Inviable Sanitariamente</v>
      </c>
      <c r="QKD475" s="44" t="str">
        <f t="shared" si="1238"/>
        <v>Inviable Sanitariamente</v>
      </c>
      <c r="QKE475" s="44" t="str">
        <f t="shared" si="1238"/>
        <v>Inviable Sanitariamente</v>
      </c>
      <c r="QKF475" s="44" t="str">
        <f t="shared" si="1238"/>
        <v>Inviable Sanitariamente</v>
      </c>
      <c r="QKG475" s="44" t="str">
        <f t="shared" si="1238"/>
        <v>Inviable Sanitariamente</v>
      </c>
      <c r="QKH475" s="44" t="str">
        <f t="shared" si="1238"/>
        <v>Inviable Sanitariamente</v>
      </c>
      <c r="QKI475" s="44" t="str">
        <f t="shared" si="1238"/>
        <v>Inviable Sanitariamente</v>
      </c>
      <c r="QKJ475" s="44" t="str">
        <f t="shared" si="1238"/>
        <v>Inviable Sanitariamente</v>
      </c>
      <c r="QKK475" s="44" t="str">
        <f t="shared" si="1238"/>
        <v>Inviable Sanitariamente</v>
      </c>
      <c r="QKL475" s="44" t="str">
        <f t="shared" si="1239"/>
        <v>Inviable Sanitariamente</v>
      </c>
      <c r="QKM475" s="44" t="str">
        <f t="shared" si="1239"/>
        <v>Inviable Sanitariamente</v>
      </c>
      <c r="QKN475" s="44" t="str">
        <f t="shared" si="1239"/>
        <v>Inviable Sanitariamente</v>
      </c>
      <c r="QKO475" s="44" t="str">
        <f t="shared" si="1239"/>
        <v>Inviable Sanitariamente</v>
      </c>
      <c r="QKP475" s="44" t="str">
        <f t="shared" si="1239"/>
        <v>Inviable Sanitariamente</v>
      </c>
      <c r="QKQ475" s="44" t="str">
        <f t="shared" si="1239"/>
        <v>Inviable Sanitariamente</v>
      </c>
      <c r="QKR475" s="44" t="str">
        <f t="shared" si="1239"/>
        <v>Inviable Sanitariamente</v>
      </c>
      <c r="QKS475" s="44" t="str">
        <f t="shared" si="1239"/>
        <v>Inviable Sanitariamente</v>
      </c>
      <c r="QKT475" s="44" t="str">
        <f t="shared" si="1239"/>
        <v>Inviable Sanitariamente</v>
      </c>
      <c r="QKU475" s="44" t="str">
        <f t="shared" si="1239"/>
        <v>Inviable Sanitariamente</v>
      </c>
      <c r="QKV475" s="44" t="str">
        <f t="shared" si="1240"/>
        <v>Inviable Sanitariamente</v>
      </c>
      <c r="QKW475" s="44" t="str">
        <f t="shared" si="1240"/>
        <v>Inviable Sanitariamente</v>
      </c>
      <c r="QKX475" s="44" t="str">
        <f t="shared" si="1240"/>
        <v>Inviable Sanitariamente</v>
      </c>
      <c r="QKY475" s="44" t="str">
        <f t="shared" si="1240"/>
        <v>Inviable Sanitariamente</v>
      </c>
      <c r="QKZ475" s="44" t="str">
        <f t="shared" si="1240"/>
        <v>Inviable Sanitariamente</v>
      </c>
      <c r="QLA475" s="44" t="str">
        <f t="shared" si="1240"/>
        <v>Inviable Sanitariamente</v>
      </c>
      <c r="QLB475" s="44" t="str">
        <f t="shared" si="1240"/>
        <v>Inviable Sanitariamente</v>
      </c>
      <c r="QLC475" s="44" t="str">
        <f t="shared" si="1240"/>
        <v>Inviable Sanitariamente</v>
      </c>
      <c r="QLD475" s="44" t="str">
        <f t="shared" si="1240"/>
        <v>Inviable Sanitariamente</v>
      </c>
      <c r="QLE475" s="44" t="str">
        <f t="shared" si="1240"/>
        <v>Inviable Sanitariamente</v>
      </c>
      <c r="QLF475" s="44" t="str">
        <f t="shared" si="1241"/>
        <v>Inviable Sanitariamente</v>
      </c>
      <c r="QLG475" s="44" t="str">
        <f t="shared" si="1241"/>
        <v>Inviable Sanitariamente</v>
      </c>
      <c r="QLH475" s="44" t="str">
        <f t="shared" si="1241"/>
        <v>Inviable Sanitariamente</v>
      </c>
      <c r="QLI475" s="44" t="str">
        <f t="shared" si="1241"/>
        <v>Inviable Sanitariamente</v>
      </c>
      <c r="QLJ475" s="44" t="str">
        <f t="shared" si="1241"/>
        <v>Inviable Sanitariamente</v>
      </c>
      <c r="QLK475" s="44" t="str">
        <f t="shared" si="1241"/>
        <v>Inviable Sanitariamente</v>
      </c>
      <c r="QLL475" s="44" t="str">
        <f t="shared" si="1241"/>
        <v>Inviable Sanitariamente</v>
      </c>
      <c r="QLM475" s="44" t="str">
        <f t="shared" si="1241"/>
        <v>Inviable Sanitariamente</v>
      </c>
      <c r="QLN475" s="44" t="str">
        <f t="shared" si="1241"/>
        <v>Inviable Sanitariamente</v>
      </c>
      <c r="QLO475" s="44" t="str">
        <f t="shared" si="1241"/>
        <v>Inviable Sanitariamente</v>
      </c>
      <c r="QLP475" s="44" t="str">
        <f t="shared" si="1242"/>
        <v>Inviable Sanitariamente</v>
      </c>
      <c r="QLQ475" s="44" t="str">
        <f t="shared" si="1242"/>
        <v>Inviable Sanitariamente</v>
      </c>
      <c r="QLR475" s="44" t="str">
        <f t="shared" si="1242"/>
        <v>Inviable Sanitariamente</v>
      </c>
      <c r="QLS475" s="44" t="str">
        <f t="shared" si="1242"/>
        <v>Inviable Sanitariamente</v>
      </c>
      <c r="QLT475" s="44" t="str">
        <f t="shared" si="1242"/>
        <v>Inviable Sanitariamente</v>
      </c>
      <c r="QLU475" s="44" t="str">
        <f t="shared" si="1242"/>
        <v>Inviable Sanitariamente</v>
      </c>
      <c r="QLV475" s="44" t="str">
        <f t="shared" si="1242"/>
        <v>Inviable Sanitariamente</v>
      </c>
      <c r="QLW475" s="44" t="str">
        <f t="shared" si="1242"/>
        <v>Inviable Sanitariamente</v>
      </c>
      <c r="QLX475" s="44" t="str">
        <f t="shared" si="1242"/>
        <v>Inviable Sanitariamente</v>
      </c>
      <c r="QLY475" s="44" t="str">
        <f t="shared" si="1242"/>
        <v>Inviable Sanitariamente</v>
      </c>
      <c r="QLZ475" s="44" t="str">
        <f t="shared" si="1243"/>
        <v>Inviable Sanitariamente</v>
      </c>
      <c r="QMA475" s="44" t="str">
        <f t="shared" si="1243"/>
        <v>Inviable Sanitariamente</v>
      </c>
      <c r="QMB475" s="44" t="str">
        <f t="shared" si="1243"/>
        <v>Inviable Sanitariamente</v>
      </c>
      <c r="QMC475" s="44" t="str">
        <f t="shared" si="1243"/>
        <v>Inviable Sanitariamente</v>
      </c>
      <c r="QMD475" s="44" t="str">
        <f t="shared" si="1243"/>
        <v>Inviable Sanitariamente</v>
      </c>
      <c r="QME475" s="44" t="str">
        <f t="shared" si="1243"/>
        <v>Inviable Sanitariamente</v>
      </c>
      <c r="QMF475" s="44" t="str">
        <f t="shared" si="1243"/>
        <v>Inviable Sanitariamente</v>
      </c>
      <c r="QMG475" s="44" t="str">
        <f t="shared" si="1243"/>
        <v>Inviable Sanitariamente</v>
      </c>
      <c r="QMH475" s="44" t="str">
        <f t="shared" si="1243"/>
        <v>Inviable Sanitariamente</v>
      </c>
      <c r="QMI475" s="44" t="str">
        <f t="shared" si="1243"/>
        <v>Inviable Sanitariamente</v>
      </c>
      <c r="QMJ475" s="44" t="str">
        <f t="shared" si="1244"/>
        <v>Inviable Sanitariamente</v>
      </c>
      <c r="QMK475" s="44" t="str">
        <f t="shared" si="1244"/>
        <v>Inviable Sanitariamente</v>
      </c>
      <c r="QML475" s="44" t="str">
        <f t="shared" si="1244"/>
        <v>Inviable Sanitariamente</v>
      </c>
      <c r="QMM475" s="44" t="str">
        <f t="shared" si="1244"/>
        <v>Inviable Sanitariamente</v>
      </c>
      <c r="QMN475" s="44" t="str">
        <f t="shared" si="1244"/>
        <v>Inviable Sanitariamente</v>
      </c>
      <c r="QMO475" s="44" t="str">
        <f t="shared" si="1244"/>
        <v>Inviable Sanitariamente</v>
      </c>
      <c r="QMP475" s="44" t="str">
        <f t="shared" si="1244"/>
        <v>Inviable Sanitariamente</v>
      </c>
      <c r="QMQ475" s="44" t="str">
        <f t="shared" si="1244"/>
        <v>Inviable Sanitariamente</v>
      </c>
      <c r="QMR475" s="44" t="str">
        <f t="shared" si="1244"/>
        <v>Inviable Sanitariamente</v>
      </c>
      <c r="QMS475" s="44" t="str">
        <f t="shared" si="1244"/>
        <v>Inviable Sanitariamente</v>
      </c>
      <c r="QMT475" s="44" t="str">
        <f t="shared" si="1245"/>
        <v>Inviable Sanitariamente</v>
      </c>
      <c r="QMU475" s="44" t="str">
        <f t="shared" si="1245"/>
        <v>Inviable Sanitariamente</v>
      </c>
      <c r="QMV475" s="44" t="str">
        <f t="shared" si="1245"/>
        <v>Inviable Sanitariamente</v>
      </c>
      <c r="QMW475" s="44" t="str">
        <f t="shared" si="1245"/>
        <v>Inviable Sanitariamente</v>
      </c>
      <c r="QMX475" s="44" t="str">
        <f t="shared" si="1245"/>
        <v>Inviable Sanitariamente</v>
      </c>
      <c r="QMY475" s="44" t="str">
        <f t="shared" si="1245"/>
        <v>Inviable Sanitariamente</v>
      </c>
      <c r="QMZ475" s="44" t="str">
        <f t="shared" si="1245"/>
        <v>Inviable Sanitariamente</v>
      </c>
      <c r="QNA475" s="44" t="str">
        <f t="shared" si="1245"/>
        <v>Inviable Sanitariamente</v>
      </c>
      <c r="QNB475" s="44" t="str">
        <f t="shared" si="1245"/>
        <v>Inviable Sanitariamente</v>
      </c>
      <c r="QNC475" s="44" t="str">
        <f t="shared" si="1245"/>
        <v>Inviable Sanitariamente</v>
      </c>
      <c r="QND475" s="44" t="str">
        <f t="shared" si="1246"/>
        <v>Inviable Sanitariamente</v>
      </c>
      <c r="QNE475" s="44" t="str">
        <f t="shared" si="1246"/>
        <v>Inviable Sanitariamente</v>
      </c>
      <c r="QNF475" s="44" t="str">
        <f t="shared" si="1246"/>
        <v>Inviable Sanitariamente</v>
      </c>
      <c r="QNG475" s="44" t="str">
        <f t="shared" si="1246"/>
        <v>Inviable Sanitariamente</v>
      </c>
      <c r="QNH475" s="44" t="str">
        <f t="shared" si="1246"/>
        <v>Inviable Sanitariamente</v>
      </c>
      <c r="QNI475" s="44" t="str">
        <f t="shared" si="1246"/>
        <v>Inviable Sanitariamente</v>
      </c>
      <c r="QNJ475" s="44" t="str">
        <f t="shared" si="1246"/>
        <v>Inviable Sanitariamente</v>
      </c>
      <c r="QNK475" s="44" t="str">
        <f t="shared" si="1246"/>
        <v>Inviable Sanitariamente</v>
      </c>
      <c r="QNL475" s="44" t="str">
        <f t="shared" si="1246"/>
        <v>Inviable Sanitariamente</v>
      </c>
      <c r="QNM475" s="44" t="str">
        <f t="shared" si="1246"/>
        <v>Inviable Sanitariamente</v>
      </c>
      <c r="QNN475" s="44" t="str">
        <f t="shared" si="1247"/>
        <v>Inviable Sanitariamente</v>
      </c>
      <c r="QNO475" s="44" t="str">
        <f t="shared" si="1247"/>
        <v>Inviable Sanitariamente</v>
      </c>
      <c r="QNP475" s="44" t="str">
        <f t="shared" si="1247"/>
        <v>Inviable Sanitariamente</v>
      </c>
      <c r="QNQ475" s="44" t="str">
        <f t="shared" si="1247"/>
        <v>Inviable Sanitariamente</v>
      </c>
      <c r="QNR475" s="44" t="str">
        <f t="shared" si="1247"/>
        <v>Inviable Sanitariamente</v>
      </c>
      <c r="QNS475" s="44" t="str">
        <f t="shared" si="1247"/>
        <v>Inviable Sanitariamente</v>
      </c>
      <c r="QNT475" s="44" t="str">
        <f t="shared" si="1247"/>
        <v>Inviable Sanitariamente</v>
      </c>
      <c r="QNU475" s="44" t="str">
        <f t="shared" si="1247"/>
        <v>Inviable Sanitariamente</v>
      </c>
      <c r="QNV475" s="44" t="str">
        <f t="shared" si="1247"/>
        <v>Inviable Sanitariamente</v>
      </c>
      <c r="QNW475" s="44" t="str">
        <f t="shared" si="1247"/>
        <v>Inviable Sanitariamente</v>
      </c>
      <c r="QNX475" s="44" t="str">
        <f t="shared" si="1248"/>
        <v>Inviable Sanitariamente</v>
      </c>
      <c r="QNY475" s="44" t="str">
        <f t="shared" si="1248"/>
        <v>Inviable Sanitariamente</v>
      </c>
      <c r="QNZ475" s="44" t="str">
        <f t="shared" si="1248"/>
        <v>Inviable Sanitariamente</v>
      </c>
      <c r="QOA475" s="44" t="str">
        <f t="shared" si="1248"/>
        <v>Inviable Sanitariamente</v>
      </c>
      <c r="QOB475" s="44" t="str">
        <f t="shared" si="1248"/>
        <v>Inviable Sanitariamente</v>
      </c>
      <c r="QOC475" s="44" t="str">
        <f t="shared" si="1248"/>
        <v>Inviable Sanitariamente</v>
      </c>
      <c r="QOD475" s="44" t="str">
        <f t="shared" si="1248"/>
        <v>Inviable Sanitariamente</v>
      </c>
      <c r="QOE475" s="44" t="str">
        <f t="shared" si="1248"/>
        <v>Inviable Sanitariamente</v>
      </c>
      <c r="QOF475" s="44" t="str">
        <f t="shared" si="1248"/>
        <v>Inviable Sanitariamente</v>
      </c>
      <c r="QOG475" s="44" t="str">
        <f t="shared" si="1248"/>
        <v>Inviable Sanitariamente</v>
      </c>
      <c r="QOH475" s="44" t="str">
        <f t="shared" si="1249"/>
        <v>Inviable Sanitariamente</v>
      </c>
      <c r="QOI475" s="44" t="str">
        <f t="shared" si="1249"/>
        <v>Inviable Sanitariamente</v>
      </c>
      <c r="QOJ475" s="44" t="str">
        <f t="shared" si="1249"/>
        <v>Inviable Sanitariamente</v>
      </c>
      <c r="QOK475" s="44" t="str">
        <f t="shared" si="1249"/>
        <v>Inviable Sanitariamente</v>
      </c>
      <c r="QOL475" s="44" t="str">
        <f t="shared" si="1249"/>
        <v>Inviable Sanitariamente</v>
      </c>
      <c r="QOM475" s="44" t="str">
        <f t="shared" si="1249"/>
        <v>Inviable Sanitariamente</v>
      </c>
      <c r="QON475" s="44" t="str">
        <f t="shared" si="1249"/>
        <v>Inviable Sanitariamente</v>
      </c>
      <c r="QOO475" s="44" t="str">
        <f t="shared" si="1249"/>
        <v>Inviable Sanitariamente</v>
      </c>
      <c r="QOP475" s="44" t="str">
        <f t="shared" si="1249"/>
        <v>Inviable Sanitariamente</v>
      </c>
      <c r="QOQ475" s="44" t="str">
        <f t="shared" si="1249"/>
        <v>Inviable Sanitariamente</v>
      </c>
      <c r="QOR475" s="44" t="str">
        <f t="shared" si="1250"/>
        <v>Inviable Sanitariamente</v>
      </c>
      <c r="QOS475" s="44" t="str">
        <f t="shared" si="1250"/>
        <v>Inviable Sanitariamente</v>
      </c>
      <c r="QOT475" s="44" t="str">
        <f t="shared" si="1250"/>
        <v>Inviable Sanitariamente</v>
      </c>
      <c r="QOU475" s="44" t="str">
        <f t="shared" si="1250"/>
        <v>Inviable Sanitariamente</v>
      </c>
      <c r="QOV475" s="44" t="str">
        <f t="shared" si="1250"/>
        <v>Inviable Sanitariamente</v>
      </c>
      <c r="QOW475" s="44" t="str">
        <f t="shared" si="1250"/>
        <v>Inviable Sanitariamente</v>
      </c>
      <c r="QOX475" s="44" t="str">
        <f t="shared" si="1250"/>
        <v>Inviable Sanitariamente</v>
      </c>
      <c r="QOY475" s="44" t="str">
        <f t="shared" si="1250"/>
        <v>Inviable Sanitariamente</v>
      </c>
      <c r="QOZ475" s="44" t="str">
        <f t="shared" si="1250"/>
        <v>Inviable Sanitariamente</v>
      </c>
      <c r="QPA475" s="44" t="str">
        <f t="shared" si="1250"/>
        <v>Inviable Sanitariamente</v>
      </c>
      <c r="QPB475" s="44" t="str">
        <f t="shared" si="1251"/>
        <v>Inviable Sanitariamente</v>
      </c>
      <c r="QPC475" s="44" t="str">
        <f t="shared" si="1251"/>
        <v>Inviable Sanitariamente</v>
      </c>
      <c r="QPD475" s="44" t="str">
        <f t="shared" si="1251"/>
        <v>Inviable Sanitariamente</v>
      </c>
      <c r="QPE475" s="44" t="str">
        <f t="shared" si="1251"/>
        <v>Inviable Sanitariamente</v>
      </c>
      <c r="QPF475" s="44" t="str">
        <f t="shared" si="1251"/>
        <v>Inviable Sanitariamente</v>
      </c>
      <c r="QPG475" s="44" t="str">
        <f t="shared" si="1251"/>
        <v>Inviable Sanitariamente</v>
      </c>
      <c r="QPH475" s="44" t="str">
        <f t="shared" si="1251"/>
        <v>Inviable Sanitariamente</v>
      </c>
      <c r="QPI475" s="44" t="str">
        <f t="shared" si="1251"/>
        <v>Inviable Sanitariamente</v>
      </c>
      <c r="QPJ475" s="44" t="str">
        <f t="shared" si="1251"/>
        <v>Inviable Sanitariamente</v>
      </c>
      <c r="QPK475" s="44" t="str">
        <f t="shared" si="1251"/>
        <v>Inviable Sanitariamente</v>
      </c>
      <c r="QPL475" s="44" t="str">
        <f t="shared" si="1252"/>
        <v>Inviable Sanitariamente</v>
      </c>
      <c r="QPM475" s="44" t="str">
        <f t="shared" si="1252"/>
        <v>Inviable Sanitariamente</v>
      </c>
      <c r="QPN475" s="44" t="str">
        <f t="shared" si="1252"/>
        <v>Inviable Sanitariamente</v>
      </c>
      <c r="QPO475" s="44" t="str">
        <f t="shared" si="1252"/>
        <v>Inviable Sanitariamente</v>
      </c>
      <c r="QPP475" s="44" t="str">
        <f t="shared" si="1252"/>
        <v>Inviable Sanitariamente</v>
      </c>
      <c r="QPQ475" s="44" t="str">
        <f t="shared" si="1252"/>
        <v>Inviable Sanitariamente</v>
      </c>
      <c r="QPR475" s="44" t="str">
        <f t="shared" si="1252"/>
        <v>Inviable Sanitariamente</v>
      </c>
      <c r="QPS475" s="44" t="str">
        <f t="shared" si="1252"/>
        <v>Inviable Sanitariamente</v>
      </c>
      <c r="QPT475" s="44" t="str">
        <f t="shared" si="1252"/>
        <v>Inviable Sanitariamente</v>
      </c>
      <c r="QPU475" s="44" t="str">
        <f t="shared" si="1252"/>
        <v>Inviable Sanitariamente</v>
      </c>
      <c r="QPV475" s="44" t="str">
        <f t="shared" si="1253"/>
        <v>Inviable Sanitariamente</v>
      </c>
      <c r="QPW475" s="44" t="str">
        <f t="shared" si="1253"/>
        <v>Inviable Sanitariamente</v>
      </c>
      <c r="QPX475" s="44" t="str">
        <f t="shared" si="1253"/>
        <v>Inviable Sanitariamente</v>
      </c>
      <c r="QPY475" s="44" t="str">
        <f t="shared" si="1253"/>
        <v>Inviable Sanitariamente</v>
      </c>
      <c r="QPZ475" s="44" t="str">
        <f t="shared" si="1253"/>
        <v>Inviable Sanitariamente</v>
      </c>
      <c r="QQA475" s="44" t="str">
        <f t="shared" si="1253"/>
        <v>Inviable Sanitariamente</v>
      </c>
      <c r="QQB475" s="44" t="str">
        <f t="shared" si="1253"/>
        <v>Inviable Sanitariamente</v>
      </c>
      <c r="QQC475" s="44" t="str">
        <f t="shared" si="1253"/>
        <v>Inviable Sanitariamente</v>
      </c>
      <c r="QQD475" s="44" t="str">
        <f t="shared" si="1253"/>
        <v>Inviable Sanitariamente</v>
      </c>
      <c r="QQE475" s="44" t="str">
        <f t="shared" si="1253"/>
        <v>Inviable Sanitariamente</v>
      </c>
      <c r="QQF475" s="44" t="str">
        <f t="shared" si="1254"/>
        <v>Inviable Sanitariamente</v>
      </c>
      <c r="QQG475" s="44" t="str">
        <f t="shared" si="1254"/>
        <v>Inviable Sanitariamente</v>
      </c>
      <c r="QQH475" s="44" t="str">
        <f t="shared" si="1254"/>
        <v>Inviable Sanitariamente</v>
      </c>
      <c r="QQI475" s="44" t="str">
        <f t="shared" si="1254"/>
        <v>Inviable Sanitariamente</v>
      </c>
      <c r="QQJ475" s="44" t="str">
        <f t="shared" si="1254"/>
        <v>Inviable Sanitariamente</v>
      </c>
      <c r="QQK475" s="44" t="str">
        <f t="shared" si="1254"/>
        <v>Inviable Sanitariamente</v>
      </c>
      <c r="QQL475" s="44" t="str">
        <f t="shared" si="1254"/>
        <v>Inviable Sanitariamente</v>
      </c>
      <c r="QQM475" s="44" t="str">
        <f t="shared" si="1254"/>
        <v>Inviable Sanitariamente</v>
      </c>
      <c r="QQN475" s="44" t="str">
        <f t="shared" si="1254"/>
        <v>Inviable Sanitariamente</v>
      </c>
      <c r="QQO475" s="44" t="str">
        <f t="shared" si="1254"/>
        <v>Inviable Sanitariamente</v>
      </c>
      <c r="QQP475" s="44" t="str">
        <f t="shared" si="1255"/>
        <v>Inviable Sanitariamente</v>
      </c>
      <c r="QQQ475" s="44" t="str">
        <f t="shared" si="1255"/>
        <v>Inviable Sanitariamente</v>
      </c>
      <c r="QQR475" s="44" t="str">
        <f t="shared" si="1255"/>
        <v>Inviable Sanitariamente</v>
      </c>
      <c r="QQS475" s="44" t="str">
        <f t="shared" si="1255"/>
        <v>Inviable Sanitariamente</v>
      </c>
      <c r="QQT475" s="44" t="str">
        <f t="shared" si="1255"/>
        <v>Inviable Sanitariamente</v>
      </c>
      <c r="QQU475" s="44" t="str">
        <f t="shared" si="1255"/>
        <v>Inviable Sanitariamente</v>
      </c>
      <c r="QQV475" s="44" t="str">
        <f t="shared" si="1255"/>
        <v>Inviable Sanitariamente</v>
      </c>
      <c r="QQW475" s="44" t="str">
        <f t="shared" si="1255"/>
        <v>Inviable Sanitariamente</v>
      </c>
      <c r="QQX475" s="44" t="str">
        <f t="shared" si="1255"/>
        <v>Inviable Sanitariamente</v>
      </c>
      <c r="QQY475" s="44" t="str">
        <f t="shared" si="1255"/>
        <v>Inviable Sanitariamente</v>
      </c>
      <c r="QQZ475" s="44" t="str">
        <f t="shared" si="1256"/>
        <v>Inviable Sanitariamente</v>
      </c>
      <c r="QRA475" s="44" t="str">
        <f t="shared" si="1256"/>
        <v>Inviable Sanitariamente</v>
      </c>
      <c r="QRB475" s="44" t="str">
        <f t="shared" si="1256"/>
        <v>Inviable Sanitariamente</v>
      </c>
      <c r="QRC475" s="44" t="str">
        <f t="shared" si="1256"/>
        <v>Inviable Sanitariamente</v>
      </c>
      <c r="QRD475" s="44" t="str">
        <f t="shared" si="1256"/>
        <v>Inviable Sanitariamente</v>
      </c>
      <c r="QRE475" s="44" t="str">
        <f t="shared" si="1256"/>
        <v>Inviable Sanitariamente</v>
      </c>
      <c r="QRF475" s="44" t="str">
        <f t="shared" si="1256"/>
        <v>Inviable Sanitariamente</v>
      </c>
      <c r="QRG475" s="44" t="str">
        <f t="shared" si="1256"/>
        <v>Inviable Sanitariamente</v>
      </c>
      <c r="QRH475" s="44" t="str">
        <f t="shared" si="1256"/>
        <v>Inviable Sanitariamente</v>
      </c>
      <c r="QRI475" s="44" t="str">
        <f t="shared" si="1256"/>
        <v>Inviable Sanitariamente</v>
      </c>
      <c r="QRJ475" s="44" t="str">
        <f t="shared" si="1257"/>
        <v>Inviable Sanitariamente</v>
      </c>
      <c r="QRK475" s="44" t="str">
        <f t="shared" si="1257"/>
        <v>Inviable Sanitariamente</v>
      </c>
      <c r="QRL475" s="44" t="str">
        <f t="shared" si="1257"/>
        <v>Inviable Sanitariamente</v>
      </c>
      <c r="QRM475" s="44" t="str">
        <f t="shared" si="1257"/>
        <v>Inviable Sanitariamente</v>
      </c>
      <c r="QRN475" s="44" t="str">
        <f t="shared" si="1257"/>
        <v>Inviable Sanitariamente</v>
      </c>
      <c r="QRO475" s="44" t="str">
        <f t="shared" si="1257"/>
        <v>Inviable Sanitariamente</v>
      </c>
      <c r="QRP475" s="44" t="str">
        <f t="shared" si="1257"/>
        <v>Inviable Sanitariamente</v>
      </c>
      <c r="QRQ475" s="44" t="str">
        <f t="shared" si="1257"/>
        <v>Inviable Sanitariamente</v>
      </c>
      <c r="QRR475" s="44" t="str">
        <f t="shared" si="1257"/>
        <v>Inviable Sanitariamente</v>
      </c>
      <c r="QRS475" s="44" t="str">
        <f t="shared" si="1257"/>
        <v>Inviable Sanitariamente</v>
      </c>
      <c r="QRT475" s="44" t="str">
        <f t="shared" si="1258"/>
        <v>Inviable Sanitariamente</v>
      </c>
      <c r="QRU475" s="44" t="str">
        <f t="shared" si="1258"/>
        <v>Inviable Sanitariamente</v>
      </c>
      <c r="QRV475" s="44" t="str">
        <f t="shared" si="1258"/>
        <v>Inviable Sanitariamente</v>
      </c>
      <c r="QRW475" s="44" t="str">
        <f t="shared" si="1258"/>
        <v>Inviable Sanitariamente</v>
      </c>
      <c r="QRX475" s="44" t="str">
        <f t="shared" si="1258"/>
        <v>Inviable Sanitariamente</v>
      </c>
      <c r="QRY475" s="44" t="str">
        <f t="shared" si="1258"/>
        <v>Inviable Sanitariamente</v>
      </c>
      <c r="QRZ475" s="44" t="str">
        <f t="shared" si="1258"/>
        <v>Inviable Sanitariamente</v>
      </c>
      <c r="QSA475" s="44" t="str">
        <f t="shared" si="1258"/>
        <v>Inviable Sanitariamente</v>
      </c>
      <c r="QSB475" s="44" t="str">
        <f t="shared" si="1258"/>
        <v>Inviable Sanitariamente</v>
      </c>
      <c r="QSC475" s="44" t="str">
        <f t="shared" si="1258"/>
        <v>Inviable Sanitariamente</v>
      </c>
      <c r="QSD475" s="44" t="str">
        <f t="shared" si="1259"/>
        <v>Inviable Sanitariamente</v>
      </c>
      <c r="QSE475" s="44" t="str">
        <f t="shared" si="1259"/>
        <v>Inviable Sanitariamente</v>
      </c>
      <c r="QSF475" s="44" t="str">
        <f t="shared" si="1259"/>
        <v>Inviable Sanitariamente</v>
      </c>
      <c r="QSG475" s="44" t="str">
        <f t="shared" si="1259"/>
        <v>Inviable Sanitariamente</v>
      </c>
      <c r="QSH475" s="44" t="str">
        <f t="shared" si="1259"/>
        <v>Inviable Sanitariamente</v>
      </c>
      <c r="QSI475" s="44" t="str">
        <f t="shared" si="1259"/>
        <v>Inviable Sanitariamente</v>
      </c>
      <c r="QSJ475" s="44" t="str">
        <f t="shared" si="1259"/>
        <v>Inviable Sanitariamente</v>
      </c>
      <c r="QSK475" s="44" t="str">
        <f t="shared" si="1259"/>
        <v>Inviable Sanitariamente</v>
      </c>
      <c r="QSL475" s="44" t="str">
        <f t="shared" si="1259"/>
        <v>Inviable Sanitariamente</v>
      </c>
      <c r="QSM475" s="44" t="str">
        <f t="shared" si="1259"/>
        <v>Inviable Sanitariamente</v>
      </c>
      <c r="QSN475" s="44" t="str">
        <f t="shared" si="1260"/>
        <v>Inviable Sanitariamente</v>
      </c>
      <c r="QSO475" s="44" t="str">
        <f t="shared" si="1260"/>
        <v>Inviable Sanitariamente</v>
      </c>
      <c r="QSP475" s="44" t="str">
        <f t="shared" si="1260"/>
        <v>Inviable Sanitariamente</v>
      </c>
      <c r="QSQ475" s="44" t="str">
        <f t="shared" si="1260"/>
        <v>Inviable Sanitariamente</v>
      </c>
      <c r="QSR475" s="44" t="str">
        <f t="shared" si="1260"/>
        <v>Inviable Sanitariamente</v>
      </c>
      <c r="QSS475" s="44" t="str">
        <f t="shared" si="1260"/>
        <v>Inviable Sanitariamente</v>
      </c>
      <c r="QST475" s="44" t="str">
        <f t="shared" si="1260"/>
        <v>Inviable Sanitariamente</v>
      </c>
      <c r="QSU475" s="44" t="str">
        <f t="shared" si="1260"/>
        <v>Inviable Sanitariamente</v>
      </c>
      <c r="QSV475" s="44" t="str">
        <f t="shared" si="1260"/>
        <v>Inviable Sanitariamente</v>
      </c>
      <c r="QSW475" s="44" t="str">
        <f t="shared" si="1260"/>
        <v>Inviable Sanitariamente</v>
      </c>
      <c r="QSX475" s="44" t="str">
        <f t="shared" si="1261"/>
        <v>Inviable Sanitariamente</v>
      </c>
      <c r="QSY475" s="44" t="str">
        <f t="shared" si="1261"/>
        <v>Inviable Sanitariamente</v>
      </c>
      <c r="QSZ475" s="44" t="str">
        <f t="shared" si="1261"/>
        <v>Inviable Sanitariamente</v>
      </c>
      <c r="QTA475" s="44" t="str">
        <f t="shared" si="1261"/>
        <v>Inviable Sanitariamente</v>
      </c>
      <c r="QTB475" s="44" t="str">
        <f t="shared" si="1261"/>
        <v>Inviable Sanitariamente</v>
      </c>
      <c r="QTC475" s="44" t="str">
        <f t="shared" si="1261"/>
        <v>Inviable Sanitariamente</v>
      </c>
      <c r="QTD475" s="44" t="str">
        <f t="shared" si="1261"/>
        <v>Inviable Sanitariamente</v>
      </c>
      <c r="QTE475" s="44" t="str">
        <f t="shared" si="1261"/>
        <v>Inviable Sanitariamente</v>
      </c>
      <c r="QTF475" s="44" t="str">
        <f t="shared" si="1261"/>
        <v>Inviable Sanitariamente</v>
      </c>
      <c r="QTG475" s="44" t="str">
        <f t="shared" si="1261"/>
        <v>Inviable Sanitariamente</v>
      </c>
      <c r="QTH475" s="44" t="str">
        <f t="shared" si="1262"/>
        <v>Inviable Sanitariamente</v>
      </c>
      <c r="QTI475" s="44" t="str">
        <f t="shared" si="1262"/>
        <v>Inviable Sanitariamente</v>
      </c>
      <c r="QTJ475" s="44" t="str">
        <f t="shared" si="1262"/>
        <v>Inviable Sanitariamente</v>
      </c>
      <c r="QTK475" s="44" t="str">
        <f t="shared" si="1262"/>
        <v>Inviable Sanitariamente</v>
      </c>
      <c r="QTL475" s="44" t="str">
        <f t="shared" si="1262"/>
        <v>Inviable Sanitariamente</v>
      </c>
      <c r="QTM475" s="44" t="str">
        <f t="shared" si="1262"/>
        <v>Inviable Sanitariamente</v>
      </c>
      <c r="QTN475" s="44" t="str">
        <f t="shared" si="1262"/>
        <v>Inviable Sanitariamente</v>
      </c>
      <c r="QTO475" s="44" t="str">
        <f t="shared" si="1262"/>
        <v>Inviable Sanitariamente</v>
      </c>
      <c r="QTP475" s="44" t="str">
        <f t="shared" si="1262"/>
        <v>Inviable Sanitariamente</v>
      </c>
      <c r="QTQ475" s="44" t="str">
        <f t="shared" si="1262"/>
        <v>Inviable Sanitariamente</v>
      </c>
      <c r="QTR475" s="44" t="str">
        <f t="shared" si="1263"/>
        <v>Inviable Sanitariamente</v>
      </c>
      <c r="QTS475" s="44" t="str">
        <f t="shared" si="1263"/>
        <v>Inviable Sanitariamente</v>
      </c>
      <c r="QTT475" s="44" t="str">
        <f t="shared" si="1263"/>
        <v>Inviable Sanitariamente</v>
      </c>
      <c r="QTU475" s="44" t="str">
        <f t="shared" si="1263"/>
        <v>Inviable Sanitariamente</v>
      </c>
      <c r="QTV475" s="44" t="str">
        <f t="shared" si="1263"/>
        <v>Inviable Sanitariamente</v>
      </c>
      <c r="QTW475" s="44" t="str">
        <f t="shared" si="1263"/>
        <v>Inviable Sanitariamente</v>
      </c>
      <c r="QTX475" s="44" t="str">
        <f t="shared" si="1263"/>
        <v>Inviable Sanitariamente</v>
      </c>
      <c r="QTY475" s="44" t="str">
        <f t="shared" si="1263"/>
        <v>Inviable Sanitariamente</v>
      </c>
      <c r="QTZ475" s="44" t="str">
        <f t="shared" si="1263"/>
        <v>Inviable Sanitariamente</v>
      </c>
      <c r="QUA475" s="44" t="str">
        <f t="shared" si="1263"/>
        <v>Inviable Sanitariamente</v>
      </c>
      <c r="QUB475" s="44" t="str">
        <f t="shared" si="1264"/>
        <v>Inviable Sanitariamente</v>
      </c>
      <c r="QUC475" s="44" t="str">
        <f t="shared" si="1264"/>
        <v>Inviable Sanitariamente</v>
      </c>
      <c r="QUD475" s="44" t="str">
        <f t="shared" si="1264"/>
        <v>Inviable Sanitariamente</v>
      </c>
      <c r="QUE475" s="44" t="str">
        <f t="shared" si="1264"/>
        <v>Inviable Sanitariamente</v>
      </c>
      <c r="QUF475" s="44" t="str">
        <f t="shared" si="1264"/>
        <v>Inviable Sanitariamente</v>
      </c>
      <c r="QUG475" s="44" t="str">
        <f t="shared" si="1264"/>
        <v>Inviable Sanitariamente</v>
      </c>
      <c r="QUH475" s="44" t="str">
        <f t="shared" si="1264"/>
        <v>Inviable Sanitariamente</v>
      </c>
      <c r="QUI475" s="44" t="str">
        <f t="shared" si="1264"/>
        <v>Inviable Sanitariamente</v>
      </c>
      <c r="QUJ475" s="44" t="str">
        <f t="shared" si="1264"/>
        <v>Inviable Sanitariamente</v>
      </c>
      <c r="QUK475" s="44" t="str">
        <f t="shared" si="1264"/>
        <v>Inviable Sanitariamente</v>
      </c>
      <c r="QUL475" s="44" t="str">
        <f t="shared" si="1265"/>
        <v>Inviable Sanitariamente</v>
      </c>
      <c r="QUM475" s="44" t="str">
        <f t="shared" si="1265"/>
        <v>Inviable Sanitariamente</v>
      </c>
      <c r="QUN475" s="44" t="str">
        <f t="shared" si="1265"/>
        <v>Inviable Sanitariamente</v>
      </c>
      <c r="QUO475" s="44" t="str">
        <f t="shared" si="1265"/>
        <v>Inviable Sanitariamente</v>
      </c>
      <c r="QUP475" s="44" t="str">
        <f t="shared" si="1265"/>
        <v>Inviable Sanitariamente</v>
      </c>
      <c r="QUQ475" s="44" t="str">
        <f t="shared" si="1265"/>
        <v>Inviable Sanitariamente</v>
      </c>
      <c r="QUR475" s="44" t="str">
        <f t="shared" si="1265"/>
        <v>Inviable Sanitariamente</v>
      </c>
      <c r="QUS475" s="44" t="str">
        <f t="shared" si="1265"/>
        <v>Inviable Sanitariamente</v>
      </c>
      <c r="QUT475" s="44" t="str">
        <f t="shared" si="1265"/>
        <v>Inviable Sanitariamente</v>
      </c>
      <c r="QUU475" s="44" t="str">
        <f t="shared" si="1265"/>
        <v>Inviable Sanitariamente</v>
      </c>
      <c r="QUV475" s="44" t="str">
        <f t="shared" si="1266"/>
        <v>Inviable Sanitariamente</v>
      </c>
      <c r="QUW475" s="44" t="str">
        <f t="shared" si="1266"/>
        <v>Inviable Sanitariamente</v>
      </c>
      <c r="QUX475" s="44" t="str">
        <f t="shared" si="1266"/>
        <v>Inviable Sanitariamente</v>
      </c>
      <c r="QUY475" s="44" t="str">
        <f t="shared" si="1266"/>
        <v>Inviable Sanitariamente</v>
      </c>
      <c r="QUZ475" s="44" t="str">
        <f t="shared" si="1266"/>
        <v>Inviable Sanitariamente</v>
      </c>
      <c r="QVA475" s="44" t="str">
        <f t="shared" si="1266"/>
        <v>Inviable Sanitariamente</v>
      </c>
      <c r="QVB475" s="44" t="str">
        <f t="shared" si="1266"/>
        <v>Inviable Sanitariamente</v>
      </c>
      <c r="QVC475" s="44" t="str">
        <f t="shared" si="1266"/>
        <v>Inviable Sanitariamente</v>
      </c>
      <c r="QVD475" s="44" t="str">
        <f t="shared" si="1266"/>
        <v>Inviable Sanitariamente</v>
      </c>
      <c r="QVE475" s="44" t="str">
        <f t="shared" si="1266"/>
        <v>Inviable Sanitariamente</v>
      </c>
      <c r="QVF475" s="44" t="str">
        <f t="shared" si="1267"/>
        <v>Inviable Sanitariamente</v>
      </c>
      <c r="QVG475" s="44" t="str">
        <f t="shared" si="1267"/>
        <v>Inviable Sanitariamente</v>
      </c>
      <c r="QVH475" s="44" t="str">
        <f t="shared" si="1267"/>
        <v>Inviable Sanitariamente</v>
      </c>
      <c r="QVI475" s="44" t="str">
        <f t="shared" si="1267"/>
        <v>Inviable Sanitariamente</v>
      </c>
      <c r="QVJ475" s="44" t="str">
        <f t="shared" si="1267"/>
        <v>Inviable Sanitariamente</v>
      </c>
      <c r="QVK475" s="44" t="str">
        <f t="shared" si="1267"/>
        <v>Inviable Sanitariamente</v>
      </c>
      <c r="QVL475" s="44" t="str">
        <f t="shared" si="1267"/>
        <v>Inviable Sanitariamente</v>
      </c>
      <c r="QVM475" s="44" t="str">
        <f t="shared" si="1267"/>
        <v>Inviable Sanitariamente</v>
      </c>
      <c r="QVN475" s="44" t="str">
        <f t="shared" si="1267"/>
        <v>Inviable Sanitariamente</v>
      </c>
      <c r="QVO475" s="44" t="str">
        <f t="shared" si="1267"/>
        <v>Inviable Sanitariamente</v>
      </c>
      <c r="QVP475" s="44" t="str">
        <f t="shared" si="1268"/>
        <v>Inviable Sanitariamente</v>
      </c>
      <c r="QVQ475" s="44" t="str">
        <f t="shared" si="1268"/>
        <v>Inviable Sanitariamente</v>
      </c>
      <c r="QVR475" s="44" t="str">
        <f t="shared" si="1268"/>
        <v>Inviable Sanitariamente</v>
      </c>
      <c r="QVS475" s="44" t="str">
        <f t="shared" si="1268"/>
        <v>Inviable Sanitariamente</v>
      </c>
      <c r="QVT475" s="44" t="str">
        <f t="shared" si="1268"/>
        <v>Inviable Sanitariamente</v>
      </c>
      <c r="QVU475" s="44" t="str">
        <f t="shared" si="1268"/>
        <v>Inviable Sanitariamente</v>
      </c>
      <c r="QVV475" s="44" t="str">
        <f t="shared" si="1268"/>
        <v>Inviable Sanitariamente</v>
      </c>
      <c r="QVW475" s="44" t="str">
        <f t="shared" si="1268"/>
        <v>Inviable Sanitariamente</v>
      </c>
      <c r="QVX475" s="44" t="str">
        <f t="shared" si="1268"/>
        <v>Inviable Sanitariamente</v>
      </c>
      <c r="QVY475" s="44" t="str">
        <f t="shared" si="1268"/>
        <v>Inviable Sanitariamente</v>
      </c>
      <c r="QVZ475" s="44" t="str">
        <f t="shared" si="1269"/>
        <v>Inviable Sanitariamente</v>
      </c>
      <c r="QWA475" s="44" t="str">
        <f t="shared" si="1269"/>
        <v>Inviable Sanitariamente</v>
      </c>
      <c r="QWB475" s="44" t="str">
        <f t="shared" si="1269"/>
        <v>Inviable Sanitariamente</v>
      </c>
      <c r="QWC475" s="44" t="str">
        <f t="shared" si="1269"/>
        <v>Inviable Sanitariamente</v>
      </c>
      <c r="QWD475" s="44" t="str">
        <f t="shared" si="1269"/>
        <v>Inviable Sanitariamente</v>
      </c>
      <c r="QWE475" s="44" t="str">
        <f t="shared" si="1269"/>
        <v>Inviable Sanitariamente</v>
      </c>
      <c r="QWF475" s="44" t="str">
        <f t="shared" si="1269"/>
        <v>Inviable Sanitariamente</v>
      </c>
      <c r="QWG475" s="44" t="str">
        <f t="shared" si="1269"/>
        <v>Inviable Sanitariamente</v>
      </c>
      <c r="QWH475" s="44" t="str">
        <f t="shared" si="1269"/>
        <v>Inviable Sanitariamente</v>
      </c>
      <c r="QWI475" s="44" t="str">
        <f t="shared" si="1269"/>
        <v>Inviable Sanitariamente</v>
      </c>
      <c r="QWJ475" s="44" t="str">
        <f t="shared" si="1270"/>
        <v>Inviable Sanitariamente</v>
      </c>
      <c r="QWK475" s="44" t="str">
        <f t="shared" si="1270"/>
        <v>Inviable Sanitariamente</v>
      </c>
      <c r="QWL475" s="44" t="str">
        <f t="shared" si="1270"/>
        <v>Inviable Sanitariamente</v>
      </c>
      <c r="QWM475" s="44" t="str">
        <f t="shared" si="1270"/>
        <v>Inviable Sanitariamente</v>
      </c>
      <c r="QWN475" s="44" t="str">
        <f t="shared" si="1270"/>
        <v>Inviable Sanitariamente</v>
      </c>
      <c r="QWO475" s="44" t="str">
        <f t="shared" si="1270"/>
        <v>Inviable Sanitariamente</v>
      </c>
      <c r="QWP475" s="44" t="str">
        <f t="shared" si="1270"/>
        <v>Inviable Sanitariamente</v>
      </c>
      <c r="QWQ475" s="44" t="str">
        <f t="shared" si="1270"/>
        <v>Inviable Sanitariamente</v>
      </c>
      <c r="QWR475" s="44" t="str">
        <f t="shared" si="1270"/>
        <v>Inviable Sanitariamente</v>
      </c>
      <c r="QWS475" s="44" t="str">
        <f t="shared" si="1270"/>
        <v>Inviable Sanitariamente</v>
      </c>
      <c r="QWT475" s="44" t="str">
        <f t="shared" si="1271"/>
        <v>Inviable Sanitariamente</v>
      </c>
      <c r="QWU475" s="44" t="str">
        <f t="shared" si="1271"/>
        <v>Inviable Sanitariamente</v>
      </c>
      <c r="QWV475" s="44" t="str">
        <f t="shared" si="1271"/>
        <v>Inviable Sanitariamente</v>
      </c>
      <c r="QWW475" s="44" t="str">
        <f t="shared" si="1271"/>
        <v>Inviable Sanitariamente</v>
      </c>
      <c r="QWX475" s="44" t="str">
        <f t="shared" si="1271"/>
        <v>Inviable Sanitariamente</v>
      </c>
      <c r="QWY475" s="44" t="str">
        <f t="shared" si="1271"/>
        <v>Inviable Sanitariamente</v>
      </c>
      <c r="QWZ475" s="44" t="str">
        <f t="shared" si="1271"/>
        <v>Inviable Sanitariamente</v>
      </c>
      <c r="QXA475" s="44" t="str">
        <f t="shared" si="1271"/>
        <v>Inviable Sanitariamente</v>
      </c>
      <c r="QXB475" s="44" t="str">
        <f t="shared" si="1271"/>
        <v>Inviable Sanitariamente</v>
      </c>
      <c r="QXC475" s="44" t="str">
        <f t="shared" si="1271"/>
        <v>Inviable Sanitariamente</v>
      </c>
      <c r="QXD475" s="44" t="str">
        <f t="shared" si="1272"/>
        <v>Inviable Sanitariamente</v>
      </c>
      <c r="QXE475" s="44" t="str">
        <f t="shared" si="1272"/>
        <v>Inviable Sanitariamente</v>
      </c>
      <c r="QXF475" s="44" t="str">
        <f t="shared" si="1272"/>
        <v>Inviable Sanitariamente</v>
      </c>
      <c r="QXG475" s="44" t="str">
        <f t="shared" si="1272"/>
        <v>Inviable Sanitariamente</v>
      </c>
      <c r="QXH475" s="44" t="str">
        <f t="shared" si="1272"/>
        <v>Inviable Sanitariamente</v>
      </c>
      <c r="QXI475" s="44" t="str">
        <f t="shared" si="1272"/>
        <v>Inviable Sanitariamente</v>
      </c>
      <c r="QXJ475" s="44" t="str">
        <f t="shared" si="1272"/>
        <v>Inviable Sanitariamente</v>
      </c>
      <c r="QXK475" s="44" t="str">
        <f t="shared" si="1272"/>
        <v>Inviable Sanitariamente</v>
      </c>
      <c r="QXL475" s="44" t="str">
        <f t="shared" si="1272"/>
        <v>Inviable Sanitariamente</v>
      </c>
      <c r="QXM475" s="44" t="str">
        <f t="shared" si="1272"/>
        <v>Inviable Sanitariamente</v>
      </c>
      <c r="QXN475" s="44" t="str">
        <f t="shared" si="1273"/>
        <v>Inviable Sanitariamente</v>
      </c>
      <c r="QXO475" s="44" t="str">
        <f t="shared" si="1273"/>
        <v>Inviable Sanitariamente</v>
      </c>
      <c r="QXP475" s="44" t="str">
        <f t="shared" si="1273"/>
        <v>Inviable Sanitariamente</v>
      </c>
      <c r="QXQ475" s="44" t="str">
        <f t="shared" si="1273"/>
        <v>Inviable Sanitariamente</v>
      </c>
      <c r="QXR475" s="44" t="str">
        <f t="shared" si="1273"/>
        <v>Inviable Sanitariamente</v>
      </c>
      <c r="QXS475" s="44" t="str">
        <f t="shared" si="1273"/>
        <v>Inviable Sanitariamente</v>
      </c>
      <c r="QXT475" s="44" t="str">
        <f t="shared" si="1273"/>
        <v>Inviable Sanitariamente</v>
      </c>
      <c r="QXU475" s="44" t="str">
        <f t="shared" si="1273"/>
        <v>Inviable Sanitariamente</v>
      </c>
      <c r="QXV475" s="44" t="str">
        <f t="shared" si="1273"/>
        <v>Inviable Sanitariamente</v>
      </c>
      <c r="QXW475" s="44" t="str">
        <f t="shared" si="1273"/>
        <v>Inviable Sanitariamente</v>
      </c>
      <c r="QXX475" s="44" t="str">
        <f t="shared" si="1274"/>
        <v>Inviable Sanitariamente</v>
      </c>
      <c r="QXY475" s="44" t="str">
        <f t="shared" si="1274"/>
        <v>Inviable Sanitariamente</v>
      </c>
      <c r="QXZ475" s="44" t="str">
        <f t="shared" si="1274"/>
        <v>Inviable Sanitariamente</v>
      </c>
      <c r="QYA475" s="44" t="str">
        <f t="shared" si="1274"/>
        <v>Inviable Sanitariamente</v>
      </c>
      <c r="QYB475" s="44" t="str">
        <f t="shared" si="1274"/>
        <v>Inviable Sanitariamente</v>
      </c>
      <c r="QYC475" s="44" t="str">
        <f t="shared" si="1274"/>
        <v>Inviable Sanitariamente</v>
      </c>
      <c r="QYD475" s="44" t="str">
        <f t="shared" si="1274"/>
        <v>Inviable Sanitariamente</v>
      </c>
      <c r="QYE475" s="44" t="str">
        <f t="shared" si="1274"/>
        <v>Inviable Sanitariamente</v>
      </c>
      <c r="QYF475" s="44" t="str">
        <f t="shared" si="1274"/>
        <v>Inviable Sanitariamente</v>
      </c>
      <c r="QYG475" s="44" t="str">
        <f t="shared" si="1274"/>
        <v>Inviable Sanitariamente</v>
      </c>
      <c r="QYH475" s="44" t="str">
        <f t="shared" si="1275"/>
        <v>Inviable Sanitariamente</v>
      </c>
      <c r="QYI475" s="44" t="str">
        <f t="shared" si="1275"/>
        <v>Inviable Sanitariamente</v>
      </c>
      <c r="QYJ475" s="44" t="str">
        <f t="shared" si="1275"/>
        <v>Inviable Sanitariamente</v>
      </c>
      <c r="QYK475" s="44" t="str">
        <f t="shared" si="1275"/>
        <v>Inviable Sanitariamente</v>
      </c>
      <c r="QYL475" s="44" t="str">
        <f t="shared" si="1275"/>
        <v>Inviable Sanitariamente</v>
      </c>
      <c r="QYM475" s="44" t="str">
        <f t="shared" si="1275"/>
        <v>Inviable Sanitariamente</v>
      </c>
      <c r="QYN475" s="44" t="str">
        <f t="shared" si="1275"/>
        <v>Inviable Sanitariamente</v>
      </c>
      <c r="QYO475" s="44" t="str">
        <f t="shared" si="1275"/>
        <v>Inviable Sanitariamente</v>
      </c>
      <c r="QYP475" s="44" t="str">
        <f t="shared" si="1275"/>
        <v>Inviable Sanitariamente</v>
      </c>
      <c r="QYQ475" s="44" t="str">
        <f t="shared" si="1275"/>
        <v>Inviable Sanitariamente</v>
      </c>
      <c r="QYR475" s="44" t="str">
        <f t="shared" si="1276"/>
        <v>Inviable Sanitariamente</v>
      </c>
      <c r="QYS475" s="44" t="str">
        <f t="shared" si="1276"/>
        <v>Inviable Sanitariamente</v>
      </c>
      <c r="QYT475" s="44" t="str">
        <f t="shared" si="1276"/>
        <v>Inviable Sanitariamente</v>
      </c>
      <c r="QYU475" s="44" t="str">
        <f t="shared" si="1276"/>
        <v>Inviable Sanitariamente</v>
      </c>
      <c r="QYV475" s="44" t="str">
        <f t="shared" si="1276"/>
        <v>Inviable Sanitariamente</v>
      </c>
      <c r="QYW475" s="44" t="str">
        <f t="shared" si="1276"/>
        <v>Inviable Sanitariamente</v>
      </c>
      <c r="QYX475" s="44" t="str">
        <f t="shared" si="1276"/>
        <v>Inviable Sanitariamente</v>
      </c>
      <c r="QYY475" s="44" t="str">
        <f t="shared" si="1276"/>
        <v>Inviable Sanitariamente</v>
      </c>
      <c r="QYZ475" s="44" t="str">
        <f t="shared" si="1276"/>
        <v>Inviable Sanitariamente</v>
      </c>
      <c r="QZA475" s="44" t="str">
        <f t="shared" si="1276"/>
        <v>Inviable Sanitariamente</v>
      </c>
      <c r="QZB475" s="44" t="str">
        <f t="shared" si="1277"/>
        <v>Inviable Sanitariamente</v>
      </c>
      <c r="QZC475" s="44" t="str">
        <f t="shared" si="1277"/>
        <v>Inviable Sanitariamente</v>
      </c>
      <c r="QZD475" s="44" t="str">
        <f t="shared" si="1277"/>
        <v>Inviable Sanitariamente</v>
      </c>
      <c r="QZE475" s="44" t="str">
        <f t="shared" si="1277"/>
        <v>Inviable Sanitariamente</v>
      </c>
      <c r="QZF475" s="44" t="str">
        <f t="shared" si="1277"/>
        <v>Inviable Sanitariamente</v>
      </c>
      <c r="QZG475" s="44" t="str">
        <f t="shared" si="1277"/>
        <v>Inviable Sanitariamente</v>
      </c>
      <c r="QZH475" s="44" t="str">
        <f t="shared" si="1277"/>
        <v>Inviable Sanitariamente</v>
      </c>
      <c r="QZI475" s="44" t="str">
        <f t="shared" si="1277"/>
        <v>Inviable Sanitariamente</v>
      </c>
      <c r="QZJ475" s="44" t="str">
        <f t="shared" si="1277"/>
        <v>Inviable Sanitariamente</v>
      </c>
      <c r="QZK475" s="44" t="str">
        <f t="shared" si="1277"/>
        <v>Inviable Sanitariamente</v>
      </c>
      <c r="QZL475" s="44" t="str">
        <f t="shared" si="1278"/>
        <v>Inviable Sanitariamente</v>
      </c>
      <c r="QZM475" s="44" t="str">
        <f t="shared" si="1278"/>
        <v>Inviable Sanitariamente</v>
      </c>
      <c r="QZN475" s="44" t="str">
        <f t="shared" si="1278"/>
        <v>Inviable Sanitariamente</v>
      </c>
      <c r="QZO475" s="44" t="str">
        <f t="shared" si="1278"/>
        <v>Inviable Sanitariamente</v>
      </c>
      <c r="QZP475" s="44" t="str">
        <f t="shared" si="1278"/>
        <v>Inviable Sanitariamente</v>
      </c>
      <c r="QZQ475" s="44" t="str">
        <f t="shared" si="1278"/>
        <v>Inviable Sanitariamente</v>
      </c>
      <c r="QZR475" s="44" t="str">
        <f t="shared" si="1278"/>
        <v>Inviable Sanitariamente</v>
      </c>
      <c r="QZS475" s="44" t="str">
        <f t="shared" si="1278"/>
        <v>Inviable Sanitariamente</v>
      </c>
      <c r="QZT475" s="44" t="str">
        <f t="shared" si="1278"/>
        <v>Inviable Sanitariamente</v>
      </c>
      <c r="QZU475" s="44" t="str">
        <f t="shared" si="1278"/>
        <v>Inviable Sanitariamente</v>
      </c>
      <c r="QZV475" s="44" t="str">
        <f t="shared" si="1279"/>
        <v>Inviable Sanitariamente</v>
      </c>
      <c r="QZW475" s="44" t="str">
        <f t="shared" si="1279"/>
        <v>Inviable Sanitariamente</v>
      </c>
      <c r="QZX475" s="44" t="str">
        <f t="shared" si="1279"/>
        <v>Inviable Sanitariamente</v>
      </c>
      <c r="QZY475" s="44" t="str">
        <f t="shared" si="1279"/>
        <v>Inviable Sanitariamente</v>
      </c>
      <c r="QZZ475" s="44" t="str">
        <f t="shared" si="1279"/>
        <v>Inviable Sanitariamente</v>
      </c>
      <c r="RAA475" s="44" t="str">
        <f t="shared" si="1279"/>
        <v>Inviable Sanitariamente</v>
      </c>
      <c r="RAB475" s="44" t="str">
        <f t="shared" si="1279"/>
        <v>Inviable Sanitariamente</v>
      </c>
      <c r="RAC475" s="44" t="str">
        <f t="shared" si="1279"/>
        <v>Inviable Sanitariamente</v>
      </c>
      <c r="RAD475" s="44" t="str">
        <f t="shared" si="1279"/>
        <v>Inviable Sanitariamente</v>
      </c>
      <c r="RAE475" s="44" t="str">
        <f t="shared" si="1279"/>
        <v>Inviable Sanitariamente</v>
      </c>
      <c r="RAF475" s="44" t="str">
        <f t="shared" si="1280"/>
        <v>Inviable Sanitariamente</v>
      </c>
      <c r="RAG475" s="44" t="str">
        <f t="shared" si="1280"/>
        <v>Inviable Sanitariamente</v>
      </c>
      <c r="RAH475" s="44" t="str">
        <f t="shared" si="1280"/>
        <v>Inviable Sanitariamente</v>
      </c>
      <c r="RAI475" s="44" t="str">
        <f t="shared" si="1280"/>
        <v>Inviable Sanitariamente</v>
      </c>
      <c r="RAJ475" s="44" t="str">
        <f t="shared" si="1280"/>
        <v>Inviable Sanitariamente</v>
      </c>
      <c r="RAK475" s="44" t="str">
        <f t="shared" si="1280"/>
        <v>Inviable Sanitariamente</v>
      </c>
      <c r="RAL475" s="44" t="str">
        <f t="shared" si="1280"/>
        <v>Inviable Sanitariamente</v>
      </c>
      <c r="RAM475" s="44" t="str">
        <f t="shared" si="1280"/>
        <v>Inviable Sanitariamente</v>
      </c>
      <c r="RAN475" s="44" t="str">
        <f t="shared" si="1280"/>
        <v>Inviable Sanitariamente</v>
      </c>
      <c r="RAO475" s="44" t="str">
        <f t="shared" si="1280"/>
        <v>Inviable Sanitariamente</v>
      </c>
      <c r="RAP475" s="44" t="str">
        <f t="shared" si="1281"/>
        <v>Inviable Sanitariamente</v>
      </c>
      <c r="RAQ475" s="44" t="str">
        <f t="shared" si="1281"/>
        <v>Inviable Sanitariamente</v>
      </c>
      <c r="RAR475" s="44" t="str">
        <f t="shared" si="1281"/>
        <v>Inviable Sanitariamente</v>
      </c>
      <c r="RAS475" s="44" t="str">
        <f t="shared" si="1281"/>
        <v>Inviable Sanitariamente</v>
      </c>
      <c r="RAT475" s="44" t="str">
        <f t="shared" si="1281"/>
        <v>Inviable Sanitariamente</v>
      </c>
      <c r="RAU475" s="44" t="str">
        <f t="shared" si="1281"/>
        <v>Inviable Sanitariamente</v>
      </c>
      <c r="RAV475" s="44" t="str">
        <f t="shared" si="1281"/>
        <v>Inviable Sanitariamente</v>
      </c>
      <c r="RAW475" s="44" t="str">
        <f t="shared" si="1281"/>
        <v>Inviable Sanitariamente</v>
      </c>
      <c r="RAX475" s="44" t="str">
        <f t="shared" si="1281"/>
        <v>Inviable Sanitariamente</v>
      </c>
      <c r="RAY475" s="44" t="str">
        <f t="shared" si="1281"/>
        <v>Inviable Sanitariamente</v>
      </c>
      <c r="RAZ475" s="44" t="str">
        <f t="shared" si="1282"/>
        <v>Inviable Sanitariamente</v>
      </c>
      <c r="RBA475" s="44" t="str">
        <f t="shared" si="1282"/>
        <v>Inviable Sanitariamente</v>
      </c>
      <c r="RBB475" s="44" t="str">
        <f t="shared" si="1282"/>
        <v>Inviable Sanitariamente</v>
      </c>
      <c r="RBC475" s="44" t="str">
        <f t="shared" si="1282"/>
        <v>Inviable Sanitariamente</v>
      </c>
      <c r="RBD475" s="44" t="str">
        <f t="shared" si="1282"/>
        <v>Inviable Sanitariamente</v>
      </c>
      <c r="RBE475" s="44" t="str">
        <f t="shared" si="1282"/>
        <v>Inviable Sanitariamente</v>
      </c>
      <c r="RBF475" s="44" t="str">
        <f t="shared" si="1282"/>
        <v>Inviable Sanitariamente</v>
      </c>
      <c r="RBG475" s="44" t="str">
        <f t="shared" si="1282"/>
        <v>Inviable Sanitariamente</v>
      </c>
      <c r="RBH475" s="44" t="str">
        <f t="shared" si="1282"/>
        <v>Inviable Sanitariamente</v>
      </c>
      <c r="RBI475" s="44" t="str">
        <f t="shared" si="1282"/>
        <v>Inviable Sanitariamente</v>
      </c>
      <c r="RBJ475" s="44" t="str">
        <f t="shared" si="1283"/>
        <v>Inviable Sanitariamente</v>
      </c>
      <c r="RBK475" s="44" t="str">
        <f t="shared" si="1283"/>
        <v>Inviable Sanitariamente</v>
      </c>
      <c r="RBL475" s="44" t="str">
        <f t="shared" si="1283"/>
        <v>Inviable Sanitariamente</v>
      </c>
      <c r="RBM475" s="44" t="str">
        <f t="shared" si="1283"/>
        <v>Inviable Sanitariamente</v>
      </c>
      <c r="RBN475" s="44" t="str">
        <f t="shared" si="1283"/>
        <v>Inviable Sanitariamente</v>
      </c>
      <c r="RBO475" s="44" t="str">
        <f t="shared" si="1283"/>
        <v>Inviable Sanitariamente</v>
      </c>
      <c r="RBP475" s="44" t="str">
        <f t="shared" si="1283"/>
        <v>Inviable Sanitariamente</v>
      </c>
      <c r="RBQ475" s="44" t="str">
        <f t="shared" si="1283"/>
        <v>Inviable Sanitariamente</v>
      </c>
      <c r="RBR475" s="44" t="str">
        <f t="shared" si="1283"/>
        <v>Inviable Sanitariamente</v>
      </c>
      <c r="RBS475" s="44" t="str">
        <f t="shared" si="1283"/>
        <v>Inviable Sanitariamente</v>
      </c>
      <c r="RBT475" s="44" t="str">
        <f t="shared" si="1284"/>
        <v>Inviable Sanitariamente</v>
      </c>
      <c r="RBU475" s="44" t="str">
        <f t="shared" si="1284"/>
        <v>Inviable Sanitariamente</v>
      </c>
      <c r="RBV475" s="44" t="str">
        <f t="shared" si="1284"/>
        <v>Inviable Sanitariamente</v>
      </c>
      <c r="RBW475" s="44" t="str">
        <f t="shared" si="1284"/>
        <v>Inviable Sanitariamente</v>
      </c>
      <c r="RBX475" s="44" t="str">
        <f t="shared" si="1284"/>
        <v>Inviable Sanitariamente</v>
      </c>
      <c r="RBY475" s="44" t="str">
        <f t="shared" si="1284"/>
        <v>Inviable Sanitariamente</v>
      </c>
      <c r="RBZ475" s="44" t="str">
        <f t="shared" si="1284"/>
        <v>Inviable Sanitariamente</v>
      </c>
      <c r="RCA475" s="44" t="str">
        <f t="shared" si="1284"/>
        <v>Inviable Sanitariamente</v>
      </c>
      <c r="RCB475" s="44" t="str">
        <f t="shared" si="1284"/>
        <v>Inviable Sanitariamente</v>
      </c>
      <c r="RCC475" s="44" t="str">
        <f t="shared" si="1284"/>
        <v>Inviable Sanitariamente</v>
      </c>
      <c r="RCD475" s="44" t="str">
        <f t="shared" si="1285"/>
        <v>Inviable Sanitariamente</v>
      </c>
      <c r="RCE475" s="44" t="str">
        <f t="shared" si="1285"/>
        <v>Inviable Sanitariamente</v>
      </c>
      <c r="RCF475" s="44" t="str">
        <f t="shared" si="1285"/>
        <v>Inviable Sanitariamente</v>
      </c>
      <c r="RCG475" s="44" t="str">
        <f t="shared" si="1285"/>
        <v>Inviable Sanitariamente</v>
      </c>
      <c r="RCH475" s="44" t="str">
        <f t="shared" si="1285"/>
        <v>Inviable Sanitariamente</v>
      </c>
      <c r="RCI475" s="44" t="str">
        <f t="shared" si="1285"/>
        <v>Inviable Sanitariamente</v>
      </c>
      <c r="RCJ475" s="44" t="str">
        <f t="shared" si="1285"/>
        <v>Inviable Sanitariamente</v>
      </c>
      <c r="RCK475" s="44" t="str">
        <f t="shared" si="1285"/>
        <v>Inviable Sanitariamente</v>
      </c>
      <c r="RCL475" s="44" t="str">
        <f t="shared" si="1285"/>
        <v>Inviable Sanitariamente</v>
      </c>
      <c r="RCM475" s="44" t="str">
        <f t="shared" si="1285"/>
        <v>Inviable Sanitariamente</v>
      </c>
      <c r="RCN475" s="44" t="str">
        <f t="shared" si="1286"/>
        <v>Inviable Sanitariamente</v>
      </c>
      <c r="RCO475" s="44" t="str">
        <f t="shared" si="1286"/>
        <v>Inviable Sanitariamente</v>
      </c>
      <c r="RCP475" s="44" t="str">
        <f t="shared" si="1286"/>
        <v>Inviable Sanitariamente</v>
      </c>
      <c r="RCQ475" s="44" t="str">
        <f t="shared" si="1286"/>
        <v>Inviable Sanitariamente</v>
      </c>
      <c r="RCR475" s="44" t="str">
        <f t="shared" si="1286"/>
        <v>Inviable Sanitariamente</v>
      </c>
      <c r="RCS475" s="44" t="str">
        <f t="shared" si="1286"/>
        <v>Inviable Sanitariamente</v>
      </c>
      <c r="RCT475" s="44" t="str">
        <f t="shared" si="1286"/>
        <v>Inviable Sanitariamente</v>
      </c>
      <c r="RCU475" s="44" t="str">
        <f t="shared" si="1286"/>
        <v>Inviable Sanitariamente</v>
      </c>
      <c r="RCV475" s="44" t="str">
        <f t="shared" si="1286"/>
        <v>Inviable Sanitariamente</v>
      </c>
      <c r="RCW475" s="44" t="str">
        <f t="shared" si="1286"/>
        <v>Inviable Sanitariamente</v>
      </c>
      <c r="RCX475" s="44" t="str">
        <f t="shared" si="1287"/>
        <v>Inviable Sanitariamente</v>
      </c>
      <c r="RCY475" s="44" t="str">
        <f t="shared" si="1287"/>
        <v>Inviable Sanitariamente</v>
      </c>
      <c r="RCZ475" s="44" t="str">
        <f t="shared" si="1287"/>
        <v>Inviable Sanitariamente</v>
      </c>
      <c r="RDA475" s="44" t="str">
        <f t="shared" si="1287"/>
        <v>Inviable Sanitariamente</v>
      </c>
      <c r="RDB475" s="44" t="str">
        <f t="shared" si="1287"/>
        <v>Inviable Sanitariamente</v>
      </c>
      <c r="RDC475" s="44" t="str">
        <f t="shared" si="1287"/>
        <v>Inviable Sanitariamente</v>
      </c>
      <c r="RDD475" s="44" t="str">
        <f t="shared" si="1287"/>
        <v>Inviable Sanitariamente</v>
      </c>
      <c r="RDE475" s="44" t="str">
        <f t="shared" si="1287"/>
        <v>Inviable Sanitariamente</v>
      </c>
      <c r="RDF475" s="44" t="str">
        <f t="shared" si="1287"/>
        <v>Inviable Sanitariamente</v>
      </c>
      <c r="RDG475" s="44" t="str">
        <f t="shared" si="1287"/>
        <v>Inviable Sanitariamente</v>
      </c>
      <c r="RDH475" s="44" t="str">
        <f t="shared" si="1288"/>
        <v>Inviable Sanitariamente</v>
      </c>
      <c r="RDI475" s="44" t="str">
        <f t="shared" si="1288"/>
        <v>Inviable Sanitariamente</v>
      </c>
      <c r="RDJ475" s="44" t="str">
        <f t="shared" si="1288"/>
        <v>Inviable Sanitariamente</v>
      </c>
      <c r="RDK475" s="44" t="str">
        <f t="shared" si="1288"/>
        <v>Inviable Sanitariamente</v>
      </c>
      <c r="RDL475" s="44" t="str">
        <f t="shared" si="1288"/>
        <v>Inviable Sanitariamente</v>
      </c>
      <c r="RDM475" s="44" t="str">
        <f t="shared" si="1288"/>
        <v>Inviable Sanitariamente</v>
      </c>
      <c r="RDN475" s="44" t="str">
        <f t="shared" si="1288"/>
        <v>Inviable Sanitariamente</v>
      </c>
      <c r="RDO475" s="44" t="str">
        <f t="shared" si="1288"/>
        <v>Inviable Sanitariamente</v>
      </c>
      <c r="RDP475" s="44" t="str">
        <f t="shared" si="1288"/>
        <v>Inviable Sanitariamente</v>
      </c>
      <c r="RDQ475" s="44" t="str">
        <f t="shared" si="1288"/>
        <v>Inviable Sanitariamente</v>
      </c>
      <c r="RDR475" s="44" t="str">
        <f t="shared" si="1289"/>
        <v>Inviable Sanitariamente</v>
      </c>
      <c r="RDS475" s="44" t="str">
        <f t="shared" si="1289"/>
        <v>Inviable Sanitariamente</v>
      </c>
      <c r="RDT475" s="44" t="str">
        <f t="shared" si="1289"/>
        <v>Inviable Sanitariamente</v>
      </c>
      <c r="RDU475" s="44" t="str">
        <f t="shared" si="1289"/>
        <v>Inviable Sanitariamente</v>
      </c>
      <c r="RDV475" s="44" t="str">
        <f t="shared" si="1289"/>
        <v>Inviable Sanitariamente</v>
      </c>
      <c r="RDW475" s="44" t="str">
        <f t="shared" si="1289"/>
        <v>Inviable Sanitariamente</v>
      </c>
      <c r="RDX475" s="44" t="str">
        <f t="shared" si="1289"/>
        <v>Inviable Sanitariamente</v>
      </c>
      <c r="RDY475" s="44" t="str">
        <f t="shared" si="1289"/>
        <v>Inviable Sanitariamente</v>
      </c>
      <c r="RDZ475" s="44" t="str">
        <f t="shared" si="1289"/>
        <v>Inviable Sanitariamente</v>
      </c>
      <c r="REA475" s="44" t="str">
        <f t="shared" si="1289"/>
        <v>Inviable Sanitariamente</v>
      </c>
      <c r="REB475" s="44" t="str">
        <f t="shared" si="1290"/>
        <v>Inviable Sanitariamente</v>
      </c>
      <c r="REC475" s="44" t="str">
        <f t="shared" si="1290"/>
        <v>Inviable Sanitariamente</v>
      </c>
      <c r="RED475" s="44" t="str">
        <f t="shared" si="1290"/>
        <v>Inviable Sanitariamente</v>
      </c>
      <c r="REE475" s="44" t="str">
        <f t="shared" si="1290"/>
        <v>Inviable Sanitariamente</v>
      </c>
      <c r="REF475" s="44" t="str">
        <f t="shared" si="1290"/>
        <v>Inviable Sanitariamente</v>
      </c>
      <c r="REG475" s="44" t="str">
        <f t="shared" si="1290"/>
        <v>Inviable Sanitariamente</v>
      </c>
      <c r="REH475" s="44" t="str">
        <f t="shared" si="1290"/>
        <v>Inviable Sanitariamente</v>
      </c>
      <c r="REI475" s="44" t="str">
        <f t="shared" si="1290"/>
        <v>Inviable Sanitariamente</v>
      </c>
      <c r="REJ475" s="44" t="str">
        <f t="shared" si="1290"/>
        <v>Inviable Sanitariamente</v>
      </c>
      <c r="REK475" s="44" t="str">
        <f t="shared" si="1290"/>
        <v>Inviable Sanitariamente</v>
      </c>
      <c r="REL475" s="44" t="str">
        <f t="shared" si="1291"/>
        <v>Inviable Sanitariamente</v>
      </c>
      <c r="REM475" s="44" t="str">
        <f t="shared" si="1291"/>
        <v>Inviable Sanitariamente</v>
      </c>
      <c r="REN475" s="44" t="str">
        <f t="shared" si="1291"/>
        <v>Inviable Sanitariamente</v>
      </c>
      <c r="REO475" s="44" t="str">
        <f t="shared" si="1291"/>
        <v>Inviable Sanitariamente</v>
      </c>
      <c r="REP475" s="44" t="str">
        <f t="shared" si="1291"/>
        <v>Inviable Sanitariamente</v>
      </c>
      <c r="REQ475" s="44" t="str">
        <f t="shared" si="1291"/>
        <v>Inviable Sanitariamente</v>
      </c>
      <c r="RER475" s="44" t="str">
        <f t="shared" si="1291"/>
        <v>Inviable Sanitariamente</v>
      </c>
      <c r="RES475" s="44" t="str">
        <f t="shared" si="1291"/>
        <v>Inviable Sanitariamente</v>
      </c>
      <c r="RET475" s="44" t="str">
        <f t="shared" si="1291"/>
        <v>Inviable Sanitariamente</v>
      </c>
      <c r="REU475" s="44" t="str">
        <f t="shared" si="1291"/>
        <v>Inviable Sanitariamente</v>
      </c>
      <c r="REV475" s="44" t="str">
        <f t="shared" si="1292"/>
        <v>Inviable Sanitariamente</v>
      </c>
      <c r="REW475" s="44" t="str">
        <f t="shared" si="1292"/>
        <v>Inviable Sanitariamente</v>
      </c>
      <c r="REX475" s="44" t="str">
        <f t="shared" si="1292"/>
        <v>Inviable Sanitariamente</v>
      </c>
      <c r="REY475" s="44" t="str">
        <f t="shared" si="1292"/>
        <v>Inviable Sanitariamente</v>
      </c>
      <c r="REZ475" s="44" t="str">
        <f t="shared" si="1292"/>
        <v>Inviable Sanitariamente</v>
      </c>
      <c r="RFA475" s="44" t="str">
        <f t="shared" si="1292"/>
        <v>Inviable Sanitariamente</v>
      </c>
      <c r="RFB475" s="44" t="str">
        <f t="shared" si="1292"/>
        <v>Inviable Sanitariamente</v>
      </c>
      <c r="RFC475" s="44" t="str">
        <f t="shared" si="1292"/>
        <v>Inviable Sanitariamente</v>
      </c>
      <c r="RFD475" s="44" t="str">
        <f t="shared" si="1292"/>
        <v>Inviable Sanitariamente</v>
      </c>
      <c r="RFE475" s="44" t="str">
        <f t="shared" si="1292"/>
        <v>Inviable Sanitariamente</v>
      </c>
      <c r="RFF475" s="44" t="str">
        <f t="shared" si="1293"/>
        <v>Inviable Sanitariamente</v>
      </c>
      <c r="RFG475" s="44" t="str">
        <f t="shared" si="1293"/>
        <v>Inviable Sanitariamente</v>
      </c>
      <c r="RFH475" s="44" t="str">
        <f t="shared" si="1293"/>
        <v>Inviable Sanitariamente</v>
      </c>
      <c r="RFI475" s="44" t="str">
        <f t="shared" si="1293"/>
        <v>Inviable Sanitariamente</v>
      </c>
      <c r="RFJ475" s="44" t="str">
        <f t="shared" si="1293"/>
        <v>Inviable Sanitariamente</v>
      </c>
      <c r="RFK475" s="44" t="str">
        <f t="shared" si="1293"/>
        <v>Inviable Sanitariamente</v>
      </c>
      <c r="RFL475" s="44" t="str">
        <f t="shared" si="1293"/>
        <v>Inviable Sanitariamente</v>
      </c>
      <c r="RFM475" s="44" t="str">
        <f t="shared" si="1293"/>
        <v>Inviable Sanitariamente</v>
      </c>
      <c r="RFN475" s="44" t="str">
        <f t="shared" si="1293"/>
        <v>Inviable Sanitariamente</v>
      </c>
      <c r="RFO475" s="44" t="str">
        <f t="shared" si="1293"/>
        <v>Inviable Sanitariamente</v>
      </c>
      <c r="RFP475" s="44" t="str">
        <f t="shared" si="1294"/>
        <v>Inviable Sanitariamente</v>
      </c>
      <c r="RFQ475" s="44" t="str">
        <f t="shared" si="1294"/>
        <v>Inviable Sanitariamente</v>
      </c>
      <c r="RFR475" s="44" t="str">
        <f t="shared" si="1294"/>
        <v>Inviable Sanitariamente</v>
      </c>
      <c r="RFS475" s="44" t="str">
        <f t="shared" si="1294"/>
        <v>Inviable Sanitariamente</v>
      </c>
      <c r="RFT475" s="44" t="str">
        <f t="shared" si="1294"/>
        <v>Inviable Sanitariamente</v>
      </c>
      <c r="RFU475" s="44" t="str">
        <f t="shared" si="1294"/>
        <v>Inviable Sanitariamente</v>
      </c>
      <c r="RFV475" s="44" t="str">
        <f t="shared" si="1294"/>
        <v>Inviable Sanitariamente</v>
      </c>
      <c r="RFW475" s="44" t="str">
        <f t="shared" si="1294"/>
        <v>Inviable Sanitariamente</v>
      </c>
      <c r="RFX475" s="44" t="str">
        <f t="shared" si="1294"/>
        <v>Inviable Sanitariamente</v>
      </c>
      <c r="RFY475" s="44" t="str">
        <f t="shared" si="1294"/>
        <v>Inviable Sanitariamente</v>
      </c>
      <c r="RFZ475" s="44" t="str">
        <f t="shared" si="1295"/>
        <v>Inviable Sanitariamente</v>
      </c>
      <c r="RGA475" s="44" t="str">
        <f t="shared" si="1295"/>
        <v>Inviable Sanitariamente</v>
      </c>
      <c r="RGB475" s="44" t="str">
        <f t="shared" si="1295"/>
        <v>Inviable Sanitariamente</v>
      </c>
      <c r="RGC475" s="44" t="str">
        <f t="shared" si="1295"/>
        <v>Inviable Sanitariamente</v>
      </c>
      <c r="RGD475" s="44" t="str">
        <f t="shared" si="1295"/>
        <v>Inviable Sanitariamente</v>
      </c>
      <c r="RGE475" s="44" t="str">
        <f t="shared" si="1295"/>
        <v>Inviable Sanitariamente</v>
      </c>
      <c r="RGF475" s="44" t="str">
        <f t="shared" si="1295"/>
        <v>Inviable Sanitariamente</v>
      </c>
      <c r="RGG475" s="44" t="str">
        <f t="shared" si="1295"/>
        <v>Inviable Sanitariamente</v>
      </c>
      <c r="RGH475" s="44" t="str">
        <f t="shared" si="1295"/>
        <v>Inviable Sanitariamente</v>
      </c>
      <c r="RGI475" s="44" t="str">
        <f t="shared" si="1295"/>
        <v>Inviable Sanitariamente</v>
      </c>
      <c r="RGJ475" s="44" t="str">
        <f t="shared" si="1296"/>
        <v>Inviable Sanitariamente</v>
      </c>
      <c r="RGK475" s="44" t="str">
        <f t="shared" si="1296"/>
        <v>Inviable Sanitariamente</v>
      </c>
      <c r="RGL475" s="44" t="str">
        <f t="shared" si="1296"/>
        <v>Inviable Sanitariamente</v>
      </c>
      <c r="RGM475" s="44" t="str">
        <f t="shared" si="1296"/>
        <v>Inviable Sanitariamente</v>
      </c>
      <c r="RGN475" s="44" t="str">
        <f t="shared" si="1296"/>
        <v>Inviable Sanitariamente</v>
      </c>
      <c r="RGO475" s="44" t="str">
        <f t="shared" si="1296"/>
        <v>Inviable Sanitariamente</v>
      </c>
      <c r="RGP475" s="44" t="str">
        <f t="shared" si="1296"/>
        <v>Inviable Sanitariamente</v>
      </c>
      <c r="RGQ475" s="44" t="str">
        <f t="shared" si="1296"/>
        <v>Inviable Sanitariamente</v>
      </c>
      <c r="RGR475" s="44" t="str">
        <f t="shared" si="1296"/>
        <v>Inviable Sanitariamente</v>
      </c>
      <c r="RGS475" s="44" t="str">
        <f t="shared" si="1296"/>
        <v>Inviable Sanitariamente</v>
      </c>
      <c r="RGT475" s="44" t="str">
        <f t="shared" si="1297"/>
        <v>Inviable Sanitariamente</v>
      </c>
      <c r="RGU475" s="44" t="str">
        <f t="shared" si="1297"/>
        <v>Inviable Sanitariamente</v>
      </c>
      <c r="RGV475" s="44" t="str">
        <f t="shared" si="1297"/>
        <v>Inviable Sanitariamente</v>
      </c>
      <c r="RGW475" s="44" t="str">
        <f t="shared" si="1297"/>
        <v>Inviable Sanitariamente</v>
      </c>
      <c r="RGX475" s="44" t="str">
        <f t="shared" si="1297"/>
        <v>Inviable Sanitariamente</v>
      </c>
      <c r="RGY475" s="44" t="str">
        <f t="shared" si="1297"/>
        <v>Inviable Sanitariamente</v>
      </c>
      <c r="RGZ475" s="44" t="str">
        <f t="shared" si="1297"/>
        <v>Inviable Sanitariamente</v>
      </c>
      <c r="RHA475" s="44" t="str">
        <f t="shared" si="1297"/>
        <v>Inviable Sanitariamente</v>
      </c>
      <c r="RHB475" s="44" t="str">
        <f t="shared" si="1297"/>
        <v>Inviable Sanitariamente</v>
      </c>
      <c r="RHC475" s="44" t="str">
        <f t="shared" si="1297"/>
        <v>Inviable Sanitariamente</v>
      </c>
      <c r="RHD475" s="44" t="str">
        <f t="shared" si="1298"/>
        <v>Inviable Sanitariamente</v>
      </c>
      <c r="RHE475" s="44" t="str">
        <f t="shared" si="1298"/>
        <v>Inviable Sanitariamente</v>
      </c>
      <c r="RHF475" s="44" t="str">
        <f t="shared" si="1298"/>
        <v>Inviable Sanitariamente</v>
      </c>
      <c r="RHG475" s="44" t="str">
        <f t="shared" si="1298"/>
        <v>Inviable Sanitariamente</v>
      </c>
      <c r="RHH475" s="44" t="str">
        <f t="shared" si="1298"/>
        <v>Inviable Sanitariamente</v>
      </c>
      <c r="RHI475" s="44" t="str">
        <f t="shared" si="1298"/>
        <v>Inviable Sanitariamente</v>
      </c>
      <c r="RHJ475" s="44" t="str">
        <f t="shared" si="1298"/>
        <v>Inviable Sanitariamente</v>
      </c>
      <c r="RHK475" s="44" t="str">
        <f t="shared" si="1298"/>
        <v>Inviable Sanitariamente</v>
      </c>
      <c r="RHL475" s="44" t="str">
        <f t="shared" si="1298"/>
        <v>Inviable Sanitariamente</v>
      </c>
      <c r="RHM475" s="44" t="str">
        <f t="shared" si="1298"/>
        <v>Inviable Sanitariamente</v>
      </c>
      <c r="RHN475" s="44" t="str">
        <f t="shared" si="1299"/>
        <v>Inviable Sanitariamente</v>
      </c>
      <c r="RHO475" s="44" t="str">
        <f t="shared" si="1299"/>
        <v>Inviable Sanitariamente</v>
      </c>
      <c r="RHP475" s="44" t="str">
        <f t="shared" si="1299"/>
        <v>Inviable Sanitariamente</v>
      </c>
      <c r="RHQ475" s="44" t="str">
        <f t="shared" si="1299"/>
        <v>Inviable Sanitariamente</v>
      </c>
      <c r="RHR475" s="44" t="str">
        <f t="shared" si="1299"/>
        <v>Inviable Sanitariamente</v>
      </c>
      <c r="RHS475" s="44" t="str">
        <f t="shared" si="1299"/>
        <v>Inviable Sanitariamente</v>
      </c>
      <c r="RHT475" s="44" t="str">
        <f t="shared" si="1299"/>
        <v>Inviable Sanitariamente</v>
      </c>
      <c r="RHU475" s="44" t="str">
        <f t="shared" si="1299"/>
        <v>Inviable Sanitariamente</v>
      </c>
      <c r="RHV475" s="44" t="str">
        <f t="shared" si="1299"/>
        <v>Inviable Sanitariamente</v>
      </c>
      <c r="RHW475" s="44" t="str">
        <f t="shared" si="1299"/>
        <v>Inviable Sanitariamente</v>
      </c>
      <c r="RHX475" s="44" t="str">
        <f t="shared" si="1300"/>
        <v>Inviable Sanitariamente</v>
      </c>
      <c r="RHY475" s="44" t="str">
        <f t="shared" si="1300"/>
        <v>Inviable Sanitariamente</v>
      </c>
      <c r="RHZ475" s="44" t="str">
        <f t="shared" si="1300"/>
        <v>Inviable Sanitariamente</v>
      </c>
      <c r="RIA475" s="44" t="str">
        <f t="shared" si="1300"/>
        <v>Inviable Sanitariamente</v>
      </c>
      <c r="RIB475" s="44" t="str">
        <f t="shared" si="1300"/>
        <v>Inviable Sanitariamente</v>
      </c>
      <c r="RIC475" s="44" t="str">
        <f t="shared" si="1300"/>
        <v>Inviable Sanitariamente</v>
      </c>
      <c r="RID475" s="44" t="str">
        <f t="shared" si="1300"/>
        <v>Inviable Sanitariamente</v>
      </c>
      <c r="RIE475" s="44" t="str">
        <f t="shared" si="1300"/>
        <v>Inviable Sanitariamente</v>
      </c>
      <c r="RIF475" s="44" t="str">
        <f t="shared" si="1300"/>
        <v>Inviable Sanitariamente</v>
      </c>
      <c r="RIG475" s="44" t="str">
        <f t="shared" si="1300"/>
        <v>Inviable Sanitariamente</v>
      </c>
      <c r="RIH475" s="44" t="str">
        <f t="shared" si="1301"/>
        <v>Inviable Sanitariamente</v>
      </c>
      <c r="RII475" s="44" t="str">
        <f t="shared" si="1301"/>
        <v>Inviable Sanitariamente</v>
      </c>
      <c r="RIJ475" s="44" t="str">
        <f t="shared" si="1301"/>
        <v>Inviable Sanitariamente</v>
      </c>
      <c r="RIK475" s="44" t="str">
        <f t="shared" si="1301"/>
        <v>Inviable Sanitariamente</v>
      </c>
      <c r="RIL475" s="44" t="str">
        <f t="shared" si="1301"/>
        <v>Inviable Sanitariamente</v>
      </c>
      <c r="RIM475" s="44" t="str">
        <f t="shared" si="1301"/>
        <v>Inviable Sanitariamente</v>
      </c>
      <c r="RIN475" s="44" t="str">
        <f t="shared" si="1301"/>
        <v>Inviable Sanitariamente</v>
      </c>
      <c r="RIO475" s="44" t="str">
        <f t="shared" si="1301"/>
        <v>Inviable Sanitariamente</v>
      </c>
      <c r="RIP475" s="44" t="str">
        <f t="shared" si="1301"/>
        <v>Inviable Sanitariamente</v>
      </c>
      <c r="RIQ475" s="44" t="str">
        <f t="shared" si="1301"/>
        <v>Inviable Sanitariamente</v>
      </c>
      <c r="RIR475" s="44" t="str">
        <f t="shared" si="1302"/>
        <v>Inviable Sanitariamente</v>
      </c>
      <c r="RIS475" s="44" t="str">
        <f t="shared" si="1302"/>
        <v>Inviable Sanitariamente</v>
      </c>
      <c r="RIT475" s="44" t="str">
        <f t="shared" si="1302"/>
        <v>Inviable Sanitariamente</v>
      </c>
      <c r="RIU475" s="44" t="str">
        <f t="shared" si="1302"/>
        <v>Inviable Sanitariamente</v>
      </c>
      <c r="RIV475" s="44" t="str">
        <f t="shared" si="1302"/>
        <v>Inviable Sanitariamente</v>
      </c>
      <c r="RIW475" s="44" t="str">
        <f t="shared" si="1302"/>
        <v>Inviable Sanitariamente</v>
      </c>
      <c r="RIX475" s="44" t="str">
        <f t="shared" si="1302"/>
        <v>Inviable Sanitariamente</v>
      </c>
      <c r="RIY475" s="44" t="str">
        <f t="shared" si="1302"/>
        <v>Inviable Sanitariamente</v>
      </c>
      <c r="RIZ475" s="44" t="str">
        <f t="shared" si="1302"/>
        <v>Inviable Sanitariamente</v>
      </c>
      <c r="RJA475" s="44" t="str">
        <f t="shared" si="1302"/>
        <v>Inviable Sanitariamente</v>
      </c>
      <c r="RJB475" s="44" t="str">
        <f t="shared" si="1303"/>
        <v>Inviable Sanitariamente</v>
      </c>
      <c r="RJC475" s="44" t="str">
        <f t="shared" si="1303"/>
        <v>Inviable Sanitariamente</v>
      </c>
      <c r="RJD475" s="44" t="str">
        <f t="shared" si="1303"/>
        <v>Inviable Sanitariamente</v>
      </c>
      <c r="RJE475" s="44" t="str">
        <f t="shared" si="1303"/>
        <v>Inviable Sanitariamente</v>
      </c>
      <c r="RJF475" s="44" t="str">
        <f t="shared" si="1303"/>
        <v>Inviable Sanitariamente</v>
      </c>
      <c r="RJG475" s="44" t="str">
        <f t="shared" si="1303"/>
        <v>Inviable Sanitariamente</v>
      </c>
      <c r="RJH475" s="44" t="str">
        <f t="shared" si="1303"/>
        <v>Inviable Sanitariamente</v>
      </c>
      <c r="RJI475" s="44" t="str">
        <f t="shared" si="1303"/>
        <v>Inviable Sanitariamente</v>
      </c>
      <c r="RJJ475" s="44" t="str">
        <f t="shared" si="1303"/>
        <v>Inviable Sanitariamente</v>
      </c>
      <c r="RJK475" s="44" t="str">
        <f t="shared" si="1303"/>
        <v>Inviable Sanitariamente</v>
      </c>
      <c r="RJL475" s="44" t="str">
        <f t="shared" si="1304"/>
        <v>Inviable Sanitariamente</v>
      </c>
      <c r="RJM475" s="44" t="str">
        <f t="shared" si="1304"/>
        <v>Inviable Sanitariamente</v>
      </c>
      <c r="RJN475" s="44" t="str">
        <f t="shared" si="1304"/>
        <v>Inviable Sanitariamente</v>
      </c>
      <c r="RJO475" s="44" t="str">
        <f t="shared" si="1304"/>
        <v>Inviable Sanitariamente</v>
      </c>
      <c r="RJP475" s="44" t="str">
        <f t="shared" si="1304"/>
        <v>Inviable Sanitariamente</v>
      </c>
      <c r="RJQ475" s="44" t="str">
        <f t="shared" si="1304"/>
        <v>Inviable Sanitariamente</v>
      </c>
      <c r="RJR475" s="44" t="str">
        <f t="shared" si="1304"/>
        <v>Inviable Sanitariamente</v>
      </c>
      <c r="RJS475" s="44" t="str">
        <f t="shared" si="1304"/>
        <v>Inviable Sanitariamente</v>
      </c>
      <c r="RJT475" s="44" t="str">
        <f t="shared" si="1304"/>
        <v>Inviable Sanitariamente</v>
      </c>
      <c r="RJU475" s="44" t="str">
        <f t="shared" si="1304"/>
        <v>Inviable Sanitariamente</v>
      </c>
      <c r="RJV475" s="44" t="str">
        <f t="shared" si="1305"/>
        <v>Inviable Sanitariamente</v>
      </c>
      <c r="RJW475" s="44" t="str">
        <f t="shared" si="1305"/>
        <v>Inviable Sanitariamente</v>
      </c>
      <c r="RJX475" s="44" t="str">
        <f t="shared" si="1305"/>
        <v>Inviable Sanitariamente</v>
      </c>
      <c r="RJY475" s="44" t="str">
        <f t="shared" si="1305"/>
        <v>Inviable Sanitariamente</v>
      </c>
      <c r="RJZ475" s="44" t="str">
        <f t="shared" si="1305"/>
        <v>Inviable Sanitariamente</v>
      </c>
      <c r="RKA475" s="44" t="str">
        <f t="shared" si="1305"/>
        <v>Inviable Sanitariamente</v>
      </c>
      <c r="RKB475" s="44" t="str">
        <f t="shared" si="1305"/>
        <v>Inviable Sanitariamente</v>
      </c>
      <c r="RKC475" s="44" t="str">
        <f t="shared" si="1305"/>
        <v>Inviable Sanitariamente</v>
      </c>
      <c r="RKD475" s="44" t="str">
        <f t="shared" si="1305"/>
        <v>Inviable Sanitariamente</v>
      </c>
      <c r="RKE475" s="44" t="str">
        <f t="shared" si="1305"/>
        <v>Inviable Sanitariamente</v>
      </c>
      <c r="RKF475" s="44" t="str">
        <f t="shared" si="1306"/>
        <v>Inviable Sanitariamente</v>
      </c>
      <c r="RKG475" s="44" t="str">
        <f t="shared" si="1306"/>
        <v>Inviable Sanitariamente</v>
      </c>
      <c r="RKH475" s="44" t="str">
        <f t="shared" si="1306"/>
        <v>Inviable Sanitariamente</v>
      </c>
      <c r="RKI475" s="44" t="str">
        <f t="shared" si="1306"/>
        <v>Inviable Sanitariamente</v>
      </c>
      <c r="RKJ475" s="44" t="str">
        <f t="shared" si="1306"/>
        <v>Inviable Sanitariamente</v>
      </c>
      <c r="RKK475" s="44" t="str">
        <f t="shared" si="1306"/>
        <v>Inviable Sanitariamente</v>
      </c>
      <c r="RKL475" s="44" t="str">
        <f t="shared" si="1306"/>
        <v>Inviable Sanitariamente</v>
      </c>
      <c r="RKM475" s="44" t="str">
        <f t="shared" si="1306"/>
        <v>Inviable Sanitariamente</v>
      </c>
      <c r="RKN475" s="44" t="str">
        <f t="shared" si="1306"/>
        <v>Inviable Sanitariamente</v>
      </c>
      <c r="RKO475" s="44" t="str">
        <f t="shared" si="1306"/>
        <v>Inviable Sanitariamente</v>
      </c>
      <c r="RKP475" s="44" t="str">
        <f t="shared" si="1307"/>
        <v>Inviable Sanitariamente</v>
      </c>
      <c r="RKQ475" s="44" t="str">
        <f t="shared" si="1307"/>
        <v>Inviable Sanitariamente</v>
      </c>
      <c r="RKR475" s="44" t="str">
        <f t="shared" si="1307"/>
        <v>Inviable Sanitariamente</v>
      </c>
      <c r="RKS475" s="44" t="str">
        <f t="shared" si="1307"/>
        <v>Inviable Sanitariamente</v>
      </c>
      <c r="RKT475" s="44" t="str">
        <f t="shared" si="1307"/>
        <v>Inviable Sanitariamente</v>
      </c>
      <c r="RKU475" s="44" t="str">
        <f t="shared" si="1307"/>
        <v>Inviable Sanitariamente</v>
      </c>
      <c r="RKV475" s="44" t="str">
        <f t="shared" si="1307"/>
        <v>Inviable Sanitariamente</v>
      </c>
      <c r="RKW475" s="44" t="str">
        <f t="shared" si="1307"/>
        <v>Inviable Sanitariamente</v>
      </c>
      <c r="RKX475" s="44" t="str">
        <f t="shared" si="1307"/>
        <v>Inviable Sanitariamente</v>
      </c>
      <c r="RKY475" s="44" t="str">
        <f t="shared" si="1307"/>
        <v>Inviable Sanitariamente</v>
      </c>
      <c r="RKZ475" s="44" t="str">
        <f t="shared" si="1308"/>
        <v>Inviable Sanitariamente</v>
      </c>
      <c r="RLA475" s="44" t="str">
        <f t="shared" si="1308"/>
        <v>Inviable Sanitariamente</v>
      </c>
      <c r="RLB475" s="44" t="str">
        <f t="shared" si="1308"/>
        <v>Inviable Sanitariamente</v>
      </c>
      <c r="RLC475" s="44" t="str">
        <f t="shared" si="1308"/>
        <v>Inviable Sanitariamente</v>
      </c>
      <c r="RLD475" s="44" t="str">
        <f t="shared" si="1308"/>
        <v>Inviable Sanitariamente</v>
      </c>
      <c r="RLE475" s="44" t="str">
        <f t="shared" si="1308"/>
        <v>Inviable Sanitariamente</v>
      </c>
      <c r="RLF475" s="44" t="str">
        <f t="shared" si="1308"/>
        <v>Inviable Sanitariamente</v>
      </c>
      <c r="RLG475" s="44" t="str">
        <f t="shared" si="1308"/>
        <v>Inviable Sanitariamente</v>
      </c>
      <c r="RLH475" s="44" t="str">
        <f t="shared" si="1308"/>
        <v>Inviable Sanitariamente</v>
      </c>
      <c r="RLI475" s="44" t="str">
        <f t="shared" si="1308"/>
        <v>Inviable Sanitariamente</v>
      </c>
      <c r="RLJ475" s="44" t="str">
        <f t="shared" si="1309"/>
        <v>Inviable Sanitariamente</v>
      </c>
      <c r="RLK475" s="44" t="str">
        <f t="shared" si="1309"/>
        <v>Inviable Sanitariamente</v>
      </c>
      <c r="RLL475" s="44" t="str">
        <f t="shared" si="1309"/>
        <v>Inviable Sanitariamente</v>
      </c>
      <c r="RLM475" s="44" t="str">
        <f t="shared" si="1309"/>
        <v>Inviable Sanitariamente</v>
      </c>
      <c r="RLN475" s="44" t="str">
        <f t="shared" si="1309"/>
        <v>Inviable Sanitariamente</v>
      </c>
      <c r="RLO475" s="44" t="str">
        <f t="shared" si="1309"/>
        <v>Inviable Sanitariamente</v>
      </c>
      <c r="RLP475" s="44" t="str">
        <f t="shared" si="1309"/>
        <v>Inviable Sanitariamente</v>
      </c>
      <c r="RLQ475" s="44" t="str">
        <f t="shared" si="1309"/>
        <v>Inviable Sanitariamente</v>
      </c>
      <c r="RLR475" s="44" t="str">
        <f t="shared" si="1309"/>
        <v>Inviable Sanitariamente</v>
      </c>
      <c r="RLS475" s="44" t="str">
        <f t="shared" si="1309"/>
        <v>Inviable Sanitariamente</v>
      </c>
      <c r="RLT475" s="44" t="str">
        <f t="shared" si="1310"/>
        <v>Inviable Sanitariamente</v>
      </c>
      <c r="RLU475" s="44" t="str">
        <f t="shared" si="1310"/>
        <v>Inviable Sanitariamente</v>
      </c>
      <c r="RLV475" s="44" t="str">
        <f t="shared" si="1310"/>
        <v>Inviable Sanitariamente</v>
      </c>
      <c r="RLW475" s="44" t="str">
        <f t="shared" si="1310"/>
        <v>Inviable Sanitariamente</v>
      </c>
      <c r="RLX475" s="44" t="str">
        <f t="shared" si="1310"/>
        <v>Inviable Sanitariamente</v>
      </c>
      <c r="RLY475" s="44" t="str">
        <f t="shared" si="1310"/>
        <v>Inviable Sanitariamente</v>
      </c>
      <c r="RLZ475" s="44" t="str">
        <f t="shared" si="1310"/>
        <v>Inviable Sanitariamente</v>
      </c>
      <c r="RMA475" s="44" t="str">
        <f t="shared" si="1310"/>
        <v>Inviable Sanitariamente</v>
      </c>
      <c r="RMB475" s="44" t="str">
        <f t="shared" si="1310"/>
        <v>Inviable Sanitariamente</v>
      </c>
      <c r="RMC475" s="44" t="str">
        <f t="shared" si="1310"/>
        <v>Inviable Sanitariamente</v>
      </c>
      <c r="RMD475" s="44" t="str">
        <f t="shared" si="1311"/>
        <v>Inviable Sanitariamente</v>
      </c>
      <c r="RME475" s="44" t="str">
        <f t="shared" si="1311"/>
        <v>Inviable Sanitariamente</v>
      </c>
      <c r="RMF475" s="44" t="str">
        <f t="shared" si="1311"/>
        <v>Inviable Sanitariamente</v>
      </c>
      <c r="RMG475" s="44" t="str">
        <f t="shared" si="1311"/>
        <v>Inviable Sanitariamente</v>
      </c>
      <c r="RMH475" s="44" t="str">
        <f t="shared" si="1311"/>
        <v>Inviable Sanitariamente</v>
      </c>
      <c r="RMI475" s="44" t="str">
        <f t="shared" si="1311"/>
        <v>Inviable Sanitariamente</v>
      </c>
      <c r="RMJ475" s="44" t="str">
        <f t="shared" si="1311"/>
        <v>Inviable Sanitariamente</v>
      </c>
      <c r="RMK475" s="44" t="str">
        <f t="shared" si="1311"/>
        <v>Inviable Sanitariamente</v>
      </c>
      <c r="RML475" s="44" t="str">
        <f t="shared" si="1311"/>
        <v>Inviable Sanitariamente</v>
      </c>
      <c r="RMM475" s="44" t="str">
        <f t="shared" si="1311"/>
        <v>Inviable Sanitariamente</v>
      </c>
      <c r="RMN475" s="44" t="str">
        <f t="shared" si="1312"/>
        <v>Inviable Sanitariamente</v>
      </c>
      <c r="RMO475" s="44" t="str">
        <f t="shared" si="1312"/>
        <v>Inviable Sanitariamente</v>
      </c>
      <c r="RMP475" s="44" t="str">
        <f t="shared" si="1312"/>
        <v>Inviable Sanitariamente</v>
      </c>
      <c r="RMQ475" s="44" t="str">
        <f t="shared" si="1312"/>
        <v>Inviable Sanitariamente</v>
      </c>
      <c r="RMR475" s="44" t="str">
        <f t="shared" si="1312"/>
        <v>Inviable Sanitariamente</v>
      </c>
      <c r="RMS475" s="44" t="str">
        <f t="shared" si="1312"/>
        <v>Inviable Sanitariamente</v>
      </c>
      <c r="RMT475" s="44" t="str">
        <f t="shared" si="1312"/>
        <v>Inviable Sanitariamente</v>
      </c>
      <c r="RMU475" s="44" t="str">
        <f t="shared" si="1312"/>
        <v>Inviable Sanitariamente</v>
      </c>
      <c r="RMV475" s="44" t="str">
        <f t="shared" si="1312"/>
        <v>Inviable Sanitariamente</v>
      </c>
      <c r="RMW475" s="44" t="str">
        <f t="shared" si="1312"/>
        <v>Inviable Sanitariamente</v>
      </c>
      <c r="RMX475" s="44" t="str">
        <f t="shared" si="1313"/>
        <v>Inviable Sanitariamente</v>
      </c>
      <c r="RMY475" s="44" t="str">
        <f t="shared" si="1313"/>
        <v>Inviable Sanitariamente</v>
      </c>
      <c r="RMZ475" s="44" t="str">
        <f t="shared" si="1313"/>
        <v>Inviable Sanitariamente</v>
      </c>
      <c r="RNA475" s="44" t="str">
        <f t="shared" si="1313"/>
        <v>Inviable Sanitariamente</v>
      </c>
      <c r="RNB475" s="44" t="str">
        <f t="shared" si="1313"/>
        <v>Inviable Sanitariamente</v>
      </c>
      <c r="RNC475" s="44" t="str">
        <f t="shared" si="1313"/>
        <v>Inviable Sanitariamente</v>
      </c>
      <c r="RND475" s="44" t="str">
        <f t="shared" si="1313"/>
        <v>Inviable Sanitariamente</v>
      </c>
      <c r="RNE475" s="44" t="str">
        <f t="shared" si="1313"/>
        <v>Inviable Sanitariamente</v>
      </c>
      <c r="RNF475" s="44" t="str">
        <f t="shared" si="1313"/>
        <v>Inviable Sanitariamente</v>
      </c>
      <c r="RNG475" s="44" t="str">
        <f t="shared" si="1313"/>
        <v>Inviable Sanitariamente</v>
      </c>
      <c r="RNH475" s="44" t="str">
        <f t="shared" si="1314"/>
        <v>Inviable Sanitariamente</v>
      </c>
      <c r="RNI475" s="44" t="str">
        <f t="shared" si="1314"/>
        <v>Inviable Sanitariamente</v>
      </c>
      <c r="RNJ475" s="44" t="str">
        <f t="shared" si="1314"/>
        <v>Inviable Sanitariamente</v>
      </c>
      <c r="RNK475" s="44" t="str">
        <f t="shared" si="1314"/>
        <v>Inviable Sanitariamente</v>
      </c>
      <c r="RNL475" s="44" t="str">
        <f t="shared" si="1314"/>
        <v>Inviable Sanitariamente</v>
      </c>
      <c r="RNM475" s="44" t="str">
        <f t="shared" si="1314"/>
        <v>Inviable Sanitariamente</v>
      </c>
      <c r="RNN475" s="44" t="str">
        <f t="shared" si="1314"/>
        <v>Inviable Sanitariamente</v>
      </c>
      <c r="RNO475" s="44" t="str">
        <f t="shared" si="1314"/>
        <v>Inviable Sanitariamente</v>
      </c>
      <c r="RNP475" s="44" t="str">
        <f t="shared" si="1314"/>
        <v>Inviable Sanitariamente</v>
      </c>
      <c r="RNQ475" s="44" t="str">
        <f t="shared" si="1314"/>
        <v>Inviable Sanitariamente</v>
      </c>
      <c r="RNR475" s="44" t="str">
        <f t="shared" si="1315"/>
        <v>Inviable Sanitariamente</v>
      </c>
      <c r="RNS475" s="44" t="str">
        <f t="shared" si="1315"/>
        <v>Inviable Sanitariamente</v>
      </c>
      <c r="RNT475" s="44" t="str">
        <f t="shared" si="1315"/>
        <v>Inviable Sanitariamente</v>
      </c>
      <c r="RNU475" s="44" t="str">
        <f t="shared" si="1315"/>
        <v>Inviable Sanitariamente</v>
      </c>
      <c r="RNV475" s="44" t="str">
        <f t="shared" si="1315"/>
        <v>Inviable Sanitariamente</v>
      </c>
      <c r="RNW475" s="44" t="str">
        <f t="shared" si="1315"/>
        <v>Inviable Sanitariamente</v>
      </c>
      <c r="RNX475" s="44" t="str">
        <f t="shared" si="1315"/>
        <v>Inviable Sanitariamente</v>
      </c>
      <c r="RNY475" s="44" t="str">
        <f t="shared" si="1315"/>
        <v>Inviable Sanitariamente</v>
      </c>
      <c r="RNZ475" s="44" t="str">
        <f t="shared" si="1315"/>
        <v>Inviable Sanitariamente</v>
      </c>
      <c r="ROA475" s="44" t="str">
        <f t="shared" si="1315"/>
        <v>Inviable Sanitariamente</v>
      </c>
      <c r="ROB475" s="44" t="str">
        <f t="shared" si="1316"/>
        <v>Inviable Sanitariamente</v>
      </c>
      <c r="ROC475" s="44" t="str">
        <f t="shared" si="1316"/>
        <v>Inviable Sanitariamente</v>
      </c>
      <c r="ROD475" s="44" t="str">
        <f t="shared" si="1316"/>
        <v>Inviable Sanitariamente</v>
      </c>
      <c r="ROE475" s="44" t="str">
        <f t="shared" si="1316"/>
        <v>Inviable Sanitariamente</v>
      </c>
      <c r="ROF475" s="44" t="str">
        <f t="shared" si="1316"/>
        <v>Inviable Sanitariamente</v>
      </c>
      <c r="ROG475" s="44" t="str">
        <f t="shared" si="1316"/>
        <v>Inviable Sanitariamente</v>
      </c>
      <c r="ROH475" s="44" t="str">
        <f t="shared" si="1316"/>
        <v>Inviable Sanitariamente</v>
      </c>
      <c r="ROI475" s="44" t="str">
        <f t="shared" si="1316"/>
        <v>Inviable Sanitariamente</v>
      </c>
      <c r="ROJ475" s="44" t="str">
        <f t="shared" si="1316"/>
        <v>Inviable Sanitariamente</v>
      </c>
      <c r="ROK475" s="44" t="str">
        <f t="shared" si="1316"/>
        <v>Inviable Sanitariamente</v>
      </c>
      <c r="ROL475" s="44" t="str">
        <f t="shared" si="1317"/>
        <v>Inviable Sanitariamente</v>
      </c>
      <c r="ROM475" s="44" t="str">
        <f t="shared" si="1317"/>
        <v>Inviable Sanitariamente</v>
      </c>
      <c r="RON475" s="44" t="str">
        <f t="shared" si="1317"/>
        <v>Inviable Sanitariamente</v>
      </c>
      <c r="ROO475" s="44" t="str">
        <f t="shared" si="1317"/>
        <v>Inviable Sanitariamente</v>
      </c>
      <c r="ROP475" s="44" t="str">
        <f t="shared" si="1317"/>
        <v>Inviable Sanitariamente</v>
      </c>
      <c r="ROQ475" s="44" t="str">
        <f t="shared" si="1317"/>
        <v>Inviable Sanitariamente</v>
      </c>
      <c r="ROR475" s="44" t="str">
        <f t="shared" si="1317"/>
        <v>Inviable Sanitariamente</v>
      </c>
      <c r="ROS475" s="44" t="str">
        <f t="shared" si="1317"/>
        <v>Inviable Sanitariamente</v>
      </c>
      <c r="ROT475" s="44" t="str">
        <f t="shared" si="1317"/>
        <v>Inviable Sanitariamente</v>
      </c>
      <c r="ROU475" s="44" t="str">
        <f t="shared" si="1317"/>
        <v>Inviable Sanitariamente</v>
      </c>
      <c r="ROV475" s="44" t="str">
        <f t="shared" si="1318"/>
        <v>Inviable Sanitariamente</v>
      </c>
      <c r="ROW475" s="44" t="str">
        <f t="shared" si="1318"/>
        <v>Inviable Sanitariamente</v>
      </c>
      <c r="ROX475" s="44" t="str">
        <f t="shared" si="1318"/>
        <v>Inviable Sanitariamente</v>
      </c>
      <c r="ROY475" s="44" t="str">
        <f t="shared" si="1318"/>
        <v>Inviable Sanitariamente</v>
      </c>
      <c r="ROZ475" s="44" t="str">
        <f t="shared" si="1318"/>
        <v>Inviable Sanitariamente</v>
      </c>
      <c r="RPA475" s="44" t="str">
        <f t="shared" si="1318"/>
        <v>Inviable Sanitariamente</v>
      </c>
      <c r="RPB475" s="44" t="str">
        <f t="shared" si="1318"/>
        <v>Inviable Sanitariamente</v>
      </c>
      <c r="RPC475" s="44" t="str">
        <f t="shared" si="1318"/>
        <v>Inviable Sanitariamente</v>
      </c>
      <c r="RPD475" s="44" t="str">
        <f t="shared" si="1318"/>
        <v>Inviable Sanitariamente</v>
      </c>
      <c r="RPE475" s="44" t="str">
        <f t="shared" si="1318"/>
        <v>Inviable Sanitariamente</v>
      </c>
      <c r="RPF475" s="44" t="str">
        <f t="shared" si="1319"/>
        <v>Inviable Sanitariamente</v>
      </c>
      <c r="RPG475" s="44" t="str">
        <f t="shared" si="1319"/>
        <v>Inviable Sanitariamente</v>
      </c>
      <c r="RPH475" s="44" t="str">
        <f t="shared" si="1319"/>
        <v>Inviable Sanitariamente</v>
      </c>
      <c r="RPI475" s="44" t="str">
        <f t="shared" si="1319"/>
        <v>Inviable Sanitariamente</v>
      </c>
      <c r="RPJ475" s="44" t="str">
        <f t="shared" si="1319"/>
        <v>Inviable Sanitariamente</v>
      </c>
      <c r="RPK475" s="44" t="str">
        <f t="shared" si="1319"/>
        <v>Inviable Sanitariamente</v>
      </c>
      <c r="RPL475" s="44" t="str">
        <f t="shared" si="1319"/>
        <v>Inviable Sanitariamente</v>
      </c>
      <c r="RPM475" s="44" t="str">
        <f t="shared" si="1319"/>
        <v>Inviable Sanitariamente</v>
      </c>
      <c r="RPN475" s="44" t="str">
        <f t="shared" si="1319"/>
        <v>Inviable Sanitariamente</v>
      </c>
      <c r="RPO475" s="44" t="str">
        <f t="shared" si="1319"/>
        <v>Inviable Sanitariamente</v>
      </c>
      <c r="RPP475" s="44" t="str">
        <f t="shared" si="1320"/>
        <v>Inviable Sanitariamente</v>
      </c>
      <c r="RPQ475" s="44" t="str">
        <f t="shared" si="1320"/>
        <v>Inviable Sanitariamente</v>
      </c>
      <c r="RPR475" s="44" t="str">
        <f t="shared" si="1320"/>
        <v>Inviable Sanitariamente</v>
      </c>
      <c r="RPS475" s="44" t="str">
        <f t="shared" si="1320"/>
        <v>Inviable Sanitariamente</v>
      </c>
      <c r="RPT475" s="44" t="str">
        <f t="shared" si="1320"/>
        <v>Inviable Sanitariamente</v>
      </c>
      <c r="RPU475" s="44" t="str">
        <f t="shared" si="1320"/>
        <v>Inviable Sanitariamente</v>
      </c>
      <c r="RPV475" s="44" t="str">
        <f t="shared" si="1320"/>
        <v>Inviable Sanitariamente</v>
      </c>
      <c r="RPW475" s="44" t="str">
        <f t="shared" si="1320"/>
        <v>Inviable Sanitariamente</v>
      </c>
      <c r="RPX475" s="44" t="str">
        <f t="shared" si="1320"/>
        <v>Inviable Sanitariamente</v>
      </c>
      <c r="RPY475" s="44" t="str">
        <f t="shared" si="1320"/>
        <v>Inviable Sanitariamente</v>
      </c>
      <c r="RPZ475" s="44" t="str">
        <f t="shared" si="1321"/>
        <v>Inviable Sanitariamente</v>
      </c>
      <c r="RQA475" s="44" t="str">
        <f t="shared" si="1321"/>
        <v>Inviable Sanitariamente</v>
      </c>
      <c r="RQB475" s="44" t="str">
        <f t="shared" si="1321"/>
        <v>Inviable Sanitariamente</v>
      </c>
      <c r="RQC475" s="44" t="str">
        <f t="shared" si="1321"/>
        <v>Inviable Sanitariamente</v>
      </c>
      <c r="RQD475" s="44" t="str">
        <f t="shared" si="1321"/>
        <v>Inviable Sanitariamente</v>
      </c>
      <c r="RQE475" s="44" t="str">
        <f t="shared" si="1321"/>
        <v>Inviable Sanitariamente</v>
      </c>
      <c r="RQF475" s="44" t="str">
        <f t="shared" si="1321"/>
        <v>Inviable Sanitariamente</v>
      </c>
      <c r="RQG475" s="44" t="str">
        <f t="shared" si="1321"/>
        <v>Inviable Sanitariamente</v>
      </c>
      <c r="RQH475" s="44" t="str">
        <f t="shared" si="1321"/>
        <v>Inviable Sanitariamente</v>
      </c>
      <c r="RQI475" s="44" t="str">
        <f t="shared" si="1321"/>
        <v>Inviable Sanitariamente</v>
      </c>
      <c r="RQJ475" s="44" t="str">
        <f t="shared" si="1322"/>
        <v>Inviable Sanitariamente</v>
      </c>
      <c r="RQK475" s="44" t="str">
        <f t="shared" si="1322"/>
        <v>Inviable Sanitariamente</v>
      </c>
      <c r="RQL475" s="44" t="str">
        <f t="shared" si="1322"/>
        <v>Inviable Sanitariamente</v>
      </c>
      <c r="RQM475" s="44" t="str">
        <f t="shared" si="1322"/>
        <v>Inviable Sanitariamente</v>
      </c>
      <c r="RQN475" s="44" t="str">
        <f t="shared" si="1322"/>
        <v>Inviable Sanitariamente</v>
      </c>
      <c r="RQO475" s="44" t="str">
        <f t="shared" si="1322"/>
        <v>Inviable Sanitariamente</v>
      </c>
      <c r="RQP475" s="44" t="str">
        <f t="shared" si="1322"/>
        <v>Inviable Sanitariamente</v>
      </c>
      <c r="RQQ475" s="44" t="str">
        <f t="shared" si="1322"/>
        <v>Inviable Sanitariamente</v>
      </c>
      <c r="RQR475" s="44" t="str">
        <f t="shared" si="1322"/>
        <v>Inviable Sanitariamente</v>
      </c>
      <c r="RQS475" s="44" t="str">
        <f t="shared" si="1322"/>
        <v>Inviable Sanitariamente</v>
      </c>
      <c r="RQT475" s="44" t="str">
        <f t="shared" si="1323"/>
        <v>Inviable Sanitariamente</v>
      </c>
      <c r="RQU475" s="44" t="str">
        <f t="shared" si="1323"/>
        <v>Inviable Sanitariamente</v>
      </c>
      <c r="RQV475" s="44" t="str">
        <f t="shared" si="1323"/>
        <v>Inviable Sanitariamente</v>
      </c>
      <c r="RQW475" s="44" t="str">
        <f t="shared" si="1323"/>
        <v>Inviable Sanitariamente</v>
      </c>
      <c r="RQX475" s="44" t="str">
        <f t="shared" si="1323"/>
        <v>Inviable Sanitariamente</v>
      </c>
      <c r="RQY475" s="44" t="str">
        <f t="shared" si="1323"/>
        <v>Inviable Sanitariamente</v>
      </c>
      <c r="RQZ475" s="44" t="str">
        <f t="shared" si="1323"/>
        <v>Inviable Sanitariamente</v>
      </c>
      <c r="RRA475" s="44" t="str">
        <f t="shared" si="1323"/>
        <v>Inviable Sanitariamente</v>
      </c>
      <c r="RRB475" s="44" t="str">
        <f t="shared" si="1323"/>
        <v>Inviable Sanitariamente</v>
      </c>
      <c r="RRC475" s="44" t="str">
        <f t="shared" si="1323"/>
        <v>Inviable Sanitariamente</v>
      </c>
      <c r="RRD475" s="44" t="str">
        <f t="shared" si="1324"/>
        <v>Inviable Sanitariamente</v>
      </c>
      <c r="RRE475" s="44" t="str">
        <f t="shared" si="1324"/>
        <v>Inviable Sanitariamente</v>
      </c>
      <c r="RRF475" s="44" t="str">
        <f t="shared" si="1324"/>
        <v>Inviable Sanitariamente</v>
      </c>
      <c r="RRG475" s="44" t="str">
        <f t="shared" si="1324"/>
        <v>Inviable Sanitariamente</v>
      </c>
      <c r="RRH475" s="44" t="str">
        <f t="shared" si="1324"/>
        <v>Inviable Sanitariamente</v>
      </c>
      <c r="RRI475" s="44" t="str">
        <f t="shared" si="1324"/>
        <v>Inviable Sanitariamente</v>
      </c>
      <c r="RRJ475" s="44" t="str">
        <f t="shared" si="1324"/>
        <v>Inviable Sanitariamente</v>
      </c>
      <c r="RRK475" s="44" t="str">
        <f t="shared" si="1324"/>
        <v>Inviable Sanitariamente</v>
      </c>
      <c r="RRL475" s="44" t="str">
        <f t="shared" si="1324"/>
        <v>Inviable Sanitariamente</v>
      </c>
      <c r="RRM475" s="44" t="str">
        <f t="shared" si="1324"/>
        <v>Inviable Sanitariamente</v>
      </c>
      <c r="RRN475" s="44" t="str">
        <f t="shared" si="1325"/>
        <v>Inviable Sanitariamente</v>
      </c>
      <c r="RRO475" s="44" t="str">
        <f t="shared" si="1325"/>
        <v>Inviable Sanitariamente</v>
      </c>
      <c r="RRP475" s="44" t="str">
        <f t="shared" si="1325"/>
        <v>Inviable Sanitariamente</v>
      </c>
      <c r="RRQ475" s="44" t="str">
        <f t="shared" si="1325"/>
        <v>Inviable Sanitariamente</v>
      </c>
      <c r="RRR475" s="44" t="str">
        <f t="shared" si="1325"/>
        <v>Inviable Sanitariamente</v>
      </c>
      <c r="RRS475" s="44" t="str">
        <f t="shared" si="1325"/>
        <v>Inviable Sanitariamente</v>
      </c>
      <c r="RRT475" s="44" t="str">
        <f t="shared" si="1325"/>
        <v>Inviable Sanitariamente</v>
      </c>
      <c r="RRU475" s="44" t="str">
        <f t="shared" si="1325"/>
        <v>Inviable Sanitariamente</v>
      </c>
      <c r="RRV475" s="44" t="str">
        <f t="shared" si="1325"/>
        <v>Inviable Sanitariamente</v>
      </c>
      <c r="RRW475" s="44" t="str">
        <f t="shared" si="1325"/>
        <v>Inviable Sanitariamente</v>
      </c>
      <c r="RRX475" s="44" t="str">
        <f t="shared" si="1326"/>
        <v>Inviable Sanitariamente</v>
      </c>
      <c r="RRY475" s="44" t="str">
        <f t="shared" si="1326"/>
        <v>Inviable Sanitariamente</v>
      </c>
      <c r="RRZ475" s="44" t="str">
        <f t="shared" si="1326"/>
        <v>Inviable Sanitariamente</v>
      </c>
      <c r="RSA475" s="44" t="str">
        <f t="shared" si="1326"/>
        <v>Inviable Sanitariamente</v>
      </c>
      <c r="RSB475" s="44" t="str">
        <f t="shared" si="1326"/>
        <v>Inviable Sanitariamente</v>
      </c>
      <c r="RSC475" s="44" t="str">
        <f t="shared" si="1326"/>
        <v>Inviable Sanitariamente</v>
      </c>
      <c r="RSD475" s="44" t="str">
        <f t="shared" si="1326"/>
        <v>Inviable Sanitariamente</v>
      </c>
      <c r="RSE475" s="44" t="str">
        <f t="shared" si="1326"/>
        <v>Inviable Sanitariamente</v>
      </c>
      <c r="RSF475" s="44" t="str">
        <f t="shared" si="1326"/>
        <v>Inviable Sanitariamente</v>
      </c>
      <c r="RSG475" s="44" t="str">
        <f t="shared" si="1326"/>
        <v>Inviable Sanitariamente</v>
      </c>
      <c r="RSH475" s="44" t="str">
        <f t="shared" si="1327"/>
        <v>Inviable Sanitariamente</v>
      </c>
      <c r="RSI475" s="44" t="str">
        <f t="shared" si="1327"/>
        <v>Inviable Sanitariamente</v>
      </c>
      <c r="RSJ475" s="44" t="str">
        <f t="shared" si="1327"/>
        <v>Inviable Sanitariamente</v>
      </c>
      <c r="RSK475" s="44" t="str">
        <f t="shared" si="1327"/>
        <v>Inviable Sanitariamente</v>
      </c>
      <c r="RSL475" s="44" t="str">
        <f t="shared" si="1327"/>
        <v>Inviable Sanitariamente</v>
      </c>
      <c r="RSM475" s="44" t="str">
        <f t="shared" si="1327"/>
        <v>Inviable Sanitariamente</v>
      </c>
      <c r="RSN475" s="44" t="str">
        <f t="shared" si="1327"/>
        <v>Inviable Sanitariamente</v>
      </c>
      <c r="RSO475" s="44" t="str">
        <f t="shared" si="1327"/>
        <v>Inviable Sanitariamente</v>
      </c>
      <c r="RSP475" s="44" t="str">
        <f t="shared" si="1327"/>
        <v>Inviable Sanitariamente</v>
      </c>
      <c r="RSQ475" s="44" t="str">
        <f t="shared" si="1327"/>
        <v>Inviable Sanitariamente</v>
      </c>
      <c r="RSR475" s="44" t="str">
        <f t="shared" si="1328"/>
        <v>Inviable Sanitariamente</v>
      </c>
      <c r="RSS475" s="44" t="str">
        <f t="shared" si="1328"/>
        <v>Inviable Sanitariamente</v>
      </c>
      <c r="RST475" s="44" t="str">
        <f t="shared" si="1328"/>
        <v>Inviable Sanitariamente</v>
      </c>
      <c r="RSU475" s="44" t="str">
        <f t="shared" si="1328"/>
        <v>Inviable Sanitariamente</v>
      </c>
      <c r="RSV475" s="44" t="str">
        <f t="shared" si="1328"/>
        <v>Inviable Sanitariamente</v>
      </c>
      <c r="RSW475" s="44" t="str">
        <f t="shared" si="1328"/>
        <v>Inviable Sanitariamente</v>
      </c>
      <c r="RSX475" s="44" t="str">
        <f t="shared" si="1328"/>
        <v>Inviable Sanitariamente</v>
      </c>
      <c r="RSY475" s="44" t="str">
        <f t="shared" si="1328"/>
        <v>Inviable Sanitariamente</v>
      </c>
      <c r="RSZ475" s="44" t="str">
        <f t="shared" si="1328"/>
        <v>Inviable Sanitariamente</v>
      </c>
      <c r="RTA475" s="44" t="str">
        <f t="shared" si="1328"/>
        <v>Inviable Sanitariamente</v>
      </c>
      <c r="RTB475" s="44" t="str">
        <f t="shared" si="1329"/>
        <v>Inviable Sanitariamente</v>
      </c>
      <c r="RTC475" s="44" t="str">
        <f t="shared" si="1329"/>
        <v>Inviable Sanitariamente</v>
      </c>
      <c r="RTD475" s="44" t="str">
        <f t="shared" si="1329"/>
        <v>Inviable Sanitariamente</v>
      </c>
      <c r="RTE475" s="44" t="str">
        <f t="shared" si="1329"/>
        <v>Inviable Sanitariamente</v>
      </c>
      <c r="RTF475" s="44" t="str">
        <f t="shared" si="1329"/>
        <v>Inviable Sanitariamente</v>
      </c>
      <c r="RTG475" s="44" t="str">
        <f t="shared" si="1329"/>
        <v>Inviable Sanitariamente</v>
      </c>
      <c r="RTH475" s="44" t="str">
        <f t="shared" si="1329"/>
        <v>Inviable Sanitariamente</v>
      </c>
      <c r="RTI475" s="44" t="str">
        <f t="shared" si="1329"/>
        <v>Inviable Sanitariamente</v>
      </c>
      <c r="RTJ475" s="44" t="str">
        <f t="shared" si="1329"/>
        <v>Inviable Sanitariamente</v>
      </c>
      <c r="RTK475" s="44" t="str">
        <f t="shared" si="1329"/>
        <v>Inviable Sanitariamente</v>
      </c>
      <c r="RTL475" s="44" t="str">
        <f t="shared" si="1330"/>
        <v>Inviable Sanitariamente</v>
      </c>
      <c r="RTM475" s="44" t="str">
        <f t="shared" si="1330"/>
        <v>Inviable Sanitariamente</v>
      </c>
      <c r="RTN475" s="44" t="str">
        <f t="shared" si="1330"/>
        <v>Inviable Sanitariamente</v>
      </c>
      <c r="RTO475" s="44" t="str">
        <f t="shared" si="1330"/>
        <v>Inviable Sanitariamente</v>
      </c>
      <c r="RTP475" s="44" t="str">
        <f t="shared" si="1330"/>
        <v>Inviable Sanitariamente</v>
      </c>
      <c r="RTQ475" s="44" t="str">
        <f t="shared" si="1330"/>
        <v>Inviable Sanitariamente</v>
      </c>
      <c r="RTR475" s="44" t="str">
        <f t="shared" si="1330"/>
        <v>Inviable Sanitariamente</v>
      </c>
      <c r="RTS475" s="44" t="str">
        <f t="shared" si="1330"/>
        <v>Inviable Sanitariamente</v>
      </c>
      <c r="RTT475" s="44" t="str">
        <f t="shared" si="1330"/>
        <v>Inviable Sanitariamente</v>
      </c>
      <c r="RTU475" s="44" t="str">
        <f t="shared" si="1330"/>
        <v>Inviable Sanitariamente</v>
      </c>
      <c r="RTV475" s="44" t="str">
        <f t="shared" si="1331"/>
        <v>Inviable Sanitariamente</v>
      </c>
      <c r="RTW475" s="44" t="str">
        <f t="shared" si="1331"/>
        <v>Inviable Sanitariamente</v>
      </c>
      <c r="RTX475" s="44" t="str">
        <f t="shared" si="1331"/>
        <v>Inviable Sanitariamente</v>
      </c>
      <c r="RTY475" s="44" t="str">
        <f t="shared" si="1331"/>
        <v>Inviable Sanitariamente</v>
      </c>
      <c r="RTZ475" s="44" t="str">
        <f t="shared" si="1331"/>
        <v>Inviable Sanitariamente</v>
      </c>
      <c r="RUA475" s="44" t="str">
        <f t="shared" si="1331"/>
        <v>Inviable Sanitariamente</v>
      </c>
      <c r="RUB475" s="44" t="str">
        <f t="shared" si="1331"/>
        <v>Inviable Sanitariamente</v>
      </c>
      <c r="RUC475" s="44" t="str">
        <f t="shared" si="1331"/>
        <v>Inviable Sanitariamente</v>
      </c>
      <c r="RUD475" s="44" t="str">
        <f t="shared" si="1331"/>
        <v>Inviable Sanitariamente</v>
      </c>
      <c r="RUE475" s="44" t="str">
        <f t="shared" si="1331"/>
        <v>Inviable Sanitariamente</v>
      </c>
      <c r="RUF475" s="44" t="str">
        <f t="shared" si="1332"/>
        <v>Inviable Sanitariamente</v>
      </c>
      <c r="RUG475" s="44" t="str">
        <f t="shared" si="1332"/>
        <v>Inviable Sanitariamente</v>
      </c>
      <c r="RUH475" s="44" t="str">
        <f t="shared" si="1332"/>
        <v>Inviable Sanitariamente</v>
      </c>
      <c r="RUI475" s="44" t="str">
        <f t="shared" si="1332"/>
        <v>Inviable Sanitariamente</v>
      </c>
      <c r="RUJ475" s="44" t="str">
        <f t="shared" si="1332"/>
        <v>Inviable Sanitariamente</v>
      </c>
      <c r="RUK475" s="44" t="str">
        <f t="shared" si="1332"/>
        <v>Inviable Sanitariamente</v>
      </c>
      <c r="RUL475" s="44" t="str">
        <f t="shared" si="1332"/>
        <v>Inviable Sanitariamente</v>
      </c>
      <c r="RUM475" s="44" t="str">
        <f t="shared" si="1332"/>
        <v>Inviable Sanitariamente</v>
      </c>
      <c r="RUN475" s="44" t="str">
        <f t="shared" si="1332"/>
        <v>Inviable Sanitariamente</v>
      </c>
      <c r="RUO475" s="44" t="str">
        <f t="shared" si="1332"/>
        <v>Inviable Sanitariamente</v>
      </c>
      <c r="RUP475" s="44" t="str">
        <f t="shared" si="1333"/>
        <v>Inviable Sanitariamente</v>
      </c>
      <c r="RUQ475" s="44" t="str">
        <f t="shared" si="1333"/>
        <v>Inviable Sanitariamente</v>
      </c>
      <c r="RUR475" s="44" t="str">
        <f t="shared" si="1333"/>
        <v>Inviable Sanitariamente</v>
      </c>
      <c r="RUS475" s="44" t="str">
        <f t="shared" si="1333"/>
        <v>Inviable Sanitariamente</v>
      </c>
      <c r="RUT475" s="44" t="str">
        <f t="shared" si="1333"/>
        <v>Inviable Sanitariamente</v>
      </c>
      <c r="RUU475" s="44" t="str">
        <f t="shared" si="1333"/>
        <v>Inviable Sanitariamente</v>
      </c>
      <c r="RUV475" s="44" t="str">
        <f t="shared" si="1333"/>
        <v>Inviable Sanitariamente</v>
      </c>
      <c r="RUW475" s="44" t="str">
        <f t="shared" si="1333"/>
        <v>Inviable Sanitariamente</v>
      </c>
      <c r="RUX475" s="44" t="str">
        <f t="shared" si="1333"/>
        <v>Inviable Sanitariamente</v>
      </c>
      <c r="RUY475" s="44" t="str">
        <f t="shared" si="1333"/>
        <v>Inviable Sanitariamente</v>
      </c>
      <c r="RUZ475" s="44" t="str">
        <f t="shared" si="1334"/>
        <v>Inviable Sanitariamente</v>
      </c>
      <c r="RVA475" s="44" t="str">
        <f t="shared" si="1334"/>
        <v>Inviable Sanitariamente</v>
      </c>
      <c r="RVB475" s="44" t="str">
        <f t="shared" si="1334"/>
        <v>Inviable Sanitariamente</v>
      </c>
      <c r="RVC475" s="44" t="str">
        <f t="shared" si="1334"/>
        <v>Inviable Sanitariamente</v>
      </c>
      <c r="RVD475" s="44" t="str">
        <f t="shared" si="1334"/>
        <v>Inviable Sanitariamente</v>
      </c>
      <c r="RVE475" s="44" t="str">
        <f t="shared" si="1334"/>
        <v>Inviable Sanitariamente</v>
      </c>
      <c r="RVF475" s="44" t="str">
        <f t="shared" si="1334"/>
        <v>Inviable Sanitariamente</v>
      </c>
      <c r="RVG475" s="44" t="str">
        <f t="shared" si="1334"/>
        <v>Inviable Sanitariamente</v>
      </c>
      <c r="RVH475" s="44" t="str">
        <f t="shared" si="1334"/>
        <v>Inviable Sanitariamente</v>
      </c>
      <c r="RVI475" s="44" t="str">
        <f t="shared" si="1334"/>
        <v>Inviable Sanitariamente</v>
      </c>
      <c r="RVJ475" s="44" t="str">
        <f t="shared" si="1335"/>
        <v>Inviable Sanitariamente</v>
      </c>
      <c r="RVK475" s="44" t="str">
        <f t="shared" si="1335"/>
        <v>Inviable Sanitariamente</v>
      </c>
      <c r="RVL475" s="44" t="str">
        <f t="shared" si="1335"/>
        <v>Inviable Sanitariamente</v>
      </c>
      <c r="RVM475" s="44" t="str">
        <f t="shared" si="1335"/>
        <v>Inviable Sanitariamente</v>
      </c>
      <c r="RVN475" s="44" t="str">
        <f t="shared" si="1335"/>
        <v>Inviable Sanitariamente</v>
      </c>
      <c r="RVO475" s="44" t="str">
        <f t="shared" si="1335"/>
        <v>Inviable Sanitariamente</v>
      </c>
      <c r="RVP475" s="44" t="str">
        <f t="shared" si="1335"/>
        <v>Inviable Sanitariamente</v>
      </c>
      <c r="RVQ475" s="44" t="str">
        <f t="shared" si="1335"/>
        <v>Inviable Sanitariamente</v>
      </c>
      <c r="RVR475" s="44" t="str">
        <f t="shared" si="1335"/>
        <v>Inviable Sanitariamente</v>
      </c>
      <c r="RVS475" s="44" t="str">
        <f t="shared" si="1335"/>
        <v>Inviable Sanitariamente</v>
      </c>
      <c r="RVT475" s="44" t="str">
        <f t="shared" si="1336"/>
        <v>Inviable Sanitariamente</v>
      </c>
      <c r="RVU475" s="44" t="str">
        <f t="shared" si="1336"/>
        <v>Inviable Sanitariamente</v>
      </c>
      <c r="RVV475" s="44" t="str">
        <f t="shared" si="1336"/>
        <v>Inviable Sanitariamente</v>
      </c>
      <c r="RVW475" s="44" t="str">
        <f t="shared" si="1336"/>
        <v>Inviable Sanitariamente</v>
      </c>
      <c r="RVX475" s="44" t="str">
        <f t="shared" si="1336"/>
        <v>Inviable Sanitariamente</v>
      </c>
      <c r="RVY475" s="44" t="str">
        <f t="shared" si="1336"/>
        <v>Inviable Sanitariamente</v>
      </c>
      <c r="RVZ475" s="44" t="str">
        <f t="shared" si="1336"/>
        <v>Inviable Sanitariamente</v>
      </c>
      <c r="RWA475" s="44" t="str">
        <f t="shared" si="1336"/>
        <v>Inviable Sanitariamente</v>
      </c>
      <c r="RWB475" s="44" t="str">
        <f t="shared" si="1336"/>
        <v>Inviable Sanitariamente</v>
      </c>
      <c r="RWC475" s="44" t="str">
        <f t="shared" si="1336"/>
        <v>Inviable Sanitariamente</v>
      </c>
      <c r="RWD475" s="44" t="str">
        <f t="shared" si="1337"/>
        <v>Inviable Sanitariamente</v>
      </c>
      <c r="RWE475" s="44" t="str">
        <f t="shared" si="1337"/>
        <v>Inviable Sanitariamente</v>
      </c>
      <c r="RWF475" s="44" t="str">
        <f t="shared" si="1337"/>
        <v>Inviable Sanitariamente</v>
      </c>
      <c r="RWG475" s="44" t="str">
        <f t="shared" si="1337"/>
        <v>Inviable Sanitariamente</v>
      </c>
      <c r="RWH475" s="44" t="str">
        <f t="shared" si="1337"/>
        <v>Inviable Sanitariamente</v>
      </c>
      <c r="RWI475" s="44" t="str">
        <f t="shared" si="1337"/>
        <v>Inviable Sanitariamente</v>
      </c>
      <c r="RWJ475" s="44" t="str">
        <f t="shared" si="1337"/>
        <v>Inviable Sanitariamente</v>
      </c>
      <c r="RWK475" s="44" t="str">
        <f t="shared" si="1337"/>
        <v>Inviable Sanitariamente</v>
      </c>
      <c r="RWL475" s="44" t="str">
        <f t="shared" si="1337"/>
        <v>Inviable Sanitariamente</v>
      </c>
      <c r="RWM475" s="44" t="str">
        <f t="shared" si="1337"/>
        <v>Inviable Sanitariamente</v>
      </c>
      <c r="RWN475" s="44" t="str">
        <f t="shared" si="1338"/>
        <v>Inviable Sanitariamente</v>
      </c>
      <c r="RWO475" s="44" t="str">
        <f t="shared" si="1338"/>
        <v>Inviable Sanitariamente</v>
      </c>
      <c r="RWP475" s="44" t="str">
        <f t="shared" si="1338"/>
        <v>Inviable Sanitariamente</v>
      </c>
      <c r="RWQ475" s="44" t="str">
        <f t="shared" si="1338"/>
        <v>Inviable Sanitariamente</v>
      </c>
      <c r="RWR475" s="44" t="str">
        <f t="shared" si="1338"/>
        <v>Inviable Sanitariamente</v>
      </c>
      <c r="RWS475" s="44" t="str">
        <f t="shared" si="1338"/>
        <v>Inviable Sanitariamente</v>
      </c>
      <c r="RWT475" s="44" t="str">
        <f t="shared" si="1338"/>
        <v>Inviable Sanitariamente</v>
      </c>
      <c r="RWU475" s="44" t="str">
        <f t="shared" si="1338"/>
        <v>Inviable Sanitariamente</v>
      </c>
      <c r="RWV475" s="44" t="str">
        <f t="shared" si="1338"/>
        <v>Inviable Sanitariamente</v>
      </c>
      <c r="RWW475" s="44" t="str">
        <f t="shared" si="1338"/>
        <v>Inviable Sanitariamente</v>
      </c>
      <c r="RWX475" s="44" t="str">
        <f t="shared" si="1339"/>
        <v>Inviable Sanitariamente</v>
      </c>
      <c r="RWY475" s="44" t="str">
        <f t="shared" si="1339"/>
        <v>Inviable Sanitariamente</v>
      </c>
      <c r="RWZ475" s="44" t="str">
        <f t="shared" si="1339"/>
        <v>Inviable Sanitariamente</v>
      </c>
      <c r="RXA475" s="44" t="str">
        <f t="shared" si="1339"/>
        <v>Inviable Sanitariamente</v>
      </c>
      <c r="RXB475" s="44" t="str">
        <f t="shared" si="1339"/>
        <v>Inviable Sanitariamente</v>
      </c>
      <c r="RXC475" s="44" t="str">
        <f t="shared" si="1339"/>
        <v>Inviable Sanitariamente</v>
      </c>
      <c r="RXD475" s="44" t="str">
        <f t="shared" si="1339"/>
        <v>Inviable Sanitariamente</v>
      </c>
      <c r="RXE475" s="44" t="str">
        <f t="shared" si="1339"/>
        <v>Inviable Sanitariamente</v>
      </c>
      <c r="RXF475" s="44" t="str">
        <f t="shared" si="1339"/>
        <v>Inviable Sanitariamente</v>
      </c>
      <c r="RXG475" s="44" t="str">
        <f t="shared" si="1339"/>
        <v>Inviable Sanitariamente</v>
      </c>
      <c r="RXH475" s="44" t="str">
        <f t="shared" si="1340"/>
        <v>Inviable Sanitariamente</v>
      </c>
      <c r="RXI475" s="44" t="str">
        <f t="shared" si="1340"/>
        <v>Inviable Sanitariamente</v>
      </c>
      <c r="RXJ475" s="44" t="str">
        <f t="shared" si="1340"/>
        <v>Inviable Sanitariamente</v>
      </c>
      <c r="RXK475" s="44" t="str">
        <f t="shared" si="1340"/>
        <v>Inviable Sanitariamente</v>
      </c>
      <c r="RXL475" s="44" t="str">
        <f t="shared" si="1340"/>
        <v>Inviable Sanitariamente</v>
      </c>
      <c r="RXM475" s="44" t="str">
        <f t="shared" si="1340"/>
        <v>Inviable Sanitariamente</v>
      </c>
      <c r="RXN475" s="44" t="str">
        <f t="shared" si="1340"/>
        <v>Inviable Sanitariamente</v>
      </c>
      <c r="RXO475" s="44" t="str">
        <f t="shared" si="1340"/>
        <v>Inviable Sanitariamente</v>
      </c>
      <c r="RXP475" s="44" t="str">
        <f t="shared" si="1340"/>
        <v>Inviable Sanitariamente</v>
      </c>
      <c r="RXQ475" s="44" t="str">
        <f t="shared" si="1340"/>
        <v>Inviable Sanitariamente</v>
      </c>
      <c r="RXR475" s="44" t="str">
        <f t="shared" si="1341"/>
        <v>Inviable Sanitariamente</v>
      </c>
      <c r="RXS475" s="44" t="str">
        <f t="shared" si="1341"/>
        <v>Inviable Sanitariamente</v>
      </c>
      <c r="RXT475" s="44" t="str">
        <f t="shared" si="1341"/>
        <v>Inviable Sanitariamente</v>
      </c>
      <c r="RXU475" s="44" t="str">
        <f t="shared" si="1341"/>
        <v>Inviable Sanitariamente</v>
      </c>
      <c r="RXV475" s="44" t="str">
        <f t="shared" si="1341"/>
        <v>Inviable Sanitariamente</v>
      </c>
      <c r="RXW475" s="44" t="str">
        <f t="shared" si="1341"/>
        <v>Inviable Sanitariamente</v>
      </c>
      <c r="RXX475" s="44" t="str">
        <f t="shared" si="1341"/>
        <v>Inviable Sanitariamente</v>
      </c>
      <c r="RXY475" s="44" t="str">
        <f t="shared" si="1341"/>
        <v>Inviable Sanitariamente</v>
      </c>
      <c r="RXZ475" s="44" t="str">
        <f t="shared" si="1341"/>
        <v>Inviable Sanitariamente</v>
      </c>
      <c r="RYA475" s="44" t="str">
        <f t="shared" si="1341"/>
        <v>Inviable Sanitariamente</v>
      </c>
      <c r="RYB475" s="44" t="str">
        <f t="shared" si="1342"/>
        <v>Inviable Sanitariamente</v>
      </c>
      <c r="RYC475" s="44" t="str">
        <f t="shared" si="1342"/>
        <v>Inviable Sanitariamente</v>
      </c>
      <c r="RYD475" s="44" t="str">
        <f t="shared" si="1342"/>
        <v>Inviable Sanitariamente</v>
      </c>
      <c r="RYE475" s="44" t="str">
        <f t="shared" si="1342"/>
        <v>Inviable Sanitariamente</v>
      </c>
      <c r="RYF475" s="44" t="str">
        <f t="shared" si="1342"/>
        <v>Inviable Sanitariamente</v>
      </c>
      <c r="RYG475" s="44" t="str">
        <f t="shared" si="1342"/>
        <v>Inviable Sanitariamente</v>
      </c>
      <c r="RYH475" s="44" t="str">
        <f t="shared" si="1342"/>
        <v>Inviable Sanitariamente</v>
      </c>
      <c r="RYI475" s="44" t="str">
        <f t="shared" si="1342"/>
        <v>Inviable Sanitariamente</v>
      </c>
      <c r="RYJ475" s="44" t="str">
        <f t="shared" si="1342"/>
        <v>Inviable Sanitariamente</v>
      </c>
      <c r="RYK475" s="44" t="str">
        <f t="shared" si="1342"/>
        <v>Inviable Sanitariamente</v>
      </c>
      <c r="RYL475" s="44" t="str">
        <f t="shared" si="1343"/>
        <v>Inviable Sanitariamente</v>
      </c>
      <c r="RYM475" s="44" t="str">
        <f t="shared" si="1343"/>
        <v>Inviable Sanitariamente</v>
      </c>
      <c r="RYN475" s="44" t="str">
        <f t="shared" si="1343"/>
        <v>Inviable Sanitariamente</v>
      </c>
      <c r="RYO475" s="44" t="str">
        <f t="shared" si="1343"/>
        <v>Inviable Sanitariamente</v>
      </c>
      <c r="RYP475" s="44" t="str">
        <f t="shared" si="1343"/>
        <v>Inviable Sanitariamente</v>
      </c>
      <c r="RYQ475" s="44" t="str">
        <f t="shared" si="1343"/>
        <v>Inviable Sanitariamente</v>
      </c>
      <c r="RYR475" s="44" t="str">
        <f t="shared" si="1343"/>
        <v>Inviable Sanitariamente</v>
      </c>
      <c r="RYS475" s="44" t="str">
        <f t="shared" si="1343"/>
        <v>Inviable Sanitariamente</v>
      </c>
      <c r="RYT475" s="44" t="str">
        <f t="shared" si="1343"/>
        <v>Inviable Sanitariamente</v>
      </c>
      <c r="RYU475" s="44" t="str">
        <f t="shared" si="1343"/>
        <v>Inviable Sanitariamente</v>
      </c>
      <c r="RYV475" s="44" t="str">
        <f t="shared" si="1344"/>
        <v>Inviable Sanitariamente</v>
      </c>
      <c r="RYW475" s="44" t="str">
        <f t="shared" si="1344"/>
        <v>Inviable Sanitariamente</v>
      </c>
      <c r="RYX475" s="44" t="str">
        <f t="shared" si="1344"/>
        <v>Inviable Sanitariamente</v>
      </c>
      <c r="RYY475" s="44" t="str">
        <f t="shared" si="1344"/>
        <v>Inviable Sanitariamente</v>
      </c>
      <c r="RYZ475" s="44" t="str">
        <f t="shared" si="1344"/>
        <v>Inviable Sanitariamente</v>
      </c>
      <c r="RZA475" s="44" t="str">
        <f t="shared" si="1344"/>
        <v>Inviable Sanitariamente</v>
      </c>
      <c r="RZB475" s="44" t="str">
        <f t="shared" si="1344"/>
        <v>Inviable Sanitariamente</v>
      </c>
      <c r="RZC475" s="44" t="str">
        <f t="shared" si="1344"/>
        <v>Inviable Sanitariamente</v>
      </c>
      <c r="RZD475" s="44" t="str">
        <f t="shared" si="1344"/>
        <v>Inviable Sanitariamente</v>
      </c>
      <c r="RZE475" s="44" t="str">
        <f t="shared" si="1344"/>
        <v>Inviable Sanitariamente</v>
      </c>
      <c r="RZF475" s="44" t="str">
        <f t="shared" si="1345"/>
        <v>Inviable Sanitariamente</v>
      </c>
      <c r="RZG475" s="44" t="str">
        <f t="shared" si="1345"/>
        <v>Inviable Sanitariamente</v>
      </c>
      <c r="RZH475" s="44" t="str">
        <f t="shared" si="1345"/>
        <v>Inviable Sanitariamente</v>
      </c>
      <c r="RZI475" s="44" t="str">
        <f t="shared" si="1345"/>
        <v>Inviable Sanitariamente</v>
      </c>
      <c r="RZJ475" s="44" t="str">
        <f t="shared" si="1345"/>
        <v>Inviable Sanitariamente</v>
      </c>
      <c r="RZK475" s="44" t="str">
        <f t="shared" si="1345"/>
        <v>Inviable Sanitariamente</v>
      </c>
      <c r="RZL475" s="44" t="str">
        <f t="shared" si="1345"/>
        <v>Inviable Sanitariamente</v>
      </c>
      <c r="RZM475" s="44" t="str">
        <f t="shared" si="1345"/>
        <v>Inviable Sanitariamente</v>
      </c>
      <c r="RZN475" s="44" t="str">
        <f t="shared" si="1345"/>
        <v>Inviable Sanitariamente</v>
      </c>
      <c r="RZO475" s="44" t="str">
        <f t="shared" si="1345"/>
        <v>Inviable Sanitariamente</v>
      </c>
      <c r="RZP475" s="44" t="str">
        <f t="shared" si="1346"/>
        <v>Inviable Sanitariamente</v>
      </c>
      <c r="RZQ475" s="44" t="str">
        <f t="shared" si="1346"/>
        <v>Inviable Sanitariamente</v>
      </c>
      <c r="RZR475" s="44" t="str">
        <f t="shared" si="1346"/>
        <v>Inviable Sanitariamente</v>
      </c>
      <c r="RZS475" s="44" t="str">
        <f t="shared" si="1346"/>
        <v>Inviable Sanitariamente</v>
      </c>
      <c r="RZT475" s="44" t="str">
        <f t="shared" si="1346"/>
        <v>Inviable Sanitariamente</v>
      </c>
      <c r="RZU475" s="44" t="str">
        <f t="shared" si="1346"/>
        <v>Inviable Sanitariamente</v>
      </c>
      <c r="RZV475" s="44" t="str">
        <f t="shared" si="1346"/>
        <v>Inviable Sanitariamente</v>
      </c>
      <c r="RZW475" s="44" t="str">
        <f t="shared" si="1346"/>
        <v>Inviable Sanitariamente</v>
      </c>
      <c r="RZX475" s="44" t="str">
        <f t="shared" si="1346"/>
        <v>Inviable Sanitariamente</v>
      </c>
      <c r="RZY475" s="44" t="str">
        <f t="shared" si="1346"/>
        <v>Inviable Sanitariamente</v>
      </c>
      <c r="RZZ475" s="44" t="str">
        <f t="shared" si="1347"/>
        <v>Inviable Sanitariamente</v>
      </c>
      <c r="SAA475" s="44" t="str">
        <f t="shared" si="1347"/>
        <v>Inviable Sanitariamente</v>
      </c>
      <c r="SAB475" s="44" t="str">
        <f t="shared" si="1347"/>
        <v>Inviable Sanitariamente</v>
      </c>
      <c r="SAC475" s="44" t="str">
        <f t="shared" si="1347"/>
        <v>Inviable Sanitariamente</v>
      </c>
      <c r="SAD475" s="44" t="str">
        <f t="shared" si="1347"/>
        <v>Inviable Sanitariamente</v>
      </c>
      <c r="SAE475" s="44" t="str">
        <f t="shared" si="1347"/>
        <v>Inviable Sanitariamente</v>
      </c>
      <c r="SAF475" s="44" t="str">
        <f t="shared" si="1347"/>
        <v>Inviable Sanitariamente</v>
      </c>
      <c r="SAG475" s="44" t="str">
        <f t="shared" si="1347"/>
        <v>Inviable Sanitariamente</v>
      </c>
      <c r="SAH475" s="44" t="str">
        <f t="shared" si="1347"/>
        <v>Inviable Sanitariamente</v>
      </c>
      <c r="SAI475" s="44" t="str">
        <f t="shared" si="1347"/>
        <v>Inviable Sanitariamente</v>
      </c>
      <c r="SAJ475" s="44" t="str">
        <f t="shared" si="1348"/>
        <v>Inviable Sanitariamente</v>
      </c>
      <c r="SAK475" s="44" t="str">
        <f t="shared" si="1348"/>
        <v>Inviable Sanitariamente</v>
      </c>
      <c r="SAL475" s="44" t="str">
        <f t="shared" si="1348"/>
        <v>Inviable Sanitariamente</v>
      </c>
      <c r="SAM475" s="44" t="str">
        <f t="shared" si="1348"/>
        <v>Inviable Sanitariamente</v>
      </c>
      <c r="SAN475" s="44" t="str">
        <f t="shared" si="1348"/>
        <v>Inviable Sanitariamente</v>
      </c>
      <c r="SAO475" s="44" t="str">
        <f t="shared" si="1348"/>
        <v>Inviable Sanitariamente</v>
      </c>
      <c r="SAP475" s="44" t="str">
        <f t="shared" si="1348"/>
        <v>Inviable Sanitariamente</v>
      </c>
      <c r="SAQ475" s="44" t="str">
        <f t="shared" si="1348"/>
        <v>Inviable Sanitariamente</v>
      </c>
      <c r="SAR475" s="44" t="str">
        <f t="shared" si="1348"/>
        <v>Inviable Sanitariamente</v>
      </c>
      <c r="SAS475" s="44" t="str">
        <f t="shared" si="1348"/>
        <v>Inviable Sanitariamente</v>
      </c>
      <c r="SAT475" s="44" t="str">
        <f t="shared" si="1349"/>
        <v>Inviable Sanitariamente</v>
      </c>
      <c r="SAU475" s="44" t="str">
        <f t="shared" si="1349"/>
        <v>Inviable Sanitariamente</v>
      </c>
      <c r="SAV475" s="44" t="str">
        <f t="shared" si="1349"/>
        <v>Inviable Sanitariamente</v>
      </c>
      <c r="SAW475" s="44" t="str">
        <f t="shared" si="1349"/>
        <v>Inviable Sanitariamente</v>
      </c>
      <c r="SAX475" s="44" t="str">
        <f t="shared" si="1349"/>
        <v>Inviable Sanitariamente</v>
      </c>
      <c r="SAY475" s="44" t="str">
        <f t="shared" si="1349"/>
        <v>Inviable Sanitariamente</v>
      </c>
      <c r="SAZ475" s="44" t="str">
        <f t="shared" si="1349"/>
        <v>Inviable Sanitariamente</v>
      </c>
      <c r="SBA475" s="44" t="str">
        <f t="shared" si="1349"/>
        <v>Inviable Sanitariamente</v>
      </c>
      <c r="SBB475" s="44" t="str">
        <f t="shared" si="1349"/>
        <v>Inviable Sanitariamente</v>
      </c>
      <c r="SBC475" s="44" t="str">
        <f t="shared" si="1349"/>
        <v>Inviable Sanitariamente</v>
      </c>
      <c r="SBD475" s="44" t="str">
        <f t="shared" si="1350"/>
        <v>Inviable Sanitariamente</v>
      </c>
      <c r="SBE475" s="44" t="str">
        <f t="shared" si="1350"/>
        <v>Inviable Sanitariamente</v>
      </c>
      <c r="SBF475" s="44" t="str">
        <f t="shared" si="1350"/>
        <v>Inviable Sanitariamente</v>
      </c>
      <c r="SBG475" s="44" t="str">
        <f t="shared" si="1350"/>
        <v>Inviable Sanitariamente</v>
      </c>
      <c r="SBH475" s="44" t="str">
        <f t="shared" si="1350"/>
        <v>Inviable Sanitariamente</v>
      </c>
      <c r="SBI475" s="44" t="str">
        <f t="shared" si="1350"/>
        <v>Inviable Sanitariamente</v>
      </c>
      <c r="SBJ475" s="44" t="str">
        <f t="shared" si="1350"/>
        <v>Inviable Sanitariamente</v>
      </c>
      <c r="SBK475" s="44" t="str">
        <f t="shared" si="1350"/>
        <v>Inviable Sanitariamente</v>
      </c>
      <c r="SBL475" s="44" t="str">
        <f t="shared" si="1350"/>
        <v>Inviable Sanitariamente</v>
      </c>
      <c r="SBM475" s="44" t="str">
        <f t="shared" si="1350"/>
        <v>Inviable Sanitariamente</v>
      </c>
      <c r="SBN475" s="44" t="str">
        <f t="shared" si="1351"/>
        <v>Inviable Sanitariamente</v>
      </c>
      <c r="SBO475" s="44" t="str">
        <f t="shared" si="1351"/>
        <v>Inviable Sanitariamente</v>
      </c>
      <c r="SBP475" s="44" t="str">
        <f t="shared" si="1351"/>
        <v>Inviable Sanitariamente</v>
      </c>
      <c r="SBQ475" s="44" t="str">
        <f t="shared" si="1351"/>
        <v>Inviable Sanitariamente</v>
      </c>
      <c r="SBR475" s="44" t="str">
        <f t="shared" si="1351"/>
        <v>Inviable Sanitariamente</v>
      </c>
      <c r="SBS475" s="44" t="str">
        <f t="shared" si="1351"/>
        <v>Inviable Sanitariamente</v>
      </c>
      <c r="SBT475" s="44" t="str">
        <f t="shared" si="1351"/>
        <v>Inviable Sanitariamente</v>
      </c>
      <c r="SBU475" s="44" t="str">
        <f t="shared" si="1351"/>
        <v>Inviable Sanitariamente</v>
      </c>
      <c r="SBV475" s="44" t="str">
        <f t="shared" si="1351"/>
        <v>Inviable Sanitariamente</v>
      </c>
      <c r="SBW475" s="44" t="str">
        <f t="shared" si="1351"/>
        <v>Inviable Sanitariamente</v>
      </c>
      <c r="SBX475" s="44" t="str">
        <f t="shared" si="1352"/>
        <v>Inviable Sanitariamente</v>
      </c>
      <c r="SBY475" s="44" t="str">
        <f t="shared" si="1352"/>
        <v>Inviable Sanitariamente</v>
      </c>
      <c r="SBZ475" s="44" t="str">
        <f t="shared" si="1352"/>
        <v>Inviable Sanitariamente</v>
      </c>
      <c r="SCA475" s="44" t="str">
        <f t="shared" si="1352"/>
        <v>Inviable Sanitariamente</v>
      </c>
      <c r="SCB475" s="44" t="str">
        <f t="shared" si="1352"/>
        <v>Inviable Sanitariamente</v>
      </c>
      <c r="SCC475" s="44" t="str">
        <f t="shared" si="1352"/>
        <v>Inviable Sanitariamente</v>
      </c>
      <c r="SCD475" s="44" t="str">
        <f t="shared" si="1352"/>
        <v>Inviable Sanitariamente</v>
      </c>
      <c r="SCE475" s="44" t="str">
        <f t="shared" si="1352"/>
        <v>Inviable Sanitariamente</v>
      </c>
      <c r="SCF475" s="44" t="str">
        <f t="shared" si="1352"/>
        <v>Inviable Sanitariamente</v>
      </c>
      <c r="SCG475" s="44" t="str">
        <f t="shared" si="1352"/>
        <v>Inviable Sanitariamente</v>
      </c>
      <c r="SCH475" s="44" t="str">
        <f t="shared" si="1353"/>
        <v>Inviable Sanitariamente</v>
      </c>
      <c r="SCI475" s="44" t="str">
        <f t="shared" si="1353"/>
        <v>Inviable Sanitariamente</v>
      </c>
      <c r="SCJ475" s="44" t="str">
        <f t="shared" si="1353"/>
        <v>Inviable Sanitariamente</v>
      </c>
      <c r="SCK475" s="44" t="str">
        <f t="shared" si="1353"/>
        <v>Inviable Sanitariamente</v>
      </c>
      <c r="SCL475" s="44" t="str">
        <f t="shared" si="1353"/>
        <v>Inviable Sanitariamente</v>
      </c>
      <c r="SCM475" s="44" t="str">
        <f t="shared" si="1353"/>
        <v>Inviable Sanitariamente</v>
      </c>
      <c r="SCN475" s="44" t="str">
        <f t="shared" si="1353"/>
        <v>Inviable Sanitariamente</v>
      </c>
      <c r="SCO475" s="44" t="str">
        <f t="shared" si="1353"/>
        <v>Inviable Sanitariamente</v>
      </c>
      <c r="SCP475" s="44" t="str">
        <f t="shared" si="1353"/>
        <v>Inviable Sanitariamente</v>
      </c>
      <c r="SCQ475" s="44" t="str">
        <f t="shared" si="1353"/>
        <v>Inviable Sanitariamente</v>
      </c>
      <c r="SCR475" s="44" t="str">
        <f t="shared" si="1354"/>
        <v>Inviable Sanitariamente</v>
      </c>
      <c r="SCS475" s="44" t="str">
        <f t="shared" si="1354"/>
        <v>Inviable Sanitariamente</v>
      </c>
      <c r="SCT475" s="44" t="str">
        <f t="shared" si="1354"/>
        <v>Inviable Sanitariamente</v>
      </c>
      <c r="SCU475" s="44" t="str">
        <f t="shared" si="1354"/>
        <v>Inviable Sanitariamente</v>
      </c>
      <c r="SCV475" s="44" t="str">
        <f t="shared" si="1354"/>
        <v>Inviable Sanitariamente</v>
      </c>
      <c r="SCW475" s="44" t="str">
        <f t="shared" si="1354"/>
        <v>Inviable Sanitariamente</v>
      </c>
      <c r="SCX475" s="44" t="str">
        <f t="shared" si="1354"/>
        <v>Inviable Sanitariamente</v>
      </c>
      <c r="SCY475" s="44" t="str">
        <f t="shared" si="1354"/>
        <v>Inviable Sanitariamente</v>
      </c>
      <c r="SCZ475" s="44" t="str">
        <f t="shared" si="1354"/>
        <v>Inviable Sanitariamente</v>
      </c>
      <c r="SDA475" s="44" t="str">
        <f t="shared" si="1354"/>
        <v>Inviable Sanitariamente</v>
      </c>
      <c r="SDB475" s="44" t="str">
        <f t="shared" si="1355"/>
        <v>Inviable Sanitariamente</v>
      </c>
      <c r="SDC475" s="44" t="str">
        <f t="shared" si="1355"/>
        <v>Inviable Sanitariamente</v>
      </c>
      <c r="SDD475" s="44" t="str">
        <f t="shared" si="1355"/>
        <v>Inviable Sanitariamente</v>
      </c>
      <c r="SDE475" s="44" t="str">
        <f t="shared" si="1355"/>
        <v>Inviable Sanitariamente</v>
      </c>
      <c r="SDF475" s="44" t="str">
        <f t="shared" si="1355"/>
        <v>Inviable Sanitariamente</v>
      </c>
      <c r="SDG475" s="44" t="str">
        <f t="shared" si="1355"/>
        <v>Inviable Sanitariamente</v>
      </c>
      <c r="SDH475" s="44" t="str">
        <f t="shared" si="1355"/>
        <v>Inviable Sanitariamente</v>
      </c>
      <c r="SDI475" s="44" t="str">
        <f t="shared" si="1355"/>
        <v>Inviable Sanitariamente</v>
      </c>
      <c r="SDJ475" s="44" t="str">
        <f t="shared" si="1355"/>
        <v>Inviable Sanitariamente</v>
      </c>
      <c r="SDK475" s="44" t="str">
        <f t="shared" si="1355"/>
        <v>Inviable Sanitariamente</v>
      </c>
      <c r="SDL475" s="44" t="str">
        <f t="shared" si="1356"/>
        <v>Inviable Sanitariamente</v>
      </c>
      <c r="SDM475" s="44" t="str">
        <f t="shared" si="1356"/>
        <v>Inviable Sanitariamente</v>
      </c>
      <c r="SDN475" s="44" t="str">
        <f t="shared" si="1356"/>
        <v>Inviable Sanitariamente</v>
      </c>
      <c r="SDO475" s="44" t="str">
        <f t="shared" si="1356"/>
        <v>Inviable Sanitariamente</v>
      </c>
      <c r="SDP475" s="44" t="str">
        <f t="shared" si="1356"/>
        <v>Inviable Sanitariamente</v>
      </c>
      <c r="SDQ475" s="44" t="str">
        <f t="shared" si="1356"/>
        <v>Inviable Sanitariamente</v>
      </c>
      <c r="SDR475" s="44" t="str">
        <f t="shared" si="1356"/>
        <v>Inviable Sanitariamente</v>
      </c>
      <c r="SDS475" s="44" t="str">
        <f t="shared" si="1356"/>
        <v>Inviable Sanitariamente</v>
      </c>
      <c r="SDT475" s="44" t="str">
        <f t="shared" si="1356"/>
        <v>Inviable Sanitariamente</v>
      </c>
      <c r="SDU475" s="44" t="str">
        <f t="shared" si="1356"/>
        <v>Inviable Sanitariamente</v>
      </c>
      <c r="SDV475" s="44" t="str">
        <f t="shared" si="1357"/>
        <v>Inviable Sanitariamente</v>
      </c>
      <c r="SDW475" s="44" t="str">
        <f t="shared" si="1357"/>
        <v>Inviable Sanitariamente</v>
      </c>
      <c r="SDX475" s="44" t="str">
        <f t="shared" si="1357"/>
        <v>Inviable Sanitariamente</v>
      </c>
      <c r="SDY475" s="44" t="str">
        <f t="shared" si="1357"/>
        <v>Inviable Sanitariamente</v>
      </c>
      <c r="SDZ475" s="44" t="str">
        <f t="shared" si="1357"/>
        <v>Inviable Sanitariamente</v>
      </c>
      <c r="SEA475" s="44" t="str">
        <f t="shared" si="1357"/>
        <v>Inviable Sanitariamente</v>
      </c>
      <c r="SEB475" s="44" t="str">
        <f t="shared" si="1357"/>
        <v>Inviable Sanitariamente</v>
      </c>
      <c r="SEC475" s="44" t="str">
        <f t="shared" si="1357"/>
        <v>Inviable Sanitariamente</v>
      </c>
      <c r="SED475" s="44" t="str">
        <f t="shared" si="1357"/>
        <v>Inviable Sanitariamente</v>
      </c>
      <c r="SEE475" s="44" t="str">
        <f t="shared" si="1357"/>
        <v>Inviable Sanitariamente</v>
      </c>
      <c r="SEF475" s="44" t="str">
        <f t="shared" si="1358"/>
        <v>Inviable Sanitariamente</v>
      </c>
      <c r="SEG475" s="44" t="str">
        <f t="shared" si="1358"/>
        <v>Inviable Sanitariamente</v>
      </c>
      <c r="SEH475" s="44" t="str">
        <f t="shared" si="1358"/>
        <v>Inviable Sanitariamente</v>
      </c>
      <c r="SEI475" s="44" t="str">
        <f t="shared" si="1358"/>
        <v>Inviable Sanitariamente</v>
      </c>
      <c r="SEJ475" s="44" t="str">
        <f t="shared" si="1358"/>
        <v>Inviable Sanitariamente</v>
      </c>
      <c r="SEK475" s="44" t="str">
        <f t="shared" si="1358"/>
        <v>Inviable Sanitariamente</v>
      </c>
      <c r="SEL475" s="44" t="str">
        <f t="shared" si="1358"/>
        <v>Inviable Sanitariamente</v>
      </c>
      <c r="SEM475" s="44" t="str">
        <f t="shared" si="1358"/>
        <v>Inviable Sanitariamente</v>
      </c>
      <c r="SEN475" s="44" t="str">
        <f t="shared" si="1358"/>
        <v>Inviable Sanitariamente</v>
      </c>
      <c r="SEO475" s="44" t="str">
        <f t="shared" si="1358"/>
        <v>Inviable Sanitariamente</v>
      </c>
      <c r="SEP475" s="44" t="str">
        <f t="shared" si="1359"/>
        <v>Inviable Sanitariamente</v>
      </c>
      <c r="SEQ475" s="44" t="str">
        <f t="shared" si="1359"/>
        <v>Inviable Sanitariamente</v>
      </c>
      <c r="SER475" s="44" t="str">
        <f t="shared" si="1359"/>
        <v>Inviable Sanitariamente</v>
      </c>
      <c r="SES475" s="44" t="str">
        <f t="shared" si="1359"/>
        <v>Inviable Sanitariamente</v>
      </c>
      <c r="SET475" s="44" t="str">
        <f t="shared" si="1359"/>
        <v>Inviable Sanitariamente</v>
      </c>
      <c r="SEU475" s="44" t="str">
        <f t="shared" si="1359"/>
        <v>Inviable Sanitariamente</v>
      </c>
      <c r="SEV475" s="44" t="str">
        <f t="shared" si="1359"/>
        <v>Inviable Sanitariamente</v>
      </c>
      <c r="SEW475" s="44" t="str">
        <f t="shared" si="1359"/>
        <v>Inviable Sanitariamente</v>
      </c>
      <c r="SEX475" s="44" t="str">
        <f t="shared" si="1359"/>
        <v>Inviable Sanitariamente</v>
      </c>
      <c r="SEY475" s="44" t="str">
        <f t="shared" si="1359"/>
        <v>Inviable Sanitariamente</v>
      </c>
      <c r="SEZ475" s="44" t="str">
        <f t="shared" si="1360"/>
        <v>Inviable Sanitariamente</v>
      </c>
      <c r="SFA475" s="44" t="str">
        <f t="shared" si="1360"/>
        <v>Inviable Sanitariamente</v>
      </c>
      <c r="SFB475" s="44" t="str">
        <f t="shared" si="1360"/>
        <v>Inviable Sanitariamente</v>
      </c>
      <c r="SFC475" s="44" t="str">
        <f t="shared" si="1360"/>
        <v>Inviable Sanitariamente</v>
      </c>
      <c r="SFD475" s="44" t="str">
        <f t="shared" si="1360"/>
        <v>Inviable Sanitariamente</v>
      </c>
      <c r="SFE475" s="44" t="str">
        <f t="shared" si="1360"/>
        <v>Inviable Sanitariamente</v>
      </c>
      <c r="SFF475" s="44" t="str">
        <f t="shared" si="1360"/>
        <v>Inviable Sanitariamente</v>
      </c>
      <c r="SFG475" s="44" t="str">
        <f t="shared" si="1360"/>
        <v>Inviable Sanitariamente</v>
      </c>
      <c r="SFH475" s="44" t="str">
        <f t="shared" si="1360"/>
        <v>Inviable Sanitariamente</v>
      </c>
      <c r="SFI475" s="44" t="str">
        <f t="shared" si="1360"/>
        <v>Inviable Sanitariamente</v>
      </c>
      <c r="SFJ475" s="44" t="str">
        <f t="shared" si="1361"/>
        <v>Inviable Sanitariamente</v>
      </c>
      <c r="SFK475" s="44" t="str">
        <f t="shared" si="1361"/>
        <v>Inviable Sanitariamente</v>
      </c>
      <c r="SFL475" s="44" t="str">
        <f t="shared" si="1361"/>
        <v>Inviable Sanitariamente</v>
      </c>
      <c r="SFM475" s="44" t="str">
        <f t="shared" si="1361"/>
        <v>Inviable Sanitariamente</v>
      </c>
      <c r="SFN475" s="44" t="str">
        <f t="shared" si="1361"/>
        <v>Inviable Sanitariamente</v>
      </c>
      <c r="SFO475" s="44" t="str">
        <f t="shared" si="1361"/>
        <v>Inviable Sanitariamente</v>
      </c>
      <c r="SFP475" s="44" t="str">
        <f t="shared" si="1361"/>
        <v>Inviable Sanitariamente</v>
      </c>
      <c r="SFQ475" s="44" t="str">
        <f t="shared" si="1361"/>
        <v>Inviable Sanitariamente</v>
      </c>
      <c r="SFR475" s="44" t="str">
        <f t="shared" si="1361"/>
        <v>Inviable Sanitariamente</v>
      </c>
      <c r="SFS475" s="44" t="str">
        <f t="shared" si="1361"/>
        <v>Inviable Sanitariamente</v>
      </c>
      <c r="SFT475" s="44" t="str">
        <f t="shared" si="1362"/>
        <v>Inviable Sanitariamente</v>
      </c>
      <c r="SFU475" s="44" t="str">
        <f t="shared" si="1362"/>
        <v>Inviable Sanitariamente</v>
      </c>
      <c r="SFV475" s="44" t="str">
        <f t="shared" si="1362"/>
        <v>Inviable Sanitariamente</v>
      </c>
      <c r="SFW475" s="44" t="str">
        <f t="shared" si="1362"/>
        <v>Inviable Sanitariamente</v>
      </c>
      <c r="SFX475" s="44" t="str">
        <f t="shared" si="1362"/>
        <v>Inviable Sanitariamente</v>
      </c>
      <c r="SFY475" s="44" t="str">
        <f t="shared" si="1362"/>
        <v>Inviable Sanitariamente</v>
      </c>
      <c r="SFZ475" s="44" t="str">
        <f t="shared" si="1362"/>
        <v>Inviable Sanitariamente</v>
      </c>
      <c r="SGA475" s="44" t="str">
        <f t="shared" si="1362"/>
        <v>Inviable Sanitariamente</v>
      </c>
      <c r="SGB475" s="44" t="str">
        <f t="shared" si="1362"/>
        <v>Inviable Sanitariamente</v>
      </c>
      <c r="SGC475" s="44" t="str">
        <f t="shared" si="1362"/>
        <v>Inviable Sanitariamente</v>
      </c>
      <c r="SGD475" s="44" t="str">
        <f t="shared" si="1363"/>
        <v>Inviable Sanitariamente</v>
      </c>
      <c r="SGE475" s="44" t="str">
        <f t="shared" si="1363"/>
        <v>Inviable Sanitariamente</v>
      </c>
      <c r="SGF475" s="44" t="str">
        <f t="shared" si="1363"/>
        <v>Inviable Sanitariamente</v>
      </c>
      <c r="SGG475" s="44" t="str">
        <f t="shared" si="1363"/>
        <v>Inviable Sanitariamente</v>
      </c>
      <c r="SGH475" s="44" t="str">
        <f t="shared" si="1363"/>
        <v>Inviable Sanitariamente</v>
      </c>
      <c r="SGI475" s="44" t="str">
        <f t="shared" si="1363"/>
        <v>Inviable Sanitariamente</v>
      </c>
      <c r="SGJ475" s="44" t="str">
        <f t="shared" si="1363"/>
        <v>Inviable Sanitariamente</v>
      </c>
      <c r="SGK475" s="44" t="str">
        <f t="shared" si="1363"/>
        <v>Inviable Sanitariamente</v>
      </c>
      <c r="SGL475" s="44" t="str">
        <f t="shared" si="1363"/>
        <v>Inviable Sanitariamente</v>
      </c>
      <c r="SGM475" s="44" t="str">
        <f t="shared" si="1363"/>
        <v>Inviable Sanitariamente</v>
      </c>
      <c r="SGN475" s="44" t="str">
        <f t="shared" si="1364"/>
        <v>Inviable Sanitariamente</v>
      </c>
      <c r="SGO475" s="44" t="str">
        <f t="shared" si="1364"/>
        <v>Inviable Sanitariamente</v>
      </c>
      <c r="SGP475" s="44" t="str">
        <f t="shared" si="1364"/>
        <v>Inviable Sanitariamente</v>
      </c>
      <c r="SGQ475" s="44" t="str">
        <f t="shared" si="1364"/>
        <v>Inviable Sanitariamente</v>
      </c>
      <c r="SGR475" s="44" t="str">
        <f t="shared" si="1364"/>
        <v>Inviable Sanitariamente</v>
      </c>
      <c r="SGS475" s="44" t="str">
        <f t="shared" si="1364"/>
        <v>Inviable Sanitariamente</v>
      </c>
      <c r="SGT475" s="44" t="str">
        <f t="shared" si="1364"/>
        <v>Inviable Sanitariamente</v>
      </c>
      <c r="SGU475" s="44" t="str">
        <f t="shared" si="1364"/>
        <v>Inviable Sanitariamente</v>
      </c>
      <c r="SGV475" s="44" t="str">
        <f t="shared" si="1364"/>
        <v>Inviable Sanitariamente</v>
      </c>
      <c r="SGW475" s="44" t="str">
        <f t="shared" si="1364"/>
        <v>Inviable Sanitariamente</v>
      </c>
      <c r="SGX475" s="44" t="str">
        <f t="shared" si="1365"/>
        <v>Inviable Sanitariamente</v>
      </c>
      <c r="SGY475" s="44" t="str">
        <f t="shared" si="1365"/>
        <v>Inviable Sanitariamente</v>
      </c>
      <c r="SGZ475" s="44" t="str">
        <f t="shared" si="1365"/>
        <v>Inviable Sanitariamente</v>
      </c>
      <c r="SHA475" s="44" t="str">
        <f t="shared" si="1365"/>
        <v>Inviable Sanitariamente</v>
      </c>
      <c r="SHB475" s="44" t="str">
        <f t="shared" si="1365"/>
        <v>Inviable Sanitariamente</v>
      </c>
      <c r="SHC475" s="44" t="str">
        <f t="shared" si="1365"/>
        <v>Inviable Sanitariamente</v>
      </c>
      <c r="SHD475" s="44" t="str">
        <f t="shared" si="1365"/>
        <v>Inviable Sanitariamente</v>
      </c>
      <c r="SHE475" s="44" t="str">
        <f t="shared" si="1365"/>
        <v>Inviable Sanitariamente</v>
      </c>
      <c r="SHF475" s="44" t="str">
        <f t="shared" si="1365"/>
        <v>Inviable Sanitariamente</v>
      </c>
      <c r="SHG475" s="44" t="str">
        <f t="shared" si="1365"/>
        <v>Inviable Sanitariamente</v>
      </c>
      <c r="SHH475" s="44" t="str">
        <f t="shared" si="1366"/>
        <v>Inviable Sanitariamente</v>
      </c>
      <c r="SHI475" s="44" t="str">
        <f t="shared" si="1366"/>
        <v>Inviable Sanitariamente</v>
      </c>
      <c r="SHJ475" s="44" t="str">
        <f t="shared" si="1366"/>
        <v>Inviable Sanitariamente</v>
      </c>
      <c r="SHK475" s="44" t="str">
        <f t="shared" si="1366"/>
        <v>Inviable Sanitariamente</v>
      </c>
      <c r="SHL475" s="44" t="str">
        <f t="shared" si="1366"/>
        <v>Inviable Sanitariamente</v>
      </c>
      <c r="SHM475" s="44" t="str">
        <f t="shared" si="1366"/>
        <v>Inviable Sanitariamente</v>
      </c>
      <c r="SHN475" s="44" t="str">
        <f t="shared" si="1366"/>
        <v>Inviable Sanitariamente</v>
      </c>
      <c r="SHO475" s="44" t="str">
        <f t="shared" si="1366"/>
        <v>Inviable Sanitariamente</v>
      </c>
      <c r="SHP475" s="44" t="str">
        <f t="shared" si="1366"/>
        <v>Inviable Sanitariamente</v>
      </c>
      <c r="SHQ475" s="44" t="str">
        <f t="shared" si="1366"/>
        <v>Inviable Sanitariamente</v>
      </c>
      <c r="SHR475" s="44" t="str">
        <f t="shared" si="1367"/>
        <v>Inviable Sanitariamente</v>
      </c>
      <c r="SHS475" s="44" t="str">
        <f t="shared" si="1367"/>
        <v>Inviable Sanitariamente</v>
      </c>
      <c r="SHT475" s="44" t="str">
        <f t="shared" si="1367"/>
        <v>Inviable Sanitariamente</v>
      </c>
      <c r="SHU475" s="44" t="str">
        <f t="shared" si="1367"/>
        <v>Inviable Sanitariamente</v>
      </c>
      <c r="SHV475" s="44" t="str">
        <f t="shared" si="1367"/>
        <v>Inviable Sanitariamente</v>
      </c>
      <c r="SHW475" s="44" t="str">
        <f t="shared" si="1367"/>
        <v>Inviable Sanitariamente</v>
      </c>
      <c r="SHX475" s="44" t="str">
        <f t="shared" si="1367"/>
        <v>Inviable Sanitariamente</v>
      </c>
      <c r="SHY475" s="44" t="str">
        <f t="shared" si="1367"/>
        <v>Inviable Sanitariamente</v>
      </c>
      <c r="SHZ475" s="44" t="str">
        <f t="shared" si="1367"/>
        <v>Inviable Sanitariamente</v>
      </c>
      <c r="SIA475" s="44" t="str">
        <f t="shared" si="1367"/>
        <v>Inviable Sanitariamente</v>
      </c>
      <c r="SIB475" s="44" t="str">
        <f t="shared" si="1368"/>
        <v>Inviable Sanitariamente</v>
      </c>
      <c r="SIC475" s="44" t="str">
        <f t="shared" si="1368"/>
        <v>Inviable Sanitariamente</v>
      </c>
      <c r="SID475" s="44" t="str">
        <f t="shared" si="1368"/>
        <v>Inviable Sanitariamente</v>
      </c>
      <c r="SIE475" s="44" t="str">
        <f t="shared" si="1368"/>
        <v>Inviable Sanitariamente</v>
      </c>
      <c r="SIF475" s="44" t="str">
        <f t="shared" si="1368"/>
        <v>Inviable Sanitariamente</v>
      </c>
      <c r="SIG475" s="44" t="str">
        <f t="shared" si="1368"/>
        <v>Inviable Sanitariamente</v>
      </c>
      <c r="SIH475" s="44" t="str">
        <f t="shared" si="1368"/>
        <v>Inviable Sanitariamente</v>
      </c>
      <c r="SII475" s="44" t="str">
        <f t="shared" si="1368"/>
        <v>Inviable Sanitariamente</v>
      </c>
      <c r="SIJ475" s="44" t="str">
        <f t="shared" si="1368"/>
        <v>Inviable Sanitariamente</v>
      </c>
      <c r="SIK475" s="44" t="str">
        <f t="shared" si="1368"/>
        <v>Inviable Sanitariamente</v>
      </c>
      <c r="SIL475" s="44" t="str">
        <f t="shared" si="1369"/>
        <v>Inviable Sanitariamente</v>
      </c>
      <c r="SIM475" s="44" t="str">
        <f t="shared" si="1369"/>
        <v>Inviable Sanitariamente</v>
      </c>
      <c r="SIN475" s="44" t="str">
        <f t="shared" si="1369"/>
        <v>Inviable Sanitariamente</v>
      </c>
      <c r="SIO475" s="44" t="str">
        <f t="shared" si="1369"/>
        <v>Inviable Sanitariamente</v>
      </c>
      <c r="SIP475" s="44" t="str">
        <f t="shared" si="1369"/>
        <v>Inviable Sanitariamente</v>
      </c>
      <c r="SIQ475" s="44" t="str">
        <f t="shared" si="1369"/>
        <v>Inviable Sanitariamente</v>
      </c>
      <c r="SIR475" s="44" t="str">
        <f t="shared" si="1369"/>
        <v>Inviable Sanitariamente</v>
      </c>
      <c r="SIS475" s="44" t="str">
        <f t="shared" si="1369"/>
        <v>Inviable Sanitariamente</v>
      </c>
      <c r="SIT475" s="44" t="str">
        <f t="shared" si="1369"/>
        <v>Inviable Sanitariamente</v>
      </c>
      <c r="SIU475" s="44" t="str">
        <f t="shared" si="1369"/>
        <v>Inviable Sanitariamente</v>
      </c>
      <c r="SIV475" s="44" t="str">
        <f t="shared" si="1370"/>
        <v>Inviable Sanitariamente</v>
      </c>
      <c r="SIW475" s="44" t="str">
        <f t="shared" si="1370"/>
        <v>Inviable Sanitariamente</v>
      </c>
      <c r="SIX475" s="44" t="str">
        <f t="shared" si="1370"/>
        <v>Inviable Sanitariamente</v>
      </c>
      <c r="SIY475" s="44" t="str">
        <f t="shared" si="1370"/>
        <v>Inviable Sanitariamente</v>
      </c>
      <c r="SIZ475" s="44" t="str">
        <f t="shared" si="1370"/>
        <v>Inviable Sanitariamente</v>
      </c>
      <c r="SJA475" s="44" t="str">
        <f t="shared" si="1370"/>
        <v>Inviable Sanitariamente</v>
      </c>
      <c r="SJB475" s="44" t="str">
        <f t="shared" si="1370"/>
        <v>Inviable Sanitariamente</v>
      </c>
      <c r="SJC475" s="44" t="str">
        <f t="shared" si="1370"/>
        <v>Inviable Sanitariamente</v>
      </c>
      <c r="SJD475" s="44" t="str">
        <f t="shared" si="1370"/>
        <v>Inviable Sanitariamente</v>
      </c>
      <c r="SJE475" s="44" t="str">
        <f t="shared" si="1370"/>
        <v>Inviable Sanitariamente</v>
      </c>
      <c r="SJF475" s="44" t="str">
        <f t="shared" si="1371"/>
        <v>Inviable Sanitariamente</v>
      </c>
      <c r="SJG475" s="44" t="str">
        <f t="shared" si="1371"/>
        <v>Inviable Sanitariamente</v>
      </c>
      <c r="SJH475" s="44" t="str">
        <f t="shared" si="1371"/>
        <v>Inviable Sanitariamente</v>
      </c>
      <c r="SJI475" s="44" t="str">
        <f t="shared" si="1371"/>
        <v>Inviable Sanitariamente</v>
      </c>
      <c r="SJJ475" s="44" t="str">
        <f t="shared" si="1371"/>
        <v>Inviable Sanitariamente</v>
      </c>
      <c r="SJK475" s="44" t="str">
        <f t="shared" si="1371"/>
        <v>Inviable Sanitariamente</v>
      </c>
      <c r="SJL475" s="44" t="str">
        <f t="shared" si="1371"/>
        <v>Inviable Sanitariamente</v>
      </c>
      <c r="SJM475" s="44" t="str">
        <f t="shared" si="1371"/>
        <v>Inviable Sanitariamente</v>
      </c>
      <c r="SJN475" s="44" t="str">
        <f t="shared" si="1371"/>
        <v>Inviable Sanitariamente</v>
      </c>
      <c r="SJO475" s="44" t="str">
        <f t="shared" si="1371"/>
        <v>Inviable Sanitariamente</v>
      </c>
      <c r="SJP475" s="44" t="str">
        <f t="shared" si="1372"/>
        <v>Inviable Sanitariamente</v>
      </c>
      <c r="SJQ475" s="44" t="str">
        <f t="shared" si="1372"/>
        <v>Inviable Sanitariamente</v>
      </c>
      <c r="SJR475" s="44" t="str">
        <f t="shared" si="1372"/>
        <v>Inviable Sanitariamente</v>
      </c>
      <c r="SJS475" s="44" t="str">
        <f t="shared" si="1372"/>
        <v>Inviable Sanitariamente</v>
      </c>
      <c r="SJT475" s="44" t="str">
        <f t="shared" si="1372"/>
        <v>Inviable Sanitariamente</v>
      </c>
      <c r="SJU475" s="44" t="str">
        <f t="shared" si="1372"/>
        <v>Inviable Sanitariamente</v>
      </c>
      <c r="SJV475" s="44" t="str">
        <f t="shared" si="1372"/>
        <v>Inviable Sanitariamente</v>
      </c>
      <c r="SJW475" s="44" t="str">
        <f t="shared" si="1372"/>
        <v>Inviable Sanitariamente</v>
      </c>
      <c r="SJX475" s="44" t="str">
        <f t="shared" si="1372"/>
        <v>Inviable Sanitariamente</v>
      </c>
      <c r="SJY475" s="44" t="str">
        <f t="shared" si="1372"/>
        <v>Inviable Sanitariamente</v>
      </c>
      <c r="SJZ475" s="44" t="str">
        <f t="shared" si="1373"/>
        <v>Inviable Sanitariamente</v>
      </c>
      <c r="SKA475" s="44" t="str">
        <f t="shared" si="1373"/>
        <v>Inviable Sanitariamente</v>
      </c>
      <c r="SKB475" s="44" t="str">
        <f t="shared" si="1373"/>
        <v>Inviable Sanitariamente</v>
      </c>
      <c r="SKC475" s="44" t="str">
        <f t="shared" si="1373"/>
        <v>Inviable Sanitariamente</v>
      </c>
      <c r="SKD475" s="44" t="str">
        <f t="shared" si="1373"/>
        <v>Inviable Sanitariamente</v>
      </c>
      <c r="SKE475" s="44" t="str">
        <f t="shared" si="1373"/>
        <v>Inviable Sanitariamente</v>
      </c>
      <c r="SKF475" s="44" t="str">
        <f t="shared" si="1373"/>
        <v>Inviable Sanitariamente</v>
      </c>
      <c r="SKG475" s="44" t="str">
        <f t="shared" si="1373"/>
        <v>Inviable Sanitariamente</v>
      </c>
      <c r="SKH475" s="44" t="str">
        <f t="shared" si="1373"/>
        <v>Inviable Sanitariamente</v>
      </c>
      <c r="SKI475" s="44" t="str">
        <f t="shared" si="1373"/>
        <v>Inviable Sanitariamente</v>
      </c>
      <c r="SKJ475" s="44" t="str">
        <f t="shared" si="1374"/>
        <v>Inviable Sanitariamente</v>
      </c>
      <c r="SKK475" s="44" t="str">
        <f t="shared" si="1374"/>
        <v>Inviable Sanitariamente</v>
      </c>
      <c r="SKL475" s="44" t="str">
        <f t="shared" si="1374"/>
        <v>Inviable Sanitariamente</v>
      </c>
      <c r="SKM475" s="44" t="str">
        <f t="shared" si="1374"/>
        <v>Inviable Sanitariamente</v>
      </c>
      <c r="SKN475" s="44" t="str">
        <f t="shared" si="1374"/>
        <v>Inviable Sanitariamente</v>
      </c>
      <c r="SKO475" s="44" t="str">
        <f t="shared" si="1374"/>
        <v>Inviable Sanitariamente</v>
      </c>
      <c r="SKP475" s="44" t="str">
        <f t="shared" si="1374"/>
        <v>Inviable Sanitariamente</v>
      </c>
      <c r="SKQ475" s="44" t="str">
        <f t="shared" si="1374"/>
        <v>Inviable Sanitariamente</v>
      </c>
      <c r="SKR475" s="44" t="str">
        <f t="shared" si="1374"/>
        <v>Inviable Sanitariamente</v>
      </c>
      <c r="SKS475" s="44" t="str">
        <f t="shared" si="1374"/>
        <v>Inviable Sanitariamente</v>
      </c>
      <c r="SKT475" s="44" t="str">
        <f t="shared" si="1375"/>
        <v>Inviable Sanitariamente</v>
      </c>
      <c r="SKU475" s="44" t="str">
        <f t="shared" si="1375"/>
        <v>Inviable Sanitariamente</v>
      </c>
      <c r="SKV475" s="44" t="str">
        <f t="shared" si="1375"/>
        <v>Inviable Sanitariamente</v>
      </c>
      <c r="SKW475" s="44" t="str">
        <f t="shared" si="1375"/>
        <v>Inviable Sanitariamente</v>
      </c>
      <c r="SKX475" s="44" t="str">
        <f t="shared" si="1375"/>
        <v>Inviable Sanitariamente</v>
      </c>
      <c r="SKY475" s="44" t="str">
        <f t="shared" si="1375"/>
        <v>Inviable Sanitariamente</v>
      </c>
      <c r="SKZ475" s="44" t="str">
        <f t="shared" si="1375"/>
        <v>Inviable Sanitariamente</v>
      </c>
      <c r="SLA475" s="44" t="str">
        <f t="shared" si="1375"/>
        <v>Inviable Sanitariamente</v>
      </c>
      <c r="SLB475" s="44" t="str">
        <f t="shared" si="1375"/>
        <v>Inviable Sanitariamente</v>
      </c>
      <c r="SLC475" s="44" t="str">
        <f t="shared" si="1375"/>
        <v>Inviable Sanitariamente</v>
      </c>
      <c r="SLD475" s="44" t="str">
        <f t="shared" si="1376"/>
        <v>Inviable Sanitariamente</v>
      </c>
      <c r="SLE475" s="44" t="str">
        <f t="shared" si="1376"/>
        <v>Inviable Sanitariamente</v>
      </c>
      <c r="SLF475" s="44" t="str">
        <f t="shared" si="1376"/>
        <v>Inviable Sanitariamente</v>
      </c>
      <c r="SLG475" s="44" t="str">
        <f t="shared" si="1376"/>
        <v>Inviable Sanitariamente</v>
      </c>
      <c r="SLH475" s="44" t="str">
        <f t="shared" si="1376"/>
        <v>Inviable Sanitariamente</v>
      </c>
      <c r="SLI475" s="44" t="str">
        <f t="shared" si="1376"/>
        <v>Inviable Sanitariamente</v>
      </c>
      <c r="SLJ475" s="44" t="str">
        <f t="shared" si="1376"/>
        <v>Inviable Sanitariamente</v>
      </c>
      <c r="SLK475" s="44" t="str">
        <f t="shared" si="1376"/>
        <v>Inviable Sanitariamente</v>
      </c>
      <c r="SLL475" s="44" t="str">
        <f t="shared" si="1376"/>
        <v>Inviable Sanitariamente</v>
      </c>
      <c r="SLM475" s="44" t="str">
        <f t="shared" si="1376"/>
        <v>Inviable Sanitariamente</v>
      </c>
      <c r="SLN475" s="44" t="str">
        <f t="shared" si="1377"/>
        <v>Inviable Sanitariamente</v>
      </c>
      <c r="SLO475" s="44" t="str">
        <f t="shared" si="1377"/>
        <v>Inviable Sanitariamente</v>
      </c>
      <c r="SLP475" s="44" t="str">
        <f t="shared" si="1377"/>
        <v>Inviable Sanitariamente</v>
      </c>
      <c r="SLQ475" s="44" t="str">
        <f t="shared" si="1377"/>
        <v>Inviable Sanitariamente</v>
      </c>
      <c r="SLR475" s="44" t="str">
        <f t="shared" si="1377"/>
        <v>Inviable Sanitariamente</v>
      </c>
      <c r="SLS475" s="44" t="str">
        <f t="shared" si="1377"/>
        <v>Inviable Sanitariamente</v>
      </c>
      <c r="SLT475" s="44" t="str">
        <f t="shared" si="1377"/>
        <v>Inviable Sanitariamente</v>
      </c>
      <c r="SLU475" s="44" t="str">
        <f t="shared" si="1377"/>
        <v>Inviable Sanitariamente</v>
      </c>
      <c r="SLV475" s="44" t="str">
        <f t="shared" si="1377"/>
        <v>Inviable Sanitariamente</v>
      </c>
      <c r="SLW475" s="44" t="str">
        <f t="shared" si="1377"/>
        <v>Inviable Sanitariamente</v>
      </c>
      <c r="SLX475" s="44" t="str">
        <f t="shared" si="1378"/>
        <v>Inviable Sanitariamente</v>
      </c>
      <c r="SLY475" s="44" t="str">
        <f t="shared" si="1378"/>
        <v>Inviable Sanitariamente</v>
      </c>
      <c r="SLZ475" s="44" t="str">
        <f t="shared" si="1378"/>
        <v>Inviable Sanitariamente</v>
      </c>
      <c r="SMA475" s="44" t="str">
        <f t="shared" si="1378"/>
        <v>Inviable Sanitariamente</v>
      </c>
      <c r="SMB475" s="44" t="str">
        <f t="shared" si="1378"/>
        <v>Inviable Sanitariamente</v>
      </c>
      <c r="SMC475" s="44" t="str">
        <f t="shared" si="1378"/>
        <v>Inviable Sanitariamente</v>
      </c>
      <c r="SMD475" s="44" t="str">
        <f t="shared" si="1378"/>
        <v>Inviable Sanitariamente</v>
      </c>
      <c r="SME475" s="44" t="str">
        <f t="shared" si="1378"/>
        <v>Inviable Sanitariamente</v>
      </c>
      <c r="SMF475" s="44" t="str">
        <f t="shared" si="1378"/>
        <v>Inviable Sanitariamente</v>
      </c>
      <c r="SMG475" s="44" t="str">
        <f t="shared" si="1378"/>
        <v>Inviable Sanitariamente</v>
      </c>
      <c r="SMH475" s="44" t="str">
        <f t="shared" si="1379"/>
        <v>Inviable Sanitariamente</v>
      </c>
      <c r="SMI475" s="44" t="str">
        <f t="shared" si="1379"/>
        <v>Inviable Sanitariamente</v>
      </c>
      <c r="SMJ475" s="44" t="str">
        <f t="shared" si="1379"/>
        <v>Inviable Sanitariamente</v>
      </c>
      <c r="SMK475" s="44" t="str">
        <f t="shared" si="1379"/>
        <v>Inviable Sanitariamente</v>
      </c>
      <c r="SML475" s="44" t="str">
        <f t="shared" si="1379"/>
        <v>Inviable Sanitariamente</v>
      </c>
      <c r="SMM475" s="44" t="str">
        <f t="shared" si="1379"/>
        <v>Inviable Sanitariamente</v>
      </c>
      <c r="SMN475" s="44" t="str">
        <f t="shared" si="1379"/>
        <v>Inviable Sanitariamente</v>
      </c>
      <c r="SMO475" s="44" t="str">
        <f t="shared" si="1379"/>
        <v>Inviable Sanitariamente</v>
      </c>
      <c r="SMP475" s="44" t="str">
        <f t="shared" si="1379"/>
        <v>Inviable Sanitariamente</v>
      </c>
      <c r="SMQ475" s="44" t="str">
        <f t="shared" si="1379"/>
        <v>Inviable Sanitariamente</v>
      </c>
      <c r="SMR475" s="44" t="str">
        <f t="shared" si="1380"/>
        <v>Inviable Sanitariamente</v>
      </c>
      <c r="SMS475" s="44" t="str">
        <f t="shared" si="1380"/>
        <v>Inviable Sanitariamente</v>
      </c>
      <c r="SMT475" s="44" t="str">
        <f t="shared" si="1380"/>
        <v>Inviable Sanitariamente</v>
      </c>
      <c r="SMU475" s="44" t="str">
        <f t="shared" si="1380"/>
        <v>Inviable Sanitariamente</v>
      </c>
      <c r="SMV475" s="44" t="str">
        <f t="shared" si="1380"/>
        <v>Inviable Sanitariamente</v>
      </c>
      <c r="SMW475" s="44" t="str">
        <f t="shared" si="1380"/>
        <v>Inviable Sanitariamente</v>
      </c>
      <c r="SMX475" s="44" t="str">
        <f t="shared" si="1380"/>
        <v>Inviable Sanitariamente</v>
      </c>
      <c r="SMY475" s="44" t="str">
        <f t="shared" si="1380"/>
        <v>Inviable Sanitariamente</v>
      </c>
      <c r="SMZ475" s="44" t="str">
        <f t="shared" si="1380"/>
        <v>Inviable Sanitariamente</v>
      </c>
      <c r="SNA475" s="44" t="str">
        <f t="shared" si="1380"/>
        <v>Inviable Sanitariamente</v>
      </c>
      <c r="SNB475" s="44" t="str">
        <f t="shared" si="1381"/>
        <v>Inviable Sanitariamente</v>
      </c>
      <c r="SNC475" s="44" t="str">
        <f t="shared" si="1381"/>
        <v>Inviable Sanitariamente</v>
      </c>
      <c r="SND475" s="44" t="str">
        <f t="shared" si="1381"/>
        <v>Inviable Sanitariamente</v>
      </c>
      <c r="SNE475" s="44" t="str">
        <f t="shared" si="1381"/>
        <v>Inviable Sanitariamente</v>
      </c>
      <c r="SNF475" s="44" t="str">
        <f t="shared" si="1381"/>
        <v>Inviable Sanitariamente</v>
      </c>
      <c r="SNG475" s="44" t="str">
        <f t="shared" si="1381"/>
        <v>Inviable Sanitariamente</v>
      </c>
      <c r="SNH475" s="44" t="str">
        <f t="shared" si="1381"/>
        <v>Inviable Sanitariamente</v>
      </c>
      <c r="SNI475" s="44" t="str">
        <f t="shared" si="1381"/>
        <v>Inviable Sanitariamente</v>
      </c>
      <c r="SNJ475" s="44" t="str">
        <f t="shared" si="1381"/>
        <v>Inviable Sanitariamente</v>
      </c>
      <c r="SNK475" s="44" t="str">
        <f t="shared" si="1381"/>
        <v>Inviable Sanitariamente</v>
      </c>
      <c r="SNL475" s="44" t="str">
        <f t="shared" si="1382"/>
        <v>Inviable Sanitariamente</v>
      </c>
      <c r="SNM475" s="44" t="str">
        <f t="shared" si="1382"/>
        <v>Inviable Sanitariamente</v>
      </c>
      <c r="SNN475" s="44" t="str">
        <f t="shared" si="1382"/>
        <v>Inviable Sanitariamente</v>
      </c>
      <c r="SNO475" s="44" t="str">
        <f t="shared" si="1382"/>
        <v>Inviable Sanitariamente</v>
      </c>
      <c r="SNP475" s="44" t="str">
        <f t="shared" si="1382"/>
        <v>Inviable Sanitariamente</v>
      </c>
      <c r="SNQ475" s="44" t="str">
        <f t="shared" si="1382"/>
        <v>Inviable Sanitariamente</v>
      </c>
      <c r="SNR475" s="44" t="str">
        <f t="shared" si="1382"/>
        <v>Inviable Sanitariamente</v>
      </c>
      <c r="SNS475" s="44" t="str">
        <f t="shared" si="1382"/>
        <v>Inviable Sanitariamente</v>
      </c>
      <c r="SNT475" s="44" t="str">
        <f t="shared" si="1382"/>
        <v>Inviable Sanitariamente</v>
      </c>
      <c r="SNU475" s="44" t="str">
        <f t="shared" si="1382"/>
        <v>Inviable Sanitariamente</v>
      </c>
      <c r="SNV475" s="44" t="str">
        <f t="shared" si="1383"/>
        <v>Inviable Sanitariamente</v>
      </c>
      <c r="SNW475" s="44" t="str">
        <f t="shared" si="1383"/>
        <v>Inviable Sanitariamente</v>
      </c>
      <c r="SNX475" s="44" t="str">
        <f t="shared" si="1383"/>
        <v>Inviable Sanitariamente</v>
      </c>
      <c r="SNY475" s="44" t="str">
        <f t="shared" si="1383"/>
        <v>Inviable Sanitariamente</v>
      </c>
      <c r="SNZ475" s="44" t="str">
        <f t="shared" si="1383"/>
        <v>Inviable Sanitariamente</v>
      </c>
      <c r="SOA475" s="44" t="str">
        <f t="shared" si="1383"/>
        <v>Inviable Sanitariamente</v>
      </c>
      <c r="SOB475" s="44" t="str">
        <f t="shared" si="1383"/>
        <v>Inviable Sanitariamente</v>
      </c>
      <c r="SOC475" s="44" t="str">
        <f t="shared" si="1383"/>
        <v>Inviable Sanitariamente</v>
      </c>
      <c r="SOD475" s="44" t="str">
        <f t="shared" si="1383"/>
        <v>Inviable Sanitariamente</v>
      </c>
      <c r="SOE475" s="44" t="str">
        <f t="shared" si="1383"/>
        <v>Inviable Sanitariamente</v>
      </c>
      <c r="SOF475" s="44" t="str">
        <f t="shared" si="1384"/>
        <v>Inviable Sanitariamente</v>
      </c>
      <c r="SOG475" s="44" t="str">
        <f t="shared" si="1384"/>
        <v>Inviable Sanitariamente</v>
      </c>
      <c r="SOH475" s="44" t="str">
        <f t="shared" si="1384"/>
        <v>Inviable Sanitariamente</v>
      </c>
      <c r="SOI475" s="44" t="str">
        <f t="shared" si="1384"/>
        <v>Inviable Sanitariamente</v>
      </c>
      <c r="SOJ475" s="44" t="str">
        <f t="shared" si="1384"/>
        <v>Inviable Sanitariamente</v>
      </c>
      <c r="SOK475" s="44" t="str">
        <f t="shared" si="1384"/>
        <v>Inviable Sanitariamente</v>
      </c>
      <c r="SOL475" s="44" t="str">
        <f t="shared" si="1384"/>
        <v>Inviable Sanitariamente</v>
      </c>
      <c r="SOM475" s="44" t="str">
        <f t="shared" si="1384"/>
        <v>Inviable Sanitariamente</v>
      </c>
      <c r="SON475" s="44" t="str">
        <f t="shared" si="1384"/>
        <v>Inviable Sanitariamente</v>
      </c>
      <c r="SOO475" s="44" t="str">
        <f t="shared" si="1384"/>
        <v>Inviable Sanitariamente</v>
      </c>
      <c r="SOP475" s="44" t="str">
        <f t="shared" si="1385"/>
        <v>Inviable Sanitariamente</v>
      </c>
      <c r="SOQ475" s="44" t="str">
        <f t="shared" si="1385"/>
        <v>Inviable Sanitariamente</v>
      </c>
      <c r="SOR475" s="44" t="str">
        <f t="shared" si="1385"/>
        <v>Inviable Sanitariamente</v>
      </c>
      <c r="SOS475" s="44" t="str">
        <f t="shared" si="1385"/>
        <v>Inviable Sanitariamente</v>
      </c>
      <c r="SOT475" s="44" t="str">
        <f t="shared" si="1385"/>
        <v>Inviable Sanitariamente</v>
      </c>
      <c r="SOU475" s="44" t="str">
        <f t="shared" si="1385"/>
        <v>Inviable Sanitariamente</v>
      </c>
      <c r="SOV475" s="44" t="str">
        <f t="shared" si="1385"/>
        <v>Inviable Sanitariamente</v>
      </c>
      <c r="SOW475" s="44" t="str">
        <f t="shared" si="1385"/>
        <v>Inviable Sanitariamente</v>
      </c>
      <c r="SOX475" s="44" t="str">
        <f t="shared" si="1385"/>
        <v>Inviable Sanitariamente</v>
      </c>
      <c r="SOY475" s="44" t="str">
        <f t="shared" si="1385"/>
        <v>Inviable Sanitariamente</v>
      </c>
      <c r="SOZ475" s="44" t="str">
        <f t="shared" si="1386"/>
        <v>Inviable Sanitariamente</v>
      </c>
      <c r="SPA475" s="44" t="str">
        <f t="shared" si="1386"/>
        <v>Inviable Sanitariamente</v>
      </c>
      <c r="SPB475" s="44" t="str">
        <f t="shared" si="1386"/>
        <v>Inviable Sanitariamente</v>
      </c>
      <c r="SPC475" s="44" t="str">
        <f t="shared" si="1386"/>
        <v>Inviable Sanitariamente</v>
      </c>
      <c r="SPD475" s="44" t="str">
        <f t="shared" si="1386"/>
        <v>Inviable Sanitariamente</v>
      </c>
      <c r="SPE475" s="44" t="str">
        <f t="shared" si="1386"/>
        <v>Inviable Sanitariamente</v>
      </c>
      <c r="SPF475" s="44" t="str">
        <f t="shared" si="1386"/>
        <v>Inviable Sanitariamente</v>
      </c>
      <c r="SPG475" s="44" t="str">
        <f t="shared" si="1386"/>
        <v>Inviable Sanitariamente</v>
      </c>
      <c r="SPH475" s="44" t="str">
        <f t="shared" si="1386"/>
        <v>Inviable Sanitariamente</v>
      </c>
      <c r="SPI475" s="44" t="str">
        <f t="shared" si="1386"/>
        <v>Inviable Sanitariamente</v>
      </c>
      <c r="SPJ475" s="44" t="str">
        <f t="shared" si="1387"/>
        <v>Inviable Sanitariamente</v>
      </c>
      <c r="SPK475" s="44" t="str">
        <f t="shared" si="1387"/>
        <v>Inviable Sanitariamente</v>
      </c>
      <c r="SPL475" s="44" t="str">
        <f t="shared" si="1387"/>
        <v>Inviable Sanitariamente</v>
      </c>
      <c r="SPM475" s="44" t="str">
        <f t="shared" si="1387"/>
        <v>Inviable Sanitariamente</v>
      </c>
      <c r="SPN475" s="44" t="str">
        <f t="shared" si="1387"/>
        <v>Inviable Sanitariamente</v>
      </c>
      <c r="SPO475" s="44" t="str">
        <f t="shared" si="1387"/>
        <v>Inviable Sanitariamente</v>
      </c>
      <c r="SPP475" s="44" t="str">
        <f t="shared" si="1387"/>
        <v>Inviable Sanitariamente</v>
      </c>
      <c r="SPQ475" s="44" t="str">
        <f t="shared" si="1387"/>
        <v>Inviable Sanitariamente</v>
      </c>
      <c r="SPR475" s="44" t="str">
        <f t="shared" si="1387"/>
        <v>Inviable Sanitariamente</v>
      </c>
      <c r="SPS475" s="44" t="str">
        <f t="shared" si="1387"/>
        <v>Inviable Sanitariamente</v>
      </c>
      <c r="SPT475" s="44" t="str">
        <f t="shared" si="1388"/>
        <v>Inviable Sanitariamente</v>
      </c>
      <c r="SPU475" s="44" t="str">
        <f t="shared" si="1388"/>
        <v>Inviable Sanitariamente</v>
      </c>
      <c r="SPV475" s="44" t="str">
        <f t="shared" si="1388"/>
        <v>Inviable Sanitariamente</v>
      </c>
      <c r="SPW475" s="44" t="str">
        <f t="shared" si="1388"/>
        <v>Inviable Sanitariamente</v>
      </c>
      <c r="SPX475" s="44" t="str">
        <f t="shared" si="1388"/>
        <v>Inviable Sanitariamente</v>
      </c>
      <c r="SPY475" s="44" t="str">
        <f t="shared" si="1388"/>
        <v>Inviable Sanitariamente</v>
      </c>
      <c r="SPZ475" s="44" t="str">
        <f t="shared" si="1388"/>
        <v>Inviable Sanitariamente</v>
      </c>
      <c r="SQA475" s="44" t="str">
        <f t="shared" si="1388"/>
        <v>Inviable Sanitariamente</v>
      </c>
      <c r="SQB475" s="44" t="str">
        <f t="shared" si="1388"/>
        <v>Inviable Sanitariamente</v>
      </c>
      <c r="SQC475" s="44" t="str">
        <f t="shared" si="1388"/>
        <v>Inviable Sanitariamente</v>
      </c>
      <c r="SQD475" s="44" t="str">
        <f t="shared" si="1389"/>
        <v>Inviable Sanitariamente</v>
      </c>
      <c r="SQE475" s="44" t="str">
        <f t="shared" si="1389"/>
        <v>Inviable Sanitariamente</v>
      </c>
      <c r="SQF475" s="44" t="str">
        <f t="shared" si="1389"/>
        <v>Inviable Sanitariamente</v>
      </c>
      <c r="SQG475" s="44" t="str">
        <f t="shared" si="1389"/>
        <v>Inviable Sanitariamente</v>
      </c>
      <c r="SQH475" s="44" t="str">
        <f t="shared" si="1389"/>
        <v>Inviable Sanitariamente</v>
      </c>
      <c r="SQI475" s="44" t="str">
        <f t="shared" si="1389"/>
        <v>Inviable Sanitariamente</v>
      </c>
      <c r="SQJ475" s="44" t="str">
        <f t="shared" si="1389"/>
        <v>Inviable Sanitariamente</v>
      </c>
      <c r="SQK475" s="44" t="str">
        <f t="shared" si="1389"/>
        <v>Inviable Sanitariamente</v>
      </c>
      <c r="SQL475" s="44" t="str">
        <f t="shared" si="1389"/>
        <v>Inviable Sanitariamente</v>
      </c>
      <c r="SQM475" s="44" t="str">
        <f t="shared" si="1389"/>
        <v>Inviable Sanitariamente</v>
      </c>
      <c r="SQN475" s="44" t="str">
        <f t="shared" si="1390"/>
        <v>Inviable Sanitariamente</v>
      </c>
      <c r="SQO475" s="44" t="str">
        <f t="shared" si="1390"/>
        <v>Inviable Sanitariamente</v>
      </c>
      <c r="SQP475" s="44" t="str">
        <f t="shared" si="1390"/>
        <v>Inviable Sanitariamente</v>
      </c>
      <c r="SQQ475" s="44" t="str">
        <f t="shared" si="1390"/>
        <v>Inviable Sanitariamente</v>
      </c>
      <c r="SQR475" s="44" t="str">
        <f t="shared" si="1390"/>
        <v>Inviable Sanitariamente</v>
      </c>
      <c r="SQS475" s="44" t="str">
        <f t="shared" si="1390"/>
        <v>Inviable Sanitariamente</v>
      </c>
      <c r="SQT475" s="44" t="str">
        <f t="shared" si="1390"/>
        <v>Inviable Sanitariamente</v>
      </c>
      <c r="SQU475" s="44" t="str">
        <f t="shared" si="1390"/>
        <v>Inviable Sanitariamente</v>
      </c>
      <c r="SQV475" s="44" t="str">
        <f t="shared" si="1390"/>
        <v>Inviable Sanitariamente</v>
      </c>
      <c r="SQW475" s="44" t="str">
        <f t="shared" si="1390"/>
        <v>Inviable Sanitariamente</v>
      </c>
      <c r="SQX475" s="44" t="str">
        <f t="shared" si="1391"/>
        <v>Inviable Sanitariamente</v>
      </c>
      <c r="SQY475" s="44" t="str">
        <f t="shared" si="1391"/>
        <v>Inviable Sanitariamente</v>
      </c>
      <c r="SQZ475" s="44" t="str">
        <f t="shared" si="1391"/>
        <v>Inviable Sanitariamente</v>
      </c>
      <c r="SRA475" s="44" t="str">
        <f t="shared" si="1391"/>
        <v>Inviable Sanitariamente</v>
      </c>
      <c r="SRB475" s="44" t="str">
        <f t="shared" si="1391"/>
        <v>Inviable Sanitariamente</v>
      </c>
      <c r="SRC475" s="44" t="str">
        <f t="shared" si="1391"/>
        <v>Inviable Sanitariamente</v>
      </c>
      <c r="SRD475" s="44" t="str">
        <f t="shared" si="1391"/>
        <v>Inviable Sanitariamente</v>
      </c>
      <c r="SRE475" s="44" t="str">
        <f t="shared" si="1391"/>
        <v>Inviable Sanitariamente</v>
      </c>
      <c r="SRF475" s="44" t="str">
        <f t="shared" si="1391"/>
        <v>Inviable Sanitariamente</v>
      </c>
      <c r="SRG475" s="44" t="str">
        <f t="shared" si="1391"/>
        <v>Inviable Sanitariamente</v>
      </c>
      <c r="SRH475" s="44" t="str">
        <f t="shared" si="1392"/>
        <v>Inviable Sanitariamente</v>
      </c>
      <c r="SRI475" s="44" t="str">
        <f t="shared" si="1392"/>
        <v>Inviable Sanitariamente</v>
      </c>
      <c r="SRJ475" s="44" t="str">
        <f t="shared" si="1392"/>
        <v>Inviable Sanitariamente</v>
      </c>
      <c r="SRK475" s="44" t="str">
        <f t="shared" si="1392"/>
        <v>Inviable Sanitariamente</v>
      </c>
      <c r="SRL475" s="44" t="str">
        <f t="shared" si="1392"/>
        <v>Inviable Sanitariamente</v>
      </c>
      <c r="SRM475" s="44" t="str">
        <f t="shared" si="1392"/>
        <v>Inviable Sanitariamente</v>
      </c>
      <c r="SRN475" s="44" t="str">
        <f t="shared" si="1392"/>
        <v>Inviable Sanitariamente</v>
      </c>
      <c r="SRO475" s="44" t="str">
        <f t="shared" si="1392"/>
        <v>Inviable Sanitariamente</v>
      </c>
      <c r="SRP475" s="44" t="str">
        <f t="shared" si="1392"/>
        <v>Inviable Sanitariamente</v>
      </c>
      <c r="SRQ475" s="44" t="str">
        <f t="shared" si="1392"/>
        <v>Inviable Sanitariamente</v>
      </c>
      <c r="SRR475" s="44" t="str">
        <f t="shared" si="1393"/>
        <v>Inviable Sanitariamente</v>
      </c>
      <c r="SRS475" s="44" t="str">
        <f t="shared" si="1393"/>
        <v>Inviable Sanitariamente</v>
      </c>
      <c r="SRT475" s="44" t="str">
        <f t="shared" si="1393"/>
        <v>Inviable Sanitariamente</v>
      </c>
      <c r="SRU475" s="44" t="str">
        <f t="shared" si="1393"/>
        <v>Inviable Sanitariamente</v>
      </c>
      <c r="SRV475" s="44" t="str">
        <f t="shared" si="1393"/>
        <v>Inviable Sanitariamente</v>
      </c>
      <c r="SRW475" s="44" t="str">
        <f t="shared" si="1393"/>
        <v>Inviable Sanitariamente</v>
      </c>
      <c r="SRX475" s="44" t="str">
        <f t="shared" si="1393"/>
        <v>Inviable Sanitariamente</v>
      </c>
      <c r="SRY475" s="44" t="str">
        <f t="shared" si="1393"/>
        <v>Inviable Sanitariamente</v>
      </c>
      <c r="SRZ475" s="44" t="str">
        <f t="shared" si="1393"/>
        <v>Inviable Sanitariamente</v>
      </c>
      <c r="SSA475" s="44" t="str">
        <f t="shared" si="1393"/>
        <v>Inviable Sanitariamente</v>
      </c>
      <c r="SSB475" s="44" t="str">
        <f t="shared" si="1394"/>
        <v>Inviable Sanitariamente</v>
      </c>
      <c r="SSC475" s="44" t="str">
        <f t="shared" si="1394"/>
        <v>Inviable Sanitariamente</v>
      </c>
      <c r="SSD475" s="44" t="str">
        <f t="shared" si="1394"/>
        <v>Inviable Sanitariamente</v>
      </c>
      <c r="SSE475" s="44" t="str">
        <f t="shared" si="1394"/>
        <v>Inviable Sanitariamente</v>
      </c>
      <c r="SSF475" s="44" t="str">
        <f t="shared" si="1394"/>
        <v>Inviable Sanitariamente</v>
      </c>
      <c r="SSG475" s="44" t="str">
        <f t="shared" si="1394"/>
        <v>Inviable Sanitariamente</v>
      </c>
      <c r="SSH475" s="44" t="str">
        <f t="shared" si="1394"/>
        <v>Inviable Sanitariamente</v>
      </c>
      <c r="SSI475" s="44" t="str">
        <f t="shared" si="1394"/>
        <v>Inviable Sanitariamente</v>
      </c>
      <c r="SSJ475" s="44" t="str">
        <f t="shared" si="1394"/>
        <v>Inviable Sanitariamente</v>
      </c>
      <c r="SSK475" s="44" t="str">
        <f t="shared" si="1394"/>
        <v>Inviable Sanitariamente</v>
      </c>
      <c r="SSL475" s="44" t="str">
        <f t="shared" si="1395"/>
        <v>Inviable Sanitariamente</v>
      </c>
      <c r="SSM475" s="44" t="str">
        <f t="shared" si="1395"/>
        <v>Inviable Sanitariamente</v>
      </c>
      <c r="SSN475" s="44" t="str">
        <f t="shared" si="1395"/>
        <v>Inviable Sanitariamente</v>
      </c>
      <c r="SSO475" s="44" t="str">
        <f t="shared" si="1395"/>
        <v>Inviable Sanitariamente</v>
      </c>
      <c r="SSP475" s="44" t="str">
        <f t="shared" si="1395"/>
        <v>Inviable Sanitariamente</v>
      </c>
      <c r="SSQ475" s="44" t="str">
        <f t="shared" si="1395"/>
        <v>Inviable Sanitariamente</v>
      </c>
      <c r="SSR475" s="44" t="str">
        <f t="shared" si="1395"/>
        <v>Inviable Sanitariamente</v>
      </c>
      <c r="SSS475" s="44" t="str">
        <f t="shared" si="1395"/>
        <v>Inviable Sanitariamente</v>
      </c>
      <c r="SST475" s="44" t="str">
        <f t="shared" si="1395"/>
        <v>Inviable Sanitariamente</v>
      </c>
      <c r="SSU475" s="44" t="str">
        <f t="shared" si="1395"/>
        <v>Inviable Sanitariamente</v>
      </c>
      <c r="SSV475" s="44" t="str">
        <f t="shared" si="1396"/>
        <v>Inviable Sanitariamente</v>
      </c>
      <c r="SSW475" s="44" t="str">
        <f t="shared" si="1396"/>
        <v>Inviable Sanitariamente</v>
      </c>
      <c r="SSX475" s="44" t="str">
        <f t="shared" si="1396"/>
        <v>Inviable Sanitariamente</v>
      </c>
      <c r="SSY475" s="44" t="str">
        <f t="shared" si="1396"/>
        <v>Inviable Sanitariamente</v>
      </c>
      <c r="SSZ475" s="44" t="str">
        <f t="shared" si="1396"/>
        <v>Inviable Sanitariamente</v>
      </c>
      <c r="STA475" s="44" t="str">
        <f t="shared" si="1396"/>
        <v>Inviable Sanitariamente</v>
      </c>
      <c r="STB475" s="44" t="str">
        <f t="shared" si="1396"/>
        <v>Inviable Sanitariamente</v>
      </c>
      <c r="STC475" s="44" t="str">
        <f t="shared" si="1396"/>
        <v>Inviable Sanitariamente</v>
      </c>
      <c r="STD475" s="44" t="str">
        <f t="shared" si="1396"/>
        <v>Inviable Sanitariamente</v>
      </c>
      <c r="STE475" s="44" t="str">
        <f t="shared" si="1396"/>
        <v>Inviable Sanitariamente</v>
      </c>
      <c r="STF475" s="44" t="str">
        <f t="shared" si="1397"/>
        <v>Inviable Sanitariamente</v>
      </c>
      <c r="STG475" s="44" t="str">
        <f t="shared" si="1397"/>
        <v>Inviable Sanitariamente</v>
      </c>
      <c r="STH475" s="44" t="str">
        <f t="shared" si="1397"/>
        <v>Inviable Sanitariamente</v>
      </c>
      <c r="STI475" s="44" t="str">
        <f t="shared" si="1397"/>
        <v>Inviable Sanitariamente</v>
      </c>
      <c r="STJ475" s="44" t="str">
        <f t="shared" si="1397"/>
        <v>Inviable Sanitariamente</v>
      </c>
      <c r="STK475" s="44" t="str">
        <f t="shared" si="1397"/>
        <v>Inviable Sanitariamente</v>
      </c>
      <c r="STL475" s="44" t="str">
        <f t="shared" si="1397"/>
        <v>Inviable Sanitariamente</v>
      </c>
      <c r="STM475" s="44" t="str">
        <f t="shared" si="1397"/>
        <v>Inviable Sanitariamente</v>
      </c>
      <c r="STN475" s="44" t="str">
        <f t="shared" si="1397"/>
        <v>Inviable Sanitariamente</v>
      </c>
      <c r="STO475" s="44" t="str">
        <f t="shared" si="1397"/>
        <v>Inviable Sanitariamente</v>
      </c>
      <c r="STP475" s="44" t="str">
        <f t="shared" si="1398"/>
        <v>Inviable Sanitariamente</v>
      </c>
      <c r="STQ475" s="44" t="str">
        <f t="shared" si="1398"/>
        <v>Inviable Sanitariamente</v>
      </c>
      <c r="STR475" s="44" t="str">
        <f t="shared" si="1398"/>
        <v>Inviable Sanitariamente</v>
      </c>
      <c r="STS475" s="44" t="str">
        <f t="shared" si="1398"/>
        <v>Inviable Sanitariamente</v>
      </c>
      <c r="STT475" s="44" t="str">
        <f t="shared" si="1398"/>
        <v>Inviable Sanitariamente</v>
      </c>
      <c r="STU475" s="44" t="str">
        <f t="shared" si="1398"/>
        <v>Inviable Sanitariamente</v>
      </c>
      <c r="STV475" s="44" t="str">
        <f t="shared" si="1398"/>
        <v>Inviable Sanitariamente</v>
      </c>
      <c r="STW475" s="44" t="str">
        <f t="shared" si="1398"/>
        <v>Inviable Sanitariamente</v>
      </c>
      <c r="STX475" s="44" t="str">
        <f t="shared" si="1398"/>
        <v>Inviable Sanitariamente</v>
      </c>
      <c r="STY475" s="44" t="str">
        <f t="shared" si="1398"/>
        <v>Inviable Sanitariamente</v>
      </c>
      <c r="STZ475" s="44" t="str">
        <f t="shared" si="1399"/>
        <v>Inviable Sanitariamente</v>
      </c>
      <c r="SUA475" s="44" t="str">
        <f t="shared" si="1399"/>
        <v>Inviable Sanitariamente</v>
      </c>
      <c r="SUB475" s="44" t="str">
        <f t="shared" si="1399"/>
        <v>Inviable Sanitariamente</v>
      </c>
      <c r="SUC475" s="44" t="str">
        <f t="shared" si="1399"/>
        <v>Inviable Sanitariamente</v>
      </c>
      <c r="SUD475" s="44" t="str">
        <f t="shared" si="1399"/>
        <v>Inviable Sanitariamente</v>
      </c>
      <c r="SUE475" s="44" t="str">
        <f t="shared" si="1399"/>
        <v>Inviable Sanitariamente</v>
      </c>
      <c r="SUF475" s="44" t="str">
        <f t="shared" si="1399"/>
        <v>Inviable Sanitariamente</v>
      </c>
      <c r="SUG475" s="44" t="str">
        <f t="shared" si="1399"/>
        <v>Inviable Sanitariamente</v>
      </c>
      <c r="SUH475" s="44" t="str">
        <f t="shared" si="1399"/>
        <v>Inviable Sanitariamente</v>
      </c>
      <c r="SUI475" s="44" t="str">
        <f t="shared" si="1399"/>
        <v>Inviable Sanitariamente</v>
      </c>
      <c r="SUJ475" s="44" t="str">
        <f t="shared" si="1400"/>
        <v>Inviable Sanitariamente</v>
      </c>
      <c r="SUK475" s="44" t="str">
        <f t="shared" si="1400"/>
        <v>Inviable Sanitariamente</v>
      </c>
      <c r="SUL475" s="44" t="str">
        <f t="shared" si="1400"/>
        <v>Inviable Sanitariamente</v>
      </c>
      <c r="SUM475" s="44" t="str">
        <f t="shared" si="1400"/>
        <v>Inviable Sanitariamente</v>
      </c>
      <c r="SUN475" s="44" t="str">
        <f t="shared" si="1400"/>
        <v>Inviable Sanitariamente</v>
      </c>
      <c r="SUO475" s="44" t="str">
        <f t="shared" si="1400"/>
        <v>Inviable Sanitariamente</v>
      </c>
      <c r="SUP475" s="44" t="str">
        <f t="shared" si="1400"/>
        <v>Inviable Sanitariamente</v>
      </c>
      <c r="SUQ475" s="44" t="str">
        <f t="shared" si="1400"/>
        <v>Inviable Sanitariamente</v>
      </c>
      <c r="SUR475" s="44" t="str">
        <f t="shared" si="1400"/>
        <v>Inviable Sanitariamente</v>
      </c>
      <c r="SUS475" s="44" t="str">
        <f t="shared" si="1400"/>
        <v>Inviable Sanitariamente</v>
      </c>
      <c r="SUT475" s="44" t="str">
        <f t="shared" si="1401"/>
        <v>Inviable Sanitariamente</v>
      </c>
      <c r="SUU475" s="44" t="str">
        <f t="shared" si="1401"/>
        <v>Inviable Sanitariamente</v>
      </c>
      <c r="SUV475" s="44" t="str">
        <f t="shared" si="1401"/>
        <v>Inviable Sanitariamente</v>
      </c>
      <c r="SUW475" s="44" t="str">
        <f t="shared" si="1401"/>
        <v>Inviable Sanitariamente</v>
      </c>
      <c r="SUX475" s="44" t="str">
        <f t="shared" si="1401"/>
        <v>Inviable Sanitariamente</v>
      </c>
      <c r="SUY475" s="44" t="str">
        <f t="shared" si="1401"/>
        <v>Inviable Sanitariamente</v>
      </c>
      <c r="SUZ475" s="44" t="str">
        <f t="shared" si="1401"/>
        <v>Inviable Sanitariamente</v>
      </c>
      <c r="SVA475" s="44" t="str">
        <f t="shared" si="1401"/>
        <v>Inviable Sanitariamente</v>
      </c>
      <c r="SVB475" s="44" t="str">
        <f t="shared" si="1401"/>
        <v>Inviable Sanitariamente</v>
      </c>
      <c r="SVC475" s="44" t="str">
        <f t="shared" si="1401"/>
        <v>Inviable Sanitariamente</v>
      </c>
      <c r="SVD475" s="44" t="str">
        <f t="shared" si="1402"/>
        <v>Inviable Sanitariamente</v>
      </c>
      <c r="SVE475" s="44" t="str">
        <f t="shared" si="1402"/>
        <v>Inviable Sanitariamente</v>
      </c>
      <c r="SVF475" s="44" t="str">
        <f t="shared" si="1402"/>
        <v>Inviable Sanitariamente</v>
      </c>
      <c r="SVG475" s="44" t="str">
        <f t="shared" si="1402"/>
        <v>Inviable Sanitariamente</v>
      </c>
      <c r="SVH475" s="44" t="str">
        <f t="shared" si="1402"/>
        <v>Inviable Sanitariamente</v>
      </c>
      <c r="SVI475" s="44" t="str">
        <f t="shared" si="1402"/>
        <v>Inviable Sanitariamente</v>
      </c>
      <c r="SVJ475" s="44" t="str">
        <f t="shared" si="1402"/>
        <v>Inviable Sanitariamente</v>
      </c>
      <c r="SVK475" s="44" t="str">
        <f t="shared" si="1402"/>
        <v>Inviable Sanitariamente</v>
      </c>
      <c r="SVL475" s="44" t="str">
        <f t="shared" si="1402"/>
        <v>Inviable Sanitariamente</v>
      </c>
      <c r="SVM475" s="44" t="str">
        <f t="shared" si="1402"/>
        <v>Inviable Sanitariamente</v>
      </c>
      <c r="SVN475" s="44" t="str">
        <f t="shared" si="1403"/>
        <v>Inviable Sanitariamente</v>
      </c>
      <c r="SVO475" s="44" t="str">
        <f t="shared" si="1403"/>
        <v>Inviable Sanitariamente</v>
      </c>
      <c r="SVP475" s="44" t="str">
        <f t="shared" si="1403"/>
        <v>Inviable Sanitariamente</v>
      </c>
      <c r="SVQ475" s="44" t="str">
        <f t="shared" si="1403"/>
        <v>Inviable Sanitariamente</v>
      </c>
      <c r="SVR475" s="44" t="str">
        <f t="shared" si="1403"/>
        <v>Inviable Sanitariamente</v>
      </c>
      <c r="SVS475" s="44" t="str">
        <f t="shared" si="1403"/>
        <v>Inviable Sanitariamente</v>
      </c>
      <c r="SVT475" s="44" t="str">
        <f t="shared" si="1403"/>
        <v>Inviable Sanitariamente</v>
      </c>
      <c r="SVU475" s="44" t="str">
        <f t="shared" si="1403"/>
        <v>Inviable Sanitariamente</v>
      </c>
      <c r="SVV475" s="44" t="str">
        <f t="shared" si="1403"/>
        <v>Inviable Sanitariamente</v>
      </c>
      <c r="SVW475" s="44" t="str">
        <f t="shared" si="1403"/>
        <v>Inviable Sanitariamente</v>
      </c>
      <c r="SVX475" s="44" t="str">
        <f t="shared" si="1404"/>
        <v>Inviable Sanitariamente</v>
      </c>
      <c r="SVY475" s="44" t="str">
        <f t="shared" si="1404"/>
        <v>Inviable Sanitariamente</v>
      </c>
      <c r="SVZ475" s="44" t="str">
        <f t="shared" si="1404"/>
        <v>Inviable Sanitariamente</v>
      </c>
      <c r="SWA475" s="44" t="str">
        <f t="shared" si="1404"/>
        <v>Inviable Sanitariamente</v>
      </c>
      <c r="SWB475" s="44" t="str">
        <f t="shared" si="1404"/>
        <v>Inviable Sanitariamente</v>
      </c>
      <c r="SWC475" s="44" t="str">
        <f t="shared" si="1404"/>
        <v>Inviable Sanitariamente</v>
      </c>
      <c r="SWD475" s="44" t="str">
        <f t="shared" si="1404"/>
        <v>Inviable Sanitariamente</v>
      </c>
      <c r="SWE475" s="44" t="str">
        <f t="shared" si="1404"/>
        <v>Inviable Sanitariamente</v>
      </c>
      <c r="SWF475" s="44" t="str">
        <f t="shared" si="1404"/>
        <v>Inviable Sanitariamente</v>
      </c>
      <c r="SWG475" s="44" t="str">
        <f t="shared" si="1404"/>
        <v>Inviable Sanitariamente</v>
      </c>
      <c r="SWH475" s="44" t="str">
        <f t="shared" si="1405"/>
        <v>Inviable Sanitariamente</v>
      </c>
      <c r="SWI475" s="44" t="str">
        <f t="shared" si="1405"/>
        <v>Inviable Sanitariamente</v>
      </c>
      <c r="SWJ475" s="44" t="str">
        <f t="shared" si="1405"/>
        <v>Inviable Sanitariamente</v>
      </c>
      <c r="SWK475" s="44" t="str">
        <f t="shared" si="1405"/>
        <v>Inviable Sanitariamente</v>
      </c>
      <c r="SWL475" s="44" t="str">
        <f t="shared" si="1405"/>
        <v>Inviable Sanitariamente</v>
      </c>
      <c r="SWM475" s="44" t="str">
        <f t="shared" si="1405"/>
        <v>Inviable Sanitariamente</v>
      </c>
      <c r="SWN475" s="44" t="str">
        <f t="shared" si="1405"/>
        <v>Inviable Sanitariamente</v>
      </c>
      <c r="SWO475" s="44" t="str">
        <f t="shared" si="1405"/>
        <v>Inviable Sanitariamente</v>
      </c>
      <c r="SWP475" s="44" t="str">
        <f t="shared" si="1405"/>
        <v>Inviable Sanitariamente</v>
      </c>
      <c r="SWQ475" s="44" t="str">
        <f t="shared" si="1405"/>
        <v>Inviable Sanitariamente</v>
      </c>
      <c r="SWR475" s="44" t="str">
        <f t="shared" si="1406"/>
        <v>Inviable Sanitariamente</v>
      </c>
      <c r="SWS475" s="44" t="str">
        <f t="shared" si="1406"/>
        <v>Inviable Sanitariamente</v>
      </c>
      <c r="SWT475" s="44" t="str">
        <f t="shared" si="1406"/>
        <v>Inviable Sanitariamente</v>
      </c>
      <c r="SWU475" s="44" t="str">
        <f t="shared" si="1406"/>
        <v>Inviable Sanitariamente</v>
      </c>
      <c r="SWV475" s="44" t="str">
        <f t="shared" si="1406"/>
        <v>Inviable Sanitariamente</v>
      </c>
      <c r="SWW475" s="44" t="str">
        <f t="shared" si="1406"/>
        <v>Inviable Sanitariamente</v>
      </c>
      <c r="SWX475" s="44" t="str">
        <f t="shared" si="1406"/>
        <v>Inviable Sanitariamente</v>
      </c>
      <c r="SWY475" s="44" t="str">
        <f t="shared" si="1406"/>
        <v>Inviable Sanitariamente</v>
      </c>
      <c r="SWZ475" s="44" t="str">
        <f t="shared" si="1406"/>
        <v>Inviable Sanitariamente</v>
      </c>
      <c r="SXA475" s="44" t="str">
        <f t="shared" si="1406"/>
        <v>Inviable Sanitariamente</v>
      </c>
      <c r="SXB475" s="44" t="str">
        <f t="shared" si="1407"/>
        <v>Inviable Sanitariamente</v>
      </c>
      <c r="SXC475" s="44" t="str">
        <f t="shared" si="1407"/>
        <v>Inviable Sanitariamente</v>
      </c>
      <c r="SXD475" s="44" t="str">
        <f t="shared" si="1407"/>
        <v>Inviable Sanitariamente</v>
      </c>
      <c r="SXE475" s="44" t="str">
        <f t="shared" si="1407"/>
        <v>Inviable Sanitariamente</v>
      </c>
      <c r="SXF475" s="44" t="str">
        <f t="shared" si="1407"/>
        <v>Inviable Sanitariamente</v>
      </c>
      <c r="SXG475" s="44" t="str">
        <f t="shared" si="1407"/>
        <v>Inviable Sanitariamente</v>
      </c>
      <c r="SXH475" s="44" t="str">
        <f t="shared" si="1407"/>
        <v>Inviable Sanitariamente</v>
      </c>
      <c r="SXI475" s="44" t="str">
        <f t="shared" si="1407"/>
        <v>Inviable Sanitariamente</v>
      </c>
      <c r="SXJ475" s="44" t="str">
        <f t="shared" si="1407"/>
        <v>Inviable Sanitariamente</v>
      </c>
      <c r="SXK475" s="44" t="str">
        <f t="shared" si="1407"/>
        <v>Inviable Sanitariamente</v>
      </c>
      <c r="SXL475" s="44" t="str">
        <f t="shared" si="1408"/>
        <v>Inviable Sanitariamente</v>
      </c>
      <c r="SXM475" s="44" t="str">
        <f t="shared" si="1408"/>
        <v>Inviable Sanitariamente</v>
      </c>
      <c r="SXN475" s="44" t="str">
        <f t="shared" si="1408"/>
        <v>Inviable Sanitariamente</v>
      </c>
      <c r="SXO475" s="44" t="str">
        <f t="shared" si="1408"/>
        <v>Inviable Sanitariamente</v>
      </c>
      <c r="SXP475" s="44" t="str">
        <f t="shared" si="1408"/>
        <v>Inviable Sanitariamente</v>
      </c>
      <c r="SXQ475" s="44" t="str">
        <f t="shared" si="1408"/>
        <v>Inviable Sanitariamente</v>
      </c>
      <c r="SXR475" s="44" t="str">
        <f t="shared" si="1408"/>
        <v>Inviable Sanitariamente</v>
      </c>
      <c r="SXS475" s="44" t="str">
        <f t="shared" si="1408"/>
        <v>Inviable Sanitariamente</v>
      </c>
      <c r="SXT475" s="44" t="str">
        <f t="shared" si="1408"/>
        <v>Inviable Sanitariamente</v>
      </c>
      <c r="SXU475" s="44" t="str">
        <f t="shared" si="1408"/>
        <v>Inviable Sanitariamente</v>
      </c>
      <c r="SXV475" s="44" t="str">
        <f t="shared" si="1409"/>
        <v>Inviable Sanitariamente</v>
      </c>
      <c r="SXW475" s="44" t="str">
        <f t="shared" si="1409"/>
        <v>Inviable Sanitariamente</v>
      </c>
      <c r="SXX475" s="44" t="str">
        <f t="shared" si="1409"/>
        <v>Inviable Sanitariamente</v>
      </c>
      <c r="SXY475" s="44" t="str">
        <f t="shared" si="1409"/>
        <v>Inviable Sanitariamente</v>
      </c>
      <c r="SXZ475" s="44" t="str">
        <f t="shared" si="1409"/>
        <v>Inviable Sanitariamente</v>
      </c>
      <c r="SYA475" s="44" t="str">
        <f t="shared" si="1409"/>
        <v>Inviable Sanitariamente</v>
      </c>
      <c r="SYB475" s="44" t="str">
        <f t="shared" si="1409"/>
        <v>Inviable Sanitariamente</v>
      </c>
      <c r="SYC475" s="44" t="str">
        <f t="shared" si="1409"/>
        <v>Inviable Sanitariamente</v>
      </c>
      <c r="SYD475" s="44" t="str">
        <f t="shared" si="1409"/>
        <v>Inviable Sanitariamente</v>
      </c>
      <c r="SYE475" s="44" t="str">
        <f t="shared" si="1409"/>
        <v>Inviable Sanitariamente</v>
      </c>
      <c r="SYF475" s="44" t="str">
        <f t="shared" si="1410"/>
        <v>Inviable Sanitariamente</v>
      </c>
      <c r="SYG475" s="44" t="str">
        <f t="shared" si="1410"/>
        <v>Inviable Sanitariamente</v>
      </c>
      <c r="SYH475" s="44" t="str">
        <f t="shared" si="1410"/>
        <v>Inviable Sanitariamente</v>
      </c>
      <c r="SYI475" s="44" t="str">
        <f t="shared" si="1410"/>
        <v>Inviable Sanitariamente</v>
      </c>
      <c r="SYJ475" s="44" t="str">
        <f t="shared" si="1410"/>
        <v>Inviable Sanitariamente</v>
      </c>
      <c r="SYK475" s="44" t="str">
        <f t="shared" si="1410"/>
        <v>Inviable Sanitariamente</v>
      </c>
      <c r="SYL475" s="44" t="str">
        <f t="shared" si="1410"/>
        <v>Inviable Sanitariamente</v>
      </c>
      <c r="SYM475" s="44" t="str">
        <f t="shared" si="1410"/>
        <v>Inviable Sanitariamente</v>
      </c>
      <c r="SYN475" s="44" t="str">
        <f t="shared" si="1410"/>
        <v>Inviable Sanitariamente</v>
      </c>
      <c r="SYO475" s="44" t="str">
        <f t="shared" si="1410"/>
        <v>Inviable Sanitariamente</v>
      </c>
      <c r="SYP475" s="44" t="str">
        <f t="shared" si="1411"/>
        <v>Inviable Sanitariamente</v>
      </c>
      <c r="SYQ475" s="44" t="str">
        <f t="shared" si="1411"/>
        <v>Inviable Sanitariamente</v>
      </c>
      <c r="SYR475" s="44" t="str">
        <f t="shared" si="1411"/>
        <v>Inviable Sanitariamente</v>
      </c>
      <c r="SYS475" s="44" t="str">
        <f t="shared" si="1411"/>
        <v>Inviable Sanitariamente</v>
      </c>
      <c r="SYT475" s="44" t="str">
        <f t="shared" si="1411"/>
        <v>Inviable Sanitariamente</v>
      </c>
      <c r="SYU475" s="44" t="str">
        <f t="shared" si="1411"/>
        <v>Inviable Sanitariamente</v>
      </c>
      <c r="SYV475" s="44" t="str">
        <f t="shared" si="1411"/>
        <v>Inviable Sanitariamente</v>
      </c>
      <c r="SYW475" s="44" t="str">
        <f t="shared" si="1411"/>
        <v>Inviable Sanitariamente</v>
      </c>
      <c r="SYX475" s="44" t="str">
        <f t="shared" si="1411"/>
        <v>Inviable Sanitariamente</v>
      </c>
      <c r="SYY475" s="44" t="str">
        <f t="shared" si="1411"/>
        <v>Inviable Sanitariamente</v>
      </c>
      <c r="SYZ475" s="44" t="str">
        <f t="shared" si="1412"/>
        <v>Inviable Sanitariamente</v>
      </c>
      <c r="SZA475" s="44" t="str">
        <f t="shared" si="1412"/>
        <v>Inviable Sanitariamente</v>
      </c>
      <c r="SZB475" s="44" t="str">
        <f t="shared" si="1412"/>
        <v>Inviable Sanitariamente</v>
      </c>
      <c r="SZC475" s="44" t="str">
        <f t="shared" si="1412"/>
        <v>Inviable Sanitariamente</v>
      </c>
      <c r="SZD475" s="44" t="str">
        <f t="shared" si="1412"/>
        <v>Inviable Sanitariamente</v>
      </c>
      <c r="SZE475" s="44" t="str">
        <f t="shared" si="1412"/>
        <v>Inviable Sanitariamente</v>
      </c>
      <c r="SZF475" s="44" t="str">
        <f t="shared" si="1412"/>
        <v>Inviable Sanitariamente</v>
      </c>
      <c r="SZG475" s="44" t="str">
        <f t="shared" si="1412"/>
        <v>Inviable Sanitariamente</v>
      </c>
      <c r="SZH475" s="44" t="str">
        <f t="shared" si="1412"/>
        <v>Inviable Sanitariamente</v>
      </c>
      <c r="SZI475" s="44" t="str">
        <f t="shared" si="1412"/>
        <v>Inviable Sanitariamente</v>
      </c>
      <c r="SZJ475" s="44" t="str">
        <f t="shared" si="1413"/>
        <v>Inviable Sanitariamente</v>
      </c>
      <c r="SZK475" s="44" t="str">
        <f t="shared" si="1413"/>
        <v>Inviable Sanitariamente</v>
      </c>
      <c r="SZL475" s="44" t="str">
        <f t="shared" si="1413"/>
        <v>Inviable Sanitariamente</v>
      </c>
      <c r="SZM475" s="44" t="str">
        <f t="shared" si="1413"/>
        <v>Inviable Sanitariamente</v>
      </c>
      <c r="SZN475" s="44" t="str">
        <f t="shared" si="1413"/>
        <v>Inviable Sanitariamente</v>
      </c>
      <c r="SZO475" s="44" t="str">
        <f t="shared" si="1413"/>
        <v>Inviable Sanitariamente</v>
      </c>
      <c r="SZP475" s="44" t="str">
        <f t="shared" si="1413"/>
        <v>Inviable Sanitariamente</v>
      </c>
      <c r="SZQ475" s="44" t="str">
        <f t="shared" si="1413"/>
        <v>Inviable Sanitariamente</v>
      </c>
      <c r="SZR475" s="44" t="str">
        <f t="shared" si="1413"/>
        <v>Inviable Sanitariamente</v>
      </c>
      <c r="SZS475" s="44" t="str">
        <f t="shared" si="1413"/>
        <v>Inviable Sanitariamente</v>
      </c>
      <c r="SZT475" s="44" t="str">
        <f t="shared" si="1414"/>
        <v>Inviable Sanitariamente</v>
      </c>
      <c r="SZU475" s="44" t="str">
        <f t="shared" si="1414"/>
        <v>Inviable Sanitariamente</v>
      </c>
      <c r="SZV475" s="44" t="str">
        <f t="shared" si="1414"/>
        <v>Inviable Sanitariamente</v>
      </c>
      <c r="SZW475" s="44" t="str">
        <f t="shared" si="1414"/>
        <v>Inviable Sanitariamente</v>
      </c>
      <c r="SZX475" s="44" t="str">
        <f t="shared" si="1414"/>
        <v>Inviable Sanitariamente</v>
      </c>
      <c r="SZY475" s="44" t="str">
        <f t="shared" si="1414"/>
        <v>Inviable Sanitariamente</v>
      </c>
      <c r="SZZ475" s="44" t="str">
        <f t="shared" si="1414"/>
        <v>Inviable Sanitariamente</v>
      </c>
      <c r="TAA475" s="44" t="str">
        <f t="shared" si="1414"/>
        <v>Inviable Sanitariamente</v>
      </c>
      <c r="TAB475" s="44" t="str">
        <f t="shared" si="1414"/>
        <v>Inviable Sanitariamente</v>
      </c>
      <c r="TAC475" s="44" t="str">
        <f t="shared" si="1414"/>
        <v>Inviable Sanitariamente</v>
      </c>
      <c r="TAD475" s="44" t="str">
        <f t="shared" si="1415"/>
        <v>Inviable Sanitariamente</v>
      </c>
      <c r="TAE475" s="44" t="str">
        <f t="shared" si="1415"/>
        <v>Inviable Sanitariamente</v>
      </c>
      <c r="TAF475" s="44" t="str">
        <f t="shared" si="1415"/>
        <v>Inviable Sanitariamente</v>
      </c>
      <c r="TAG475" s="44" t="str">
        <f t="shared" si="1415"/>
        <v>Inviable Sanitariamente</v>
      </c>
      <c r="TAH475" s="44" t="str">
        <f t="shared" si="1415"/>
        <v>Inviable Sanitariamente</v>
      </c>
      <c r="TAI475" s="44" t="str">
        <f t="shared" si="1415"/>
        <v>Inviable Sanitariamente</v>
      </c>
      <c r="TAJ475" s="44" t="str">
        <f t="shared" si="1415"/>
        <v>Inviable Sanitariamente</v>
      </c>
      <c r="TAK475" s="44" t="str">
        <f t="shared" si="1415"/>
        <v>Inviable Sanitariamente</v>
      </c>
      <c r="TAL475" s="44" t="str">
        <f t="shared" si="1415"/>
        <v>Inviable Sanitariamente</v>
      </c>
      <c r="TAM475" s="44" t="str">
        <f t="shared" si="1415"/>
        <v>Inviable Sanitariamente</v>
      </c>
      <c r="TAN475" s="44" t="str">
        <f t="shared" si="1416"/>
        <v>Inviable Sanitariamente</v>
      </c>
      <c r="TAO475" s="44" t="str">
        <f t="shared" si="1416"/>
        <v>Inviable Sanitariamente</v>
      </c>
      <c r="TAP475" s="44" t="str">
        <f t="shared" si="1416"/>
        <v>Inviable Sanitariamente</v>
      </c>
      <c r="TAQ475" s="44" t="str">
        <f t="shared" si="1416"/>
        <v>Inviable Sanitariamente</v>
      </c>
      <c r="TAR475" s="44" t="str">
        <f t="shared" si="1416"/>
        <v>Inviable Sanitariamente</v>
      </c>
      <c r="TAS475" s="44" t="str">
        <f t="shared" si="1416"/>
        <v>Inviable Sanitariamente</v>
      </c>
      <c r="TAT475" s="44" t="str">
        <f t="shared" si="1416"/>
        <v>Inviable Sanitariamente</v>
      </c>
      <c r="TAU475" s="44" t="str">
        <f t="shared" si="1416"/>
        <v>Inviable Sanitariamente</v>
      </c>
      <c r="TAV475" s="44" t="str">
        <f t="shared" si="1416"/>
        <v>Inviable Sanitariamente</v>
      </c>
      <c r="TAW475" s="44" t="str">
        <f t="shared" si="1416"/>
        <v>Inviable Sanitariamente</v>
      </c>
      <c r="TAX475" s="44" t="str">
        <f t="shared" si="1417"/>
        <v>Inviable Sanitariamente</v>
      </c>
      <c r="TAY475" s="44" t="str">
        <f t="shared" si="1417"/>
        <v>Inviable Sanitariamente</v>
      </c>
      <c r="TAZ475" s="44" t="str">
        <f t="shared" si="1417"/>
        <v>Inviable Sanitariamente</v>
      </c>
      <c r="TBA475" s="44" t="str">
        <f t="shared" si="1417"/>
        <v>Inviable Sanitariamente</v>
      </c>
      <c r="TBB475" s="44" t="str">
        <f t="shared" si="1417"/>
        <v>Inviable Sanitariamente</v>
      </c>
      <c r="TBC475" s="44" t="str">
        <f t="shared" si="1417"/>
        <v>Inviable Sanitariamente</v>
      </c>
      <c r="TBD475" s="44" t="str">
        <f t="shared" si="1417"/>
        <v>Inviable Sanitariamente</v>
      </c>
      <c r="TBE475" s="44" t="str">
        <f t="shared" si="1417"/>
        <v>Inviable Sanitariamente</v>
      </c>
      <c r="TBF475" s="44" t="str">
        <f t="shared" si="1417"/>
        <v>Inviable Sanitariamente</v>
      </c>
      <c r="TBG475" s="44" t="str">
        <f t="shared" si="1417"/>
        <v>Inviable Sanitariamente</v>
      </c>
      <c r="TBH475" s="44" t="str">
        <f t="shared" si="1418"/>
        <v>Inviable Sanitariamente</v>
      </c>
      <c r="TBI475" s="44" t="str">
        <f t="shared" si="1418"/>
        <v>Inviable Sanitariamente</v>
      </c>
      <c r="TBJ475" s="44" t="str">
        <f t="shared" si="1418"/>
        <v>Inviable Sanitariamente</v>
      </c>
      <c r="TBK475" s="44" t="str">
        <f t="shared" si="1418"/>
        <v>Inviable Sanitariamente</v>
      </c>
      <c r="TBL475" s="44" t="str">
        <f t="shared" si="1418"/>
        <v>Inviable Sanitariamente</v>
      </c>
      <c r="TBM475" s="44" t="str">
        <f t="shared" si="1418"/>
        <v>Inviable Sanitariamente</v>
      </c>
      <c r="TBN475" s="44" t="str">
        <f t="shared" si="1418"/>
        <v>Inviable Sanitariamente</v>
      </c>
      <c r="TBO475" s="44" t="str">
        <f t="shared" si="1418"/>
        <v>Inviable Sanitariamente</v>
      </c>
      <c r="TBP475" s="44" t="str">
        <f t="shared" si="1418"/>
        <v>Inviable Sanitariamente</v>
      </c>
      <c r="TBQ475" s="44" t="str">
        <f t="shared" si="1418"/>
        <v>Inviable Sanitariamente</v>
      </c>
      <c r="TBR475" s="44" t="str">
        <f t="shared" si="1419"/>
        <v>Inviable Sanitariamente</v>
      </c>
      <c r="TBS475" s="44" t="str">
        <f t="shared" si="1419"/>
        <v>Inviable Sanitariamente</v>
      </c>
      <c r="TBT475" s="44" t="str">
        <f t="shared" si="1419"/>
        <v>Inviable Sanitariamente</v>
      </c>
      <c r="TBU475" s="44" t="str">
        <f t="shared" si="1419"/>
        <v>Inviable Sanitariamente</v>
      </c>
      <c r="TBV475" s="44" t="str">
        <f t="shared" si="1419"/>
        <v>Inviable Sanitariamente</v>
      </c>
      <c r="TBW475" s="44" t="str">
        <f t="shared" si="1419"/>
        <v>Inviable Sanitariamente</v>
      </c>
      <c r="TBX475" s="44" t="str">
        <f t="shared" si="1419"/>
        <v>Inviable Sanitariamente</v>
      </c>
      <c r="TBY475" s="44" t="str">
        <f t="shared" si="1419"/>
        <v>Inviable Sanitariamente</v>
      </c>
      <c r="TBZ475" s="44" t="str">
        <f t="shared" si="1419"/>
        <v>Inviable Sanitariamente</v>
      </c>
      <c r="TCA475" s="44" t="str">
        <f t="shared" si="1419"/>
        <v>Inviable Sanitariamente</v>
      </c>
      <c r="TCB475" s="44" t="str">
        <f t="shared" si="1420"/>
        <v>Inviable Sanitariamente</v>
      </c>
      <c r="TCC475" s="44" t="str">
        <f t="shared" si="1420"/>
        <v>Inviable Sanitariamente</v>
      </c>
      <c r="TCD475" s="44" t="str">
        <f t="shared" si="1420"/>
        <v>Inviable Sanitariamente</v>
      </c>
      <c r="TCE475" s="44" t="str">
        <f t="shared" si="1420"/>
        <v>Inviable Sanitariamente</v>
      </c>
      <c r="TCF475" s="44" t="str">
        <f t="shared" si="1420"/>
        <v>Inviable Sanitariamente</v>
      </c>
      <c r="TCG475" s="44" t="str">
        <f t="shared" si="1420"/>
        <v>Inviable Sanitariamente</v>
      </c>
      <c r="TCH475" s="44" t="str">
        <f t="shared" si="1420"/>
        <v>Inviable Sanitariamente</v>
      </c>
      <c r="TCI475" s="44" t="str">
        <f t="shared" si="1420"/>
        <v>Inviable Sanitariamente</v>
      </c>
      <c r="TCJ475" s="44" t="str">
        <f t="shared" si="1420"/>
        <v>Inviable Sanitariamente</v>
      </c>
      <c r="TCK475" s="44" t="str">
        <f t="shared" si="1420"/>
        <v>Inviable Sanitariamente</v>
      </c>
      <c r="TCL475" s="44" t="str">
        <f t="shared" si="1421"/>
        <v>Inviable Sanitariamente</v>
      </c>
      <c r="TCM475" s="44" t="str">
        <f t="shared" si="1421"/>
        <v>Inviable Sanitariamente</v>
      </c>
      <c r="TCN475" s="44" t="str">
        <f t="shared" si="1421"/>
        <v>Inviable Sanitariamente</v>
      </c>
      <c r="TCO475" s="44" t="str">
        <f t="shared" si="1421"/>
        <v>Inviable Sanitariamente</v>
      </c>
      <c r="TCP475" s="44" t="str">
        <f t="shared" si="1421"/>
        <v>Inviable Sanitariamente</v>
      </c>
      <c r="TCQ475" s="44" t="str">
        <f t="shared" si="1421"/>
        <v>Inviable Sanitariamente</v>
      </c>
      <c r="TCR475" s="44" t="str">
        <f t="shared" si="1421"/>
        <v>Inviable Sanitariamente</v>
      </c>
      <c r="TCS475" s="44" t="str">
        <f t="shared" si="1421"/>
        <v>Inviable Sanitariamente</v>
      </c>
      <c r="TCT475" s="44" t="str">
        <f t="shared" si="1421"/>
        <v>Inviable Sanitariamente</v>
      </c>
      <c r="TCU475" s="44" t="str">
        <f t="shared" si="1421"/>
        <v>Inviable Sanitariamente</v>
      </c>
      <c r="TCV475" s="44" t="str">
        <f t="shared" si="1422"/>
        <v>Inviable Sanitariamente</v>
      </c>
      <c r="TCW475" s="44" t="str">
        <f t="shared" si="1422"/>
        <v>Inviable Sanitariamente</v>
      </c>
      <c r="TCX475" s="44" t="str">
        <f t="shared" si="1422"/>
        <v>Inviable Sanitariamente</v>
      </c>
      <c r="TCY475" s="44" t="str">
        <f t="shared" si="1422"/>
        <v>Inviable Sanitariamente</v>
      </c>
      <c r="TCZ475" s="44" t="str">
        <f t="shared" si="1422"/>
        <v>Inviable Sanitariamente</v>
      </c>
      <c r="TDA475" s="44" t="str">
        <f t="shared" si="1422"/>
        <v>Inviable Sanitariamente</v>
      </c>
      <c r="TDB475" s="44" t="str">
        <f t="shared" si="1422"/>
        <v>Inviable Sanitariamente</v>
      </c>
      <c r="TDC475" s="44" t="str">
        <f t="shared" si="1422"/>
        <v>Inviable Sanitariamente</v>
      </c>
      <c r="TDD475" s="44" t="str">
        <f t="shared" si="1422"/>
        <v>Inviable Sanitariamente</v>
      </c>
      <c r="TDE475" s="44" t="str">
        <f t="shared" si="1422"/>
        <v>Inviable Sanitariamente</v>
      </c>
      <c r="TDF475" s="44" t="str">
        <f t="shared" si="1423"/>
        <v>Inviable Sanitariamente</v>
      </c>
      <c r="TDG475" s="44" t="str">
        <f t="shared" si="1423"/>
        <v>Inviable Sanitariamente</v>
      </c>
      <c r="TDH475" s="44" t="str">
        <f t="shared" si="1423"/>
        <v>Inviable Sanitariamente</v>
      </c>
      <c r="TDI475" s="44" t="str">
        <f t="shared" si="1423"/>
        <v>Inviable Sanitariamente</v>
      </c>
      <c r="TDJ475" s="44" t="str">
        <f t="shared" si="1423"/>
        <v>Inviable Sanitariamente</v>
      </c>
      <c r="TDK475" s="44" t="str">
        <f t="shared" si="1423"/>
        <v>Inviable Sanitariamente</v>
      </c>
      <c r="TDL475" s="44" t="str">
        <f t="shared" si="1423"/>
        <v>Inviable Sanitariamente</v>
      </c>
      <c r="TDM475" s="44" t="str">
        <f t="shared" si="1423"/>
        <v>Inviable Sanitariamente</v>
      </c>
      <c r="TDN475" s="44" t="str">
        <f t="shared" si="1423"/>
        <v>Inviable Sanitariamente</v>
      </c>
      <c r="TDO475" s="44" t="str">
        <f t="shared" si="1423"/>
        <v>Inviable Sanitariamente</v>
      </c>
      <c r="TDP475" s="44" t="str">
        <f t="shared" si="1424"/>
        <v>Inviable Sanitariamente</v>
      </c>
      <c r="TDQ475" s="44" t="str">
        <f t="shared" si="1424"/>
        <v>Inviable Sanitariamente</v>
      </c>
      <c r="TDR475" s="44" t="str">
        <f t="shared" si="1424"/>
        <v>Inviable Sanitariamente</v>
      </c>
      <c r="TDS475" s="44" t="str">
        <f t="shared" si="1424"/>
        <v>Inviable Sanitariamente</v>
      </c>
      <c r="TDT475" s="44" t="str">
        <f t="shared" si="1424"/>
        <v>Inviable Sanitariamente</v>
      </c>
      <c r="TDU475" s="44" t="str">
        <f t="shared" si="1424"/>
        <v>Inviable Sanitariamente</v>
      </c>
      <c r="TDV475" s="44" t="str">
        <f t="shared" si="1424"/>
        <v>Inviable Sanitariamente</v>
      </c>
      <c r="TDW475" s="44" t="str">
        <f t="shared" si="1424"/>
        <v>Inviable Sanitariamente</v>
      </c>
      <c r="TDX475" s="44" t="str">
        <f t="shared" si="1424"/>
        <v>Inviable Sanitariamente</v>
      </c>
      <c r="TDY475" s="44" t="str">
        <f t="shared" si="1424"/>
        <v>Inviable Sanitariamente</v>
      </c>
      <c r="TDZ475" s="44" t="str">
        <f t="shared" si="1425"/>
        <v>Inviable Sanitariamente</v>
      </c>
      <c r="TEA475" s="44" t="str">
        <f t="shared" si="1425"/>
        <v>Inviable Sanitariamente</v>
      </c>
      <c r="TEB475" s="44" t="str">
        <f t="shared" si="1425"/>
        <v>Inviable Sanitariamente</v>
      </c>
      <c r="TEC475" s="44" t="str">
        <f t="shared" si="1425"/>
        <v>Inviable Sanitariamente</v>
      </c>
      <c r="TED475" s="44" t="str">
        <f t="shared" si="1425"/>
        <v>Inviable Sanitariamente</v>
      </c>
      <c r="TEE475" s="44" t="str">
        <f t="shared" si="1425"/>
        <v>Inviable Sanitariamente</v>
      </c>
      <c r="TEF475" s="44" t="str">
        <f t="shared" si="1425"/>
        <v>Inviable Sanitariamente</v>
      </c>
      <c r="TEG475" s="44" t="str">
        <f t="shared" si="1425"/>
        <v>Inviable Sanitariamente</v>
      </c>
      <c r="TEH475" s="44" t="str">
        <f t="shared" si="1425"/>
        <v>Inviable Sanitariamente</v>
      </c>
      <c r="TEI475" s="44" t="str">
        <f t="shared" si="1425"/>
        <v>Inviable Sanitariamente</v>
      </c>
      <c r="TEJ475" s="44" t="str">
        <f t="shared" si="1426"/>
        <v>Inviable Sanitariamente</v>
      </c>
      <c r="TEK475" s="44" t="str">
        <f t="shared" si="1426"/>
        <v>Inviable Sanitariamente</v>
      </c>
      <c r="TEL475" s="44" t="str">
        <f t="shared" si="1426"/>
        <v>Inviable Sanitariamente</v>
      </c>
      <c r="TEM475" s="44" t="str">
        <f t="shared" si="1426"/>
        <v>Inviable Sanitariamente</v>
      </c>
      <c r="TEN475" s="44" t="str">
        <f t="shared" si="1426"/>
        <v>Inviable Sanitariamente</v>
      </c>
      <c r="TEO475" s="44" t="str">
        <f t="shared" si="1426"/>
        <v>Inviable Sanitariamente</v>
      </c>
      <c r="TEP475" s="44" t="str">
        <f t="shared" si="1426"/>
        <v>Inviable Sanitariamente</v>
      </c>
      <c r="TEQ475" s="44" t="str">
        <f t="shared" si="1426"/>
        <v>Inviable Sanitariamente</v>
      </c>
      <c r="TER475" s="44" t="str">
        <f t="shared" si="1426"/>
        <v>Inviable Sanitariamente</v>
      </c>
      <c r="TES475" s="44" t="str">
        <f t="shared" si="1426"/>
        <v>Inviable Sanitariamente</v>
      </c>
      <c r="TET475" s="44" t="str">
        <f t="shared" si="1427"/>
        <v>Inviable Sanitariamente</v>
      </c>
      <c r="TEU475" s="44" t="str">
        <f t="shared" si="1427"/>
        <v>Inviable Sanitariamente</v>
      </c>
      <c r="TEV475" s="44" t="str">
        <f t="shared" si="1427"/>
        <v>Inviable Sanitariamente</v>
      </c>
      <c r="TEW475" s="44" t="str">
        <f t="shared" si="1427"/>
        <v>Inviable Sanitariamente</v>
      </c>
      <c r="TEX475" s="44" t="str">
        <f t="shared" si="1427"/>
        <v>Inviable Sanitariamente</v>
      </c>
      <c r="TEY475" s="44" t="str">
        <f t="shared" si="1427"/>
        <v>Inviable Sanitariamente</v>
      </c>
      <c r="TEZ475" s="44" t="str">
        <f t="shared" si="1427"/>
        <v>Inviable Sanitariamente</v>
      </c>
      <c r="TFA475" s="44" t="str">
        <f t="shared" si="1427"/>
        <v>Inviable Sanitariamente</v>
      </c>
      <c r="TFB475" s="44" t="str">
        <f t="shared" si="1427"/>
        <v>Inviable Sanitariamente</v>
      </c>
      <c r="TFC475" s="44" t="str">
        <f t="shared" si="1427"/>
        <v>Inviable Sanitariamente</v>
      </c>
      <c r="TFD475" s="44" t="str">
        <f t="shared" si="1428"/>
        <v>Inviable Sanitariamente</v>
      </c>
      <c r="TFE475" s="44" t="str">
        <f t="shared" si="1428"/>
        <v>Inviable Sanitariamente</v>
      </c>
      <c r="TFF475" s="44" t="str">
        <f t="shared" si="1428"/>
        <v>Inviable Sanitariamente</v>
      </c>
      <c r="TFG475" s="44" t="str">
        <f t="shared" si="1428"/>
        <v>Inviable Sanitariamente</v>
      </c>
      <c r="TFH475" s="44" t="str">
        <f t="shared" si="1428"/>
        <v>Inviable Sanitariamente</v>
      </c>
      <c r="TFI475" s="44" t="str">
        <f t="shared" si="1428"/>
        <v>Inviable Sanitariamente</v>
      </c>
      <c r="TFJ475" s="44" t="str">
        <f t="shared" si="1428"/>
        <v>Inviable Sanitariamente</v>
      </c>
      <c r="TFK475" s="44" t="str">
        <f t="shared" si="1428"/>
        <v>Inviable Sanitariamente</v>
      </c>
      <c r="TFL475" s="44" t="str">
        <f t="shared" si="1428"/>
        <v>Inviable Sanitariamente</v>
      </c>
      <c r="TFM475" s="44" t="str">
        <f t="shared" si="1428"/>
        <v>Inviable Sanitariamente</v>
      </c>
      <c r="TFN475" s="44" t="str">
        <f t="shared" si="1429"/>
        <v>Inviable Sanitariamente</v>
      </c>
      <c r="TFO475" s="44" t="str">
        <f t="shared" si="1429"/>
        <v>Inviable Sanitariamente</v>
      </c>
      <c r="TFP475" s="44" t="str">
        <f t="shared" si="1429"/>
        <v>Inviable Sanitariamente</v>
      </c>
      <c r="TFQ475" s="44" t="str">
        <f t="shared" si="1429"/>
        <v>Inviable Sanitariamente</v>
      </c>
      <c r="TFR475" s="44" t="str">
        <f t="shared" si="1429"/>
        <v>Inviable Sanitariamente</v>
      </c>
      <c r="TFS475" s="44" t="str">
        <f t="shared" si="1429"/>
        <v>Inviable Sanitariamente</v>
      </c>
      <c r="TFT475" s="44" t="str">
        <f t="shared" si="1429"/>
        <v>Inviable Sanitariamente</v>
      </c>
      <c r="TFU475" s="44" t="str">
        <f t="shared" si="1429"/>
        <v>Inviable Sanitariamente</v>
      </c>
      <c r="TFV475" s="44" t="str">
        <f t="shared" si="1429"/>
        <v>Inviable Sanitariamente</v>
      </c>
      <c r="TFW475" s="44" t="str">
        <f t="shared" si="1429"/>
        <v>Inviable Sanitariamente</v>
      </c>
      <c r="TFX475" s="44" t="str">
        <f t="shared" si="1430"/>
        <v>Inviable Sanitariamente</v>
      </c>
      <c r="TFY475" s="44" t="str">
        <f t="shared" si="1430"/>
        <v>Inviable Sanitariamente</v>
      </c>
      <c r="TFZ475" s="44" t="str">
        <f t="shared" si="1430"/>
        <v>Inviable Sanitariamente</v>
      </c>
      <c r="TGA475" s="44" t="str">
        <f t="shared" si="1430"/>
        <v>Inviable Sanitariamente</v>
      </c>
      <c r="TGB475" s="44" t="str">
        <f t="shared" si="1430"/>
        <v>Inviable Sanitariamente</v>
      </c>
      <c r="TGC475" s="44" t="str">
        <f t="shared" si="1430"/>
        <v>Inviable Sanitariamente</v>
      </c>
      <c r="TGD475" s="44" t="str">
        <f t="shared" si="1430"/>
        <v>Inviable Sanitariamente</v>
      </c>
      <c r="TGE475" s="44" t="str">
        <f t="shared" si="1430"/>
        <v>Inviable Sanitariamente</v>
      </c>
      <c r="TGF475" s="44" t="str">
        <f t="shared" si="1430"/>
        <v>Inviable Sanitariamente</v>
      </c>
      <c r="TGG475" s="44" t="str">
        <f t="shared" si="1430"/>
        <v>Inviable Sanitariamente</v>
      </c>
      <c r="TGH475" s="44" t="str">
        <f t="shared" si="1431"/>
        <v>Inviable Sanitariamente</v>
      </c>
      <c r="TGI475" s="44" t="str">
        <f t="shared" si="1431"/>
        <v>Inviable Sanitariamente</v>
      </c>
      <c r="TGJ475" s="44" t="str">
        <f t="shared" si="1431"/>
        <v>Inviable Sanitariamente</v>
      </c>
      <c r="TGK475" s="44" t="str">
        <f t="shared" si="1431"/>
        <v>Inviable Sanitariamente</v>
      </c>
      <c r="TGL475" s="44" t="str">
        <f t="shared" si="1431"/>
        <v>Inviable Sanitariamente</v>
      </c>
      <c r="TGM475" s="44" t="str">
        <f t="shared" si="1431"/>
        <v>Inviable Sanitariamente</v>
      </c>
      <c r="TGN475" s="44" t="str">
        <f t="shared" si="1431"/>
        <v>Inviable Sanitariamente</v>
      </c>
      <c r="TGO475" s="44" t="str">
        <f t="shared" si="1431"/>
        <v>Inviable Sanitariamente</v>
      </c>
      <c r="TGP475" s="44" t="str">
        <f t="shared" si="1431"/>
        <v>Inviable Sanitariamente</v>
      </c>
      <c r="TGQ475" s="44" t="str">
        <f t="shared" si="1431"/>
        <v>Inviable Sanitariamente</v>
      </c>
      <c r="TGR475" s="44" t="str">
        <f t="shared" si="1432"/>
        <v>Inviable Sanitariamente</v>
      </c>
      <c r="TGS475" s="44" t="str">
        <f t="shared" si="1432"/>
        <v>Inviable Sanitariamente</v>
      </c>
      <c r="TGT475" s="44" t="str">
        <f t="shared" si="1432"/>
        <v>Inviable Sanitariamente</v>
      </c>
      <c r="TGU475" s="44" t="str">
        <f t="shared" si="1432"/>
        <v>Inviable Sanitariamente</v>
      </c>
      <c r="TGV475" s="44" t="str">
        <f t="shared" si="1432"/>
        <v>Inviable Sanitariamente</v>
      </c>
      <c r="TGW475" s="44" t="str">
        <f t="shared" si="1432"/>
        <v>Inviable Sanitariamente</v>
      </c>
      <c r="TGX475" s="44" t="str">
        <f t="shared" si="1432"/>
        <v>Inviable Sanitariamente</v>
      </c>
      <c r="TGY475" s="44" t="str">
        <f t="shared" si="1432"/>
        <v>Inviable Sanitariamente</v>
      </c>
      <c r="TGZ475" s="44" t="str">
        <f t="shared" si="1432"/>
        <v>Inviable Sanitariamente</v>
      </c>
      <c r="THA475" s="44" t="str">
        <f t="shared" si="1432"/>
        <v>Inviable Sanitariamente</v>
      </c>
      <c r="THB475" s="44" t="str">
        <f t="shared" si="1433"/>
        <v>Inviable Sanitariamente</v>
      </c>
      <c r="THC475" s="44" t="str">
        <f t="shared" si="1433"/>
        <v>Inviable Sanitariamente</v>
      </c>
      <c r="THD475" s="44" t="str">
        <f t="shared" si="1433"/>
        <v>Inviable Sanitariamente</v>
      </c>
      <c r="THE475" s="44" t="str">
        <f t="shared" si="1433"/>
        <v>Inviable Sanitariamente</v>
      </c>
      <c r="THF475" s="44" t="str">
        <f t="shared" si="1433"/>
        <v>Inviable Sanitariamente</v>
      </c>
      <c r="THG475" s="44" t="str">
        <f t="shared" si="1433"/>
        <v>Inviable Sanitariamente</v>
      </c>
      <c r="THH475" s="44" t="str">
        <f t="shared" si="1433"/>
        <v>Inviable Sanitariamente</v>
      </c>
      <c r="THI475" s="44" t="str">
        <f t="shared" si="1433"/>
        <v>Inviable Sanitariamente</v>
      </c>
      <c r="THJ475" s="44" t="str">
        <f t="shared" si="1433"/>
        <v>Inviable Sanitariamente</v>
      </c>
      <c r="THK475" s="44" t="str">
        <f t="shared" si="1433"/>
        <v>Inviable Sanitariamente</v>
      </c>
      <c r="THL475" s="44" t="str">
        <f t="shared" si="1434"/>
        <v>Inviable Sanitariamente</v>
      </c>
      <c r="THM475" s="44" t="str">
        <f t="shared" si="1434"/>
        <v>Inviable Sanitariamente</v>
      </c>
      <c r="THN475" s="44" t="str">
        <f t="shared" si="1434"/>
        <v>Inviable Sanitariamente</v>
      </c>
      <c r="THO475" s="44" t="str">
        <f t="shared" si="1434"/>
        <v>Inviable Sanitariamente</v>
      </c>
      <c r="THP475" s="44" t="str">
        <f t="shared" si="1434"/>
        <v>Inviable Sanitariamente</v>
      </c>
      <c r="THQ475" s="44" t="str">
        <f t="shared" si="1434"/>
        <v>Inviable Sanitariamente</v>
      </c>
      <c r="THR475" s="44" t="str">
        <f t="shared" si="1434"/>
        <v>Inviable Sanitariamente</v>
      </c>
      <c r="THS475" s="44" t="str">
        <f t="shared" si="1434"/>
        <v>Inviable Sanitariamente</v>
      </c>
      <c r="THT475" s="44" t="str">
        <f t="shared" si="1434"/>
        <v>Inviable Sanitariamente</v>
      </c>
      <c r="THU475" s="44" t="str">
        <f t="shared" si="1434"/>
        <v>Inviable Sanitariamente</v>
      </c>
      <c r="THV475" s="44" t="str">
        <f t="shared" si="1435"/>
        <v>Inviable Sanitariamente</v>
      </c>
      <c r="THW475" s="44" t="str">
        <f t="shared" si="1435"/>
        <v>Inviable Sanitariamente</v>
      </c>
      <c r="THX475" s="44" t="str">
        <f t="shared" si="1435"/>
        <v>Inviable Sanitariamente</v>
      </c>
      <c r="THY475" s="44" t="str">
        <f t="shared" si="1435"/>
        <v>Inviable Sanitariamente</v>
      </c>
      <c r="THZ475" s="44" t="str">
        <f t="shared" si="1435"/>
        <v>Inviable Sanitariamente</v>
      </c>
      <c r="TIA475" s="44" t="str">
        <f t="shared" si="1435"/>
        <v>Inviable Sanitariamente</v>
      </c>
      <c r="TIB475" s="44" t="str">
        <f t="shared" si="1435"/>
        <v>Inviable Sanitariamente</v>
      </c>
      <c r="TIC475" s="44" t="str">
        <f t="shared" si="1435"/>
        <v>Inviable Sanitariamente</v>
      </c>
      <c r="TID475" s="44" t="str">
        <f t="shared" si="1435"/>
        <v>Inviable Sanitariamente</v>
      </c>
      <c r="TIE475" s="44" t="str">
        <f t="shared" si="1435"/>
        <v>Inviable Sanitariamente</v>
      </c>
      <c r="TIF475" s="44" t="str">
        <f t="shared" si="1436"/>
        <v>Inviable Sanitariamente</v>
      </c>
      <c r="TIG475" s="44" t="str">
        <f t="shared" si="1436"/>
        <v>Inviable Sanitariamente</v>
      </c>
      <c r="TIH475" s="44" t="str">
        <f t="shared" si="1436"/>
        <v>Inviable Sanitariamente</v>
      </c>
      <c r="TII475" s="44" t="str">
        <f t="shared" si="1436"/>
        <v>Inviable Sanitariamente</v>
      </c>
      <c r="TIJ475" s="44" t="str">
        <f t="shared" si="1436"/>
        <v>Inviable Sanitariamente</v>
      </c>
      <c r="TIK475" s="44" t="str">
        <f t="shared" si="1436"/>
        <v>Inviable Sanitariamente</v>
      </c>
      <c r="TIL475" s="44" t="str">
        <f t="shared" si="1436"/>
        <v>Inviable Sanitariamente</v>
      </c>
      <c r="TIM475" s="44" t="str">
        <f t="shared" si="1436"/>
        <v>Inviable Sanitariamente</v>
      </c>
      <c r="TIN475" s="44" t="str">
        <f t="shared" si="1436"/>
        <v>Inviable Sanitariamente</v>
      </c>
      <c r="TIO475" s="44" t="str">
        <f t="shared" si="1436"/>
        <v>Inviable Sanitariamente</v>
      </c>
      <c r="TIP475" s="44" t="str">
        <f t="shared" si="1437"/>
        <v>Inviable Sanitariamente</v>
      </c>
      <c r="TIQ475" s="44" t="str">
        <f t="shared" si="1437"/>
        <v>Inviable Sanitariamente</v>
      </c>
      <c r="TIR475" s="44" t="str">
        <f t="shared" si="1437"/>
        <v>Inviable Sanitariamente</v>
      </c>
      <c r="TIS475" s="44" t="str">
        <f t="shared" si="1437"/>
        <v>Inviable Sanitariamente</v>
      </c>
      <c r="TIT475" s="44" t="str">
        <f t="shared" si="1437"/>
        <v>Inviable Sanitariamente</v>
      </c>
      <c r="TIU475" s="44" t="str">
        <f t="shared" si="1437"/>
        <v>Inviable Sanitariamente</v>
      </c>
      <c r="TIV475" s="44" t="str">
        <f t="shared" si="1437"/>
        <v>Inviable Sanitariamente</v>
      </c>
      <c r="TIW475" s="44" t="str">
        <f t="shared" si="1437"/>
        <v>Inviable Sanitariamente</v>
      </c>
      <c r="TIX475" s="44" t="str">
        <f t="shared" si="1437"/>
        <v>Inviable Sanitariamente</v>
      </c>
      <c r="TIY475" s="44" t="str">
        <f t="shared" si="1437"/>
        <v>Inviable Sanitariamente</v>
      </c>
      <c r="TIZ475" s="44" t="str">
        <f t="shared" si="1438"/>
        <v>Inviable Sanitariamente</v>
      </c>
      <c r="TJA475" s="44" t="str">
        <f t="shared" si="1438"/>
        <v>Inviable Sanitariamente</v>
      </c>
      <c r="TJB475" s="44" t="str">
        <f t="shared" si="1438"/>
        <v>Inviable Sanitariamente</v>
      </c>
      <c r="TJC475" s="44" t="str">
        <f t="shared" si="1438"/>
        <v>Inviable Sanitariamente</v>
      </c>
      <c r="TJD475" s="44" t="str">
        <f t="shared" si="1438"/>
        <v>Inviable Sanitariamente</v>
      </c>
      <c r="TJE475" s="44" t="str">
        <f t="shared" si="1438"/>
        <v>Inviable Sanitariamente</v>
      </c>
      <c r="TJF475" s="44" t="str">
        <f t="shared" si="1438"/>
        <v>Inviable Sanitariamente</v>
      </c>
      <c r="TJG475" s="44" t="str">
        <f t="shared" si="1438"/>
        <v>Inviable Sanitariamente</v>
      </c>
      <c r="TJH475" s="44" t="str">
        <f t="shared" si="1438"/>
        <v>Inviable Sanitariamente</v>
      </c>
      <c r="TJI475" s="44" t="str">
        <f t="shared" si="1438"/>
        <v>Inviable Sanitariamente</v>
      </c>
      <c r="TJJ475" s="44" t="str">
        <f t="shared" si="1439"/>
        <v>Inviable Sanitariamente</v>
      </c>
      <c r="TJK475" s="44" t="str">
        <f t="shared" si="1439"/>
        <v>Inviable Sanitariamente</v>
      </c>
      <c r="TJL475" s="44" t="str">
        <f t="shared" si="1439"/>
        <v>Inviable Sanitariamente</v>
      </c>
      <c r="TJM475" s="44" t="str">
        <f t="shared" si="1439"/>
        <v>Inviable Sanitariamente</v>
      </c>
      <c r="TJN475" s="44" t="str">
        <f t="shared" si="1439"/>
        <v>Inviable Sanitariamente</v>
      </c>
      <c r="TJO475" s="44" t="str">
        <f t="shared" si="1439"/>
        <v>Inviable Sanitariamente</v>
      </c>
      <c r="TJP475" s="44" t="str">
        <f t="shared" si="1439"/>
        <v>Inviable Sanitariamente</v>
      </c>
      <c r="TJQ475" s="44" t="str">
        <f t="shared" si="1439"/>
        <v>Inviable Sanitariamente</v>
      </c>
      <c r="TJR475" s="44" t="str">
        <f t="shared" si="1439"/>
        <v>Inviable Sanitariamente</v>
      </c>
      <c r="TJS475" s="44" t="str">
        <f t="shared" si="1439"/>
        <v>Inviable Sanitariamente</v>
      </c>
      <c r="TJT475" s="44" t="str">
        <f t="shared" si="1440"/>
        <v>Inviable Sanitariamente</v>
      </c>
      <c r="TJU475" s="44" t="str">
        <f t="shared" si="1440"/>
        <v>Inviable Sanitariamente</v>
      </c>
      <c r="TJV475" s="44" t="str">
        <f t="shared" si="1440"/>
        <v>Inviable Sanitariamente</v>
      </c>
      <c r="TJW475" s="44" t="str">
        <f t="shared" si="1440"/>
        <v>Inviable Sanitariamente</v>
      </c>
      <c r="TJX475" s="44" t="str">
        <f t="shared" si="1440"/>
        <v>Inviable Sanitariamente</v>
      </c>
      <c r="TJY475" s="44" t="str">
        <f t="shared" si="1440"/>
        <v>Inviable Sanitariamente</v>
      </c>
      <c r="TJZ475" s="44" t="str">
        <f t="shared" si="1440"/>
        <v>Inviable Sanitariamente</v>
      </c>
      <c r="TKA475" s="44" t="str">
        <f t="shared" si="1440"/>
        <v>Inviable Sanitariamente</v>
      </c>
      <c r="TKB475" s="44" t="str">
        <f t="shared" si="1440"/>
        <v>Inviable Sanitariamente</v>
      </c>
      <c r="TKC475" s="44" t="str">
        <f t="shared" si="1440"/>
        <v>Inviable Sanitariamente</v>
      </c>
      <c r="TKD475" s="44" t="str">
        <f t="shared" si="1441"/>
        <v>Inviable Sanitariamente</v>
      </c>
      <c r="TKE475" s="44" t="str">
        <f t="shared" si="1441"/>
        <v>Inviable Sanitariamente</v>
      </c>
      <c r="TKF475" s="44" t="str">
        <f t="shared" si="1441"/>
        <v>Inviable Sanitariamente</v>
      </c>
      <c r="TKG475" s="44" t="str">
        <f t="shared" si="1441"/>
        <v>Inviable Sanitariamente</v>
      </c>
      <c r="TKH475" s="44" t="str">
        <f t="shared" si="1441"/>
        <v>Inviable Sanitariamente</v>
      </c>
      <c r="TKI475" s="44" t="str">
        <f t="shared" si="1441"/>
        <v>Inviable Sanitariamente</v>
      </c>
      <c r="TKJ475" s="44" t="str">
        <f t="shared" si="1441"/>
        <v>Inviable Sanitariamente</v>
      </c>
      <c r="TKK475" s="44" t="str">
        <f t="shared" si="1441"/>
        <v>Inviable Sanitariamente</v>
      </c>
      <c r="TKL475" s="44" t="str">
        <f t="shared" si="1441"/>
        <v>Inviable Sanitariamente</v>
      </c>
      <c r="TKM475" s="44" t="str">
        <f t="shared" si="1441"/>
        <v>Inviable Sanitariamente</v>
      </c>
      <c r="TKN475" s="44" t="str">
        <f t="shared" si="1442"/>
        <v>Inviable Sanitariamente</v>
      </c>
      <c r="TKO475" s="44" t="str">
        <f t="shared" si="1442"/>
        <v>Inviable Sanitariamente</v>
      </c>
      <c r="TKP475" s="44" t="str">
        <f t="shared" si="1442"/>
        <v>Inviable Sanitariamente</v>
      </c>
      <c r="TKQ475" s="44" t="str">
        <f t="shared" si="1442"/>
        <v>Inviable Sanitariamente</v>
      </c>
      <c r="TKR475" s="44" t="str">
        <f t="shared" si="1442"/>
        <v>Inviable Sanitariamente</v>
      </c>
      <c r="TKS475" s="44" t="str">
        <f t="shared" si="1442"/>
        <v>Inviable Sanitariamente</v>
      </c>
      <c r="TKT475" s="44" t="str">
        <f t="shared" si="1442"/>
        <v>Inviable Sanitariamente</v>
      </c>
      <c r="TKU475" s="44" t="str">
        <f t="shared" si="1442"/>
        <v>Inviable Sanitariamente</v>
      </c>
      <c r="TKV475" s="44" t="str">
        <f t="shared" si="1442"/>
        <v>Inviable Sanitariamente</v>
      </c>
      <c r="TKW475" s="44" t="str">
        <f t="shared" si="1442"/>
        <v>Inviable Sanitariamente</v>
      </c>
      <c r="TKX475" s="44" t="str">
        <f t="shared" si="1443"/>
        <v>Inviable Sanitariamente</v>
      </c>
      <c r="TKY475" s="44" t="str">
        <f t="shared" si="1443"/>
        <v>Inviable Sanitariamente</v>
      </c>
      <c r="TKZ475" s="44" t="str">
        <f t="shared" si="1443"/>
        <v>Inviable Sanitariamente</v>
      </c>
      <c r="TLA475" s="44" t="str">
        <f t="shared" si="1443"/>
        <v>Inviable Sanitariamente</v>
      </c>
      <c r="TLB475" s="44" t="str">
        <f t="shared" si="1443"/>
        <v>Inviable Sanitariamente</v>
      </c>
      <c r="TLC475" s="44" t="str">
        <f t="shared" si="1443"/>
        <v>Inviable Sanitariamente</v>
      </c>
      <c r="TLD475" s="44" t="str">
        <f t="shared" si="1443"/>
        <v>Inviable Sanitariamente</v>
      </c>
      <c r="TLE475" s="44" t="str">
        <f t="shared" si="1443"/>
        <v>Inviable Sanitariamente</v>
      </c>
      <c r="TLF475" s="44" t="str">
        <f t="shared" si="1443"/>
        <v>Inviable Sanitariamente</v>
      </c>
      <c r="TLG475" s="44" t="str">
        <f t="shared" si="1443"/>
        <v>Inviable Sanitariamente</v>
      </c>
      <c r="TLH475" s="44" t="str">
        <f t="shared" si="1444"/>
        <v>Inviable Sanitariamente</v>
      </c>
      <c r="TLI475" s="44" t="str">
        <f t="shared" si="1444"/>
        <v>Inviable Sanitariamente</v>
      </c>
      <c r="TLJ475" s="44" t="str">
        <f t="shared" si="1444"/>
        <v>Inviable Sanitariamente</v>
      </c>
      <c r="TLK475" s="44" t="str">
        <f t="shared" si="1444"/>
        <v>Inviable Sanitariamente</v>
      </c>
      <c r="TLL475" s="44" t="str">
        <f t="shared" si="1444"/>
        <v>Inviable Sanitariamente</v>
      </c>
      <c r="TLM475" s="44" t="str">
        <f t="shared" si="1444"/>
        <v>Inviable Sanitariamente</v>
      </c>
      <c r="TLN475" s="44" t="str">
        <f t="shared" si="1444"/>
        <v>Inviable Sanitariamente</v>
      </c>
      <c r="TLO475" s="44" t="str">
        <f t="shared" si="1444"/>
        <v>Inviable Sanitariamente</v>
      </c>
      <c r="TLP475" s="44" t="str">
        <f t="shared" si="1444"/>
        <v>Inviable Sanitariamente</v>
      </c>
      <c r="TLQ475" s="44" t="str">
        <f t="shared" si="1444"/>
        <v>Inviable Sanitariamente</v>
      </c>
      <c r="TLR475" s="44" t="str">
        <f t="shared" si="1445"/>
        <v>Inviable Sanitariamente</v>
      </c>
      <c r="TLS475" s="44" t="str">
        <f t="shared" si="1445"/>
        <v>Inviable Sanitariamente</v>
      </c>
      <c r="TLT475" s="44" t="str">
        <f t="shared" si="1445"/>
        <v>Inviable Sanitariamente</v>
      </c>
      <c r="TLU475" s="44" t="str">
        <f t="shared" si="1445"/>
        <v>Inviable Sanitariamente</v>
      </c>
      <c r="TLV475" s="44" t="str">
        <f t="shared" si="1445"/>
        <v>Inviable Sanitariamente</v>
      </c>
      <c r="TLW475" s="44" t="str">
        <f t="shared" si="1445"/>
        <v>Inviable Sanitariamente</v>
      </c>
      <c r="TLX475" s="44" t="str">
        <f t="shared" si="1445"/>
        <v>Inviable Sanitariamente</v>
      </c>
      <c r="TLY475" s="44" t="str">
        <f t="shared" si="1445"/>
        <v>Inviable Sanitariamente</v>
      </c>
      <c r="TLZ475" s="44" t="str">
        <f t="shared" si="1445"/>
        <v>Inviable Sanitariamente</v>
      </c>
      <c r="TMA475" s="44" t="str">
        <f t="shared" si="1445"/>
        <v>Inviable Sanitariamente</v>
      </c>
      <c r="TMB475" s="44" t="str">
        <f t="shared" si="1446"/>
        <v>Inviable Sanitariamente</v>
      </c>
      <c r="TMC475" s="44" t="str">
        <f t="shared" si="1446"/>
        <v>Inviable Sanitariamente</v>
      </c>
      <c r="TMD475" s="44" t="str">
        <f t="shared" si="1446"/>
        <v>Inviable Sanitariamente</v>
      </c>
      <c r="TME475" s="44" t="str">
        <f t="shared" si="1446"/>
        <v>Inviable Sanitariamente</v>
      </c>
      <c r="TMF475" s="44" t="str">
        <f t="shared" si="1446"/>
        <v>Inviable Sanitariamente</v>
      </c>
      <c r="TMG475" s="44" t="str">
        <f t="shared" si="1446"/>
        <v>Inviable Sanitariamente</v>
      </c>
      <c r="TMH475" s="44" t="str">
        <f t="shared" si="1446"/>
        <v>Inviable Sanitariamente</v>
      </c>
      <c r="TMI475" s="44" t="str">
        <f t="shared" si="1446"/>
        <v>Inviable Sanitariamente</v>
      </c>
      <c r="TMJ475" s="44" t="str">
        <f t="shared" si="1446"/>
        <v>Inviable Sanitariamente</v>
      </c>
      <c r="TMK475" s="44" t="str">
        <f t="shared" si="1446"/>
        <v>Inviable Sanitariamente</v>
      </c>
      <c r="TML475" s="44" t="str">
        <f t="shared" si="1447"/>
        <v>Inviable Sanitariamente</v>
      </c>
      <c r="TMM475" s="44" t="str">
        <f t="shared" si="1447"/>
        <v>Inviable Sanitariamente</v>
      </c>
      <c r="TMN475" s="44" t="str">
        <f t="shared" si="1447"/>
        <v>Inviable Sanitariamente</v>
      </c>
      <c r="TMO475" s="44" t="str">
        <f t="shared" si="1447"/>
        <v>Inviable Sanitariamente</v>
      </c>
      <c r="TMP475" s="44" t="str">
        <f t="shared" si="1447"/>
        <v>Inviable Sanitariamente</v>
      </c>
      <c r="TMQ475" s="44" t="str">
        <f t="shared" si="1447"/>
        <v>Inviable Sanitariamente</v>
      </c>
      <c r="TMR475" s="44" t="str">
        <f t="shared" si="1447"/>
        <v>Inviable Sanitariamente</v>
      </c>
      <c r="TMS475" s="44" t="str">
        <f t="shared" si="1447"/>
        <v>Inviable Sanitariamente</v>
      </c>
      <c r="TMT475" s="44" t="str">
        <f t="shared" si="1447"/>
        <v>Inviable Sanitariamente</v>
      </c>
      <c r="TMU475" s="44" t="str">
        <f t="shared" si="1447"/>
        <v>Inviable Sanitariamente</v>
      </c>
      <c r="TMV475" s="44" t="str">
        <f t="shared" si="1448"/>
        <v>Inviable Sanitariamente</v>
      </c>
      <c r="TMW475" s="44" t="str">
        <f t="shared" si="1448"/>
        <v>Inviable Sanitariamente</v>
      </c>
      <c r="TMX475" s="44" t="str">
        <f t="shared" si="1448"/>
        <v>Inviable Sanitariamente</v>
      </c>
      <c r="TMY475" s="44" t="str">
        <f t="shared" si="1448"/>
        <v>Inviable Sanitariamente</v>
      </c>
      <c r="TMZ475" s="44" t="str">
        <f t="shared" si="1448"/>
        <v>Inviable Sanitariamente</v>
      </c>
      <c r="TNA475" s="44" t="str">
        <f t="shared" si="1448"/>
        <v>Inviable Sanitariamente</v>
      </c>
      <c r="TNB475" s="44" t="str">
        <f t="shared" si="1448"/>
        <v>Inviable Sanitariamente</v>
      </c>
      <c r="TNC475" s="44" t="str">
        <f t="shared" si="1448"/>
        <v>Inviable Sanitariamente</v>
      </c>
      <c r="TND475" s="44" t="str">
        <f t="shared" si="1448"/>
        <v>Inviable Sanitariamente</v>
      </c>
      <c r="TNE475" s="44" t="str">
        <f t="shared" si="1448"/>
        <v>Inviable Sanitariamente</v>
      </c>
      <c r="TNF475" s="44" t="str">
        <f t="shared" si="1449"/>
        <v>Inviable Sanitariamente</v>
      </c>
      <c r="TNG475" s="44" t="str">
        <f t="shared" si="1449"/>
        <v>Inviable Sanitariamente</v>
      </c>
      <c r="TNH475" s="44" t="str">
        <f t="shared" si="1449"/>
        <v>Inviable Sanitariamente</v>
      </c>
      <c r="TNI475" s="44" t="str">
        <f t="shared" si="1449"/>
        <v>Inviable Sanitariamente</v>
      </c>
      <c r="TNJ475" s="44" t="str">
        <f t="shared" si="1449"/>
        <v>Inviable Sanitariamente</v>
      </c>
      <c r="TNK475" s="44" t="str">
        <f t="shared" si="1449"/>
        <v>Inviable Sanitariamente</v>
      </c>
      <c r="TNL475" s="44" t="str">
        <f t="shared" si="1449"/>
        <v>Inviable Sanitariamente</v>
      </c>
      <c r="TNM475" s="44" t="str">
        <f t="shared" si="1449"/>
        <v>Inviable Sanitariamente</v>
      </c>
      <c r="TNN475" s="44" t="str">
        <f t="shared" si="1449"/>
        <v>Inviable Sanitariamente</v>
      </c>
      <c r="TNO475" s="44" t="str">
        <f t="shared" si="1449"/>
        <v>Inviable Sanitariamente</v>
      </c>
      <c r="TNP475" s="44" t="str">
        <f t="shared" si="1450"/>
        <v>Inviable Sanitariamente</v>
      </c>
      <c r="TNQ475" s="44" t="str">
        <f t="shared" si="1450"/>
        <v>Inviable Sanitariamente</v>
      </c>
      <c r="TNR475" s="44" t="str">
        <f t="shared" si="1450"/>
        <v>Inviable Sanitariamente</v>
      </c>
      <c r="TNS475" s="44" t="str">
        <f t="shared" si="1450"/>
        <v>Inviable Sanitariamente</v>
      </c>
      <c r="TNT475" s="44" t="str">
        <f t="shared" si="1450"/>
        <v>Inviable Sanitariamente</v>
      </c>
      <c r="TNU475" s="44" t="str">
        <f t="shared" si="1450"/>
        <v>Inviable Sanitariamente</v>
      </c>
      <c r="TNV475" s="44" t="str">
        <f t="shared" si="1450"/>
        <v>Inviable Sanitariamente</v>
      </c>
      <c r="TNW475" s="44" t="str">
        <f t="shared" si="1450"/>
        <v>Inviable Sanitariamente</v>
      </c>
      <c r="TNX475" s="44" t="str">
        <f t="shared" si="1450"/>
        <v>Inviable Sanitariamente</v>
      </c>
      <c r="TNY475" s="44" t="str">
        <f t="shared" si="1450"/>
        <v>Inviable Sanitariamente</v>
      </c>
      <c r="TNZ475" s="44" t="str">
        <f t="shared" si="1451"/>
        <v>Inviable Sanitariamente</v>
      </c>
      <c r="TOA475" s="44" t="str">
        <f t="shared" si="1451"/>
        <v>Inviable Sanitariamente</v>
      </c>
      <c r="TOB475" s="44" t="str">
        <f t="shared" si="1451"/>
        <v>Inviable Sanitariamente</v>
      </c>
      <c r="TOC475" s="44" t="str">
        <f t="shared" si="1451"/>
        <v>Inviable Sanitariamente</v>
      </c>
      <c r="TOD475" s="44" t="str">
        <f t="shared" si="1451"/>
        <v>Inviable Sanitariamente</v>
      </c>
      <c r="TOE475" s="44" t="str">
        <f t="shared" si="1451"/>
        <v>Inviable Sanitariamente</v>
      </c>
      <c r="TOF475" s="44" t="str">
        <f t="shared" si="1451"/>
        <v>Inviable Sanitariamente</v>
      </c>
      <c r="TOG475" s="44" t="str">
        <f t="shared" si="1451"/>
        <v>Inviable Sanitariamente</v>
      </c>
      <c r="TOH475" s="44" t="str">
        <f t="shared" si="1451"/>
        <v>Inviable Sanitariamente</v>
      </c>
      <c r="TOI475" s="44" t="str">
        <f t="shared" si="1451"/>
        <v>Inviable Sanitariamente</v>
      </c>
      <c r="TOJ475" s="44" t="str">
        <f t="shared" si="1452"/>
        <v>Inviable Sanitariamente</v>
      </c>
      <c r="TOK475" s="44" t="str">
        <f t="shared" si="1452"/>
        <v>Inviable Sanitariamente</v>
      </c>
      <c r="TOL475" s="44" t="str">
        <f t="shared" si="1452"/>
        <v>Inviable Sanitariamente</v>
      </c>
      <c r="TOM475" s="44" t="str">
        <f t="shared" si="1452"/>
        <v>Inviable Sanitariamente</v>
      </c>
      <c r="TON475" s="44" t="str">
        <f t="shared" si="1452"/>
        <v>Inviable Sanitariamente</v>
      </c>
      <c r="TOO475" s="44" t="str">
        <f t="shared" si="1452"/>
        <v>Inviable Sanitariamente</v>
      </c>
      <c r="TOP475" s="44" t="str">
        <f t="shared" si="1452"/>
        <v>Inviable Sanitariamente</v>
      </c>
      <c r="TOQ475" s="44" t="str">
        <f t="shared" si="1452"/>
        <v>Inviable Sanitariamente</v>
      </c>
      <c r="TOR475" s="44" t="str">
        <f t="shared" si="1452"/>
        <v>Inviable Sanitariamente</v>
      </c>
      <c r="TOS475" s="44" t="str">
        <f t="shared" si="1452"/>
        <v>Inviable Sanitariamente</v>
      </c>
      <c r="TOT475" s="44" t="str">
        <f t="shared" si="1453"/>
        <v>Inviable Sanitariamente</v>
      </c>
      <c r="TOU475" s="44" t="str">
        <f t="shared" si="1453"/>
        <v>Inviable Sanitariamente</v>
      </c>
      <c r="TOV475" s="44" t="str">
        <f t="shared" si="1453"/>
        <v>Inviable Sanitariamente</v>
      </c>
      <c r="TOW475" s="44" t="str">
        <f t="shared" si="1453"/>
        <v>Inviable Sanitariamente</v>
      </c>
      <c r="TOX475" s="44" t="str">
        <f t="shared" si="1453"/>
        <v>Inviable Sanitariamente</v>
      </c>
      <c r="TOY475" s="44" t="str">
        <f t="shared" si="1453"/>
        <v>Inviable Sanitariamente</v>
      </c>
      <c r="TOZ475" s="44" t="str">
        <f t="shared" si="1453"/>
        <v>Inviable Sanitariamente</v>
      </c>
      <c r="TPA475" s="44" t="str">
        <f t="shared" si="1453"/>
        <v>Inviable Sanitariamente</v>
      </c>
      <c r="TPB475" s="44" t="str">
        <f t="shared" si="1453"/>
        <v>Inviable Sanitariamente</v>
      </c>
      <c r="TPC475" s="44" t="str">
        <f t="shared" si="1453"/>
        <v>Inviable Sanitariamente</v>
      </c>
      <c r="TPD475" s="44" t="str">
        <f t="shared" si="1454"/>
        <v>Inviable Sanitariamente</v>
      </c>
      <c r="TPE475" s="44" t="str">
        <f t="shared" si="1454"/>
        <v>Inviable Sanitariamente</v>
      </c>
      <c r="TPF475" s="44" t="str">
        <f t="shared" si="1454"/>
        <v>Inviable Sanitariamente</v>
      </c>
      <c r="TPG475" s="44" t="str">
        <f t="shared" si="1454"/>
        <v>Inviable Sanitariamente</v>
      </c>
      <c r="TPH475" s="44" t="str">
        <f t="shared" si="1454"/>
        <v>Inviable Sanitariamente</v>
      </c>
      <c r="TPI475" s="44" t="str">
        <f t="shared" si="1454"/>
        <v>Inviable Sanitariamente</v>
      </c>
      <c r="TPJ475" s="44" t="str">
        <f t="shared" si="1454"/>
        <v>Inviable Sanitariamente</v>
      </c>
      <c r="TPK475" s="44" t="str">
        <f t="shared" si="1454"/>
        <v>Inviable Sanitariamente</v>
      </c>
      <c r="TPL475" s="44" t="str">
        <f t="shared" si="1454"/>
        <v>Inviable Sanitariamente</v>
      </c>
      <c r="TPM475" s="44" t="str">
        <f t="shared" si="1454"/>
        <v>Inviable Sanitariamente</v>
      </c>
      <c r="TPN475" s="44" t="str">
        <f t="shared" si="1455"/>
        <v>Inviable Sanitariamente</v>
      </c>
      <c r="TPO475" s="44" t="str">
        <f t="shared" si="1455"/>
        <v>Inviable Sanitariamente</v>
      </c>
      <c r="TPP475" s="44" t="str">
        <f t="shared" si="1455"/>
        <v>Inviable Sanitariamente</v>
      </c>
      <c r="TPQ475" s="44" t="str">
        <f t="shared" si="1455"/>
        <v>Inviable Sanitariamente</v>
      </c>
      <c r="TPR475" s="44" t="str">
        <f t="shared" si="1455"/>
        <v>Inviable Sanitariamente</v>
      </c>
      <c r="TPS475" s="44" t="str">
        <f t="shared" si="1455"/>
        <v>Inviable Sanitariamente</v>
      </c>
      <c r="TPT475" s="44" t="str">
        <f t="shared" si="1455"/>
        <v>Inviable Sanitariamente</v>
      </c>
      <c r="TPU475" s="44" t="str">
        <f t="shared" si="1455"/>
        <v>Inviable Sanitariamente</v>
      </c>
      <c r="TPV475" s="44" t="str">
        <f t="shared" si="1455"/>
        <v>Inviable Sanitariamente</v>
      </c>
      <c r="TPW475" s="44" t="str">
        <f t="shared" si="1455"/>
        <v>Inviable Sanitariamente</v>
      </c>
      <c r="TPX475" s="44" t="str">
        <f t="shared" si="1456"/>
        <v>Inviable Sanitariamente</v>
      </c>
      <c r="TPY475" s="44" t="str">
        <f t="shared" si="1456"/>
        <v>Inviable Sanitariamente</v>
      </c>
      <c r="TPZ475" s="44" t="str">
        <f t="shared" si="1456"/>
        <v>Inviable Sanitariamente</v>
      </c>
      <c r="TQA475" s="44" t="str">
        <f t="shared" si="1456"/>
        <v>Inviable Sanitariamente</v>
      </c>
      <c r="TQB475" s="44" t="str">
        <f t="shared" si="1456"/>
        <v>Inviable Sanitariamente</v>
      </c>
      <c r="TQC475" s="44" t="str">
        <f t="shared" si="1456"/>
        <v>Inviable Sanitariamente</v>
      </c>
      <c r="TQD475" s="44" t="str">
        <f t="shared" si="1456"/>
        <v>Inviable Sanitariamente</v>
      </c>
      <c r="TQE475" s="44" t="str">
        <f t="shared" si="1456"/>
        <v>Inviable Sanitariamente</v>
      </c>
      <c r="TQF475" s="44" t="str">
        <f t="shared" si="1456"/>
        <v>Inviable Sanitariamente</v>
      </c>
      <c r="TQG475" s="44" t="str">
        <f t="shared" si="1456"/>
        <v>Inviable Sanitariamente</v>
      </c>
      <c r="TQH475" s="44" t="str">
        <f t="shared" si="1457"/>
        <v>Inviable Sanitariamente</v>
      </c>
      <c r="TQI475" s="44" t="str">
        <f t="shared" si="1457"/>
        <v>Inviable Sanitariamente</v>
      </c>
      <c r="TQJ475" s="44" t="str">
        <f t="shared" si="1457"/>
        <v>Inviable Sanitariamente</v>
      </c>
      <c r="TQK475" s="44" t="str">
        <f t="shared" si="1457"/>
        <v>Inviable Sanitariamente</v>
      </c>
      <c r="TQL475" s="44" t="str">
        <f t="shared" si="1457"/>
        <v>Inviable Sanitariamente</v>
      </c>
      <c r="TQM475" s="44" t="str">
        <f t="shared" si="1457"/>
        <v>Inviable Sanitariamente</v>
      </c>
      <c r="TQN475" s="44" t="str">
        <f t="shared" si="1457"/>
        <v>Inviable Sanitariamente</v>
      </c>
      <c r="TQO475" s="44" t="str">
        <f t="shared" si="1457"/>
        <v>Inviable Sanitariamente</v>
      </c>
      <c r="TQP475" s="44" t="str">
        <f t="shared" si="1457"/>
        <v>Inviable Sanitariamente</v>
      </c>
      <c r="TQQ475" s="44" t="str">
        <f t="shared" si="1457"/>
        <v>Inviable Sanitariamente</v>
      </c>
      <c r="TQR475" s="44" t="str">
        <f t="shared" si="1458"/>
        <v>Inviable Sanitariamente</v>
      </c>
      <c r="TQS475" s="44" t="str">
        <f t="shared" si="1458"/>
        <v>Inviable Sanitariamente</v>
      </c>
      <c r="TQT475" s="44" t="str">
        <f t="shared" si="1458"/>
        <v>Inviable Sanitariamente</v>
      </c>
      <c r="TQU475" s="44" t="str">
        <f t="shared" si="1458"/>
        <v>Inviable Sanitariamente</v>
      </c>
      <c r="TQV475" s="44" t="str">
        <f t="shared" si="1458"/>
        <v>Inviable Sanitariamente</v>
      </c>
      <c r="TQW475" s="44" t="str">
        <f t="shared" si="1458"/>
        <v>Inviable Sanitariamente</v>
      </c>
      <c r="TQX475" s="44" t="str">
        <f t="shared" si="1458"/>
        <v>Inviable Sanitariamente</v>
      </c>
      <c r="TQY475" s="44" t="str">
        <f t="shared" si="1458"/>
        <v>Inviable Sanitariamente</v>
      </c>
      <c r="TQZ475" s="44" t="str">
        <f t="shared" si="1458"/>
        <v>Inviable Sanitariamente</v>
      </c>
      <c r="TRA475" s="44" t="str">
        <f t="shared" si="1458"/>
        <v>Inviable Sanitariamente</v>
      </c>
      <c r="TRB475" s="44" t="str">
        <f t="shared" si="1459"/>
        <v>Inviable Sanitariamente</v>
      </c>
      <c r="TRC475" s="44" t="str">
        <f t="shared" si="1459"/>
        <v>Inviable Sanitariamente</v>
      </c>
      <c r="TRD475" s="44" t="str">
        <f t="shared" si="1459"/>
        <v>Inviable Sanitariamente</v>
      </c>
      <c r="TRE475" s="44" t="str">
        <f t="shared" si="1459"/>
        <v>Inviable Sanitariamente</v>
      </c>
      <c r="TRF475" s="44" t="str">
        <f t="shared" si="1459"/>
        <v>Inviable Sanitariamente</v>
      </c>
      <c r="TRG475" s="44" t="str">
        <f t="shared" si="1459"/>
        <v>Inviable Sanitariamente</v>
      </c>
      <c r="TRH475" s="44" t="str">
        <f t="shared" si="1459"/>
        <v>Inviable Sanitariamente</v>
      </c>
      <c r="TRI475" s="44" t="str">
        <f t="shared" si="1459"/>
        <v>Inviable Sanitariamente</v>
      </c>
      <c r="TRJ475" s="44" t="str">
        <f t="shared" si="1459"/>
        <v>Inviable Sanitariamente</v>
      </c>
      <c r="TRK475" s="44" t="str">
        <f t="shared" si="1459"/>
        <v>Inviable Sanitariamente</v>
      </c>
      <c r="TRL475" s="44" t="str">
        <f t="shared" si="1460"/>
        <v>Inviable Sanitariamente</v>
      </c>
      <c r="TRM475" s="44" t="str">
        <f t="shared" si="1460"/>
        <v>Inviable Sanitariamente</v>
      </c>
      <c r="TRN475" s="44" t="str">
        <f t="shared" si="1460"/>
        <v>Inviable Sanitariamente</v>
      </c>
      <c r="TRO475" s="44" t="str">
        <f t="shared" si="1460"/>
        <v>Inviable Sanitariamente</v>
      </c>
      <c r="TRP475" s="44" t="str">
        <f t="shared" si="1460"/>
        <v>Inviable Sanitariamente</v>
      </c>
      <c r="TRQ475" s="44" t="str">
        <f t="shared" si="1460"/>
        <v>Inviable Sanitariamente</v>
      </c>
      <c r="TRR475" s="44" t="str">
        <f t="shared" si="1460"/>
        <v>Inviable Sanitariamente</v>
      </c>
      <c r="TRS475" s="44" t="str">
        <f t="shared" si="1460"/>
        <v>Inviable Sanitariamente</v>
      </c>
      <c r="TRT475" s="44" t="str">
        <f t="shared" si="1460"/>
        <v>Inviable Sanitariamente</v>
      </c>
      <c r="TRU475" s="44" t="str">
        <f t="shared" si="1460"/>
        <v>Inviable Sanitariamente</v>
      </c>
      <c r="TRV475" s="44" t="str">
        <f t="shared" si="1461"/>
        <v>Inviable Sanitariamente</v>
      </c>
      <c r="TRW475" s="44" t="str">
        <f t="shared" si="1461"/>
        <v>Inviable Sanitariamente</v>
      </c>
      <c r="TRX475" s="44" t="str">
        <f t="shared" si="1461"/>
        <v>Inviable Sanitariamente</v>
      </c>
      <c r="TRY475" s="44" t="str">
        <f t="shared" si="1461"/>
        <v>Inviable Sanitariamente</v>
      </c>
      <c r="TRZ475" s="44" t="str">
        <f t="shared" si="1461"/>
        <v>Inviable Sanitariamente</v>
      </c>
      <c r="TSA475" s="44" t="str">
        <f t="shared" si="1461"/>
        <v>Inviable Sanitariamente</v>
      </c>
      <c r="TSB475" s="44" t="str">
        <f t="shared" si="1461"/>
        <v>Inviable Sanitariamente</v>
      </c>
      <c r="TSC475" s="44" t="str">
        <f t="shared" si="1461"/>
        <v>Inviable Sanitariamente</v>
      </c>
      <c r="TSD475" s="44" t="str">
        <f t="shared" si="1461"/>
        <v>Inviable Sanitariamente</v>
      </c>
      <c r="TSE475" s="44" t="str">
        <f t="shared" si="1461"/>
        <v>Inviable Sanitariamente</v>
      </c>
      <c r="TSF475" s="44" t="str">
        <f t="shared" si="1462"/>
        <v>Inviable Sanitariamente</v>
      </c>
      <c r="TSG475" s="44" t="str">
        <f t="shared" si="1462"/>
        <v>Inviable Sanitariamente</v>
      </c>
      <c r="TSH475" s="44" t="str">
        <f t="shared" si="1462"/>
        <v>Inviable Sanitariamente</v>
      </c>
      <c r="TSI475" s="44" t="str">
        <f t="shared" si="1462"/>
        <v>Inviable Sanitariamente</v>
      </c>
      <c r="TSJ475" s="44" t="str">
        <f t="shared" si="1462"/>
        <v>Inviable Sanitariamente</v>
      </c>
      <c r="TSK475" s="44" t="str">
        <f t="shared" si="1462"/>
        <v>Inviable Sanitariamente</v>
      </c>
      <c r="TSL475" s="44" t="str">
        <f t="shared" si="1462"/>
        <v>Inviable Sanitariamente</v>
      </c>
      <c r="TSM475" s="44" t="str">
        <f t="shared" si="1462"/>
        <v>Inviable Sanitariamente</v>
      </c>
      <c r="TSN475" s="44" t="str">
        <f t="shared" si="1462"/>
        <v>Inviable Sanitariamente</v>
      </c>
      <c r="TSO475" s="44" t="str">
        <f t="shared" si="1462"/>
        <v>Inviable Sanitariamente</v>
      </c>
      <c r="TSP475" s="44" t="str">
        <f t="shared" si="1463"/>
        <v>Inviable Sanitariamente</v>
      </c>
      <c r="TSQ475" s="44" t="str">
        <f t="shared" si="1463"/>
        <v>Inviable Sanitariamente</v>
      </c>
      <c r="TSR475" s="44" t="str">
        <f t="shared" si="1463"/>
        <v>Inviable Sanitariamente</v>
      </c>
      <c r="TSS475" s="44" t="str">
        <f t="shared" si="1463"/>
        <v>Inviable Sanitariamente</v>
      </c>
      <c r="TST475" s="44" t="str">
        <f t="shared" si="1463"/>
        <v>Inviable Sanitariamente</v>
      </c>
      <c r="TSU475" s="44" t="str">
        <f t="shared" si="1463"/>
        <v>Inviable Sanitariamente</v>
      </c>
      <c r="TSV475" s="44" t="str">
        <f t="shared" si="1463"/>
        <v>Inviable Sanitariamente</v>
      </c>
      <c r="TSW475" s="44" t="str">
        <f t="shared" si="1463"/>
        <v>Inviable Sanitariamente</v>
      </c>
      <c r="TSX475" s="44" t="str">
        <f t="shared" si="1463"/>
        <v>Inviable Sanitariamente</v>
      </c>
      <c r="TSY475" s="44" t="str">
        <f t="shared" si="1463"/>
        <v>Inviable Sanitariamente</v>
      </c>
      <c r="TSZ475" s="44" t="str">
        <f t="shared" si="1464"/>
        <v>Inviable Sanitariamente</v>
      </c>
      <c r="TTA475" s="44" t="str">
        <f t="shared" si="1464"/>
        <v>Inviable Sanitariamente</v>
      </c>
      <c r="TTB475" s="44" t="str">
        <f t="shared" si="1464"/>
        <v>Inviable Sanitariamente</v>
      </c>
      <c r="TTC475" s="44" t="str">
        <f t="shared" si="1464"/>
        <v>Inviable Sanitariamente</v>
      </c>
      <c r="TTD475" s="44" t="str">
        <f t="shared" si="1464"/>
        <v>Inviable Sanitariamente</v>
      </c>
      <c r="TTE475" s="44" t="str">
        <f t="shared" si="1464"/>
        <v>Inviable Sanitariamente</v>
      </c>
      <c r="TTF475" s="44" t="str">
        <f t="shared" si="1464"/>
        <v>Inviable Sanitariamente</v>
      </c>
      <c r="TTG475" s="44" t="str">
        <f t="shared" si="1464"/>
        <v>Inviable Sanitariamente</v>
      </c>
      <c r="TTH475" s="44" t="str">
        <f t="shared" si="1464"/>
        <v>Inviable Sanitariamente</v>
      </c>
      <c r="TTI475" s="44" t="str">
        <f t="shared" si="1464"/>
        <v>Inviable Sanitariamente</v>
      </c>
      <c r="TTJ475" s="44" t="str">
        <f t="shared" si="1465"/>
        <v>Inviable Sanitariamente</v>
      </c>
      <c r="TTK475" s="44" t="str">
        <f t="shared" si="1465"/>
        <v>Inviable Sanitariamente</v>
      </c>
      <c r="TTL475" s="44" t="str">
        <f t="shared" si="1465"/>
        <v>Inviable Sanitariamente</v>
      </c>
      <c r="TTM475" s="44" t="str">
        <f t="shared" si="1465"/>
        <v>Inviable Sanitariamente</v>
      </c>
      <c r="TTN475" s="44" t="str">
        <f t="shared" si="1465"/>
        <v>Inviable Sanitariamente</v>
      </c>
      <c r="TTO475" s="44" t="str">
        <f t="shared" si="1465"/>
        <v>Inviable Sanitariamente</v>
      </c>
      <c r="TTP475" s="44" t="str">
        <f t="shared" si="1465"/>
        <v>Inviable Sanitariamente</v>
      </c>
      <c r="TTQ475" s="44" t="str">
        <f t="shared" si="1465"/>
        <v>Inviable Sanitariamente</v>
      </c>
      <c r="TTR475" s="44" t="str">
        <f t="shared" si="1465"/>
        <v>Inviable Sanitariamente</v>
      </c>
      <c r="TTS475" s="44" t="str">
        <f t="shared" si="1465"/>
        <v>Inviable Sanitariamente</v>
      </c>
      <c r="TTT475" s="44" t="str">
        <f t="shared" si="1466"/>
        <v>Inviable Sanitariamente</v>
      </c>
      <c r="TTU475" s="44" t="str">
        <f t="shared" si="1466"/>
        <v>Inviable Sanitariamente</v>
      </c>
      <c r="TTV475" s="44" t="str">
        <f t="shared" si="1466"/>
        <v>Inviable Sanitariamente</v>
      </c>
      <c r="TTW475" s="44" t="str">
        <f t="shared" si="1466"/>
        <v>Inviable Sanitariamente</v>
      </c>
      <c r="TTX475" s="44" t="str">
        <f t="shared" si="1466"/>
        <v>Inviable Sanitariamente</v>
      </c>
      <c r="TTY475" s="44" t="str">
        <f t="shared" si="1466"/>
        <v>Inviable Sanitariamente</v>
      </c>
      <c r="TTZ475" s="44" t="str">
        <f t="shared" si="1466"/>
        <v>Inviable Sanitariamente</v>
      </c>
      <c r="TUA475" s="44" t="str">
        <f t="shared" si="1466"/>
        <v>Inviable Sanitariamente</v>
      </c>
      <c r="TUB475" s="44" t="str">
        <f t="shared" si="1466"/>
        <v>Inviable Sanitariamente</v>
      </c>
      <c r="TUC475" s="44" t="str">
        <f t="shared" si="1466"/>
        <v>Inviable Sanitariamente</v>
      </c>
      <c r="TUD475" s="44" t="str">
        <f t="shared" si="1467"/>
        <v>Inviable Sanitariamente</v>
      </c>
      <c r="TUE475" s="44" t="str">
        <f t="shared" si="1467"/>
        <v>Inviable Sanitariamente</v>
      </c>
      <c r="TUF475" s="44" t="str">
        <f t="shared" si="1467"/>
        <v>Inviable Sanitariamente</v>
      </c>
      <c r="TUG475" s="44" t="str">
        <f t="shared" si="1467"/>
        <v>Inviable Sanitariamente</v>
      </c>
      <c r="TUH475" s="44" t="str">
        <f t="shared" si="1467"/>
        <v>Inviable Sanitariamente</v>
      </c>
      <c r="TUI475" s="44" t="str">
        <f t="shared" si="1467"/>
        <v>Inviable Sanitariamente</v>
      </c>
      <c r="TUJ475" s="44" t="str">
        <f t="shared" si="1467"/>
        <v>Inviable Sanitariamente</v>
      </c>
      <c r="TUK475" s="44" t="str">
        <f t="shared" si="1467"/>
        <v>Inviable Sanitariamente</v>
      </c>
      <c r="TUL475" s="44" t="str">
        <f t="shared" si="1467"/>
        <v>Inviable Sanitariamente</v>
      </c>
      <c r="TUM475" s="44" t="str">
        <f t="shared" si="1467"/>
        <v>Inviable Sanitariamente</v>
      </c>
      <c r="TUN475" s="44" t="str">
        <f t="shared" si="1468"/>
        <v>Inviable Sanitariamente</v>
      </c>
      <c r="TUO475" s="44" t="str">
        <f t="shared" si="1468"/>
        <v>Inviable Sanitariamente</v>
      </c>
      <c r="TUP475" s="44" t="str">
        <f t="shared" si="1468"/>
        <v>Inviable Sanitariamente</v>
      </c>
      <c r="TUQ475" s="44" t="str">
        <f t="shared" si="1468"/>
        <v>Inviable Sanitariamente</v>
      </c>
      <c r="TUR475" s="44" t="str">
        <f t="shared" si="1468"/>
        <v>Inviable Sanitariamente</v>
      </c>
      <c r="TUS475" s="44" t="str">
        <f t="shared" si="1468"/>
        <v>Inviable Sanitariamente</v>
      </c>
      <c r="TUT475" s="44" t="str">
        <f t="shared" si="1468"/>
        <v>Inviable Sanitariamente</v>
      </c>
      <c r="TUU475" s="44" t="str">
        <f t="shared" si="1468"/>
        <v>Inviable Sanitariamente</v>
      </c>
      <c r="TUV475" s="44" t="str">
        <f t="shared" si="1468"/>
        <v>Inviable Sanitariamente</v>
      </c>
      <c r="TUW475" s="44" t="str">
        <f t="shared" si="1468"/>
        <v>Inviable Sanitariamente</v>
      </c>
      <c r="TUX475" s="44" t="str">
        <f t="shared" si="1469"/>
        <v>Inviable Sanitariamente</v>
      </c>
      <c r="TUY475" s="44" t="str">
        <f t="shared" si="1469"/>
        <v>Inviable Sanitariamente</v>
      </c>
      <c r="TUZ475" s="44" t="str">
        <f t="shared" si="1469"/>
        <v>Inviable Sanitariamente</v>
      </c>
      <c r="TVA475" s="44" t="str">
        <f t="shared" si="1469"/>
        <v>Inviable Sanitariamente</v>
      </c>
      <c r="TVB475" s="44" t="str">
        <f t="shared" si="1469"/>
        <v>Inviable Sanitariamente</v>
      </c>
      <c r="TVC475" s="44" t="str">
        <f t="shared" si="1469"/>
        <v>Inviable Sanitariamente</v>
      </c>
      <c r="TVD475" s="44" t="str">
        <f t="shared" si="1469"/>
        <v>Inviable Sanitariamente</v>
      </c>
      <c r="TVE475" s="44" t="str">
        <f t="shared" si="1469"/>
        <v>Inviable Sanitariamente</v>
      </c>
      <c r="TVF475" s="44" t="str">
        <f t="shared" si="1469"/>
        <v>Inviable Sanitariamente</v>
      </c>
      <c r="TVG475" s="44" t="str">
        <f t="shared" si="1469"/>
        <v>Inviable Sanitariamente</v>
      </c>
      <c r="TVH475" s="44" t="str">
        <f t="shared" si="1470"/>
        <v>Inviable Sanitariamente</v>
      </c>
      <c r="TVI475" s="44" t="str">
        <f t="shared" si="1470"/>
        <v>Inviable Sanitariamente</v>
      </c>
      <c r="TVJ475" s="44" t="str">
        <f t="shared" si="1470"/>
        <v>Inviable Sanitariamente</v>
      </c>
      <c r="TVK475" s="44" t="str">
        <f t="shared" si="1470"/>
        <v>Inviable Sanitariamente</v>
      </c>
      <c r="TVL475" s="44" t="str">
        <f t="shared" si="1470"/>
        <v>Inviable Sanitariamente</v>
      </c>
      <c r="TVM475" s="44" t="str">
        <f t="shared" si="1470"/>
        <v>Inviable Sanitariamente</v>
      </c>
      <c r="TVN475" s="44" t="str">
        <f t="shared" si="1470"/>
        <v>Inviable Sanitariamente</v>
      </c>
      <c r="TVO475" s="44" t="str">
        <f t="shared" si="1470"/>
        <v>Inviable Sanitariamente</v>
      </c>
      <c r="TVP475" s="44" t="str">
        <f t="shared" si="1470"/>
        <v>Inviable Sanitariamente</v>
      </c>
      <c r="TVQ475" s="44" t="str">
        <f t="shared" si="1470"/>
        <v>Inviable Sanitariamente</v>
      </c>
      <c r="TVR475" s="44" t="str">
        <f t="shared" si="1471"/>
        <v>Inviable Sanitariamente</v>
      </c>
      <c r="TVS475" s="44" t="str">
        <f t="shared" si="1471"/>
        <v>Inviable Sanitariamente</v>
      </c>
      <c r="TVT475" s="44" t="str">
        <f t="shared" si="1471"/>
        <v>Inviable Sanitariamente</v>
      </c>
      <c r="TVU475" s="44" t="str">
        <f t="shared" si="1471"/>
        <v>Inviable Sanitariamente</v>
      </c>
      <c r="TVV475" s="44" t="str">
        <f t="shared" si="1471"/>
        <v>Inviable Sanitariamente</v>
      </c>
      <c r="TVW475" s="44" t="str">
        <f t="shared" si="1471"/>
        <v>Inviable Sanitariamente</v>
      </c>
      <c r="TVX475" s="44" t="str">
        <f t="shared" si="1471"/>
        <v>Inviable Sanitariamente</v>
      </c>
      <c r="TVY475" s="44" t="str">
        <f t="shared" si="1471"/>
        <v>Inviable Sanitariamente</v>
      </c>
      <c r="TVZ475" s="44" t="str">
        <f t="shared" si="1471"/>
        <v>Inviable Sanitariamente</v>
      </c>
      <c r="TWA475" s="44" t="str">
        <f t="shared" si="1471"/>
        <v>Inviable Sanitariamente</v>
      </c>
      <c r="TWB475" s="44" t="str">
        <f t="shared" si="1472"/>
        <v>Inviable Sanitariamente</v>
      </c>
      <c r="TWC475" s="44" t="str">
        <f t="shared" si="1472"/>
        <v>Inviable Sanitariamente</v>
      </c>
      <c r="TWD475" s="44" t="str">
        <f t="shared" si="1472"/>
        <v>Inviable Sanitariamente</v>
      </c>
      <c r="TWE475" s="44" t="str">
        <f t="shared" si="1472"/>
        <v>Inviable Sanitariamente</v>
      </c>
      <c r="TWF475" s="44" t="str">
        <f t="shared" si="1472"/>
        <v>Inviable Sanitariamente</v>
      </c>
      <c r="TWG475" s="44" t="str">
        <f t="shared" si="1472"/>
        <v>Inviable Sanitariamente</v>
      </c>
      <c r="TWH475" s="44" t="str">
        <f t="shared" si="1472"/>
        <v>Inviable Sanitariamente</v>
      </c>
      <c r="TWI475" s="44" t="str">
        <f t="shared" si="1472"/>
        <v>Inviable Sanitariamente</v>
      </c>
      <c r="TWJ475" s="44" t="str">
        <f t="shared" si="1472"/>
        <v>Inviable Sanitariamente</v>
      </c>
      <c r="TWK475" s="44" t="str">
        <f t="shared" si="1472"/>
        <v>Inviable Sanitariamente</v>
      </c>
      <c r="TWL475" s="44" t="str">
        <f t="shared" si="1473"/>
        <v>Inviable Sanitariamente</v>
      </c>
      <c r="TWM475" s="44" t="str">
        <f t="shared" si="1473"/>
        <v>Inviable Sanitariamente</v>
      </c>
      <c r="TWN475" s="44" t="str">
        <f t="shared" si="1473"/>
        <v>Inviable Sanitariamente</v>
      </c>
      <c r="TWO475" s="44" t="str">
        <f t="shared" si="1473"/>
        <v>Inviable Sanitariamente</v>
      </c>
      <c r="TWP475" s="44" t="str">
        <f t="shared" si="1473"/>
        <v>Inviable Sanitariamente</v>
      </c>
      <c r="TWQ475" s="44" t="str">
        <f t="shared" si="1473"/>
        <v>Inviable Sanitariamente</v>
      </c>
      <c r="TWR475" s="44" t="str">
        <f t="shared" si="1473"/>
        <v>Inviable Sanitariamente</v>
      </c>
      <c r="TWS475" s="44" t="str">
        <f t="shared" si="1473"/>
        <v>Inviable Sanitariamente</v>
      </c>
      <c r="TWT475" s="44" t="str">
        <f t="shared" si="1473"/>
        <v>Inviable Sanitariamente</v>
      </c>
      <c r="TWU475" s="44" t="str">
        <f t="shared" si="1473"/>
        <v>Inviable Sanitariamente</v>
      </c>
      <c r="TWV475" s="44" t="str">
        <f t="shared" si="1474"/>
        <v>Inviable Sanitariamente</v>
      </c>
      <c r="TWW475" s="44" t="str">
        <f t="shared" si="1474"/>
        <v>Inviable Sanitariamente</v>
      </c>
      <c r="TWX475" s="44" t="str">
        <f t="shared" si="1474"/>
        <v>Inviable Sanitariamente</v>
      </c>
      <c r="TWY475" s="44" t="str">
        <f t="shared" si="1474"/>
        <v>Inviable Sanitariamente</v>
      </c>
      <c r="TWZ475" s="44" t="str">
        <f t="shared" si="1474"/>
        <v>Inviable Sanitariamente</v>
      </c>
      <c r="TXA475" s="44" t="str">
        <f t="shared" si="1474"/>
        <v>Inviable Sanitariamente</v>
      </c>
      <c r="TXB475" s="44" t="str">
        <f t="shared" si="1474"/>
        <v>Inviable Sanitariamente</v>
      </c>
      <c r="TXC475" s="44" t="str">
        <f t="shared" si="1474"/>
        <v>Inviable Sanitariamente</v>
      </c>
      <c r="TXD475" s="44" t="str">
        <f t="shared" si="1474"/>
        <v>Inviable Sanitariamente</v>
      </c>
      <c r="TXE475" s="44" t="str">
        <f t="shared" si="1474"/>
        <v>Inviable Sanitariamente</v>
      </c>
      <c r="TXF475" s="44" t="str">
        <f t="shared" si="1475"/>
        <v>Inviable Sanitariamente</v>
      </c>
      <c r="TXG475" s="44" t="str">
        <f t="shared" si="1475"/>
        <v>Inviable Sanitariamente</v>
      </c>
      <c r="TXH475" s="44" t="str">
        <f t="shared" si="1475"/>
        <v>Inviable Sanitariamente</v>
      </c>
      <c r="TXI475" s="44" t="str">
        <f t="shared" si="1475"/>
        <v>Inviable Sanitariamente</v>
      </c>
      <c r="TXJ475" s="44" t="str">
        <f t="shared" si="1475"/>
        <v>Inviable Sanitariamente</v>
      </c>
      <c r="TXK475" s="44" t="str">
        <f t="shared" si="1475"/>
        <v>Inviable Sanitariamente</v>
      </c>
      <c r="TXL475" s="44" t="str">
        <f t="shared" si="1475"/>
        <v>Inviable Sanitariamente</v>
      </c>
      <c r="TXM475" s="44" t="str">
        <f t="shared" si="1475"/>
        <v>Inviable Sanitariamente</v>
      </c>
      <c r="TXN475" s="44" t="str">
        <f t="shared" si="1475"/>
        <v>Inviable Sanitariamente</v>
      </c>
      <c r="TXO475" s="44" t="str">
        <f t="shared" si="1475"/>
        <v>Inviable Sanitariamente</v>
      </c>
      <c r="TXP475" s="44" t="str">
        <f t="shared" si="1476"/>
        <v>Inviable Sanitariamente</v>
      </c>
      <c r="TXQ475" s="44" t="str">
        <f t="shared" si="1476"/>
        <v>Inviable Sanitariamente</v>
      </c>
      <c r="TXR475" s="44" t="str">
        <f t="shared" si="1476"/>
        <v>Inviable Sanitariamente</v>
      </c>
      <c r="TXS475" s="44" t="str">
        <f t="shared" si="1476"/>
        <v>Inviable Sanitariamente</v>
      </c>
      <c r="TXT475" s="44" t="str">
        <f t="shared" si="1476"/>
        <v>Inviable Sanitariamente</v>
      </c>
      <c r="TXU475" s="44" t="str">
        <f t="shared" si="1476"/>
        <v>Inviable Sanitariamente</v>
      </c>
      <c r="TXV475" s="44" t="str">
        <f t="shared" si="1476"/>
        <v>Inviable Sanitariamente</v>
      </c>
      <c r="TXW475" s="44" t="str">
        <f t="shared" si="1476"/>
        <v>Inviable Sanitariamente</v>
      </c>
      <c r="TXX475" s="44" t="str">
        <f t="shared" si="1476"/>
        <v>Inviable Sanitariamente</v>
      </c>
      <c r="TXY475" s="44" t="str">
        <f t="shared" si="1476"/>
        <v>Inviable Sanitariamente</v>
      </c>
      <c r="TXZ475" s="44" t="str">
        <f t="shared" si="1477"/>
        <v>Inviable Sanitariamente</v>
      </c>
      <c r="TYA475" s="44" t="str">
        <f t="shared" si="1477"/>
        <v>Inviable Sanitariamente</v>
      </c>
      <c r="TYB475" s="44" t="str">
        <f t="shared" si="1477"/>
        <v>Inviable Sanitariamente</v>
      </c>
      <c r="TYC475" s="44" t="str">
        <f t="shared" si="1477"/>
        <v>Inviable Sanitariamente</v>
      </c>
      <c r="TYD475" s="44" t="str">
        <f t="shared" si="1477"/>
        <v>Inviable Sanitariamente</v>
      </c>
      <c r="TYE475" s="44" t="str">
        <f t="shared" si="1477"/>
        <v>Inviable Sanitariamente</v>
      </c>
      <c r="TYF475" s="44" t="str">
        <f t="shared" si="1477"/>
        <v>Inviable Sanitariamente</v>
      </c>
      <c r="TYG475" s="44" t="str">
        <f t="shared" si="1477"/>
        <v>Inviable Sanitariamente</v>
      </c>
      <c r="TYH475" s="44" t="str">
        <f t="shared" si="1477"/>
        <v>Inviable Sanitariamente</v>
      </c>
      <c r="TYI475" s="44" t="str">
        <f t="shared" si="1477"/>
        <v>Inviable Sanitariamente</v>
      </c>
      <c r="TYJ475" s="44" t="str">
        <f t="shared" si="1478"/>
        <v>Inviable Sanitariamente</v>
      </c>
      <c r="TYK475" s="44" t="str">
        <f t="shared" si="1478"/>
        <v>Inviable Sanitariamente</v>
      </c>
      <c r="TYL475" s="44" t="str">
        <f t="shared" si="1478"/>
        <v>Inviable Sanitariamente</v>
      </c>
      <c r="TYM475" s="44" t="str">
        <f t="shared" si="1478"/>
        <v>Inviable Sanitariamente</v>
      </c>
      <c r="TYN475" s="44" t="str">
        <f t="shared" si="1478"/>
        <v>Inviable Sanitariamente</v>
      </c>
      <c r="TYO475" s="44" t="str">
        <f t="shared" si="1478"/>
        <v>Inviable Sanitariamente</v>
      </c>
      <c r="TYP475" s="44" t="str">
        <f t="shared" si="1478"/>
        <v>Inviable Sanitariamente</v>
      </c>
      <c r="TYQ475" s="44" t="str">
        <f t="shared" si="1478"/>
        <v>Inviable Sanitariamente</v>
      </c>
      <c r="TYR475" s="44" t="str">
        <f t="shared" si="1478"/>
        <v>Inviable Sanitariamente</v>
      </c>
      <c r="TYS475" s="44" t="str">
        <f t="shared" si="1478"/>
        <v>Inviable Sanitariamente</v>
      </c>
      <c r="TYT475" s="44" t="str">
        <f t="shared" si="1479"/>
        <v>Inviable Sanitariamente</v>
      </c>
      <c r="TYU475" s="44" t="str">
        <f t="shared" si="1479"/>
        <v>Inviable Sanitariamente</v>
      </c>
      <c r="TYV475" s="44" t="str">
        <f t="shared" si="1479"/>
        <v>Inviable Sanitariamente</v>
      </c>
      <c r="TYW475" s="44" t="str">
        <f t="shared" si="1479"/>
        <v>Inviable Sanitariamente</v>
      </c>
      <c r="TYX475" s="44" t="str">
        <f t="shared" si="1479"/>
        <v>Inviable Sanitariamente</v>
      </c>
      <c r="TYY475" s="44" t="str">
        <f t="shared" si="1479"/>
        <v>Inviable Sanitariamente</v>
      </c>
      <c r="TYZ475" s="44" t="str">
        <f t="shared" si="1479"/>
        <v>Inviable Sanitariamente</v>
      </c>
      <c r="TZA475" s="44" t="str">
        <f t="shared" si="1479"/>
        <v>Inviable Sanitariamente</v>
      </c>
      <c r="TZB475" s="44" t="str">
        <f t="shared" si="1479"/>
        <v>Inviable Sanitariamente</v>
      </c>
      <c r="TZC475" s="44" t="str">
        <f t="shared" si="1479"/>
        <v>Inviable Sanitariamente</v>
      </c>
      <c r="TZD475" s="44" t="str">
        <f t="shared" si="1480"/>
        <v>Inviable Sanitariamente</v>
      </c>
      <c r="TZE475" s="44" t="str">
        <f t="shared" si="1480"/>
        <v>Inviable Sanitariamente</v>
      </c>
      <c r="TZF475" s="44" t="str">
        <f t="shared" si="1480"/>
        <v>Inviable Sanitariamente</v>
      </c>
      <c r="TZG475" s="44" t="str">
        <f t="shared" si="1480"/>
        <v>Inviable Sanitariamente</v>
      </c>
      <c r="TZH475" s="44" t="str">
        <f t="shared" si="1480"/>
        <v>Inviable Sanitariamente</v>
      </c>
      <c r="TZI475" s="44" t="str">
        <f t="shared" si="1480"/>
        <v>Inviable Sanitariamente</v>
      </c>
      <c r="TZJ475" s="44" t="str">
        <f t="shared" si="1480"/>
        <v>Inviable Sanitariamente</v>
      </c>
      <c r="TZK475" s="44" t="str">
        <f t="shared" si="1480"/>
        <v>Inviable Sanitariamente</v>
      </c>
      <c r="TZL475" s="44" t="str">
        <f t="shared" si="1480"/>
        <v>Inviable Sanitariamente</v>
      </c>
      <c r="TZM475" s="44" t="str">
        <f t="shared" si="1480"/>
        <v>Inviable Sanitariamente</v>
      </c>
      <c r="TZN475" s="44" t="str">
        <f t="shared" si="1481"/>
        <v>Inviable Sanitariamente</v>
      </c>
      <c r="TZO475" s="44" t="str">
        <f t="shared" si="1481"/>
        <v>Inviable Sanitariamente</v>
      </c>
      <c r="TZP475" s="44" t="str">
        <f t="shared" si="1481"/>
        <v>Inviable Sanitariamente</v>
      </c>
      <c r="TZQ475" s="44" t="str">
        <f t="shared" si="1481"/>
        <v>Inviable Sanitariamente</v>
      </c>
      <c r="TZR475" s="44" t="str">
        <f t="shared" si="1481"/>
        <v>Inviable Sanitariamente</v>
      </c>
      <c r="TZS475" s="44" t="str">
        <f t="shared" si="1481"/>
        <v>Inviable Sanitariamente</v>
      </c>
      <c r="TZT475" s="44" t="str">
        <f t="shared" si="1481"/>
        <v>Inviable Sanitariamente</v>
      </c>
      <c r="TZU475" s="44" t="str">
        <f t="shared" si="1481"/>
        <v>Inviable Sanitariamente</v>
      </c>
      <c r="TZV475" s="44" t="str">
        <f t="shared" si="1481"/>
        <v>Inviable Sanitariamente</v>
      </c>
      <c r="TZW475" s="44" t="str">
        <f t="shared" si="1481"/>
        <v>Inviable Sanitariamente</v>
      </c>
      <c r="TZX475" s="44" t="str">
        <f t="shared" si="1482"/>
        <v>Inviable Sanitariamente</v>
      </c>
      <c r="TZY475" s="44" t="str">
        <f t="shared" si="1482"/>
        <v>Inviable Sanitariamente</v>
      </c>
      <c r="TZZ475" s="44" t="str">
        <f t="shared" si="1482"/>
        <v>Inviable Sanitariamente</v>
      </c>
      <c r="UAA475" s="44" t="str">
        <f t="shared" si="1482"/>
        <v>Inviable Sanitariamente</v>
      </c>
      <c r="UAB475" s="44" t="str">
        <f t="shared" si="1482"/>
        <v>Inviable Sanitariamente</v>
      </c>
      <c r="UAC475" s="44" t="str">
        <f t="shared" si="1482"/>
        <v>Inviable Sanitariamente</v>
      </c>
      <c r="UAD475" s="44" t="str">
        <f t="shared" si="1482"/>
        <v>Inviable Sanitariamente</v>
      </c>
      <c r="UAE475" s="44" t="str">
        <f t="shared" si="1482"/>
        <v>Inviable Sanitariamente</v>
      </c>
      <c r="UAF475" s="44" t="str">
        <f t="shared" si="1482"/>
        <v>Inviable Sanitariamente</v>
      </c>
      <c r="UAG475" s="44" t="str">
        <f t="shared" si="1482"/>
        <v>Inviable Sanitariamente</v>
      </c>
      <c r="UAH475" s="44" t="str">
        <f t="shared" si="1483"/>
        <v>Inviable Sanitariamente</v>
      </c>
      <c r="UAI475" s="44" t="str">
        <f t="shared" si="1483"/>
        <v>Inviable Sanitariamente</v>
      </c>
      <c r="UAJ475" s="44" t="str">
        <f t="shared" si="1483"/>
        <v>Inviable Sanitariamente</v>
      </c>
      <c r="UAK475" s="44" t="str">
        <f t="shared" si="1483"/>
        <v>Inviable Sanitariamente</v>
      </c>
      <c r="UAL475" s="44" t="str">
        <f t="shared" si="1483"/>
        <v>Inviable Sanitariamente</v>
      </c>
      <c r="UAM475" s="44" t="str">
        <f t="shared" si="1483"/>
        <v>Inviable Sanitariamente</v>
      </c>
      <c r="UAN475" s="44" t="str">
        <f t="shared" si="1483"/>
        <v>Inviable Sanitariamente</v>
      </c>
      <c r="UAO475" s="44" t="str">
        <f t="shared" si="1483"/>
        <v>Inviable Sanitariamente</v>
      </c>
      <c r="UAP475" s="44" t="str">
        <f t="shared" si="1483"/>
        <v>Inviable Sanitariamente</v>
      </c>
      <c r="UAQ475" s="44" t="str">
        <f t="shared" si="1483"/>
        <v>Inviable Sanitariamente</v>
      </c>
      <c r="UAR475" s="44" t="str">
        <f t="shared" si="1484"/>
        <v>Inviable Sanitariamente</v>
      </c>
      <c r="UAS475" s="44" t="str">
        <f t="shared" si="1484"/>
        <v>Inviable Sanitariamente</v>
      </c>
      <c r="UAT475" s="44" t="str">
        <f t="shared" si="1484"/>
        <v>Inviable Sanitariamente</v>
      </c>
      <c r="UAU475" s="44" t="str">
        <f t="shared" si="1484"/>
        <v>Inviable Sanitariamente</v>
      </c>
      <c r="UAV475" s="44" t="str">
        <f t="shared" si="1484"/>
        <v>Inviable Sanitariamente</v>
      </c>
      <c r="UAW475" s="44" t="str">
        <f t="shared" si="1484"/>
        <v>Inviable Sanitariamente</v>
      </c>
      <c r="UAX475" s="44" t="str">
        <f t="shared" si="1484"/>
        <v>Inviable Sanitariamente</v>
      </c>
      <c r="UAY475" s="44" t="str">
        <f t="shared" si="1484"/>
        <v>Inviable Sanitariamente</v>
      </c>
      <c r="UAZ475" s="44" t="str">
        <f t="shared" si="1484"/>
        <v>Inviable Sanitariamente</v>
      </c>
      <c r="UBA475" s="44" t="str">
        <f t="shared" si="1484"/>
        <v>Inviable Sanitariamente</v>
      </c>
      <c r="UBB475" s="44" t="str">
        <f t="shared" si="1485"/>
        <v>Inviable Sanitariamente</v>
      </c>
      <c r="UBC475" s="44" t="str">
        <f t="shared" si="1485"/>
        <v>Inviable Sanitariamente</v>
      </c>
      <c r="UBD475" s="44" t="str">
        <f t="shared" si="1485"/>
        <v>Inviable Sanitariamente</v>
      </c>
      <c r="UBE475" s="44" t="str">
        <f t="shared" si="1485"/>
        <v>Inviable Sanitariamente</v>
      </c>
      <c r="UBF475" s="44" t="str">
        <f t="shared" si="1485"/>
        <v>Inviable Sanitariamente</v>
      </c>
      <c r="UBG475" s="44" t="str">
        <f t="shared" si="1485"/>
        <v>Inviable Sanitariamente</v>
      </c>
      <c r="UBH475" s="44" t="str">
        <f t="shared" si="1485"/>
        <v>Inviable Sanitariamente</v>
      </c>
      <c r="UBI475" s="44" t="str">
        <f t="shared" si="1485"/>
        <v>Inviable Sanitariamente</v>
      </c>
      <c r="UBJ475" s="44" t="str">
        <f t="shared" si="1485"/>
        <v>Inviable Sanitariamente</v>
      </c>
      <c r="UBK475" s="44" t="str">
        <f t="shared" si="1485"/>
        <v>Inviable Sanitariamente</v>
      </c>
      <c r="UBL475" s="44" t="str">
        <f t="shared" si="1486"/>
        <v>Inviable Sanitariamente</v>
      </c>
      <c r="UBM475" s="44" t="str">
        <f t="shared" si="1486"/>
        <v>Inviable Sanitariamente</v>
      </c>
      <c r="UBN475" s="44" t="str">
        <f t="shared" si="1486"/>
        <v>Inviable Sanitariamente</v>
      </c>
      <c r="UBO475" s="44" t="str">
        <f t="shared" si="1486"/>
        <v>Inviable Sanitariamente</v>
      </c>
      <c r="UBP475" s="44" t="str">
        <f t="shared" si="1486"/>
        <v>Inviable Sanitariamente</v>
      </c>
      <c r="UBQ475" s="44" t="str">
        <f t="shared" si="1486"/>
        <v>Inviable Sanitariamente</v>
      </c>
      <c r="UBR475" s="44" t="str">
        <f t="shared" si="1486"/>
        <v>Inviable Sanitariamente</v>
      </c>
      <c r="UBS475" s="44" t="str">
        <f t="shared" si="1486"/>
        <v>Inviable Sanitariamente</v>
      </c>
      <c r="UBT475" s="44" t="str">
        <f t="shared" si="1486"/>
        <v>Inviable Sanitariamente</v>
      </c>
      <c r="UBU475" s="44" t="str">
        <f t="shared" si="1486"/>
        <v>Inviable Sanitariamente</v>
      </c>
      <c r="UBV475" s="44" t="str">
        <f t="shared" si="1487"/>
        <v>Inviable Sanitariamente</v>
      </c>
      <c r="UBW475" s="44" t="str">
        <f t="shared" si="1487"/>
        <v>Inviable Sanitariamente</v>
      </c>
      <c r="UBX475" s="44" t="str">
        <f t="shared" si="1487"/>
        <v>Inviable Sanitariamente</v>
      </c>
      <c r="UBY475" s="44" t="str">
        <f t="shared" si="1487"/>
        <v>Inviable Sanitariamente</v>
      </c>
      <c r="UBZ475" s="44" t="str">
        <f t="shared" si="1487"/>
        <v>Inviable Sanitariamente</v>
      </c>
      <c r="UCA475" s="44" t="str">
        <f t="shared" si="1487"/>
        <v>Inviable Sanitariamente</v>
      </c>
      <c r="UCB475" s="44" t="str">
        <f t="shared" si="1487"/>
        <v>Inviable Sanitariamente</v>
      </c>
      <c r="UCC475" s="44" t="str">
        <f t="shared" si="1487"/>
        <v>Inviable Sanitariamente</v>
      </c>
      <c r="UCD475" s="44" t="str">
        <f t="shared" si="1487"/>
        <v>Inviable Sanitariamente</v>
      </c>
      <c r="UCE475" s="44" t="str">
        <f t="shared" si="1487"/>
        <v>Inviable Sanitariamente</v>
      </c>
      <c r="UCF475" s="44" t="str">
        <f t="shared" si="1488"/>
        <v>Inviable Sanitariamente</v>
      </c>
      <c r="UCG475" s="44" t="str">
        <f t="shared" si="1488"/>
        <v>Inviable Sanitariamente</v>
      </c>
      <c r="UCH475" s="44" t="str">
        <f t="shared" si="1488"/>
        <v>Inviable Sanitariamente</v>
      </c>
      <c r="UCI475" s="44" t="str">
        <f t="shared" si="1488"/>
        <v>Inviable Sanitariamente</v>
      </c>
      <c r="UCJ475" s="44" t="str">
        <f t="shared" si="1488"/>
        <v>Inviable Sanitariamente</v>
      </c>
      <c r="UCK475" s="44" t="str">
        <f t="shared" si="1488"/>
        <v>Inviable Sanitariamente</v>
      </c>
      <c r="UCL475" s="44" t="str">
        <f t="shared" si="1488"/>
        <v>Inviable Sanitariamente</v>
      </c>
      <c r="UCM475" s="44" t="str">
        <f t="shared" si="1488"/>
        <v>Inviable Sanitariamente</v>
      </c>
      <c r="UCN475" s="44" t="str">
        <f t="shared" si="1488"/>
        <v>Inviable Sanitariamente</v>
      </c>
      <c r="UCO475" s="44" t="str">
        <f t="shared" si="1488"/>
        <v>Inviable Sanitariamente</v>
      </c>
      <c r="UCP475" s="44" t="str">
        <f t="shared" si="1489"/>
        <v>Inviable Sanitariamente</v>
      </c>
      <c r="UCQ475" s="44" t="str">
        <f t="shared" si="1489"/>
        <v>Inviable Sanitariamente</v>
      </c>
      <c r="UCR475" s="44" t="str">
        <f t="shared" si="1489"/>
        <v>Inviable Sanitariamente</v>
      </c>
      <c r="UCS475" s="44" t="str">
        <f t="shared" si="1489"/>
        <v>Inviable Sanitariamente</v>
      </c>
      <c r="UCT475" s="44" t="str">
        <f t="shared" si="1489"/>
        <v>Inviable Sanitariamente</v>
      </c>
      <c r="UCU475" s="44" t="str">
        <f t="shared" si="1489"/>
        <v>Inviable Sanitariamente</v>
      </c>
      <c r="UCV475" s="44" t="str">
        <f t="shared" si="1489"/>
        <v>Inviable Sanitariamente</v>
      </c>
      <c r="UCW475" s="44" t="str">
        <f t="shared" si="1489"/>
        <v>Inviable Sanitariamente</v>
      </c>
      <c r="UCX475" s="44" t="str">
        <f t="shared" si="1489"/>
        <v>Inviable Sanitariamente</v>
      </c>
      <c r="UCY475" s="44" t="str">
        <f t="shared" si="1489"/>
        <v>Inviable Sanitariamente</v>
      </c>
      <c r="UCZ475" s="44" t="str">
        <f t="shared" si="1490"/>
        <v>Inviable Sanitariamente</v>
      </c>
      <c r="UDA475" s="44" t="str">
        <f t="shared" si="1490"/>
        <v>Inviable Sanitariamente</v>
      </c>
      <c r="UDB475" s="44" t="str">
        <f t="shared" si="1490"/>
        <v>Inviable Sanitariamente</v>
      </c>
      <c r="UDC475" s="44" t="str">
        <f t="shared" si="1490"/>
        <v>Inviable Sanitariamente</v>
      </c>
      <c r="UDD475" s="44" t="str">
        <f t="shared" si="1490"/>
        <v>Inviable Sanitariamente</v>
      </c>
      <c r="UDE475" s="44" t="str">
        <f t="shared" si="1490"/>
        <v>Inviable Sanitariamente</v>
      </c>
      <c r="UDF475" s="44" t="str">
        <f t="shared" si="1490"/>
        <v>Inviable Sanitariamente</v>
      </c>
      <c r="UDG475" s="44" t="str">
        <f t="shared" si="1490"/>
        <v>Inviable Sanitariamente</v>
      </c>
      <c r="UDH475" s="44" t="str">
        <f t="shared" si="1490"/>
        <v>Inviable Sanitariamente</v>
      </c>
      <c r="UDI475" s="44" t="str">
        <f t="shared" si="1490"/>
        <v>Inviable Sanitariamente</v>
      </c>
      <c r="UDJ475" s="44" t="str">
        <f t="shared" si="1491"/>
        <v>Inviable Sanitariamente</v>
      </c>
      <c r="UDK475" s="44" t="str">
        <f t="shared" si="1491"/>
        <v>Inviable Sanitariamente</v>
      </c>
      <c r="UDL475" s="44" t="str">
        <f t="shared" si="1491"/>
        <v>Inviable Sanitariamente</v>
      </c>
      <c r="UDM475" s="44" t="str">
        <f t="shared" si="1491"/>
        <v>Inviable Sanitariamente</v>
      </c>
      <c r="UDN475" s="44" t="str">
        <f t="shared" si="1491"/>
        <v>Inviable Sanitariamente</v>
      </c>
      <c r="UDO475" s="44" t="str">
        <f t="shared" si="1491"/>
        <v>Inviable Sanitariamente</v>
      </c>
      <c r="UDP475" s="44" t="str">
        <f t="shared" si="1491"/>
        <v>Inviable Sanitariamente</v>
      </c>
      <c r="UDQ475" s="44" t="str">
        <f t="shared" si="1491"/>
        <v>Inviable Sanitariamente</v>
      </c>
      <c r="UDR475" s="44" t="str">
        <f t="shared" si="1491"/>
        <v>Inviable Sanitariamente</v>
      </c>
      <c r="UDS475" s="44" t="str">
        <f t="shared" si="1491"/>
        <v>Inviable Sanitariamente</v>
      </c>
      <c r="UDT475" s="44" t="str">
        <f t="shared" si="1492"/>
        <v>Inviable Sanitariamente</v>
      </c>
      <c r="UDU475" s="44" t="str">
        <f t="shared" si="1492"/>
        <v>Inviable Sanitariamente</v>
      </c>
      <c r="UDV475" s="44" t="str">
        <f t="shared" si="1492"/>
        <v>Inviable Sanitariamente</v>
      </c>
      <c r="UDW475" s="44" t="str">
        <f t="shared" si="1492"/>
        <v>Inviable Sanitariamente</v>
      </c>
      <c r="UDX475" s="44" t="str">
        <f t="shared" si="1492"/>
        <v>Inviable Sanitariamente</v>
      </c>
      <c r="UDY475" s="44" t="str">
        <f t="shared" si="1492"/>
        <v>Inviable Sanitariamente</v>
      </c>
      <c r="UDZ475" s="44" t="str">
        <f t="shared" si="1492"/>
        <v>Inviable Sanitariamente</v>
      </c>
      <c r="UEA475" s="44" t="str">
        <f t="shared" si="1492"/>
        <v>Inviable Sanitariamente</v>
      </c>
      <c r="UEB475" s="44" t="str">
        <f t="shared" si="1492"/>
        <v>Inviable Sanitariamente</v>
      </c>
      <c r="UEC475" s="44" t="str">
        <f t="shared" si="1492"/>
        <v>Inviable Sanitariamente</v>
      </c>
      <c r="UED475" s="44" t="str">
        <f t="shared" si="1493"/>
        <v>Inviable Sanitariamente</v>
      </c>
      <c r="UEE475" s="44" t="str">
        <f t="shared" si="1493"/>
        <v>Inviable Sanitariamente</v>
      </c>
      <c r="UEF475" s="44" t="str">
        <f t="shared" si="1493"/>
        <v>Inviable Sanitariamente</v>
      </c>
      <c r="UEG475" s="44" t="str">
        <f t="shared" si="1493"/>
        <v>Inviable Sanitariamente</v>
      </c>
      <c r="UEH475" s="44" t="str">
        <f t="shared" si="1493"/>
        <v>Inviable Sanitariamente</v>
      </c>
      <c r="UEI475" s="44" t="str">
        <f t="shared" si="1493"/>
        <v>Inviable Sanitariamente</v>
      </c>
      <c r="UEJ475" s="44" t="str">
        <f t="shared" si="1493"/>
        <v>Inviable Sanitariamente</v>
      </c>
      <c r="UEK475" s="44" t="str">
        <f t="shared" si="1493"/>
        <v>Inviable Sanitariamente</v>
      </c>
      <c r="UEL475" s="44" t="str">
        <f t="shared" si="1493"/>
        <v>Inviable Sanitariamente</v>
      </c>
      <c r="UEM475" s="44" t="str">
        <f t="shared" si="1493"/>
        <v>Inviable Sanitariamente</v>
      </c>
      <c r="UEN475" s="44" t="str">
        <f t="shared" si="1494"/>
        <v>Inviable Sanitariamente</v>
      </c>
      <c r="UEO475" s="44" t="str">
        <f t="shared" si="1494"/>
        <v>Inviable Sanitariamente</v>
      </c>
      <c r="UEP475" s="44" t="str">
        <f t="shared" si="1494"/>
        <v>Inviable Sanitariamente</v>
      </c>
      <c r="UEQ475" s="44" t="str">
        <f t="shared" si="1494"/>
        <v>Inviable Sanitariamente</v>
      </c>
      <c r="UER475" s="44" t="str">
        <f t="shared" si="1494"/>
        <v>Inviable Sanitariamente</v>
      </c>
      <c r="UES475" s="44" t="str">
        <f t="shared" si="1494"/>
        <v>Inviable Sanitariamente</v>
      </c>
      <c r="UET475" s="44" t="str">
        <f t="shared" si="1494"/>
        <v>Inviable Sanitariamente</v>
      </c>
      <c r="UEU475" s="44" t="str">
        <f t="shared" si="1494"/>
        <v>Inviable Sanitariamente</v>
      </c>
      <c r="UEV475" s="44" t="str">
        <f t="shared" si="1494"/>
        <v>Inviable Sanitariamente</v>
      </c>
      <c r="UEW475" s="44" t="str">
        <f t="shared" si="1494"/>
        <v>Inviable Sanitariamente</v>
      </c>
      <c r="UEX475" s="44" t="str">
        <f t="shared" si="1495"/>
        <v>Inviable Sanitariamente</v>
      </c>
      <c r="UEY475" s="44" t="str">
        <f t="shared" si="1495"/>
        <v>Inviable Sanitariamente</v>
      </c>
      <c r="UEZ475" s="44" t="str">
        <f t="shared" si="1495"/>
        <v>Inviable Sanitariamente</v>
      </c>
      <c r="UFA475" s="44" t="str">
        <f t="shared" si="1495"/>
        <v>Inviable Sanitariamente</v>
      </c>
      <c r="UFB475" s="44" t="str">
        <f t="shared" si="1495"/>
        <v>Inviable Sanitariamente</v>
      </c>
      <c r="UFC475" s="44" t="str">
        <f t="shared" si="1495"/>
        <v>Inviable Sanitariamente</v>
      </c>
      <c r="UFD475" s="44" t="str">
        <f t="shared" si="1495"/>
        <v>Inviable Sanitariamente</v>
      </c>
      <c r="UFE475" s="44" t="str">
        <f t="shared" si="1495"/>
        <v>Inviable Sanitariamente</v>
      </c>
      <c r="UFF475" s="44" t="str">
        <f t="shared" si="1495"/>
        <v>Inviable Sanitariamente</v>
      </c>
      <c r="UFG475" s="44" t="str">
        <f t="shared" si="1495"/>
        <v>Inviable Sanitariamente</v>
      </c>
      <c r="UFH475" s="44" t="str">
        <f t="shared" si="1496"/>
        <v>Inviable Sanitariamente</v>
      </c>
      <c r="UFI475" s="44" t="str">
        <f t="shared" si="1496"/>
        <v>Inviable Sanitariamente</v>
      </c>
      <c r="UFJ475" s="44" t="str">
        <f t="shared" si="1496"/>
        <v>Inviable Sanitariamente</v>
      </c>
      <c r="UFK475" s="44" t="str">
        <f t="shared" si="1496"/>
        <v>Inviable Sanitariamente</v>
      </c>
      <c r="UFL475" s="44" t="str">
        <f t="shared" si="1496"/>
        <v>Inviable Sanitariamente</v>
      </c>
      <c r="UFM475" s="44" t="str">
        <f t="shared" si="1496"/>
        <v>Inviable Sanitariamente</v>
      </c>
      <c r="UFN475" s="44" t="str">
        <f t="shared" si="1496"/>
        <v>Inviable Sanitariamente</v>
      </c>
      <c r="UFO475" s="44" t="str">
        <f t="shared" si="1496"/>
        <v>Inviable Sanitariamente</v>
      </c>
      <c r="UFP475" s="44" t="str">
        <f t="shared" si="1496"/>
        <v>Inviable Sanitariamente</v>
      </c>
      <c r="UFQ475" s="44" t="str">
        <f t="shared" si="1496"/>
        <v>Inviable Sanitariamente</v>
      </c>
      <c r="UFR475" s="44" t="str">
        <f t="shared" si="1497"/>
        <v>Inviable Sanitariamente</v>
      </c>
      <c r="UFS475" s="44" t="str">
        <f t="shared" si="1497"/>
        <v>Inviable Sanitariamente</v>
      </c>
      <c r="UFT475" s="44" t="str">
        <f t="shared" si="1497"/>
        <v>Inviable Sanitariamente</v>
      </c>
      <c r="UFU475" s="44" t="str">
        <f t="shared" si="1497"/>
        <v>Inviable Sanitariamente</v>
      </c>
      <c r="UFV475" s="44" t="str">
        <f t="shared" si="1497"/>
        <v>Inviable Sanitariamente</v>
      </c>
      <c r="UFW475" s="44" t="str">
        <f t="shared" si="1497"/>
        <v>Inviable Sanitariamente</v>
      </c>
      <c r="UFX475" s="44" t="str">
        <f t="shared" si="1497"/>
        <v>Inviable Sanitariamente</v>
      </c>
      <c r="UFY475" s="44" t="str">
        <f t="shared" si="1497"/>
        <v>Inviable Sanitariamente</v>
      </c>
      <c r="UFZ475" s="44" t="str">
        <f t="shared" si="1497"/>
        <v>Inviable Sanitariamente</v>
      </c>
      <c r="UGA475" s="44" t="str">
        <f t="shared" si="1497"/>
        <v>Inviable Sanitariamente</v>
      </c>
      <c r="UGB475" s="44" t="str">
        <f t="shared" si="1498"/>
        <v>Inviable Sanitariamente</v>
      </c>
      <c r="UGC475" s="44" t="str">
        <f t="shared" si="1498"/>
        <v>Inviable Sanitariamente</v>
      </c>
      <c r="UGD475" s="44" t="str">
        <f t="shared" si="1498"/>
        <v>Inviable Sanitariamente</v>
      </c>
      <c r="UGE475" s="44" t="str">
        <f t="shared" si="1498"/>
        <v>Inviable Sanitariamente</v>
      </c>
      <c r="UGF475" s="44" t="str">
        <f t="shared" si="1498"/>
        <v>Inviable Sanitariamente</v>
      </c>
      <c r="UGG475" s="44" t="str">
        <f t="shared" si="1498"/>
        <v>Inviable Sanitariamente</v>
      </c>
      <c r="UGH475" s="44" t="str">
        <f t="shared" si="1498"/>
        <v>Inviable Sanitariamente</v>
      </c>
      <c r="UGI475" s="44" t="str">
        <f t="shared" si="1498"/>
        <v>Inviable Sanitariamente</v>
      </c>
      <c r="UGJ475" s="44" t="str">
        <f t="shared" si="1498"/>
        <v>Inviable Sanitariamente</v>
      </c>
      <c r="UGK475" s="44" t="str">
        <f t="shared" si="1498"/>
        <v>Inviable Sanitariamente</v>
      </c>
      <c r="UGL475" s="44" t="str">
        <f t="shared" si="1499"/>
        <v>Inviable Sanitariamente</v>
      </c>
      <c r="UGM475" s="44" t="str">
        <f t="shared" si="1499"/>
        <v>Inviable Sanitariamente</v>
      </c>
      <c r="UGN475" s="44" t="str">
        <f t="shared" si="1499"/>
        <v>Inviable Sanitariamente</v>
      </c>
      <c r="UGO475" s="44" t="str">
        <f t="shared" si="1499"/>
        <v>Inviable Sanitariamente</v>
      </c>
      <c r="UGP475" s="44" t="str">
        <f t="shared" si="1499"/>
        <v>Inviable Sanitariamente</v>
      </c>
      <c r="UGQ475" s="44" t="str">
        <f t="shared" si="1499"/>
        <v>Inviable Sanitariamente</v>
      </c>
      <c r="UGR475" s="44" t="str">
        <f t="shared" si="1499"/>
        <v>Inviable Sanitariamente</v>
      </c>
      <c r="UGS475" s="44" t="str">
        <f t="shared" si="1499"/>
        <v>Inviable Sanitariamente</v>
      </c>
      <c r="UGT475" s="44" t="str">
        <f t="shared" si="1499"/>
        <v>Inviable Sanitariamente</v>
      </c>
      <c r="UGU475" s="44" t="str">
        <f t="shared" si="1499"/>
        <v>Inviable Sanitariamente</v>
      </c>
      <c r="UGV475" s="44" t="str">
        <f t="shared" si="1500"/>
        <v>Inviable Sanitariamente</v>
      </c>
      <c r="UGW475" s="44" t="str">
        <f t="shared" si="1500"/>
        <v>Inviable Sanitariamente</v>
      </c>
      <c r="UGX475" s="44" t="str">
        <f t="shared" si="1500"/>
        <v>Inviable Sanitariamente</v>
      </c>
      <c r="UGY475" s="44" t="str">
        <f t="shared" si="1500"/>
        <v>Inviable Sanitariamente</v>
      </c>
      <c r="UGZ475" s="44" t="str">
        <f t="shared" si="1500"/>
        <v>Inviable Sanitariamente</v>
      </c>
      <c r="UHA475" s="44" t="str">
        <f t="shared" si="1500"/>
        <v>Inviable Sanitariamente</v>
      </c>
      <c r="UHB475" s="44" t="str">
        <f t="shared" si="1500"/>
        <v>Inviable Sanitariamente</v>
      </c>
      <c r="UHC475" s="44" t="str">
        <f t="shared" si="1500"/>
        <v>Inviable Sanitariamente</v>
      </c>
      <c r="UHD475" s="44" t="str">
        <f t="shared" si="1500"/>
        <v>Inviable Sanitariamente</v>
      </c>
      <c r="UHE475" s="44" t="str">
        <f t="shared" si="1500"/>
        <v>Inviable Sanitariamente</v>
      </c>
      <c r="UHF475" s="44" t="str">
        <f t="shared" si="1501"/>
        <v>Inviable Sanitariamente</v>
      </c>
      <c r="UHG475" s="44" t="str">
        <f t="shared" si="1501"/>
        <v>Inviable Sanitariamente</v>
      </c>
      <c r="UHH475" s="44" t="str">
        <f t="shared" si="1501"/>
        <v>Inviable Sanitariamente</v>
      </c>
      <c r="UHI475" s="44" t="str">
        <f t="shared" si="1501"/>
        <v>Inviable Sanitariamente</v>
      </c>
      <c r="UHJ475" s="44" t="str">
        <f t="shared" si="1501"/>
        <v>Inviable Sanitariamente</v>
      </c>
      <c r="UHK475" s="44" t="str">
        <f t="shared" si="1501"/>
        <v>Inviable Sanitariamente</v>
      </c>
      <c r="UHL475" s="44" t="str">
        <f t="shared" si="1501"/>
        <v>Inviable Sanitariamente</v>
      </c>
      <c r="UHM475" s="44" t="str">
        <f t="shared" si="1501"/>
        <v>Inviable Sanitariamente</v>
      </c>
      <c r="UHN475" s="44" t="str">
        <f t="shared" si="1501"/>
        <v>Inviable Sanitariamente</v>
      </c>
      <c r="UHO475" s="44" t="str">
        <f t="shared" si="1501"/>
        <v>Inviable Sanitariamente</v>
      </c>
      <c r="UHP475" s="44" t="str">
        <f t="shared" si="1502"/>
        <v>Inviable Sanitariamente</v>
      </c>
      <c r="UHQ475" s="44" t="str">
        <f t="shared" si="1502"/>
        <v>Inviable Sanitariamente</v>
      </c>
      <c r="UHR475" s="44" t="str">
        <f t="shared" si="1502"/>
        <v>Inviable Sanitariamente</v>
      </c>
      <c r="UHS475" s="44" t="str">
        <f t="shared" si="1502"/>
        <v>Inviable Sanitariamente</v>
      </c>
      <c r="UHT475" s="44" t="str">
        <f t="shared" si="1502"/>
        <v>Inviable Sanitariamente</v>
      </c>
      <c r="UHU475" s="44" t="str">
        <f t="shared" si="1502"/>
        <v>Inviable Sanitariamente</v>
      </c>
      <c r="UHV475" s="44" t="str">
        <f t="shared" si="1502"/>
        <v>Inviable Sanitariamente</v>
      </c>
      <c r="UHW475" s="44" t="str">
        <f t="shared" si="1502"/>
        <v>Inviable Sanitariamente</v>
      </c>
      <c r="UHX475" s="44" t="str">
        <f t="shared" si="1502"/>
        <v>Inviable Sanitariamente</v>
      </c>
      <c r="UHY475" s="44" t="str">
        <f t="shared" si="1502"/>
        <v>Inviable Sanitariamente</v>
      </c>
      <c r="UHZ475" s="44" t="str">
        <f t="shared" si="1503"/>
        <v>Inviable Sanitariamente</v>
      </c>
      <c r="UIA475" s="44" t="str">
        <f t="shared" si="1503"/>
        <v>Inviable Sanitariamente</v>
      </c>
      <c r="UIB475" s="44" t="str">
        <f t="shared" si="1503"/>
        <v>Inviable Sanitariamente</v>
      </c>
      <c r="UIC475" s="44" t="str">
        <f t="shared" si="1503"/>
        <v>Inviable Sanitariamente</v>
      </c>
      <c r="UID475" s="44" t="str">
        <f t="shared" si="1503"/>
        <v>Inviable Sanitariamente</v>
      </c>
      <c r="UIE475" s="44" t="str">
        <f t="shared" si="1503"/>
        <v>Inviable Sanitariamente</v>
      </c>
      <c r="UIF475" s="44" t="str">
        <f t="shared" si="1503"/>
        <v>Inviable Sanitariamente</v>
      </c>
      <c r="UIG475" s="44" t="str">
        <f t="shared" si="1503"/>
        <v>Inviable Sanitariamente</v>
      </c>
      <c r="UIH475" s="44" t="str">
        <f t="shared" si="1503"/>
        <v>Inviable Sanitariamente</v>
      </c>
      <c r="UII475" s="44" t="str">
        <f t="shared" si="1503"/>
        <v>Inviable Sanitariamente</v>
      </c>
      <c r="UIJ475" s="44" t="str">
        <f t="shared" si="1504"/>
        <v>Inviable Sanitariamente</v>
      </c>
      <c r="UIK475" s="44" t="str">
        <f t="shared" si="1504"/>
        <v>Inviable Sanitariamente</v>
      </c>
      <c r="UIL475" s="44" t="str">
        <f t="shared" si="1504"/>
        <v>Inviable Sanitariamente</v>
      </c>
      <c r="UIM475" s="44" t="str">
        <f t="shared" si="1504"/>
        <v>Inviable Sanitariamente</v>
      </c>
      <c r="UIN475" s="44" t="str">
        <f t="shared" si="1504"/>
        <v>Inviable Sanitariamente</v>
      </c>
      <c r="UIO475" s="44" t="str">
        <f t="shared" si="1504"/>
        <v>Inviable Sanitariamente</v>
      </c>
      <c r="UIP475" s="44" t="str">
        <f t="shared" si="1504"/>
        <v>Inviable Sanitariamente</v>
      </c>
      <c r="UIQ475" s="44" t="str">
        <f t="shared" si="1504"/>
        <v>Inviable Sanitariamente</v>
      </c>
      <c r="UIR475" s="44" t="str">
        <f t="shared" si="1504"/>
        <v>Inviable Sanitariamente</v>
      </c>
      <c r="UIS475" s="44" t="str">
        <f t="shared" si="1504"/>
        <v>Inviable Sanitariamente</v>
      </c>
      <c r="UIT475" s="44" t="str">
        <f t="shared" si="1505"/>
        <v>Inviable Sanitariamente</v>
      </c>
      <c r="UIU475" s="44" t="str">
        <f t="shared" si="1505"/>
        <v>Inviable Sanitariamente</v>
      </c>
      <c r="UIV475" s="44" t="str">
        <f t="shared" si="1505"/>
        <v>Inviable Sanitariamente</v>
      </c>
      <c r="UIW475" s="44" t="str">
        <f t="shared" si="1505"/>
        <v>Inviable Sanitariamente</v>
      </c>
      <c r="UIX475" s="44" t="str">
        <f t="shared" si="1505"/>
        <v>Inviable Sanitariamente</v>
      </c>
      <c r="UIY475" s="44" t="str">
        <f t="shared" si="1505"/>
        <v>Inviable Sanitariamente</v>
      </c>
      <c r="UIZ475" s="44" t="str">
        <f t="shared" si="1505"/>
        <v>Inviable Sanitariamente</v>
      </c>
      <c r="UJA475" s="44" t="str">
        <f t="shared" si="1505"/>
        <v>Inviable Sanitariamente</v>
      </c>
      <c r="UJB475" s="44" t="str">
        <f t="shared" si="1505"/>
        <v>Inviable Sanitariamente</v>
      </c>
      <c r="UJC475" s="44" t="str">
        <f t="shared" si="1505"/>
        <v>Inviable Sanitariamente</v>
      </c>
      <c r="UJD475" s="44" t="str">
        <f t="shared" si="1506"/>
        <v>Inviable Sanitariamente</v>
      </c>
      <c r="UJE475" s="44" t="str">
        <f t="shared" si="1506"/>
        <v>Inviable Sanitariamente</v>
      </c>
      <c r="UJF475" s="44" t="str">
        <f t="shared" si="1506"/>
        <v>Inviable Sanitariamente</v>
      </c>
      <c r="UJG475" s="44" t="str">
        <f t="shared" si="1506"/>
        <v>Inviable Sanitariamente</v>
      </c>
      <c r="UJH475" s="44" t="str">
        <f t="shared" si="1506"/>
        <v>Inviable Sanitariamente</v>
      </c>
      <c r="UJI475" s="44" t="str">
        <f t="shared" si="1506"/>
        <v>Inviable Sanitariamente</v>
      </c>
      <c r="UJJ475" s="44" t="str">
        <f t="shared" si="1506"/>
        <v>Inviable Sanitariamente</v>
      </c>
      <c r="UJK475" s="44" t="str">
        <f t="shared" si="1506"/>
        <v>Inviable Sanitariamente</v>
      </c>
      <c r="UJL475" s="44" t="str">
        <f t="shared" si="1506"/>
        <v>Inviable Sanitariamente</v>
      </c>
      <c r="UJM475" s="44" t="str">
        <f t="shared" si="1506"/>
        <v>Inviable Sanitariamente</v>
      </c>
      <c r="UJN475" s="44" t="str">
        <f t="shared" si="1507"/>
        <v>Inviable Sanitariamente</v>
      </c>
      <c r="UJO475" s="44" t="str">
        <f t="shared" si="1507"/>
        <v>Inviable Sanitariamente</v>
      </c>
      <c r="UJP475" s="44" t="str">
        <f t="shared" si="1507"/>
        <v>Inviable Sanitariamente</v>
      </c>
      <c r="UJQ475" s="44" t="str">
        <f t="shared" si="1507"/>
        <v>Inviable Sanitariamente</v>
      </c>
      <c r="UJR475" s="44" t="str">
        <f t="shared" si="1507"/>
        <v>Inviable Sanitariamente</v>
      </c>
      <c r="UJS475" s="44" t="str">
        <f t="shared" si="1507"/>
        <v>Inviable Sanitariamente</v>
      </c>
      <c r="UJT475" s="44" t="str">
        <f t="shared" si="1507"/>
        <v>Inviable Sanitariamente</v>
      </c>
      <c r="UJU475" s="44" t="str">
        <f t="shared" si="1507"/>
        <v>Inviable Sanitariamente</v>
      </c>
      <c r="UJV475" s="44" t="str">
        <f t="shared" si="1507"/>
        <v>Inviable Sanitariamente</v>
      </c>
      <c r="UJW475" s="44" t="str">
        <f t="shared" si="1507"/>
        <v>Inviable Sanitariamente</v>
      </c>
      <c r="UJX475" s="44" t="str">
        <f t="shared" si="1508"/>
        <v>Inviable Sanitariamente</v>
      </c>
      <c r="UJY475" s="44" t="str">
        <f t="shared" si="1508"/>
        <v>Inviable Sanitariamente</v>
      </c>
      <c r="UJZ475" s="44" t="str">
        <f t="shared" si="1508"/>
        <v>Inviable Sanitariamente</v>
      </c>
      <c r="UKA475" s="44" t="str">
        <f t="shared" si="1508"/>
        <v>Inviable Sanitariamente</v>
      </c>
      <c r="UKB475" s="44" t="str">
        <f t="shared" si="1508"/>
        <v>Inviable Sanitariamente</v>
      </c>
      <c r="UKC475" s="44" t="str">
        <f t="shared" si="1508"/>
        <v>Inviable Sanitariamente</v>
      </c>
      <c r="UKD475" s="44" t="str">
        <f t="shared" si="1508"/>
        <v>Inviable Sanitariamente</v>
      </c>
      <c r="UKE475" s="44" t="str">
        <f t="shared" si="1508"/>
        <v>Inviable Sanitariamente</v>
      </c>
      <c r="UKF475" s="44" t="str">
        <f t="shared" si="1508"/>
        <v>Inviable Sanitariamente</v>
      </c>
      <c r="UKG475" s="44" t="str">
        <f t="shared" si="1508"/>
        <v>Inviable Sanitariamente</v>
      </c>
      <c r="UKH475" s="44" t="str">
        <f t="shared" si="1509"/>
        <v>Inviable Sanitariamente</v>
      </c>
      <c r="UKI475" s="44" t="str">
        <f t="shared" si="1509"/>
        <v>Inviable Sanitariamente</v>
      </c>
      <c r="UKJ475" s="44" t="str">
        <f t="shared" si="1509"/>
        <v>Inviable Sanitariamente</v>
      </c>
      <c r="UKK475" s="44" t="str">
        <f t="shared" si="1509"/>
        <v>Inviable Sanitariamente</v>
      </c>
      <c r="UKL475" s="44" t="str">
        <f t="shared" si="1509"/>
        <v>Inviable Sanitariamente</v>
      </c>
      <c r="UKM475" s="44" t="str">
        <f t="shared" si="1509"/>
        <v>Inviable Sanitariamente</v>
      </c>
      <c r="UKN475" s="44" t="str">
        <f t="shared" si="1509"/>
        <v>Inviable Sanitariamente</v>
      </c>
      <c r="UKO475" s="44" t="str">
        <f t="shared" si="1509"/>
        <v>Inviable Sanitariamente</v>
      </c>
      <c r="UKP475" s="44" t="str">
        <f t="shared" si="1509"/>
        <v>Inviable Sanitariamente</v>
      </c>
      <c r="UKQ475" s="44" t="str">
        <f t="shared" si="1509"/>
        <v>Inviable Sanitariamente</v>
      </c>
      <c r="UKR475" s="44" t="str">
        <f t="shared" si="1510"/>
        <v>Inviable Sanitariamente</v>
      </c>
      <c r="UKS475" s="44" t="str">
        <f t="shared" si="1510"/>
        <v>Inviable Sanitariamente</v>
      </c>
      <c r="UKT475" s="44" t="str">
        <f t="shared" si="1510"/>
        <v>Inviable Sanitariamente</v>
      </c>
      <c r="UKU475" s="44" t="str">
        <f t="shared" si="1510"/>
        <v>Inviable Sanitariamente</v>
      </c>
      <c r="UKV475" s="44" t="str">
        <f t="shared" si="1510"/>
        <v>Inviable Sanitariamente</v>
      </c>
      <c r="UKW475" s="44" t="str">
        <f t="shared" si="1510"/>
        <v>Inviable Sanitariamente</v>
      </c>
      <c r="UKX475" s="44" t="str">
        <f t="shared" si="1510"/>
        <v>Inviable Sanitariamente</v>
      </c>
      <c r="UKY475" s="44" t="str">
        <f t="shared" si="1510"/>
        <v>Inviable Sanitariamente</v>
      </c>
      <c r="UKZ475" s="44" t="str">
        <f t="shared" si="1510"/>
        <v>Inviable Sanitariamente</v>
      </c>
      <c r="ULA475" s="44" t="str">
        <f t="shared" si="1510"/>
        <v>Inviable Sanitariamente</v>
      </c>
      <c r="ULB475" s="44" t="str">
        <f t="shared" si="1511"/>
        <v>Inviable Sanitariamente</v>
      </c>
      <c r="ULC475" s="44" t="str">
        <f t="shared" si="1511"/>
        <v>Inviable Sanitariamente</v>
      </c>
      <c r="ULD475" s="44" t="str">
        <f t="shared" si="1511"/>
        <v>Inviable Sanitariamente</v>
      </c>
      <c r="ULE475" s="44" t="str">
        <f t="shared" si="1511"/>
        <v>Inviable Sanitariamente</v>
      </c>
      <c r="ULF475" s="44" t="str">
        <f t="shared" si="1511"/>
        <v>Inviable Sanitariamente</v>
      </c>
      <c r="ULG475" s="44" t="str">
        <f t="shared" si="1511"/>
        <v>Inviable Sanitariamente</v>
      </c>
      <c r="ULH475" s="44" t="str">
        <f t="shared" si="1511"/>
        <v>Inviable Sanitariamente</v>
      </c>
      <c r="ULI475" s="44" t="str">
        <f t="shared" si="1511"/>
        <v>Inviable Sanitariamente</v>
      </c>
      <c r="ULJ475" s="44" t="str">
        <f t="shared" si="1511"/>
        <v>Inviable Sanitariamente</v>
      </c>
      <c r="ULK475" s="44" t="str">
        <f t="shared" si="1511"/>
        <v>Inviable Sanitariamente</v>
      </c>
      <c r="ULL475" s="44" t="str">
        <f t="shared" si="1512"/>
        <v>Inviable Sanitariamente</v>
      </c>
      <c r="ULM475" s="44" t="str">
        <f t="shared" si="1512"/>
        <v>Inviable Sanitariamente</v>
      </c>
      <c r="ULN475" s="44" t="str">
        <f t="shared" si="1512"/>
        <v>Inviable Sanitariamente</v>
      </c>
      <c r="ULO475" s="44" t="str">
        <f t="shared" si="1512"/>
        <v>Inviable Sanitariamente</v>
      </c>
      <c r="ULP475" s="44" t="str">
        <f t="shared" si="1512"/>
        <v>Inviable Sanitariamente</v>
      </c>
      <c r="ULQ475" s="44" t="str">
        <f t="shared" si="1512"/>
        <v>Inviable Sanitariamente</v>
      </c>
      <c r="ULR475" s="44" t="str">
        <f t="shared" si="1512"/>
        <v>Inviable Sanitariamente</v>
      </c>
      <c r="ULS475" s="44" t="str">
        <f t="shared" si="1512"/>
        <v>Inviable Sanitariamente</v>
      </c>
      <c r="ULT475" s="44" t="str">
        <f t="shared" si="1512"/>
        <v>Inviable Sanitariamente</v>
      </c>
      <c r="ULU475" s="44" t="str">
        <f t="shared" si="1512"/>
        <v>Inviable Sanitariamente</v>
      </c>
      <c r="ULV475" s="44" t="str">
        <f t="shared" si="1513"/>
        <v>Inviable Sanitariamente</v>
      </c>
      <c r="ULW475" s="44" t="str">
        <f t="shared" si="1513"/>
        <v>Inviable Sanitariamente</v>
      </c>
      <c r="ULX475" s="44" t="str">
        <f t="shared" si="1513"/>
        <v>Inviable Sanitariamente</v>
      </c>
      <c r="ULY475" s="44" t="str">
        <f t="shared" si="1513"/>
        <v>Inviable Sanitariamente</v>
      </c>
      <c r="ULZ475" s="44" t="str">
        <f t="shared" si="1513"/>
        <v>Inviable Sanitariamente</v>
      </c>
      <c r="UMA475" s="44" t="str">
        <f t="shared" si="1513"/>
        <v>Inviable Sanitariamente</v>
      </c>
      <c r="UMB475" s="44" t="str">
        <f t="shared" si="1513"/>
        <v>Inviable Sanitariamente</v>
      </c>
      <c r="UMC475" s="44" t="str">
        <f t="shared" si="1513"/>
        <v>Inviable Sanitariamente</v>
      </c>
      <c r="UMD475" s="44" t="str">
        <f t="shared" si="1513"/>
        <v>Inviable Sanitariamente</v>
      </c>
      <c r="UME475" s="44" t="str">
        <f t="shared" si="1513"/>
        <v>Inviable Sanitariamente</v>
      </c>
      <c r="UMF475" s="44" t="str">
        <f t="shared" si="1514"/>
        <v>Inviable Sanitariamente</v>
      </c>
      <c r="UMG475" s="44" t="str">
        <f t="shared" si="1514"/>
        <v>Inviable Sanitariamente</v>
      </c>
      <c r="UMH475" s="44" t="str">
        <f t="shared" si="1514"/>
        <v>Inviable Sanitariamente</v>
      </c>
      <c r="UMI475" s="44" t="str">
        <f t="shared" si="1514"/>
        <v>Inviable Sanitariamente</v>
      </c>
      <c r="UMJ475" s="44" t="str">
        <f t="shared" si="1514"/>
        <v>Inviable Sanitariamente</v>
      </c>
      <c r="UMK475" s="44" t="str">
        <f t="shared" si="1514"/>
        <v>Inviable Sanitariamente</v>
      </c>
      <c r="UML475" s="44" t="str">
        <f t="shared" si="1514"/>
        <v>Inviable Sanitariamente</v>
      </c>
      <c r="UMM475" s="44" t="str">
        <f t="shared" si="1514"/>
        <v>Inviable Sanitariamente</v>
      </c>
      <c r="UMN475" s="44" t="str">
        <f t="shared" si="1514"/>
        <v>Inviable Sanitariamente</v>
      </c>
      <c r="UMO475" s="44" t="str">
        <f t="shared" si="1514"/>
        <v>Inviable Sanitariamente</v>
      </c>
      <c r="UMP475" s="44" t="str">
        <f t="shared" si="1515"/>
        <v>Inviable Sanitariamente</v>
      </c>
      <c r="UMQ475" s="44" t="str">
        <f t="shared" si="1515"/>
        <v>Inviable Sanitariamente</v>
      </c>
      <c r="UMR475" s="44" t="str">
        <f t="shared" si="1515"/>
        <v>Inviable Sanitariamente</v>
      </c>
      <c r="UMS475" s="44" t="str">
        <f t="shared" si="1515"/>
        <v>Inviable Sanitariamente</v>
      </c>
      <c r="UMT475" s="44" t="str">
        <f t="shared" si="1515"/>
        <v>Inviable Sanitariamente</v>
      </c>
      <c r="UMU475" s="44" t="str">
        <f t="shared" si="1515"/>
        <v>Inviable Sanitariamente</v>
      </c>
      <c r="UMV475" s="44" t="str">
        <f t="shared" si="1515"/>
        <v>Inviable Sanitariamente</v>
      </c>
      <c r="UMW475" s="44" t="str">
        <f t="shared" si="1515"/>
        <v>Inviable Sanitariamente</v>
      </c>
      <c r="UMX475" s="44" t="str">
        <f t="shared" si="1515"/>
        <v>Inviable Sanitariamente</v>
      </c>
      <c r="UMY475" s="44" t="str">
        <f t="shared" si="1515"/>
        <v>Inviable Sanitariamente</v>
      </c>
      <c r="UMZ475" s="44" t="str">
        <f t="shared" si="1516"/>
        <v>Inviable Sanitariamente</v>
      </c>
      <c r="UNA475" s="44" t="str">
        <f t="shared" si="1516"/>
        <v>Inviable Sanitariamente</v>
      </c>
      <c r="UNB475" s="44" t="str">
        <f t="shared" si="1516"/>
        <v>Inviable Sanitariamente</v>
      </c>
      <c r="UNC475" s="44" t="str">
        <f t="shared" si="1516"/>
        <v>Inviable Sanitariamente</v>
      </c>
      <c r="UND475" s="44" t="str">
        <f t="shared" si="1516"/>
        <v>Inviable Sanitariamente</v>
      </c>
      <c r="UNE475" s="44" t="str">
        <f t="shared" si="1516"/>
        <v>Inviable Sanitariamente</v>
      </c>
      <c r="UNF475" s="44" t="str">
        <f t="shared" si="1516"/>
        <v>Inviable Sanitariamente</v>
      </c>
      <c r="UNG475" s="44" t="str">
        <f t="shared" si="1516"/>
        <v>Inviable Sanitariamente</v>
      </c>
      <c r="UNH475" s="44" t="str">
        <f t="shared" si="1516"/>
        <v>Inviable Sanitariamente</v>
      </c>
      <c r="UNI475" s="44" t="str">
        <f t="shared" si="1516"/>
        <v>Inviable Sanitariamente</v>
      </c>
      <c r="UNJ475" s="44" t="str">
        <f t="shared" si="1517"/>
        <v>Inviable Sanitariamente</v>
      </c>
      <c r="UNK475" s="44" t="str">
        <f t="shared" si="1517"/>
        <v>Inviable Sanitariamente</v>
      </c>
      <c r="UNL475" s="44" t="str">
        <f t="shared" si="1517"/>
        <v>Inviable Sanitariamente</v>
      </c>
      <c r="UNM475" s="44" t="str">
        <f t="shared" si="1517"/>
        <v>Inviable Sanitariamente</v>
      </c>
      <c r="UNN475" s="44" t="str">
        <f t="shared" si="1517"/>
        <v>Inviable Sanitariamente</v>
      </c>
      <c r="UNO475" s="44" t="str">
        <f t="shared" si="1517"/>
        <v>Inviable Sanitariamente</v>
      </c>
      <c r="UNP475" s="44" t="str">
        <f t="shared" si="1517"/>
        <v>Inviable Sanitariamente</v>
      </c>
      <c r="UNQ475" s="44" t="str">
        <f t="shared" si="1517"/>
        <v>Inviable Sanitariamente</v>
      </c>
      <c r="UNR475" s="44" t="str">
        <f t="shared" si="1517"/>
        <v>Inviable Sanitariamente</v>
      </c>
      <c r="UNS475" s="44" t="str">
        <f t="shared" si="1517"/>
        <v>Inviable Sanitariamente</v>
      </c>
      <c r="UNT475" s="44" t="str">
        <f t="shared" si="1518"/>
        <v>Inviable Sanitariamente</v>
      </c>
      <c r="UNU475" s="44" t="str">
        <f t="shared" si="1518"/>
        <v>Inviable Sanitariamente</v>
      </c>
      <c r="UNV475" s="44" t="str">
        <f t="shared" si="1518"/>
        <v>Inviable Sanitariamente</v>
      </c>
      <c r="UNW475" s="44" t="str">
        <f t="shared" si="1518"/>
        <v>Inviable Sanitariamente</v>
      </c>
      <c r="UNX475" s="44" t="str">
        <f t="shared" si="1518"/>
        <v>Inviable Sanitariamente</v>
      </c>
      <c r="UNY475" s="44" t="str">
        <f t="shared" si="1518"/>
        <v>Inviable Sanitariamente</v>
      </c>
      <c r="UNZ475" s="44" t="str">
        <f t="shared" si="1518"/>
        <v>Inviable Sanitariamente</v>
      </c>
      <c r="UOA475" s="44" t="str">
        <f t="shared" si="1518"/>
        <v>Inviable Sanitariamente</v>
      </c>
      <c r="UOB475" s="44" t="str">
        <f t="shared" si="1518"/>
        <v>Inviable Sanitariamente</v>
      </c>
      <c r="UOC475" s="44" t="str">
        <f t="shared" si="1518"/>
        <v>Inviable Sanitariamente</v>
      </c>
      <c r="UOD475" s="44" t="str">
        <f t="shared" si="1519"/>
        <v>Inviable Sanitariamente</v>
      </c>
      <c r="UOE475" s="44" t="str">
        <f t="shared" si="1519"/>
        <v>Inviable Sanitariamente</v>
      </c>
      <c r="UOF475" s="44" t="str">
        <f t="shared" si="1519"/>
        <v>Inviable Sanitariamente</v>
      </c>
      <c r="UOG475" s="44" t="str">
        <f t="shared" si="1519"/>
        <v>Inviable Sanitariamente</v>
      </c>
      <c r="UOH475" s="44" t="str">
        <f t="shared" si="1519"/>
        <v>Inviable Sanitariamente</v>
      </c>
      <c r="UOI475" s="44" t="str">
        <f t="shared" si="1519"/>
        <v>Inviable Sanitariamente</v>
      </c>
      <c r="UOJ475" s="44" t="str">
        <f t="shared" si="1519"/>
        <v>Inviable Sanitariamente</v>
      </c>
      <c r="UOK475" s="44" t="str">
        <f t="shared" si="1519"/>
        <v>Inviable Sanitariamente</v>
      </c>
      <c r="UOL475" s="44" t="str">
        <f t="shared" si="1519"/>
        <v>Inviable Sanitariamente</v>
      </c>
      <c r="UOM475" s="44" t="str">
        <f t="shared" si="1519"/>
        <v>Inviable Sanitariamente</v>
      </c>
      <c r="UON475" s="44" t="str">
        <f t="shared" si="1520"/>
        <v>Inviable Sanitariamente</v>
      </c>
      <c r="UOO475" s="44" t="str">
        <f t="shared" si="1520"/>
        <v>Inviable Sanitariamente</v>
      </c>
      <c r="UOP475" s="44" t="str">
        <f t="shared" si="1520"/>
        <v>Inviable Sanitariamente</v>
      </c>
      <c r="UOQ475" s="44" t="str">
        <f t="shared" si="1520"/>
        <v>Inviable Sanitariamente</v>
      </c>
      <c r="UOR475" s="44" t="str">
        <f t="shared" si="1520"/>
        <v>Inviable Sanitariamente</v>
      </c>
      <c r="UOS475" s="44" t="str">
        <f t="shared" si="1520"/>
        <v>Inviable Sanitariamente</v>
      </c>
      <c r="UOT475" s="44" t="str">
        <f t="shared" si="1520"/>
        <v>Inviable Sanitariamente</v>
      </c>
      <c r="UOU475" s="44" t="str">
        <f t="shared" si="1520"/>
        <v>Inviable Sanitariamente</v>
      </c>
      <c r="UOV475" s="44" t="str">
        <f t="shared" si="1520"/>
        <v>Inviable Sanitariamente</v>
      </c>
      <c r="UOW475" s="44" t="str">
        <f t="shared" si="1520"/>
        <v>Inviable Sanitariamente</v>
      </c>
      <c r="UOX475" s="44" t="str">
        <f t="shared" si="1521"/>
        <v>Inviable Sanitariamente</v>
      </c>
      <c r="UOY475" s="44" t="str">
        <f t="shared" si="1521"/>
        <v>Inviable Sanitariamente</v>
      </c>
      <c r="UOZ475" s="44" t="str">
        <f t="shared" si="1521"/>
        <v>Inviable Sanitariamente</v>
      </c>
      <c r="UPA475" s="44" t="str">
        <f t="shared" si="1521"/>
        <v>Inviable Sanitariamente</v>
      </c>
      <c r="UPB475" s="44" t="str">
        <f t="shared" si="1521"/>
        <v>Inviable Sanitariamente</v>
      </c>
      <c r="UPC475" s="44" t="str">
        <f t="shared" si="1521"/>
        <v>Inviable Sanitariamente</v>
      </c>
      <c r="UPD475" s="44" t="str">
        <f t="shared" si="1521"/>
        <v>Inviable Sanitariamente</v>
      </c>
      <c r="UPE475" s="44" t="str">
        <f t="shared" si="1521"/>
        <v>Inviable Sanitariamente</v>
      </c>
      <c r="UPF475" s="44" t="str">
        <f t="shared" si="1521"/>
        <v>Inviable Sanitariamente</v>
      </c>
      <c r="UPG475" s="44" t="str">
        <f t="shared" si="1521"/>
        <v>Inviable Sanitariamente</v>
      </c>
      <c r="UPH475" s="44" t="str">
        <f t="shared" si="1522"/>
        <v>Inviable Sanitariamente</v>
      </c>
      <c r="UPI475" s="44" t="str">
        <f t="shared" si="1522"/>
        <v>Inviable Sanitariamente</v>
      </c>
      <c r="UPJ475" s="44" t="str">
        <f t="shared" si="1522"/>
        <v>Inviable Sanitariamente</v>
      </c>
      <c r="UPK475" s="44" t="str">
        <f t="shared" si="1522"/>
        <v>Inviable Sanitariamente</v>
      </c>
      <c r="UPL475" s="44" t="str">
        <f t="shared" si="1522"/>
        <v>Inviable Sanitariamente</v>
      </c>
      <c r="UPM475" s="44" t="str">
        <f t="shared" si="1522"/>
        <v>Inviable Sanitariamente</v>
      </c>
      <c r="UPN475" s="44" t="str">
        <f t="shared" si="1522"/>
        <v>Inviable Sanitariamente</v>
      </c>
      <c r="UPO475" s="44" t="str">
        <f t="shared" si="1522"/>
        <v>Inviable Sanitariamente</v>
      </c>
      <c r="UPP475" s="44" t="str">
        <f t="shared" si="1522"/>
        <v>Inviable Sanitariamente</v>
      </c>
      <c r="UPQ475" s="44" t="str">
        <f t="shared" si="1522"/>
        <v>Inviable Sanitariamente</v>
      </c>
      <c r="UPR475" s="44" t="str">
        <f t="shared" si="1523"/>
        <v>Inviable Sanitariamente</v>
      </c>
      <c r="UPS475" s="44" t="str">
        <f t="shared" si="1523"/>
        <v>Inviable Sanitariamente</v>
      </c>
      <c r="UPT475" s="44" t="str">
        <f t="shared" si="1523"/>
        <v>Inviable Sanitariamente</v>
      </c>
      <c r="UPU475" s="44" t="str">
        <f t="shared" si="1523"/>
        <v>Inviable Sanitariamente</v>
      </c>
      <c r="UPV475" s="44" t="str">
        <f t="shared" si="1523"/>
        <v>Inviable Sanitariamente</v>
      </c>
      <c r="UPW475" s="44" t="str">
        <f t="shared" si="1523"/>
        <v>Inviable Sanitariamente</v>
      </c>
      <c r="UPX475" s="44" t="str">
        <f t="shared" si="1523"/>
        <v>Inviable Sanitariamente</v>
      </c>
      <c r="UPY475" s="44" t="str">
        <f t="shared" si="1523"/>
        <v>Inviable Sanitariamente</v>
      </c>
      <c r="UPZ475" s="44" t="str">
        <f t="shared" si="1523"/>
        <v>Inviable Sanitariamente</v>
      </c>
      <c r="UQA475" s="44" t="str">
        <f t="shared" si="1523"/>
        <v>Inviable Sanitariamente</v>
      </c>
      <c r="UQB475" s="44" t="str">
        <f t="shared" si="1524"/>
        <v>Inviable Sanitariamente</v>
      </c>
      <c r="UQC475" s="44" t="str">
        <f t="shared" si="1524"/>
        <v>Inviable Sanitariamente</v>
      </c>
      <c r="UQD475" s="44" t="str">
        <f t="shared" si="1524"/>
        <v>Inviable Sanitariamente</v>
      </c>
      <c r="UQE475" s="44" t="str">
        <f t="shared" si="1524"/>
        <v>Inviable Sanitariamente</v>
      </c>
      <c r="UQF475" s="44" t="str">
        <f t="shared" si="1524"/>
        <v>Inviable Sanitariamente</v>
      </c>
      <c r="UQG475" s="44" t="str">
        <f t="shared" si="1524"/>
        <v>Inviable Sanitariamente</v>
      </c>
      <c r="UQH475" s="44" t="str">
        <f t="shared" si="1524"/>
        <v>Inviable Sanitariamente</v>
      </c>
      <c r="UQI475" s="44" t="str">
        <f t="shared" si="1524"/>
        <v>Inviable Sanitariamente</v>
      </c>
      <c r="UQJ475" s="44" t="str">
        <f t="shared" si="1524"/>
        <v>Inviable Sanitariamente</v>
      </c>
      <c r="UQK475" s="44" t="str">
        <f t="shared" si="1524"/>
        <v>Inviable Sanitariamente</v>
      </c>
      <c r="UQL475" s="44" t="str">
        <f t="shared" si="1525"/>
        <v>Inviable Sanitariamente</v>
      </c>
      <c r="UQM475" s="44" t="str">
        <f t="shared" si="1525"/>
        <v>Inviable Sanitariamente</v>
      </c>
      <c r="UQN475" s="44" t="str">
        <f t="shared" si="1525"/>
        <v>Inviable Sanitariamente</v>
      </c>
      <c r="UQO475" s="44" t="str">
        <f t="shared" si="1525"/>
        <v>Inviable Sanitariamente</v>
      </c>
      <c r="UQP475" s="44" t="str">
        <f t="shared" si="1525"/>
        <v>Inviable Sanitariamente</v>
      </c>
      <c r="UQQ475" s="44" t="str">
        <f t="shared" si="1525"/>
        <v>Inviable Sanitariamente</v>
      </c>
      <c r="UQR475" s="44" t="str">
        <f t="shared" si="1525"/>
        <v>Inviable Sanitariamente</v>
      </c>
      <c r="UQS475" s="44" t="str">
        <f t="shared" si="1525"/>
        <v>Inviable Sanitariamente</v>
      </c>
      <c r="UQT475" s="44" t="str">
        <f t="shared" si="1525"/>
        <v>Inviable Sanitariamente</v>
      </c>
      <c r="UQU475" s="44" t="str">
        <f t="shared" si="1525"/>
        <v>Inviable Sanitariamente</v>
      </c>
      <c r="UQV475" s="44" t="str">
        <f t="shared" si="1526"/>
        <v>Inviable Sanitariamente</v>
      </c>
      <c r="UQW475" s="44" t="str">
        <f t="shared" si="1526"/>
        <v>Inviable Sanitariamente</v>
      </c>
      <c r="UQX475" s="44" t="str">
        <f t="shared" si="1526"/>
        <v>Inviable Sanitariamente</v>
      </c>
      <c r="UQY475" s="44" t="str">
        <f t="shared" si="1526"/>
        <v>Inviable Sanitariamente</v>
      </c>
      <c r="UQZ475" s="44" t="str">
        <f t="shared" si="1526"/>
        <v>Inviable Sanitariamente</v>
      </c>
      <c r="URA475" s="44" t="str">
        <f t="shared" si="1526"/>
        <v>Inviable Sanitariamente</v>
      </c>
      <c r="URB475" s="44" t="str">
        <f t="shared" si="1526"/>
        <v>Inviable Sanitariamente</v>
      </c>
      <c r="URC475" s="44" t="str">
        <f t="shared" si="1526"/>
        <v>Inviable Sanitariamente</v>
      </c>
      <c r="URD475" s="44" t="str">
        <f t="shared" si="1526"/>
        <v>Inviable Sanitariamente</v>
      </c>
      <c r="URE475" s="44" t="str">
        <f t="shared" si="1526"/>
        <v>Inviable Sanitariamente</v>
      </c>
      <c r="URF475" s="44" t="str">
        <f t="shared" si="1527"/>
        <v>Inviable Sanitariamente</v>
      </c>
      <c r="URG475" s="44" t="str">
        <f t="shared" si="1527"/>
        <v>Inviable Sanitariamente</v>
      </c>
      <c r="URH475" s="44" t="str">
        <f t="shared" si="1527"/>
        <v>Inviable Sanitariamente</v>
      </c>
      <c r="URI475" s="44" t="str">
        <f t="shared" si="1527"/>
        <v>Inviable Sanitariamente</v>
      </c>
      <c r="URJ475" s="44" t="str">
        <f t="shared" si="1527"/>
        <v>Inviable Sanitariamente</v>
      </c>
      <c r="URK475" s="44" t="str">
        <f t="shared" si="1527"/>
        <v>Inviable Sanitariamente</v>
      </c>
      <c r="URL475" s="44" t="str">
        <f t="shared" si="1527"/>
        <v>Inviable Sanitariamente</v>
      </c>
      <c r="URM475" s="44" t="str">
        <f t="shared" si="1527"/>
        <v>Inviable Sanitariamente</v>
      </c>
      <c r="URN475" s="44" t="str">
        <f t="shared" si="1527"/>
        <v>Inviable Sanitariamente</v>
      </c>
      <c r="URO475" s="44" t="str">
        <f t="shared" si="1527"/>
        <v>Inviable Sanitariamente</v>
      </c>
      <c r="URP475" s="44" t="str">
        <f t="shared" si="1528"/>
        <v>Inviable Sanitariamente</v>
      </c>
      <c r="URQ475" s="44" t="str">
        <f t="shared" si="1528"/>
        <v>Inviable Sanitariamente</v>
      </c>
      <c r="URR475" s="44" t="str">
        <f t="shared" si="1528"/>
        <v>Inviable Sanitariamente</v>
      </c>
      <c r="URS475" s="44" t="str">
        <f t="shared" si="1528"/>
        <v>Inviable Sanitariamente</v>
      </c>
      <c r="URT475" s="44" t="str">
        <f t="shared" si="1528"/>
        <v>Inviable Sanitariamente</v>
      </c>
      <c r="URU475" s="44" t="str">
        <f t="shared" si="1528"/>
        <v>Inviable Sanitariamente</v>
      </c>
      <c r="URV475" s="44" t="str">
        <f t="shared" si="1528"/>
        <v>Inviable Sanitariamente</v>
      </c>
      <c r="URW475" s="44" t="str">
        <f t="shared" si="1528"/>
        <v>Inviable Sanitariamente</v>
      </c>
      <c r="URX475" s="44" t="str">
        <f t="shared" si="1528"/>
        <v>Inviable Sanitariamente</v>
      </c>
      <c r="URY475" s="44" t="str">
        <f t="shared" si="1528"/>
        <v>Inviable Sanitariamente</v>
      </c>
      <c r="URZ475" s="44" t="str">
        <f t="shared" si="1529"/>
        <v>Inviable Sanitariamente</v>
      </c>
      <c r="USA475" s="44" t="str">
        <f t="shared" si="1529"/>
        <v>Inviable Sanitariamente</v>
      </c>
      <c r="USB475" s="44" t="str">
        <f t="shared" si="1529"/>
        <v>Inviable Sanitariamente</v>
      </c>
      <c r="USC475" s="44" t="str">
        <f t="shared" si="1529"/>
        <v>Inviable Sanitariamente</v>
      </c>
      <c r="USD475" s="44" t="str">
        <f t="shared" si="1529"/>
        <v>Inviable Sanitariamente</v>
      </c>
      <c r="USE475" s="44" t="str">
        <f t="shared" si="1529"/>
        <v>Inviable Sanitariamente</v>
      </c>
      <c r="USF475" s="44" t="str">
        <f t="shared" si="1529"/>
        <v>Inviable Sanitariamente</v>
      </c>
      <c r="USG475" s="44" t="str">
        <f t="shared" si="1529"/>
        <v>Inviable Sanitariamente</v>
      </c>
      <c r="USH475" s="44" t="str">
        <f t="shared" si="1529"/>
        <v>Inviable Sanitariamente</v>
      </c>
      <c r="USI475" s="44" t="str">
        <f t="shared" si="1529"/>
        <v>Inviable Sanitariamente</v>
      </c>
      <c r="USJ475" s="44" t="str">
        <f t="shared" si="1530"/>
        <v>Inviable Sanitariamente</v>
      </c>
      <c r="USK475" s="44" t="str">
        <f t="shared" si="1530"/>
        <v>Inviable Sanitariamente</v>
      </c>
      <c r="USL475" s="44" t="str">
        <f t="shared" si="1530"/>
        <v>Inviable Sanitariamente</v>
      </c>
      <c r="USM475" s="44" t="str">
        <f t="shared" si="1530"/>
        <v>Inviable Sanitariamente</v>
      </c>
      <c r="USN475" s="44" t="str">
        <f t="shared" si="1530"/>
        <v>Inviable Sanitariamente</v>
      </c>
      <c r="USO475" s="44" t="str">
        <f t="shared" si="1530"/>
        <v>Inviable Sanitariamente</v>
      </c>
      <c r="USP475" s="44" t="str">
        <f t="shared" si="1530"/>
        <v>Inviable Sanitariamente</v>
      </c>
      <c r="USQ475" s="44" t="str">
        <f t="shared" si="1530"/>
        <v>Inviable Sanitariamente</v>
      </c>
      <c r="USR475" s="44" t="str">
        <f t="shared" si="1530"/>
        <v>Inviable Sanitariamente</v>
      </c>
      <c r="USS475" s="44" t="str">
        <f t="shared" si="1530"/>
        <v>Inviable Sanitariamente</v>
      </c>
      <c r="UST475" s="44" t="str">
        <f t="shared" si="1531"/>
        <v>Inviable Sanitariamente</v>
      </c>
      <c r="USU475" s="44" t="str">
        <f t="shared" si="1531"/>
        <v>Inviable Sanitariamente</v>
      </c>
      <c r="USV475" s="44" t="str">
        <f t="shared" si="1531"/>
        <v>Inviable Sanitariamente</v>
      </c>
      <c r="USW475" s="44" t="str">
        <f t="shared" si="1531"/>
        <v>Inviable Sanitariamente</v>
      </c>
      <c r="USX475" s="44" t="str">
        <f t="shared" si="1531"/>
        <v>Inviable Sanitariamente</v>
      </c>
      <c r="USY475" s="44" t="str">
        <f t="shared" si="1531"/>
        <v>Inviable Sanitariamente</v>
      </c>
      <c r="USZ475" s="44" t="str">
        <f t="shared" si="1531"/>
        <v>Inviable Sanitariamente</v>
      </c>
      <c r="UTA475" s="44" t="str">
        <f t="shared" si="1531"/>
        <v>Inviable Sanitariamente</v>
      </c>
      <c r="UTB475" s="44" t="str">
        <f t="shared" si="1531"/>
        <v>Inviable Sanitariamente</v>
      </c>
      <c r="UTC475" s="44" t="str">
        <f t="shared" si="1531"/>
        <v>Inviable Sanitariamente</v>
      </c>
      <c r="UTD475" s="44" t="str">
        <f t="shared" si="1532"/>
        <v>Inviable Sanitariamente</v>
      </c>
      <c r="UTE475" s="44" t="str">
        <f t="shared" si="1532"/>
        <v>Inviable Sanitariamente</v>
      </c>
      <c r="UTF475" s="44" t="str">
        <f t="shared" si="1532"/>
        <v>Inviable Sanitariamente</v>
      </c>
      <c r="UTG475" s="44" t="str">
        <f t="shared" si="1532"/>
        <v>Inviable Sanitariamente</v>
      </c>
      <c r="UTH475" s="44" t="str">
        <f t="shared" si="1532"/>
        <v>Inviable Sanitariamente</v>
      </c>
      <c r="UTI475" s="44" t="str">
        <f t="shared" si="1532"/>
        <v>Inviable Sanitariamente</v>
      </c>
      <c r="UTJ475" s="44" t="str">
        <f t="shared" si="1532"/>
        <v>Inviable Sanitariamente</v>
      </c>
      <c r="UTK475" s="44" t="str">
        <f t="shared" si="1532"/>
        <v>Inviable Sanitariamente</v>
      </c>
      <c r="UTL475" s="44" t="str">
        <f t="shared" si="1532"/>
        <v>Inviable Sanitariamente</v>
      </c>
      <c r="UTM475" s="44" t="str">
        <f t="shared" si="1532"/>
        <v>Inviable Sanitariamente</v>
      </c>
      <c r="UTN475" s="44" t="str">
        <f t="shared" si="1533"/>
        <v>Inviable Sanitariamente</v>
      </c>
      <c r="UTO475" s="44" t="str">
        <f t="shared" si="1533"/>
        <v>Inviable Sanitariamente</v>
      </c>
      <c r="UTP475" s="44" t="str">
        <f t="shared" si="1533"/>
        <v>Inviable Sanitariamente</v>
      </c>
      <c r="UTQ475" s="44" t="str">
        <f t="shared" si="1533"/>
        <v>Inviable Sanitariamente</v>
      </c>
      <c r="UTR475" s="44" t="str">
        <f t="shared" si="1533"/>
        <v>Inviable Sanitariamente</v>
      </c>
      <c r="UTS475" s="44" t="str">
        <f t="shared" si="1533"/>
        <v>Inviable Sanitariamente</v>
      </c>
      <c r="UTT475" s="44" t="str">
        <f t="shared" si="1533"/>
        <v>Inviable Sanitariamente</v>
      </c>
      <c r="UTU475" s="44" t="str">
        <f t="shared" si="1533"/>
        <v>Inviable Sanitariamente</v>
      </c>
      <c r="UTV475" s="44" t="str">
        <f t="shared" si="1533"/>
        <v>Inviable Sanitariamente</v>
      </c>
      <c r="UTW475" s="44" t="str">
        <f t="shared" si="1533"/>
        <v>Inviable Sanitariamente</v>
      </c>
      <c r="UTX475" s="44" t="str">
        <f t="shared" si="1534"/>
        <v>Inviable Sanitariamente</v>
      </c>
      <c r="UTY475" s="44" t="str">
        <f t="shared" si="1534"/>
        <v>Inviable Sanitariamente</v>
      </c>
      <c r="UTZ475" s="44" t="str">
        <f t="shared" si="1534"/>
        <v>Inviable Sanitariamente</v>
      </c>
      <c r="UUA475" s="44" t="str">
        <f t="shared" si="1534"/>
        <v>Inviable Sanitariamente</v>
      </c>
      <c r="UUB475" s="44" t="str">
        <f t="shared" si="1534"/>
        <v>Inviable Sanitariamente</v>
      </c>
      <c r="UUC475" s="44" t="str">
        <f t="shared" si="1534"/>
        <v>Inviable Sanitariamente</v>
      </c>
      <c r="UUD475" s="44" t="str">
        <f t="shared" si="1534"/>
        <v>Inviable Sanitariamente</v>
      </c>
      <c r="UUE475" s="44" t="str">
        <f t="shared" si="1534"/>
        <v>Inviable Sanitariamente</v>
      </c>
      <c r="UUF475" s="44" t="str">
        <f t="shared" si="1534"/>
        <v>Inviable Sanitariamente</v>
      </c>
      <c r="UUG475" s="44" t="str">
        <f t="shared" si="1534"/>
        <v>Inviable Sanitariamente</v>
      </c>
      <c r="UUH475" s="44" t="str">
        <f t="shared" si="1535"/>
        <v>Inviable Sanitariamente</v>
      </c>
      <c r="UUI475" s="44" t="str">
        <f t="shared" si="1535"/>
        <v>Inviable Sanitariamente</v>
      </c>
      <c r="UUJ475" s="44" t="str">
        <f t="shared" si="1535"/>
        <v>Inviable Sanitariamente</v>
      </c>
      <c r="UUK475" s="44" t="str">
        <f t="shared" si="1535"/>
        <v>Inviable Sanitariamente</v>
      </c>
      <c r="UUL475" s="44" t="str">
        <f t="shared" si="1535"/>
        <v>Inviable Sanitariamente</v>
      </c>
      <c r="UUM475" s="44" t="str">
        <f t="shared" si="1535"/>
        <v>Inviable Sanitariamente</v>
      </c>
      <c r="UUN475" s="44" t="str">
        <f t="shared" si="1535"/>
        <v>Inviable Sanitariamente</v>
      </c>
      <c r="UUO475" s="44" t="str">
        <f t="shared" si="1535"/>
        <v>Inviable Sanitariamente</v>
      </c>
      <c r="UUP475" s="44" t="str">
        <f t="shared" si="1535"/>
        <v>Inviable Sanitariamente</v>
      </c>
      <c r="UUQ475" s="44" t="str">
        <f t="shared" si="1535"/>
        <v>Inviable Sanitariamente</v>
      </c>
      <c r="UUR475" s="44" t="str">
        <f t="shared" si="1536"/>
        <v>Inviable Sanitariamente</v>
      </c>
      <c r="UUS475" s="44" t="str">
        <f t="shared" si="1536"/>
        <v>Inviable Sanitariamente</v>
      </c>
      <c r="UUT475" s="44" t="str">
        <f t="shared" si="1536"/>
        <v>Inviable Sanitariamente</v>
      </c>
      <c r="UUU475" s="44" t="str">
        <f t="shared" si="1536"/>
        <v>Inviable Sanitariamente</v>
      </c>
      <c r="UUV475" s="44" t="str">
        <f t="shared" si="1536"/>
        <v>Inviable Sanitariamente</v>
      </c>
      <c r="UUW475" s="44" t="str">
        <f t="shared" si="1536"/>
        <v>Inviable Sanitariamente</v>
      </c>
      <c r="UUX475" s="44" t="str">
        <f t="shared" si="1536"/>
        <v>Inviable Sanitariamente</v>
      </c>
      <c r="UUY475" s="44" t="str">
        <f t="shared" si="1536"/>
        <v>Inviable Sanitariamente</v>
      </c>
      <c r="UUZ475" s="44" t="str">
        <f t="shared" si="1536"/>
        <v>Inviable Sanitariamente</v>
      </c>
      <c r="UVA475" s="44" t="str">
        <f t="shared" si="1536"/>
        <v>Inviable Sanitariamente</v>
      </c>
      <c r="UVB475" s="44" t="str">
        <f t="shared" si="1537"/>
        <v>Inviable Sanitariamente</v>
      </c>
      <c r="UVC475" s="44" t="str">
        <f t="shared" si="1537"/>
        <v>Inviable Sanitariamente</v>
      </c>
      <c r="UVD475" s="44" t="str">
        <f t="shared" si="1537"/>
        <v>Inviable Sanitariamente</v>
      </c>
      <c r="UVE475" s="44" t="str">
        <f t="shared" si="1537"/>
        <v>Inviable Sanitariamente</v>
      </c>
      <c r="UVF475" s="44" t="str">
        <f t="shared" si="1537"/>
        <v>Inviable Sanitariamente</v>
      </c>
      <c r="UVG475" s="44" t="str">
        <f t="shared" si="1537"/>
        <v>Inviable Sanitariamente</v>
      </c>
      <c r="UVH475" s="44" t="str">
        <f t="shared" si="1537"/>
        <v>Inviable Sanitariamente</v>
      </c>
      <c r="UVI475" s="44" t="str">
        <f t="shared" si="1537"/>
        <v>Inviable Sanitariamente</v>
      </c>
      <c r="UVJ475" s="44" t="str">
        <f t="shared" si="1537"/>
        <v>Inviable Sanitariamente</v>
      </c>
      <c r="UVK475" s="44" t="str">
        <f t="shared" si="1537"/>
        <v>Inviable Sanitariamente</v>
      </c>
      <c r="UVL475" s="44" t="str">
        <f t="shared" si="1538"/>
        <v>Inviable Sanitariamente</v>
      </c>
      <c r="UVM475" s="44" t="str">
        <f t="shared" si="1538"/>
        <v>Inviable Sanitariamente</v>
      </c>
      <c r="UVN475" s="44" t="str">
        <f t="shared" si="1538"/>
        <v>Inviable Sanitariamente</v>
      </c>
      <c r="UVO475" s="44" t="str">
        <f t="shared" si="1538"/>
        <v>Inviable Sanitariamente</v>
      </c>
      <c r="UVP475" s="44" t="str">
        <f t="shared" si="1538"/>
        <v>Inviable Sanitariamente</v>
      </c>
      <c r="UVQ475" s="44" t="str">
        <f t="shared" si="1538"/>
        <v>Inviable Sanitariamente</v>
      </c>
      <c r="UVR475" s="44" t="str">
        <f t="shared" si="1538"/>
        <v>Inviable Sanitariamente</v>
      </c>
      <c r="UVS475" s="44" t="str">
        <f t="shared" si="1538"/>
        <v>Inviable Sanitariamente</v>
      </c>
      <c r="UVT475" s="44" t="str">
        <f t="shared" si="1538"/>
        <v>Inviable Sanitariamente</v>
      </c>
      <c r="UVU475" s="44" t="str">
        <f t="shared" si="1538"/>
        <v>Inviable Sanitariamente</v>
      </c>
      <c r="UVV475" s="44" t="str">
        <f t="shared" si="1539"/>
        <v>Inviable Sanitariamente</v>
      </c>
      <c r="UVW475" s="44" t="str">
        <f t="shared" si="1539"/>
        <v>Inviable Sanitariamente</v>
      </c>
      <c r="UVX475" s="44" t="str">
        <f t="shared" si="1539"/>
        <v>Inviable Sanitariamente</v>
      </c>
      <c r="UVY475" s="44" t="str">
        <f t="shared" si="1539"/>
        <v>Inviable Sanitariamente</v>
      </c>
      <c r="UVZ475" s="44" t="str">
        <f t="shared" si="1539"/>
        <v>Inviable Sanitariamente</v>
      </c>
      <c r="UWA475" s="44" t="str">
        <f t="shared" si="1539"/>
        <v>Inviable Sanitariamente</v>
      </c>
      <c r="UWB475" s="44" t="str">
        <f t="shared" si="1539"/>
        <v>Inviable Sanitariamente</v>
      </c>
      <c r="UWC475" s="44" t="str">
        <f t="shared" si="1539"/>
        <v>Inviable Sanitariamente</v>
      </c>
      <c r="UWD475" s="44" t="str">
        <f t="shared" si="1539"/>
        <v>Inviable Sanitariamente</v>
      </c>
      <c r="UWE475" s="44" t="str">
        <f t="shared" si="1539"/>
        <v>Inviable Sanitariamente</v>
      </c>
      <c r="UWF475" s="44" t="str">
        <f t="shared" si="1540"/>
        <v>Inviable Sanitariamente</v>
      </c>
      <c r="UWG475" s="44" t="str">
        <f t="shared" si="1540"/>
        <v>Inviable Sanitariamente</v>
      </c>
      <c r="UWH475" s="44" t="str">
        <f t="shared" si="1540"/>
        <v>Inviable Sanitariamente</v>
      </c>
      <c r="UWI475" s="44" t="str">
        <f t="shared" si="1540"/>
        <v>Inviable Sanitariamente</v>
      </c>
      <c r="UWJ475" s="44" t="str">
        <f t="shared" si="1540"/>
        <v>Inviable Sanitariamente</v>
      </c>
      <c r="UWK475" s="44" t="str">
        <f t="shared" si="1540"/>
        <v>Inviable Sanitariamente</v>
      </c>
      <c r="UWL475" s="44" t="str">
        <f t="shared" si="1540"/>
        <v>Inviable Sanitariamente</v>
      </c>
      <c r="UWM475" s="44" t="str">
        <f t="shared" si="1540"/>
        <v>Inviable Sanitariamente</v>
      </c>
      <c r="UWN475" s="44" t="str">
        <f t="shared" si="1540"/>
        <v>Inviable Sanitariamente</v>
      </c>
      <c r="UWO475" s="44" t="str">
        <f t="shared" si="1540"/>
        <v>Inviable Sanitariamente</v>
      </c>
      <c r="UWP475" s="44" t="str">
        <f t="shared" si="1541"/>
        <v>Inviable Sanitariamente</v>
      </c>
      <c r="UWQ475" s="44" t="str">
        <f t="shared" si="1541"/>
        <v>Inviable Sanitariamente</v>
      </c>
      <c r="UWR475" s="44" t="str">
        <f t="shared" si="1541"/>
        <v>Inviable Sanitariamente</v>
      </c>
      <c r="UWS475" s="44" t="str">
        <f t="shared" si="1541"/>
        <v>Inviable Sanitariamente</v>
      </c>
      <c r="UWT475" s="44" t="str">
        <f t="shared" si="1541"/>
        <v>Inviable Sanitariamente</v>
      </c>
      <c r="UWU475" s="44" t="str">
        <f t="shared" si="1541"/>
        <v>Inviable Sanitariamente</v>
      </c>
      <c r="UWV475" s="44" t="str">
        <f t="shared" si="1541"/>
        <v>Inviable Sanitariamente</v>
      </c>
      <c r="UWW475" s="44" t="str">
        <f t="shared" si="1541"/>
        <v>Inviable Sanitariamente</v>
      </c>
      <c r="UWX475" s="44" t="str">
        <f t="shared" si="1541"/>
        <v>Inviable Sanitariamente</v>
      </c>
      <c r="UWY475" s="44" t="str">
        <f t="shared" si="1541"/>
        <v>Inviable Sanitariamente</v>
      </c>
      <c r="UWZ475" s="44" t="str">
        <f t="shared" si="1542"/>
        <v>Inviable Sanitariamente</v>
      </c>
      <c r="UXA475" s="44" t="str">
        <f t="shared" si="1542"/>
        <v>Inviable Sanitariamente</v>
      </c>
      <c r="UXB475" s="44" t="str">
        <f t="shared" si="1542"/>
        <v>Inviable Sanitariamente</v>
      </c>
      <c r="UXC475" s="44" t="str">
        <f t="shared" si="1542"/>
        <v>Inviable Sanitariamente</v>
      </c>
      <c r="UXD475" s="44" t="str">
        <f t="shared" si="1542"/>
        <v>Inviable Sanitariamente</v>
      </c>
      <c r="UXE475" s="44" t="str">
        <f t="shared" si="1542"/>
        <v>Inviable Sanitariamente</v>
      </c>
      <c r="UXF475" s="44" t="str">
        <f t="shared" si="1542"/>
        <v>Inviable Sanitariamente</v>
      </c>
      <c r="UXG475" s="44" t="str">
        <f t="shared" si="1542"/>
        <v>Inviable Sanitariamente</v>
      </c>
      <c r="UXH475" s="44" t="str">
        <f t="shared" si="1542"/>
        <v>Inviable Sanitariamente</v>
      </c>
      <c r="UXI475" s="44" t="str">
        <f t="shared" si="1542"/>
        <v>Inviable Sanitariamente</v>
      </c>
      <c r="UXJ475" s="44" t="str">
        <f t="shared" si="1543"/>
        <v>Inviable Sanitariamente</v>
      </c>
      <c r="UXK475" s="44" t="str">
        <f t="shared" si="1543"/>
        <v>Inviable Sanitariamente</v>
      </c>
      <c r="UXL475" s="44" t="str">
        <f t="shared" si="1543"/>
        <v>Inviable Sanitariamente</v>
      </c>
      <c r="UXM475" s="44" t="str">
        <f t="shared" si="1543"/>
        <v>Inviable Sanitariamente</v>
      </c>
      <c r="UXN475" s="44" t="str">
        <f t="shared" si="1543"/>
        <v>Inviable Sanitariamente</v>
      </c>
      <c r="UXO475" s="44" t="str">
        <f t="shared" si="1543"/>
        <v>Inviable Sanitariamente</v>
      </c>
      <c r="UXP475" s="44" t="str">
        <f t="shared" si="1543"/>
        <v>Inviable Sanitariamente</v>
      </c>
      <c r="UXQ475" s="44" t="str">
        <f t="shared" si="1543"/>
        <v>Inviable Sanitariamente</v>
      </c>
      <c r="UXR475" s="44" t="str">
        <f t="shared" si="1543"/>
        <v>Inviable Sanitariamente</v>
      </c>
      <c r="UXS475" s="44" t="str">
        <f t="shared" si="1543"/>
        <v>Inviable Sanitariamente</v>
      </c>
      <c r="UXT475" s="44" t="str">
        <f t="shared" si="1544"/>
        <v>Inviable Sanitariamente</v>
      </c>
      <c r="UXU475" s="44" t="str">
        <f t="shared" si="1544"/>
        <v>Inviable Sanitariamente</v>
      </c>
      <c r="UXV475" s="44" t="str">
        <f t="shared" si="1544"/>
        <v>Inviable Sanitariamente</v>
      </c>
      <c r="UXW475" s="44" t="str">
        <f t="shared" si="1544"/>
        <v>Inviable Sanitariamente</v>
      </c>
      <c r="UXX475" s="44" t="str">
        <f t="shared" si="1544"/>
        <v>Inviable Sanitariamente</v>
      </c>
      <c r="UXY475" s="44" t="str">
        <f t="shared" si="1544"/>
        <v>Inviable Sanitariamente</v>
      </c>
      <c r="UXZ475" s="44" t="str">
        <f t="shared" si="1544"/>
        <v>Inviable Sanitariamente</v>
      </c>
      <c r="UYA475" s="44" t="str">
        <f t="shared" si="1544"/>
        <v>Inviable Sanitariamente</v>
      </c>
      <c r="UYB475" s="44" t="str">
        <f t="shared" si="1544"/>
        <v>Inviable Sanitariamente</v>
      </c>
      <c r="UYC475" s="44" t="str">
        <f t="shared" si="1544"/>
        <v>Inviable Sanitariamente</v>
      </c>
      <c r="UYD475" s="44" t="str">
        <f t="shared" si="1545"/>
        <v>Inviable Sanitariamente</v>
      </c>
      <c r="UYE475" s="44" t="str">
        <f t="shared" si="1545"/>
        <v>Inviable Sanitariamente</v>
      </c>
      <c r="UYF475" s="44" t="str">
        <f t="shared" si="1545"/>
        <v>Inviable Sanitariamente</v>
      </c>
      <c r="UYG475" s="44" t="str">
        <f t="shared" si="1545"/>
        <v>Inviable Sanitariamente</v>
      </c>
      <c r="UYH475" s="44" t="str">
        <f t="shared" si="1545"/>
        <v>Inviable Sanitariamente</v>
      </c>
      <c r="UYI475" s="44" t="str">
        <f t="shared" si="1545"/>
        <v>Inviable Sanitariamente</v>
      </c>
      <c r="UYJ475" s="44" t="str">
        <f t="shared" si="1545"/>
        <v>Inviable Sanitariamente</v>
      </c>
      <c r="UYK475" s="44" t="str">
        <f t="shared" si="1545"/>
        <v>Inviable Sanitariamente</v>
      </c>
      <c r="UYL475" s="44" t="str">
        <f t="shared" si="1545"/>
        <v>Inviable Sanitariamente</v>
      </c>
      <c r="UYM475" s="44" t="str">
        <f t="shared" si="1545"/>
        <v>Inviable Sanitariamente</v>
      </c>
      <c r="UYN475" s="44" t="str">
        <f t="shared" si="1546"/>
        <v>Inviable Sanitariamente</v>
      </c>
      <c r="UYO475" s="44" t="str">
        <f t="shared" si="1546"/>
        <v>Inviable Sanitariamente</v>
      </c>
      <c r="UYP475" s="44" t="str">
        <f t="shared" si="1546"/>
        <v>Inviable Sanitariamente</v>
      </c>
      <c r="UYQ475" s="44" t="str">
        <f t="shared" si="1546"/>
        <v>Inviable Sanitariamente</v>
      </c>
      <c r="UYR475" s="44" t="str">
        <f t="shared" si="1546"/>
        <v>Inviable Sanitariamente</v>
      </c>
      <c r="UYS475" s="44" t="str">
        <f t="shared" si="1546"/>
        <v>Inviable Sanitariamente</v>
      </c>
      <c r="UYT475" s="44" t="str">
        <f t="shared" si="1546"/>
        <v>Inviable Sanitariamente</v>
      </c>
      <c r="UYU475" s="44" t="str">
        <f t="shared" si="1546"/>
        <v>Inviable Sanitariamente</v>
      </c>
      <c r="UYV475" s="44" t="str">
        <f t="shared" si="1546"/>
        <v>Inviable Sanitariamente</v>
      </c>
      <c r="UYW475" s="44" t="str">
        <f t="shared" si="1546"/>
        <v>Inviable Sanitariamente</v>
      </c>
      <c r="UYX475" s="44" t="str">
        <f t="shared" si="1547"/>
        <v>Inviable Sanitariamente</v>
      </c>
      <c r="UYY475" s="44" t="str">
        <f t="shared" si="1547"/>
        <v>Inviable Sanitariamente</v>
      </c>
      <c r="UYZ475" s="44" t="str">
        <f t="shared" si="1547"/>
        <v>Inviable Sanitariamente</v>
      </c>
      <c r="UZA475" s="44" t="str">
        <f t="shared" si="1547"/>
        <v>Inviable Sanitariamente</v>
      </c>
      <c r="UZB475" s="44" t="str">
        <f t="shared" si="1547"/>
        <v>Inviable Sanitariamente</v>
      </c>
      <c r="UZC475" s="44" t="str">
        <f t="shared" si="1547"/>
        <v>Inviable Sanitariamente</v>
      </c>
      <c r="UZD475" s="44" t="str">
        <f t="shared" si="1547"/>
        <v>Inviable Sanitariamente</v>
      </c>
      <c r="UZE475" s="44" t="str">
        <f t="shared" si="1547"/>
        <v>Inviable Sanitariamente</v>
      </c>
      <c r="UZF475" s="44" t="str">
        <f t="shared" si="1547"/>
        <v>Inviable Sanitariamente</v>
      </c>
      <c r="UZG475" s="44" t="str">
        <f t="shared" si="1547"/>
        <v>Inviable Sanitariamente</v>
      </c>
      <c r="UZH475" s="44" t="str">
        <f t="shared" si="1548"/>
        <v>Inviable Sanitariamente</v>
      </c>
      <c r="UZI475" s="44" t="str">
        <f t="shared" si="1548"/>
        <v>Inviable Sanitariamente</v>
      </c>
      <c r="UZJ475" s="44" t="str">
        <f t="shared" si="1548"/>
        <v>Inviable Sanitariamente</v>
      </c>
      <c r="UZK475" s="44" t="str">
        <f t="shared" si="1548"/>
        <v>Inviable Sanitariamente</v>
      </c>
      <c r="UZL475" s="44" t="str">
        <f t="shared" si="1548"/>
        <v>Inviable Sanitariamente</v>
      </c>
      <c r="UZM475" s="44" t="str">
        <f t="shared" si="1548"/>
        <v>Inviable Sanitariamente</v>
      </c>
      <c r="UZN475" s="44" t="str">
        <f t="shared" si="1548"/>
        <v>Inviable Sanitariamente</v>
      </c>
      <c r="UZO475" s="44" t="str">
        <f t="shared" si="1548"/>
        <v>Inviable Sanitariamente</v>
      </c>
      <c r="UZP475" s="44" t="str">
        <f t="shared" si="1548"/>
        <v>Inviable Sanitariamente</v>
      </c>
      <c r="UZQ475" s="44" t="str">
        <f t="shared" si="1548"/>
        <v>Inviable Sanitariamente</v>
      </c>
      <c r="UZR475" s="44" t="str">
        <f t="shared" si="1549"/>
        <v>Inviable Sanitariamente</v>
      </c>
      <c r="UZS475" s="44" t="str">
        <f t="shared" si="1549"/>
        <v>Inviable Sanitariamente</v>
      </c>
      <c r="UZT475" s="44" t="str">
        <f t="shared" si="1549"/>
        <v>Inviable Sanitariamente</v>
      </c>
      <c r="UZU475" s="44" t="str">
        <f t="shared" si="1549"/>
        <v>Inviable Sanitariamente</v>
      </c>
      <c r="UZV475" s="44" t="str">
        <f t="shared" si="1549"/>
        <v>Inviable Sanitariamente</v>
      </c>
      <c r="UZW475" s="44" t="str">
        <f t="shared" si="1549"/>
        <v>Inviable Sanitariamente</v>
      </c>
      <c r="UZX475" s="44" t="str">
        <f t="shared" si="1549"/>
        <v>Inviable Sanitariamente</v>
      </c>
      <c r="UZY475" s="44" t="str">
        <f t="shared" si="1549"/>
        <v>Inviable Sanitariamente</v>
      </c>
      <c r="UZZ475" s="44" t="str">
        <f t="shared" si="1549"/>
        <v>Inviable Sanitariamente</v>
      </c>
      <c r="VAA475" s="44" t="str">
        <f t="shared" si="1549"/>
        <v>Inviable Sanitariamente</v>
      </c>
      <c r="VAB475" s="44" t="str">
        <f t="shared" si="1550"/>
        <v>Inviable Sanitariamente</v>
      </c>
      <c r="VAC475" s="44" t="str">
        <f t="shared" si="1550"/>
        <v>Inviable Sanitariamente</v>
      </c>
      <c r="VAD475" s="44" t="str">
        <f t="shared" si="1550"/>
        <v>Inviable Sanitariamente</v>
      </c>
      <c r="VAE475" s="44" t="str">
        <f t="shared" si="1550"/>
        <v>Inviable Sanitariamente</v>
      </c>
      <c r="VAF475" s="44" t="str">
        <f t="shared" si="1550"/>
        <v>Inviable Sanitariamente</v>
      </c>
      <c r="VAG475" s="44" t="str">
        <f t="shared" si="1550"/>
        <v>Inviable Sanitariamente</v>
      </c>
      <c r="VAH475" s="44" t="str">
        <f t="shared" si="1550"/>
        <v>Inviable Sanitariamente</v>
      </c>
      <c r="VAI475" s="44" t="str">
        <f t="shared" si="1550"/>
        <v>Inviable Sanitariamente</v>
      </c>
      <c r="VAJ475" s="44" t="str">
        <f t="shared" si="1550"/>
        <v>Inviable Sanitariamente</v>
      </c>
      <c r="VAK475" s="44" t="str">
        <f t="shared" si="1550"/>
        <v>Inviable Sanitariamente</v>
      </c>
      <c r="VAL475" s="44" t="str">
        <f t="shared" si="1551"/>
        <v>Inviable Sanitariamente</v>
      </c>
      <c r="VAM475" s="44" t="str">
        <f t="shared" si="1551"/>
        <v>Inviable Sanitariamente</v>
      </c>
      <c r="VAN475" s="44" t="str">
        <f t="shared" si="1551"/>
        <v>Inviable Sanitariamente</v>
      </c>
      <c r="VAO475" s="44" t="str">
        <f t="shared" si="1551"/>
        <v>Inviable Sanitariamente</v>
      </c>
      <c r="VAP475" s="44" t="str">
        <f t="shared" si="1551"/>
        <v>Inviable Sanitariamente</v>
      </c>
      <c r="VAQ475" s="44" t="str">
        <f t="shared" si="1551"/>
        <v>Inviable Sanitariamente</v>
      </c>
      <c r="VAR475" s="44" t="str">
        <f t="shared" si="1551"/>
        <v>Inviable Sanitariamente</v>
      </c>
      <c r="VAS475" s="44" t="str">
        <f t="shared" si="1551"/>
        <v>Inviable Sanitariamente</v>
      </c>
      <c r="VAT475" s="44" t="str">
        <f t="shared" si="1551"/>
        <v>Inviable Sanitariamente</v>
      </c>
      <c r="VAU475" s="44" t="str">
        <f t="shared" si="1551"/>
        <v>Inviable Sanitariamente</v>
      </c>
      <c r="VAV475" s="44" t="str">
        <f t="shared" si="1552"/>
        <v>Inviable Sanitariamente</v>
      </c>
      <c r="VAW475" s="44" t="str">
        <f t="shared" si="1552"/>
        <v>Inviable Sanitariamente</v>
      </c>
      <c r="VAX475" s="44" t="str">
        <f t="shared" si="1552"/>
        <v>Inviable Sanitariamente</v>
      </c>
      <c r="VAY475" s="44" t="str">
        <f t="shared" si="1552"/>
        <v>Inviable Sanitariamente</v>
      </c>
      <c r="VAZ475" s="44" t="str">
        <f t="shared" si="1552"/>
        <v>Inviable Sanitariamente</v>
      </c>
      <c r="VBA475" s="44" t="str">
        <f t="shared" si="1552"/>
        <v>Inviable Sanitariamente</v>
      </c>
      <c r="VBB475" s="44" t="str">
        <f t="shared" si="1552"/>
        <v>Inviable Sanitariamente</v>
      </c>
      <c r="VBC475" s="44" t="str">
        <f t="shared" si="1552"/>
        <v>Inviable Sanitariamente</v>
      </c>
      <c r="VBD475" s="44" t="str">
        <f t="shared" si="1552"/>
        <v>Inviable Sanitariamente</v>
      </c>
      <c r="VBE475" s="44" t="str">
        <f t="shared" si="1552"/>
        <v>Inviable Sanitariamente</v>
      </c>
      <c r="VBF475" s="44" t="str">
        <f t="shared" si="1553"/>
        <v>Inviable Sanitariamente</v>
      </c>
      <c r="VBG475" s="44" t="str">
        <f t="shared" si="1553"/>
        <v>Inviable Sanitariamente</v>
      </c>
      <c r="VBH475" s="44" t="str">
        <f t="shared" si="1553"/>
        <v>Inviable Sanitariamente</v>
      </c>
      <c r="VBI475" s="44" t="str">
        <f t="shared" si="1553"/>
        <v>Inviable Sanitariamente</v>
      </c>
      <c r="VBJ475" s="44" t="str">
        <f t="shared" si="1553"/>
        <v>Inviable Sanitariamente</v>
      </c>
      <c r="VBK475" s="44" t="str">
        <f t="shared" si="1553"/>
        <v>Inviable Sanitariamente</v>
      </c>
      <c r="VBL475" s="44" t="str">
        <f t="shared" si="1553"/>
        <v>Inviable Sanitariamente</v>
      </c>
      <c r="VBM475" s="44" t="str">
        <f t="shared" si="1553"/>
        <v>Inviable Sanitariamente</v>
      </c>
      <c r="VBN475" s="44" t="str">
        <f t="shared" si="1553"/>
        <v>Inviable Sanitariamente</v>
      </c>
      <c r="VBO475" s="44" t="str">
        <f t="shared" si="1553"/>
        <v>Inviable Sanitariamente</v>
      </c>
      <c r="VBP475" s="44" t="str">
        <f t="shared" si="1554"/>
        <v>Inviable Sanitariamente</v>
      </c>
      <c r="VBQ475" s="44" t="str">
        <f t="shared" si="1554"/>
        <v>Inviable Sanitariamente</v>
      </c>
      <c r="VBR475" s="44" t="str">
        <f t="shared" si="1554"/>
        <v>Inviable Sanitariamente</v>
      </c>
      <c r="VBS475" s="44" t="str">
        <f t="shared" si="1554"/>
        <v>Inviable Sanitariamente</v>
      </c>
      <c r="VBT475" s="44" t="str">
        <f t="shared" si="1554"/>
        <v>Inviable Sanitariamente</v>
      </c>
      <c r="VBU475" s="44" t="str">
        <f t="shared" si="1554"/>
        <v>Inviable Sanitariamente</v>
      </c>
      <c r="VBV475" s="44" t="str">
        <f t="shared" si="1554"/>
        <v>Inviable Sanitariamente</v>
      </c>
      <c r="VBW475" s="44" t="str">
        <f t="shared" si="1554"/>
        <v>Inviable Sanitariamente</v>
      </c>
      <c r="VBX475" s="44" t="str">
        <f t="shared" si="1554"/>
        <v>Inviable Sanitariamente</v>
      </c>
      <c r="VBY475" s="44" t="str">
        <f t="shared" si="1554"/>
        <v>Inviable Sanitariamente</v>
      </c>
      <c r="VBZ475" s="44" t="str">
        <f t="shared" si="1555"/>
        <v>Inviable Sanitariamente</v>
      </c>
      <c r="VCA475" s="44" t="str">
        <f t="shared" si="1555"/>
        <v>Inviable Sanitariamente</v>
      </c>
      <c r="VCB475" s="44" t="str">
        <f t="shared" si="1555"/>
        <v>Inviable Sanitariamente</v>
      </c>
      <c r="VCC475" s="44" t="str">
        <f t="shared" si="1555"/>
        <v>Inviable Sanitariamente</v>
      </c>
      <c r="VCD475" s="44" t="str">
        <f t="shared" si="1555"/>
        <v>Inviable Sanitariamente</v>
      </c>
      <c r="VCE475" s="44" t="str">
        <f t="shared" si="1555"/>
        <v>Inviable Sanitariamente</v>
      </c>
      <c r="VCF475" s="44" t="str">
        <f t="shared" si="1555"/>
        <v>Inviable Sanitariamente</v>
      </c>
      <c r="VCG475" s="44" t="str">
        <f t="shared" si="1555"/>
        <v>Inviable Sanitariamente</v>
      </c>
      <c r="VCH475" s="44" t="str">
        <f t="shared" si="1555"/>
        <v>Inviable Sanitariamente</v>
      </c>
      <c r="VCI475" s="44" t="str">
        <f t="shared" si="1555"/>
        <v>Inviable Sanitariamente</v>
      </c>
      <c r="VCJ475" s="44" t="str">
        <f t="shared" si="1556"/>
        <v>Inviable Sanitariamente</v>
      </c>
      <c r="VCK475" s="44" t="str">
        <f t="shared" si="1556"/>
        <v>Inviable Sanitariamente</v>
      </c>
      <c r="VCL475" s="44" t="str">
        <f t="shared" si="1556"/>
        <v>Inviable Sanitariamente</v>
      </c>
      <c r="VCM475" s="44" t="str">
        <f t="shared" si="1556"/>
        <v>Inviable Sanitariamente</v>
      </c>
      <c r="VCN475" s="44" t="str">
        <f t="shared" si="1556"/>
        <v>Inviable Sanitariamente</v>
      </c>
      <c r="VCO475" s="44" t="str">
        <f t="shared" si="1556"/>
        <v>Inviable Sanitariamente</v>
      </c>
      <c r="VCP475" s="44" t="str">
        <f t="shared" si="1556"/>
        <v>Inviable Sanitariamente</v>
      </c>
      <c r="VCQ475" s="44" t="str">
        <f t="shared" si="1556"/>
        <v>Inviable Sanitariamente</v>
      </c>
      <c r="VCR475" s="44" t="str">
        <f t="shared" si="1556"/>
        <v>Inviable Sanitariamente</v>
      </c>
      <c r="VCS475" s="44" t="str">
        <f t="shared" si="1556"/>
        <v>Inviable Sanitariamente</v>
      </c>
      <c r="VCT475" s="44" t="str">
        <f t="shared" si="1557"/>
        <v>Inviable Sanitariamente</v>
      </c>
      <c r="VCU475" s="44" t="str">
        <f t="shared" si="1557"/>
        <v>Inviable Sanitariamente</v>
      </c>
      <c r="VCV475" s="44" t="str">
        <f t="shared" si="1557"/>
        <v>Inviable Sanitariamente</v>
      </c>
      <c r="VCW475" s="44" t="str">
        <f t="shared" si="1557"/>
        <v>Inviable Sanitariamente</v>
      </c>
      <c r="VCX475" s="44" t="str">
        <f t="shared" si="1557"/>
        <v>Inviable Sanitariamente</v>
      </c>
      <c r="VCY475" s="44" t="str">
        <f t="shared" si="1557"/>
        <v>Inviable Sanitariamente</v>
      </c>
      <c r="VCZ475" s="44" t="str">
        <f t="shared" si="1557"/>
        <v>Inviable Sanitariamente</v>
      </c>
      <c r="VDA475" s="44" t="str">
        <f t="shared" si="1557"/>
        <v>Inviable Sanitariamente</v>
      </c>
      <c r="VDB475" s="44" t="str">
        <f t="shared" si="1557"/>
        <v>Inviable Sanitariamente</v>
      </c>
      <c r="VDC475" s="44" t="str">
        <f t="shared" si="1557"/>
        <v>Inviable Sanitariamente</v>
      </c>
      <c r="VDD475" s="44" t="str">
        <f t="shared" si="1558"/>
        <v>Inviable Sanitariamente</v>
      </c>
      <c r="VDE475" s="44" t="str">
        <f t="shared" si="1558"/>
        <v>Inviable Sanitariamente</v>
      </c>
      <c r="VDF475" s="44" t="str">
        <f t="shared" si="1558"/>
        <v>Inviable Sanitariamente</v>
      </c>
      <c r="VDG475" s="44" t="str">
        <f t="shared" si="1558"/>
        <v>Inviable Sanitariamente</v>
      </c>
      <c r="VDH475" s="44" t="str">
        <f t="shared" si="1558"/>
        <v>Inviable Sanitariamente</v>
      </c>
      <c r="VDI475" s="44" t="str">
        <f t="shared" si="1558"/>
        <v>Inviable Sanitariamente</v>
      </c>
      <c r="VDJ475" s="44" t="str">
        <f t="shared" si="1558"/>
        <v>Inviable Sanitariamente</v>
      </c>
      <c r="VDK475" s="44" t="str">
        <f t="shared" si="1558"/>
        <v>Inviable Sanitariamente</v>
      </c>
      <c r="VDL475" s="44" t="str">
        <f t="shared" si="1558"/>
        <v>Inviable Sanitariamente</v>
      </c>
      <c r="VDM475" s="44" t="str">
        <f t="shared" si="1558"/>
        <v>Inviable Sanitariamente</v>
      </c>
      <c r="VDN475" s="44" t="str">
        <f t="shared" si="1559"/>
        <v>Inviable Sanitariamente</v>
      </c>
      <c r="VDO475" s="44" t="str">
        <f t="shared" si="1559"/>
        <v>Inviable Sanitariamente</v>
      </c>
      <c r="VDP475" s="44" t="str">
        <f t="shared" si="1559"/>
        <v>Inviable Sanitariamente</v>
      </c>
      <c r="VDQ475" s="44" t="str">
        <f t="shared" si="1559"/>
        <v>Inviable Sanitariamente</v>
      </c>
      <c r="VDR475" s="44" t="str">
        <f t="shared" si="1559"/>
        <v>Inviable Sanitariamente</v>
      </c>
      <c r="VDS475" s="44" t="str">
        <f t="shared" si="1559"/>
        <v>Inviable Sanitariamente</v>
      </c>
      <c r="VDT475" s="44" t="str">
        <f t="shared" si="1559"/>
        <v>Inviable Sanitariamente</v>
      </c>
      <c r="VDU475" s="44" t="str">
        <f t="shared" si="1559"/>
        <v>Inviable Sanitariamente</v>
      </c>
      <c r="VDV475" s="44" t="str">
        <f t="shared" si="1559"/>
        <v>Inviable Sanitariamente</v>
      </c>
      <c r="VDW475" s="44" t="str">
        <f t="shared" si="1559"/>
        <v>Inviable Sanitariamente</v>
      </c>
      <c r="VDX475" s="44" t="str">
        <f t="shared" si="1560"/>
        <v>Inviable Sanitariamente</v>
      </c>
      <c r="VDY475" s="44" t="str">
        <f t="shared" si="1560"/>
        <v>Inviable Sanitariamente</v>
      </c>
      <c r="VDZ475" s="44" t="str">
        <f t="shared" si="1560"/>
        <v>Inviable Sanitariamente</v>
      </c>
      <c r="VEA475" s="44" t="str">
        <f t="shared" si="1560"/>
        <v>Inviable Sanitariamente</v>
      </c>
      <c r="VEB475" s="44" t="str">
        <f t="shared" si="1560"/>
        <v>Inviable Sanitariamente</v>
      </c>
      <c r="VEC475" s="44" t="str">
        <f t="shared" si="1560"/>
        <v>Inviable Sanitariamente</v>
      </c>
      <c r="VED475" s="44" t="str">
        <f t="shared" si="1560"/>
        <v>Inviable Sanitariamente</v>
      </c>
      <c r="VEE475" s="44" t="str">
        <f t="shared" si="1560"/>
        <v>Inviable Sanitariamente</v>
      </c>
      <c r="VEF475" s="44" t="str">
        <f t="shared" si="1560"/>
        <v>Inviable Sanitariamente</v>
      </c>
      <c r="VEG475" s="44" t="str">
        <f t="shared" si="1560"/>
        <v>Inviable Sanitariamente</v>
      </c>
      <c r="VEH475" s="44" t="str">
        <f t="shared" si="1561"/>
        <v>Inviable Sanitariamente</v>
      </c>
      <c r="VEI475" s="44" t="str">
        <f t="shared" si="1561"/>
        <v>Inviable Sanitariamente</v>
      </c>
      <c r="VEJ475" s="44" t="str">
        <f t="shared" si="1561"/>
        <v>Inviable Sanitariamente</v>
      </c>
      <c r="VEK475" s="44" t="str">
        <f t="shared" si="1561"/>
        <v>Inviable Sanitariamente</v>
      </c>
      <c r="VEL475" s="44" t="str">
        <f t="shared" si="1561"/>
        <v>Inviable Sanitariamente</v>
      </c>
      <c r="VEM475" s="44" t="str">
        <f t="shared" si="1561"/>
        <v>Inviable Sanitariamente</v>
      </c>
      <c r="VEN475" s="44" t="str">
        <f t="shared" si="1561"/>
        <v>Inviable Sanitariamente</v>
      </c>
      <c r="VEO475" s="44" t="str">
        <f t="shared" si="1561"/>
        <v>Inviable Sanitariamente</v>
      </c>
      <c r="VEP475" s="44" t="str">
        <f t="shared" si="1561"/>
        <v>Inviable Sanitariamente</v>
      </c>
      <c r="VEQ475" s="44" t="str">
        <f t="shared" si="1561"/>
        <v>Inviable Sanitariamente</v>
      </c>
      <c r="VER475" s="44" t="str">
        <f t="shared" si="1562"/>
        <v>Inviable Sanitariamente</v>
      </c>
      <c r="VES475" s="44" t="str">
        <f t="shared" si="1562"/>
        <v>Inviable Sanitariamente</v>
      </c>
      <c r="VET475" s="44" t="str">
        <f t="shared" si="1562"/>
        <v>Inviable Sanitariamente</v>
      </c>
      <c r="VEU475" s="44" t="str">
        <f t="shared" si="1562"/>
        <v>Inviable Sanitariamente</v>
      </c>
      <c r="VEV475" s="44" t="str">
        <f t="shared" si="1562"/>
        <v>Inviable Sanitariamente</v>
      </c>
      <c r="VEW475" s="44" t="str">
        <f t="shared" si="1562"/>
        <v>Inviable Sanitariamente</v>
      </c>
      <c r="VEX475" s="44" t="str">
        <f t="shared" si="1562"/>
        <v>Inviable Sanitariamente</v>
      </c>
      <c r="VEY475" s="44" t="str">
        <f t="shared" si="1562"/>
        <v>Inviable Sanitariamente</v>
      </c>
      <c r="VEZ475" s="44" t="str">
        <f t="shared" si="1562"/>
        <v>Inviable Sanitariamente</v>
      </c>
      <c r="VFA475" s="44" t="str">
        <f t="shared" si="1562"/>
        <v>Inviable Sanitariamente</v>
      </c>
      <c r="VFB475" s="44" t="str">
        <f t="shared" si="1563"/>
        <v>Inviable Sanitariamente</v>
      </c>
      <c r="VFC475" s="44" t="str">
        <f t="shared" si="1563"/>
        <v>Inviable Sanitariamente</v>
      </c>
      <c r="VFD475" s="44" t="str">
        <f t="shared" si="1563"/>
        <v>Inviable Sanitariamente</v>
      </c>
      <c r="VFE475" s="44" t="str">
        <f t="shared" si="1563"/>
        <v>Inviable Sanitariamente</v>
      </c>
      <c r="VFF475" s="44" t="str">
        <f t="shared" si="1563"/>
        <v>Inviable Sanitariamente</v>
      </c>
      <c r="VFG475" s="44" t="str">
        <f t="shared" si="1563"/>
        <v>Inviable Sanitariamente</v>
      </c>
      <c r="VFH475" s="44" t="str">
        <f t="shared" si="1563"/>
        <v>Inviable Sanitariamente</v>
      </c>
      <c r="VFI475" s="44" t="str">
        <f t="shared" si="1563"/>
        <v>Inviable Sanitariamente</v>
      </c>
      <c r="VFJ475" s="44" t="str">
        <f t="shared" si="1563"/>
        <v>Inviable Sanitariamente</v>
      </c>
      <c r="VFK475" s="44" t="str">
        <f t="shared" si="1563"/>
        <v>Inviable Sanitariamente</v>
      </c>
      <c r="VFL475" s="44" t="str">
        <f t="shared" si="1564"/>
        <v>Inviable Sanitariamente</v>
      </c>
      <c r="VFM475" s="44" t="str">
        <f t="shared" si="1564"/>
        <v>Inviable Sanitariamente</v>
      </c>
      <c r="VFN475" s="44" t="str">
        <f t="shared" si="1564"/>
        <v>Inviable Sanitariamente</v>
      </c>
      <c r="VFO475" s="44" t="str">
        <f t="shared" si="1564"/>
        <v>Inviable Sanitariamente</v>
      </c>
      <c r="VFP475" s="44" t="str">
        <f t="shared" si="1564"/>
        <v>Inviable Sanitariamente</v>
      </c>
      <c r="VFQ475" s="44" t="str">
        <f t="shared" si="1564"/>
        <v>Inviable Sanitariamente</v>
      </c>
      <c r="VFR475" s="44" t="str">
        <f t="shared" si="1564"/>
        <v>Inviable Sanitariamente</v>
      </c>
      <c r="VFS475" s="44" t="str">
        <f t="shared" si="1564"/>
        <v>Inviable Sanitariamente</v>
      </c>
      <c r="VFT475" s="44" t="str">
        <f t="shared" si="1564"/>
        <v>Inviable Sanitariamente</v>
      </c>
      <c r="VFU475" s="44" t="str">
        <f t="shared" si="1564"/>
        <v>Inviable Sanitariamente</v>
      </c>
      <c r="VFV475" s="44" t="str">
        <f t="shared" si="1565"/>
        <v>Inviable Sanitariamente</v>
      </c>
      <c r="VFW475" s="44" t="str">
        <f t="shared" si="1565"/>
        <v>Inviable Sanitariamente</v>
      </c>
      <c r="VFX475" s="44" t="str">
        <f t="shared" si="1565"/>
        <v>Inviable Sanitariamente</v>
      </c>
      <c r="VFY475" s="44" t="str">
        <f t="shared" si="1565"/>
        <v>Inviable Sanitariamente</v>
      </c>
      <c r="VFZ475" s="44" t="str">
        <f t="shared" si="1565"/>
        <v>Inviable Sanitariamente</v>
      </c>
      <c r="VGA475" s="44" t="str">
        <f t="shared" si="1565"/>
        <v>Inviable Sanitariamente</v>
      </c>
      <c r="VGB475" s="44" t="str">
        <f t="shared" si="1565"/>
        <v>Inviable Sanitariamente</v>
      </c>
      <c r="VGC475" s="44" t="str">
        <f t="shared" si="1565"/>
        <v>Inviable Sanitariamente</v>
      </c>
      <c r="VGD475" s="44" t="str">
        <f t="shared" si="1565"/>
        <v>Inviable Sanitariamente</v>
      </c>
      <c r="VGE475" s="44" t="str">
        <f t="shared" si="1565"/>
        <v>Inviable Sanitariamente</v>
      </c>
      <c r="VGF475" s="44" t="str">
        <f t="shared" si="1566"/>
        <v>Inviable Sanitariamente</v>
      </c>
      <c r="VGG475" s="44" t="str">
        <f t="shared" si="1566"/>
        <v>Inviable Sanitariamente</v>
      </c>
      <c r="VGH475" s="44" t="str">
        <f t="shared" si="1566"/>
        <v>Inviable Sanitariamente</v>
      </c>
      <c r="VGI475" s="44" t="str">
        <f t="shared" si="1566"/>
        <v>Inviable Sanitariamente</v>
      </c>
      <c r="VGJ475" s="44" t="str">
        <f t="shared" si="1566"/>
        <v>Inviable Sanitariamente</v>
      </c>
      <c r="VGK475" s="44" t="str">
        <f t="shared" si="1566"/>
        <v>Inviable Sanitariamente</v>
      </c>
      <c r="VGL475" s="44" t="str">
        <f t="shared" si="1566"/>
        <v>Inviable Sanitariamente</v>
      </c>
      <c r="VGM475" s="44" t="str">
        <f t="shared" si="1566"/>
        <v>Inviable Sanitariamente</v>
      </c>
      <c r="VGN475" s="44" t="str">
        <f t="shared" si="1566"/>
        <v>Inviable Sanitariamente</v>
      </c>
      <c r="VGO475" s="44" t="str">
        <f t="shared" si="1566"/>
        <v>Inviable Sanitariamente</v>
      </c>
      <c r="VGP475" s="44" t="str">
        <f t="shared" si="1567"/>
        <v>Inviable Sanitariamente</v>
      </c>
      <c r="VGQ475" s="44" t="str">
        <f t="shared" si="1567"/>
        <v>Inviable Sanitariamente</v>
      </c>
      <c r="VGR475" s="44" t="str">
        <f t="shared" si="1567"/>
        <v>Inviable Sanitariamente</v>
      </c>
      <c r="VGS475" s="44" t="str">
        <f t="shared" si="1567"/>
        <v>Inviable Sanitariamente</v>
      </c>
      <c r="VGT475" s="44" t="str">
        <f t="shared" si="1567"/>
        <v>Inviable Sanitariamente</v>
      </c>
      <c r="VGU475" s="44" t="str">
        <f t="shared" si="1567"/>
        <v>Inviable Sanitariamente</v>
      </c>
      <c r="VGV475" s="44" t="str">
        <f t="shared" si="1567"/>
        <v>Inviable Sanitariamente</v>
      </c>
      <c r="VGW475" s="44" t="str">
        <f t="shared" si="1567"/>
        <v>Inviable Sanitariamente</v>
      </c>
      <c r="VGX475" s="44" t="str">
        <f t="shared" si="1567"/>
        <v>Inviable Sanitariamente</v>
      </c>
      <c r="VGY475" s="44" t="str">
        <f t="shared" si="1567"/>
        <v>Inviable Sanitariamente</v>
      </c>
      <c r="VGZ475" s="44" t="str">
        <f t="shared" si="1568"/>
        <v>Inviable Sanitariamente</v>
      </c>
      <c r="VHA475" s="44" t="str">
        <f t="shared" si="1568"/>
        <v>Inviable Sanitariamente</v>
      </c>
      <c r="VHB475" s="44" t="str">
        <f t="shared" si="1568"/>
        <v>Inviable Sanitariamente</v>
      </c>
      <c r="VHC475" s="44" t="str">
        <f t="shared" si="1568"/>
        <v>Inviable Sanitariamente</v>
      </c>
      <c r="VHD475" s="44" t="str">
        <f t="shared" si="1568"/>
        <v>Inviable Sanitariamente</v>
      </c>
      <c r="VHE475" s="44" t="str">
        <f t="shared" si="1568"/>
        <v>Inviable Sanitariamente</v>
      </c>
      <c r="VHF475" s="44" t="str">
        <f t="shared" si="1568"/>
        <v>Inviable Sanitariamente</v>
      </c>
      <c r="VHG475" s="44" t="str">
        <f t="shared" si="1568"/>
        <v>Inviable Sanitariamente</v>
      </c>
      <c r="VHH475" s="44" t="str">
        <f t="shared" si="1568"/>
        <v>Inviable Sanitariamente</v>
      </c>
      <c r="VHI475" s="44" t="str">
        <f t="shared" si="1568"/>
        <v>Inviable Sanitariamente</v>
      </c>
      <c r="VHJ475" s="44" t="str">
        <f t="shared" si="1569"/>
        <v>Inviable Sanitariamente</v>
      </c>
      <c r="VHK475" s="44" t="str">
        <f t="shared" si="1569"/>
        <v>Inviable Sanitariamente</v>
      </c>
      <c r="VHL475" s="44" t="str">
        <f t="shared" si="1569"/>
        <v>Inviable Sanitariamente</v>
      </c>
      <c r="VHM475" s="44" t="str">
        <f t="shared" si="1569"/>
        <v>Inviable Sanitariamente</v>
      </c>
      <c r="VHN475" s="44" t="str">
        <f t="shared" si="1569"/>
        <v>Inviable Sanitariamente</v>
      </c>
      <c r="VHO475" s="44" t="str">
        <f t="shared" si="1569"/>
        <v>Inviable Sanitariamente</v>
      </c>
      <c r="VHP475" s="44" t="str">
        <f t="shared" si="1569"/>
        <v>Inviable Sanitariamente</v>
      </c>
      <c r="VHQ475" s="44" t="str">
        <f t="shared" si="1569"/>
        <v>Inviable Sanitariamente</v>
      </c>
      <c r="VHR475" s="44" t="str">
        <f t="shared" si="1569"/>
        <v>Inviable Sanitariamente</v>
      </c>
      <c r="VHS475" s="44" t="str">
        <f t="shared" si="1569"/>
        <v>Inviable Sanitariamente</v>
      </c>
      <c r="VHT475" s="44" t="str">
        <f t="shared" si="1570"/>
        <v>Inviable Sanitariamente</v>
      </c>
      <c r="VHU475" s="44" t="str">
        <f t="shared" si="1570"/>
        <v>Inviable Sanitariamente</v>
      </c>
      <c r="VHV475" s="44" t="str">
        <f t="shared" si="1570"/>
        <v>Inviable Sanitariamente</v>
      </c>
      <c r="VHW475" s="44" t="str">
        <f t="shared" si="1570"/>
        <v>Inviable Sanitariamente</v>
      </c>
      <c r="VHX475" s="44" t="str">
        <f t="shared" si="1570"/>
        <v>Inviable Sanitariamente</v>
      </c>
      <c r="VHY475" s="44" t="str">
        <f t="shared" si="1570"/>
        <v>Inviable Sanitariamente</v>
      </c>
      <c r="VHZ475" s="44" t="str">
        <f t="shared" si="1570"/>
        <v>Inviable Sanitariamente</v>
      </c>
      <c r="VIA475" s="44" t="str">
        <f t="shared" si="1570"/>
        <v>Inviable Sanitariamente</v>
      </c>
      <c r="VIB475" s="44" t="str">
        <f t="shared" si="1570"/>
        <v>Inviable Sanitariamente</v>
      </c>
      <c r="VIC475" s="44" t="str">
        <f t="shared" si="1570"/>
        <v>Inviable Sanitariamente</v>
      </c>
      <c r="VID475" s="44" t="str">
        <f t="shared" si="1571"/>
        <v>Inviable Sanitariamente</v>
      </c>
      <c r="VIE475" s="44" t="str">
        <f t="shared" si="1571"/>
        <v>Inviable Sanitariamente</v>
      </c>
      <c r="VIF475" s="44" t="str">
        <f t="shared" si="1571"/>
        <v>Inviable Sanitariamente</v>
      </c>
      <c r="VIG475" s="44" t="str">
        <f t="shared" si="1571"/>
        <v>Inviable Sanitariamente</v>
      </c>
      <c r="VIH475" s="44" t="str">
        <f t="shared" si="1571"/>
        <v>Inviable Sanitariamente</v>
      </c>
      <c r="VII475" s="44" t="str">
        <f t="shared" si="1571"/>
        <v>Inviable Sanitariamente</v>
      </c>
      <c r="VIJ475" s="44" t="str">
        <f t="shared" si="1571"/>
        <v>Inviable Sanitariamente</v>
      </c>
      <c r="VIK475" s="44" t="str">
        <f t="shared" si="1571"/>
        <v>Inviable Sanitariamente</v>
      </c>
      <c r="VIL475" s="44" t="str">
        <f t="shared" si="1571"/>
        <v>Inviable Sanitariamente</v>
      </c>
      <c r="VIM475" s="44" t="str">
        <f t="shared" si="1571"/>
        <v>Inviable Sanitariamente</v>
      </c>
      <c r="VIN475" s="44" t="str">
        <f t="shared" si="1572"/>
        <v>Inviable Sanitariamente</v>
      </c>
      <c r="VIO475" s="44" t="str">
        <f t="shared" si="1572"/>
        <v>Inviable Sanitariamente</v>
      </c>
      <c r="VIP475" s="44" t="str">
        <f t="shared" si="1572"/>
        <v>Inviable Sanitariamente</v>
      </c>
      <c r="VIQ475" s="44" t="str">
        <f t="shared" si="1572"/>
        <v>Inviable Sanitariamente</v>
      </c>
      <c r="VIR475" s="44" t="str">
        <f t="shared" si="1572"/>
        <v>Inviable Sanitariamente</v>
      </c>
      <c r="VIS475" s="44" t="str">
        <f t="shared" si="1572"/>
        <v>Inviable Sanitariamente</v>
      </c>
      <c r="VIT475" s="44" t="str">
        <f t="shared" si="1572"/>
        <v>Inviable Sanitariamente</v>
      </c>
      <c r="VIU475" s="44" t="str">
        <f t="shared" si="1572"/>
        <v>Inviable Sanitariamente</v>
      </c>
      <c r="VIV475" s="44" t="str">
        <f t="shared" si="1572"/>
        <v>Inviable Sanitariamente</v>
      </c>
      <c r="VIW475" s="44" t="str">
        <f t="shared" si="1572"/>
        <v>Inviable Sanitariamente</v>
      </c>
      <c r="VIX475" s="44" t="str">
        <f t="shared" si="1573"/>
        <v>Inviable Sanitariamente</v>
      </c>
      <c r="VIY475" s="44" t="str">
        <f t="shared" si="1573"/>
        <v>Inviable Sanitariamente</v>
      </c>
      <c r="VIZ475" s="44" t="str">
        <f t="shared" si="1573"/>
        <v>Inviable Sanitariamente</v>
      </c>
      <c r="VJA475" s="44" t="str">
        <f t="shared" si="1573"/>
        <v>Inviable Sanitariamente</v>
      </c>
      <c r="VJB475" s="44" t="str">
        <f t="shared" si="1573"/>
        <v>Inviable Sanitariamente</v>
      </c>
      <c r="VJC475" s="44" t="str">
        <f t="shared" si="1573"/>
        <v>Inviable Sanitariamente</v>
      </c>
      <c r="VJD475" s="44" t="str">
        <f t="shared" si="1573"/>
        <v>Inviable Sanitariamente</v>
      </c>
      <c r="VJE475" s="44" t="str">
        <f t="shared" si="1573"/>
        <v>Inviable Sanitariamente</v>
      </c>
      <c r="VJF475" s="44" t="str">
        <f t="shared" si="1573"/>
        <v>Inviable Sanitariamente</v>
      </c>
      <c r="VJG475" s="44" t="str">
        <f t="shared" si="1573"/>
        <v>Inviable Sanitariamente</v>
      </c>
      <c r="VJH475" s="44" t="str">
        <f t="shared" si="1574"/>
        <v>Inviable Sanitariamente</v>
      </c>
      <c r="VJI475" s="44" t="str">
        <f t="shared" si="1574"/>
        <v>Inviable Sanitariamente</v>
      </c>
      <c r="VJJ475" s="44" t="str">
        <f t="shared" si="1574"/>
        <v>Inviable Sanitariamente</v>
      </c>
      <c r="VJK475" s="44" t="str">
        <f t="shared" si="1574"/>
        <v>Inviable Sanitariamente</v>
      </c>
      <c r="VJL475" s="44" t="str">
        <f t="shared" si="1574"/>
        <v>Inviable Sanitariamente</v>
      </c>
      <c r="VJM475" s="44" t="str">
        <f t="shared" si="1574"/>
        <v>Inviable Sanitariamente</v>
      </c>
      <c r="VJN475" s="44" t="str">
        <f t="shared" si="1574"/>
        <v>Inviable Sanitariamente</v>
      </c>
      <c r="VJO475" s="44" t="str">
        <f t="shared" si="1574"/>
        <v>Inviable Sanitariamente</v>
      </c>
      <c r="VJP475" s="44" t="str">
        <f t="shared" si="1574"/>
        <v>Inviable Sanitariamente</v>
      </c>
      <c r="VJQ475" s="44" t="str">
        <f t="shared" si="1574"/>
        <v>Inviable Sanitariamente</v>
      </c>
      <c r="VJR475" s="44" t="str">
        <f t="shared" si="1575"/>
        <v>Inviable Sanitariamente</v>
      </c>
      <c r="VJS475" s="44" t="str">
        <f t="shared" si="1575"/>
        <v>Inviable Sanitariamente</v>
      </c>
      <c r="VJT475" s="44" t="str">
        <f t="shared" si="1575"/>
        <v>Inviable Sanitariamente</v>
      </c>
      <c r="VJU475" s="44" t="str">
        <f t="shared" si="1575"/>
        <v>Inviable Sanitariamente</v>
      </c>
      <c r="VJV475" s="44" t="str">
        <f t="shared" si="1575"/>
        <v>Inviable Sanitariamente</v>
      </c>
      <c r="VJW475" s="44" t="str">
        <f t="shared" si="1575"/>
        <v>Inviable Sanitariamente</v>
      </c>
      <c r="VJX475" s="44" t="str">
        <f t="shared" si="1575"/>
        <v>Inviable Sanitariamente</v>
      </c>
      <c r="VJY475" s="44" t="str">
        <f t="shared" si="1575"/>
        <v>Inviable Sanitariamente</v>
      </c>
      <c r="VJZ475" s="44" t="str">
        <f t="shared" si="1575"/>
        <v>Inviable Sanitariamente</v>
      </c>
      <c r="VKA475" s="44" t="str">
        <f t="shared" si="1575"/>
        <v>Inviable Sanitariamente</v>
      </c>
      <c r="VKB475" s="44" t="str">
        <f t="shared" si="1576"/>
        <v>Inviable Sanitariamente</v>
      </c>
      <c r="VKC475" s="44" t="str">
        <f t="shared" si="1576"/>
        <v>Inviable Sanitariamente</v>
      </c>
      <c r="VKD475" s="44" t="str">
        <f t="shared" si="1576"/>
        <v>Inviable Sanitariamente</v>
      </c>
      <c r="VKE475" s="44" t="str">
        <f t="shared" si="1576"/>
        <v>Inviable Sanitariamente</v>
      </c>
      <c r="VKF475" s="44" t="str">
        <f t="shared" si="1576"/>
        <v>Inviable Sanitariamente</v>
      </c>
      <c r="VKG475" s="44" t="str">
        <f t="shared" si="1576"/>
        <v>Inviable Sanitariamente</v>
      </c>
      <c r="VKH475" s="44" t="str">
        <f t="shared" si="1576"/>
        <v>Inviable Sanitariamente</v>
      </c>
      <c r="VKI475" s="44" t="str">
        <f t="shared" si="1576"/>
        <v>Inviable Sanitariamente</v>
      </c>
      <c r="VKJ475" s="44" t="str">
        <f t="shared" si="1576"/>
        <v>Inviable Sanitariamente</v>
      </c>
      <c r="VKK475" s="44" t="str">
        <f t="shared" si="1576"/>
        <v>Inviable Sanitariamente</v>
      </c>
      <c r="VKL475" s="44" t="str">
        <f t="shared" si="1577"/>
        <v>Inviable Sanitariamente</v>
      </c>
      <c r="VKM475" s="44" t="str">
        <f t="shared" si="1577"/>
        <v>Inviable Sanitariamente</v>
      </c>
      <c r="VKN475" s="44" t="str">
        <f t="shared" si="1577"/>
        <v>Inviable Sanitariamente</v>
      </c>
      <c r="VKO475" s="44" t="str">
        <f t="shared" si="1577"/>
        <v>Inviable Sanitariamente</v>
      </c>
      <c r="VKP475" s="44" t="str">
        <f t="shared" si="1577"/>
        <v>Inviable Sanitariamente</v>
      </c>
      <c r="VKQ475" s="44" t="str">
        <f t="shared" si="1577"/>
        <v>Inviable Sanitariamente</v>
      </c>
      <c r="VKR475" s="44" t="str">
        <f t="shared" si="1577"/>
        <v>Inviable Sanitariamente</v>
      </c>
      <c r="VKS475" s="44" t="str">
        <f t="shared" si="1577"/>
        <v>Inviable Sanitariamente</v>
      </c>
      <c r="VKT475" s="44" t="str">
        <f t="shared" si="1577"/>
        <v>Inviable Sanitariamente</v>
      </c>
      <c r="VKU475" s="44" t="str">
        <f t="shared" si="1577"/>
        <v>Inviable Sanitariamente</v>
      </c>
      <c r="VKV475" s="44" t="str">
        <f t="shared" si="1578"/>
        <v>Inviable Sanitariamente</v>
      </c>
      <c r="VKW475" s="44" t="str">
        <f t="shared" si="1578"/>
        <v>Inviable Sanitariamente</v>
      </c>
      <c r="VKX475" s="44" t="str">
        <f t="shared" si="1578"/>
        <v>Inviable Sanitariamente</v>
      </c>
      <c r="VKY475" s="44" t="str">
        <f t="shared" si="1578"/>
        <v>Inviable Sanitariamente</v>
      </c>
      <c r="VKZ475" s="44" t="str">
        <f t="shared" si="1578"/>
        <v>Inviable Sanitariamente</v>
      </c>
      <c r="VLA475" s="44" t="str">
        <f t="shared" si="1578"/>
        <v>Inviable Sanitariamente</v>
      </c>
      <c r="VLB475" s="44" t="str">
        <f t="shared" si="1578"/>
        <v>Inviable Sanitariamente</v>
      </c>
      <c r="VLC475" s="44" t="str">
        <f t="shared" si="1578"/>
        <v>Inviable Sanitariamente</v>
      </c>
      <c r="VLD475" s="44" t="str">
        <f t="shared" si="1578"/>
        <v>Inviable Sanitariamente</v>
      </c>
      <c r="VLE475" s="44" t="str">
        <f t="shared" si="1578"/>
        <v>Inviable Sanitariamente</v>
      </c>
      <c r="VLF475" s="44" t="str">
        <f t="shared" si="1579"/>
        <v>Inviable Sanitariamente</v>
      </c>
      <c r="VLG475" s="44" t="str">
        <f t="shared" si="1579"/>
        <v>Inviable Sanitariamente</v>
      </c>
      <c r="VLH475" s="44" t="str">
        <f t="shared" si="1579"/>
        <v>Inviable Sanitariamente</v>
      </c>
      <c r="VLI475" s="44" t="str">
        <f t="shared" si="1579"/>
        <v>Inviable Sanitariamente</v>
      </c>
      <c r="VLJ475" s="44" t="str">
        <f t="shared" si="1579"/>
        <v>Inviable Sanitariamente</v>
      </c>
      <c r="VLK475" s="44" t="str">
        <f t="shared" si="1579"/>
        <v>Inviable Sanitariamente</v>
      </c>
      <c r="VLL475" s="44" t="str">
        <f t="shared" si="1579"/>
        <v>Inviable Sanitariamente</v>
      </c>
      <c r="VLM475" s="44" t="str">
        <f t="shared" si="1579"/>
        <v>Inviable Sanitariamente</v>
      </c>
      <c r="VLN475" s="44" t="str">
        <f t="shared" si="1579"/>
        <v>Inviable Sanitariamente</v>
      </c>
      <c r="VLO475" s="44" t="str">
        <f t="shared" si="1579"/>
        <v>Inviable Sanitariamente</v>
      </c>
      <c r="VLP475" s="44" t="str">
        <f t="shared" si="1580"/>
        <v>Inviable Sanitariamente</v>
      </c>
      <c r="VLQ475" s="44" t="str">
        <f t="shared" si="1580"/>
        <v>Inviable Sanitariamente</v>
      </c>
      <c r="VLR475" s="44" t="str">
        <f t="shared" si="1580"/>
        <v>Inviable Sanitariamente</v>
      </c>
      <c r="VLS475" s="44" t="str">
        <f t="shared" si="1580"/>
        <v>Inviable Sanitariamente</v>
      </c>
      <c r="VLT475" s="44" t="str">
        <f t="shared" si="1580"/>
        <v>Inviable Sanitariamente</v>
      </c>
      <c r="VLU475" s="44" t="str">
        <f t="shared" si="1580"/>
        <v>Inviable Sanitariamente</v>
      </c>
      <c r="VLV475" s="44" t="str">
        <f t="shared" si="1580"/>
        <v>Inviable Sanitariamente</v>
      </c>
      <c r="VLW475" s="44" t="str">
        <f t="shared" si="1580"/>
        <v>Inviable Sanitariamente</v>
      </c>
      <c r="VLX475" s="44" t="str">
        <f t="shared" si="1580"/>
        <v>Inviable Sanitariamente</v>
      </c>
      <c r="VLY475" s="44" t="str">
        <f t="shared" si="1580"/>
        <v>Inviable Sanitariamente</v>
      </c>
      <c r="VLZ475" s="44" t="str">
        <f t="shared" si="1581"/>
        <v>Inviable Sanitariamente</v>
      </c>
      <c r="VMA475" s="44" t="str">
        <f t="shared" si="1581"/>
        <v>Inviable Sanitariamente</v>
      </c>
      <c r="VMB475" s="44" t="str">
        <f t="shared" si="1581"/>
        <v>Inviable Sanitariamente</v>
      </c>
      <c r="VMC475" s="44" t="str">
        <f t="shared" si="1581"/>
        <v>Inviable Sanitariamente</v>
      </c>
      <c r="VMD475" s="44" t="str">
        <f t="shared" si="1581"/>
        <v>Inviable Sanitariamente</v>
      </c>
      <c r="VME475" s="44" t="str">
        <f t="shared" si="1581"/>
        <v>Inviable Sanitariamente</v>
      </c>
      <c r="VMF475" s="44" t="str">
        <f t="shared" si="1581"/>
        <v>Inviable Sanitariamente</v>
      </c>
      <c r="VMG475" s="44" t="str">
        <f t="shared" si="1581"/>
        <v>Inviable Sanitariamente</v>
      </c>
      <c r="VMH475" s="44" t="str">
        <f t="shared" si="1581"/>
        <v>Inviable Sanitariamente</v>
      </c>
      <c r="VMI475" s="44" t="str">
        <f t="shared" si="1581"/>
        <v>Inviable Sanitariamente</v>
      </c>
      <c r="VMJ475" s="44" t="str">
        <f t="shared" si="1582"/>
        <v>Inviable Sanitariamente</v>
      </c>
      <c r="VMK475" s="44" t="str">
        <f t="shared" si="1582"/>
        <v>Inviable Sanitariamente</v>
      </c>
      <c r="VML475" s="44" t="str">
        <f t="shared" si="1582"/>
        <v>Inviable Sanitariamente</v>
      </c>
      <c r="VMM475" s="44" t="str">
        <f t="shared" si="1582"/>
        <v>Inviable Sanitariamente</v>
      </c>
      <c r="VMN475" s="44" t="str">
        <f t="shared" si="1582"/>
        <v>Inviable Sanitariamente</v>
      </c>
      <c r="VMO475" s="44" t="str">
        <f t="shared" si="1582"/>
        <v>Inviable Sanitariamente</v>
      </c>
      <c r="VMP475" s="44" t="str">
        <f t="shared" si="1582"/>
        <v>Inviable Sanitariamente</v>
      </c>
      <c r="VMQ475" s="44" t="str">
        <f t="shared" si="1582"/>
        <v>Inviable Sanitariamente</v>
      </c>
      <c r="VMR475" s="44" t="str">
        <f t="shared" si="1582"/>
        <v>Inviable Sanitariamente</v>
      </c>
      <c r="VMS475" s="44" t="str">
        <f t="shared" si="1582"/>
        <v>Inviable Sanitariamente</v>
      </c>
      <c r="VMT475" s="44" t="str">
        <f t="shared" si="1583"/>
        <v>Inviable Sanitariamente</v>
      </c>
      <c r="VMU475" s="44" t="str">
        <f t="shared" si="1583"/>
        <v>Inviable Sanitariamente</v>
      </c>
      <c r="VMV475" s="44" t="str">
        <f t="shared" si="1583"/>
        <v>Inviable Sanitariamente</v>
      </c>
      <c r="VMW475" s="44" t="str">
        <f t="shared" si="1583"/>
        <v>Inviable Sanitariamente</v>
      </c>
      <c r="VMX475" s="44" t="str">
        <f t="shared" si="1583"/>
        <v>Inviable Sanitariamente</v>
      </c>
      <c r="VMY475" s="44" t="str">
        <f t="shared" si="1583"/>
        <v>Inviable Sanitariamente</v>
      </c>
      <c r="VMZ475" s="44" t="str">
        <f t="shared" si="1583"/>
        <v>Inviable Sanitariamente</v>
      </c>
      <c r="VNA475" s="44" t="str">
        <f t="shared" si="1583"/>
        <v>Inviable Sanitariamente</v>
      </c>
      <c r="VNB475" s="44" t="str">
        <f t="shared" si="1583"/>
        <v>Inviable Sanitariamente</v>
      </c>
      <c r="VNC475" s="44" t="str">
        <f t="shared" si="1583"/>
        <v>Inviable Sanitariamente</v>
      </c>
      <c r="VND475" s="44" t="str">
        <f t="shared" si="1584"/>
        <v>Inviable Sanitariamente</v>
      </c>
      <c r="VNE475" s="44" t="str">
        <f t="shared" si="1584"/>
        <v>Inviable Sanitariamente</v>
      </c>
      <c r="VNF475" s="44" t="str">
        <f t="shared" si="1584"/>
        <v>Inviable Sanitariamente</v>
      </c>
      <c r="VNG475" s="44" t="str">
        <f t="shared" si="1584"/>
        <v>Inviable Sanitariamente</v>
      </c>
      <c r="VNH475" s="44" t="str">
        <f t="shared" si="1584"/>
        <v>Inviable Sanitariamente</v>
      </c>
      <c r="VNI475" s="44" t="str">
        <f t="shared" si="1584"/>
        <v>Inviable Sanitariamente</v>
      </c>
      <c r="VNJ475" s="44" t="str">
        <f t="shared" si="1584"/>
        <v>Inviable Sanitariamente</v>
      </c>
      <c r="VNK475" s="44" t="str">
        <f t="shared" si="1584"/>
        <v>Inviable Sanitariamente</v>
      </c>
      <c r="VNL475" s="44" t="str">
        <f t="shared" si="1584"/>
        <v>Inviable Sanitariamente</v>
      </c>
      <c r="VNM475" s="44" t="str">
        <f t="shared" si="1584"/>
        <v>Inviable Sanitariamente</v>
      </c>
      <c r="VNN475" s="44" t="str">
        <f t="shared" si="1585"/>
        <v>Inviable Sanitariamente</v>
      </c>
      <c r="VNO475" s="44" t="str">
        <f t="shared" si="1585"/>
        <v>Inviable Sanitariamente</v>
      </c>
      <c r="VNP475" s="44" t="str">
        <f t="shared" si="1585"/>
        <v>Inviable Sanitariamente</v>
      </c>
      <c r="VNQ475" s="44" t="str">
        <f t="shared" si="1585"/>
        <v>Inviable Sanitariamente</v>
      </c>
      <c r="VNR475" s="44" t="str">
        <f t="shared" si="1585"/>
        <v>Inviable Sanitariamente</v>
      </c>
      <c r="VNS475" s="44" t="str">
        <f t="shared" si="1585"/>
        <v>Inviable Sanitariamente</v>
      </c>
      <c r="VNT475" s="44" t="str">
        <f t="shared" si="1585"/>
        <v>Inviable Sanitariamente</v>
      </c>
      <c r="VNU475" s="44" t="str">
        <f t="shared" si="1585"/>
        <v>Inviable Sanitariamente</v>
      </c>
      <c r="VNV475" s="44" t="str">
        <f t="shared" si="1585"/>
        <v>Inviable Sanitariamente</v>
      </c>
      <c r="VNW475" s="44" t="str">
        <f t="shared" si="1585"/>
        <v>Inviable Sanitariamente</v>
      </c>
      <c r="VNX475" s="44" t="str">
        <f t="shared" si="1586"/>
        <v>Inviable Sanitariamente</v>
      </c>
      <c r="VNY475" s="44" t="str">
        <f t="shared" si="1586"/>
        <v>Inviable Sanitariamente</v>
      </c>
      <c r="VNZ475" s="44" t="str">
        <f t="shared" si="1586"/>
        <v>Inviable Sanitariamente</v>
      </c>
      <c r="VOA475" s="44" t="str">
        <f t="shared" si="1586"/>
        <v>Inviable Sanitariamente</v>
      </c>
      <c r="VOB475" s="44" t="str">
        <f t="shared" si="1586"/>
        <v>Inviable Sanitariamente</v>
      </c>
      <c r="VOC475" s="44" t="str">
        <f t="shared" si="1586"/>
        <v>Inviable Sanitariamente</v>
      </c>
      <c r="VOD475" s="44" t="str">
        <f t="shared" si="1586"/>
        <v>Inviable Sanitariamente</v>
      </c>
      <c r="VOE475" s="44" t="str">
        <f t="shared" si="1586"/>
        <v>Inviable Sanitariamente</v>
      </c>
      <c r="VOF475" s="44" t="str">
        <f t="shared" si="1586"/>
        <v>Inviable Sanitariamente</v>
      </c>
      <c r="VOG475" s="44" t="str">
        <f t="shared" si="1586"/>
        <v>Inviable Sanitariamente</v>
      </c>
      <c r="VOH475" s="44" t="str">
        <f t="shared" si="1587"/>
        <v>Inviable Sanitariamente</v>
      </c>
      <c r="VOI475" s="44" t="str">
        <f t="shared" si="1587"/>
        <v>Inviable Sanitariamente</v>
      </c>
      <c r="VOJ475" s="44" t="str">
        <f t="shared" si="1587"/>
        <v>Inviable Sanitariamente</v>
      </c>
      <c r="VOK475" s="44" t="str">
        <f t="shared" si="1587"/>
        <v>Inviable Sanitariamente</v>
      </c>
      <c r="VOL475" s="44" t="str">
        <f t="shared" si="1587"/>
        <v>Inviable Sanitariamente</v>
      </c>
      <c r="VOM475" s="44" t="str">
        <f t="shared" si="1587"/>
        <v>Inviable Sanitariamente</v>
      </c>
      <c r="VON475" s="44" t="str">
        <f t="shared" si="1587"/>
        <v>Inviable Sanitariamente</v>
      </c>
      <c r="VOO475" s="44" t="str">
        <f t="shared" si="1587"/>
        <v>Inviable Sanitariamente</v>
      </c>
      <c r="VOP475" s="44" t="str">
        <f t="shared" si="1587"/>
        <v>Inviable Sanitariamente</v>
      </c>
      <c r="VOQ475" s="44" t="str">
        <f t="shared" si="1587"/>
        <v>Inviable Sanitariamente</v>
      </c>
      <c r="VOR475" s="44" t="str">
        <f t="shared" si="1588"/>
        <v>Inviable Sanitariamente</v>
      </c>
      <c r="VOS475" s="44" t="str">
        <f t="shared" si="1588"/>
        <v>Inviable Sanitariamente</v>
      </c>
      <c r="VOT475" s="44" t="str">
        <f t="shared" si="1588"/>
        <v>Inviable Sanitariamente</v>
      </c>
      <c r="VOU475" s="44" t="str">
        <f t="shared" si="1588"/>
        <v>Inviable Sanitariamente</v>
      </c>
      <c r="VOV475" s="44" t="str">
        <f t="shared" si="1588"/>
        <v>Inviable Sanitariamente</v>
      </c>
      <c r="VOW475" s="44" t="str">
        <f t="shared" si="1588"/>
        <v>Inviable Sanitariamente</v>
      </c>
      <c r="VOX475" s="44" t="str">
        <f t="shared" si="1588"/>
        <v>Inviable Sanitariamente</v>
      </c>
      <c r="VOY475" s="44" t="str">
        <f t="shared" si="1588"/>
        <v>Inviable Sanitariamente</v>
      </c>
      <c r="VOZ475" s="44" t="str">
        <f t="shared" si="1588"/>
        <v>Inviable Sanitariamente</v>
      </c>
      <c r="VPA475" s="44" t="str">
        <f t="shared" si="1588"/>
        <v>Inviable Sanitariamente</v>
      </c>
      <c r="VPB475" s="44" t="str">
        <f t="shared" si="1589"/>
        <v>Inviable Sanitariamente</v>
      </c>
      <c r="VPC475" s="44" t="str">
        <f t="shared" si="1589"/>
        <v>Inviable Sanitariamente</v>
      </c>
      <c r="VPD475" s="44" t="str">
        <f t="shared" si="1589"/>
        <v>Inviable Sanitariamente</v>
      </c>
      <c r="VPE475" s="44" t="str">
        <f t="shared" si="1589"/>
        <v>Inviable Sanitariamente</v>
      </c>
      <c r="VPF475" s="44" t="str">
        <f t="shared" si="1589"/>
        <v>Inviable Sanitariamente</v>
      </c>
      <c r="VPG475" s="44" t="str">
        <f t="shared" si="1589"/>
        <v>Inviable Sanitariamente</v>
      </c>
      <c r="VPH475" s="44" t="str">
        <f t="shared" si="1589"/>
        <v>Inviable Sanitariamente</v>
      </c>
      <c r="VPI475" s="44" t="str">
        <f t="shared" si="1589"/>
        <v>Inviable Sanitariamente</v>
      </c>
      <c r="VPJ475" s="44" t="str">
        <f t="shared" si="1589"/>
        <v>Inviable Sanitariamente</v>
      </c>
      <c r="VPK475" s="44" t="str">
        <f t="shared" si="1589"/>
        <v>Inviable Sanitariamente</v>
      </c>
      <c r="VPL475" s="44" t="str">
        <f t="shared" si="1590"/>
        <v>Inviable Sanitariamente</v>
      </c>
      <c r="VPM475" s="44" t="str">
        <f t="shared" si="1590"/>
        <v>Inviable Sanitariamente</v>
      </c>
      <c r="VPN475" s="44" t="str">
        <f t="shared" si="1590"/>
        <v>Inviable Sanitariamente</v>
      </c>
      <c r="VPO475" s="44" t="str">
        <f t="shared" si="1590"/>
        <v>Inviable Sanitariamente</v>
      </c>
      <c r="VPP475" s="44" t="str">
        <f t="shared" si="1590"/>
        <v>Inviable Sanitariamente</v>
      </c>
      <c r="VPQ475" s="44" t="str">
        <f t="shared" si="1590"/>
        <v>Inviable Sanitariamente</v>
      </c>
      <c r="VPR475" s="44" t="str">
        <f t="shared" si="1590"/>
        <v>Inviable Sanitariamente</v>
      </c>
      <c r="VPS475" s="44" t="str">
        <f t="shared" si="1590"/>
        <v>Inviable Sanitariamente</v>
      </c>
      <c r="VPT475" s="44" t="str">
        <f t="shared" si="1590"/>
        <v>Inviable Sanitariamente</v>
      </c>
      <c r="VPU475" s="44" t="str">
        <f t="shared" si="1590"/>
        <v>Inviable Sanitariamente</v>
      </c>
      <c r="VPV475" s="44" t="str">
        <f t="shared" si="1591"/>
        <v>Inviable Sanitariamente</v>
      </c>
      <c r="VPW475" s="44" t="str">
        <f t="shared" si="1591"/>
        <v>Inviable Sanitariamente</v>
      </c>
      <c r="VPX475" s="44" t="str">
        <f t="shared" si="1591"/>
        <v>Inviable Sanitariamente</v>
      </c>
      <c r="VPY475" s="44" t="str">
        <f t="shared" si="1591"/>
        <v>Inviable Sanitariamente</v>
      </c>
      <c r="VPZ475" s="44" t="str">
        <f t="shared" si="1591"/>
        <v>Inviable Sanitariamente</v>
      </c>
      <c r="VQA475" s="44" t="str">
        <f t="shared" si="1591"/>
        <v>Inviable Sanitariamente</v>
      </c>
      <c r="VQB475" s="44" t="str">
        <f t="shared" si="1591"/>
        <v>Inviable Sanitariamente</v>
      </c>
      <c r="VQC475" s="44" t="str">
        <f t="shared" si="1591"/>
        <v>Inviable Sanitariamente</v>
      </c>
      <c r="VQD475" s="44" t="str">
        <f t="shared" si="1591"/>
        <v>Inviable Sanitariamente</v>
      </c>
      <c r="VQE475" s="44" t="str">
        <f t="shared" si="1591"/>
        <v>Inviable Sanitariamente</v>
      </c>
      <c r="VQF475" s="44" t="str">
        <f t="shared" si="1592"/>
        <v>Inviable Sanitariamente</v>
      </c>
      <c r="VQG475" s="44" t="str">
        <f t="shared" si="1592"/>
        <v>Inviable Sanitariamente</v>
      </c>
      <c r="VQH475" s="44" t="str">
        <f t="shared" si="1592"/>
        <v>Inviable Sanitariamente</v>
      </c>
      <c r="VQI475" s="44" t="str">
        <f t="shared" si="1592"/>
        <v>Inviable Sanitariamente</v>
      </c>
      <c r="VQJ475" s="44" t="str">
        <f t="shared" si="1592"/>
        <v>Inviable Sanitariamente</v>
      </c>
      <c r="VQK475" s="44" t="str">
        <f t="shared" si="1592"/>
        <v>Inviable Sanitariamente</v>
      </c>
      <c r="VQL475" s="44" t="str">
        <f t="shared" si="1592"/>
        <v>Inviable Sanitariamente</v>
      </c>
      <c r="VQM475" s="44" t="str">
        <f t="shared" si="1592"/>
        <v>Inviable Sanitariamente</v>
      </c>
      <c r="VQN475" s="44" t="str">
        <f t="shared" si="1592"/>
        <v>Inviable Sanitariamente</v>
      </c>
      <c r="VQO475" s="44" t="str">
        <f t="shared" si="1592"/>
        <v>Inviable Sanitariamente</v>
      </c>
      <c r="VQP475" s="44" t="str">
        <f t="shared" si="1593"/>
        <v>Inviable Sanitariamente</v>
      </c>
      <c r="VQQ475" s="44" t="str">
        <f t="shared" si="1593"/>
        <v>Inviable Sanitariamente</v>
      </c>
      <c r="VQR475" s="44" t="str">
        <f t="shared" si="1593"/>
        <v>Inviable Sanitariamente</v>
      </c>
      <c r="VQS475" s="44" t="str">
        <f t="shared" si="1593"/>
        <v>Inviable Sanitariamente</v>
      </c>
      <c r="VQT475" s="44" t="str">
        <f t="shared" si="1593"/>
        <v>Inviable Sanitariamente</v>
      </c>
      <c r="VQU475" s="44" t="str">
        <f t="shared" si="1593"/>
        <v>Inviable Sanitariamente</v>
      </c>
      <c r="VQV475" s="44" t="str">
        <f t="shared" si="1593"/>
        <v>Inviable Sanitariamente</v>
      </c>
      <c r="VQW475" s="44" t="str">
        <f t="shared" si="1593"/>
        <v>Inviable Sanitariamente</v>
      </c>
      <c r="VQX475" s="44" t="str">
        <f t="shared" si="1593"/>
        <v>Inviable Sanitariamente</v>
      </c>
      <c r="VQY475" s="44" t="str">
        <f t="shared" si="1593"/>
        <v>Inviable Sanitariamente</v>
      </c>
      <c r="VQZ475" s="44" t="str">
        <f t="shared" si="1594"/>
        <v>Inviable Sanitariamente</v>
      </c>
      <c r="VRA475" s="44" t="str">
        <f t="shared" si="1594"/>
        <v>Inviable Sanitariamente</v>
      </c>
      <c r="VRB475" s="44" t="str">
        <f t="shared" si="1594"/>
        <v>Inviable Sanitariamente</v>
      </c>
      <c r="VRC475" s="44" t="str">
        <f t="shared" si="1594"/>
        <v>Inviable Sanitariamente</v>
      </c>
      <c r="VRD475" s="44" t="str">
        <f t="shared" si="1594"/>
        <v>Inviable Sanitariamente</v>
      </c>
      <c r="VRE475" s="44" t="str">
        <f t="shared" si="1594"/>
        <v>Inviable Sanitariamente</v>
      </c>
      <c r="VRF475" s="44" t="str">
        <f t="shared" si="1594"/>
        <v>Inviable Sanitariamente</v>
      </c>
      <c r="VRG475" s="44" t="str">
        <f t="shared" si="1594"/>
        <v>Inviable Sanitariamente</v>
      </c>
      <c r="VRH475" s="44" t="str">
        <f t="shared" si="1594"/>
        <v>Inviable Sanitariamente</v>
      </c>
      <c r="VRI475" s="44" t="str">
        <f t="shared" si="1594"/>
        <v>Inviable Sanitariamente</v>
      </c>
      <c r="VRJ475" s="44" t="str">
        <f t="shared" si="1595"/>
        <v>Inviable Sanitariamente</v>
      </c>
      <c r="VRK475" s="44" t="str">
        <f t="shared" si="1595"/>
        <v>Inviable Sanitariamente</v>
      </c>
      <c r="VRL475" s="44" t="str">
        <f t="shared" si="1595"/>
        <v>Inviable Sanitariamente</v>
      </c>
      <c r="VRM475" s="44" t="str">
        <f t="shared" si="1595"/>
        <v>Inviable Sanitariamente</v>
      </c>
      <c r="VRN475" s="44" t="str">
        <f t="shared" si="1595"/>
        <v>Inviable Sanitariamente</v>
      </c>
      <c r="VRO475" s="44" t="str">
        <f t="shared" si="1595"/>
        <v>Inviable Sanitariamente</v>
      </c>
      <c r="VRP475" s="44" t="str">
        <f t="shared" si="1595"/>
        <v>Inviable Sanitariamente</v>
      </c>
      <c r="VRQ475" s="44" t="str">
        <f t="shared" si="1595"/>
        <v>Inviable Sanitariamente</v>
      </c>
      <c r="VRR475" s="44" t="str">
        <f t="shared" si="1595"/>
        <v>Inviable Sanitariamente</v>
      </c>
      <c r="VRS475" s="44" t="str">
        <f t="shared" si="1595"/>
        <v>Inviable Sanitariamente</v>
      </c>
      <c r="VRT475" s="44" t="str">
        <f t="shared" si="1596"/>
        <v>Inviable Sanitariamente</v>
      </c>
      <c r="VRU475" s="44" t="str">
        <f t="shared" si="1596"/>
        <v>Inviable Sanitariamente</v>
      </c>
      <c r="VRV475" s="44" t="str">
        <f t="shared" si="1596"/>
        <v>Inviable Sanitariamente</v>
      </c>
      <c r="VRW475" s="44" t="str">
        <f t="shared" si="1596"/>
        <v>Inviable Sanitariamente</v>
      </c>
      <c r="VRX475" s="44" t="str">
        <f t="shared" si="1596"/>
        <v>Inviable Sanitariamente</v>
      </c>
      <c r="VRY475" s="44" t="str">
        <f t="shared" si="1596"/>
        <v>Inviable Sanitariamente</v>
      </c>
      <c r="VRZ475" s="44" t="str">
        <f t="shared" si="1596"/>
        <v>Inviable Sanitariamente</v>
      </c>
      <c r="VSA475" s="44" t="str">
        <f t="shared" si="1596"/>
        <v>Inviable Sanitariamente</v>
      </c>
      <c r="VSB475" s="44" t="str">
        <f t="shared" si="1596"/>
        <v>Inviable Sanitariamente</v>
      </c>
      <c r="VSC475" s="44" t="str">
        <f t="shared" si="1596"/>
        <v>Inviable Sanitariamente</v>
      </c>
      <c r="VSD475" s="44" t="str">
        <f t="shared" si="1597"/>
        <v>Inviable Sanitariamente</v>
      </c>
      <c r="VSE475" s="44" t="str">
        <f t="shared" si="1597"/>
        <v>Inviable Sanitariamente</v>
      </c>
      <c r="VSF475" s="44" t="str">
        <f t="shared" si="1597"/>
        <v>Inviable Sanitariamente</v>
      </c>
      <c r="VSG475" s="44" t="str">
        <f t="shared" si="1597"/>
        <v>Inviable Sanitariamente</v>
      </c>
      <c r="VSH475" s="44" t="str">
        <f t="shared" si="1597"/>
        <v>Inviable Sanitariamente</v>
      </c>
      <c r="VSI475" s="44" t="str">
        <f t="shared" si="1597"/>
        <v>Inviable Sanitariamente</v>
      </c>
      <c r="VSJ475" s="44" t="str">
        <f t="shared" si="1597"/>
        <v>Inviable Sanitariamente</v>
      </c>
      <c r="VSK475" s="44" t="str">
        <f t="shared" si="1597"/>
        <v>Inviable Sanitariamente</v>
      </c>
      <c r="VSL475" s="44" t="str">
        <f t="shared" si="1597"/>
        <v>Inviable Sanitariamente</v>
      </c>
      <c r="VSM475" s="44" t="str">
        <f t="shared" si="1597"/>
        <v>Inviable Sanitariamente</v>
      </c>
      <c r="VSN475" s="44" t="str">
        <f t="shared" si="1598"/>
        <v>Inviable Sanitariamente</v>
      </c>
      <c r="VSO475" s="44" t="str">
        <f t="shared" si="1598"/>
        <v>Inviable Sanitariamente</v>
      </c>
      <c r="VSP475" s="44" t="str">
        <f t="shared" si="1598"/>
        <v>Inviable Sanitariamente</v>
      </c>
      <c r="VSQ475" s="44" t="str">
        <f t="shared" si="1598"/>
        <v>Inviable Sanitariamente</v>
      </c>
      <c r="VSR475" s="44" t="str">
        <f t="shared" si="1598"/>
        <v>Inviable Sanitariamente</v>
      </c>
      <c r="VSS475" s="44" t="str">
        <f t="shared" si="1598"/>
        <v>Inviable Sanitariamente</v>
      </c>
      <c r="VST475" s="44" t="str">
        <f t="shared" si="1598"/>
        <v>Inviable Sanitariamente</v>
      </c>
      <c r="VSU475" s="44" t="str">
        <f t="shared" si="1598"/>
        <v>Inviable Sanitariamente</v>
      </c>
      <c r="VSV475" s="44" t="str">
        <f t="shared" si="1598"/>
        <v>Inviable Sanitariamente</v>
      </c>
      <c r="VSW475" s="44" t="str">
        <f t="shared" si="1598"/>
        <v>Inviable Sanitariamente</v>
      </c>
      <c r="VSX475" s="44" t="str">
        <f t="shared" si="1599"/>
        <v>Inviable Sanitariamente</v>
      </c>
      <c r="VSY475" s="44" t="str">
        <f t="shared" si="1599"/>
        <v>Inviable Sanitariamente</v>
      </c>
      <c r="VSZ475" s="44" t="str">
        <f t="shared" si="1599"/>
        <v>Inviable Sanitariamente</v>
      </c>
      <c r="VTA475" s="44" t="str">
        <f t="shared" si="1599"/>
        <v>Inviable Sanitariamente</v>
      </c>
      <c r="VTB475" s="44" t="str">
        <f t="shared" si="1599"/>
        <v>Inviable Sanitariamente</v>
      </c>
      <c r="VTC475" s="44" t="str">
        <f t="shared" si="1599"/>
        <v>Inviable Sanitariamente</v>
      </c>
      <c r="VTD475" s="44" t="str">
        <f t="shared" si="1599"/>
        <v>Inviable Sanitariamente</v>
      </c>
      <c r="VTE475" s="44" t="str">
        <f t="shared" si="1599"/>
        <v>Inviable Sanitariamente</v>
      </c>
      <c r="VTF475" s="44" t="str">
        <f t="shared" si="1599"/>
        <v>Inviable Sanitariamente</v>
      </c>
      <c r="VTG475" s="44" t="str">
        <f t="shared" si="1599"/>
        <v>Inviable Sanitariamente</v>
      </c>
      <c r="VTH475" s="44" t="str">
        <f t="shared" si="1600"/>
        <v>Inviable Sanitariamente</v>
      </c>
      <c r="VTI475" s="44" t="str">
        <f t="shared" si="1600"/>
        <v>Inviable Sanitariamente</v>
      </c>
      <c r="VTJ475" s="44" t="str">
        <f t="shared" si="1600"/>
        <v>Inviable Sanitariamente</v>
      </c>
      <c r="VTK475" s="44" t="str">
        <f t="shared" si="1600"/>
        <v>Inviable Sanitariamente</v>
      </c>
      <c r="VTL475" s="44" t="str">
        <f t="shared" si="1600"/>
        <v>Inviable Sanitariamente</v>
      </c>
      <c r="VTM475" s="44" t="str">
        <f t="shared" si="1600"/>
        <v>Inviable Sanitariamente</v>
      </c>
      <c r="VTN475" s="44" t="str">
        <f t="shared" si="1600"/>
        <v>Inviable Sanitariamente</v>
      </c>
      <c r="VTO475" s="44" t="str">
        <f t="shared" si="1600"/>
        <v>Inviable Sanitariamente</v>
      </c>
      <c r="VTP475" s="44" t="str">
        <f t="shared" si="1600"/>
        <v>Inviable Sanitariamente</v>
      </c>
      <c r="VTQ475" s="44" t="str">
        <f t="shared" si="1600"/>
        <v>Inviable Sanitariamente</v>
      </c>
      <c r="VTR475" s="44" t="str">
        <f t="shared" si="1601"/>
        <v>Inviable Sanitariamente</v>
      </c>
      <c r="VTS475" s="44" t="str">
        <f t="shared" si="1601"/>
        <v>Inviable Sanitariamente</v>
      </c>
      <c r="VTT475" s="44" t="str">
        <f t="shared" si="1601"/>
        <v>Inviable Sanitariamente</v>
      </c>
      <c r="VTU475" s="44" t="str">
        <f t="shared" si="1601"/>
        <v>Inviable Sanitariamente</v>
      </c>
      <c r="VTV475" s="44" t="str">
        <f t="shared" si="1601"/>
        <v>Inviable Sanitariamente</v>
      </c>
      <c r="VTW475" s="44" t="str">
        <f t="shared" si="1601"/>
        <v>Inviable Sanitariamente</v>
      </c>
      <c r="VTX475" s="44" t="str">
        <f t="shared" si="1601"/>
        <v>Inviable Sanitariamente</v>
      </c>
      <c r="VTY475" s="44" t="str">
        <f t="shared" si="1601"/>
        <v>Inviable Sanitariamente</v>
      </c>
      <c r="VTZ475" s="44" t="str">
        <f t="shared" si="1601"/>
        <v>Inviable Sanitariamente</v>
      </c>
      <c r="VUA475" s="44" t="str">
        <f t="shared" si="1601"/>
        <v>Inviable Sanitariamente</v>
      </c>
      <c r="VUB475" s="44" t="str">
        <f t="shared" si="1602"/>
        <v>Inviable Sanitariamente</v>
      </c>
      <c r="VUC475" s="44" t="str">
        <f t="shared" si="1602"/>
        <v>Inviable Sanitariamente</v>
      </c>
      <c r="VUD475" s="44" t="str">
        <f t="shared" si="1602"/>
        <v>Inviable Sanitariamente</v>
      </c>
      <c r="VUE475" s="44" t="str">
        <f t="shared" si="1602"/>
        <v>Inviable Sanitariamente</v>
      </c>
      <c r="VUF475" s="44" t="str">
        <f t="shared" si="1602"/>
        <v>Inviable Sanitariamente</v>
      </c>
      <c r="VUG475" s="44" t="str">
        <f t="shared" si="1602"/>
        <v>Inviable Sanitariamente</v>
      </c>
      <c r="VUH475" s="44" t="str">
        <f t="shared" si="1602"/>
        <v>Inviable Sanitariamente</v>
      </c>
      <c r="VUI475" s="44" t="str">
        <f t="shared" si="1602"/>
        <v>Inviable Sanitariamente</v>
      </c>
      <c r="VUJ475" s="44" t="str">
        <f t="shared" si="1602"/>
        <v>Inviable Sanitariamente</v>
      </c>
      <c r="VUK475" s="44" t="str">
        <f t="shared" si="1602"/>
        <v>Inviable Sanitariamente</v>
      </c>
      <c r="VUL475" s="44" t="str">
        <f t="shared" si="1603"/>
        <v>Inviable Sanitariamente</v>
      </c>
      <c r="VUM475" s="44" t="str">
        <f t="shared" si="1603"/>
        <v>Inviable Sanitariamente</v>
      </c>
      <c r="VUN475" s="44" t="str">
        <f t="shared" si="1603"/>
        <v>Inviable Sanitariamente</v>
      </c>
      <c r="VUO475" s="44" t="str">
        <f t="shared" si="1603"/>
        <v>Inviable Sanitariamente</v>
      </c>
      <c r="VUP475" s="44" t="str">
        <f t="shared" si="1603"/>
        <v>Inviable Sanitariamente</v>
      </c>
      <c r="VUQ475" s="44" t="str">
        <f t="shared" si="1603"/>
        <v>Inviable Sanitariamente</v>
      </c>
      <c r="VUR475" s="44" t="str">
        <f t="shared" si="1603"/>
        <v>Inviable Sanitariamente</v>
      </c>
      <c r="VUS475" s="44" t="str">
        <f t="shared" si="1603"/>
        <v>Inviable Sanitariamente</v>
      </c>
      <c r="VUT475" s="44" t="str">
        <f t="shared" si="1603"/>
        <v>Inviable Sanitariamente</v>
      </c>
      <c r="VUU475" s="44" t="str">
        <f t="shared" si="1603"/>
        <v>Inviable Sanitariamente</v>
      </c>
      <c r="VUV475" s="44" t="str">
        <f t="shared" si="1604"/>
        <v>Inviable Sanitariamente</v>
      </c>
      <c r="VUW475" s="44" t="str">
        <f t="shared" si="1604"/>
        <v>Inviable Sanitariamente</v>
      </c>
      <c r="VUX475" s="44" t="str">
        <f t="shared" si="1604"/>
        <v>Inviable Sanitariamente</v>
      </c>
      <c r="VUY475" s="44" t="str">
        <f t="shared" si="1604"/>
        <v>Inviable Sanitariamente</v>
      </c>
      <c r="VUZ475" s="44" t="str">
        <f t="shared" si="1604"/>
        <v>Inviable Sanitariamente</v>
      </c>
      <c r="VVA475" s="44" t="str">
        <f t="shared" si="1604"/>
        <v>Inviable Sanitariamente</v>
      </c>
      <c r="VVB475" s="44" t="str">
        <f t="shared" si="1604"/>
        <v>Inviable Sanitariamente</v>
      </c>
      <c r="VVC475" s="44" t="str">
        <f t="shared" si="1604"/>
        <v>Inviable Sanitariamente</v>
      </c>
      <c r="VVD475" s="44" t="str">
        <f t="shared" si="1604"/>
        <v>Inviable Sanitariamente</v>
      </c>
      <c r="VVE475" s="44" t="str">
        <f t="shared" si="1604"/>
        <v>Inviable Sanitariamente</v>
      </c>
      <c r="VVF475" s="44" t="str">
        <f t="shared" si="1605"/>
        <v>Inviable Sanitariamente</v>
      </c>
      <c r="VVG475" s="44" t="str">
        <f t="shared" si="1605"/>
        <v>Inviable Sanitariamente</v>
      </c>
      <c r="VVH475" s="44" t="str">
        <f t="shared" si="1605"/>
        <v>Inviable Sanitariamente</v>
      </c>
      <c r="VVI475" s="44" t="str">
        <f t="shared" si="1605"/>
        <v>Inviable Sanitariamente</v>
      </c>
      <c r="VVJ475" s="44" t="str">
        <f t="shared" si="1605"/>
        <v>Inviable Sanitariamente</v>
      </c>
      <c r="VVK475" s="44" t="str">
        <f t="shared" si="1605"/>
        <v>Inviable Sanitariamente</v>
      </c>
      <c r="VVL475" s="44" t="str">
        <f t="shared" si="1605"/>
        <v>Inviable Sanitariamente</v>
      </c>
      <c r="VVM475" s="44" t="str">
        <f t="shared" si="1605"/>
        <v>Inviable Sanitariamente</v>
      </c>
      <c r="VVN475" s="44" t="str">
        <f t="shared" si="1605"/>
        <v>Inviable Sanitariamente</v>
      </c>
      <c r="VVO475" s="44" t="str">
        <f t="shared" si="1605"/>
        <v>Inviable Sanitariamente</v>
      </c>
      <c r="VVP475" s="44" t="str">
        <f t="shared" si="1606"/>
        <v>Inviable Sanitariamente</v>
      </c>
      <c r="VVQ475" s="44" t="str">
        <f t="shared" si="1606"/>
        <v>Inviable Sanitariamente</v>
      </c>
      <c r="VVR475" s="44" t="str">
        <f t="shared" si="1606"/>
        <v>Inviable Sanitariamente</v>
      </c>
      <c r="VVS475" s="44" t="str">
        <f t="shared" si="1606"/>
        <v>Inviable Sanitariamente</v>
      </c>
      <c r="VVT475" s="44" t="str">
        <f t="shared" si="1606"/>
        <v>Inviable Sanitariamente</v>
      </c>
      <c r="VVU475" s="44" t="str">
        <f t="shared" si="1606"/>
        <v>Inviable Sanitariamente</v>
      </c>
      <c r="VVV475" s="44" t="str">
        <f t="shared" si="1606"/>
        <v>Inviable Sanitariamente</v>
      </c>
      <c r="VVW475" s="44" t="str">
        <f t="shared" si="1606"/>
        <v>Inviable Sanitariamente</v>
      </c>
      <c r="VVX475" s="44" t="str">
        <f t="shared" si="1606"/>
        <v>Inviable Sanitariamente</v>
      </c>
      <c r="VVY475" s="44" t="str">
        <f t="shared" si="1606"/>
        <v>Inviable Sanitariamente</v>
      </c>
      <c r="VVZ475" s="44" t="str">
        <f t="shared" si="1607"/>
        <v>Inviable Sanitariamente</v>
      </c>
      <c r="VWA475" s="44" t="str">
        <f t="shared" si="1607"/>
        <v>Inviable Sanitariamente</v>
      </c>
      <c r="VWB475" s="44" t="str">
        <f t="shared" si="1607"/>
        <v>Inviable Sanitariamente</v>
      </c>
      <c r="VWC475" s="44" t="str">
        <f t="shared" si="1607"/>
        <v>Inviable Sanitariamente</v>
      </c>
      <c r="VWD475" s="44" t="str">
        <f t="shared" si="1607"/>
        <v>Inviable Sanitariamente</v>
      </c>
      <c r="VWE475" s="44" t="str">
        <f t="shared" si="1607"/>
        <v>Inviable Sanitariamente</v>
      </c>
      <c r="VWF475" s="44" t="str">
        <f t="shared" si="1607"/>
        <v>Inviable Sanitariamente</v>
      </c>
      <c r="VWG475" s="44" t="str">
        <f t="shared" si="1607"/>
        <v>Inviable Sanitariamente</v>
      </c>
      <c r="VWH475" s="44" t="str">
        <f t="shared" si="1607"/>
        <v>Inviable Sanitariamente</v>
      </c>
      <c r="VWI475" s="44" t="str">
        <f t="shared" si="1607"/>
        <v>Inviable Sanitariamente</v>
      </c>
      <c r="VWJ475" s="44" t="str">
        <f t="shared" si="1608"/>
        <v>Inviable Sanitariamente</v>
      </c>
      <c r="VWK475" s="44" t="str">
        <f t="shared" si="1608"/>
        <v>Inviable Sanitariamente</v>
      </c>
      <c r="VWL475" s="44" t="str">
        <f t="shared" si="1608"/>
        <v>Inviable Sanitariamente</v>
      </c>
      <c r="VWM475" s="44" t="str">
        <f t="shared" si="1608"/>
        <v>Inviable Sanitariamente</v>
      </c>
      <c r="VWN475" s="44" t="str">
        <f t="shared" si="1608"/>
        <v>Inviable Sanitariamente</v>
      </c>
      <c r="VWO475" s="44" t="str">
        <f t="shared" si="1608"/>
        <v>Inviable Sanitariamente</v>
      </c>
      <c r="VWP475" s="44" t="str">
        <f t="shared" si="1608"/>
        <v>Inviable Sanitariamente</v>
      </c>
      <c r="VWQ475" s="44" t="str">
        <f t="shared" si="1608"/>
        <v>Inviable Sanitariamente</v>
      </c>
      <c r="VWR475" s="44" t="str">
        <f t="shared" si="1608"/>
        <v>Inviable Sanitariamente</v>
      </c>
      <c r="VWS475" s="44" t="str">
        <f t="shared" si="1608"/>
        <v>Inviable Sanitariamente</v>
      </c>
      <c r="VWT475" s="44" t="str">
        <f t="shared" si="1609"/>
        <v>Inviable Sanitariamente</v>
      </c>
      <c r="VWU475" s="44" t="str">
        <f t="shared" si="1609"/>
        <v>Inviable Sanitariamente</v>
      </c>
      <c r="VWV475" s="44" t="str">
        <f t="shared" si="1609"/>
        <v>Inviable Sanitariamente</v>
      </c>
      <c r="VWW475" s="44" t="str">
        <f t="shared" si="1609"/>
        <v>Inviable Sanitariamente</v>
      </c>
      <c r="VWX475" s="44" t="str">
        <f t="shared" si="1609"/>
        <v>Inviable Sanitariamente</v>
      </c>
      <c r="VWY475" s="44" t="str">
        <f t="shared" si="1609"/>
        <v>Inviable Sanitariamente</v>
      </c>
      <c r="VWZ475" s="44" t="str">
        <f t="shared" si="1609"/>
        <v>Inviable Sanitariamente</v>
      </c>
      <c r="VXA475" s="44" t="str">
        <f t="shared" si="1609"/>
        <v>Inviable Sanitariamente</v>
      </c>
      <c r="VXB475" s="44" t="str">
        <f t="shared" si="1609"/>
        <v>Inviable Sanitariamente</v>
      </c>
      <c r="VXC475" s="44" t="str">
        <f t="shared" si="1609"/>
        <v>Inviable Sanitariamente</v>
      </c>
      <c r="VXD475" s="44" t="str">
        <f t="shared" si="1610"/>
        <v>Inviable Sanitariamente</v>
      </c>
      <c r="VXE475" s="44" t="str">
        <f t="shared" si="1610"/>
        <v>Inviable Sanitariamente</v>
      </c>
      <c r="VXF475" s="44" t="str">
        <f t="shared" si="1610"/>
        <v>Inviable Sanitariamente</v>
      </c>
      <c r="VXG475" s="44" t="str">
        <f t="shared" si="1610"/>
        <v>Inviable Sanitariamente</v>
      </c>
      <c r="VXH475" s="44" t="str">
        <f t="shared" si="1610"/>
        <v>Inviable Sanitariamente</v>
      </c>
      <c r="VXI475" s="44" t="str">
        <f t="shared" si="1610"/>
        <v>Inviable Sanitariamente</v>
      </c>
      <c r="VXJ475" s="44" t="str">
        <f t="shared" si="1610"/>
        <v>Inviable Sanitariamente</v>
      </c>
      <c r="VXK475" s="44" t="str">
        <f t="shared" si="1610"/>
        <v>Inviable Sanitariamente</v>
      </c>
      <c r="VXL475" s="44" t="str">
        <f t="shared" si="1610"/>
        <v>Inviable Sanitariamente</v>
      </c>
      <c r="VXM475" s="44" t="str">
        <f t="shared" si="1610"/>
        <v>Inviable Sanitariamente</v>
      </c>
      <c r="VXN475" s="44" t="str">
        <f t="shared" si="1611"/>
        <v>Inviable Sanitariamente</v>
      </c>
      <c r="VXO475" s="44" t="str">
        <f t="shared" si="1611"/>
        <v>Inviable Sanitariamente</v>
      </c>
      <c r="VXP475" s="44" t="str">
        <f t="shared" si="1611"/>
        <v>Inviable Sanitariamente</v>
      </c>
      <c r="VXQ475" s="44" t="str">
        <f t="shared" si="1611"/>
        <v>Inviable Sanitariamente</v>
      </c>
      <c r="VXR475" s="44" t="str">
        <f t="shared" si="1611"/>
        <v>Inviable Sanitariamente</v>
      </c>
      <c r="VXS475" s="44" t="str">
        <f t="shared" si="1611"/>
        <v>Inviable Sanitariamente</v>
      </c>
      <c r="VXT475" s="44" t="str">
        <f t="shared" si="1611"/>
        <v>Inviable Sanitariamente</v>
      </c>
      <c r="VXU475" s="44" t="str">
        <f t="shared" si="1611"/>
        <v>Inviable Sanitariamente</v>
      </c>
      <c r="VXV475" s="44" t="str">
        <f t="shared" si="1611"/>
        <v>Inviable Sanitariamente</v>
      </c>
      <c r="VXW475" s="44" t="str">
        <f t="shared" si="1611"/>
        <v>Inviable Sanitariamente</v>
      </c>
      <c r="VXX475" s="44" t="str">
        <f t="shared" si="1612"/>
        <v>Inviable Sanitariamente</v>
      </c>
      <c r="VXY475" s="44" t="str">
        <f t="shared" si="1612"/>
        <v>Inviable Sanitariamente</v>
      </c>
      <c r="VXZ475" s="44" t="str">
        <f t="shared" si="1612"/>
        <v>Inviable Sanitariamente</v>
      </c>
      <c r="VYA475" s="44" t="str">
        <f t="shared" si="1612"/>
        <v>Inviable Sanitariamente</v>
      </c>
      <c r="VYB475" s="44" t="str">
        <f t="shared" si="1612"/>
        <v>Inviable Sanitariamente</v>
      </c>
      <c r="VYC475" s="44" t="str">
        <f t="shared" si="1612"/>
        <v>Inviable Sanitariamente</v>
      </c>
      <c r="VYD475" s="44" t="str">
        <f t="shared" si="1612"/>
        <v>Inviable Sanitariamente</v>
      </c>
      <c r="VYE475" s="44" t="str">
        <f t="shared" si="1612"/>
        <v>Inviable Sanitariamente</v>
      </c>
      <c r="VYF475" s="44" t="str">
        <f t="shared" si="1612"/>
        <v>Inviable Sanitariamente</v>
      </c>
      <c r="VYG475" s="44" t="str">
        <f t="shared" si="1612"/>
        <v>Inviable Sanitariamente</v>
      </c>
      <c r="VYH475" s="44" t="str">
        <f t="shared" si="1613"/>
        <v>Inviable Sanitariamente</v>
      </c>
      <c r="VYI475" s="44" t="str">
        <f t="shared" si="1613"/>
        <v>Inviable Sanitariamente</v>
      </c>
      <c r="VYJ475" s="44" t="str">
        <f t="shared" si="1613"/>
        <v>Inviable Sanitariamente</v>
      </c>
      <c r="VYK475" s="44" t="str">
        <f t="shared" si="1613"/>
        <v>Inviable Sanitariamente</v>
      </c>
      <c r="VYL475" s="44" t="str">
        <f t="shared" si="1613"/>
        <v>Inviable Sanitariamente</v>
      </c>
      <c r="VYM475" s="44" t="str">
        <f t="shared" si="1613"/>
        <v>Inviable Sanitariamente</v>
      </c>
      <c r="VYN475" s="44" t="str">
        <f t="shared" si="1613"/>
        <v>Inviable Sanitariamente</v>
      </c>
      <c r="VYO475" s="44" t="str">
        <f t="shared" si="1613"/>
        <v>Inviable Sanitariamente</v>
      </c>
      <c r="VYP475" s="44" t="str">
        <f t="shared" si="1613"/>
        <v>Inviable Sanitariamente</v>
      </c>
      <c r="VYQ475" s="44" t="str">
        <f t="shared" si="1613"/>
        <v>Inviable Sanitariamente</v>
      </c>
      <c r="VYR475" s="44" t="str">
        <f t="shared" si="1614"/>
        <v>Inviable Sanitariamente</v>
      </c>
      <c r="VYS475" s="44" t="str">
        <f t="shared" si="1614"/>
        <v>Inviable Sanitariamente</v>
      </c>
      <c r="VYT475" s="44" t="str">
        <f t="shared" si="1614"/>
        <v>Inviable Sanitariamente</v>
      </c>
      <c r="VYU475" s="44" t="str">
        <f t="shared" si="1614"/>
        <v>Inviable Sanitariamente</v>
      </c>
      <c r="VYV475" s="44" t="str">
        <f t="shared" si="1614"/>
        <v>Inviable Sanitariamente</v>
      </c>
      <c r="VYW475" s="44" t="str">
        <f t="shared" si="1614"/>
        <v>Inviable Sanitariamente</v>
      </c>
      <c r="VYX475" s="44" t="str">
        <f t="shared" si="1614"/>
        <v>Inviable Sanitariamente</v>
      </c>
      <c r="VYY475" s="44" t="str">
        <f t="shared" si="1614"/>
        <v>Inviable Sanitariamente</v>
      </c>
      <c r="VYZ475" s="44" t="str">
        <f t="shared" si="1614"/>
        <v>Inviable Sanitariamente</v>
      </c>
      <c r="VZA475" s="44" t="str">
        <f t="shared" si="1614"/>
        <v>Inviable Sanitariamente</v>
      </c>
      <c r="VZB475" s="44" t="str">
        <f t="shared" si="1615"/>
        <v>Inviable Sanitariamente</v>
      </c>
      <c r="VZC475" s="44" t="str">
        <f t="shared" si="1615"/>
        <v>Inviable Sanitariamente</v>
      </c>
      <c r="VZD475" s="44" t="str">
        <f t="shared" si="1615"/>
        <v>Inviable Sanitariamente</v>
      </c>
      <c r="VZE475" s="44" t="str">
        <f t="shared" si="1615"/>
        <v>Inviable Sanitariamente</v>
      </c>
      <c r="VZF475" s="44" t="str">
        <f t="shared" si="1615"/>
        <v>Inviable Sanitariamente</v>
      </c>
      <c r="VZG475" s="44" t="str">
        <f t="shared" si="1615"/>
        <v>Inviable Sanitariamente</v>
      </c>
      <c r="VZH475" s="44" t="str">
        <f t="shared" si="1615"/>
        <v>Inviable Sanitariamente</v>
      </c>
      <c r="VZI475" s="44" t="str">
        <f t="shared" si="1615"/>
        <v>Inviable Sanitariamente</v>
      </c>
      <c r="VZJ475" s="44" t="str">
        <f t="shared" si="1615"/>
        <v>Inviable Sanitariamente</v>
      </c>
      <c r="VZK475" s="44" t="str">
        <f t="shared" si="1615"/>
        <v>Inviable Sanitariamente</v>
      </c>
      <c r="VZL475" s="44" t="str">
        <f t="shared" si="1616"/>
        <v>Inviable Sanitariamente</v>
      </c>
      <c r="VZM475" s="44" t="str">
        <f t="shared" si="1616"/>
        <v>Inviable Sanitariamente</v>
      </c>
      <c r="VZN475" s="44" t="str">
        <f t="shared" si="1616"/>
        <v>Inviable Sanitariamente</v>
      </c>
      <c r="VZO475" s="44" t="str">
        <f t="shared" si="1616"/>
        <v>Inviable Sanitariamente</v>
      </c>
      <c r="VZP475" s="44" t="str">
        <f t="shared" si="1616"/>
        <v>Inviable Sanitariamente</v>
      </c>
      <c r="VZQ475" s="44" t="str">
        <f t="shared" si="1616"/>
        <v>Inviable Sanitariamente</v>
      </c>
      <c r="VZR475" s="44" t="str">
        <f t="shared" si="1616"/>
        <v>Inviable Sanitariamente</v>
      </c>
      <c r="VZS475" s="44" t="str">
        <f t="shared" si="1616"/>
        <v>Inviable Sanitariamente</v>
      </c>
      <c r="VZT475" s="44" t="str">
        <f t="shared" si="1616"/>
        <v>Inviable Sanitariamente</v>
      </c>
      <c r="VZU475" s="44" t="str">
        <f t="shared" si="1616"/>
        <v>Inviable Sanitariamente</v>
      </c>
      <c r="VZV475" s="44" t="str">
        <f t="shared" si="1617"/>
        <v>Inviable Sanitariamente</v>
      </c>
      <c r="VZW475" s="44" t="str">
        <f t="shared" si="1617"/>
        <v>Inviable Sanitariamente</v>
      </c>
      <c r="VZX475" s="44" t="str">
        <f t="shared" si="1617"/>
        <v>Inviable Sanitariamente</v>
      </c>
      <c r="VZY475" s="44" t="str">
        <f t="shared" si="1617"/>
        <v>Inviable Sanitariamente</v>
      </c>
      <c r="VZZ475" s="44" t="str">
        <f t="shared" si="1617"/>
        <v>Inviable Sanitariamente</v>
      </c>
      <c r="WAA475" s="44" t="str">
        <f t="shared" si="1617"/>
        <v>Inviable Sanitariamente</v>
      </c>
      <c r="WAB475" s="44" t="str">
        <f t="shared" si="1617"/>
        <v>Inviable Sanitariamente</v>
      </c>
      <c r="WAC475" s="44" t="str">
        <f t="shared" si="1617"/>
        <v>Inviable Sanitariamente</v>
      </c>
      <c r="WAD475" s="44" t="str">
        <f t="shared" si="1617"/>
        <v>Inviable Sanitariamente</v>
      </c>
      <c r="WAE475" s="44" t="str">
        <f t="shared" si="1617"/>
        <v>Inviable Sanitariamente</v>
      </c>
      <c r="WAF475" s="44" t="str">
        <f t="shared" si="1618"/>
        <v>Inviable Sanitariamente</v>
      </c>
      <c r="WAG475" s="44" t="str">
        <f t="shared" si="1618"/>
        <v>Inviable Sanitariamente</v>
      </c>
      <c r="WAH475" s="44" t="str">
        <f t="shared" si="1618"/>
        <v>Inviable Sanitariamente</v>
      </c>
      <c r="WAI475" s="44" t="str">
        <f t="shared" si="1618"/>
        <v>Inviable Sanitariamente</v>
      </c>
      <c r="WAJ475" s="44" t="str">
        <f t="shared" si="1618"/>
        <v>Inviable Sanitariamente</v>
      </c>
      <c r="WAK475" s="44" t="str">
        <f t="shared" si="1618"/>
        <v>Inviable Sanitariamente</v>
      </c>
      <c r="WAL475" s="44" t="str">
        <f t="shared" si="1618"/>
        <v>Inviable Sanitariamente</v>
      </c>
      <c r="WAM475" s="44" t="str">
        <f t="shared" si="1618"/>
        <v>Inviable Sanitariamente</v>
      </c>
      <c r="WAN475" s="44" t="str">
        <f t="shared" si="1618"/>
        <v>Inviable Sanitariamente</v>
      </c>
      <c r="WAO475" s="44" t="str">
        <f t="shared" si="1618"/>
        <v>Inviable Sanitariamente</v>
      </c>
      <c r="WAP475" s="44" t="str">
        <f t="shared" si="1619"/>
        <v>Inviable Sanitariamente</v>
      </c>
      <c r="WAQ475" s="44" t="str">
        <f t="shared" si="1619"/>
        <v>Inviable Sanitariamente</v>
      </c>
      <c r="WAR475" s="44" t="str">
        <f t="shared" si="1619"/>
        <v>Inviable Sanitariamente</v>
      </c>
      <c r="WAS475" s="44" t="str">
        <f t="shared" si="1619"/>
        <v>Inviable Sanitariamente</v>
      </c>
      <c r="WAT475" s="44" t="str">
        <f t="shared" si="1619"/>
        <v>Inviable Sanitariamente</v>
      </c>
      <c r="WAU475" s="44" t="str">
        <f t="shared" si="1619"/>
        <v>Inviable Sanitariamente</v>
      </c>
      <c r="WAV475" s="44" t="str">
        <f t="shared" si="1619"/>
        <v>Inviable Sanitariamente</v>
      </c>
      <c r="WAW475" s="44" t="str">
        <f t="shared" si="1619"/>
        <v>Inviable Sanitariamente</v>
      </c>
      <c r="WAX475" s="44" t="str">
        <f t="shared" si="1619"/>
        <v>Inviable Sanitariamente</v>
      </c>
      <c r="WAY475" s="44" t="str">
        <f t="shared" si="1619"/>
        <v>Inviable Sanitariamente</v>
      </c>
      <c r="WAZ475" s="44" t="str">
        <f t="shared" si="1620"/>
        <v>Inviable Sanitariamente</v>
      </c>
      <c r="WBA475" s="44" t="str">
        <f t="shared" si="1620"/>
        <v>Inviable Sanitariamente</v>
      </c>
      <c r="WBB475" s="44" t="str">
        <f t="shared" si="1620"/>
        <v>Inviable Sanitariamente</v>
      </c>
      <c r="WBC475" s="44" t="str">
        <f t="shared" si="1620"/>
        <v>Inviable Sanitariamente</v>
      </c>
      <c r="WBD475" s="44" t="str">
        <f t="shared" si="1620"/>
        <v>Inviable Sanitariamente</v>
      </c>
      <c r="WBE475" s="44" t="str">
        <f t="shared" si="1620"/>
        <v>Inviable Sanitariamente</v>
      </c>
      <c r="WBF475" s="44" t="str">
        <f t="shared" si="1620"/>
        <v>Inviable Sanitariamente</v>
      </c>
      <c r="WBG475" s="44" t="str">
        <f t="shared" si="1620"/>
        <v>Inviable Sanitariamente</v>
      </c>
      <c r="WBH475" s="44" t="str">
        <f t="shared" si="1620"/>
        <v>Inviable Sanitariamente</v>
      </c>
      <c r="WBI475" s="44" t="str">
        <f t="shared" si="1620"/>
        <v>Inviable Sanitariamente</v>
      </c>
      <c r="WBJ475" s="44" t="str">
        <f t="shared" si="1621"/>
        <v>Inviable Sanitariamente</v>
      </c>
      <c r="WBK475" s="44" t="str">
        <f t="shared" si="1621"/>
        <v>Inviable Sanitariamente</v>
      </c>
      <c r="WBL475" s="44" t="str">
        <f t="shared" si="1621"/>
        <v>Inviable Sanitariamente</v>
      </c>
      <c r="WBM475" s="44" t="str">
        <f t="shared" si="1621"/>
        <v>Inviable Sanitariamente</v>
      </c>
      <c r="WBN475" s="44" t="str">
        <f t="shared" si="1621"/>
        <v>Inviable Sanitariamente</v>
      </c>
      <c r="WBO475" s="44" t="str">
        <f t="shared" si="1621"/>
        <v>Inviable Sanitariamente</v>
      </c>
      <c r="WBP475" s="44" t="str">
        <f t="shared" si="1621"/>
        <v>Inviable Sanitariamente</v>
      </c>
      <c r="WBQ475" s="44" t="str">
        <f t="shared" si="1621"/>
        <v>Inviable Sanitariamente</v>
      </c>
      <c r="WBR475" s="44" t="str">
        <f t="shared" si="1621"/>
        <v>Inviable Sanitariamente</v>
      </c>
      <c r="WBS475" s="44" t="str">
        <f t="shared" si="1621"/>
        <v>Inviable Sanitariamente</v>
      </c>
      <c r="WBT475" s="44" t="str">
        <f t="shared" si="1622"/>
        <v>Inviable Sanitariamente</v>
      </c>
      <c r="WBU475" s="44" t="str">
        <f t="shared" si="1622"/>
        <v>Inviable Sanitariamente</v>
      </c>
      <c r="WBV475" s="44" t="str">
        <f t="shared" si="1622"/>
        <v>Inviable Sanitariamente</v>
      </c>
      <c r="WBW475" s="44" t="str">
        <f t="shared" si="1622"/>
        <v>Inviable Sanitariamente</v>
      </c>
      <c r="WBX475" s="44" t="str">
        <f t="shared" si="1622"/>
        <v>Inviable Sanitariamente</v>
      </c>
      <c r="WBY475" s="44" t="str">
        <f t="shared" si="1622"/>
        <v>Inviable Sanitariamente</v>
      </c>
      <c r="WBZ475" s="44" t="str">
        <f t="shared" si="1622"/>
        <v>Inviable Sanitariamente</v>
      </c>
      <c r="WCA475" s="44" t="str">
        <f t="shared" si="1622"/>
        <v>Inviable Sanitariamente</v>
      </c>
      <c r="WCB475" s="44" t="str">
        <f t="shared" si="1622"/>
        <v>Inviable Sanitariamente</v>
      </c>
      <c r="WCC475" s="44" t="str">
        <f t="shared" si="1622"/>
        <v>Inviable Sanitariamente</v>
      </c>
      <c r="WCD475" s="44" t="str">
        <f t="shared" si="1623"/>
        <v>Inviable Sanitariamente</v>
      </c>
      <c r="WCE475" s="44" t="str">
        <f t="shared" si="1623"/>
        <v>Inviable Sanitariamente</v>
      </c>
      <c r="WCF475" s="44" t="str">
        <f t="shared" si="1623"/>
        <v>Inviable Sanitariamente</v>
      </c>
      <c r="WCG475" s="44" t="str">
        <f t="shared" si="1623"/>
        <v>Inviable Sanitariamente</v>
      </c>
      <c r="WCH475" s="44" t="str">
        <f t="shared" si="1623"/>
        <v>Inviable Sanitariamente</v>
      </c>
      <c r="WCI475" s="44" t="str">
        <f t="shared" si="1623"/>
        <v>Inviable Sanitariamente</v>
      </c>
      <c r="WCJ475" s="44" t="str">
        <f t="shared" si="1623"/>
        <v>Inviable Sanitariamente</v>
      </c>
      <c r="WCK475" s="44" t="str">
        <f t="shared" si="1623"/>
        <v>Inviable Sanitariamente</v>
      </c>
      <c r="WCL475" s="44" t="str">
        <f t="shared" si="1623"/>
        <v>Inviable Sanitariamente</v>
      </c>
      <c r="WCM475" s="44" t="str">
        <f t="shared" si="1623"/>
        <v>Inviable Sanitariamente</v>
      </c>
      <c r="WCN475" s="44" t="str">
        <f t="shared" si="1624"/>
        <v>Inviable Sanitariamente</v>
      </c>
      <c r="WCO475" s="44" t="str">
        <f t="shared" si="1624"/>
        <v>Inviable Sanitariamente</v>
      </c>
      <c r="WCP475" s="44" t="str">
        <f t="shared" si="1624"/>
        <v>Inviable Sanitariamente</v>
      </c>
      <c r="WCQ475" s="44" t="str">
        <f t="shared" si="1624"/>
        <v>Inviable Sanitariamente</v>
      </c>
      <c r="WCR475" s="44" t="str">
        <f t="shared" si="1624"/>
        <v>Inviable Sanitariamente</v>
      </c>
      <c r="WCS475" s="44" t="str">
        <f t="shared" si="1624"/>
        <v>Inviable Sanitariamente</v>
      </c>
      <c r="WCT475" s="44" t="str">
        <f t="shared" si="1624"/>
        <v>Inviable Sanitariamente</v>
      </c>
      <c r="WCU475" s="44" t="str">
        <f t="shared" si="1624"/>
        <v>Inviable Sanitariamente</v>
      </c>
      <c r="WCV475" s="44" t="str">
        <f t="shared" si="1624"/>
        <v>Inviable Sanitariamente</v>
      </c>
      <c r="WCW475" s="44" t="str">
        <f t="shared" si="1624"/>
        <v>Inviable Sanitariamente</v>
      </c>
      <c r="WCX475" s="44" t="str">
        <f t="shared" si="1625"/>
        <v>Inviable Sanitariamente</v>
      </c>
      <c r="WCY475" s="44" t="str">
        <f t="shared" si="1625"/>
        <v>Inviable Sanitariamente</v>
      </c>
      <c r="WCZ475" s="44" t="str">
        <f t="shared" si="1625"/>
        <v>Inviable Sanitariamente</v>
      </c>
      <c r="WDA475" s="44" t="str">
        <f t="shared" si="1625"/>
        <v>Inviable Sanitariamente</v>
      </c>
      <c r="WDB475" s="44" t="str">
        <f t="shared" si="1625"/>
        <v>Inviable Sanitariamente</v>
      </c>
      <c r="WDC475" s="44" t="str">
        <f t="shared" si="1625"/>
        <v>Inviable Sanitariamente</v>
      </c>
      <c r="WDD475" s="44" t="str">
        <f t="shared" si="1625"/>
        <v>Inviable Sanitariamente</v>
      </c>
      <c r="WDE475" s="44" t="str">
        <f t="shared" si="1625"/>
        <v>Inviable Sanitariamente</v>
      </c>
      <c r="WDF475" s="44" t="str">
        <f t="shared" si="1625"/>
        <v>Inviable Sanitariamente</v>
      </c>
      <c r="WDG475" s="44" t="str">
        <f t="shared" si="1625"/>
        <v>Inviable Sanitariamente</v>
      </c>
      <c r="WDH475" s="44" t="str">
        <f t="shared" si="1626"/>
        <v>Inviable Sanitariamente</v>
      </c>
      <c r="WDI475" s="44" t="str">
        <f t="shared" si="1626"/>
        <v>Inviable Sanitariamente</v>
      </c>
      <c r="WDJ475" s="44" t="str">
        <f t="shared" si="1626"/>
        <v>Inviable Sanitariamente</v>
      </c>
      <c r="WDK475" s="44" t="str">
        <f t="shared" si="1626"/>
        <v>Inviable Sanitariamente</v>
      </c>
      <c r="WDL475" s="44" t="str">
        <f t="shared" si="1626"/>
        <v>Inviable Sanitariamente</v>
      </c>
      <c r="WDM475" s="44" t="str">
        <f t="shared" si="1626"/>
        <v>Inviable Sanitariamente</v>
      </c>
      <c r="WDN475" s="44" t="str">
        <f t="shared" si="1626"/>
        <v>Inviable Sanitariamente</v>
      </c>
      <c r="WDO475" s="44" t="str">
        <f t="shared" si="1626"/>
        <v>Inviable Sanitariamente</v>
      </c>
      <c r="WDP475" s="44" t="str">
        <f t="shared" si="1626"/>
        <v>Inviable Sanitariamente</v>
      </c>
      <c r="WDQ475" s="44" t="str">
        <f t="shared" si="1626"/>
        <v>Inviable Sanitariamente</v>
      </c>
      <c r="WDR475" s="44" t="str">
        <f t="shared" si="1627"/>
        <v>Inviable Sanitariamente</v>
      </c>
      <c r="WDS475" s="44" t="str">
        <f t="shared" si="1627"/>
        <v>Inviable Sanitariamente</v>
      </c>
      <c r="WDT475" s="44" t="str">
        <f t="shared" si="1627"/>
        <v>Inviable Sanitariamente</v>
      </c>
      <c r="WDU475" s="44" t="str">
        <f t="shared" si="1627"/>
        <v>Inviable Sanitariamente</v>
      </c>
      <c r="WDV475" s="44" t="str">
        <f t="shared" si="1627"/>
        <v>Inviable Sanitariamente</v>
      </c>
      <c r="WDW475" s="44" t="str">
        <f t="shared" si="1627"/>
        <v>Inviable Sanitariamente</v>
      </c>
      <c r="WDX475" s="44" t="str">
        <f t="shared" si="1627"/>
        <v>Inviable Sanitariamente</v>
      </c>
      <c r="WDY475" s="44" t="str">
        <f t="shared" si="1627"/>
        <v>Inviable Sanitariamente</v>
      </c>
      <c r="WDZ475" s="44" t="str">
        <f t="shared" si="1627"/>
        <v>Inviable Sanitariamente</v>
      </c>
      <c r="WEA475" s="44" t="str">
        <f t="shared" si="1627"/>
        <v>Inviable Sanitariamente</v>
      </c>
      <c r="WEB475" s="44" t="str">
        <f t="shared" si="1628"/>
        <v>Inviable Sanitariamente</v>
      </c>
      <c r="WEC475" s="44" t="str">
        <f t="shared" si="1628"/>
        <v>Inviable Sanitariamente</v>
      </c>
      <c r="WED475" s="44" t="str">
        <f t="shared" si="1628"/>
        <v>Inviable Sanitariamente</v>
      </c>
      <c r="WEE475" s="44" t="str">
        <f t="shared" si="1628"/>
        <v>Inviable Sanitariamente</v>
      </c>
      <c r="WEF475" s="44" t="str">
        <f t="shared" si="1628"/>
        <v>Inviable Sanitariamente</v>
      </c>
      <c r="WEG475" s="44" t="str">
        <f t="shared" si="1628"/>
        <v>Inviable Sanitariamente</v>
      </c>
      <c r="WEH475" s="44" t="str">
        <f t="shared" si="1628"/>
        <v>Inviable Sanitariamente</v>
      </c>
      <c r="WEI475" s="44" t="str">
        <f t="shared" si="1628"/>
        <v>Inviable Sanitariamente</v>
      </c>
      <c r="WEJ475" s="44" t="str">
        <f t="shared" si="1628"/>
        <v>Inviable Sanitariamente</v>
      </c>
      <c r="WEK475" s="44" t="str">
        <f t="shared" si="1628"/>
        <v>Inviable Sanitariamente</v>
      </c>
      <c r="WEL475" s="44" t="str">
        <f t="shared" si="1629"/>
        <v>Inviable Sanitariamente</v>
      </c>
      <c r="WEM475" s="44" t="str">
        <f t="shared" si="1629"/>
        <v>Inviable Sanitariamente</v>
      </c>
      <c r="WEN475" s="44" t="str">
        <f t="shared" si="1629"/>
        <v>Inviable Sanitariamente</v>
      </c>
      <c r="WEO475" s="44" t="str">
        <f t="shared" si="1629"/>
        <v>Inviable Sanitariamente</v>
      </c>
      <c r="WEP475" s="44" t="str">
        <f t="shared" si="1629"/>
        <v>Inviable Sanitariamente</v>
      </c>
      <c r="WEQ475" s="44" t="str">
        <f t="shared" si="1629"/>
        <v>Inviable Sanitariamente</v>
      </c>
      <c r="WER475" s="44" t="str">
        <f t="shared" si="1629"/>
        <v>Inviable Sanitariamente</v>
      </c>
      <c r="WES475" s="44" t="str">
        <f t="shared" si="1629"/>
        <v>Inviable Sanitariamente</v>
      </c>
      <c r="WET475" s="44" t="str">
        <f t="shared" si="1629"/>
        <v>Inviable Sanitariamente</v>
      </c>
      <c r="WEU475" s="44" t="str">
        <f t="shared" si="1629"/>
        <v>Inviable Sanitariamente</v>
      </c>
      <c r="WEV475" s="44" t="str">
        <f t="shared" si="1630"/>
        <v>Inviable Sanitariamente</v>
      </c>
      <c r="WEW475" s="44" t="str">
        <f t="shared" si="1630"/>
        <v>Inviable Sanitariamente</v>
      </c>
      <c r="WEX475" s="44" t="str">
        <f t="shared" si="1630"/>
        <v>Inviable Sanitariamente</v>
      </c>
      <c r="WEY475" s="44" t="str">
        <f t="shared" si="1630"/>
        <v>Inviable Sanitariamente</v>
      </c>
      <c r="WEZ475" s="44" t="str">
        <f t="shared" si="1630"/>
        <v>Inviable Sanitariamente</v>
      </c>
      <c r="WFA475" s="44" t="str">
        <f t="shared" si="1630"/>
        <v>Inviable Sanitariamente</v>
      </c>
      <c r="WFB475" s="44" t="str">
        <f t="shared" si="1630"/>
        <v>Inviable Sanitariamente</v>
      </c>
      <c r="WFC475" s="44" t="str">
        <f t="shared" si="1630"/>
        <v>Inviable Sanitariamente</v>
      </c>
      <c r="WFD475" s="44" t="str">
        <f t="shared" si="1630"/>
        <v>Inviable Sanitariamente</v>
      </c>
      <c r="WFE475" s="44" t="str">
        <f t="shared" si="1630"/>
        <v>Inviable Sanitariamente</v>
      </c>
      <c r="WFF475" s="44" t="str">
        <f t="shared" si="1631"/>
        <v>Inviable Sanitariamente</v>
      </c>
      <c r="WFG475" s="44" t="str">
        <f t="shared" si="1631"/>
        <v>Inviable Sanitariamente</v>
      </c>
      <c r="WFH475" s="44" t="str">
        <f t="shared" si="1631"/>
        <v>Inviable Sanitariamente</v>
      </c>
      <c r="WFI475" s="44" t="str">
        <f t="shared" si="1631"/>
        <v>Inviable Sanitariamente</v>
      </c>
      <c r="WFJ475" s="44" t="str">
        <f t="shared" si="1631"/>
        <v>Inviable Sanitariamente</v>
      </c>
      <c r="WFK475" s="44" t="str">
        <f t="shared" si="1631"/>
        <v>Inviable Sanitariamente</v>
      </c>
      <c r="WFL475" s="44" t="str">
        <f t="shared" si="1631"/>
        <v>Inviable Sanitariamente</v>
      </c>
      <c r="WFM475" s="44" t="str">
        <f t="shared" si="1631"/>
        <v>Inviable Sanitariamente</v>
      </c>
      <c r="WFN475" s="44" t="str">
        <f t="shared" si="1631"/>
        <v>Inviable Sanitariamente</v>
      </c>
      <c r="WFO475" s="44" t="str">
        <f t="shared" si="1631"/>
        <v>Inviable Sanitariamente</v>
      </c>
      <c r="WFP475" s="44" t="str">
        <f t="shared" si="1632"/>
        <v>Inviable Sanitariamente</v>
      </c>
      <c r="WFQ475" s="44" t="str">
        <f t="shared" si="1632"/>
        <v>Inviable Sanitariamente</v>
      </c>
      <c r="WFR475" s="44" t="str">
        <f t="shared" si="1632"/>
        <v>Inviable Sanitariamente</v>
      </c>
      <c r="WFS475" s="44" t="str">
        <f t="shared" si="1632"/>
        <v>Inviable Sanitariamente</v>
      </c>
      <c r="WFT475" s="44" t="str">
        <f t="shared" si="1632"/>
        <v>Inviable Sanitariamente</v>
      </c>
      <c r="WFU475" s="44" t="str">
        <f t="shared" si="1632"/>
        <v>Inviable Sanitariamente</v>
      </c>
      <c r="WFV475" s="44" t="str">
        <f t="shared" si="1632"/>
        <v>Inviable Sanitariamente</v>
      </c>
      <c r="WFW475" s="44" t="str">
        <f t="shared" si="1632"/>
        <v>Inviable Sanitariamente</v>
      </c>
      <c r="WFX475" s="44" t="str">
        <f t="shared" si="1632"/>
        <v>Inviable Sanitariamente</v>
      </c>
      <c r="WFY475" s="44" t="str">
        <f t="shared" si="1632"/>
        <v>Inviable Sanitariamente</v>
      </c>
      <c r="WFZ475" s="44" t="str">
        <f t="shared" si="1633"/>
        <v>Inviable Sanitariamente</v>
      </c>
      <c r="WGA475" s="44" t="str">
        <f t="shared" si="1633"/>
        <v>Inviable Sanitariamente</v>
      </c>
      <c r="WGB475" s="44" t="str">
        <f t="shared" si="1633"/>
        <v>Inviable Sanitariamente</v>
      </c>
      <c r="WGC475" s="44" t="str">
        <f t="shared" si="1633"/>
        <v>Inviable Sanitariamente</v>
      </c>
      <c r="WGD475" s="44" t="str">
        <f t="shared" si="1633"/>
        <v>Inviable Sanitariamente</v>
      </c>
      <c r="WGE475" s="44" t="str">
        <f t="shared" si="1633"/>
        <v>Inviable Sanitariamente</v>
      </c>
      <c r="WGF475" s="44" t="str">
        <f t="shared" si="1633"/>
        <v>Inviable Sanitariamente</v>
      </c>
      <c r="WGG475" s="44" t="str">
        <f t="shared" si="1633"/>
        <v>Inviable Sanitariamente</v>
      </c>
      <c r="WGH475" s="44" t="str">
        <f t="shared" si="1633"/>
        <v>Inviable Sanitariamente</v>
      </c>
      <c r="WGI475" s="44" t="str">
        <f t="shared" si="1633"/>
        <v>Inviable Sanitariamente</v>
      </c>
      <c r="WGJ475" s="44" t="str">
        <f t="shared" si="1634"/>
        <v>Inviable Sanitariamente</v>
      </c>
      <c r="WGK475" s="44" t="str">
        <f t="shared" si="1634"/>
        <v>Inviable Sanitariamente</v>
      </c>
      <c r="WGL475" s="44" t="str">
        <f t="shared" si="1634"/>
        <v>Inviable Sanitariamente</v>
      </c>
      <c r="WGM475" s="44" t="str">
        <f t="shared" si="1634"/>
        <v>Inviable Sanitariamente</v>
      </c>
      <c r="WGN475" s="44" t="str">
        <f t="shared" si="1634"/>
        <v>Inviable Sanitariamente</v>
      </c>
      <c r="WGO475" s="44" t="str">
        <f t="shared" si="1634"/>
        <v>Inviable Sanitariamente</v>
      </c>
      <c r="WGP475" s="44" t="str">
        <f t="shared" si="1634"/>
        <v>Inviable Sanitariamente</v>
      </c>
      <c r="WGQ475" s="44" t="str">
        <f t="shared" si="1634"/>
        <v>Inviable Sanitariamente</v>
      </c>
      <c r="WGR475" s="44" t="str">
        <f t="shared" si="1634"/>
        <v>Inviable Sanitariamente</v>
      </c>
      <c r="WGS475" s="44" t="str">
        <f t="shared" si="1634"/>
        <v>Inviable Sanitariamente</v>
      </c>
      <c r="WGT475" s="44" t="str">
        <f t="shared" si="1635"/>
        <v>Inviable Sanitariamente</v>
      </c>
      <c r="WGU475" s="44" t="str">
        <f t="shared" si="1635"/>
        <v>Inviable Sanitariamente</v>
      </c>
      <c r="WGV475" s="44" t="str">
        <f t="shared" si="1635"/>
        <v>Inviable Sanitariamente</v>
      </c>
      <c r="WGW475" s="44" t="str">
        <f t="shared" si="1635"/>
        <v>Inviable Sanitariamente</v>
      </c>
      <c r="WGX475" s="44" t="str">
        <f t="shared" si="1635"/>
        <v>Inviable Sanitariamente</v>
      </c>
      <c r="WGY475" s="44" t="str">
        <f t="shared" si="1635"/>
        <v>Inviable Sanitariamente</v>
      </c>
      <c r="WGZ475" s="44" t="str">
        <f t="shared" si="1635"/>
        <v>Inviable Sanitariamente</v>
      </c>
      <c r="WHA475" s="44" t="str">
        <f t="shared" si="1635"/>
        <v>Inviable Sanitariamente</v>
      </c>
      <c r="WHB475" s="44" t="str">
        <f t="shared" si="1635"/>
        <v>Inviable Sanitariamente</v>
      </c>
      <c r="WHC475" s="44" t="str">
        <f t="shared" si="1635"/>
        <v>Inviable Sanitariamente</v>
      </c>
      <c r="WHD475" s="44" t="str">
        <f t="shared" si="1636"/>
        <v>Inviable Sanitariamente</v>
      </c>
      <c r="WHE475" s="44" t="str">
        <f t="shared" si="1636"/>
        <v>Inviable Sanitariamente</v>
      </c>
      <c r="WHF475" s="44" t="str">
        <f t="shared" si="1636"/>
        <v>Inviable Sanitariamente</v>
      </c>
      <c r="WHG475" s="44" t="str">
        <f t="shared" si="1636"/>
        <v>Inviable Sanitariamente</v>
      </c>
      <c r="WHH475" s="44" t="str">
        <f t="shared" si="1636"/>
        <v>Inviable Sanitariamente</v>
      </c>
      <c r="WHI475" s="44" t="str">
        <f t="shared" si="1636"/>
        <v>Inviable Sanitariamente</v>
      </c>
      <c r="WHJ475" s="44" t="str">
        <f t="shared" si="1636"/>
        <v>Inviable Sanitariamente</v>
      </c>
      <c r="WHK475" s="44" t="str">
        <f t="shared" si="1636"/>
        <v>Inviable Sanitariamente</v>
      </c>
      <c r="WHL475" s="44" t="str">
        <f t="shared" si="1636"/>
        <v>Inviable Sanitariamente</v>
      </c>
      <c r="WHM475" s="44" t="str">
        <f t="shared" si="1636"/>
        <v>Inviable Sanitariamente</v>
      </c>
      <c r="WHN475" s="44" t="str">
        <f t="shared" si="1637"/>
        <v>Inviable Sanitariamente</v>
      </c>
      <c r="WHO475" s="44" t="str">
        <f t="shared" si="1637"/>
        <v>Inviable Sanitariamente</v>
      </c>
      <c r="WHP475" s="44" t="str">
        <f t="shared" si="1637"/>
        <v>Inviable Sanitariamente</v>
      </c>
      <c r="WHQ475" s="44" t="str">
        <f t="shared" si="1637"/>
        <v>Inviable Sanitariamente</v>
      </c>
      <c r="WHR475" s="44" t="str">
        <f t="shared" si="1637"/>
        <v>Inviable Sanitariamente</v>
      </c>
      <c r="WHS475" s="44" t="str">
        <f t="shared" si="1637"/>
        <v>Inviable Sanitariamente</v>
      </c>
      <c r="WHT475" s="44" t="str">
        <f t="shared" si="1637"/>
        <v>Inviable Sanitariamente</v>
      </c>
      <c r="WHU475" s="44" t="str">
        <f t="shared" si="1637"/>
        <v>Inviable Sanitariamente</v>
      </c>
      <c r="WHV475" s="44" t="str">
        <f t="shared" si="1637"/>
        <v>Inviable Sanitariamente</v>
      </c>
      <c r="WHW475" s="44" t="str">
        <f t="shared" si="1637"/>
        <v>Inviable Sanitariamente</v>
      </c>
      <c r="WHX475" s="44" t="str">
        <f t="shared" si="1638"/>
        <v>Inviable Sanitariamente</v>
      </c>
      <c r="WHY475" s="44" t="str">
        <f t="shared" si="1638"/>
        <v>Inviable Sanitariamente</v>
      </c>
      <c r="WHZ475" s="44" t="str">
        <f t="shared" si="1638"/>
        <v>Inviable Sanitariamente</v>
      </c>
      <c r="WIA475" s="44" t="str">
        <f t="shared" si="1638"/>
        <v>Inviable Sanitariamente</v>
      </c>
      <c r="WIB475" s="44" t="str">
        <f t="shared" si="1638"/>
        <v>Inviable Sanitariamente</v>
      </c>
      <c r="WIC475" s="44" t="str">
        <f t="shared" si="1638"/>
        <v>Inviable Sanitariamente</v>
      </c>
      <c r="WID475" s="44" t="str">
        <f t="shared" si="1638"/>
        <v>Inviable Sanitariamente</v>
      </c>
      <c r="WIE475" s="44" t="str">
        <f t="shared" si="1638"/>
        <v>Inviable Sanitariamente</v>
      </c>
      <c r="WIF475" s="44" t="str">
        <f t="shared" si="1638"/>
        <v>Inviable Sanitariamente</v>
      </c>
      <c r="WIG475" s="44" t="str">
        <f t="shared" si="1638"/>
        <v>Inviable Sanitariamente</v>
      </c>
      <c r="WIH475" s="44" t="str">
        <f t="shared" si="1639"/>
        <v>Inviable Sanitariamente</v>
      </c>
      <c r="WII475" s="44" t="str">
        <f t="shared" si="1639"/>
        <v>Inviable Sanitariamente</v>
      </c>
      <c r="WIJ475" s="44" t="str">
        <f t="shared" si="1639"/>
        <v>Inviable Sanitariamente</v>
      </c>
      <c r="WIK475" s="44" t="str">
        <f t="shared" si="1639"/>
        <v>Inviable Sanitariamente</v>
      </c>
      <c r="WIL475" s="44" t="str">
        <f t="shared" si="1639"/>
        <v>Inviable Sanitariamente</v>
      </c>
      <c r="WIM475" s="44" t="str">
        <f t="shared" si="1639"/>
        <v>Inviable Sanitariamente</v>
      </c>
      <c r="WIN475" s="44" t="str">
        <f t="shared" si="1639"/>
        <v>Inviable Sanitariamente</v>
      </c>
      <c r="WIO475" s="44" t="str">
        <f t="shared" si="1639"/>
        <v>Inviable Sanitariamente</v>
      </c>
      <c r="WIP475" s="44" t="str">
        <f t="shared" si="1639"/>
        <v>Inviable Sanitariamente</v>
      </c>
      <c r="WIQ475" s="44" t="str">
        <f t="shared" si="1639"/>
        <v>Inviable Sanitariamente</v>
      </c>
      <c r="WIR475" s="44" t="str">
        <f t="shared" si="1640"/>
        <v>Inviable Sanitariamente</v>
      </c>
      <c r="WIS475" s="44" t="str">
        <f t="shared" si="1640"/>
        <v>Inviable Sanitariamente</v>
      </c>
      <c r="WIT475" s="44" t="str">
        <f t="shared" si="1640"/>
        <v>Inviable Sanitariamente</v>
      </c>
      <c r="WIU475" s="44" t="str">
        <f t="shared" si="1640"/>
        <v>Inviable Sanitariamente</v>
      </c>
      <c r="WIV475" s="44" t="str">
        <f t="shared" si="1640"/>
        <v>Inviable Sanitariamente</v>
      </c>
      <c r="WIW475" s="44" t="str">
        <f t="shared" si="1640"/>
        <v>Inviable Sanitariamente</v>
      </c>
      <c r="WIX475" s="44" t="str">
        <f t="shared" si="1640"/>
        <v>Inviable Sanitariamente</v>
      </c>
      <c r="WIY475" s="44" t="str">
        <f t="shared" si="1640"/>
        <v>Inviable Sanitariamente</v>
      </c>
      <c r="WIZ475" s="44" t="str">
        <f t="shared" si="1640"/>
        <v>Inviable Sanitariamente</v>
      </c>
      <c r="WJA475" s="44" t="str">
        <f t="shared" si="1640"/>
        <v>Inviable Sanitariamente</v>
      </c>
      <c r="WJB475" s="44" t="str">
        <f t="shared" si="1641"/>
        <v>Inviable Sanitariamente</v>
      </c>
      <c r="WJC475" s="44" t="str">
        <f t="shared" si="1641"/>
        <v>Inviable Sanitariamente</v>
      </c>
      <c r="WJD475" s="44" t="str">
        <f t="shared" si="1641"/>
        <v>Inviable Sanitariamente</v>
      </c>
      <c r="WJE475" s="44" t="str">
        <f t="shared" si="1641"/>
        <v>Inviable Sanitariamente</v>
      </c>
      <c r="WJF475" s="44" t="str">
        <f t="shared" si="1641"/>
        <v>Inviable Sanitariamente</v>
      </c>
      <c r="WJG475" s="44" t="str">
        <f t="shared" si="1641"/>
        <v>Inviable Sanitariamente</v>
      </c>
      <c r="WJH475" s="44" t="str">
        <f t="shared" si="1641"/>
        <v>Inviable Sanitariamente</v>
      </c>
      <c r="WJI475" s="44" t="str">
        <f t="shared" si="1641"/>
        <v>Inviable Sanitariamente</v>
      </c>
      <c r="WJJ475" s="44" t="str">
        <f t="shared" si="1641"/>
        <v>Inviable Sanitariamente</v>
      </c>
      <c r="WJK475" s="44" t="str">
        <f t="shared" si="1641"/>
        <v>Inviable Sanitariamente</v>
      </c>
      <c r="WJL475" s="44" t="str">
        <f t="shared" si="1642"/>
        <v>Inviable Sanitariamente</v>
      </c>
      <c r="WJM475" s="44" t="str">
        <f t="shared" si="1642"/>
        <v>Inviable Sanitariamente</v>
      </c>
      <c r="WJN475" s="44" t="str">
        <f t="shared" si="1642"/>
        <v>Inviable Sanitariamente</v>
      </c>
      <c r="WJO475" s="44" t="str">
        <f t="shared" si="1642"/>
        <v>Inviable Sanitariamente</v>
      </c>
      <c r="WJP475" s="44" t="str">
        <f t="shared" si="1642"/>
        <v>Inviable Sanitariamente</v>
      </c>
      <c r="WJQ475" s="44" t="str">
        <f t="shared" si="1642"/>
        <v>Inviable Sanitariamente</v>
      </c>
      <c r="WJR475" s="44" t="str">
        <f t="shared" si="1642"/>
        <v>Inviable Sanitariamente</v>
      </c>
      <c r="WJS475" s="44" t="str">
        <f t="shared" si="1642"/>
        <v>Inviable Sanitariamente</v>
      </c>
      <c r="WJT475" s="44" t="str">
        <f t="shared" si="1642"/>
        <v>Inviable Sanitariamente</v>
      </c>
      <c r="WJU475" s="44" t="str">
        <f t="shared" si="1642"/>
        <v>Inviable Sanitariamente</v>
      </c>
      <c r="WJV475" s="44" t="str">
        <f t="shared" si="1643"/>
        <v>Inviable Sanitariamente</v>
      </c>
      <c r="WJW475" s="44" t="str">
        <f t="shared" si="1643"/>
        <v>Inviable Sanitariamente</v>
      </c>
      <c r="WJX475" s="44" t="str">
        <f t="shared" si="1643"/>
        <v>Inviable Sanitariamente</v>
      </c>
      <c r="WJY475" s="44" t="str">
        <f t="shared" si="1643"/>
        <v>Inviable Sanitariamente</v>
      </c>
      <c r="WJZ475" s="44" t="str">
        <f t="shared" si="1643"/>
        <v>Inviable Sanitariamente</v>
      </c>
      <c r="WKA475" s="44" t="str">
        <f t="shared" si="1643"/>
        <v>Inviable Sanitariamente</v>
      </c>
      <c r="WKB475" s="44" t="str">
        <f t="shared" si="1643"/>
        <v>Inviable Sanitariamente</v>
      </c>
      <c r="WKC475" s="44" t="str">
        <f t="shared" si="1643"/>
        <v>Inviable Sanitariamente</v>
      </c>
      <c r="WKD475" s="44" t="str">
        <f t="shared" si="1643"/>
        <v>Inviable Sanitariamente</v>
      </c>
      <c r="WKE475" s="44" t="str">
        <f t="shared" si="1643"/>
        <v>Inviable Sanitariamente</v>
      </c>
      <c r="WKF475" s="44" t="str">
        <f t="shared" si="1644"/>
        <v>Inviable Sanitariamente</v>
      </c>
      <c r="WKG475" s="44" t="str">
        <f t="shared" si="1644"/>
        <v>Inviable Sanitariamente</v>
      </c>
      <c r="WKH475" s="44" t="str">
        <f t="shared" si="1644"/>
        <v>Inviable Sanitariamente</v>
      </c>
      <c r="WKI475" s="44" t="str">
        <f t="shared" si="1644"/>
        <v>Inviable Sanitariamente</v>
      </c>
      <c r="WKJ475" s="44" t="str">
        <f t="shared" si="1644"/>
        <v>Inviable Sanitariamente</v>
      </c>
      <c r="WKK475" s="44" t="str">
        <f t="shared" si="1644"/>
        <v>Inviable Sanitariamente</v>
      </c>
      <c r="WKL475" s="44" t="str">
        <f t="shared" si="1644"/>
        <v>Inviable Sanitariamente</v>
      </c>
      <c r="WKM475" s="44" t="str">
        <f t="shared" si="1644"/>
        <v>Inviable Sanitariamente</v>
      </c>
      <c r="WKN475" s="44" t="str">
        <f t="shared" si="1644"/>
        <v>Inviable Sanitariamente</v>
      </c>
      <c r="WKO475" s="44" t="str">
        <f t="shared" si="1644"/>
        <v>Inviable Sanitariamente</v>
      </c>
      <c r="WKP475" s="44" t="str">
        <f t="shared" si="1645"/>
        <v>Inviable Sanitariamente</v>
      </c>
      <c r="WKQ475" s="44" t="str">
        <f t="shared" si="1645"/>
        <v>Inviable Sanitariamente</v>
      </c>
      <c r="WKR475" s="44" t="str">
        <f t="shared" si="1645"/>
        <v>Inviable Sanitariamente</v>
      </c>
      <c r="WKS475" s="44" t="str">
        <f t="shared" si="1645"/>
        <v>Inviable Sanitariamente</v>
      </c>
      <c r="WKT475" s="44" t="str">
        <f t="shared" si="1645"/>
        <v>Inviable Sanitariamente</v>
      </c>
      <c r="WKU475" s="44" t="str">
        <f t="shared" si="1645"/>
        <v>Inviable Sanitariamente</v>
      </c>
      <c r="WKV475" s="44" t="str">
        <f t="shared" si="1645"/>
        <v>Inviable Sanitariamente</v>
      </c>
      <c r="WKW475" s="44" t="str">
        <f t="shared" si="1645"/>
        <v>Inviable Sanitariamente</v>
      </c>
      <c r="WKX475" s="44" t="str">
        <f t="shared" si="1645"/>
        <v>Inviable Sanitariamente</v>
      </c>
      <c r="WKY475" s="44" t="str">
        <f t="shared" si="1645"/>
        <v>Inviable Sanitariamente</v>
      </c>
      <c r="WKZ475" s="44" t="str">
        <f t="shared" si="1646"/>
        <v>Inviable Sanitariamente</v>
      </c>
      <c r="WLA475" s="44" t="str">
        <f t="shared" si="1646"/>
        <v>Inviable Sanitariamente</v>
      </c>
      <c r="WLB475" s="44" t="str">
        <f t="shared" si="1646"/>
        <v>Inviable Sanitariamente</v>
      </c>
      <c r="WLC475" s="44" t="str">
        <f t="shared" si="1646"/>
        <v>Inviable Sanitariamente</v>
      </c>
      <c r="WLD475" s="44" t="str">
        <f t="shared" si="1646"/>
        <v>Inviable Sanitariamente</v>
      </c>
      <c r="WLE475" s="44" t="str">
        <f t="shared" si="1646"/>
        <v>Inviable Sanitariamente</v>
      </c>
      <c r="WLF475" s="44" t="str">
        <f t="shared" si="1646"/>
        <v>Inviable Sanitariamente</v>
      </c>
      <c r="WLG475" s="44" t="str">
        <f t="shared" si="1646"/>
        <v>Inviable Sanitariamente</v>
      </c>
      <c r="WLH475" s="44" t="str">
        <f t="shared" si="1646"/>
        <v>Inviable Sanitariamente</v>
      </c>
      <c r="WLI475" s="44" t="str">
        <f t="shared" si="1646"/>
        <v>Inviable Sanitariamente</v>
      </c>
      <c r="WLJ475" s="44" t="str">
        <f t="shared" si="1647"/>
        <v>Inviable Sanitariamente</v>
      </c>
      <c r="WLK475" s="44" t="str">
        <f t="shared" si="1647"/>
        <v>Inviable Sanitariamente</v>
      </c>
      <c r="WLL475" s="44" t="str">
        <f t="shared" si="1647"/>
        <v>Inviable Sanitariamente</v>
      </c>
      <c r="WLM475" s="44" t="str">
        <f t="shared" si="1647"/>
        <v>Inviable Sanitariamente</v>
      </c>
      <c r="WLN475" s="44" t="str">
        <f t="shared" si="1647"/>
        <v>Inviable Sanitariamente</v>
      </c>
      <c r="WLO475" s="44" t="str">
        <f t="shared" si="1647"/>
        <v>Inviable Sanitariamente</v>
      </c>
      <c r="WLP475" s="44" t="str">
        <f t="shared" si="1647"/>
        <v>Inviable Sanitariamente</v>
      </c>
      <c r="WLQ475" s="44" t="str">
        <f t="shared" si="1647"/>
        <v>Inviable Sanitariamente</v>
      </c>
      <c r="WLR475" s="44" t="str">
        <f t="shared" si="1647"/>
        <v>Inviable Sanitariamente</v>
      </c>
      <c r="WLS475" s="44" t="str">
        <f t="shared" si="1647"/>
        <v>Inviable Sanitariamente</v>
      </c>
      <c r="WLT475" s="44" t="str">
        <f t="shared" si="1648"/>
        <v>Inviable Sanitariamente</v>
      </c>
      <c r="WLU475" s="44" t="str">
        <f t="shared" si="1648"/>
        <v>Inviable Sanitariamente</v>
      </c>
      <c r="WLV475" s="44" t="str">
        <f t="shared" si="1648"/>
        <v>Inviable Sanitariamente</v>
      </c>
      <c r="WLW475" s="44" t="str">
        <f t="shared" si="1648"/>
        <v>Inviable Sanitariamente</v>
      </c>
      <c r="WLX475" s="44" t="str">
        <f t="shared" si="1648"/>
        <v>Inviable Sanitariamente</v>
      </c>
      <c r="WLY475" s="44" t="str">
        <f t="shared" si="1648"/>
        <v>Inviable Sanitariamente</v>
      </c>
      <c r="WLZ475" s="44" t="str">
        <f t="shared" si="1648"/>
        <v>Inviable Sanitariamente</v>
      </c>
      <c r="WMA475" s="44" t="str">
        <f t="shared" si="1648"/>
        <v>Inviable Sanitariamente</v>
      </c>
      <c r="WMB475" s="44" t="str">
        <f t="shared" si="1648"/>
        <v>Inviable Sanitariamente</v>
      </c>
      <c r="WMC475" s="44" t="str">
        <f t="shared" si="1648"/>
        <v>Inviable Sanitariamente</v>
      </c>
      <c r="WMD475" s="44" t="str">
        <f t="shared" si="1649"/>
        <v>Inviable Sanitariamente</v>
      </c>
      <c r="WME475" s="44" t="str">
        <f t="shared" si="1649"/>
        <v>Inviable Sanitariamente</v>
      </c>
      <c r="WMF475" s="44" t="str">
        <f t="shared" si="1649"/>
        <v>Inviable Sanitariamente</v>
      </c>
      <c r="WMG475" s="44" t="str">
        <f t="shared" si="1649"/>
        <v>Inviable Sanitariamente</v>
      </c>
      <c r="WMH475" s="44" t="str">
        <f t="shared" si="1649"/>
        <v>Inviable Sanitariamente</v>
      </c>
      <c r="WMI475" s="44" t="str">
        <f t="shared" si="1649"/>
        <v>Inviable Sanitariamente</v>
      </c>
      <c r="WMJ475" s="44" t="str">
        <f t="shared" si="1649"/>
        <v>Inviable Sanitariamente</v>
      </c>
      <c r="WMK475" s="44" t="str">
        <f t="shared" si="1649"/>
        <v>Inviable Sanitariamente</v>
      </c>
      <c r="WML475" s="44" t="str">
        <f t="shared" si="1649"/>
        <v>Inviable Sanitariamente</v>
      </c>
      <c r="WMM475" s="44" t="str">
        <f t="shared" si="1649"/>
        <v>Inviable Sanitariamente</v>
      </c>
      <c r="WMN475" s="44" t="str">
        <f t="shared" si="1650"/>
        <v>Inviable Sanitariamente</v>
      </c>
      <c r="WMO475" s="44" t="str">
        <f t="shared" si="1650"/>
        <v>Inviable Sanitariamente</v>
      </c>
      <c r="WMP475" s="44" t="str">
        <f t="shared" si="1650"/>
        <v>Inviable Sanitariamente</v>
      </c>
      <c r="WMQ475" s="44" t="str">
        <f t="shared" si="1650"/>
        <v>Inviable Sanitariamente</v>
      </c>
      <c r="WMR475" s="44" t="str">
        <f t="shared" si="1650"/>
        <v>Inviable Sanitariamente</v>
      </c>
      <c r="WMS475" s="44" t="str">
        <f t="shared" si="1650"/>
        <v>Inviable Sanitariamente</v>
      </c>
      <c r="WMT475" s="44" t="str">
        <f t="shared" si="1650"/>
        <v>Inviable Sanitariamente</v>
      </c>
      <c r="WMU475" s="44" t="str">
        <f t="shared" si="1650"/>
        <v>Inviable Sanitariamente</v>
      </c>
      <c r="WMV475" s="44" t="str">
        <f t="shared" si="1650"/>
        <v>Inviable Sanitariamente</v>
      </c>
      <c r="WMW475" s="44" t="str">
        <f t="shared" si="1650"/>
        <v>Inviable Sanitariamente</v>
      </c>
      <c r="WMX475" s="44" t="str">
        <f t="shared" si="1651"/>
        <v>Inviable Sanitariamente</v>
      </c>
      <c r="WMY475" s="44" t="str">
        <f t="shared" si="1651"/>
        <v>Inviable Sanitariamente</v>
      </c>
      <c r="WMZ475" s="44" t="str">
        <f t="shared" si="1651"/>
        <v>Inviable Sanitariamente</v>
      </c>
      <c r="WNA475" s="44" t="str">
        <f t="shared" si="1651"/>
        <v>Inviable Sanitariamente</v>
      </c>
      <c r="WNB475" s="44" t="str">
        <f t="shared" si="1651"/>
        <v>Inviable Sanitariamente</v>
      </c>
      <c r="WNC475" s="44" t="str">
        <f t="shared" si="1651"/>
        <v>Inviable Sanitariamente</v>
      </c>
      <c r="WND475" s="44" t="str">
        <f t="shared" si="1651"/>
        <v>Inviable Sanitariamente</v>
      </c>
      <c r="WNE475" s="44" t="str">
        <f t="shared" si="1651"/>
        <v>Inviable Sanitariamente</v>
      </c>
      <c r="WNF475" s="44" t="str">
        <f t="shared" si="1651"/>
        <v>Inviable Sanitariamente</v>
      </c>
      <c r="WNG475" s="44" t="str">
        <f t="shared" si="1651"/>
        <v>Inviable Sanitariamente</v>
      </c>
      <c r="WNH475" s="44" t="str">
        <f t="shared" si="1652"/>
        <v>Inviable Sanitariamente</v>
      </c>
      <c r="WNI475" s="44" t="str">
        <f t="shared" si="1652"/>
        <v>Inviable Sanitariamente</v>
      </c>
      <c r="WNJ475" s="44" t="str">
        <f t="shared" si="1652"/>
        <v>Inviable Sanitariamente</v>
      </c>
      <c r="WNK475" s="44" t="str">
        <f t="shared" si="1652"/>
        <v>Inviable Sanitariamente</v>
      </c>
      <c r="WNL475" s="44" t="str">
        <f t="shared" si="1652"/>
        <v>Inviable Sanitariamente</v>
      </c>
      <c r="WNM475" s="44" t="str">
        <f t="shared" si="1652"/>
        <v>Inviable Sanitariamente</v>
      </c>
      <c r="WNN475" s="44" t="str">
        <f t="shared" si="1652"/>
        <v>Inviable Sanitariamente</v>
      </c>
      <c r="WNO475" s="44" t="str">
        <f t="shared" si="1652"/>
        <v>Inviable Sanitariamente</v>
      </c>
      <c r="WNP475" s="44" t="str">
        <f t="shared" si="1652"/>
        <v>Inviable Sanitariamente</v>
      </c>
      <c r="WNQ475" s="44" t="str">
        <f t="shared" si="1652"/>
        <v>Inviable Sanitariamente</v>
      </c>
      <c r="WNR475" s="44" t="str">
        <f t="shared" si="1653"/>
        <v>Inviable Sanitariamente</v>
      </c>
      <c r="WNS475" s="44" t="str">
        <f t="shared" si="1653"/>
        <v>Inviable Sanitariamente</v>
      </c>
      <c r="WNT475" s="44" t="str">
        <f t="shared" si="1653"/>
        <v>Inviable Sanitariamente</v>
      </c>
      <c r="WNU475" s="44" t="str">
        <f t="shared" si="1653"/>
        <v>Inviable Sanitariamente</v>
      </c>
      <c r="WNV475" s="44" t="str">
        <f t="shared" si="1653"/>
        <v>Inviable Sanitariamente</v>
      </c>
      <c r="WNW475" s="44" t="str">
        <f t="shared" si="1653"/>
        <v>Inviable Sanitariamente</v>
      </c>
      <c r="WNX475" s="44" t="str">
        <f t="shared" si="1653"/>
        <v>Inviable Sanitariamente</v>
      </c>
      <c r="WNY475" s="44" t="str">
        <f t="shared" si="1653"/>
        <v>Inviable Sanitariamente</v>
      </c>
      <c r="WNZ475" s="44" t="str">
        <f t="shared" si="1653"/>
        <v>Inviable Sanitariamente</v>
      </c>
      <c r="WOA475" s="44" t="str">
        <f t="shared" si="1653"/>
        <v>Inviable Sanitariamente</v>
      </c>
      <c r="WOB475" s="44" t="str">
        <f t="shared" si="1654"/>
        <v>Inviable Sanitariamente</v>
      </c>
      <c r="WOC475" s="44" t="str">
        <f t="shared" si="1654"/>
        <v>Inviable Sanitariamente</v>
      </c>
      <c r="WOD475" s="44" t="str">
        <f t="shared" si="1654"/>
        <v>Inviable Sanitariamente</v>
      </c>
      <c r="WOE475" s="44" t="str">
        <f t="shared" si="1654"/>
        <v>Inviable Sanitariamente</v>
      </c>
      <c r="WOF475" s="44" t="str">
        <f t="shared" si="1654"/>
        <v>Inviable Sanitariamente</v>
      </c>
      <c r="WOG475" s="44" t="str">
        <f t="shared" si="1654"/>
        <v>Inviable Sanitariamente</v>
      </c>
      <c r="WOH475" s="44" t="str">
        <f t="shared" si="1654"/>
        <v>Inviable Sanitariamente</v>
      </c>
      <c r="WOI475" s="44" t="str">
        <f t="shared" si="1654"/>
        <v>Inviable Sanitariamente</v>
      </c>
      <c r="WOJ475" s="44" t="str">
        <f t="shared" si="1654"/>
        <v>Inviable Sanitariamente</v>
      </c>
      <c r="WOK475" s="44" t="str">
        <f t="shared" si="1654"/>
        <v>Inviable Sanitariamente</v>
      </c>
      <c r="WOL475" s="44" t="str">
        <f t="shared" si="1655"/>
        <v>Inviable Sanitariamente</v>
      </c>
      <c r="WOM475" s="44" t="str">
        <f t="shared" si="1655"/>
        <v>Inviable Sanitariamente</v>
      </c>
      <c r="WON475" s="44" t="str">
        <f t="shared" si="1655"/>
        <v>Inviable Sanitariamente</v>
      </c>
      <c r="WOO475" s="44" t="str">
        <f t="shared" si="1655"/>
        <v>Inviable Sanitariamente</v>
      </c>
      <c r="WOP475" s="44" t="str">
        <f t="shared" si="1655"/>
        <v>Inviable Sanitariamente</v>
      </c>
      <c r="WOQ475" s="44" t="str">
        <f t="shared" si="1655"/>
        <v>Inviable Sanitariamente</v>
      </c>
      <c r="WOR475" s="44" t="str">
        <f t="shared" si="1655"/>
        <v>Inviable Sanitariamente</v>
      </c>
      <c r="WOS475" s="44" t="str">
        <f t="shared" si="1655"/>
        <v>Inviable Sanitariamente</v>
      </c>
      <c r="WOT475" s="44" t="str">
        <f t="shared" si="1655"/>
        <v>Inviable Sanitariamente</v>
      </c>
      <c r="WOU475" s="44" t="str">
        <f t="shared" si="1655"/>
        <v>Inviable Sanitariamente</v>
      </c>
      <c r="WOV475" s="44" t="str">
        <f t="shared" si="1656"/>
        <v>Inviable Sanitariamente</v>
      </c>
      <c r="WOW475" s="44" t="str">
        <f t="shared" si="1656"/>
        <v>Inviable Sanitariamente</v>
      </c>
      <c r="WOX475" s="44" t="str">
        <f t="shared" si="1656"/>
        <v>Inviable Sanitariamente</v>
      </c>
      <c r="WOY475" s="44" t="str">
        <f t="shared" si="1656"/>
        <v>Inviable Sanitariamente</v>
      </c>
      <c r="WOZ475" s="44" t="str">
        <f t="shared" si="1656"/>
        <v>Inviable Sanitariamente</v>
      </c>
      <c r="WPA475" s="44" t="str">
        <f t="shared" si="1656"/>
        <v>Inviable Sanitariamente</v>
      </c>
      <c r="WPB475" s="44" t="str">
        <f t="shared" si="1656"/>
        <v>Inviable Sanitariamente</v>
      </c>
      <c r="WPC475" s="44" t="str">
        <f t="shared" si="1656"/>
        <v>Inviable Sanitariamente</v>
      </c>
      <c r="WPD475" s="44" t="str">
        <f t="shared" si="1656"/>
        <v>Inviable Sanitariamente</v>
      </c>
      <c r="WPE475" s="44" t="str">
        <f t="shared" si="1656"/>
        <v>Inviable Sanitariamente</v>
      </c>
      <c r="WPF475" s="44" t="str">
        <f t="shared" si="1657"/>
        <v>Inviable Sanitariamente</v>
      </c>
      <c r="WPG475" s="44" t="str">
        <f t="shared" si="1657"/>
        <v>Inviable Sanitariamente</v>
      </c>
      <c r="WPH475" s="44" t="str">
        <f t="shared" si="1657"/>
        <v>Inviable Sanitariamente</v>
      </c>
      <c r="WPI475" s="44" t="str">
        <f t="shared" si="1657"/>
        <v>Inviable Sanitariamente</v>
      </c>
      <c r="WPJ475" s="44" t="str">
        <f t="shared" si="1657"/>
        <v>Inviable Sanitariamente</v>
      </c>
      <c r="WPK475" s="44" t="str">
        <f t="shared" si="1657"/>
        <v>Inviable Sanitariamente</v>
      </c>
      <c r="WPL475" s="44" t="str">
        <f t="shared" si="1657"/>
        <v>Inviable Sanitariamente</v>
      </c>
      <c r="WPM475" s="44" t="str">
        <f t="shared" si="1657"/>
        <v>Inviable Sanitariamente</v>
      </c>
      <c r="WPN475" s="44" t="str">
        <f t="shared" si="1657"/>
        <v>Inviable Sanitariamente</v>
      </c>
      <c r="WPO475" s="44" t="str">
        <f t="shared" si="1657"/>
        <v>Inviable Sanitariamente</v>
      </c>
      <c r="WPP475" s="44" t="str">
        <f t="shared" si="1658"/>
        <v>Inviable Sanitariamente</v>
      </c>
      <c r="WPQ475" s="44" t="str">
        <f t="shared" si="1658"/>
        <v>Inviable Sanitariamente</v>
      </c>
      <c r="WPR475" s="44" t="str">
        <f t="shared" si="1658"/>
        <v>Inviable Sanitariamente</v>
      </c>
      <c r="WPS475" s="44" t="str">
        <f t="shared" si="1658"/>
        <v>Inviable Sanitariamente</v>
      </c>
      <c r="WPT475" s="44" t="str">
        <f t="shared" si="1658"/>
        <v>Inviable Sanitariamente</v>
      </c>
      <c r="WPU475" s="44" t="str">
        <f t="shared" si="1658"/>
        <v>Inviable Sanitariamente</v>
      </c>
      <c r="WPV475" s="44" t="str">
        <f t="shared" si="1658"/>
        <v>Inviable Sanitariamente</v>
      </c>
      <c r="WPW475" s="44" t="str">
        <f t="shared" si="1658"/>
        <v>Inviable Sanitariamente</v>
      </c>
      <c r="WPX475" s="44" t="str">
        <f t="shared" si="1658"/>
        <v>Inviable Sanitariamente</v>
      </c>
      <c r="WPY475" s="44" t="str">
        <f t="shared" si="1658"/>
        <v>Inviable Sanitariamente</v>
      </c>
      <c r="WPZ475" s="44" t="str">
        <f t="shared" si="1659"/>
        <v>Inviable Sanitariamente</v>
      </c>
      <c r="WQA475" s="44" t="str">
        <f t="shared" si="1659"/>
        <v>Inviable Sanitariamente</v>
      </c>
      <c r="WQB475" s="44" t="str">
        <f t="shared" si="1659"/>
        <v>Inviable Sanitariamente</v>
      </c>
      <c r="WQC475" s="44" t="str">
        <f t="shared" si="1659"/>
        <v>Inviable Sanitariamente</v>
      </c>
      <c r="WQD475" s="44" t="str">
        <f t="shared" si="1659"/>
        <v>Inviable Sanitariamente</v>
      </c>
      <c r="WQE475" s="44" t="str">
        <f t="shared" si="1659"/>
        <v>Inviable Sanitariamente</v>
      </c>
      <c r="WQF475" s="44" t="str">
        <f t="shared" si="1659"/>
        <v>Inviable Sanitariamente</v>
      </c>
      <c r="WQG475" s="44" t="str">
        <f t="shared" si="1659"/>
        <v>Inviable Sanitariamente</v>
      </c>
      <c r="WQH475" s="44" t="str">
        <f t="shared" si="1659"/>
        <v>Inviable Sanitariamente</v>
      </c>
      <c r="WQI475" s="44" t="str">
        <f t="shared" si="1659"/>
        <v>Inviable Sanitariamente</v>
      </c>
      <c r="WQJ475" s="44" t="str">
        <f t="shared" si="1660"/>
        <v>Inviable Sanitariamente</v>
      </c>
      <c r="WQK475" s="44" t="str">
        <f t="shared" si="1660"/>
        <v>Inviable Sanitariamente</v>
      </c>
      <c r="WQL475" s="44" t="str">
        <f t="shared" si="1660"/>
        <v>Inviable Sanitariamente</v>
      </c>
      <c r="WQM475" s="44" t="str">
        <f t="shared" si="1660"/>
        <v>Inviable Sanitariamente</v>
      </c>
      <c r="WQN475" s="44" t="str">
        <f t="shared" si="1660"/>
        <v>Inviable Sanitariamente</v>
      </c>
      <c r="WQO475" s="44" t="str">
        <f t="shared" si="1660"/>
        <v>Inviable Sanitariamente</v>
      </c>
      <c r="WQP475" s="44" t="str">
        <f t="shared" si="1660"/>
        <v>Inviable Sanitariamente</v>
      </c>
      <c r="WQQ475" s="44" t="str">
        <f t="shared" si="1660"/>
        <v>Inviable Sanitariamente</v>
      </c>
      <c r="WQR475" s="44" t="str">
        <f t="shared" si="1660"/>
        <v>Inviable Sanitariamente</v>
      </c>
      <c r="WQS475" s="44" t="str">
        <f t="shared" si="1660"/>
        <v>Inviable Sanitariamente</v>
      </c>
      <c r="WQT475" s="44" t="str">
        <f t="shared" si="1661"/>
        <v>Inviable Sanitariamente</v>
      </c>
      <c r="WQU475" s="44" t="str">
        <f t="shared" si="1661"/>
        <v>Inviable Sanitariamente</v>
      </c>
      <c r="WQV475" s="44" t="str">
        <f t="shared" si="1661"/>
        <v>Inviable Sanitariamente</v>
      </c>
      <c r="WQW475" s="44" t="str">
        <f t="shared" si="1661"/>
        <v>Inviable Sanitariamente</v>
      </c>
      <c r="WQX475" s="44" t="str">
        <f t="shared" si="1661"/>
        <v>Inviable Sanitariamente</v>
      </c>
      <c r="WQY475" s="44" t="str">
        <f t="shared" si="1661"/>
        <v>Inviable Sanitariamente</v>
      </c>
      <c r="WQZ475" s="44" t="str">
        <f t="shared" si="1661"/>
        <v>Inviable Sanitariamente</v>
      </c>
      <c r="WRA475" s="44" t="str">
        <f t="shared" si="1661"/>
        <v>Inviable Sanitariamente</v>
      </c>
      <c r="WRB475" s="44" t="str">
        <f t="shared" si="1661"/>
        <v>Inviable Sanitariamente</v>
      </c>
      <c r="WRC475" s="44" t="str">
        <f t="shared" si="1661"/>
        <v>Inviable Sanitariamente</v>
      </c>
      <c r="WRD475" s="44" t="str">
        <f t="shared" si="1662"/>
        <v>Inviable Sanitariamente</v>
      </c>
      <c r="WRE475" s="44" t="str">
        <f t="shared" si="1662"/>
        <v>Inviable Sanitariamente</v>
      </c>
      <c r="WRF475" s="44" t="str">
        <f t="shared" si="1662"/>
        <v>Inviable Sanitariamente</v>
      </c>
      <c r="WRG475" s="44" t="str">
        <f t="shared" si="1662"/>
        <v>Inviable Sanitariamente</v>
      </c>
      <c r="WRH475" s="44" t="str">
        <f t="shared" si="1662"/>
        <v>Inviable Sanitariamente</v>
      </c>
      <c r="WRI475" s="44" t="str">
        <f t="shared" si="1662"/>
        <v>Inviable Sanitariamente</v>
      </c>
      <c r="WRJ475" s="44" t="str">
        <f t="shared" si="1662"/>
        <v>Inviable Sanitariamente</v>
      </c>
      <c r="WRK475" s="44" t="str">
        <f t="shared" si="1662"/>
        <v>Inviable Sanitariamente</v>
      </c>
      <c r="WRL475" s="44" t="str">
        <f t="shared" si="1662"/>
        <v>Inviable Sanitariamente</v>
      </c>
      <c r="WRM475" s="44" t="str">
        <f t="shared" si="1662"/>
        <v>Inviable Sanitariamente</v>
      </c>
      <c r="WRN475" s="44" t="str">
        <f t="shared" si="1663"/>
        <v>Inviable Sanitariamente</v>
      </c>
      <c r="WRO475" s="44" t="str">
        <f t="shared" si="1663"/>
        <v>Inviable Sanitariamente</v>
      </c>
      <c r="WRP475" s="44" t="str">
        <f t="shared" si="1663"/>
        <v>Inviable Sanitariamente</v>
      </c>
      <c r="WRQ475" s="44" t="str">
        <f t="shared" si="1663"/>
        <v>Inviable Sanitariamente</v>
      </c>
      <c r="WRR475" s="44" t="str">
        <f t="shared" si="1663"/>
        <v>Inviable Sanitariamente</v>
      </c>
      <c r="WRS475" s="44" t="str">
        <f t="shared" si="1663"/>
        <v>Inviable Sanitariamente</v>
      </c>
      <c r="WRT475" s="44" t="str">
        <f t="shared" si="1663"/>
        <v>Inviable Sanitariamente</v>
      </c>
      <c r="WRU475" s="44" t="str">
        <f t="shared" si="1663"/>
        <v>Inviable Sanitariamente</v>
      </c>
      <c r="WRV475" s="44" t="str">
        <f t="shared" si="1663"/>
        <v>Inviable Sanitariamente</v>
      </c>
      <c r="WRW475" s="44" t="str">
        <f t="shared" si="1663"/>
        <v>Inviable Sanitariamente</v>
      </c>
      <c r="WRX475" s="44" t="str">
        <f t="shared" si="1664"/>
        <v>Inviable Sanitariamente</v>
      </c>
      <c r="WRY475" s="44" t="str">
        <f t="shared" si="1664"/>
        <v>Inviable Sanitariamente</v>
      </c>
      <c r="WRZ475" s="44" t="str">
        <f t="shared" si="1664"/>
        <v>Inviable Sanitariamente</v>
      </c>
      <c r="WSA475" s="44" t="str">
        <f t="shared" si="1664"/>
        <v>Inviable Sanitariamente</v>
      </c>
      <c r="WSB475" s="44" t="str">
        <f t="shared" si="1664"/>
        <v>Inviable Sanitariamente</v>
      </c>
      <c r="WSC475" s="44" t="str">
        <f t="shared" si="1664"/>
        <v>Inviable Sanitariamente</v>
      </c>
      <c r="WSD475" s="44" t="str">
        <f t="shared" si="1664"/>
        <v>Inviable Sanitariamente</v>
      </c>
      <c r="WSE475" s="44" t="str">
        <f t="shared" si="1664"/>
        <v>Inviable Sanitariamente</v>
      </c>
      <c r="WSF475" s="44" t="str">
        <f t="shared" si="1664"/>
        <v>Inviable Sanitariamente</v>
      </c>
      <c r="WSG475" s="44" t="str">
        <f t="shared" si="1664"/>
        <v>Inviable Sanitariamente</v>
      </c>
      <c r="WSH475" s="44" t="str">
        <f t="shared" si="1665"/>
        <v>Inviable Sanitariamente</v>
      </c>
      <c r="WSI475" s="44" t="str">
        <f t="shared" si="1665"/>
        <v>Inviable Sanitariamente</v>
      </c>
      <c r="WSJ475" s="44" t="str">
        <f t="shared" si="1665"/>
        <v>Inviable Sanitariamente</v>
      </c>
      <c r="WSK475" s="44" t="str">
        <f t="shared" si="1665"/>
        <v>Inviable Sanitariamente</v>
      </c>
      <c r="WSL475" s="44" t="str">
        <f t="shared" si="1665"/>
        <v>Inviable Sanitariamente</v>
      </c>
      <c r="WSM475" s="44" t="str">
        <f t="shared" si="1665"/>
        <v>Inviable Sanitariamente</v>
      </c>
      <c r="WSN475" s="44" t="str">
        <f t="shared" si="1665"/>
        <v>Inviable Sanitariamente</v>
      </c>
      <c r="WSO475" s="44" t="str">
        <f t="shared" si="1665"/>
        <v>Inviable Sanitariamente</v>
      </c>
      <c r="WSP475" s="44" t="str">
        <f t="shared" si="1665"/>
        <v>Inviable Sanitariamente</v>
      </c>
      <c r="WSQ475" s="44" t="str">
        <f t="shared" si="1665"/>
        <v>Inviable Sanitariamente</v>
      </c>
      <c r="WSR475" s="44" t="str">
        <f t="shared" si="1666"/>
        <v>Inviable Sanitariamente</v>
      </c>
      <c r="WSS475" s="44" t="str">
        <f t="shared" si="1666"/>
        <v>Inviable Sanitariamente</v>
      </c>
      <c r="WST475" s="44" t="str">
        <f t="shared" si="1666"/>
        <v>Inviable Sanitariamente</v>
      </c>
      <c r="WSU475" s="44" t="str">
        <f t="shared" si="1666"/>
        <v>Inviable Sanitariamente</v>
      </c>
      <c r="WSV475" s="44" t="str">
        <f t="shared" si="1666"/>
        <v>Inviable Sanitariamente</v>
      </c>
      <c r="WSW475" s="44" t="str">
        <f t="shared" si="1666"/>
        <v>Inviable Sanitariamente</v>
      </c>
      <c r="WSX475" s="44" t="str">
        <f t="shared" si="1666"/>
        <v>Inviable Sanitariamente</v>
      </c>
      <c r="WSY475" s="44" t="str">
        <f t="shared" si="1666"/>
        <v>Inviable Sanitariamente</v>
      </c>
      <c r="WSZ475" s="44" t="str">
        <f t="shared" si="1666"/>
        <v>Inviable Sanitariamente</v>
      </c>
      <c r="WTA475" s="44" t="str">
        <f t="shared" si="1666"/>
        <v>Inviable Sanitariamente</v>
      </c>
      <c r="WTB475" s="44" t="str">
        <f t="shared" si="1667"/>
        <v>Inviable Sanitariamente</v>
      </c>
      <c r="WTC475" s="44" t="str">
        <f t="shared" si="1667"/>
        <v>Inviable Sanitariamente</v>
      </c>
      <c r="WTD475" s="44" t="str">
        <f t="shared" si="1667"/>
        <v>Inviable Sanitariamente</v>
      </c>
      <c r="WTE475" s="44" t="str">
        <f t="shared" si="1667"/>
        <v>Inviable Sanitariamente</v>
      </c>
      <c r="WTF475" s="44" t="str">
        <f t="shared" si="1667"/>
        <v>Inviable Sanitariamente</v>
      </c>
      <c r="WTG475" s="44" t="str">
        <f t="shared" si="1667"/>
        <v>Inviable Sanitariamente</v>
      </c>
      <c r="WTH475" s="44" t="str">
        <f t="shared" si="1667"/>
        <v>Inviable Sanitariamente</v>
      </c>
      <c r="WTI475" s="44" t="str">
        <f t="shared" si="1667"/>
        <v>Inviable Sanitariamente</v>
      </c>
      <c r="WTJ475" s="44" t="str">
        <f t="shared" si="1667"/>
        <v>Inviable Sanitariamente</v>
      </c>
      <c r="WTK475" s="44" t="str">
        <f t="shared" si="1667"/>
        <v>Inviable Sanitariamente</v>
      </c>
      <c r="WTL475" s="44" t="str">
        <f t="shared" si="1668"/>
        <v>Inviable Sanitariamente</v>
      </c>
      <c r="WTM475" s="44" t="str">
        <f t="shared" si="1668"/>
        <v>Inviable Sanitariamente</v>
      </c>
      <c r="WTN475" s="44" t="str">
        <f t="shared" si="1668"/>
        <v>Inviable Sanitariamente</v>
      </c>
      <c r="WTO475" s="44" t="str">
        <f t="shared" si="1668"/>
        <v>Inviable Sanitariamente</v>
      </c>
      <c r="WTP475" s="44" t="str">
        <f t="shared" si="1668"/>
        <v>Inviable Sanitariamente</v>
      </c>
      <c r="WTQ475" s="44" t="str">
        <f t="shared" si="1668"/>
        <v>Inviable Sanitariamente</v>
      </c>
      <c r="WTR475" s="44" t="str">
        <f t="shared" si="1668"/>
        <v>Inviable Sanitariamente</v>
      </c>
      <c r="WTS475" s="44" t="str">
        <f t="shared" si="1668"/>
        <v>Inviable Sanitariamente</v>
      </c>
      <c r="WTT475" s="44" t="str">
        <f t="shared" si="1668"/>
        <v>Inviable Sanitariamente</v>
      </c>
      <c r="WTU475" s="44" t="str">
        <f t="shared" si="1668"/>
        <v>Inviable Sanitariamente</v>
      </c>
      <c r="WTV475" s="44" t="str">
        <f t="shared" si="1669"/>
        <v>Inviable Sanitariamente</v>
      </c>
      <c r="WTW475" s="44" t="str">
        <f t="shared" si="1669"/>
        <v>Inviable Sanitariamente</v>
      </c>
      <c r="WTX475" s="44" t="str">
        <f t="shared" si="1669"/>
        <v>Inviable Sanitariamente</v>
      </c>
      <c r="WTY475" s="44" t="str">
        <f t="shared" si="1669"/>
        <v>Inviable Sanitariamente</v>
      </c>
      <c r="WTZ475" s="44" t="str">
        <f t="shared" si="1669"/>
        <v>Inviable Sanitariamente</v>
      </c>
      <c r="WUA475" s="44" t="str">
        <f t="shared" si="1669"/>
        <v>Inviable Sanitariamente</v>
      </c>
      <c r="WUB475" s="44" t="str">
        <f t="shared" si="1669"/>
        <v>Inviable Sanitariamente</v>
      </c>
      <c r="WUC475" s="44" t="str">
        <f t="shared" si="1669"/>
        <v>Inviable Sanitariamente</v>
      </c>
      <c r="WUD475" s="44" t="str">
        <f t="shared" si="1669"/>
        <v>Inviable Sanitariamente</v>
      </c>
      <c r="WUE475" s="44" t="str">
        <f t="shared" si="1669"/>
        <v>Inviable Sanitariamente</v>
      </c>
      <c r="WUF475" s="44" t="str">
        <f t="shared" si="1670"/>
        <v>Inviable Sanitariamente</v>
      </c>
      <c r="WUG475" s="44" t="str">
        <f t="shared" si="1670"/>
        <v>Inviable Sanitariamente</v>
      </c>
      <c r="WUH475" s="44" t="str">
        <f t="shared" si="1670"/>
        <v>Inviable Sanitariamente</v>
      </c>
      <c r="WUI475" s="44" t="str">
        <f t="shared" si="1670"/>
        <v>Inviable Sanitariamente</v>
      </c>
      <c r="WUJ475" s="44" t="str">
        <f t="shared" si="1670"/>
        <v>Inviable Sanitariamente</v>
      </c>
      <c r="WUK475" s="44" t="str">
        <f t="shared" si="1670"/>
        <v>Inviable Sanitariamente</v>
      </c>
      <c r="WUL475" s="44" t="str">
        <f t="shared" si="1670"/>
        <v>Inviable Sanitariamente</v>
      </c>
      <c r="WUM475" s="44" t="str">
        <f t="shared" si="1670"/>
        <v>Inviable Sanitariamente</v>
      </c>
      <c r="WUN475" s="44" t="str">
        <f t="shared" si="1670"/>
        <v>Inviable Sanitariamente</v>
      </c>
      <c r="WUO475" s="44" t="str">
        <f t="shared" si="1670"/>
        <v>Inviable Sanitariamente</v>
      </c>
      <c r="WUP475" s="44" t="str">
        <f t="shared" si="1671"/>
        <v>Inviable Sanitariamente</v>
      </c>
      <c r="WUQ475" s="44" t="str">
        <f t="shared" si="1671"/>
        <v>Inviable Sanitariamente</v>
      </c>
      <c r="WUR475" s="44" t="str">
        <f t="shared" si="1671"/>
        <v>Inviable Sanitariamente</v>
      </c>
      <c r="WUS475" s="44" t="str">
        <f t="shared" si="1671"/>
        <v>Inviable Sanitariamente</v>
      </c>
      <c r="WUT475" s="44" t="str">
        <f t="shared" si="1671"/>
        <v>Inviable Sanitariamente</v>
      </c>
      <c r="WUU475" s="44" t="str">
        <f t="shared" si="1671"/>
        <v>Inviable Sanitariamente</v>
      </c>
      <c r="WUV475" s="44" t="str">
        <f t="shared" si="1671"/>
        <v>Inviable Sanitariamente</v>
      </c>
      <c r="WUW475" s="44" t="str">
        <f t="shared" si="1671"/>
        <v>Inviable Sanitariamente</v>
      </c>
      <c r="WUX475" s="44" t="str">
        <f t="shared" si="1671"/>
        <v>Inviable Sanitariamente</v>
      </c>
      <c r="WUY475" s="44" t="str">
        <f t="shared" si="1671"/>
        <v>Inviable Sanitariamente</v>
      </c>
      <c r="WUZ475" s="44" t="str">
        <f t="shared" si="1672"/>
        <v>Inviable Sanitariamente</v>
      </c>
      <c r="WVA475" s="44" t="str">
        <f t="shared" si="1672"/>
        <v>Inviable Sanitariamente</v>
      </c>
      <c r="WVB475" s="44" t="str">
        <f t="shared" si="1672"/>
        <v>Inviable Sanitariamente</v>
      </c>
      <c r="WVC475" s="44" t="str">
        <f t="shared" si="1672"/>
        <v>Inviable Sanitariamente</v>
      </c>
      <c r="WVD475" s="44" t="str">
        <f t="shared" si="1672"/>
        <v>Inviable Sanitariamente</v>
      </c>
      <c r="WVE475" s="44" t="str">
        <f t="shared" si="1672"/>
        <v>Inviable Sanitariamente</v>
      </c>
      <c r="WVF475" s="44" t="str">
        <f t="shared" si="1672"/>
        <v>Inviable Sanitariamente</v>
      </c>
      <c r="WVG475" s="44" t="str">
        <f t="shared" si="1672"/>
        <v>Inviable Sanitariamente</v>
      </c>
      <c r="WVH475" s="44" t="str">
        <f t="shared" si="1672"/>
        <v>Inviable Sanitariamente</v>
      </c>
      <c r="WVI475" s="44" t="str">
        <f t="shared" si="1672"/>
        <v>Inviable Sanitariamente</v>
      </c>
      <c r="WVJ475" s="44" t="str">
        <f t="shared" si="1673"/>
        <v>Inviable Sanitariamente</v>
      </c>
      <c r="WVK475" s="44" t="str">
        <f t="shared" si="1673"/>
        <v>Inviable Sanitariamente</v>
      </c>
      <c r="WVL475" s="44" t="str">
        <f t="shared" si="1673"/>
        <v>Inviable Sanitariamente</v>
      </c>
      <c r="WVM475" s="44" t="str">
        <f t="shared" si="1673"/>
        <v>Inviable Sanitariamente</v>
      </c>
      <c r="WVN475" s="44" t="str">
        <f t="shared" si="1673"/>
        <v>Inviable Sanitariamente</v>
      </c>
      <c r="WVO475" s="44" t="str">
        <f t="shared" si="1673"/>
        <v>Inviable Sanitariamente</v>
      </c>
      <c r="WVP475" s="44" t="str">
        <f t="shared" si="1673"/>
        <v>Inviable Sanitariamente</v>
      </c>
      <c r="WVQ475" s="44" t="str">
        <f t="shared" si="1673"/>
        <v>Inviable Sanitariamente</v>
      </c>
      <c r="WVR475" s="44" t="str">
        <f t="shared" si="1673"/>
        <v>Inviable Sanitariamente</v>
      </c>
      <c r="WVS475" s="44" t="str">
        <f t="shared" si="1673"/>
        <v>Inviable Sanitariamente</v>
      </c>
      <c r="WVT475" s="44" t="str">
        <f t="shared" si="1674"/>
        <v>Inviable Sanitariamente</v>
      </c>
      <c r="WVU475" s="44" t="str">
        <f t="shared" si="1674"/>
        <v>Inviable Sanitariamente</v>
      </c>
      <c r="WVV475" s="44" t="str">
        <f t="shared" si="1674"/>
        <v>Inviable Sanitariamente</v>
      </c>
      <c r="WVW475" s="44" t="str">
        <f t="shared" si="1674"/>
        <v>Inviable Sanitariamente</v>
      </c>
      <c r="WVX475" s="44" t="str">
        <f t="shared" si="1674"/>
        <v>Inviable Sanitariamente</v>
      </c>
      <c r="WVY475" s="44" t="str">
        <f t="shared" si="1674"/>
        <v>Inviable Sanitariamente</v>
      </c>
      <c r="WVZ475" s="44" t="str">
        <f t="shared" si="1674"/>
        <v>Inviable Sanitariamente</v>
      </c>
      <c r="WWA475" s="44" t="str">
        <f t="shared" si="1674"/>
        <v>Inviable Sanitariamente</v>
      </c>
      <c r="WWB475" s="44" t="str">
        <f t="shared" si="1674"/>
        <v>Inviable Sanitariamente</v>
      </c>
      <c r="WWC475" s="44" t="str">
        <f t="shared" si="1674"/>
        <v>Inviable Sanitariamente</v>
      </c>
      <c r="WWD475" s="44" t="str">
        <f t="shared" si="1675"/>
        <v>Inviable Sanitariamente</v>
      </c>
      <c r="WWE475" s="44" t="str">
        <f t="shared" si="1675"/>
        <v>Inviable Sanitariamente</v>
      </c>
      <c r="WWF475" s="44" t="str">
        <f t="shared" si="1675"/>
        <v>Inviable Sanitariamente</v>
      </c>
      <c r="WWG475" s="44" t="str">
        <f t="shared" si="1675"/>
        <v>Inviable Sanitariamente</v>
      </c>
      <c r="WWH475" s="44" t="str">
        <f t="shared" si="1675"/>
        <v>Inviable Sanitariamente</v>
      </c>
      <c r="WWI475" s="44" t="str">
        <f t="shared" si="1675"/>
        <v>Inviable Sanitariamente</v>
      </c>
      <c r="WWJ475" s="44" t="str">
        <f t="shared" si="1675"/>
        <v>Inviable Sanitariamente</v>
      </c>
      <c r="WWK475" s="44" t="str">
        <f t="shared" si="1675"/>
        <v>Inviable Sanitariamente</v>
      </c>
      <c r="WWL475" s="44" t="str">
        <f t="shared" si="1675"/>
        <v>Inviable Sanitariamente</v>
      </c>
      <c r="WWM475" s="44" t="str">
        <f t="shared" si="1675"/>
        <v>Inviable Sanitariamente</v>
      </c>
      <c r="WWN475" s="44" t="str">
        <f t="shared" si="1676"/>
        <v>Inviable Sanitariamente</v>
      </c>
      <c r="WWO475" s="44" t="str">
        <f t="shared" si="1676"/>
        <v>Inviable Sanitariamente</v>
      </c>
      <c r="WWP475" s="44" t="str">
        <f t="shared" si="1676"/>
        <v>Inviable Sanitariamente</v>
      </c>
      <c r="WWQ475" s="44" t="str">
        <f t="shared" si="1676"/>
        <v>Inviable Sanitariamente</v>
      </c>
      <c r="WWR475" s="44" t="str">
        <f t="shared" si="1676"/>
        <v>Inviable Sanitariamente</v>
      </c>
      <c r="WWS475" s="44" t="str">
        <f t="shared" si="1676"/>
        <v>Inviable Sanitariamente</v>
      </c>
      <c r="WWT475" s="44" t="str">
        <f t="shared" si="1676"/>
        <v>Inviable Sanitariamente</v>
      </c>
      <c r="WWU475" s="44" t="str">
        <f t="shared" si="1676"/>
        <v>Inviable Sanitariamente</v>
      </c>
      <c r="WWV475" s="44" t="str">
        <f t="shared" si="1676"/>
        <v>Inviable Sanitariamente</v>
      </c>
      <c r="WWW475" s="44" t="str">
        <f t="shared" si="1676"/>
        <v>Inviable Sanitariamente</v>
      </c>
      <c r="WWX475" s="44" t="str">
        <f t="shared" si="1677"/>
        <v>Inviable Sanitariamente</v>
      </c>
      <c r="WWY475" s="44" t="str">
        <f t="shared" si="1677"/>
        <v>Inviable Sanitariamente</v>
      </c>
      <c r="WWZ475" s="44" t="str">
        <f t="shared" si="1677"/>
        <v>Inviable Sanitariamente</v>
      </c>
      <c r="WXA475" s="44" t="str">
        <f t="shared" si="1677"/>
        <v>Inviable Sanitariamente</v>
      </c>
      <c r="WXB475" s="44" t="str">
        <f t="shared" si="1677"/>
        <v>Inviable Sanitariamente</v>
      </c>
      <c r="WXC475" s="44" t="str">
        <f t="shared" si="1677"/>
        <v>Inviable Sanitariamente</v>
      </c>
      <c r="WXD475" s="44" t="str">
        <f t="shared" si="1677"/>
        <v>Inviable Sanitariamente</v>
      </c>
      <c r="WXE475" s="44" t="str">
        <f t="shared" si="1677"/>
        <v>Inviable Sanitariamente</v>
      </c>
      <c r="WXF475" s="44" t="str">
        <f t="shared" si="1677"/>
        <v>Inviable Sanitariamente</v>
      </c>
      <c r="WXG475" s="44" t="str">
        <f t="shared" si="1677"/>
        <v>Inviable Sanitariamente</v>
      </c>
      <c r="WXH475" s="44" t="str">
        <f t="shared" si="1678"/>
        <v>Inviable Sanitariamente</v>
      </c>
      <c r="WXI475" s="44" t="str">
        <f t="shared" si="1678"/>
        <v>Inviable Sanitariamente</v>
      </c>
      <c r="WXJ475" s="44" t="str">
        <f t="shared" si="1678"/>
        <v>Inviable Sanitariamente</v>
      </c>
      <c r="WXK475" s="44" t="str">
        <f t="shared" si="1678"/>
        <v>Inviable Sanitariamente</v>
      </c>
      <c r="WXL475" s="44" t="str">
        <f t="shared" si="1678"/>
        <v>Inviable Sanitariamente</v>
      </c>
      <c r="WXM475" s="44" t="str">
        <f t="shared" si="1678"/>
        <v>Inviable Sanitariamente</v>
      </c>
      <c r="WXN475" s="44" t="str">
        <f t="shared" si="1678"/>
        <v>Inviable Sanitariamente</v>
      </c>
      <c r="WXO475" s="44" t="str">
        <f t="shared" si="1678"/>
        <v>Inviable Sanitariamente</v>
      </c>
      <c r="WXP475" s="44" t="str">
        <f t="shared" si="1678"/>
        <v>Inviable Sanitariamente</v>
      </c>
      <c r="WXQ475" s="44" t="str">
        <f t="shared" si="1678"/>
        <v>Inviable Sanitariamente</v>
      </c>
      <c r="WXR475" s="44" t="str">
        <f t="shared" si="1679"/>
        <v>Inviable Sanitariamente</v>
      </c>
      <c r="WXS475" s="44" t="str">
        <f t="shared" si="1679"/>
        <v>Inviable Sanitariamente</v>
      </c>
      <c r="WXT475" s="44" t="str">
        <f t="shared" si="1679"/>
        <v>Inviable Sanitariamente</v>
      </c>
      <c r="WXU475" s="44" t="str">
        <f t="shared" si="1679"/>
        <v>Inviable Sanitariamente</v>
      </c>
      <c r="WXV475" s="44" t="str">
        <f t="shared" si="1679"/>
        <v>Inviable Sanitariamente</v>
      </c>
      <c r="WXW475" s="44" t="str">
        <f t="shared" si="1679"/>
        <v>Inviable Sanitariamente</v>
      </c>
      <c r="WXX475" s="44" t="str">
        <f t="shared" si="1679"/>
        <v>Inviable Sanitariamente</v>
      </c>
      <c r="WXY475" s="44" t="str">
        <f t="shared" si="1679"/>
        <v>Inviable Sanitariamente</v>
      </c>
      <c r="WXZ475" s="44" t="str">
        <f t="shared" si="1679"/>
        <v>Inviable Sanitariamente</v>
      </c>
      <c r="WYA475" s="44" t="str">
        <f t="shared" si="1679"/>
        <v>Inviable Sanitariamente</v>
      </c>
      <c r="WYB475" s="44" t="str">
        <f t="shared" si="1680"/>
        <v>Inviable Sanitariamente</v>
      </c>
      <c r="WYC475" s="44" t="str">
        <f t="shared" si="1680"/>
        <v>Inviable Sanitariamente</v>
      </c>
      <c r="WYD475" s="44" t="str">
        <f t="shared" si="1680"/>
        <v>Inviable Sanitariamente</v>
      </c>
      <c r="WYE475" s="44" t="str">
        <f t="shared" si="1680"/>
        <v>Inviable Sanitariamente</v>
      </c>
      <c r="WYF475" s="44" t="str">
        <f t="shared" si="1680"/>
        <v>Inviable Sanitariamente</v>
      </c>
      <c r="WYG475" s="44" t="str">
        <f t="shared" si="1680"/>
        <v>Inviable Sanitariamente</v>
      </c>
      <c r="WYH475" s="44" t="str">
        <f t="shared" si="1680"/>
        <v>Inviable Sanitariamente</v>
      </c>
      <c r="WYI475" s="44" t="str">
        <f t="shared" si="1680"/>
        <v>Inviable Sanitariamente</v>
      </c>
      <c r="WYJ475" s="44" t="str">
        <f t="shared" si="1680"/>
        <v>Inviable Sanitariamente</v>
      </c>
      <c r="WYK475" s="44" t="str">
        <f t="shared" si="1680"/>
        <v>Inviable Sanitariamente</v>
      </c>
      <c r="WYL475" s="44" t="str">
        <f t="shared" si="1681"/>
        <v>Inviable Sanitariamente</v>
      </c>
      <c r="WYM475" s="44" t="str">
        <f t="shared" si="1681"/>
        <v>Inviable Sanitariamente</v>
      </c>
      <c r="WYN475" s="44" t="str">
        <f t="shared" si="1681"/>
        <v>Inviable Sanitariamente</v>
      </c>
      <c r="WYO475" s="44" t="str">
        <f t="shared" si="1681"/>
        <v>Inviable Sanitariamente</v>
      </c>
      <c r="WYP475" s="44" t="str">
        <f t="shared" si="1681"/>
        <v>Inviable Sanitariamente</v>
      </c>
      <c r="WYQ475" s="44" t="str">
        <f t="shared" si="1681"/>
        <v>Inviable Sanitariamente</v>
      </c>
      <c r="WYR475" s="44" t="str">
        <f t="shared" si="1681"/>
        <v>Inviable Sanitariamente</v>
      </c>
      <c r="WYS475" s="44" t="str">
        <f t="shared" si="1681"/>
        <v>Inviable Sanitariamente</v>
      </c>
      <c r="WYT475" s="44" t="str">
        <f t="shared" si="1681"/>
        <v>Inviable Sanitariamente</v>
      </c>
      <c r="WYU475" s="44" t="str">
        <f t="shared" si="1681"/>
        <v>Inviable Sanitariamente</v>
      </c>
      <c r="WYV475" s="44" t="str">
        <f t="shared" si="1682"/>
        <v>Inviable Sanitariamente</v>
      </c>
      <c r="WYW475" s="44" t="str">
        <f t="shared" si="1682"/>
        <v>Inviable Sanitariamente</v>
      </c>
      <c r="WYX475" s="44" t="str">
        <f t="shared" si="1682"/>
        <v>Inviable Sanitariamente</v>
      </c>
      <c r="WYY475" s="44" t="str">
        <f t="shared" si="1682"/>
        <v>Inviable Sanitariamente</v>
      </c>
      <c r="WYZ475" s="44" t="str">
        <f t="shared" si="1682"/>
        <v>Inviable Sanitariamente</v>
      </c>
      <c r="WZA475" s="44" t="str">
        <f t="shared" si="1682"/>
        <v>Inviable Sanitariamente</v>
      </c>
      <c r="WZB475" s="44" t="str">
        <f t="shared" si="1682"/>
        <v>Inviable Sanitariamente</v>
      </c>
      <c r="WZC475" s="44" t="str">
        <f t="shared" si="1682"/>
        <v>Inviable Sanitariamente</v>
      </c>
      <c r="WZD475" s="44" t="str">
        <f t="shared" si="1682"/>
        <v>Inviable Sanitariamente</v>
      </c>
      <c r="WZE475" s="44" t="str">
        <f t="shared" si="1682"/>
        <v>Inviable Sanitariamente</v>
      </c>
      <c r="WZF475" s="44" t="str">
        <f t="shared" si="1683"/>
        <v>Inviable Sanitariamente</v>
      </c>
      <c r="WZG475" s="44" t="str">
        <f t="shared" si="1683"/>
        <v>Inviable Sanitariamente</v>
      </c>
      <c r="WZH475" s="44" t="str">
        <f t="shared" si="1683"/>
        <v>Inviable Sanitariamente</v>
      </c>
      <c r="WZI475" s="44" t="str">
        <f t="shared" si="1683"/>
        <v>Inviable Sanitariamente</v>
      </c>
      <c r="WZJ475" s="44" t="str">
        <f t="shared" si="1683"/>
        <v>Inviable Sanitariamente</v>
      </c>
      <c r="WZK475" s="44" t="str">
        <f t="shared" si="1683"/>
        <v>Inviable Sanitariamente</v>
      </c>
      <c r="WZL475" s="44" t="str">
        <f t="shared" si="1683"/>
        <v>Inviable Sanitariamente</v>
      </c>
      <c r="WZM475" s="44" t="str">
        <f t="shared" si="1683"/>
        <v>Inviable Sanitariamente</v>
      </c>
      <c r="WZN475" s="44" t="str">
        <f t="shared" si="1683"/>
        <v>Inviable Sanitariamente</v>
      </c>
      <c r="WZO475" s="44" t="str">
        <f t="shared" si="1683"/>
        <v>Inviable Sanitariamente</v>
      </c>
      <c r="WZP475" s="44" t="str">
        <f t="shared" si="1684"/>
        <v>Inviable Sanitariamente</v>
      </c>
      <c r="WZQ475" s="44" t="str">
        <f t="shared" si="1684"/>
        <v>Inviable Sanitariamente</v>
      </c>
      <c r="WZR475" s="44" t="str">
        <f t="shared" si="1684"/>
        <v>Inviable Sanitariamente</v>
      </c>
      <c r="WZS475" s="44" t="str">
        <f t="shared" si="1684"/>
        <v>Inviable Sanitariamente</v>
      </c>
      <c r="WZT475" s="44" t="str">
        <f t="shared" si="1684"/>
        <v>Inviable Sanitariamente</v>
      </c>
      <c r="WZU475" s="44" t="str">
        <f t="shared" si="1684"/>
        <v>Inviable Sanitariamente</v>
      </c>
      <c r="WZV475" s="44" t="str">
        <f t="shared" si="1684"/>
        <v>Inviable Sanitariamente</v>
      </c>
      <c r="WZW475" s="44" t="str">
        <f t="shared" si="1684"/>
        <v>Inviable Sanitariamente</v>
      </c>
      <c r="WZX475" s="44" t="str">
        <f t="shared" si="1684"/>
        <v>Inviable Sanitariamente</v>
      </c>
      <c r="WZY475" s="44" t="str">
        <f t="shared" si="1684"/>
        <v>Inviable Sanitariamente</v>
      </c>
      <c r="WZZ475" s="44" t="str">
        <f t="shared" si="1685"/>
        <v>Inviable Sanitariamente</v>
      </c>
      <c r="XAA475" s="44" t="str">
        <f t="shared" si="1685"/>
        <v>Inviable Sanitariamente</v>
      </c>
      <c r="XAB475" s="44" t="str">
        <f t="shared" si="1685"/>
        <v>Inviable Sanitariamente</v>
      </c>
      <c r="XAC475" s="44" t="str">
        <f t="shared" si="1685"/>
        <v>Inviable Sanitariamente</v>
      </c>
      <c r="XAD475" s="44" t="str">
        <f t="shared" si="1685"/>
        <v>Inviable Sanitariamente</v>
      </c>
      <c r="XAE475" s="44" t="str">
        <f t="shared" si="1685"/>
        <v>Inviable Sanitariamente</v>
      </c>
      <c r="XAF475" s="44" t="str">
        <f t="shared" si="1685"/>
        <v>Inviable Sanitariamente</v>
      </c>
      <c r="XAG475" s="44" t="str">
        <f t="shared" si="1685"/>
        <v>Inviable Sanitariamente</v>
      </c>
      <c r="XAH475" s="44" t="str">
        <f t="shared" si="1685"/>
        <v>Inviable Sanitariamente</v>
      </c>
      <c r="XAI475" s="44" t="str">
        <f t="shared" si="1685"/>
        <v>Inviable Sanitariamente</v>
      </c>
      <c r="XAJ475" s="44" t="str">
        <f t="shared" si="1686"/>
        <v>Inviable Sanitariamente</v>
      </c>
      <c r="XAK475" s="44" t="str">
        <f t="shared" si="1686"/>
        <v>Inviable Sanitariamente</v>
      </c>
      <c r="XAL475" s="44" t="str">
        <f t="shared" si="1686"/>
        <v>Inviable Sanitariamente</v>
      </c>
      <c r="XAM475" s="44" t="str">
        <f t="shared" si="1686"/>
        <v>Inviable Sanitariamente</v>
      </c>
      <c r="XAN475" s="44" t="str">
        <f t="shared" si="1686"/>
        <v>Inviable Sanitariamente</v>
      </c>
      <c r="XAO475" s="44" t="str">
        <f t="shared" si="1686"/>
        <v>Inviable Sanitariamente</v>
      </c>
      <c r="XAP475" s="44" t="str">
        <f t="shared" si="1686"/>
        <v>Inviable Sanitariamente</v>
      </c>
      <c r="XAQ475" s="44" t="str">
        <f t="shared" si="1686"/>
        <v>Inviable Sanitariamente</v>
      </c>
      <c r="XAR475" s="44" t="str">
        <f t="shared" si="1686"/>
        <v>Inviable Sanitariamente</v>
      </c>
      <c r="XAS475" s="44" t="str">
        <f t="shared" si="1686"/>
        <v>Inviable Sanitariamente</v>
      </c>
      <c r="XAT475" s="44" t="str">
        <f t="shared" si="1687"/>
        <v>Inviable Sanitariamente</v>
      </c>
      <c r="XAU475" s="44" t="str">
        <f t="shared" si="1687"/>
        <v>Inviable Sanitariamente</v>
      </c>
      <c r="XAV475" s="44" t="str">
        <f t="shared" si="1687"/>
        <v>Inviable Sanitariamente</v>
      </c>
      <c r="XAW475" s="44" t="str">
        <f t="shared" si="1687"/>
        <v>Inviable Sanitariamente</v>
      </c>
      <c r="XAX475" s="44" t="str">
        <f t="shared" si="1687"/>
        <v>Inviable Sanitariamente</v>
      </c>
      <c r="XAY475" s="44" t="str">
        <f t="shared" si="1687"/>
        <v>Inviable Sanitariamente</v>
      </c>
      <c r="XAZ475" s="44" t="str">
        <f t="shared" si="1687"/>
        <v>Inviable Sanitariamente</v>
      </c>
      <c r="XBA475" s="44" t="str">
        <f t="shared" si="1687"/>
        <v>Inviable Sanitariamente</v>
      </c>
      <c r="XBB475" s="44" t="str">
        <f t="shared" si="1687"/>
        <v>Inviable Sanitariamente</v>
      </c>
      <c r="XBC475" s="44" t="str">
        <f t="shared" si="1687"/>
        <v>Inviable Sanitariamente</v>
      </c>
      <c r="XBD475" s="44" t="str">
        <f t="shared" si="1688"/>
        <v>Inviable Sanitariamente</v>
      </c>
      <c r="XBE475" s="44" t="str">
        <f t="shared" si="1688"/>
        <v>Inviable Sanitariamente</v>
      </c>
      <c r="XBF475" s="44" t="str">
        <f t="shared" si="1688"/>
        <v>Inviable Sanitariamente</v>
      </c>
      <c r="XBG475" s="44" t="str">
        <f t="shared" si="1688"/>
        <v>Inviable Sanitariamente</v>
      </c>
      <c r="XBH475" s="44" t="str">
        <f t="shared" si="1688"/>
        <v>Inviable Sanitariamente</v>
      </c>
      <c r="XBI475" s="44" t="str">
        <f t="shared" si="1688"/>
        <v>Inviable Sanitariamente</v>
      </c>
      <c r="XBJ475" s="44" t="str">
        <f t="shared" si="1688"/>
        <v>Inviable Sanitariamente</v>
      </c>
      <c r="XBK475" s="44" t="str">
        <f t="shared" si="1688"/>
        <v>Inviable Sanitariamente</v>
      </c>
      <c r="XBL475" s="44" t="str">
        <f t="shared" si="1688"/>
        <v>Inviable Sanitariamente</v>
      </c>
      <c r="XBM475" s="44" t="str">
        <f t="shared" si="1688"/>
        <v>Inviable Sanitariamente</v>
      </c>
      <c r="XBN475" s="44" t="str">
        <f t="shared" si="1689"/>
        <v>Inviable Sanitariamente</v>
      </c>
      <c r="XBO475" s="44" t="str">
        <f t="shared" si="1689"/>
        <v>Inviable Sanitariamente</v>
      </c>
      <c r="XBP475" s="44" t="str">
        <f t="shared" si="1689"/>
        <v>Inviable Sanitariamente</v>
      </c>
      <c r="XBQ475" s="44" t="str">
        <f t="shared" si="1689"/>
        <v>Inviable Sanitariamente</v>
      </c>
      <c r="XBR475" s="44" t="str">
        <f t="shared" si="1689"/>
        <v>Inviable Sanitariamente</v>
      </c>
      <c r="XBS475" s="44" t="str">
        <f t="shared" si="1689"/>
        <v>Inviable Sanitariamente</v>
      </c>
      <c r="XBT475" s="44" t="str">
        <f t="shared" si="1689"/>
        <v>Inviable Sanitariamente</v>
      </c>
      <c r="XBU475" s="44" t="str">
        <f t="shared" si="1689"/>
        <v>Inviable Sanitariamente</v>
      </c>
      <c r="XBV475" s="44" t="str">
        <f t="shared" si="1689"/>
        <v>Inviable Sanitariamente</v>
      </c>
      <c r="XBW475" s="44" t="str">
        <f t="shared" si="1689"/>
        <v>Inviable Sanitariamente</v>
      </c>
      <c r="XBX475" s="44" t="str">
        <f t="shared" si="1690"/>
        <v>Inviable Sanitariamente</v>
      </c>
      <c r="XBY475" s="44" t="str">
        <f t="shared" si="1690"/>
        <v>Inviable Sanitariamente</v>
      </c>
      <c r="XBZ475" s="44" t="str">
        <f t="shared" si="1690"/>
        <v>Inviable Sanitariamente</v>
      </c>
      <c r="XCA475" s="44" t="str">
        <f t="shared" si="1690"/>
        <v>Inviable Sanitariamente</v>
      </c>
      <c r="XCB475" s="44" t="str">
        <f t="shared" si="1690"/>
        <v>Inviable Sanitariamente</v>
      </c>
      <c r="XCC475" s="44" t="str">
        <f t="shared" si="1690"/>
        <v>Inviable Sanitariamente</v>
      </c>
      <c r="XCD475" s="44" t="str">
        <f t="shared" si="1690"/>
        <v>Inviable Sanitariamente</v>
      </c>
      <c r="XCE475" s="44" t="str">
        <f t="shared" si="1690"/>
        <v>Inviable Sanitariamente</v>
      </c>
      <c r="XCF475" s="44" t="str">
        <f t="shared" si="1690"/>
        <v>Inviable Sanitariamente</v>
      </c>
      <c r="XCG475" s="44" t="str">
        <f t="shared" si="1690"/>
        <v>Inviable Sanitariamente</v>
      </c>
      <c r="XCH475" s="44" t="str">
        <f t="shared" si="1691"/>
        <v>Inviable Sanitariamente</v>
      </c>
      <c r="XCI475" s="44" t="str">
        <f t="shared" si="1691"/>
        <v>Inviable Sanitariamente</v>
      </c>
      <c r="XCJ475" s="44" t="str">
        <f t="shared" si="1691"/>
        <v>Inviable Sanitariamente</v>
      </c>
      <c r="XCK475" s="44" t="str">
        <f t="shared" si="1691"/>
        <v>Inviable Sanitariamente</v>
      </c>
      <c r="XCL475" s="44" t="str">
        <f t="shared" si="1691"/>
        <v>Inviable Sanitariamente</v>
      </c>
      <c r="XCM475" s="44" t="str">
        <f t="shared" si="1691"/>
        <v>Inviable Sanitariamente</v>
      </c>
      <c r="XCN475" s="44" t="str">
        <f t="shared" si="1691"/>
        <v>Inviable Sanitariamente</v>
      </c>
      <c r="XCO475" s="44" t="str">
        <f t="shared" si="1691"/>
        <v>Inviable Sanitariamente</v>
      </c>
      <c r="XCP475" s="44" t="str">
        <f t="shared" si="1691"/>
        <v>Inviable Sanitariamente</v>
      </c>
      <c r="XCQ475" s="44" t="str">
        <f t="shared" si="1691"/>
        <v>Inviable Sanitariamente</v>
      </c>
      <c r="XCR475" s="44" t="str">
        <f t="shared" si="1692"/>
        <v>Inviable Sanitariamente</v>
      </c>
      <c r="XCS475" s="44" t="str">
        <f t="shared" si="1692"/>
        <v>Inviable Sanitariamente</v>
      </c>
      <c r="XCT475" s="44" t="str">
        <f t="shared" si="1692"/>
        <v>Inviable Sanitariamente</v>
      </c>
      <c r="XCU475" s="44" t="str">
        <f t="shared" si="1692"/>
        <v>Inviable Sanitariamente</v>
      </c>
      <c r="XCV475" s="44" t="str">
        <f t="shared" si="1692"/>
        <v>Inviable Sanitariamente</v>
      </c>
      <c r="XCW475" s="44" t="str">
        <f t="shared" si="1692"/>
        <v>Inviable Sanitariamente</v>
      </c>
      <c r="XCX475" s="44" t="str">
        <f t="shared" si="1692"/>
        <v>Inviable Sanitariamente</v>
      </c>
      <c r="XCY475" s="44" t="str">
        <f t="shared" si="1692"/>
        <v>Inviable Sanitariamente</v>
      </c>
      <c r="XCZ475" s="44" t="str">
        <f t="shared" si="1692"/>
        <v>Inviable Sanitariamente</v>
      </c>
      <c r="XDA475" s="44" t="str">
        <f t="shared" si="1692"/>
        <v>Inviable Sanitariamente</v>
      </c>
      <c r="XDB475" s="44" t="str">
        <f t="shared" si="1693"/>
        <v>Inviable Sanitariamente</v>
      </c>
      <c r="XDC475" s="44" t="str">
        <f t="shared" si="1693"/>
        <v>Inviable Sanitariamente</v>
      </c>
      <c r="XDD475" s="44" t="str">
        <f t="shared" si="1693"/>
        <v>Inviable Sanitariamente</v>
      </c>
      <c r="XDE475" s="44" t="str">
        <f t="shared" si="1693"/>
        <v>Inviable Sanitariamente</v>
      </c>
      <c r="XDF475" s="44" t="str">
        <f t="shared" si="1693"/>
        <v>Inviable Sanitariamente</v>
      </c>
      <c r="XDG475" s="44" t="str">
        <f t="shared" si="1693"/>
        <v>Inviable Sanitariamente</v>
      </c>
      <c r="XDH475" s="44" t="str">
        <f t="shared" si="1693"/>
        <v>Inviable Sanitariamente</v>
      </c>
      <c r="XDI475" s="44" t="str">
        <f t="shared" si="1693"/>
        <v>Inviable Sanitariamente</v>
      </c>
      <c r="XDJ475" s="44" t="str">
        <f t="shared" si="1693"/>
        <v>Inviable Sanitariamente</v>
      </c>
      <c r="XDK475" s="44" t="str">
        <f t="shared" si="1693"/>
        <v>Inviable Sanitariamente</v>
      </c>
      <c r="XDL475" s="44" t="str">
        <f t="shared" si="1694"/>
        <v>Inviable Sanitariamente</v>
      </c>
      <c r="XDM475" s="44" t="str">
        <f t="shared" si="1694"/>
        <v>Inviable Sanitariamente</v>
      </c>
      <c r="XDN475" s="44" t="str">
        <f t="shared" si="1694"/>
        <v>Inviable Sanitariamente</v>
      </c>
      <c r="XDO475" s="44" t="str">
        <f t="shared" si="1694"/>
        <v>Inviable Sanitariamente</v>
      </c>
      <c r="XDP475" s="44" t="str">
        <f t="shared" si="1694"/>
        <v>Inviable Sanitariamente</v>
      </c>
      <c r="XDQ475" s="44" t="str">
        <f t="shared" si="1694"/>
        <v>Inviable Sanitariamente</v>
      </c>
      <c r="XDR475" s="44" t="str">
        <f t="shared" si="1694"/>
        <v>Inviable Sanitariamente</v>
      </c>
      <c r="XDS475" s="44" t="str">
        <f t="shared" si="1694"/>
        <v>Inviable Sanitariamente</v>
      </c>
      <c r="XDT475" s="44" t="str">
        <f t="shared" si="1694"/>
        <v>Inviable Sanitariamente</v>
      </c>
      <c r="XDU475" s="44" t="str">
        <f t="shared" si="1694"/>
        <v>Inviable Sanitariamente</v>
      </c>
      <c r="XDV475" s="44" t="str">
        <f t="shared" si="1695"/>
        <v>Inviable Sanitariamente</v>
      </c>
      <c r="XDW475" s="44" t="str">
        <f t="shared" si="1695"/>
        <v>Inviable Sanitariamente</v>
      </c>
      <c r="XDX475" s="44" t="str">
        <f t="shared" si="1695"/>
        <v>Inviable Sanitariamente</v>
      </c>
      <c r="XDY475" s="44" t="str">
        <f t="shared" si="1695"/>
        <v>Inviable Sanitariamente</v>
      </c>
      <c r="XDZ475" s="44" t="str">
        <f t="shared" si="1695"/>
        <v>Inviable Sanitariamente</v>
      </c>
      <c r="XEA475" s="44" t="str">
        <f t="shared" si="1695"/>
        <v>Inviable Sanitariamente</v>
      </c>
      <c r="XEB475" s="44" t="str">
        <f t="shared" si="1695"/>
        <v>Inviable Sanitariamente</v>
      </c>
      <c r="XEC475" s="44" t="str">
        <f t="shared" si="1695"/>
        <v>Inviable Sanitariamente</v>
      </c>
      <c r="XED475" s="44" t="str">
        <f t="shared" si="1695"/>
        <v>Inviable Sanitariamente</v>
      </c>
      <c r="XEE475" s="44" t="str">
        <f t="shared" si="1695"/>
        <v>Inviable Sanitariamente</v>
      </c>
      <c r="XEF475" s="44" t="str">
        <f t="shared" si="1696"/>
        <v>Inviable Sanitariamente</v>
      </c>
      <c r="XEG475" s="44" t="str">
        <f t="shared" si="1696"/>
        <v>Inviable Sanitariamente</v>
      </c>
      <c r="XEH475" s="44" t="str">
        <f t="shared" si="1696"/>
        <v>Inviable Sanitariamente</v>
      </c>
      <c r="XEI475" s="44" t="str">
        <f t="shared" si="1696"/>
        <v>Inviable Sanitariamente</v>
      </c>
      <c r="XEJ475" s="44" t="str">
        <f t="shared" si="1696"/>
        <v>Inviable Sanitariamente</v>
      </c>
      <c r="XEK475" s="44" t="str">
        <f t="shared" si="1696"/>
        <v>Inviable Sanitariamente</v>
      </c>
      <c r="XEL475" s="44" t="str">
        <f t="shared" si="1696"/>
        <v>Inviable Sanitariamente</v>
      </c>
      <c r="XEM475" s="44" t="str">
        <f t="shared" si="1696"/>
        <v>Inviable Sanitariamente</v>
      </c>
      <c r="XEN475" s="44" t="str">
        <f t="shared" si="1696"/>
        <v>Inviable Sanitariamente</v>
      </c>
      <c r="XEO475" s="44" t="str">
        <f t="shared" si="1696"/>
        <v>Inviable Sanitariamente</v>
      </c>
      <c r="XEP475" s="44" t="str">
        <f t="shared" si="1697"/>
        <v>Inviable Sanitariamente</v>
      </c>
      <c r="XEQ475" s="44" t="str">
        <f t="shared" si="1697"/>
        <v>Inviable Sanitariamente</v>
      </c>
      <c r="XER475" s="44" t="str">
        <f t="shared" si="1697"/>
        <v>Inviable Sanitariamente</v>
      </c>
      <c r="XES475" s="44" t="str">
        <f t="shared" si="1697"/>
        <v>Inviable Sanitariamente</v>
      </c>
      <c r="XET475" s="44" t="str">
        <f t="shared" si="1697"/>
        <v>Inviable Sanitariamente</v>
      </c>
      <c r="XEU475" s="44" t="str">
        <f t="shared" si="1697"/>
        <v>Inviable Sanitariamente</v>
      </c>
      <c r="XEV475" s="44" t="str">
        <f t="shared" si="1697"/>
        <v>Inviable Sanitariamente</v>
      </c>
      <c r="XEW475" s="44" t="str">
        <f t="shared" si="1697"/>
        <v>Inviable Sanitariamente</v>
      </c>
      <c r="XEX475" s="44" t="str">
        <f t="shared" si="1697"/>
        <v>Inviable Sanitariamente</v>
      </c>
      <c r="XEY475" s="44" t="str">
        <f t="shared" si="1697"/>
        <v>Inviable Sanitariamente</v>
      </c>
      <c r="XEZ475" s="44" t="str">
        <f t="shared" si="1698"/>
        <v>Inviable Sanitariamente</v>
      </c>
      <c r="XFA475" s="44" t="str">
        <f t="shared" si="1698"/>
        <v>Inviable Sanitariamente</v>
      </c>
      <c r="XFB475" s="44" t="str">
        <f t="shared" si="1698"/>
        <v>Inviable Sanitariamente</v>
      </c>
      <c r="XFC475" s="44" t="str">
        <f t="shared" si="1698"/>
        <v>Inviable Sanitariamente</v>
      </c>
      <c r="XFD475" s="44" t="str">
        <f t="shared" si="1698"/>
        <v>Inviable Sanitariamente</v>
      </c>
    </row>
    <row r="476" spans="1:16384" s="44" customFormat="1" ht="32.1" customHeight="1">
      <c r="A476" s="509" t="s">
        <v>2945</v>
      </c>
      <c r="B476" s="511" t="s">
        <v>2960</v>
      </c>
      <c r="C476" s="511" t="s">
        <v>2961</v>
      </c>
      <c r="D476" s="432">
        <v>120</v>
      </c>
      <c r="E476" s="147"/>
      <c r="F476" s="717"/>
      <c r="G476" s="717"/>
      <c r="H476" s="717"/>
      <c r="I476" s="717"/>
      <c r="J476" s="717"/>
      <c r="K476" s="717">
        <v>97.3</v>
      </c>
      <c r="L476" s="717"/>
      <c r="M476" s="717"/>
      <c r="N476" s="717">
        <v>97.3</v>
      </c>
      <c r="O476" s="717"/>
      <c r="P476" s="717"/>
      <c r="Q476" s="717">
        <f t="shared" si="60"/>
        <v>97.3</v>
      </c>
      <c r="R476" s="718" t="str">
        <f t="shared" si="55"/>
        <v>NO</v>
      </c>
      <c r="S476" s="276" t="str">
        <f t="shared" si="61"/>
        <v>Inviable Sanitariamente</v>
      </c>
      <c r="T476" s="41" t="str">
        <f t="shared" si="62"/>
        <v>Inviable Sanitariamente</v>
      </c>
      <c r="U476" s="44" t="str">
        <f t="shared" si="62"/>
        <v>Inviable Sanitariamente</v>
      </c>
      <c r="V476" s="44" t="str">
        <f t="shared" si="62"/>
        <v>Inviable Sanitariamente</v>
      </c>
      <c r="W476" s="44" t="str">
        <f t="shared" si="62"/>
        <v>Inviable Sanitariamente</v>
      </c>
      <c r="X476" s="44" t="str">
        <f t="shared" si="62"/>
        <v>Inviable Sanitariamente</v>
      </c>
      <c r="Y476" s="44" t="str">
        <f t="shared" si="62"/>
        <v>Inviable Sanitariamente</v>
      </c>
      <c r="Z476" s="44" t="str">
        <f t="shared" si="62"/>
        <v>Inviable Sanitariamente</v>
      </c>
      <c r="AA476" s="44" t="str">
        <f t="shared" si="62"/>
        <v>Inviable Sanitariamente</v>
      </c>
      <c r="AB476" s="44" t="str">
        <f t="shared" si="62"/>
        <v>Inviable Sanitariamente</v>
      </c>
      <c r="AC476" s="44" t="str">
        <f t="shared" si="62"/>
        <v>Inviable Sanitariamente</v>
      </c>
      <c r="AD476" s="44" t="str">
        <f t="shared" si="63"/>
        <v>Inviable Sanitariamente</v>
      </c>
      <c r="AE476" s="44" t="str">
        <f t="shared" si="63"/>
        <v>Inviable Sanitariamente</v>
      </c>
      <c r="AF476" s="44" t="str">
        <f t="shared" si="63"/>
        <v>Inviable Sanitariamente</v>
      </c>
      <c r="AG476" s="44" t="str">
        <f t="shared" si="63"/>
        <v>Inviable Sanitariamente</v>
      </c>
      <c r="AH476" s="44" t="str">
        <f t="shared" si="63"/>
        <v>Inviable Sanitariamente</v>
      </c>
      <c r="AI476" s="44" t="str">
        <f t="shared" si="63"/>
        <v>Inviable Sanitariamente</v>
      </c>
      <c r="AJ476" s="44" t="str">
        <f t="shared" si="63"/>
        <v>Inviable Sanitariamente</v>
      </c>
      <c r="AK476" s="44" t="str">
        <f t="shared" si="63"/>
        <v>Inviable Sanitariamente</v>
      </c>
      <c r="AL476" s="44" t="str">
        <f t="shared" si="63"/>
        <v>Inviable Sanitariamente</v>
      </c>
      <c r="AM476" s="44" t="str">
        <f t="shared" si="63"/>
        <v>Inviable Sanitariamente</v>
      </c>
      <c r="AN476" s="44" t="str">
        <f t="shared" si="64"/>
        <v>Inviable Sanitariamente</v>
      </c>
      <c r="AO476" s="44" t="str">
        <f t="shared" si="64"/>
        <v>Inviable Sanitariamente</v>
      </c>
      <c r="AP476" s="44" t="str">
        <f t="shared" si="64"/>
        <v>Inviable Sanitariamente</v>
      </c>
      <c r="AQ476" s="44" t="str">
        <f t="shared" si="64"/>
        <v>Inviable Sanitariamente</v>
      </c>
      <c r="AR476" s="44" t="str">
        <f t="shared" si="64"/>
        <v>Inviable Sanitariamente</v>
      </c>
      <c r="AS476" s="44" t="str">
        <f t="shared" si="64"/>
        <v>Inviable Sanitariamente</v>
      </c>
      <c r="AT476" s="44" t="str">
        <f t="shared" si="64"/>
        <v>Inviable Sanitariamente</v>
      </c>
      <c r="AU476" s="44" t="str">
        <f t="shared" si="64"/>
        <v>Inviable Sanitariamente</v>
      </c>
      <c r="AV476" s="44" t="str">
        <f t="shared" si="64"/>
        <v>Inviable Sanitariamente</v>
      </c>
      <c r="AW476" s="44" t="str">
        <f t="shared" si="64"/>
        <v>Inviable Sanitariamente</v>
      </c>
      <c r="AX476" s="44" t="str">
        <f t="shared" si="65"/>
        <v>Inviable Sanitariamente</v>
      </c>
      <c r="AY476" s="44" t="str">
        <f t="shared" si="65"/>
        <v>Inviable Sanitariamente</v>
      </c>
      <c r="AZ476" s="44" t="str">
        <f t="shared" si="65"/>
        <v>Inviable Sanitariamente</v>
      </c>
      <c r="BA476" s="44" t="str">
        <f t="shared" si="65"/>
        <v>Inviable Sanitariamente</v>
      </c>
      <c r="BB476" s="44" t="str">
        <f t="shared" si="65"/>
        <v>Inviable Sanitariamente</v>
      </c>
      <c r="BC476" s="44" t="str">
        <f t="shared" si="65"/>
        <v>Inviable Sanitariamente</v>
      </c>
      <c r="BD476" s="44" t="str">
        <f t="shared" si="65"/>
        <v>Inviable Sanitariamente</v>
      </c>
      <c r="BE476" s="44" t="str">
        <f t="shared" si="65"/>
        <v>Inviable Sanitariamente</v>
      </c>
      <c r="BF476" s="44" t="str">
        <f t="shared" si="65"/>
        <v>Inviable Sanitariamente</v>
      </c>
      <c r="BG476" s="44" t="str">
        <f t="shared" si="65"/>
        <v>Inviable Sanitariamente</v>
      </c>
      <c r="BH476" s="44" t="str">
        <f t="shared" si="66"/>
        <v>Inviable Sanitariamente</v>
      </c>
      <c r="BI476" s="44" t="str">
        <f t="shared" si="66"/>
        <v>Inviable Sanitariamente</v>
      </c>
      <c r="BJ476" s="44" t="str">
        <f t="shared" si="66"/>
        <v>Inviable Sanitariamente</v>
      </c>
      <c r="BK476" s="44" t="str">
        <f t="shared" si="66"/>
        <v>Inviable Sanitariamente</v>
      </c>
      <c r="BL476" s="44" t="str">
        <f t="shared" si="66"/>
        <v>Inviable Sanitariamente</v>
      </c>
      <c r="BM476" s="44" t="str">
        <f t="shared" si="66"/>
        <v>Inviable Sanitariamente</v>
      </c>
      <c r="BN476" s="44" t="str">
        <f t="shared" si="66"/>
        <v>Inviable Sanitariamente</v>
      </c>
      <c r="BO476" s="44" t="str">
        <f t="shared" si="66"/>
        <v>Inviable Sanitariamente</v>
      </c>
      <c r="BP476" s="44" t="str">
        <f t="shared" si="66"/>
        <v>Inviable Sanitariamente</v>
      </c>
      <c r="BQ476" s="44" t="str">
        <f t="shared" si="66"/>
        <v>Inviable Sanitariamente</v>
      </c>
      <c r="BR476" s="44" t="str">
        <f t="shared" si="67"/>
        <v>Inviable Sanitariamente</v>
      </c>
      <c r="BS476" s="44" t="str">
        <f t="shared" si="67"/>
        <v>Inviable Sanitariamente</v>
      </c>
      <c r="BT476" s="44" t="str">
        <f t="shared" si="67"/>
        <v>Inviable Sanitariamente</v>
      </c>
      <c r="BU476" s="44" t="str">
        <f t="shared" si="67"/>
        <v>Inviable Sanitariamente</v>
      </c>
      <c r="BV476" s="44" t="str">
        <f t="shared" si="67"/>
        <v>Inviable Sanitariamente</v>
      </c>
      <c r="BW476" s="44" t="str">
        <f t="shared" si="67"/>
        <v>Inviable Sanitariamente</v>
      </c>
      <c r="BX476" s="44" t="str">
        <f t="shared" si="67"/>
        <v>Inviable Sanitariamente</v>
      </c>
      <c r="BY476" s="44" t="str">
        <f t="shared" si="67"/>
        <v>Inviable Sanitariamente</v>
      </c>
      <c r="BZ476" s="44" t="str">
        <f t="shared" si="67"/>
        <v>Inviable Sanitariamente</v>
      </c>
      <c r="CA476" s="44" t="str">
        <f t="shared" si="67"/>
        <v>Inviable Sanitariamente</v>
      </c>
      <c r="CB476" s="44" t="str">
        <f t="shared" si="68"/>
        <v>Inviable Sanitariamente</v>
      </c>
      <c r="CC476" s="44" t="str">
        <f t="shared" si="68"/>
        <v>Inviable Sanitariamente</v>
      </c>
      <c r="CD476" s="44" t="str">
        <f t="shared" si="68"/>
        <v>Inviable Sanitariamente</v>
      </c>
      <c r="CE476" s="44" t="str">
        <f t="shared" si="68"/>
        <v>Inviable Sanitariamente</v>
      </c>
      <c r="CF476" s="44" t="str">
        <f t="shared" si="68"/>
        <v>Inviable Sanitariamente</v>
      </c>
      <c r="CG476" s="44" t="str">
        <f t="shared" si="68"/>
        <v>Inviable Sanitariamente</v>
      </c>
      <c r="CH476" s="44" t="str">
        <f t="shared" si="68"/>
        <v>Inviable Sanitariamente</v>
      </c>
      <c r="CI476" s="44" t="str">
        <f t="shared" si="68"/>
        <v>Inviable Sanitariamente</v>
      </c>
      <c r="CJ476" s="44" t="str">
        <f t="shared" si="68"/>
        <v>Inviable Sanitariamente</v>
      </c>
      <c r="CK476" s="44" t="str">
        <f t="shared" si="68"/>
        <v>Inviable Sanitariamente</v>
      </c>
      <c r="CL476" s="44" t="str">
        <f t="shared" si="69"/>
        <v>Inviable Sanitariamente</v>
      </c>
      <c r="CM476" s="44" t="str">
        <f t="shared" si="69"/>
        <v>Inviable Sanitariamente</v>
      </c>
      <c r="CN476" s="44" t="str">
        <f t="shared" si="69"/>
        <v>Inviable Sanitariamente</v>
      </c>
      <c r="CO476" s="44" t="str">
        <f t="shared" si="69"/>
        <v>Inviable Sanitariamente</v>
      </c>
      <c r="CP476" s="44" t="str">
        <f t="shared" si="69"/>
        <v>Inviable Sanitariamente</v>
      </c>
      <c r="CQ476" s="44" t="str">
        <f t="shared" si="69"/>
        <v>Inviable Sanitariamente</v>
      </c>
      <c r="CR476" s="44" t="str">
        <f t="shared" si="69"/>
        <v>Inviable Sanitariamente</v>
      </c>
      <c r="CS476" s="44" t="str">
        <f t="shared" si="69"/>
        <v>Inviable Sanitariamente</v>
      </c>
      <c r="CT476" s="44" t="str">
        <f t="shared" si="69"/>
        <v>Inviable Sanitariamente</v>
      </c>
      <c r="CU476" s="44" t="str">
        <f t="shared" si="69"/>
        <v>Inviable Sanitariamente</v>
      </c>
      <c r="CV476" s="44" t="str">
        <f t="shared" si="70"/>
        <v>Inviable Sanitariamente</v>
      </c>
      <c r="CW476" s="44" t="str">
        <f t="shared" si="70"/>
        <v>Inviable Sanitariamente</v>
      </c>
      <c r="CX476" s="44" t="str">
        <f t="shared" si="70"/>
        <v>Inviable Sanitariamente</v>
      </c>
      <c r="CY476" s="44" t="str">
        <f t="shared" si="70"/>
        <v>Inviable Sanitariamente</v>
      </c>
      <c r="CZ476" s="44" t="str">
        <f t="shared" si="70"/>
        <v>Inviable Sanitariamente</v>
      </c>
      <c r="DA476" s="44" t="str">
        <f t="shared" si="70"/>
        <v>Inviable Sanitariamente</v>
      </c>
      <c r="DB476" s="44" t="str">
        <f t="shared" si="70"/>
        <v>Inviable Sanitariamente</v>
      </c>
      <c r="DC476" s="44" t="str">
        <f t="shared" si="70"/>
        <v>Inviable Sanitariamente</v>
      </c>
      <c r="DD476" s="44" t="str">
        <f t="shared" si="70"/>
        <v>Inviable Sanitariamente</v>
      </c>
      <c r="DE476" s="44" t="str">
        <f t="shared" si="70"/>
        <v>Inviable Sanitariamente</v>
      </c>
      <c r="DF476" s="44" t="str">
        <f t="shared" si="71"/>
        <v>Inviable Sanitariamente</v>
      </c>
      <c r="DG476" s="44" t="str">
        <f t="shared" si="71"/>
        <v>Inviable Sanitariamente</v>
      </c>
      <c r="DH476" s="44" t="str">
        <f t="shared" si="71"/>
        <v>Inviable Sanitariamente</v>
      </c>
      <c r="DI476" s="44" t="str">
        <f t="shared" si="71"/>
        <v>Inviable Sanitariamente</v>
      </c>
      <c r="DJ476" s="44" t="str">
        <f t="shared" si="71"/>
        <v>Inviable Sanitariamente</v>
      </c>
      <c r="DK476" s="44" t="str">
        <f t="shared" si="71"/>
        <v>Inviable Sanitariamente</v>
      </c>
      <c r="DL476" s="44" t="str">
        <f t="shared" si="71"/>
        <v>Inviable Sanitariamente</v>
      </c>
      <c r="DM476" s="44" t="str">
        <f t="shared" si="71"/>
        <v>Inviable Sanitariamente</v>
      </c>
      <c r="DN476" s="44" t="str">
        <f t="shared" si="71"/>
        <v>Inviable Sanitariamente</v>
      </c>
      <c r="DO476" s="44" t="str">
        <f t="shared" si="71"/>
        <v>Inviable Sanitariamente</v>
      </c>
      <c r="DP476" s="44" t="str">
        <f t="shared" si="72"/>
        <v>Inviable Sanitariamente</v>
      </c>
      <c r="DQ476" s="44" t="str">
        <f t="shared" si="72"/>
        <v>Inviable Sanitariamente</v>
      </c>
      <c r="DR476" s="44" t="str">
        <f t="shared" si="72"/>
        <v>Inviable Sanitariamente</v>
      </c>
      <c r="DS476" s="44" t="str">
        <f t="shared" si="72"/>
        <v>Inviable Sanitariamente</v>
      </c>
      <c r="DT476" s="44" t="str">
        <f t="shared" si="72"/>
        <v>Inviable Sanitariamente</v>
      </c>
      <c r="DU476" s="44" t="str">
        <f t="shared" si="72"/>
        <v>Inviable Sanitariamente</v>
      </c>
      <c r="DV476" s="44" t="str">
        <f t="shared" si="72"/>
        <v>Inviable Sanitariamente</v>
      </c>
      <c r="DW476" s="44" t="str">
        <f t="shared" si="72"/>
        <v>Inviable Sanitariamente</v>
      </c>
      <c r="DX476" s="44" t="str">
        <f t="shared" si="72"/>
        <v>Inviable Sanitariamente</v>
      </c>
      <c r="DY476" s="44" t="str">
        <f t="shared" si="72"/>
        <v>Inviable Sanitariamente</v>
      </c>
      <c r="DZ476" s="44" t="str">
        <f t="shared" si="73"/>
        <v>Inviable Sanitariamente</v>
      </c>
      <c r="EA476" s="44" t="str">
        <f t="shared" si="73"/>
        <v>Inviable Sanitariamente</v>
      </c>
      <c r="EB476" s="44" t="str">
        <f t="shared" si="73"/>
        <v>Inviable Sanitariamente</v>
      </c>
      <c r="EC476" s="44" t="str">
        <f t="shared" si="73"/>
        <v>Inviable Sanitariamente</v>
      </c>
      <c r="ED476" s="44" t="str">
        <f t="shared" si="73"/>
        <v>Inviable Sanitariamente</v>
      </c>
      <c r="EE476" s="44" t="str">
        <f t="shared" si="73"/>
        <v>Inviable Sanitariamente</v>
      </c>
      <c r="EF476" s="44" t="str">
        <f t="shared" si="73"/>
        <v>Inviable Sanitariamente</v>
      </c>
      <c r="EG476" s="44" t="str">
        <f t="shared" si="73"/>
        <v>Inviable Sanitariamente</v>
      </c>
      <c r="EH476" s="44" t="str">
        <f t="shared" si="73"/>
        <v>Inviable Sanitariamente</v>
      </c>
      <c r="EI476" s="44" t="str">
        <f t="shared" si="73"/>
        <v>Inviable Sanitariamente</v>
      </c>
      <c r="EJ476" s="44" t="str">
        <f t="shared" si="74"/>
        <v>Inviable Sanitariamente</v>
      </c>
      <c r="EK476" s="44" t="str">
        <f t="shared" si="74"/>
        <v>Inviable Sanitariamente</v>
      </c>
      <c r="EL476" s="44" t="str">
        <f t="shared" si="74"/>
        <v>Inviable Sanitariamente</v>
      </c>
      <c r="EM476" s="44" t="str">
        <f t="shared" si="74"/>
        <v>Inviable Sanitariamente</v>
      </c>
      <c r="EN476" s="44" t="str">
        <f t="shared" si="74"/>
        <v>Inviable Sanitariamente</v>
      </c>
      <c r="EO476" s="44" t="str">
        <f t="shared" si="74"/>
        <v>Inviable Sanitariamente</v>
      </c>
      <c r="EP476" s="44" t="str">
        <f t="shared" si="74"/>
        <v>Inviable Sanitariamente</v>
      </c>
      <c r="EQ476" s="44" t="str">
        <f t="shared" si="74"/>
        <v>Inviable Sanitariamente</v>
      </c>
      <c r="ER476" s="44" t="str">
        <f t="shared" si="74"/>
        <v>Inviable Sanitariamente</v>
      </c>
      <c r="ES476" s="44" t="str">
        <f t="shared" si="74"/>
        <v>Inviable Sanitariamente</v>
      </c>
      <c r="ET476" s="44" t="str">
        <f t="shared" si="75"/>
        <v>Inviable Sanitariamente</v>
      </c>
      <c r="EU476" s="44" t="str">
        <f t="shared" si="75"/>
        <v>Inviable Sanitariamente</v>
      </c>
      <c r="EV476" s="44" t="str">
        <f t="shared" si="75"/>
        <v>Inviable Sanitariamente</v>
      </c>
      <c r="EW476" s="44" t="str">
        <f t="shared" si="75"/>
        <v>Inviable Sanitariamente</v>
      </c>
      <c r="EX476" s="44" t="str">
        <f t="shared" si="75"/>
        <v>Inviable Sanitariamente</v>
      </c>
      <c r="EY476" s="44" t="str">
        <f t="shared" si="75"/>
        <v>Inviable Sanitariamente</v>
      </c>
      <c r="EZ476" s="44" t="str">
        <f t="shared" si="75"/>
        <v>Inviable Sanitariamente</v>
      </c>
      <c r="FA476" s="44" t="str">
        <f t="shared" si="75"/>
        <v>Inviable Sanitariamente</v>
      </c>
      <c r="FB476" s="44" t="str">
        <f t="shared" si="75"/>
        <v>Inviable Sanitariamente</v>
      </c>
      <c r="FC476" s="44" t="str">
        <f t="shared" si="75"/>
        <v>Inviable Sanitariamente</v>
      </c>
      <c r="FD476" s="44" t="str">
        <f t="shared" si="76"/>
        <v>Inviable Sanitariamente</v>
      </c>
      <c r="FE476" s="44" t="str">
        <f t="shared" si="76"/>
        <v>Inviable Sanitariamente</v>
      </c>
      <c r="FF476" s="44" t="str">
        <f t="shared" si="76"/>
        <v>Inviable Sanitariamente</v>
      </c>
      <c r="FG476" s="44" t="str">
        <f t="shared" si="76"/>
        <v>Inviable Sanitariamente</v>
      </c>
      <c r="FH476" s="44" t="str">
        <f t="shared" si="76"/>
        <v>Inviable Sanitariamente</v>
      </c>
      <c r="FI476" s="44" t="str">
        <f t="shared" si="76"/>
        <v>Inviable Sanitariamente</v>
      </c>
      <c r="FJ476" s="44" t="str">
        <f t="shared" si="76"/>
        <v>Inviable Sanitariamente</v>
      </c>
      <c r="FK476" s="44" t="str">
        <f t="shared" si="76"/>
        <v>Inviable Sanitariamente</v>
      </c>
      <c r="FL476" s="44" t="str">
        <f t="shared" si="76"/>
        <v>Inviable Sanitariamente</v>
      </c>
      <c r="FM476" s="44" t="str">
        <f t="shared" si="76"/>
        <v>Inviable Sanitariamente</v>
      </c>
      <c r="FN476" s="44" t="str">
        <f t="shared" si="77"/>
        <v>Inviable Sanitariamente</v>
      </c>
      <c r="FO476" s="44" t="str">
        <f t="shared" si="77"/>
        <v>Inviable Sanitariamente</v>
      </c>
      <c r="FP476" s="44" t="str">
        <f t="shared" si="77"/>
        <v>Inviable Sanitariamente</v>
      </c>
      <c r="FQ476" s="44" t="str">
        <f t="shared" si="77"/>
        <v>Inviable Sanitariamente</v>
      </c>
      <c r="FR476" s="44" t="str">
        <f t="shared" si="77"/>
        <v>Inviable Sanitariamente</v>
      </c>
      <c r="FS476" s="44" t="str">
        <f t="shared" si="77"/>
        <v>Inviable Sanitariamente</v>
      </c>
      <c r="FT476" s="44" t="str">
        <f t="shared" si="77"/>
        <v>Inviable Sanitariamente</v>
      </c>
      <c r="FU476" s="44" t="str">
        <f t="shared" si="77"/>
        <v>Inviable Sanitariamente</v>
      </c>
      <c r="FV476" s="44" t="str">
        <f t="shared" si="77"/>
        <v>Inviable Sanitariamente</v>
      </c>
      <c r="FW476" s="44" t="str">
        <f t="shared" si="77"/>
        <v>Inviable Sanitariamente</v>
      </c>
      <c r="FX476" s="44" t="str">
        <f t="shared" si="78"/>
        <v>Inviable Sanitariamente</v>
      </c>
      <c r="FY476" s="44" t="str">
        <f t="shared" si="78"/>
        <v>Inviable Sanitariamente</v>
      </c>
      <c r="FZ476" s="44" t="str">
        <f t="shared" si="78"/>
        <v>Inviable Sanitariamente</v>
      </c>
      <c r="GA476" s="44" t="str">
        <f t="shared" si="78"/>
        <v>Inviable Sanitariamente</v>
      </c>
      <c r="GB476" s="44" t="str">
        <f t="shared" si="78"/>
        <v>Inviable Sanitariamente</v>
      </c>
      <c r="GC476" s="44" t="str">
        <f t="shared" si="78"/>
        <v>Inviable Sanitariamente</v>
      </c>
      <c r="GD476" s="44" t="str">
        <f t="shared" si="78"/>
        <v>Inviable Sanitariamente</v>
      </c>
      <c r="GE476" s="44" t="str">
        <f t="shared" si="78"/>
        <v>Inviable Sanitariamente</v>
      </c>
      <c r="GF476" s="44" t="str">
        <f t="shared" si="78"/>
        <v>Inviable Sanitariamente</v>
      </c>
      <c r="GG476" s="44" t="str">
        <f t="shared" si="78"/>
        <v>Inviable Sanitariamente</v>
      </c>
      <c r="GH476" s="44" t="str">
        <f t="shared" si="79"/>
        <v>Inviable Sanitariamente</v>
      </c>
      <c r="GI476" s="44" t="str">
        <f t="shared" si="79"/>
        <v>Inviable Sanitariamente</v>
      </c>
      <c r="GJ476" s="44" t="str">
        <f t="shared" si="79"/>
        <v>Inviable Sanitariamente</v>
      </c>
      <c r="GK476" s="44" t="str">
        <f t="shared" si="79"/>
        <v>Inviable Sanitariamente</v>
      </c>
      <c r="GL476" s="44" t="str">
        <f t="shared" si="79"/>
        <v>Inviable Sanitariamente</v>
      </c>
      <c r="GM476" s="44" t="str">
        <f t="shared" si="79"/>
        <v>Inviable Sanitariamente</v>
      </c>
      <c r="GN476" s="44" t="str">
        <f t="shared" si="79"/>
        <v>Inviable Sanitariamente</v>
      </c>
      <c r="GO476" s="44" t="str">
        <f t="shared" si="79"/>
        <v>Inviable Sanitariamente</v>
      </c>
      <c r="GP476" s="44" t="str">
        <f t="shared" si="79"/>
        <v>Inviable Sanitariamente</v>
      </c>
      <c r="GQ476" s="44" t="str">
        <f t="shared" si="79"/>
        <v>Inviable Sanitariamente</v>
      </c>
      <c r="GR476" s="44" t="str">
        <f t="shared" si="80"/>
        <v>Inviable Sanitariamente</v>
      </c>
      <c r="GS476" s="44" t="str">
        <f t="shared" si="80"/>
        <v>Inviable Sanitariamente</v>
      </c>
      <c r="GT476" s="44" t="str">
        <f t="shared" si="80"/>
        <v>Inviable Sanitariamente</v>
      </c>
      <c r="GU476" s="44" t="str">
        <f t="shared" si="80"/>
        <v>Inviable Sanitariamente</v>
      </c>
      <c r="GV476" s="44" t="str">
        <f t="shared" si="80"/>
        <v>Inviable Sanitariamente</v>
      </c>
      <c r="GW476" s="44" t="str">
        <f t="shared" si="80"/>
        <v>Inviable Sanitariamente</v>
      </c>
      <c r="GX476" s="44" t="str">
        <f t="shared" si="80"/>
        <v>Inviable Sanitariamente</v>
      </c>
      <c r="GY476" s="44" t="str">
        <f t="shared" si="80"/>
        <v>Inviable Sanitariamente</v>
      </c>
      <c r="GZ476" s="44" t="str">
        <f t="shared" si="80"/>
        <v>Inviable Sanitariamente</v>
      </c>
      <c r="HA476" s="44" t="str">
        <f t="shared" si="80"/>
        <v>Inviable Sanitariamente</v>
      </c>
      <c r="HB476" s="44" t="str">
        <f t="shared" si="81"/>
        <v>Inviable Sanitariamente</v>
      </c>
      <c r="HC476" s="44" t="str">
        <f t="shared" si="81"/>
        <v>Inviable Sanitariamente</v>
      </c>
      <c r="HD476" s="44" t="str">
        <f t="shared" si="81"/>
        <v>Inviable Sanitariamente</v>
      </c>
      <c r="HE476" s="44" t="str">
        <f t="shared" si="81"/>
        <v>Inviable Sanitariamente</v>
      </c>
      <c r="HF476" s="44" t="str">
        <f t="shared" si="81"/>
        <v>Inviable Sanitariamente</v>
      </c>
      <c r="HG476" s="44" t="str">
        <f t="shared" si="81"/>
        <v>Inviable Sanitariamente</v>
      </c>
      <c r="HH476" s="44" t="str">
        <f t="shared" si="81"/>
        <v>Inviable Sanitariamente</v>
      </c>
      <c r="HI476" s="44" t="str">
        <f t="shared" si="81"/>
        <v>Inviable Sanitariamente</v>
      </c>
      <c r="HJ476" s="44" t="str">
        <f t="shared" si="81"/>
        <v>Inviable Sanitariamente</v>
      </c>
      <c r="HK476" s="44" t="str">
        <f t="shared" si="81"/>
        <v>Inviable Sanitariamente</v>
      </c>
      <c r="HL476" s="44" t="str">
        <f t="shared" si="82"/>
        <v>Inviable Sanitariamente</v>
      </c>
      <c r="HM476" s="44" t="str">
        <f t="shared" si="82"/>
        <v>Inviable Sanitariamente</v>
      </c>
      <c r="HN476" s="44" t="str">
        <f t="shared" si="82"/>
        <v>Inviable Sanitariamente</v>
      </c>
      <c r="HO476" s="44" t="str">
        <f t="shared" si="82"/>
        <v>Inviable Sanitariamente</v>
      </c>
      <c r="HP476" s="44" t="str">
        <f t="shared" si="82"/>
        <v>Inviable Sanitariamente</v>
      </c>
      <c r="HQ476" s="44" t="str">
        <f t="shared" si="82"/>
        <v>Inviable Sanitariamente</v>
      </c>
      <c r="HR476" s="44" t="str">
        <f t="shared" si="82"/>
        <v>Inviable Sanitariamente</v>
      </c>
      <c r="HS476" s="44" t="str">
        <f t="shared" si="82"/>
        <v>Inviable Sanitariamente</v>
      </c>
      <c r="HT476" s="44" t="str">
        <f t="shared" si="82"/>
        <v>Inviable Sanitariamente</v>
      </c>
      <c r="HU476" s="44" t="str">
        <f t="shared" si="82"/>
        <v>Inviable Sanitariamente</v>
      </c>
      <c r="HV476" s="44" t="str">
        <f t="shared" si="83"/>
        <v>Inviable Sanitariamente</v>
      </c>
      <c r="HW476" s="44" t="str">
        <f t="shared" si="83"/>
        <v>Inviable Sanitariamente</v>
      </c>
      <c r="HX476" s="44" t="str">
        <f t="shared" si="83"/>
        <v>Inviable Sanitariamente</v>
      </c>
      <c r="HY476" s="44" t="str">
        <f t="shared" si="83"/>
        <v>Inviable Sanitariamente</v>
      </c>
      <c r="HZ476" s="44" t="str">
        <f t="shared" si="83"/>
        <v>Inviable Sanitariamente</v>
      </c>
      <c r="IA476" s="44" t="str">
        <f t="shared" si="83"/>
        <v>Inviable Sanitariamente</v>
      </c>
      <c r="IB476" s="44" t="str">
        <f t="shared" si="83"/>
        <v>Inviable Sanitariamente</v>
      </c>
      <c r="IC476" s="44" t="str">
        <f t="shared" si="83"/>
        <v>Inviable Sanitariamente</v>
      </c>
      <c r="ID476" s="44" t="str">
        <f t="shared" si="83"/>
        <v>Inviable Sanitariamente</v>
      </c>
      <c r="IE476" s="44" t="str">
        <f t="shared" si="83"/>
        <v>Inviable Sanitariamente</v>
      </c>
      <c r="IF476" s="44" t="str">
        <f t="shared" si="84"/>
        <v>Inviable Sanitariamente</v>
      </c>
      <c r="IG476" s="44" t="str">
        <f t="shared" si="84"/>
        <v>Inviable Sanitariamente</v>
      </c>
      <c r="IH476" s="44" t="str">
        <f t="shared" si="84"/>
        <v>Inviable Sanitariamente</v>
      </c>
      <c r="II476" s="44" t="str">
        <f t="shared" si="84"/>
        <v>Inviable Sanitariamente</v>
      </c>
      <c r="IJ476" s="44" t="str">
        <f t="shared" si="84"/>
        <v>Inviable Sanitariamente</v>
      </c>
      <c r="IK476" s="44" t="str">
        <f t="shared" si="84"/>
        <v>Inviable Sanitariamente</v>
      </c>
      <c r="IL476" s="44" t="str">
        <f t="shared" si="84"/>
        <v>Inviable Sanitariamente</v>
      </c>
      <c r="IM476" s="44" t="str">
        <f t="shared" si="84"/>
        <v>Inviable Sanitariamente</v>
      </c>
      <c r="IN476" s="44" t="str">
        <f t="shared" si="84"/>
        <v>Inviable Sanitariamente</v>
      </c>
      <c r="IO476" s="44" t="str">
        <f t="shared" si="84"/>
        <v>Inviable Sanitariamente</v>
      </c>
      <c r="IP476" s="44" t="str">
        <f t="shared" si="85"/>
        <v>Inviable Sanitariamente</v>
      </c>
      <c r="IQ476" s="44" t="str">
        <f t="shared" si="85"/>
        <v>Inviable Sanitariamente</v>
      </c>
      <c r="IR476" s="44" t="str">
        <f t="shared" si="85"/>
        <v>Inviable Sanitariamente</v>
      </c>
      <c r="IS476" s="44" t="str">
        <f t="shared" si="85"/>
        <v>Inviable Sanitariamente</v>
      </c>
      <c r="IT476" s="44" t="str">
        <f t="shared" si="85"/>
        <v>Inviable Sanitariamente</v>
      </c>
      <c r="IU476" s="44" t="str">
        <f t="shared" si="85"/>
        <v>Inviable Sanitariamente</v>
      </c>
      <c r="IV476" s="44" t="str">
        <f t="shared" si="85"/>
        <v>Inviable Sanitariamente</v>
      </c>
      <c r="IW476" s="44" t="str">
        <f t="shared" si="85"/>
        <v>Inviable Sanitariamente</v>
      </c>
      <c r="IX476" s="44" t="str">
        <f t="shared" si="85"/>
        <v>Inviable Sanitariamente</v>
      </c>
      <c r="IY476" s="44" t="str">
        <f t="shared" si="85"/>
        <v>Inviable Sanitariamente</v>
      </c>
      <c r="IZ476" s="44" t="str">
        <f t="shared" si="86"/>
        <v>Inviable Sanitariamente</v>
      </c>
      <c r="JA476" s="44" t="str">
        <f t="shared" si="86"/>
        <v>Inviable Sanitariamente</v>
      </c>
      <c r="JB476" s="44" t="str">
        <f t="shared" si="86"/>
        <v>Inviable Sanitariamente</v>
      </c>
      <c r="JC476" s="44" t="str">
        <f t="shared" si="86"/>
        <v>Inviable Sanitariamente</v>
      </c>
      <c r="JD476" s="44" t="str">
        <f t="shared" si="86"/>
        <v>Inviable Sanitariamente</v>
      </c>
      <c r="JE476" s="44" t="str">
        <f t="shared" si="86"/>
        <v>Inviable Sanitariamente</v>
      </c>
      <c r="JF476" s="44" t="str">
        <f t="shared" si="86"/>
        <v>Inviable Sanitariamente</v>
      </c>
      <c r="JG476" s="44" t="str">
        <f t="shared" si="86"/>
        <v>Inviable Sanitariamente</v>
      </c>
      <c r="JH476" s="44" t="str">
        <f t="shared" si="86"/>
        <v>Inviable Sanitariamente</v>
      </c>
      <c r="JI476" s="44" t="str">
        <f t="shared" si="86"/>
        <v>Inviable Sanitariamente</v>
      </c>
      <c r="JJ476" s="44" t="str">
        <f t="shared" si="87"/>
        <v>Inviable Sanitariamente</v>
      </c>
      <c r="JK476" s="44" t="str">
        <f t="shared" si="87"/>
        <v>Inviable Sanitariamente</v>
      </c>
      <c r="JL476" s="44" t="str">
        <f t="shared" si="87"/>
        <v>Inviable Sanitariamente</v>
      </c>
      <c r="JM476" s="44" t="str">
        <f t="shared" si="87"/>
        <v>Inviable Sanitariamente</v>
      </c>
      <c r="JN476" s="44" t="str">
        <f t="shared" si="87"/>
        <v>Inviable Sanitariamente</v>
      </c>
      <c r="JO476" s="44" t="str">
        <f t="shared" si="87"/>
        <v>Inviable Sanitariamente</v>
      </c>
      <c r="JP476" s="44" t="str">
        <f t="shared" si="87"/>
        <v>Inviable Sanitariamente</v>
      </c>
      <c r="JQ476" s="44" t="str">
        <f t="shared" si="87"/>
        <v>Inviable Sanitariamente</v>
      </c>
      <c r="JR476" s="44" t="str">
        <f t="shared" si="87"/>
        <v>Inviable Sanitariamente</v>
      </c>
      <c r="JS476" s="44" t="str">
        <f t="shared" si="87"/>
        <v>Inviable Sanitariamente</v>
      </c>
      <c r="JT476" s="44" t="str">
        <f t="shared" si="88"/>
        <v>Inviable Sanitariamente</v>
      </c>
      <c r="JU476" s="44" t="str">
        <f t="shared" si="88"/>
        <v>Inviable Sanitariamente</v>
      </c>
      <c r="JV476" s="44" t="str">
        <f t="shared" si="88"/>
        <v>Inviable Sanitariamente</v>
      </c>
      <c r="JW476" s="44" t="str">
        <f t="shared" si="88"/>
        <v>Inviable Sanitariamente</v>
      </c>
      <c r="JX476" s="44" t="str">
        <f t="shared" si="88"/>
        <v>Inviable Sanitariamente</v>
      </c>
      <c r="JY476" s="44" t="str">
        <f t="shared" si="88"/>
        <v>Inviable Sanitariamente</v>
      </c>
      <c r="JZ476" s="44" t="str">
        <f t="shared" si="88"/>
        <v>Inviable Sanitariamente</v>
      </c>
      <c r="KA476" s="44" t="str">
        <f t="shared" si="88"/>
        <v>Inviable Sanitariamente</v>
      </c>
      <c r="KB476" s="44" t="str">
        <f t="shared" si="88"/>
        <v>Inviable Sanitariamente</v>
      </c>
      <c r="KC476" s="44" t="str">
        <f t="shared" si="88"/>
        <v>Inviable Sanitariamente</v>
      </c>
      <c r="KD476" s="44" t="str">
        <f t="shared" si="89"/>
        <v>Inviable Sanitariamente</v>
      </c>
      <c r="KE476" s="44" t="str">
        <f t="shared" si="89"/>
        <v>Inviable Sanitariamente</v>
      </c>
      <c r="KF476" s="44" t="str">
        <f t="shared" si="89"/>
        <v>Inviable Sanitariamente</v>
      </c>
      <c r="KG476" s="44" t="str">
        <f t="shared" si="89"/>
        <v>Inviable Sanitariamente</v>
      </c>
      <c r="KH476" s="44" t="str">
        <f t="shared" si="89"/>
        <v>Inviable Sanitariamente</v>
      </c>
      <c r="KI476" s="44" t="str">
        <f t="shared" si="89"/>
        <v>Inviable Sanitariamente</v>
      </c>
      <c r="KJ476" s="44" t="str">
        <f t="shared" si="89"/>
        <v>Inviable Sanitariamente</v>
      </c>
      <c r="KK476" s="44" t="str">
        <f t="shared" si="89"/>
        <v>Inviable Sanitariamente</v>
      </c>
      <c r="KL476" s="44" t="str">
        <f t="shared" si="89"/>
        <v>Inviable Sanitariamente</v>
      </c>
      <c r="KM476" s="44" t="str">
        <f t="shared" si="89"/>
        <v>Inviable Sanitariamente</v>
      </c>
      <c r="KN476" s="44" t="str">
        <f t="shared" si="90"/>
        <v>Inviable Sanitariamente</v>
      </c>
      <c r="KO476" s="44" t="str">
        <f t="shared" si="90"/>
        <v>Inviable Sanitariamente</v>
      </c>
      <c r="KP476" s="44" t="str">
        <f t="shared" si="90"/>
        <v>Inviable Sanitariamente</v>
      </c>
      <c r="KQ476" s="44" t="str">
        <f t="shared" si="90"/>
        <v>Inviable Sanitariamente</v>
      </c>
      <c r="KR476" s="44" t="str">
        <f t="shared" si="90"/>
        <v>Inviable Sanitariamente</v>
      </c>
      <c r="KS476" s="44" t="str">
        <f t="shared" si="90"/>
        <v>Inviable Sanitariamente</v>
      </c>
      <c r="KT476" s="44" t="str">
        <f t="shared" si="90"/>
        <v>Inviable Sanitariamente</v>
      </c>
      <c r="KU476" s="44" t="str">
        <f t="shared" si="90"/>
        <v>Inviable Sanitariamente</v>
      </c>
      <c r="KV476" s="44" t="str">
        <f t="shared" si="90"/>
        <v>Inviable Sanitariamente</v>
      </c>
      <c r="KW476" s="44" t="str">
        <f t="shared" si="90"/>
        <v>Inviable Sanitariamente</v>
      </c>
      <c r="KX476" s="44" t="str">
        <f t="shared" si="91"/>
        <v>Inviable Sanitariamente</v>
      </c>
      <c r="KY476" s="44" t="str">
        <f t="shared" si="91"/>
        <v>Inviable Sanitariamente</v>
      </c>
      <c r="KZ476" s="44" t="str">
        <f t="shared" si="91"/>
        <v>Inviable Sanitariamente</v>
      </c>
      <c r="LA476" s="44" t="str">
        <f t="shared" si="91"/>
        <v>Inviable Sanitariamente</v>
      </c>
      <c r="LB476" s="44" t="str">
        <f t="shared" si="91"/>
        <v>Inviable Sanitariamente</v>
      </c>
      <c r="LC476" s="44" t="str">
        <f t="shared" si="91"/>
        <v>Inviable Sanitariamente</v>
      </c>
      <c r="LD476" s="44" t="str">
        <f t="shared" si="91"/>
        <v>Inviable Sanitariamente</v>
      </c>
      <c r="LE476" s="44" t="str">
        <f t="shared" si="91"/>
        <v>Inviable Sanitariamente</v>
      </c>
      <c r="LF476" s="44" t="str">
        <f t="shared" si="91"/>
        <v>Inviable Sanitariamente</v>
      </c>
      <c r="LG476" s="44" t="str">
        <f t="shared" si="91"/>
        <v>Inviable Sanitariamente</v>
      </c>
      <c r="LH476" s="44" t="str">
        <f t="shared" si="92"/>
        <v>Inviable Sanitariamente</v>
      </c>
      <c r="LI476" s="44" t="str">
        <f t="shared" si="92"/>
        <v>Inviable Sanitariamente</v>
      </c>
      <c r="LJ476" s="44" t="str">
        <f t="shared" si="92"/>
        <v>Inviable Sanitariamente</v>
      </c>
      <c r="LK476" s="44" t="str">
        <f t="shared" si="92"/>
        <v>Inviable Sanitariamente</v>
      </c>
      <c r="LL476" s="44" t="str">
        <f t="shared" si="92"/>
        <v>Inviable Sanitariamente</v>
      </c>
      <c r="LM476" s="44" t="str">
        <f t="shared" si="92"/>
        <v>Inviable Sanitariamente</v>
      </c>
      <c r="LN476" s="44" t="str">
        <f t="shared" si="92"/>
        <v>Inviable Sanitariamente</v>
      </c>
      <c r="LO476" s="44" t="str">
        <f t="shared" si="92"/>
        <v>Inviable Sanitariamente</v>
      </c>
      <c r="LP476" s="44" t="str">
        <f t="shared" si="92"/>
        <v>Inviable Sanitariamente</v>
      </c>
      <c r="LQ476" s="44" t="str">
        <f t="shared" si="92"/>
        <v>Inviable Sanitariamente</v>
      </c>
      <c r="LR476" s="44" t="str">
        <f t="shared" si="93"/>
        <v>Inviable Sanitariamente</v>
      </c>
      <c r="LS476" s="44" t="str">
        <f t="shared" si="93"/>
        <v>Inviable Sanitariamente</v>
      </c>
      <c r="LT476" s="44" t="str">
        <f t="shared" si="93"/>
        <v>Inviable Sanitariamente</v>
      </c>
      <c r="LU476" s="44" t="str">
        <f t="shared" si="93"/>
        <v>Inviable Sanitariamente</v>
      </c>
      <c r="LV476" s="44" t="str">
        <f t="shared" si="93"/>
        <v>Inviable Sanitariamente</v>
      </c>
      <c r="LW476" s="44" t="str">
        <f t="shared" si="93"/>
        <v>Inviable Sanitariamente</v>
      </c>
      <c r="LX476" s="44" t="str">
        <f t="shared" si="93"/>
        <v>Inviable Sanitariamente</v>
      </c>
      <c r="LY476" s="44" t="str">
        <f t="shared" si="93"/>
        <v>Inviable Sanitariamente</v>
      </c>
      <c r="LZ476" s="44" t="str">
        <f t="shared" si="93"/>
        <v>Inviable Sanitariamente</v>
      </c>
      <c r="MA476" s="44" t="str">
        <f t="shared" si="93"/>
        <v>Inviable Sanitariamente</v>
      </c>
      <c r="MB476" s="44" t="str">
        <f t="shared" si="94"/>
        <v>Inviable Sanitariamente</v>
      </c>
      <c r="MC476" s="44" t="str">
        <f t="shared" si="94"/>
        <v>Inviable Sanitariamente</v>
      </c>
      <c r="MD476" s="44" t="str">
        <f t="shared" si="94"/>
        <v>Inviable Sanitariamente</v>
      </c>
      <c r="ME476" s="44" t="str">
        <f t="shared" si="94"/>
        <v>Inviable Sanitariamente</v>
      </c>
      <c r="MF476" s="44" t="str">
        <f t="shared" si="94"/>
        <v>Inviable Sanitariamente</v>
      </c>
      <c r="MG476" s="44" t="str">
        <f t="shared" si="94"/>
        <v>Inviable Sanitariamente</v>
      </c>
      <c r="MH476" s="44" t="str">
        <f t="shared" si="94"/>
        <v>Inviable Sanitariamente</v>
      </c>
      <c r="MI476" s="44" t="str">
        <f t="shared" si="94"/>
        <v>Inviable Sanitariamente</v>
      </c>
      <c r="MJ476" s="44" t="str">
        <f t="shared" si="94"/>
        <v>Inviable Sanitariamente</v>
      </c>
      <c r="MK476" s="44" t="str">
        <f t="shared" si="94"/>
        <v>Inviable Sanitariamente</v>
      </c>
      <c r="ML476" s="44" t="str">
        <f t="shared" si="95"/>
        <v>Inviable Sanitariamente</v>
      </c>
      <c r="MM476" s="44" t="str">
        <f t="shared" si="95"/>
        <v>Inviable Sanitariamente</v>
      </c>
      <c r="MN476" s="44" t="str">
        <f t="shared" si="95"/>
        <v>Inviable Sanitariamente</v>
      </c>
      <c r="MO476" s="44" t="str">
        <f t="shared" si="95"/>
        <v>Inviable Sanitariamente</v>
      </c>
      <c r="MP476" s="44" t="str">
        <f t="shared" si="95"/>
        <v>Inviable Sanitariamente</v>
      </c>
      <c r="MQ476" s="44" t="str">
        <f t="shared" si="95"/>
        <v>Inviable Sanitariamente</v>
      </c>
      <c r="MR476" s="44" t="str">
        <f t="shared" si="95"/>
        <v>Inviable Sanitariamente</v>
      </c>
      <c r="MS476" s="44" t="str">
        <f t="shared" si="95"/>
        <v>Inviable Sanitariamente</v>
      </c>
      <c r="MT476" s="44" t="str">
        <f t="shared" si="95"/>
        <v>Inviable Sanitariamente</v>
      </c>
      <c r="MU476" s="44" t="str">
        <f t="shared" si="95"/>
        <v>Inviable Sanitariamente</v>
      </c>
      <c r="MV476" s="44" t="str">
        <f t="shared" si="96"/>
        <v>Inviable Sanitariamente</v>
      </c>
      <c r="MW476" s="44" t="str">
        <f t="shared" si="96"/>
        <v>Inviable Sanitariamente</v>
      </c>
      <c r="MX476" s="44" t="str">
        <f t="shared" si="96"/>
        <v>Inviable Sanitariamente</v>
      </c>
      <c r="MY476" s="44" t="str">
        <f t="shared" si="96"/>
        <v>Inviable Sanitariamente</v>
      </c>
      <c r="MZ476" s="44" t="str">
        <f t="shared" si="96"/>
        <v>Inviable Sanitariamente</v>
      </c>
      <c r="NA476" s="44" t="str">
        <f t="shared" si="96"/>
        <v>Inviable Sanitariamente</v>
      </c>
      <c r="NB476" s="44" t="str">
        <f t="shared" si="96"/>
        <v>Inviable Sanitariamente</v>
      </c>
      <c r="NC476" s="44" t="str">
        <f t="shared" si="96"/>
        <v>Inviable Sanitariamente</v>
      </c>
      <c r="ND476" s="44" t="str">
        <f t="shared" si="96"/>
        <v>Inviable Sanitariamente</v>
      </c>
      <c r="NE476" s="44" t="str">
        <f t="shared" si="96"/>
        <v>Inviable Sanitariamente</v>
      </c>
      <c r="NF476" s="44" t="str">
        <f t="shared" si="97"/>
        <v>Inviable Sanitariamente</v>
      </c>
      <c r="NG476" s="44" t="str">
        <f t="shared" si="97"/>
        <v>Inviable Sanitariamente</v>
      </c>
      <c r="NH476" s="44" t="str">
        <f t="shared" si="97"/>
        <v>Inviable Sanitariamente</v>
      </c>
      <c r="NI476" s="44" t="str">
        <f t="shared" si="97"/>
        <v>Inviable Sanitariamente</v>
      </c>
      <c r="NJ476" s="44" t="str">
        <f t="shared" si="97"/>
        <v>Inviable Sanitariamente</v>
      </c>
      <c r="NK476" s="44" t="str">
        <f t="shared" si="97"/>
        <v>Inviable Sanitariamente</v>
      </c>
      <c r="NL476" s="44" t="str">
        <f t="shared" si="97"/>
        <v>Inviable Sanitariamente</v>
      </c>
      <c r="NM476" s="44" t="str">
        <f t="shared" si="97"/>
        <v>Inviable Sanitariamente</v>
      </c>
      <c r="NN476" s="44" t="str">
        <f t="shared" si="97"/>
        <v>Inviable Sanitariamente</v>
      </c>
      <c r="NO476" s="44" t="str">
        <f t="shared" si="97"/>
        <v>Inviable Sanitariamente</v>
      </c>
      <c r="NP476" s="44" t="str">
        <f t="shared" si="98"/>
        <v>Inviable Sanitariamente</v>
      </c>
      <c r="NQ476" s="44" t="str">
        <f t="shared" si="98"/>
        <v>Inviable Sanitariamente</v>
      </c>
      <c r="NR476" s="44" t="str">
        <f t="shared" si="98"/>
        <v>Inviable Sanitariamente</v>
      </c>
      <c r="NS476" s="44" t="str">
        <f t="shared" si="98"/>
        <v>Inviable Sanitariamente</v>
      </c>
      <c r="NT476" s="44" t="str">
        <f t="shared" si="98"/>
        <v>Inviable Sanitariamente</v>
      </c>
      <c r="NU476" s="44" t="str">
        <f t="shared" si="98"/>
        <v>Inviable Sanitariamente</v>
      </c>
      <c r="NV476" s="44" t="str">
        <f t="shared" si="98"/>
        <v>Inviable Sanitariamente</v>
      </c>
      <c r="NW476" s="44" t="str">
        <f t="shared" si="98"/>
        <v>Inviable Sanitariamente</v>
      </c>
      <c r="NX476" s="44" t="str">
        <f t="shared" si="98"/>
        <v>Inviable Sanitariamente</v>
      </c>
      <c r="NY476" s="44" t="str">
        <f t="shared" si="98"/>
        <v>Inviable Sanitariamente</v>
      </c>
      <c r="NZ476" s="44" t="str">
        <f t="shared" si="99"/>
        <v>Inviable Sanitariamente</v>
      </c>
      <c r="OA476" s="44" t="str">
        <f t="shared" si="99"/>
        <v>Inviable Sanitariamente</v>
      </c>
      <c r="OB476" s="44" t="str">
        <f t="shared" si="99"/>
        <v>Inviable Sanitariamente</v>
      </c>
      <c r="OC476" s="44" t="str">
        <f t="shared" si="99"/>
        <v>Inviable Sanitariamente</v>
      </c>
      <c r="OD476" s="44" t="str">
        <f t="shared" si="99"/>
        <v>Inviable Sanitariamente</v>
      </c>
      <c r="OE476" s="44" t="str">
        <f t="shared" si="99"/>
        <v>Inviable Sanitariamente</v>
      </c>
      <c r="OF476" s="44" t="str">
        <f t="shared" si="99"/>
        <v>Inviable Sanitariamente</v>
      </c>
      <c r="OG476" s="44" t="str">
        <f t="shared" si="99"/>
        <v>Inviable Sanitariamente</v>
      </c>
      <c r="OH476" s="44" t="str">
        <f t="shared" si="99"/>
        <v>Inviable Sanitariamente</v>
      </c>
      <c r="OI476" s="44" t="str">
        <f t="shared" si="99"/>
        <v>Inviable Sanitariamente</v>
      </c>
      <c r="OJ476" s="44" t="str">
        <f t="shared" si="100"/>
        <v>Inviable Sanitariamente</v>
      </c>
      <c r="OK476" s="44" t="str">
        <f t="shared" si="100"/>
        <v>Inviable Sanitariamente</v>
      </c>
      <c r="OL476" s="44" t="str">
        <f t="shared" si="100"/>
        <v>Inviable Sanitariamente</v>
      </c>
      <c r="OM476" s="44" t="str">
        <f t="shared" si="100"/>
        <v>Inviable Sanitariamente</v>
      </c>
      <c r="ON476" s="44" t="str">
        <f t="shared" si="100"/>
        <v>Inviable Sanitariamente</v>
      </c>
      <c r="OO476" s="44" t="str">
        <f t="shared" si="100"/>
        <v>Inviable Sanitariamente</v>
      </c>
      <c r="OP476" s="44" t="str">
        <f t="shared" si="100"/>
        <v>Inviable Sanitariamente</v>
      </c>
      <c r="OQ476" s="44" t="str">
        <f t="shared" si="100"/>
        <v>Inviable Sanitariamente</v>
      </c>
      <c r="OR476" s="44" t="str">
        <f t="shared" si="100"/>
        <v>Inviable Sanitariamente</v>
      </c>
      <c r="OS476" s="44" t="str">
        <f t="shared" si="100"/>
        <v>Inviable Sanitariamente</v>
      </c>
      <c r="OT476" s="44" t="str">
        <f t="shared" si="101"/>
        <v>Inviable Sanitariamente</v>
      </c>
      <c r="OU476" s="44" t="str">
        <f t="shared" si="101"/>
        <v>Inviable Sanitariamente</v>
      </c>
      <c r="OV476" s="44" t="str">
        <f t="shared" si="101"/>
        <v>Inviable Sanitariamente</v>
      </c>
      <c r="OW476" s="44" t="str">
        <f t="shared" si="101"/>
        <v>Inviable Sanitariamente</v>
      </c>
      <c r="OX476" s="44" t="str">
        <f t="shared" si="101"/>
        <v>Inviable Sanitariamente</v>
      </c>
      <c r="OY476" s="44" t="str">
        <f t="shared" si="101"/>
        <v>Inviable Sanitariamente</v>
      </c>
      <c r="OZ476" s="44" t="str">
        <f t="shared" si="101"/>
        <v>Inviable Sanitariamente</v>
      </c>
      <c r="PA476" s="44" t="str">
        <f t="shared" si="101"/>
        <v>Inviable Sanitariamente</v>
      </c>
      <c r="PB476" s="44" t="str">
        <f t="shared" si="101"/>
        <v>Inviable Sanitariamente</v>
      </c>
      <c r="PC476" s="44" t="str">
        <f t="shared" si="101"/>
        <v>Inviable Sanitariamente</v>
      </c>
      <c r="PD476" s="44" t="str">
        <f t="shared" si="102"/>
        <v>Inviable Sanitariamente</v>
      </c>
      <c r="PE476" s="44" t="str">
        <f t="shared" si="102"/>
        <v>Inviable Sanitariamente</v>
      </c>
      <c r="PF476" s="44" t="str">
        <f t="shared" si="102"/>
        <v>Inviable Sanitariamente</v>
      </c>
      <c r="PG476" s="44" t="str">
        <f t="shared" si="102"/>
        <v>Inviable Sanitariamente</v>
      </c>
      <c r="PH476" s="44" t="str">
        <f t="shared" si="102"/>
        <v>Inviable Sanitariamente</v>
      </c>
      <c r="PI476" s="44" t="str">
        <f t="shared" si="102"/>
        <v>Inviable Sanitariamente</v>
      </c>
      <c r="PJ476" s="44" t="str">
        <f t="shared" si="102"/>
        <v>Inviable Sanitariamente</v>
      </c>
      <c r="PK476" s="44" t="str">
        <f t="shared" si="102"/>
        <v>Inviable Sanitariamente</v>
      </c>
      <c r="PL476" s="44" t="str">
        <f t="shared" si="102"/>
        <v>Inviable Sanitariamente</v>
      </c>
      <c r="PM476" s="44" t="str">
        <f t="shared" si="102"/>
        <v>Inviable Sanitariamente</v>
      </c>
      <c r="PN476" s="44" t="str">
        <f t="shared" si="103"/>
        <v>Inviable Sanitariamente</v>
      </c>
      <c r="PO476" s="44" t="str">
        <f t="shared" si="103"/>
        <v>Inviable Sanitariamente</v>
      </c>
      <c r="PP476" s="44" t="str">
        <f t="shared" si="103"/>
        <v>Inviable Sanitariamente</v>
      </c>
      <c r="PQ476" s="44" t="str">
        <f t="shared" si="103"/>
        <v>Inviable Sanitariamente</v>
      </c>
      <c r="PR476" s="44" t="str">
        <f t="shared" si="103"/>
        <v>Inviable Sanitariamente</v>
      </c>
      <c r="PS476" s="44" t="str">
        <f t="shared" si="103"/>
        <v>Inviable Sanitariamente</v>
      </c>
      <c r="PT476" s="44" t="str">
        <f t="shared" si="103"/>
        <v>Inviable Sanitariamente</v>
      </c>
      <c r="PU476" s="44" t="str">
        <f t="shared" si="103"/>
        <v>Inviable Sanitariamente</v>
      </c>
      <c r="PV476" s="44" t="str">
        <f t="shared" si="103"/>
        <v>Inviable Sanitariamente</v>
      </c>
      <c r="PW476" s="44" t="str">
        <f t="shared" si="103"/>
        <v>Inviable Sanitariamente</v>
      </c>
      <c r="PX476" s="44" t="str">
        <f t="shared" si="104"/>
        <v>Inviable Sanitariamente</v>
      </c>
      <c r="PY476" s="44" t="str">
        <f t="shared" si="104"/>
        <v>Inviable Sanitariamente</v>
      </c>
      <c r="PZ476" s="44" t="str">
        <f t="shared" si="104"/>
        <v>Inviable Sanitariamente</v>
      </c>
      <c r="QA476" s="44" t="str">
        <f t="shared" si="104"/>
        <v>Inviable Sanitariamente</v>
      </c>
      <c r="QB476" s="44" t="str">
        <f t="shared" si="104"/>
        <v>Inviable Sanitariamente</v>
      </c>
      <c r="QC476" s="44" t="str">
        <f t="shared" si="104"/>
        <v>Inviable Sanitariamente</v>
      </c>
      <c r="QD476" s="44" t="str">
        <f t="shared" si="104"/>
        <v>Inviable Sanitariamente</v>
      </c>
      <c r="QE476" s="44" t="str">
        <f t="shared" si="104"/>
        <v>Inviable Sanitariamente</v>
      </c>
      <c r="QF476" s="44" t="str">
        <f t="shared" si="104"/>
        <v>Inviable Sanitariamente</v>
      </c>
      <c r="QG476" s="44" t="str">
        <f t="shared" si="104"/>
        <v>Inviable Sanitariamente</v>
      </c>
      <c r="QH476" s="44" t="str">
        <f t="shared" si="105"/>
        <v>Inviable Sanitariamente</v>
      </c>
      <c r="QI476" s="44" t="str">
        <f t="shared" si="105"/>
        <v>Inviable Sanitariamente</v>
      </c>
      <c r="QJ476" s="44" t="str">
        <f t="shared" si="105"/>
        <v>Inviable Sanitariamente</v>
      </c>
      <c r="QK476" s="44" t="str">
        <f t="shared" si="105"/>
        <v>Inviable Sanitariamente</v>
      </c>
      <c r="QL476" s="44" t="str">
        <f t="shared" si="105"/>
        <v>Inviable Sanitariamente</v>
      </c>
      <c r="QM476" s="44" t="str">
        <f t="shared" si="105"/>
        <v>Inviable Sanitariamente</v>
      </c>
      <c r="QN476" s="44" t="str">
        <f t="shared" si="105"/>
        <v>Inviable Sanitariamente</v>
      </c>
      <c r="QO476" s="44" t="str">
        <f t="shared" si="105"/>
        <v>Inviable Sanitariamente</v>
      </c>
      <c r="QP476" s="44" t="str">
        <f t="shared" si="105"/>
        <v>Inviable Sanitariamente</v>
      </c>
      <c r="QQ476" s="44" t="str">
        <f t="shared" si="105"/>
        <v>Inviable Sanitariamente</v>
      </c>
      <c r="QR476" s="44" t="str">
        <f t="shared" si="106"/>
        <v>Inviable Sanitariamente</v>
      </c>
      <c r="QS476" s="44" t="str">
        <f t="shared" si="106"/>
        <v>Inviable Sanitariamente</v>
      </c>
      <c r="QT476" s="44" t="str">
        <f t="shared" si="106"/>
        <v>Inviable Sanitariamente</v>
      </c>
      <c r="QU476" s="44" t="str">
        <f t="shared" si="106"/>
        <v>Inviable Sanitariamente</v>
      </c>
      <c r="QV476" s="44" t="str">
        <f t="shared" si="106"/>
        <v>Inviable Sanitariamente</v>
      </c>
      <c r="QW476" s="44" t="str">
        <f t="shared" si="106"/>
        <v>Inviable Sanitariamente</v>
      </c>
      <c r="QX476" s="44" t="str">
        <f t="shared" si="106"/>
        <v>Inviable Sanitariamente</v>
      </c>
      <c r="QY476" s="44" t="str">
        <f t="shared" si="106"/>
        <v>Inviable Sanitariamente</v>
      </c>
      <c r="QZ476" s="44" t="str">
        <f t="shared" si="106"/>
        <v>Inviable Sanitariamente</v>
      </c>
      <c r="RA476" s="44" t="str">
        <f t="shared" si="106"/>
        <v>Inviable Sanitariamente</v>
      </c>
      <c r="RB476" s="44" t="str">
        <f t="shared" si="107"/>
        <v>Inviable Sanitariamente</v>
      </c>
      <c r="RC476" s="44" t="str">
        <f t="shared" si="107"/>
        <v>Inviable Sanitariamente</v>
      </c>
      <c r="RD476" s="44" t="str">
        <f t="shared" si="107"/>
        <v>Inviable Sanitariamente</v>
      </c>
      <c r="RE476" s="44" t="str">
        <f t="shared" si="107"/>
        <v>Inviable Sanitariamente</v>
      </c>
      <c r="RF476" s="44" t="str">
        <f t="shared" si="107"/>
        <v>Inviable Sanitariamente</v>
      </c>
      <c r="RG476" s="44" t="str">
        <f t="shared" si="107"/>
        <v>Inviable Sanitariamente</v>
      </c>
      <c r="RH476" s="44" t="str">
        <f t="shared" si="107"/>
        <v>Inviable Sanitariamente</v>
      </c>
      <c r="RI476" s="44" t="str">
        <f t="shared" si="107"/>
        <v>Inviable Sanitariamente</v>
      </c>
      <c r="RJ476" s="44" t="str">
        <f t="shared" si="107"/>
        <v>Inviable Sanitariamente</v>
      </c>
      <c r="RK476" s="44" t="str">
        <f t="shared" si="107"/>
        <v>Inviable Sanitariamente</v>
      </c>
      <c r="RL476" s="44" t="str">
        <f t="shared" si="108"/>
        <v>Inviable Sanitariamente</v>
      </c>
      <c r="RM476" s="44" t="str">
        <f t="shared" si="108"/>
        <v>Inviable Sanitariamente</v>
      </c>
      <c r="RN476" s="44" t="str">
        <f t="shared" si="108"/>
        <v>Inviable Sanitariamente</v>
      </c>
      <c r="RO476" s="44" t="str">
        <f t="shared" si="108"/>
        <v>Inviable Sanitariamente</v>
      </c>
      <c r="RP476" s="44" t="str">
        <f t="shared" si="108"/>
        <v>Inviable Sanitariamente</v>
      </c>
      <c r="RQ476" s="44" t="str">
        <f t="shared" si="108"/>
        <v>Inviable Sanitariamente</v>
      </c>
      <c r="RR476" s="44" t="str">
        <f t="shared" si="108"/>
        <v>Inviable Sanitariamente</v>
      </c>
      <c r="RS476" s="44" t="str">
        <f t="shared" si="108"/>
        <v>Inviable Sanitariamente</v>
      </c>
      <c r="RT476" s="44" t="str">
        <f t="shared" si="108"/>
        <v>Inviable Sanitariamente</v>
      </c>
      <c r="RU476" s="44" t="str">
        <f t="shared" si="108"/>
        <v>Inviable Sanitariamente</v>
      </c>
      <c r="RV476" s="44" t="str">
        <f t="shared" si="109"/>
        <v>Inviable Sanitariamente</v>
      </c>
      <c r="RW476" s="44" t="str">
        <f t="shared" si="109"/>
        <v>Inviable Sanitariamente</v>
      </c>
      <c r="RX476" s="44" t="str">
        <f t="shared" si="109"/>
        <v>Inviable Sanitariamente</v>
      </c>
      <c r="RY476" s="44" t="str">
        <f t="shared" si="109"/>
        <v>Inviable Sanitariamente</v>
      </c>
      <c r="RZ476" s="44" t="str">
        <f t="shared" si="109"/>
        <v>Inviable Sanitariamente</v>
      </c>
      <c r="SA476" s="44" t="str">
        <f t="shared" si="109"/>
        <v>Inviable Sanitariamente</v>
      </c>
      <c r="SB476" s="44" t="str">
        <f t="shared" si="109"/>
        <v>Inviable Sanitariamente</v>
      </c>
      <c r="SC476" s="44" t="str">
        <f t="shared" si="109"/>
        <v>Inviable Sanitariamente</v>
      </c>
      <c r="SD476" s="44" t="str">
        <f t="shared" si="109"/>
        <v>Inviable Sanitariamente</v>
      </c>
      <c r="SE476" s="44" t="str">
        <f t="shared" si="109"/>
        <v>Inviable Sanitariamente</v>
      </c>
      <c r="SF476" s="44" t="str">
        <f t="shared" si="110"/>
        <v>Inviable Sanitariamente</v>
      </c>
      <c r="SG476" s="44" t="str">
        <f t="shared" si="110"/>
        <v>Inviable Sanitariamente</v>
      </c>
      <c r="SH476" s="44" t="str">
        <f t="shared" si="110"/>
        <v>Inviable Sanitariamente</v>
      </c>
      <c r="SI476" s="44" t="str">
        <f t="shared" si="110"/>
        <v>Inviable Sanitariamente</v>
      </c>
      <c r="SJ476" s="44" t="str">
        <f t="shared" si="110"/>
        <v>Inviable Sanitariamente</v>
      </c>
      <c r="SK476" s="44" t="str">
        <f t="shared" si="110"/>
        <v>Inviable Sanitariamente</v>
      </c>
      <c r="SL476" s="44" t="str">
        <f t="shared" si="110"/>
        <v>Inviable Sanitariamente</v>
      </c>
      <c r="SM476" s="44" t="str">
        <f t="shared" si="110"/>
        <v>Inviable Sanitariamente</v>
      </c>
      <c r="SN476" s="44" t="str">
        <f t="shared" si="110"/>
        <v>Inviable Sanitariamente</v>
      </c>
      <c r="SO476" s="44" t="str">
        <f t="shared" si="110"/>
        <v>Inviable Sanitariamente</v>
      </c>
      <c r="SP476" s="44" t="str">
        <f t="shared" si="111"/>
        <v>Inviable Sanitariamente</v>
      </c>
      <c r="SQ476" s="44" t="str">
        <f t="shared" si="111"/>
        <v>Inviable Sanitariamente</v>
      </c>
      <c r="SR476" s="44" t="str">
        <f t="shared" si="111"/>
        <v>Inviable Sanitariamente</v>
      </c>
      <c r="SS476" s="44" t="str">
        <f t="shared" si="111"/>
        <v>Inviable Sanitariamente</v>
      </c>
      <c r="ST476" s="44" t="str">
        <f t="shared" si="111"/>
        <v>Inviable Sanitariamente</v>
      </c>
      <c r="SU476" s="44" t="str">
        <f t="shared" si="111"/>
        <v>Inviable Sanitariamente</v>
      </c>
      <c r="SV476" s="44" t="str">
        <f t="shared" si="111"/>
        <v>Inviable Sanitariamente</v>
      </c>
      <c r="SW476" s="44" t="str">
        <f t="shared" si="111"/>
        <v>Inviable Sanitariamente</v>
      </c>
      <c r="SX476" s="44" t="str">
        <f t="shared" si="111"/>
        <v>Inviable Sanitariamente</v>
      </c>
      <c r="SY476" s="44" t="str">
        <f t="shared" si="111"/>
        <v>Inviable Sanitariamente</v>
      </c>
      <c r="SZ476" s="44" t="str">
        <f t="shared" si="112"/>
        <v>Inviable Sanitariamente</v>
      </c>
      <c r="TA476" s="44" t="str">
        <f t="shared" si="112"/>
        <v>Inviable Sanitariamente</v>
      </c>
      <c r="TB476" s="44" t="str">
        <f t="shared" si="112"/>
        <v>Inviable Sanitariamente</v>
      </c>
      <c r="TC476" s="44" t="str">
        <f t="shared" si="112"/>
        <v>Inviable Sanitariamente</v>
      </c>
      <c r="TD476" s="44" t="str">
        <f t="shared" si="112"/>
        <v>Inviable Sanitariamente</v>
      </c>
      <c r="TE476" s="44" t="str">
        <f t="shared" si="112"/>
        <v>Inviable Sanitariamente</v>
      </c>
      <c r="TF476" s="44" t="str">
        <f t="shared" si="112"/>
        <v>Inviable Sanitariamente</v>
      </c>
      <c r="TG476" s="44" t="str">
        <f t="shared" si="112"/>
        <v>Inviable Sanitariamente</v>
      </c>
      <c r="TH476" s="44" t="str">
        <f t="shared" si="112"/>
        <v>Inviable Sanitariamente</v>
      </c>
      <c r="TI476" s="44" t="str">
        <f t="shared" si="112"/>
        <v>Inviable Sanitariamente</v>
      </c>
      <c r="TJ476" s="44" t="str">
        <f t="shared" si="113"/>
        <v>Inviable Sanitariamente</v>
      </c>
      <c r="TK476" s="44" t="str">
        <f t="shared" si="113"/>
        <v>Inviable Sanitariamente</v>
      </c>
      <c r="TL476" s="44" t="str">
        <f t="shared" si="113"/>
        <v>Inviable Sanitariamente</v>
      </c>
      <c r="TM476" s="44" t="str">
        <f t="shared" si="113"/>
        <v>Inviable Sanitariamente</v>
      </c>
      <c r="TN476" s="44" t="str">
        <f t="shared" si="113"/>
        <v>Inviable Sanitariamente</v>
      </c>
      <c r="TO476" s="44" t="str">
        <f t="shared" si="113"/>
        <v>Inviable Sanitariamente</v>
      </c>
      <c r="TP476" s="44" t="str">
        <f t="shared" si="113"/>
        <v>Inviable Sanitariamente</v>
      </c>
      <c r="TQ476" s="44" t="str">
        <f t="shared" si="113"/>
        <v>Inviable Sanitariamente</v>
      </c>
      <c r="TR476" s="44" t="str">
        <f t="shared" si="113"/>
        <v>Inviable Sanitariamente</v>
      </c>
      <c r="TS476" s="44" t="str">
        <f t="shared" si="113"/>
        <v>Inviable Sanitariamente</v>
      </c>
      <c r="TT476" s="44" t="str">
        <f t="shared" si="114"/>
        <v>Inviable Sanitariamente</v>
      </c>
      <c r="TU476" s="44" t="str">
        <f t="shared" si="114"/>
        <v>Inviable Sanitariamente</v>
      </c>
      <c r="TV476" s="44" t="str">
        <f t="shared" si="114"/>
        <v>Inviable Sanitariamente</v>
      </c>
      <c r="TW476" s="44" t="str">
        <f t="shared" si="114"/>
        <v>Inviable Sanitariamente</v>
      </c>
      <c r="TX476" s="44" t="str">
        <f t="shared" si="114"/>
        <v>Inviable Sanitariamente</v>
      </c>
      <c r="TY476" s="44" t="str">
        <f t="shared" si="114"/>
        <v>Inviable Sanitariamente</v>
      </c>
      <c r="TZ476" s="44" t="str">
        <f t="shared" si="114"/>
        <v>Inviable Sanitariamente</v>
      </c>
      <c r="UA476" s="44" t="str">
        <f t="shared" si="114"/>
        <v>Inviable Sanitariamente</v>
      </c>
      <c r="UB476" s="44" t="str">
        <f t="shared" si="114"/>
        <v>Inviable Sanitariamente</v>
      </c>
      <c r="UC476" s="44" t="str">
        <f t="shared" si="114"/>
        <v>Inviable Sanitariamente</v>
      </c>
      <c r="UD476" s="44" t="str">
        <f t="shared" si="115"/>
        <v>Inviable Sanitariamente</v>
      </c>
      <c r="UE476" s="44" t="str">
        <f t="shared" si="115"/>
        <v>Inviable Sanitariamente</v>
      </c>
      <c r="UF476" s="44" t="str">
        <f t="shared" si="115"/>
        <v>Inviable Sanitariamente</v>
      </c>
      <c r="UG476" s="44" t="str">
        <f t="shared" si="115"/>
        <v>Inviable Sanitariamente</v>
      </c>
      <c r="UH476" s="44" t="str">
        <f t="shared" si="115"/>
        <v>Inviable Sanitariamente</v>
      </c>
      <c r="UI476" s="44" t="str">
        <f t="shared" si="115"/>
        <v>Inviable Sanitariamente</v>
      </c>
      <c r="UJ476" s="44" t="str">
        <f t="shared" si="115"/>
        <v>Inviable Sanitariamente</v>
      </c>
      <c r="UK476" s="44" t="str">
        <f t="shared" si="115"/>
        <v>Inviable Sanitariamente</v>
      </c>
      <c r="UL476" s="44" t="str">
        <f t="shared" si="115"/>
        <v>Inviable Sanitariamente</v>
      </c>
      <c r="UM476" s="44" t="str">
        <f t="shared" si="115"/>
        <v>Inviable Sanitariamente</v>
      </c>
      <c r="UN476" s="44" t="str">
        <f t="shared" si="116"/>
        <v>Inviable Sanitariamente</v>
      </c>
      <c r="UO476" s="44" t="str">
        <f t="shared" si="116"/>
        <v>Inviable Sanitariamente</v>
      </c>
      <c r="UP476" s="44" t="str">
        <f t="shared" si="116"/>
        <v>Inviable Sanitariamente</v>
      </c>
      <c r="UQ476" s="44" t="str">
        <f t="shared" si="116"/>
        <v>Inviable Sanitariamente</v>
      </c>
      <c r="UR476" s="44" t="str">
        <f t="shared" si="116"/>
        <v>Inviable Sanitariamente</v>
      </c>
      <c r="US476" s="44" t="str">
        <f t="shared" si="116"/>
        <v>Inviable Sanitariamente</v>
      </c>
      <c r="UT476" s="44" t="str">
        <f t="shared" si="116"/>
        <v>Inviable Sanitariamente</v>
      </c>
      <c r="UU476" s="44" t="str">
        <f t="shared" si="116"/>
        <v>Inviable Sanitariamente</v>
      </c>
      <c r="UV476" s="44" t="str">
        <f t="shared" si="116"/>
        <v>Inviable Sanitariamente</v>
      </c>
      <c r="UW476" s="44" t="str">
        <f t="shared" si="116"/>
        <v>Inviable Sanitariamente</v>
      </c>
      <c r="UX476" s="44" t="str">
        <f t="shared" si="117"/>
        <v>Inviable Sanitariamente</v>
      </c>
      <c r="UY476" s="44" t="str">
        <f t="shared" si="117"/>
        <v>Inviable Sanitariamente</v>
      </c>
      <c r="UZ476" s="44" t="str">
        <f t="shared" si="117"/>
        <v>Inviable Sanitariamente</v>
      </c>
      <c r="VA476" s="44" t="str">
        <f t="shared" si="117"/>
        <v>Inviable Sanitariamente</v>
      </c>
      <c r="VB476" s="44" t="str">
        <f t="shared" si="117"/>
        <v>Inviable Sanitariamente</v>
      </c>
      <c r="VC476" s="44" t="str">
        <f t="shared" si="117"/>
        <v>Inviable Sanitariamente</v>
      </c>
      <c r="VD476" s="44" t="str">
        <f t="shared" si="117"/>
        <v>Inviable Sanitariamente</v>
      </c>
      <c r="VE476" s="44" t="str">
        <f t="shared" si="117"/>
        <v>Inviable Sanitariamente</v>
      </c>
      <c r="VF476" s="44" t="str">
        <f t="shared" si="117"/>
        <v>Inviable Sanitariamente</v>
      </c>
      <c r="VG476" s="44" t="str">
        <f t="shared" si="117"/>
        <v>Inviable Sanitariamente</v>
      </c>
      <c r="VH476" s="44" t="str">
        <f t="shared" si="118"/>
        <v>Inviable Sanitariamente</v>
      </c>
      <c r="VI476" s="44" t="str">
        <f t="shared" si="118"/>
        <v>Inviable Sanitariamente</v>
      </c>
      <c r="VJ476" s="44" t="str">
        <f t="shared" si="118"/>
        <v>Inviable Sanitariamente</v>
      </c>
      <c r="VK476" s="44" t="str">
        <f t="shared" si="118"/>
        <v>Inviable Sanitariamente</v>
      </c>
      <c r="VL476" s="44" t="str">
        <f t="shared" si="118"/>
        <v>Inviable Sanitariamente</v>
      </c>
      <c r="VM476" s="44" t="str">
        <f t="shared" si="118"/>
        <v>Inviable Sanitariamente</v>
      </c>
      <c r="VN476" s="44" t="str">
        <f t="shared" si="118"/>
        <v>Inviable Sanitariamente</v>
      </c>
      <c r="VO476" s="44" t="str">
        <f t="shared" si="118"/>
        <v>Inviable Sanitariamente</v>
      </c>
      <c r="VP476" s="44" t="str">
        <f t="shared" si="118"/>
        <v>Inviable Sanitariamente</v>
      </c>
      <c r="VQ476" s="44" t="str">
        <f t="shared" si="118"/>
        <v>Inviable Sanitariamente</v>
      </c>
      <c r="VR476" s="44" t="str">
        <f t="shared" si="119"/>
        <v>Inviable Sanitariamente</v>
      </c>
      <c r="VS476" s="44" t="str">
        <f t="shared" si="119"/>
        <v>Inviable Sanitariamente</v>
      </c>
      <c r="VT476" s="44" t="str">
        <f t="shared" si="119"/>
        <v>Inviable Sanitariamente</v>
      </c>
      <c r="VU476" s="44" t="str">
        <f t="shared" si="119"/>
        <v>Inviable Sanitariamente</v>
      </c>
      <c r="VV476" s="44" t="str">
        <f t="shared" si="119"/>
        <v>Inviable Sanitariamente</v>
      </c>
      <c r="VW476" s="44" t="str">
        <f t="shared" si="119"/>
        <v>Inviable Sanitariamente</v>
      </c>
      <c r="VX476" s="44" t="str">
        <f t="shared" si="119"/>
        <v>Inviable Sanitariamente</v>
      </c>
      <c r="VY476" s="44" t="str">
        <f t="shared" si="119"/>
        <v>Inviable Sanitariamente</v>
      </c>
      <c r="VZ476" s="44" t="str">
        <f t="shared" si="119"/>
        <v>Inviable Sanitariamente</v>
      </c>
      <c r="WA476" s="44" t="str">
        <f t="shared" si="119"/>
        <v>Inviable Sanitariamente</v>
      </c>
      <c r="WB476" s="44" t="str">
        <f t="shared" si="120"/>
        <v>Inviable Sanitariamente</v>
      </c>
      <c r="WC476" s="44" t="str">
        <f t="shared" si="120"/>
        <v>Inviable Sanitariamente</v>
      </c>
      <c r="WD476" s="44" t="str">
        <f t="shared" si="120"/>
        <v>Inviable Sanitariamente</v>
      </c>
      <c r="WE476" s="44" t="str">
        <f t="shared" si="120"/>
        <v>Inviable Sanitariamente</v>
      </c>
      <c r="WF476" s="44" t="str">
        <f t="shared" si="120"/>
        <v>Inviable Sanitariamente</v>
      </c>
      <c r="WG476" s="44" t="str">
        <f t="shared" si="120"/>
        <v>Inviable Sanitariamente</v>
      </c>
      <c r="WH476" s="44" t="str">
        <f t="shared" si="120"/>
        <v>Inviable Sanitariamente</v>
      </c>
      <c r="WI476" s="44" t="str">
        <f t="shared" si="120"/>
        <v>Inviable Sanitariamente</v>
      </c>
      <c r="WJ476" s="44" t="str">
        <f t="shared" si="120"/>
        <v>Inviable Sanitariamente</v>
      </c>
      <c r="WK476" s="44" t="str">
        <f t="shared" si="120"/>
        <v>Inviable Sanitariamente</v>
      </c>
      <c r="WL476" s="44" t="str">
        <f t="shared" si="121"/>
        <v>Inviable Sanitariamente</v>
      </c>
      <c r="WM476" s="44" t="str">
        <f t="shared" si="121"/>
        <v>Inviable Sanitariamente</v>
      </c>
      <c r="WN476" s="44" t="str">
        <f t="shared" si="121"/>
        <v>Inviable Sanitariamente</v>
      </c>
      <c r="WO476" s="44" t="str">
        <f t="shared" si="121"/>
        <v>Inviable Sanitariamente</v>
      </c>
      <c r="WP476" s="44" t="str">
        <f t="shared" si="121"/>
        <v>Inviable Sanitariamente</v>
      </c>
      <c r="WQ476" s="44" t="str">
        <f t="shared" si="121"/>
        <v>Inviable Sanitariamente</v>
      </c>
      <c r="WR476" s="44" t="str">
        <f t="shared" si="121"/>
        <v>Inviable Sanitariamente</v>
      </c>
      <c r="WS476" s="44" t="str">
        <f t="shared" si="121"/>
        <v>Inviable Sanitariamente</v>
      </c>
      <c r="WT476" s="44" t="str">
        <f t="shared" si="121"/>
        <v>Inviable Sanitariamente</v>
      </c>
      <c r="WU476" s="44" t="str">
        <f t="shared" si="121"/>
        <v>Inviable Sanitariamente</v>
      </c>
      <c r="WV476" s="44" t="str">
        <f t="shared" si="122"/>
        <v>Inviable Sanitariamente</v>
      </c>
      <c r="WW476" s="44" t="str">
        <f t="shared" si="122"/>
        <v>Inviable Sanitariamente</v>
      </c>
      <c r="WX476" s="44" t="str">
        <f t="shared" si="122"/>
        <v>Inviable Sanitariamente</v>
      </c>
      <c r="WY476" s="44" t="str">
        <f t="shared" si="122"/>
        <v>Inviable Sanitariamente</v>
      </c>
      <c r="WZ476" s="44" t="str">
        <f t="shared" si="122"/>
        <v>Inviable Sanitariamente</v>
      </c>
      <c r="XA476" s="44" t="str">
        <f t="shared" si="122"/>
        <v>Inviable Sanitariamente</v>
      </c>
      <c r="XB476" s="44" t="str">
        <f t="shared" si="122"/>
        <v>Inviable Sanitariamente</v>
      </c>
      <c r="XC476" s="44" t="str">
        <f t="shared" si="122"/>
        <v>Inviable Sanitariamente</v>
      </c>
      <c r="XD476" s="44" t="str">
        <f t="shared" si="122"/>
        <v>Inviable Sanitariamente</v>
      </c>
      <c r="XE476" s="44" t="str">
        <f t="shared" si="122"/>
        <v>Inviable Sanitariamente</v>
      </c>
      <c r="XF476" s="44" t="str">
        <f t="shared" si="123"/>
        <v>Inviable Sanitariamente</v>
      </c>
      <c r="XG476" s="44" t="str">
        <f t="shared" si="123"/>
        <v>Inviable Sanitariamente</v>
      </c>
      <c r="XH476" s="44" t="str">
        <f t="shared" si="123"/>
        <v>Inviable Sanitariamente</v>
      </c>
      <c r="XI476" s="44" t="str">
        <f t="shared" si="123"/>
        <v>Inviable Sanitariamente</v>
      </c>
      <c r="XJ476" s="44" t="str">
        <f t="shared" si="123"/>
        <v>Inviable Sanitariamente</v>
      </c>
      <c r="XK476" s="44" t="str">
        <f t="shared" si="123"/>
        <v>Inviable Sanitariamente</v>
      </c>
      <c r="XL476" s="44" t="str">
        <f t="shared" si="123"/>
        <v>Inviable Sanitariamente</v>
      </c>
      <c r="XM476" s="44" t="str">
        <f t="shared" si="123"/>
        <v>Inviable Sanitariamente</v>
      </c>
      <c r="XN476" s="44" t="str">
        <f t="shared" si="123"/>
        <v>Inviable Sanitariamente</v>
      </c>
      <c r="XO476" s="44" t="str">
        <f t="shared" si="123"/>
        <v>Inviable Sanitariamente</v>
      </c>
      <c r="XP476" s="44" t="str">
        <f t="shared" si="124"/>
        <v>Inviable Sanitariamente</v>
      </c>
      <c r="XQ476" s="44" t="str">
        <f t="shared" si="124"/>
        <v>Inviable Sanitariamente</v>
      </c>
      <c r="XR476" s="44" t="str">
        <f t="shared" si="124"/>
        <v>Inviable Sanitariamente</v>
      </c>
      <c r="XS476" s="44" t="str">
        <f t="shared" si="124"/>
        <v>Inviable Sanitariamente</v>
      </c>
      <c r="XT476" s="44" t="str">
        <f t="shared" si="124"/>
        <v>Inviable Sanitariamente</v>
      </c>
      <c r="XU476" s="44" t="str">
        <f t="shared" si="124"/>
        <v>Inviable Sanitariamente</v>
      </c>
      <c r="XV476" s="44" t="str">
        <f t="shared" si="124"/>
        <v>Inviable Sanitariamente</v>
      </c>
      <c r="XW476" s="44" t="str">
        <f t="shared" si="124"/>
        <v>Inviable Sanitariamente</v>
      </c>
      <c r="XX476" s="44" t="str">
        <f t="shared" si="124"/>
        <v>Inviable Sanitariamente</v>
      </c>
      <c r="XY476" s="44" t="str">
        <f t="shared" si="124"/>
        <v>Inviable Sanitariamente</v>
      </c>
      <c r="XZ476" s="44" t="str">
        <f t="shared" si="125"/>
        <v>Inviable Sanitariamente</v>
      </c>
      <c r="YA476" s="44" t="str">
        <f t="shared" si="125"/>
        <v>Inviable Sanitariamente</v>
      </c>
      <c r="YB476" s="44" t="str">
        <f t="shared" si="125"/>
        <v>Inviable Sanitariamente</v>
      </c>
      <c r="YC476" s="44" t="str">
        <f t="shared" si="125"/>
        <v>Inviable Sanitariamente</v>
      </c>
      <c r="YD476" s="44" t="str">
        <f t="shared" si="125"/>
        <v>Inviable Sanitariamente</v>
      </c>
      <c r="YE476" s="44" t="str">
        <f t="shared" si="125"/>
        <v>Inviable Sanitariamente</v>
      </c>
      <c r="YF476" s="44" t="str">
        <f t="shared" si="125"/>
        <v>Inviable Sanitariamente</v>
      </c>
      <c r="YG476" s="44" t="str">
        <f t="shared" si="125"/>
        <v>Inviable Sanitariamente</v>
      </c>
      <c r="YH476" s="44" t="str">
        <f t="shared" si="125"/>
        <v>Inviable Sanitariamente</v>
      </c>
      <c r="YI476" s="44" t="str">
        <f t="shared" si="125"/>
        <v>Inviable Sanitariamente</v>
      </c>
      <c r="YJ476" s="44" t="str">
        <f t="shared" si="126"/>
        <v>Inviable Sanitariamente</v>
      </c>
      <c r="YK476" s="44" t="str">
        <f t="shared" si="126"/>
        <v>Inviable Sanitariamente</v>
      </c>
      <c r="YL476" s="44" t="str">
        <f t="shared" si="126"/>
        <v>Inviable Sanitariamente</v>
      </c>
      <c r="YM476" s="44" t="str">
        <f t="shared" si="126"/>
        <v>Inviable Sanitariamente</v>
      </c>
      <c r="YN476" s="44" t="str">
        <f t="shared" si="126"/>
        <v>Inviable Sanitariamente</v>
      </c>
      <c r="YO476" s="44" t="str">
        <f t="shared" si="126"/>
        <v>Inviable Sanitariamente</v>
      </c>
      <c r="YP476" s="44" t="str">
        <f t="shared" si="126"/>
        <v>Inviable Sanitariamente</v>
      </c>
      <c r="YQ476" s="44" t="str">
        <f t="shared" si="126"/>
        <v>Inviable Sanitariamente</v>
      </c>
      <c r="YR476" s="44" t="str">
        <f t="shared" si="126"/>
        <v>Inviable Sanitariamente</v>
      </c>
      <c r="YS476" s="44" t="str">
        <f t="shared" si="126"/>
        <v>Inviable Sanitariamente</v>
      </c>
      <c r="YT476" s="44" t="str">
        <f t="shared" si="127"/>
        <v>Inviable Sanitariamente</v>
      </c>
      <c r="YU476" s="44" t="str">
        <f t="shared" si="127"/>
        <v>Inviable Sanitariamente</v>
      </c>
      <c r="YV476" s="44" t="str">
        <f t="shared" si="127"/>
        <v>Inviable Sanitariamente</v>
      </c>
      <c r="YW476" s="44" t="str">
        <f t="shared" si="127"/>
        <v>Inviable Sanitariamente</v>
      </c>
      <c r="YX476" s="44" t="str">
        <f t="shared" si="127"/>
        <v>Inviable Sanitariamente</v>
      </c>
      <c r="YY476" s="44" t="str">
        <f t="shared" si="127"/>
        <v>Inviable Sanitariamente</v>
      </c>
      <c r="YZ476" s="44" t="str">
        <f t="shared" si="127"/>
        <v>Inviable Sanitariamente</v>
      </c>
      <c r="ZA476" s="44" t="str">
        <f t="shared" si="127"/>
        <v>Inviable Sanitariamente</v>
      </c>
      <c r="ZB476" s="44" t="str">
        <f t="shared" si="127"/>
        <v>Inviable Sanitariamente</v>
      </c>
      <c r="ZC476" s="44" t="str">
        <f t="shared" si="127"/>
        <v>Inviable Sanitariamente</v>
      </c>
      <c r="ZD476" s="44" t="str">
        <f t="shared" si="128"/>
        <v>Inviable Sanitariamente</v>
      </c>
      <c r="ZE476" s="44" t="str">
        <f t="shared" si="128"/>
        <v>Inviable Sanitariamente</v>
      </c>
      <c r="ZF476" s="44" t="str">
        <f t="shared" si="128"/>
        <v>Inviable Sanitariamente</v>
      </c>
      <c r="ZG476" s="44" t="str">
        <f t="shared" si="128"/>
        <v>Inviable Sanitariamente</v>
      </c>
      <c r="ZH476" s="44" t="str">
        <f t="shared" si="128"/>
        <v>Inviable Sanitariamente</v>
      </c>
      <c r="ZI476" s="44" t="str">
        <f t="shared" si="128"/>
        <v>Inviable Sanitariamente</v>
      </c>
      <c r="ZJ476" s="44" t="str">
        <f t="shared" si="128"/>
        <v>Inviable Sanitariamente</v>
      </c>
      <c r="ZK476" s="44" t="str">
        <f t="shared" si="128"/>
        <v>Inviable Sanitariamente</v>
      </c>
      <c r="ZL476" s="44" t="str">
        <f t="shared" si="128"/>
        <v>Inviable Sanitariamente</v>
      </c>
      <c r="ZM476" s="44" t="str">
        <f t="shared" si="128"/>
        <v>Inviable Sanitariamente</v>
      </c>
      <c r="ZN476" s="44" t="str">
        <f t="shared" si="129"/>
        <v>Inviable Sanitariamente</v>
      </c>
      <c r="ZO476" s="44" t="str">
        <f t="shared" si="129"/>
        <v>Inviable Sanitariamente</v>
      </c>
      <c r="ZP476" s="44" t="str">
        <f t="shared" si="129"/>
        <v>Inviable Sanitariamente</v>
      </c>
      <c r="ZQ476" s="44" t="str">
        <f t="shared" si="129"/>
        <v>Inviable Sanitariamente</v>
      </c>
      <c r="ZR476" s="44" t="str">
        <f t="shared" si="129"/>
        <v>Inviable Sanitariamente</v>
      </c>
      <c r="ZS476" s="44" t="str">
        <f t="shared" si="129"/>
        <v>Inviable Sanitariamente</v>
      </c>
      <c r="ZT476" s="44" t="str">
        <f t="shared" si="129"/>
        <v>Inviable Sanitariamente</v>
      </c>
      <c r="ZU476" s="44" t="str">
        <f t="shared" si="129"/>
        <v>Inviable Sanitariamente</v>
      </c>
      <c r="ZV476" s="44" t="str">
        <f t="shared" si="129"/>
        <v>Inviable Sanitariamente</v>
      </c>
      <c r="ZW476" s="44" t="str">
        <f t="shared" si="129"/>
        <v>Inviable Sanitariamente</v>
      </c>
      <c r="ZX476" s="44" t="str">
        <f t="shared" si="130"/>
        <v>Inviable Sanitariamente</v>
      </c>
      <c r="ZY476" s="44" t="str">
        <f t="shared" si="130"/>
        <v>Inviable Sanitariamente</v>
      </c>
      <c r="ZZ476" s="44" t="str">
        <f t="shared" si="130"/>
        <v>Inviable Sanitariamente</v>
      </c>
      <c r="AAA476" s="44" t="str">
        <f t="shared" si="130"/>
        <v>Inviable Sanitariamente</v>
      </c>
      <c r="AAB476" s="44" t="str">
        <f t="shared" si="130"/>
        <v>Inviable Sanitariamente</v>
      </c>
      <c r="AAC476" s="44" t="str">
        <f t="shared" si="130"/>
        <v>Inviable Sanitariamente</v>
      </c>
      <c r="AAD476" s="44" t="str">
        <f t="shared" si="130"/>
        <v>Inviable Sanitariamente</v>
      </c>
      <c r="AAE476" s="44" t="str">
        <f t="shared" si="130"/>
        <v>Inviable Sanitariamente</v>
      </c>
      <c r="AAF476" s="44" t="str">
        <f t="shared" si="130"/>
        <v>Inviable Sanitariamente</v>
      </c>
      <c r="AAG476" s="44" t="str">
        <f t="shared" si="130"/>
        <v>Inviable Sanitariamente</v>
      </c>
      <c r="AAH476" s="44" t="str">
        <f t="shared" si="131"/>
        <v>Inviable Sanitariamente</v>
      </c>
      <c r="AAI476" s="44" t="str">
        <f t="shared" si="131"/>
        <v>Inviable Sanitariamente</v>
      </c>
      <c r="AAJ476" s="44" t="str">
        <f t="shared" si="131"/>
        <v>Inviable Sanitariamente</v>
      </c>
      <c r="AAK476" s="44" t="str">
        <f t="shared" si="131"/>
        <v>Inviable Sanitariamente</v>
      </c>
      <c r="AAL476" s="44" t="str">
        <f t="shared" si="131"/>
        <v>Inviable Sanitariamente</v>
      </c>
      <c r="AAM476" s="44" t="str">
        <f t="shared" si="131"/>
        <v>Inviable Sanitariamente</v>
      </c>
      <c r="AAN476" s="44" t="str">
        <f t="shared" si="131"/>
        <v>Inviable Sanitariamente</v>
      </c>
      <c r="AAO476" s="44" t="str">
        <f t="shared" si="131"/>
        <v>Inviable Sanitariamente</v>
      </c>
      <c r="AAP476" s="44" t="str">
        <f t="shared" si="131"/>
        <v>Inviable Sanitariamente</v>
      </c>
      <c r="AAQ476" s="44" t="str">
        <f t="shared" si="131"/>
        <v>Inviable Sanitariamente</v>
      </c>
      <c r="AAR476" s="44" t="str">
        <f t="shared" si="132"/>
        <v>Inviable Sanitariamente</v>
      </c>
      <c r="AAS476" s="44" t="str">
        <f t="shared" si="132"/>
        <v>Inviable Sanitariamente</v>
      </c>
      <c r="AAT476" s="44" t="str">
        <f t="shared" si="132"/>
        <v>Inviable Sanitariamente</v>
      </c>
      <c r="AAU476" s="44" t="str">
        <f t="shared" si="132"/>
        <v>Inviable Sanitariamente</v>
      </c>
      <c r="AAV476" s="44" t="str">
        <f t="shared" si="132"/>
        <v>Inviable Sanitariamente</v>
      </c>
      <c r="AAW476" s="44" t="str">
        <f t="shared" si="132"/>
        <v>Inviable Sanitariamente</v>
      </c>
      <c r="AAX476" s="44" t="str">
        <f t="shared" si="132"/>
        <v>Inviable Sanitariamente</v>
      </c>
      <c r="AAY476" s="44" t="str">
        <f t="shared" si="132"/>
        <v>Inviable Sanitariamente</v>
      </c>
      <c r="AAZ476" s="44" t="str">
        <f t="shared" si="132"/>
        <v>Inviable Sanitariamente</v>
      </c>
      <c r="ABA476" s="44" t="str">
        <f t="shared" si="132"/>
        <v>Inviable Sanitariamente</v>
      </c>
      <c r="ABB476" s="44" t="str">
        <f t="shared" si="133"/>
        <v>Inviable Sanitariamente</v>
      </c>
      <c r="ABC476" s="44" t="str">
        <f t="shared" si="133"/>
        <v>Inviable Sanitariamente</v>
      </c>
      <c r="ABD476" s="44" t="str">
        <f t="shared" si="133"/>
        <v>Inviable Sanitariamente</v>
      </c>
      <c r="ABE476" s="44" t="str">
        <f t="shared" si="133"/>
        <v>Inviable Sanitariamente</v>
      </c>
      <c r="ABF476" s="44" t="str">
        <f t="shared" si="133"/>
        <v>Inviable Sanitariamente</v>
      </c>
      <c r="ABG476" s="44" t="str">
        <f t="shared" si="133"/>
        <v>Inviable Sanitariamente</v>
      </c>
      <c r="ABH476" s="44" t="str">
        <f t="shared" si="133"/>
        <v>Inviable Sanitariamente</v>
      </c>
      <c r="ABI476" s="44" t="str">
        <f t="shared" si="133"/>
        <v>Inviable Sanitariamente</v>
      </c>
      <c r="ABJ476" s="44" t="str">
        <f t="shared" si="133"/>
        <v>Inviable Sanitariamente</v>
      </c>
      <c r="ABK476" s="44" t="str">
        <f t="shared" si="133"/>
        <v>Inviable Sanitariamente</v>
      </c>
      <c r="ABL476" s="44" t="str">
        <f t="shared" si="134"/>
        <v>Inviable Sanitariamente</v>
      </c>
      <c r="ABM476" s="44" t="str">
        <f t="shared" si="134"/>
        <v>Inviable Sanitariamente</v>
      </c>
      <c r="ABN476" s="44" t="str">
        <f t="shared" si="134"/>
        <v>Inviable Sanitariamente</v>
      </c>
      <c r="ABO476" s="44" t="str">
        <f t="shared" si="134"/>
        <v>Inviable Sanitariamente</v>
      </c>
      <c r="ABP476" s="44" t="str">
        <f t="shared" si="134"/>
        <v>Inviable Sanitariamente</v>
      </c>
      <c r="ABQ476" s="44" t="str">
        <f t="shared" si="134"/>
        <v>Inviable Sanitariamente</v>
      </c>
      <c r="ABR476" s="44" t="str">
        <f t="shared" si="134"/>
        <v>Inviable Sanitariamente</v>
      </c>
      <c r="ABS476" s="44" t="str">
        <f t="shared" si="134"/>
        <v>Inviable Sanitariamente</v>
      </c>
      <c r="ABT476" s="44" t="str">
        <f t="shared" si="134"/>
        <v>Inviable Sanitariamente</v>
      </c>
      <c r="ABU476" s="44" t="str">
        <f t="shared" si="134"/>
        <v>Inviable Sanitariamente</v>
      </c>
      <c r="ABV476" s="44" t="str">
        <f t="shared" si="135"/>
        <v>Inviable Sanitariamente</v>
      </c>
      <c r="ABW476" s="44" t="str">
        <f t="shared" si="135"/>
        <v>Inviable Sanitariamente</v>
      </c>
      <c r="ABX476" s="44" t="str">
        <f t="shared" si="135"/>
        <v>Inviable Sanitariamente</v>
      </c>
      <c r="ABY476" s="44" t="str">
        <f t="shared" si="135"/>
        <v>Inviable Sanitariamente</v>
      </c>
      <c r="ABZ476" s="44" t="str">
        <f t="shared" si="135"/>
        <v>Inviable Sanitariamente</v>
      </c>
      <c r="ACA476" s="44" t="str">
        <f t="shared" si="135"/>
        <v>Inviable Sanitariamente</v>
      </c>
      <c r="ACB476" s="44" t="str">
        <f t="shared" si="135"/>
        <v>Inviable Sanitariamente</v>
      </c>
      <c r="ACC476" s="44" t="str">
        <f t="shared" si="135"/>
        <v>Inviable Sanitariamente</v>
      </c>
      <c r="ACD476" s="44" t="str">
        <f t="shared" si="135"/>
        <v>Inviable Sanitariamente</v>
      </c>
      <c r="ACE476" s="44" t="str">
        <f t="shared" si="135"/>
        <v>Inviable Sanitariamente</v>
      </c>
      <c r="ACF476" s="44" t="str">
        <f t="shared" si="136"/>
        <v>Inviable Sanitariamente</v>
      </c>
      <c r="ACG476" s="44" t="str">
        <f t="shared" si="136"/>
        <v>Inviable Sanitariamente</v>
      </c>
      <c r="ACH476" s="44" t="str">
        <f t="shared" si="136"/>
        <v>Inviable Sanitariamente</v>
      </c>
      <c r="ACI476" s="44" t="str">
        <f t="shared" si="136"/>
        <v>Inviable Sanitariamente</v>
      </c>
      <c r="ACJ476" s="44" t="str">
        <f t="shared" si="136"/>
        <v>Inviable Sanitariamente</v>
      </c>
      <c r="ACK476" s="44" t="str">
        <f t="shared" si="136"/>
        <v>Inviable Sanitariamente</v>
      </c>
      <c r="ACL476" s="44" t="str">
        <f t="shared" si="136"/>
        <v>Inviable Sanitariamente</v>
      </c>
      <c r="ACM476" s="44" t="str">
        <f t="shared" si="136"/>
        <v>Inviable Sanitariamente</v>
      </c>
      <c r="ACN476" s="44" t="str">
        <f t="shared" si="136"/>
        <v>Inviable Sanitariamente</v>
      </c>
      <c r="ACO476" s="44" t="str">
        <f t="shared" si="136"/>
        <v>Inviable Sanitariamente</v>
      </c>
      <c r="ACP476" s="44" t="str">
        <f t="shared" si="137"/>
        <v>Inviable Sanitariamente</v>
      </c>
      <c r="ACQ476" s="44" t="str">
        <f t="shared" si="137"/>
        <v>Inviable Sanitariamente</v>
      </c>
      <c r="ACR476" s="44" t="str">
        <f t="shared" si="137"/>
        <v>Inviable Sanitariamente</v>
      </c>
      <c r="ACS476" s="44" t="str">
        <f t="shared" si="137"/>
        <v>Inviable Sanitariamente</v>
      </c>
      <c r="ACT476" s="44" t="str">
        <f t="shared" si="137"/>
        <v>Inviable Sanitariamente</v>
      </c>
      <c r="ACU476" s="44" t="str">
        <f t="shared" si="137"/>
        <v>Inviable Sanitariamente</v>
      </c>
      <c r="ACV476" s="44" t="str">
        <f t="shared" si="137"/>
        <v>Inviable Sanitariamente</v>
      </c>
      <c r="ACW476" s="44" t="str">
        <f t="shared" si="137"/>
        <v>Inviable Sanitariamente</v>
      </c>
      <c r="ACX476" s="44" t="str">
        <f t="shared" si="137"/>
        <v>Inviable Sanitariamente</v>
      </c>
      <c r="ACY476" s="44" t="str">
        <f t="shared" si="137"/>
        <v>Inviable Sanitariamente</v>
      </c>
      <c r="ACZ476" s="44" t="str">
        <f t="shared" si="138"/>
        <v>Inviable Sanitariamente</v>
      </c>
      <c r="ADA476" s="44" t="str">
        <f t="shared" si="138"/>
        <v>Inviable Sanitariamente</v>
      </c>
      <c r="ADB476" s="44" t="str">
        <f t="shared" si="138"/>
        <v>Inviable Sanitariamente</v>
      </c>
      <c r="ADC476" s="44" t="str">
        <f t="shared" si="138"/>
        <v>Inviable Sanitariamente</v>
      </c>
      <c r="ADD476" s="44" t="str">
        <f t="shared" si="138"/>
        <v>Inviable Sanitariamente</v>
      </c>
      <c r="ADE476" s="44" t="str">
        <f t="shared" si="138"/>
        <v>Inviable Sanitariamente</v>
      </c>
      <c r="ADF476" s="44" t="str">
        <f t="shared" si="138"/>
        <v>Inviable Sanitariamente</v>
      </c>
      <c r="ADG476" s="44" t="str">
        <f t="shared" si="138"/>
        <v>Inviable Sanitariamente</v>
      </c>
      <c r="ADH476" s="44" t="str">
        <f t="shared" si="138"/>
        <v>Inviable Sanitariamente</v>
      </c>
      <c r="ADI476" s="44" t="str">
        <f t="shared" si="138"/>
        <v>Inviable Sanitariamente</v>
      </c>
      <c r="ADJ476" s="44" t="str">
        <f t="shared" si="139"/>
        <v>Inviable Sanitariamente</v>
      </c>
      <c r="ADK476" s="44" t="str">
        <f t="shared" si="139"/>
        <v>Inviable Sanitariamente</v>
      </c>
      <c r="ADL476" s="44" t="str">
        <f t="shared" si="139"/>
        <v>Inviable Sanitariamente</v>
      </c>
      <c r="ADM476" s="44" t="str">
        <f t="shared" si="139"/>
        <v>Inviable Sanitariamente</v>
      </c>
      <c r="ADN476" s="44" t="str">
        <f t="shared" si="139"/>
        <v>Inviable Sanitariamente</v>
      </c>
      <c r="ADO476" s="44" t="str">
        <f t="shared" si="139"/>
        <v>Inviable Sanitariamente</v>
      </c>
      <c r="ADP476" s="44" t="str">
        <f t="shared" si="139"/>
        <v>Inviable Sanitariamente</v>
      </c>
      <c r="ADQ476" s="44" t="str">
        <f t="shared" si="139"/>
        <v>Inviable Sanitariamente</v>
      </c>
      <c r="ADR476" s="44" t="str">
        <f t="shared" si="139"/>
        <v>Inviable Sanitariamente</v>
      </c>
      <c r="ADS476" s="44" t="str">
        <f t="shared" si="139"/>
        <v>Inviable Sanitariamente</v>
      </c>
      <c r="ADT476" s="44" t="str">
        <f t="shared" si="140"/>
        <v>Inviable Sanitariamente</v>
      </c>
      <c r="ADU476" s="44" t="str">
        <f t="shared" si="140"/>
        <v>Inviable Sanitariamente</v>
      </c>
      <c r="ADV476" s="44" t="str">
        <f t="shared" si="140"/>
        <v>Inviable Sanitariamente</v>
      </c>
      <c r="ADW476" s="44" t="str">
        <f t="shared" si="140"/>
        <v>Inviable Sanitariamente</v>
      </c>
      <c r="ADX476" s="44" t="str">
        <f t="shared" si="140"/>
        <v>Inviable Sanitariamente</v>
      </c>
      <c r="ADY476" s="44" t="str">
        <f t="shared" si="140"/>
        <v>Inviable Sanitariamente</v>
      </c>
      <c r="ADZ476" s="44" t="str">
        <f t="shared" si="140"/>
        <v>Inviable Sanitariamente</v>
      </c>
      <c r="AEA476" s="44" t="str">
        <f t="shared" si="140"/>
        <v>Inviable Sanitariamente</v>
      </c>
      <c r="AEB476" s="44" t="str">
        <f t="shared" si="140"/>
        <v>Inviable Sanitariamente</v>
      </c>
      <c r="AEC476" s="44" t="str">
        <f t="shared" si="140"/>
        <v>Inviable Sanitariamente</v>
      </c>
      <c r="AED476" s="44" t="str">
        <f t="shared" si="141"/>
        <v>Inviable Sanitariamente</v>
      </c>
      <c r="AEE476" s="44" t="str">
        <f t="shared" si="141"/>
        <v>Inviable Sanitariamente</v>
      </c>
      <c r="AEF476" s="44" t="str">
        <f t="shared" si="141"/>
        <v>Inviable Sanitariamente</v>
      </c>
      <c r="AEG476" s="44" t="str">
        <f t="shared" si="141"/>
        <v>Inviable Sanitariamente</v>
      </c>
      <c r="AEH476" s="44" t="str">
        <f t="shared" si="141"/>
        <v>Inviable Sanitariamente</v>
      </c>
      <c r="AEI476" s="44" t="str">
        <f t="shared" si="141"/>
        <v>Inviable Sanitariamente</v>
      </c>
      <c r="AEJ476" s="44" t="str">
        <f t="shared" si="141"/>
        <v>Inviable Sanitariamente</v>
      </c>
      <c r="AEK476" s="44" t="str">
        <f t="shared" si="141"/>
        <v>Inviable Sanitariamente</v>
      </c>
      <c r="AEL476" s="44" t="str">
        <f t="shared" si="141"/>
        <v>Inviable Sanitariamente</v>
      </c>
      <c r="AEM476" s="44" t="str">
        <f t="shared" si="141"/>
        <v>Inviable Sanitariamente</v>
      </c>
      <c r="AEN476" s="44" t="str">
        <f t="shared" si="142"/>
        <v>Inviable Sanitariamente</v>
      </c>
      <c r="AEO476" s="44" t="str">
        <f t="shared" si="142"/>
        <v>Inviable Sanitariamente</v>
      </c>
      <c r="AEP476" s="44" t="str">
        <f t="shared" si="142"/>
        <v>Inviable Sanitariamente</v>
      </c>
      <c r="AEQ476" s="44" t="str">
        <f t="shared" si="142"/>
        <v>Inviable Sanitariamente</v>
      </c>
      <c r="AER476" s="44" t="str">
        <f t="shared" si="142"/>
        <v>Inviable Sanitariamente</v>
      </c>
      <c r="AES476" s="44" t="str">
        <f t="shared" si="142"/>
        <v>Inviable Sanitariamente</v>
      </c>
      <c r="AET476" s="44" t="str">
        <f t="shared" si="142"/>
        <v>Inviable Sanitariamente</v>
      </c>
      <c r="AEU476" s="44" t="str">
        <f t="shared" si="142"/>
        <v>Inviable Sanitariamente</v>
      </c>
      <c r="AEV476" s="44" t="str">
        <f t="shared" si="142"/>
        <v>Inviable Sanitariamente</v>
      </c>
      <c r="AEW476" s="44" t="str">
        <f t="shared" si="142"/>
        <v>Inviable Sanitariamente</v>
      </c>
      <c r="AEX476" s="44" t="str">
        <f t="shared" si="143"/>
        <v>Inviable Sanitariamente</v>
      </c>
      <c r="AEY476" s="44" t="str">
        <f t="shared" si="143"/>
        <v>Inviable Sanitariamente</v>
      </c>
      <c r="AEZ476" s="44" t="str">
        <f t="shared" si="143"/>
        <v>Inviable Sanitariamente</v>
      </c>
      <c r="AFA476" s="44" t="str">
        <f t="shared" si="143"/>
        <v>Inviable Sanitariamente</v>
      </c>
      <c r="AFB476" s="44" t="str">
        <f t="shared" si="143"/>
        <v>Inviable Sanitariamente</v>
      </c>
      <c r="AFC476" s="44" t="str">
        <f t="shared" si="143"/>
        <v>Inviable Sanitariamente</v>
      </c>
      <c r="AFD476" s="44" t="str">
        <f t="shared" si="143"/>
        <v>Inviable Sanitariamente</v>
      </c>
      <c r="AFE476" s="44" t="str">
        <f t="shared" si="143"/>
        <v>Inviable Sanitariamente</v>
      </c>
      <c r="AFF476" s="44" t="str">
        <f t="shared" si="143"/>
        <v>Inviable Sanitariamente</v>
      </c>
      <c r="AFG476" s="44" t="str">
        <f t="shared" si="143"/>
        <v>Inviable Sanitariamente</v>
      </c>
      <c r="AFH476" s="44" t="str">
        <f t="shared" si="144"/>
        <v>Inviable Sanitariamente</v>
      </c>
      <c r="AFI476" s="44" t="str">
        <f t="shared" si="144"/>
        <v>Inviable Sanitariamente</v>
      </c>
      <c r="AFJ476" s="44" t="str">
        <f t="shared" si="144"/>
        <v>Inviable Sanitariamente</v>
      </c>
      <c r="AFK476" s="44" t="str">
        <f t="shared" si="144"/>
        <v>Inviable Sanitariamente</v>
      </c>
      <c r="AFL476" s="44" t="str">
        <f t="shared" si="144"/>
        <v>Inviable Sanitariamente</v>
      </c>
      <c r="AFM476" s="44" t="str">
        <f t="shared" si="144"/>
        <v>Inviable Sanitariamente</v>
      </c>
      <c r="AFN476" s="44" t="str">
        <f t="shared" si="144"/>
        <v>Inviable Sanitariamente</v>
      </c>
      <c r="AFO476" s="44" t="str">
        <f t="shared" si="144"/>
        <v>Inviable Sanitariamente</v>
      </c>
      <c r="AFP476" s="44" t="str">
        <f t="shared" si="144"/>
        <v>Inviable Sanitariamente</v>
      </c>
      <c r="AFQ476" s="44" t="str">
        <f t="shared" si="144"/>
        <v>Inviable Sanitariamente</v>
      </c>
      <c r="AFR476" s="44" t="str">
        <f t="shared" si="145"/>
        <v>Inviable Sanitariamente</v>
      </c>
      <c r="AFS476" s="44" t="str">
        <f t="shared" si="145"/>
        <v>Inviable Sanitariamente</v>
      </c>
      <c r="AFT476" s="44" t="str">
        <f t="shared" si="145"/>
        <v>Inviable Sanitariamente</v>
      </c>
      <c r="AFU476" s="44" t="str">
        <f t="shared" si="145"/>
        <v>Inviable Sanitariamente</v>
      </c>
      <c r="AFV476" s="44" t="str">
        <f t="shared" si="145"/>
        <v>Inviable Sanitariamente</v>
      </c>
      <c r="AFW476" s="44" t="str">
        <f t="shared" si="145"/>
        <v>Inviable Sanitariamente</v>
      </c>
      <c r="AFX476" s="44" t="str">
        <f t="shared" si="145"/>
        <v>Inviable Sanitariamente</v>
      </c>
      <c r="AFY476" s="44" t="str">
        <f t="shared" si="145"/>
        <v>Inviable Sanitariamente</v>
      </c>
      <c r="AFZ476" s="44" t="str">
        <f t="shared" si="145"/>
        <v>Inviable Sanitariamente</v>
      </c>
      <c r="AGA476" s="44" t="str">
        <f t="shared" si="145"/>
        <v>Inviable Sanitariamente</v>
      </c>
      <c r="AGB476" s="44" t="str">
        <f t="shared" si="146"/>
        <v>Inviable Sanitariamente</v>
      </c>
      <c r="AGC476" s="44" t="str">
        <f t="shared" si="146"/>
        <v>Inviable Sanitariamente</v>
      </c>
      <c r="AGD476" s="44" t="str">
        <f t="shared" si="146"/>
        <v>Inviable Sanitariamente</v>
      </c>
      <c r="AGE476" s="44" t="str">
        <f t="shared" si="146"/>
        <v>Inviable Sanitariamente</v>
      </c>
      <c r="AGF476" s="44" t="str">
        <f t="shared" si="146"/>
        <v>Inviable Sanitariamente</v>
      </c>
      <c r="AGG476" s="44" t="str">
        <f t="shared" si="146"/>
        <v>Inviable Sanitariamente</v>
      </c>
      <c r="AGH476" s="44" t="str">
        <f t="shared" si="146"/>
        <v>Inviable Sanitariamente</v>
      </c>
      <c r="AGI476" s="44" t="str">
        <f t="shared" si="146"/>
        <v>Inviable Sanitariamente</v>
      </c>
      <c r="AGJ476" s="44" t="str">
        <f t="shared" si="146"/>
        <v>Inviable Sanitariamente</v>
      </c>
      <c r="AGK476" s="44" t="str">
        <f t="shared" si="146"/>
        <v>Inviable Sanitariamente</v>
      </c>
      <c r="AGL476" s="44" t="str">
        <f t="shared" si="147"/>
        <v>Inviable Sanitariamente</v>
      </c>
      <c r="AGM476" s="44" t="str">
        <f t="shared" si="147"/>
        <v>Inviable Sanitariamente</v>
      </c>
      <c r="AGN476" s="44" t="str">
        <f t="shared" si="147"/>
        <v>Inviable Sanitariamente</v>
      </c>
      <c r="AGO476" s="44" t="str">
        <f t="shared" si="147"/>
        <v>Inviable Sanitariamente</v>
      </c>
      <c r="AGP476" s="44" t="str">
        <f t="shared" si="147"/>
        <v>Inviable Sanitariamente</v>
      </c>
      <c r="AGQ476" s="44" t="str">
        <f t="shared" si="147"/>
        <v>Inviable Sanitariamente</v>
      </c>
      <c r="AGR476" s="44" t="str">
        <f t="shared" si="147"/>
        <v>Inviable Sanitariamente</v>
      </c>
      <c r="AGS476" s="44" t="str">
        <f t="shared" si="147"/>
        <v>Inviable Sanitariamente</v>
      </c>
      <c r="AGT476" s="44" t="str">
        <f t="shared" si="147"/>
        <v>Inviable Sanitariamente</v>
      </c>
      <c r="AGU476" s="44" t="str">
        <f t="shared" si="147"/>
        <v>Inviable Sanitariamente</v>
      </c>
      <c r="AGV476" s="44" t="str">
        <f t="shared" si="148"/>
        <v>Inviable Sanitariamente</v>
      </c>
      <c r="AGW476" s="44" t="str">
        <f t="shared" si="148"/>
        <v>Inviable Sanitariamente</v>
      </c>
      <c r="AGX476" s="44" t="str">
        <f t="shared" si="148"/>
        <v>Inviable Sanitariamente</v>
      </c>
      <c r="AGY476" s="44" t="str">
        <f t="shared" si="148"/>
        <v>Inviable Sanitariamente</v>
      </c>
      <c r="AGZ476" s="44" t="str">
        <f t="shared" si="148"/>
        <v>Inviable Sanitariamente</v>
      </c>
      <c r="AHA476" s="44" t="str">
        <f t="shared" si="148"/>
        <v>Inviable Sanitariamente</v>
      </c>
      <c r="AHB476" s="44" t="str">
        <f t="shared" si="148"/>
        <v>Inviable Sanitariamente</v>
      </c>
      <c r="AHC476" s="44" t="str">
        <f t="shared" si="148"/>
        <v>Inviable Sanitariamente</v>
      </c>
      <c r="AHD476" s="44" t="str">
        <f t="shared" si="148"/>
        <v>Inviable Sanitariamente</v>
      </c>
      <c r="AHE476" s="44" t="str">
        <f t="shared" si="148"/>
        <v>Inviable Sanitariamente</v>
      </c>
      <c r="AHF476" s="44" t="str">
        <f t="shared" si="149"/>
        <v>Inviable Sanitariamente</v>
      </c>
      <c r="AHG476" s="44" t="str">
        <f t="shared" si="149"/>
        <v>Inviable Sanitariamente</v>
      </c>
      <c r="AHH476" s="44" t="str">
        <f t="shared" si="149"/>
        <v>Inviable Sanitariamente</v>
      </c>
      <c r="AHI476" s="44" t="str">
        <f t="shared" si="149"/>
        <v>Inviable Sanitariamente</v>
      </c>
      <c r="AHJ476" s="44" t="str">
        <f t="shared" si="149"/>
        <v>Inviable Sanitariamente</v>
      </c>
      <c r="AHK476" s="44" t="str">
        <f t="shared" si="149"/>
        <v>Inviable Sanitariamente</v>
      </c>
      <c r="AHL476" s="44" t="str">
        <f t="shared" si="149"/>
        <v>Inviable Sanitariamente</v>
      </c>
      <c r="AHM476" s="44" t="str">
        <f t="shared" si="149"/>
        <v>Inviable Sanitariamente</v>
      </c>
      <c r="AHN476" s="44" t="str">
        <f t="shared" si="149"/>
        <v>Inviable Sanitariamente</v>
      </c>
      <c r="AHO476" s="44" t="str">
        <f t="shared" si="149"/>
        <v>Inviable Sanitariamente</v>
      </c>
      <c r="AHP476" s="44" t="str">
        <f t="shared" si="150"/>
        <v>Inviable Sanitariamente</v>
      </c>
      <c r="AHQ476" s="44" t="str">
        <f t="shared" si="150"/>
        <v>Inviable Sanitariamente</v>
      </c>
      <c r="AHR476" s="44" t="str">
        <f t="shared" si="150"/>
        <v>Inviable Sanitariamente</v>
      </c>
      <c r="AHS476" s="44" t="str">
        <f t="shared" si="150"/>
        <v>Inviable Sanitariamente</v>
      </c>
      <c r="AHT476" s="44" t="str">
        <f t="shared" si="150"/>
        <v>Inviable Sanitariamente</v>
      </c>
      <c r="AHU476" s="44" t="str">
        <f t="shared" si="150"/>
        <v>Inviable Sanitariamente</v>
      </c>
      <c r="AHV476" s="44" t="str">
        <f t="shared" si="150"/>
        <v>Inviable Sanitariamente</v>
      </c>
      <c r="AHW476" s="44" t="str">
        <f t="shared" si="150"/>
        <v>Inviable Sanitariamente</v>
      </c>
      <c r="AHX476" s="44" t="str">
        <f t="shared" si="150"/>
        <v>Inviable Sanitariamente</v>
      </c>
      <c r="AHY476" s="44" t="str">
        <f t="shared" si="150"/>
        <v>Inviable Sanitariamente</v>
      </c>
      <c r="AHZ476" s="44" t="str">
        <f t="shared" si="151"/>
        <v>Inviable Sanitariamente</v>
      </c>
      <c r="AIA476" s="44" t="str">
        <f t="shared" si="151"/>
        <v>Inviable Sanitariamente</v>
      </c>
      <c r="AIB476" s="44" t="str">
        <f t="shared" si="151"/>
        <v>Inviable Sanitariamente</v>
      </c>
      <c r="AIC476" s="44" t="str">
        <f t="shared" si="151"/>
        <v>Inviable Sanitariamente</v>
      </c>
      <c r="AID476" s="44" t="str">
        <f t="shared" si="151"/>
        <v>Inviable Sanitariamente</v>
      </c>
      <c r="AIE476" s="44" t="str">
        <f t="shared" si="151"/>
        <v>Inviable Sanitariamente</v>
      </c>
      <c r="AIF476" s="44" t="str">
        <f t="shared" si="151"/>
        <v>Inviable Sanitariamente</v>
      </c>
      <c r="AIG476" s="44" t="str">
        <f t="shared" si="151"/>
        <v>Inviable Sanitariamente</v>
      </c>
      <c r="AIH476" s="44" t="str">
        <f t="shared" si="151"/>
        <v>Inviable Sanitariamente</v>
      </c>
      <c r="AII476" s="44" t="str">
        <f t="shared" si="151"/>
        <v>Inviable Sanitariamente</v>
      </c>
      <c r="AIJ476" s="44" t="str">
        <f t="shared" si="152"/>
        <v>Inviable Sanitariamente</v>
      </c>
      <c r="AIK476" s="44" t="str">
        <f t="shared" si="152"/>
        <v>Inviable Sanitariamente</v>
      </c>
      <c r="AIL476" s="44" t="str">
        <f t="shared" si="152"/>
        <v>Inviable Sanitariamente</v>
      </c>
      <c r="AIM476" s="44" t="str">
        <f t="shared" si="152"/>
        <v>Inviable Sanitariamente</v>
      </c>
      <c r="AIN476" s="44" t="str">
        <f t="shared" si="152"/>
        <v>Inviable Sanitariamente</v>
      </c>
      <c r="AIO476" s="44" t="str">
        <f t="shared" si="152"/>
        <v>Inviable Sanitariamente</v>
      </c>
      <c r="AIP476" s="44" t="str">
        <f t="shared" si="152"/>
        <v>Inviable Sanitariamente</v>
      </c>
      <c r="AIQ476" s="44" t="str">
        <f t="shared" si="152"/>
        <v>Inviable Sanitariamente</v>
      </c>
      <c r="AIR476" s="44" t="str">
        <f t="shared" si="152"/>
        <v>Inviable Sanitariamente</v>
      </c>
      <c r="AIS476" s="44" t="str">
        <f t="shared" si="152"/>
        <v>Inviable Sanitariamente</v>
      </c>
      <c r="AIT476" s="44" t="str">
        <f t="shared" si="153"/>
        <v>Inviable Sanitariamente</v>
      </c>
      <c r="AIU476" s="44" t="str">
        <f t="shared" si="153"/>
        <v>Inviable Sanitariamente</v>
      </c>
      <c r="AIV476" s="44" t="str">
        <f t="shared" si="153"/>
        <v>Inviable Sanitariamente</v>
      </c>
      <c r="AIW476" s="44" t="str">
        <f t="shared" si="153"/>
        <v>Inviable Sanitariamente</v>
      </c>
      <c r="AIX476" s="44" t="str">
        <f t="shared" si="153"/>
        <v>Inviable Sanitariamente</v>
      </c>
      <c r="AIY476" s="44" t="str">
        <f t="shared" si="153"/>
        <v>Inviable Sanitariamente</v>
      </c>
      <c r="AIZ476" s="44" t="str">
        <f t="shared" si="153"/>
        <v>Inviable Sanitariamente</v>
      </c>
      <c r="AJA476" s="44" t="str">
        <f t="shared" si="153"/>
        <v>Inviable Sanitariamente</v>
      </c>
      <c r="AJB476" s="44" t="str">
        <f t="shared" si="153"/>
        <v>Inviable Sanitariamente</v>
      </c>
      <c r="AJC476" s="44" t="str">
        <f t="shared" si="153"/>
        <v>Inviable Sanitariamente</v>
      </c>
      <c r="AJD476" s="44" t="str">
        <f t="shared" si="154"/>
        <v>Inviable Sanitariamente</v>
      </c>
      <c r="AJE476" s="44" t="str">
        <f t="shared" si="154"/>
        <v>Inviable Sanitariamente</v>
      </c>
      <c r="AJF476" s="44" t="str">
        <f t="shared" si="154"/>
        <v>Inviable Sanitariamente</v>
      </c>
      <c r="AJG476" s="44" t="str">
        <f t="shared" si="154"/>
        <v>Inviable Sanitariamente</v>
      </c>
      <c r="AJH476" s="44" t="str">
        <f t="shared" si="154"/>
        <v>Inviable Sanitariamente</v>
      </c>
      <c r="AJI476" s="44" t="str">
        <f t="shared" si="154"/>
        <v>Inviable Sanitariamente</v>
      </c>
      <c r="AJJ476" s="44" t="str">
        <f t="shared" si="154"/>
        <v>Inviable Sanitariamente</v>
      </c>
      <c r="AJK476" s="44" t="str">
        <f t="shared" si="154"/>
        <v>Inviable Sanitariamente</v>
      </c>
      <c r="AJL476" s="44" t="str">
        <f t="shared" si="154"/>
        <v>Inviable Sanitariamente</v>
      </c>
      <c r="AJM476" s="44" t="str">
        <f t="shared" si="154"/>
        <v>Inviable Sanitariamente</v>
      </c>
      <c r="AJN476" s="44" t="str">
        <f t="shared" si="155"/>
        <v>Inviable Sanitariamente</v>
      </c>
      <c r="AJO476" s="44" t="str">
        <f t="shared" si="155"/>
        <v>Inviable Sanitariamente</v>
      </c>
      <c r="AJP476" s="44" t="str">
        <f t="shared" si="155"/>
        <v>Inviable Sanitariamente</v>
      </c>
      <c r="AJQ476" s="44" t="str">
        <f t="shared" si="155"/>
        <v>Inviable Sanitariamente</v>
      </c>
      <c r="AJR476" s="44" t="str">
        <f t="shared" si="155"/>
        <v>Inviable Sanitariamente</v>
      </c>
      <c r="AJS476" s="44" t="str">
        <f t="shared" si="155"/>
        <v>Inviable Sanitariamente</v>
      </c>
      <c r="AJT476" s="44" t="str">
        <f t="shared" si="155"/>
        <v>Inviable Sanitariamente</v>
      </c>
      <c r="AJU476" s="44" t="str">
        <f t="shared" si="155"/>
        <v>Inviable Sanitariamente</v>
      </c>
      <c r="AJV476" s="44" t="str">
        <f t="shared" si="155"/>
        <v>Inviable Sanitariamente</v>
      </c>
      <c r="AJW476" s="44" t="str">
        <f t="shared" si="155"/>
        <v>Inviable Sanitariamente</v>
      </c>
      <c r="AJX476" s="44" t="str">
        <f t="shared" si="156"/>
        <v>Inviable Sanitariamente</v>
      </c>
      <c r="AJY476" s="44" t="str">
        <f t="shared" si="156"/>
        <v>Inviable Sanitariamente</v>
      </c>
      <c r="AJZ476" s="44" t="str">
        <f t="shared" si="156"/>
        <v>Inviable Sanitariamente</v>
      </c>
      <c r="AKA476" s="44" t="str">
        <f t="shared" si="156"/>
        <v>Inviable Sanitariamente</v>
      </c>
      <c r="AKB476" s="44" t="str">
        <f t="shared" si="156"/>
        <v>Inviable Sanitariamente</v>
      </c>
      <c r="AKC476" s="44" t="str">
        <f t="shared" si="156"/>
        <v>Inviable Sanitariamente</v>
      </c>
      <c r="AKD476" s="44" t="str">
        <f t="shared" si="156"/>
        <v>Inviable Sanitariamente</v>
      </c>
      <c r="AKE476" s="44" t="str">
        <f t="shared" si="156"/>
        <v>Inviable Sanitariamente</v>
      </c>
      <c r="AKF476" s="44" t="str">
        <f t="shared" si="156"/>
        <v>Inviable Sanitariamente</v>
      </c>
      <c r="AKG476" s="44" t="str">
        <f t="shared" si="156"/>
        <v>Inviable Sanitariamente</v>
      </c>
      <c r="AKH476" s="44" t="str">
        <f t="shared" si="157"/>
        <v>Inviable Sanitariamente</v>
      </c>
      <c r="AKI476" s="44" t="str">
        <f t="shared" si="157"/>
        <v>Inviable Sanitariamente</v>
      </c>
      <c r="AKJ476" s="44" t="str">
        <f t="shared" si="157"/>
        <v>Inviable Sanitariamente</v>
      </c>
      <c r="AKK476" s="44" t="str">
        <f t="shared" si="157"/>
        <v>Inviable Sanitariamente</v>
      </c>
      <c r="AKL476" s="44" t="str">
        <f t="shared" si="157"/>
        <v>Inviable Sanitariamente</v>
      </c>
      <c r="AKM476" s="44" t="str">
        <f t="shared" si="157"/>
        <v>Inviable Sanitariamente</v>
      </c>
      <c r="AKN476" s="44" t="str">
        <f t="shared" si="157"/>
        <v>Inviable Sanitariamente</v>
      </c>
      <c r="AKO476" s="44" t="str">
        <f t="shared" si="157"/>
        <v>Inviable Sanitariamente</v>
      </c>
      <c r="AKP476" s="44" t="str">
        <f t="shared" si="157"/>
        <v>Inviable Sanitariamente</v>
      </c>
      <c r="AKQ476" s="44" t="str">
        <f t="shared" si="157"/>
        <v>Inviable Sanitariamente</v>
      </c>
      <c r="AKR476" s="44" t="str">
        <f t="shared" si="158"/>
        <v>Inviable Sanitariamente</v>
      </c>
      <c r="AKS476" s="44" t="str">
        <f t="shared" si="158"/>
        <v>Inviable Sanitariamente</v>
      </c>
      <c r="AKT476" s="44" t="str">
        <f t="shared" si="158"/>
        <v>Inviable Sanitariamente</v>
      </c>
      <c r="AKU476" s="44" t="str">
        <f t="shared" si="158"/>
        <v>Inviable Sanitariamente</v>
      </c>
      <c r="AKV476" s="44" t="str">
        <f t="shared" si="158"/>
        <v>Inviable Sanitariamente</v>
      </c>
      <c r="AKW476" s="44" t="str">
        <f t="shared" si="158"/>
        <v>Inviable Sanitariamente</v>
      </c>
      <c r="AKX476" s="44" t="str">
        <f t="shared" si="158"/>
        <v>Inviable Sanitariamente</v>
      </c>
      <c r="AKY476" s="44" t="str">
        <f t="shared" si="158"/>
        <v>Inviable Sanitariamente</v>
      </c>
      <c r="AKZ476" s="44" t="str">
        <f t="shared" si="158"/>
        <v>Inviable Sanitariamente</v>
      </c>
      <c r="ALA476" s="44" t="str">
        <f t="shared" si="158"/>
        <v>Inviable Sanitariamente</v>
      </c>
      <c r="ALB476" s="44" t="str">
        <f t="shared" si="159"/>
        <v>Inviable Sanitariamente</v>
      </c>
      <c r="ALC476" s="44" t="str">
        <f t="shared" si="159"/>
        <v>Inviable Sanitariamente</v>
      </c>
      <c r="ALD476" s="44" t="str">
        <f t="shared" si="159"/>
        <v>Inviable Sanitariamente</v>
      </c>
      <c r="ALE476" s="44" t="str">
        <f t="shared" si="159"/>
        <v>Inviable Sanitariamente</v>
      </c>
      <c r="ALF476" s="44" t="str">
        <f t="shared" si="159"/>
        <v>Inviable Sanitariamente</v>
      </c>
      <c r="ALG476" s="44" t="str">
        <f t="shared" si="159"/>
        <v>Inviable Sanitariamente</v>
      </c>
      <c r="ALH476" s="44" t="str">
        <f t="shared" si="159"/>
        <v>Inviable Sanitariamente</v>
      </c>
      <c r="ALI476" s="44" t="str">
        <f t="shared" si="159"/>
        <v>Inviable Sanitariamente</v>
      </c>
      <c r="ALJ476" s="44" t="str">
        <f t="shared" si="159"/>
        <v>Inviable Sanitariamente</v>
      </c>
      <c r="ALK476" s="44" t="str">
        <f t="shared" si="159"/>
        <v>Inviable Sanitariamente</v>
      </c>
      <c r="ALL476" s="44" t="str">
        <f t="shared" si="160"/>
        <v>Inviable Sanitariamente</v>
      </c>
      <c r="ALM476" s="44" t="str">
        <f t="shared" si="160"/>
        <v>Inviable Sanitariamente</v>
      </c>
      <c r="ALN476" s="44" t="str">
        <f t="shared" si="160"/>
        <v>Inviable Sanitariamente</v>
      </c>
      <c r="ALO476" s="44" t="str">
        <f t="shared" si="160"/>
        <v>Inviable Sanitariamente</v>
      </c>
      <c r="ALP476" s="44" t="str">
        <f t="shared" si="160"/>
        <v>Inviable Sanitariamente</v>
      </c>
      <c r="ALQ476" s="44" t="str">
        <f t="shared" si="160"/>
        <v>Inviable Sanitariamente</v>
      </c>
      <c r="ALR476" s="44" t="str">
        <f t="shared" si="160"/>
        <v>Inviable Sanitariamente</v>
      </c>
      <c r="ALS476" s="44" t="str">
        <f t="shared" si="160"/>
        <v>Inviable Sanitariamente</v>
      </c>
      <c r="ALT476" s="44" t="str">
        <f t="shared" si="160"/>
        <v>Inviable Sanitariamente</v>
      </c>
      <c r="ALU476" s="44" t="str">
        <f t="shared" si="160"/>
        <v>Inviable Sanitariamente</v>
      </c>
      <c r="ALV476" s="44" t="str">
        <f t="shared" si="161"/>
        <v>Inviable Sanitariamente</v>
      </c>
      <c r="ALW476" s="44" t="str">
        <f t="shared" si="161"/>
        <v>Inviable Sanitariamente</v>
      </c>
      <c r="ALX476" s="44" t="str">
        <f t="shared" si="161"/>
        <v>Inviable Sanitariamente</v>
      </c>
      <c r="ALY476" s="44" t="str">
        <f t="shared" si="161"/>
        <v>Inviable Sanitariamente</v>
      </c>
      <c r="ALZ476" s="44" t="str">
        <f t="shared" si="161"/>
        <v>Inviable Sanitariamente</v>
      </c>
      <c r="AMA476" s="44" t="str">
        <f t="shared" si="161"/>
        <v>Inviable Sanitariamente</v>
      </c>
      <c r="AMB476" s="44" t="str">
        <f t="shared" si="161"/>
        <v>Inviable Sanitariamente</v>
      </c>
      <c r="AMC476" s="44" t="str">
        <f t="shared" si="161"/>
        <v>Inviable Sanitariamente</v>
      </c>
      <c r="AMD476" s="44" t="str">
        <f t="shared" si="161"/>
        <v>Inviable Sanitariamente</v>
      </c>
      <c r="AME476" s="44" t="str">
        <f t="shared" si="161"/>
        <v>Inviable Sanitariamente</v>
      </c>
      <c r="AMF476" s="44" t="str">
        <f t="shared" si="162"/>
        <v>Inviable Sanitariamente</v>
      </c>
      <c r="AMG476" s="44" t="str">
        <f t="shared" si="162"/>
        <v>Inviable Sanitariamente</v>
      </c>
      <c r="AMH476" s="44" t="str">
        <f t="shared" si="162"/>
        <v>Inviable Sanitariamente</v>
      </c>
      <c r="AMI476" s="44" t="str">
        <f t="shared" si="162"/>
        <v>Inviable Sanitariamente</v>
      </c>
      <c r="AMJ476" s="44" t="str">
        <f t="shared" si="162"/>
        <v>Inviable Sanitariamente</v>
      </c>
      <c r="AMK476" s="44" t="str">
        <f t="shared" si="162"/>
        <v>Inviable Sanitariamente</v>
      </c>
      <c r="AML476" s="44" t="str">
        <f t="shared" si="162"/>
        <v>Inviable Sanitariamente</v>
      </c>
      <c r="AMM476" s="44" t="str">
        <f t="shared" si="162"/>
        <v>Inviable Sanitariamente</v>
      </c>
      <c r="AMN476" s="44" t="str">
        <f t="shared" si="162"/>
        <v>Inviable Sanitariamente</v>
      </c>
      <c r="AMO476" s="44" t="str">
        <f t="shared" si="162"/>
        <v>Inviable Sanitariamente</v>
      </c>
      <c r="AMP476" s="44" t="str">
        <f t="shared" si="163"/>
        <v>Inviable Sanitariamente</v>
      </c>
      <c r="AMQ476" s="44" t="str">
        <f t="shared" si="163"/>
        <v>Inviable Sanitariamente</v>
      </c>
      <c r="AMR476" s="44" t="str">
        <f t="shared" si="163"/>
        <v>Inviable Sanitariamente</v>
      </c>
      <c r="AMS476" s="44" t="str">
        <f t="shared" si="163"/>
        <v>Inviable Sanitariamente</v>
      </c>
      <c r="AMT476" s="44" t="str">
        <f t="shared" si="163"/>
        <v>Inviable Sanitariamente</v>
      </c>
      <c r="AMU476" s="44" t="str">
        <f t="shared" si="163"/>
        <v>Inviable Sanitariamente</v>
      </c>
      <c r="AMV476" s="44" t="str">
        <f t="shared" si="163"/>
        <v>Inviable Sanitariamente</v>
      </c>
      <c r="AMW476" s="44" t="str">
        <f t="shared" si="163"/>
        <v>Inviable Sanitariamente</v>
      </c>
      <c r="AMX476" s="44" t="str">
        <f t="shared" si="163"/>
        <v>Inviable Sanitariamente</v>
      </c>
      <c r="AMY476" s="44" t="str">
        <f t="shared" si="163"/>
        <v>Inviable Sanitariamente</v>
      </c>
      <c r="AMZ476" s="44" t="str">
        <f t="shared" si="164"/>
        <v>Inviable Sanitariamente</v>
      </c>
      <c r="ANA476" s="44" t="str">
        <f t="shared" si="164"/>
        <v>Inviable Sanitariamente</v>
      </c>
      <c r="ANB476" s="44" t="str">
        <f t="shared" si="164"/>
        <v>Inviable Sanitariamente</v>
      </c>
      <c r="ANC476" s="44" t="str">
        <f t="shared" si="164"/>
        <v>Inviable Sanitariamente</v>
      </c>
      <c r="AND476" s="44" t="str">
        <f t="shared" si="164"/>
        <v>Inviable Sanitariamente</v>
      </c>
      <c r="ANE476" s="44" t="str">
        <f t="shared" si="164"/>
        <v>Inviable Sanitariamente</v>
      </c>
      <c r="ANF476" s="44" t="str">
        <f t="shared" si="164"/>
        <v>Inviable Sanitariamente</v>
      </c>
      <c r="ANG476" s="44" t="str">
        <f t="shared" si="164"/>
        <v>Inviable Sanitariamente</v>
      </c>
      <c r="ANH476" s="44" t="str">
        <f t="shared" si="164"/>
        <v>Inviable Sanitariamente</v>
      </c>
      <c r="ANI476" s="44" t="str">
        <f t="shared" si="164"/>
        <v>Inviable Sanitariamente</v>
      </c>
      <c r="ANJ476" s="44" t="str">
        <f t="shared" si="165"/>
        <v>Inviable Sanitariamente</v>
      </c>
      <c r="ANK476" s="44" t="str">
        <f t="shared" si="165"/>
        <v>Inviable Sanitariamente</v>
      </c>
      <c r="ANL476" s="44" t="str">
        <f t="shared" si="165"/>
        <v>Inviable Sanitariamente</v>
      </c>
      <c r="ANM476" s="44" t="str">
        <f t="shared" si="165"/>
        <v>Inviable Sanitariamente</v>
      </c>
      <c r="ANN476" s="44" t="str">
        <f t="shared" si="165"/>
        <v>Inviable Sanitariamente</v>
      </c>
      <c r="ANO476" s="44" t="str">
        <f t="shared" si="165"/>
        <v>Inviable Sanitariamente</v>
      </c>
      <c r="ANP476" s="44" t="str">
        <f t="shared" si="165"/>
        <v>Inviable Sanitariamente</v>
      </c>
      <c r="ANQ476" s="44" t="str">
        <f t="shared" si="165"/>
        <v>Inviable Sanitariamente</v>
      </c>
      <c r="ANR476" s="44" t="str">
        <f t="shared" si="165"/>
        <v>Inviable Sanitariamente</v>
      </c>
      <c r="ANS476" s="44" t="str">
        <f t="shared" si="165"/>
        <v>Inviable Sanitariamente</v>
      </c>
      <c r="ANT476" s="44" t="str">
        <f t="shared" si="166"/>
        <v>Inviable Sanitariamente</v>
      </c>
      <c r="ANU476" s="44" t="str">
        <f t="shared" si="166"/>
        <v>Inviable Sanitariamente</v>
      </c>
      <c r="ANV476" s="44" t="str">
        <f t="shared" si="166"/>
        <v>Inviable Sanitariamente</v>
      </c>
      <c r="ANW476" s="44" t="str">
        <f t="shared" si="166"/>
        <v>Inviable Sanitariamente</v>
      </c>
      <c r="ANX476" s="44" t="str">
        <f t="shared" si="166"/>
        <v>Inviable Sanitariamente</v>
      </c>
      <c r="ANY476" s="44" t="str">
        <f t="shared" si="166"/>
        <v>Inviable Sanitariamente</v>
      </c>
      <c r="ANZ476" s="44" t="str">
        <f t="shared" si="166"/>
        <v>Inviable Sanitariamente</v>
      </c>
      <c r="AOA476" s="44" t="str">
        <f t="shared" si="166"/>
        <v>Inviable Sanitariamente</v>
      </c>
      <c r="AOB476" s="44" t="str">
        <f t="shared" si="166"/>
        <v>Inviable Sanitariamente</v>
      </c>
      <c r="AOC476" s="44" t="str">
        <f t="shared" si="166"/>
        <v>Inviable Sanitariamente</v>
      </c>
      <c r="AOD476" s="44" t="str">
        <f t="shared" si="167"/>
        <v>Inviable Sanitariamente</v>
      </c>
      <c r="AOE476" s="44" t="str">
        <f t="shared" si="167"/>
        <v>Inviable Sanitariamente</v>
      </c>
      <c r="AOF476" s="44" t="str">
        <f t="shared" si="167"/>
        <v>Inviable Sanitariamente</v>
      </c>
      <c r="AOG476" s="44" t="str">
        <f t="shared" si="167"/>
        <v>Inviable Sanitariamente</v>
      </c>
      <c r="AOH476" s="44" t="str">
        <f t="shared" si="167"/>
        <v>Inviable Sanitariamente</v>
      </c>
      <c r="AOI476" s="44" t="str">
        <f t="shared" si="167"/>
        <v>Inviable Sanitariamente</v>
      </c>
      <c r="AOJ476" s="44" t="str">
        <f t="shared" si="167"/>
        <v>Inviable Sanitariamente</v>
      </c>
      <c r="AOK476" s="44" t="str">
        <f t="shared" si="167"/>
        <v>Inviable Sanitariamente</v>
      </c>
      <c r="AOL476" s="44" t="str">
        <f t="shared" si="167"/>
        <v>Inviable Sanitariamente</v>
      </c>
      <c r="AOM476" s="44" t="str">
        <f t="shared" si="167"/>
        <v>Inviable Sanitariamente</v>
      </c>
      <c r="AON476" s="44" t="str">
        <f t="shared" si="168"/>
        <v>Inviable Sanitariamente</v>
      </c>
      <c r="AOO476" s="44" t="str">
        <f t="shared" si="168"/>
        <v>Inviable Sanitariamente</v>
      </c>
      <c r="AOP476" s="44" t="str">
        <f t="shared" si="168"/>
        <v>Inviable Sanitariamente</v>
      </c>
      <c r="AOQ476" s="44" t="str">
        <f t="shared" si="168"/>
        <v>Inviable Sanitariamente</v>
      </c>
      <c r="AOR476" s="44" t="str">
        <f t="shared" si="168"/>
        <v>Inviable Sanitariamente</v>
      </c>
      <c r="AOS476" s="44" t="str">
        <f t="shared" si="168"/>
        <v>Inviable Sanitariamente</v>
      </c>
      <c r="AOT476" s="44" t="str">
        <f t="shared" si="168"/>
        <v>Inviable Sanitariamente</v>
      </c>
      <c r="AOU476" s="44" t="str">
        <f t="shared" si="168"/>
        <v>Inviable Sanitariamente</v>
      </c>
      <c r="AOV476" s="44" t="str">
        <f t="shared" si="168"/>
        <v>Inviable Sanitariamente</v>
      </c>
      <c r="AOW476" s="44" t="str">
        <f t="shared" si="168"/>
        <v>Inviable Sanitariamente</v>
      </c>
      <c r="AOX476" s="44" t="str">
        <f t="shared" si="169"/>
        <v>Inviable Sanitariamente</v>
      </c>
      <c r="AOY476" s="44" t="str">
        <f t="shared" si="169"/>
        <v>Inviable Sanitariamente</v>
      </c>
      <c r="AOZ476" s="44" t="str">
        <f t="shared" si="169"/>
        <v>Inviable Sanitariamente</v>
      </c>
      <c r="APA476" s="44" t="str">
        <f t="shared" si="169"/>
        <v>Inviable Sanitariamente</v>
      </c>
      <c r="APB476" s="44" t="str">
        <f t="shared" si="169"/>
        <v>Inviable Sanitariamente</v>
      </c>
      <c r="APC476" s="44" t="str">
        <f t="shared" si="169"/>
        <v>Inviable Sanitariamente</v>
      </c>
      <c r="APD476" s="44" t="str">
        <f t="shared" si="169"/>
        <v>Inviable Sanitariamente</v>
      </c>
      <c r="APE476" s="44" t="str">
        <f t="shared" si="169"/>
        <v>Inviable Sanitariamente</v>
      </c>
      <c r="APF476" s="44" t="str">
        <f t="shared" si="169"/>
        <v>Inviable Sanitariamente</v>
      </c>
      <c r="APG476" s="44" t="str">
        <f t="shared" si="169"/>
        <v>Inviable Sanitariamente</v>
      </c>
      <c r="APH476" s="44" t="str">
        <f t="shared" si="170"/>
        <v>Inviable Sanitariamente</v>
      </c>
      <c r="API476" s="44" t="str">
        <f t="shared" si="170"/>
        <v>Inviable Sanitariamente</v>
      </c>
      <c r="APJ476" s="44" t="str">
        <f t="shared" si="170"/>
        <v>Inviable Sanitariamente</v>
      </c>
      <c r="APK476" s="44" t="str">
        <f t="shared" si="170"/>
        <v>Inviable Sanitariamente</v>
      </c>
      <c r="APL476" s="44" t="str">
        <f t="shared" si="170"/>
        <v>Inviable Sanitariamente</v>
      </c>
      <c r="APM476" s="44" t="str">
        <f t="shared" si="170"/>
        <v>Inviable Sanitariamente</v>
      </c>
      <c r="APN476" s="44" t="str">
        <f t="shared" si="170"/>
        <v>Inviable Sanitariamente</v>
      </c>
      <c r="APO476" s="44" t="str">
        <f t="shared" si="170"/>
        <v>Inviable Sanitariamente</v>
      </c>
      <c r="APP476" s="44" t="str">
        <f t="shared" si="170"/>
        <v>Inviable Sanitariamente</v>
      </c>
      <c r="APQ476" s="44" t="str">
        <f t="shared" si="170"/>
        <v>Inviable Sanitariamente</v>
      </c>
      <c r="APR476" s="44" t="str">
        <f t="shared" si="171"/>
        <v>Inviable Sanitariamente</v>
      </c>
      <c r="APS476" s="44" t="str">
        <f t="shared" si="171"/>
        <v>Inviable Sanitariamente</v>
      </c>
      <c r="APT476" s="44" t="str">
        <f t="shared" si="171"/>
        <v>Inviable Sanitariamente</v>
      </c>
      <c r="APU476" s="44" t="str">
        <f t="shared" si="171"/>
        <v>Inviable Sanitariamente</v>
      </c>
      <c r="APV476" s="44" t="str">
        <f t="shared" si="171"/>
        <v>Inviable Sanitariamente</v>
      </c>
      <c r="APW476" s="44" t="str">
        <f t="shared" si="171"/>
        <v>Inviable Sanitariamente</v>
      </c>
      <c r="APX476" s="44" t="str">
        <f t="shared" si="171"/>
        <v>Inviable Sanitariamente</v>
      </c>
      <c r="APY476" s="44" t="str">
        <f t="shared" si="171"/>
        <v>Inviable Sanitariamente</v>
      </c>
      <c r="APZ476" s="44" t="str">
        <f t="shared" si="171"/>
        <v>Inviable Sanitariamente</v>
      </c>
      <c r="AQA476" s="44" t="str">
        <f t="shared" si="171"/>
        <v>Inviable Sanitariamente</v>
      </c>
      <c r="AQB476" s="44" t="str">
        <f t="shared" si="172"/>
        <v>Inviable Sanitariamente</v>
      </c>
      <c r="AQC476" s="44" t="str">
        <f t="shared" si="172"/>
        <v>Inviable Sanitariamente</v>
      </c>
      <c r="AQD476" s="44" t="str">
        <f t="shared" si="172"/>
        <v>Inviable Sanitariamente</v>
      </c>
      <c r="AQE476" s="44" t="str">
        <f t="shared" si="172"/>
        <v>Inviable Sanitariamente</v>
      </c>
      <c r="AQF476" s="44" t="str">
        <f t="shared" si="172"/>
        <v>Inviable Sanitariamente</v>
      </c>
      <c r="AQG476" s="44" t="str">
        <f t="shared" si="172"/>
        <v>Inviable Sanitariamente</v>
      </c>
      <c r="AQH476" s="44" t="str">
        <f t="shared" si="172"/>
        <v>Inviable Sanitariamente</v>
      </c>
      <c r="AQI476" s="44" t="str">
        <f t="shared" si="172"/>
        <v>Inviable Sanitariamente</v>
      </c>
      <c r="AQJ476" s="44" t="str">
        <f t="shared" si="172"/>
        <v>Inviable Sanitariamente</v>
      </c>
      <c r="AQK476" s="44" t="str">
        <f t="shared" si="172"/>
        <v>Inviable Sanitariamente</v>
      </c>
      <c r="AQL476" s="44" t="str">
        <f t="shared" si="173"/>
        <v>Inviable Sanitariamente</v>
      </c>
      <c r="AQM476" s="44" t="str">
        <f t="shared" si="173"/>
        <v>Inviable Sanitariamente</v>
      </c>
      <c r="AQN476" s="44" t="str">
        <f t="shared" si="173"/>
        <v>Inviable Sanitariamente</v>
      </c>
      <c r="AQO476" s="44" t="str">
        <f t="shared" si="173"/>
        <v>Inviable Sanitariamente</v>
      </c>
      <c r="AQP476" s="44" t="str">
        <f t="shared" si="173"/>
        <v>Inviable Sanitariamente</v>
      </c>
      <c r="AQQ476" s="44" t="str">
        <f t="shared" si="173"/>
        <v>Inviable Sanitariamente</v>
      </c>
      <c r="AQR476" s="44" t="str">
        <f t="shared" si="173"/>
        <v>Inviable Sanitariamente</v>
      </c>
      <c r="AQS476" s="44" t="str">
        <f t="shared" si="173"/>
        <v>Inviable Sanitariamente</v>
      </c>
      <c r="AQT476" s="44" t="str">
        <f t="shared" si="173"/>
        <v>Inviable Sanitariamente</v>
      </c>
      <c r="AQU476" s="44" t="str">
        <f t="shared" si="173"/>
        <v>Inviable Sanitariamente</v>
      </c>
      <c r="AQV476" s="44" t="str">
        <f t="shared" si="174"/>
        <v>Inviable Sanitariamente</v>
      </c>
      <c r="AQW476" s="44" t="str">
        <f t="shared" si="174"/>
        <v>Inviable Sanitariamente</v>
      </c>
      <c r="AQX476" s="44" t="str">
        <f t="shared" si="174"/>
        <v>Inviable Sanitariamente</v>
      </c>
      <c r="AQY476" s="44" t="str">
        <f t="shared" si="174"/>
        <v>Inviable Sanitariamente</v>
      </c>
      <c r="AQZ476" s="44" t="str">
        <f t="shared" si="174"/>
        <v>Inviable Sanitariamente</v>
      </c>
      <c r="ARA476" s="44" t="str">
        <f t="shared" si="174"/>
        <v>Inviable Sanitariamente</v>
      </c>
      <c r="ARB476" s="44" t="str">
        <f t="shared" si="174"/>
        <v>Inviable Sanitariamente</v>
      </c>
      <c r="ARC476" s="44" t="str">
        <f t="shared" si="174"/>
        <v>Inviable Sanitariamente</v>
      </c>
      <c r="ARD476" s="44" t="str">
        <f t="shared" si="174"/>
        <v>Inviable Sanitariamente</v>
      </c>
      <c r="ARE476" s="44" t="str">
        <f t="shared" si="174"/>
        <v>Inviable Sanitariamente</v>
      </c>
      <c r="ARF476" s="44" t="str">
        <f t="shared" si="175"/>
        <v>Inviable Sanitariamente</v>
      </c>
      <c r="ARG476" s="44" t="str">
        <f t="shared" si="175"/>
        <v>Inviable Sanitariamente</v>
      </c>
      <c r="ARH476" s="44" t="str">
        <f t="shared" si="175"/>
        <v>Inviable Sanitariamente</v>
      </c>
      <c r="ARI476" s="44" t="str">
        <f t="shared" si="175"/>
        <v>Inviable Sanitariamente</v>
      </c>
      <c r="ARJ476" s="44" t="str">
        <f t="shared" si="175"/>
        <v>Inviable Sanitariamente</v>
      </c>
      <c r="ARK476" s="44" t="str">
        <f t="shared" si="175"/>
        <v>Inviable Sanitariamente</v>
      </c>
      <c r="ARL476" s="44" t="str">
        <f t="shared" si="175"/>
        <v>Inviable Sanitariamente</v>
      </c>
      <c r="ARM476" s="44" t="str">
        <f t="shared" si="175"/>
        <v>Inviable Sanitariamente</v>
      </c>
      <c r="ARN476" s="44" t="str">
        <f t="shared" si="175"/>
        <v>Inviable Sanitariamente</v>
      </c>
      <c r="ARO476" s="44" t="str">
        <f t="shared" si="175"/>
        <v>Inviable Sanitariamente</v>
      </c>
      <c r="ARP476" s="44" t="str">
        <f t="shared" si="176"/>
        <v>Inviable Sanitariamente</v>
      </c>
      <c r="ARQ476" s="44" t="str">
        <f t="shared" si="176"/>
        <v>Inviable Sanitariamente</v>
      </c>
      <c r="ARR476" s="44" t="str">
        <f t="shared" si="176"/>
        <v>Inviable Sanitariamente</v>
      </c>
      <c r="ARS476" s="44" t="str">
        <f t="shared" si="176"/>
        <v>Inviable Sanitariamente</v>
      </c>
      <c r="ART476" s="44" t="str">
        <f t="shared" si="176"/>
        <v>Inviable Sanitariamente</v>
      </c>
      <c r="ARU476" s="44" t="str">
        <f t="shared" si="176"/>
        <v>Inviable Sanitariamente</v>
      </c>
      <c r="ARV476" s="44" t="str">
        <f t="shared" si="176"/>
        <v>Inviable Sanitariamente</v>
      </c>
      <c r="ARW476" s="44" t="str">
        <f t="shared" si="176"/>
        <v>Inviable Sanitariamente</v>
      </c>
      <c r="ARX476" s="44" t="str">
        <f t="shared" si="176"/>
        <v>Inviable Sanitariamente</v>
      </c>
      <c r="ARY476" s="44" t="str">
        <f t="shared" si="176"/>
        <v>Inviable Sanitariamente</v>
      </c>
      <c r="ARZ476" s="44" t="str">
        <f t="shared" si="177"/>
        <v>Inviable Sanitariamente</v>
      </c>
      <c r="ASA476" s="44" t="str">
        <f t="shared" si="177"/>
        <v>Inviable Sanitariamente</v>
      </c>
      <c r="ASB476" s="44" t="str">
        <f t="shared" si="177"/>
        <v>Inviable Sanitariamente</v>
      </c>
      <c r="ASC476" s="44" t="str">
        <f t="shared" si="177"/>
        <v>Inviable Sanitariamente</v>
      </c>
      <c r="ASD476" s="44" t="str">
        <f t="shared" si="177"/>
        <v>Inviable Sanitariamente</v>
      </c>
      <c r="ASE476" s="44" t="str">
        <f t="shared" si="177"/>
        <v>Inviable Sanitariamente</v>
      </c>
      <c r="ASF476" s="44" t="str">
        <f t="shared" si="177"/>
        <v>Inviable Sanitariamente</v>
      </c>
      <c r="ASG476" s="44" t="str">
        <f t="shared" si="177"/>
        <v>Inviable Sanitariamente</v>
      </c>
      <c r="ASH476" s="44" t="str">
        <f t="shared" si="177"/>
        <v>Inviable Sanitariamente</v>
      </c>
      <c r="ASI476" s="44" t="str">
        <f t="shared" si="177"/>
        <v>Inviable Sanitariamente</v>
      </c>
      <c r="ASJ476" s="44" t="str">
        <f t="shared" si="178"/>
        <v>Inviable Sanitariamente</v>
      </c>
      <c r="ASK476" s="44" t="str">
        <f t="shared" si="178"/>
        <v>Inviable Sanitariamente</v>
      </c>
      <c r="ASL476" s="44" t="str">
        <f t="shared" si="178"/>
        <v>Inviable Sanitariamente</v>
      </c>
      <c r="ASM476" s="44" t="str">
        <f t="shared" si="178"/>
        <v>Inviable Sanitariamente</v>
      </c>
      <c r="ASN476" s="44" t="str">
        <f t="shared" si="178"/>
        <v>Inviable Sanitariamente</v>
      </c>
      <c r="ASO476" s="44" t="str">
        <f t="shared" si="178"/>
        <v>Inviable Sanitariamente</v>
      </c>
      <c r="ASP476" s="44" t="str">
        <f t="shared" si="178"/>
        <v>Inviable Sanitariamente</v>
      </c>
      <c r="ASQ476" s="44" t="str">
        <f t="shared" si="178"/>
        <v>Inviable Sanitariamente</v>
      </c>
      <c r="ASR476" s="44" t="str">
        <f t="shared" si="178"/>
        <v>Inviable Sanitariamente</v>
      </c>
      <c r="ASS476" s="44" t="str">
        <f t="shared" si="178"/>
        <v>Inviable Sanitariamente</v>
      </c>
      <c r="AST476" s="44" t="str">
        <f t="shared" si="179"/>
        <v>Inviable Sanitariamente</v>
      </c>
      <c r="ASU476" s="44" t="str">
        <f t="shared" si="179"/>
        <v>Inviable Sanitariamente</v>
      </c>
      <c r="ASV476" s="44" t="str">
        <f t="shared" si="179"/>
        <v>Inviable Sanitariamente</v>
      </c>
      <c r="ASW476" s="44" t="str">
        <f t="shared" si="179"/>
        <v>Inviable Sanitariamente</v>
      </c>
      <c r="ASX476" s="44" t="str">
        <f t="shared" si="179"/>
        <v>Inviable Sanitariamente</v>
      </c>
      <c r="ASY476" s="44" t="str">
        <f t="shared" si="179"/>
        <v>Inviable Sanitariamente</v>
      </c>
      <c r="ASZ476" s="44" t="str">
        <f t="shared" si="179"/>
        <v>Inviable Sanitariamente</v>
      </c>
      <c r="ATA476" s="44" t="str">
        <f t="shared" si="179"/>
        <v>Inviable Sanitariamente</v>
      </c>
      <c r="ATB476" s="44" t="str">
        <f t="shared" si="179"/>
        <v>Inviable Sanitariamente</v>
      </c>
      <c r="ATC476" s="44" t="str">
        <f t="shared" si="179"/>
        <v>Inviable Sanitariamente</v>
      </c>
      <c r="ATD476" s="44" t="str">
        <f t="shared" si="180"/>
        <v>Inviable Sanitariamente</v>
      </c>
      <c r="ATE476" s="44" t="str">
        <f t="shared" si="180"/>
        <v>Inviable Sanitariamente</v>
      </c>
      <c r="ATF476" s="44" t="str">
        <f t="shared" si="180"/>
        <v>Inviable Sanitariamente</v>
      </c>
      <c r="ATG476" s="44" t="str">
        <f t="shared" si="180"/>
        <v>Inviable Sanitariamente</v>
      </c>
      <c r="ATH476" s="44" t="str">
        <f t="shared" si="180"/>
        <v>Inviable Sanitariamente</v>
      </c>
      <c r="ATI476" s="44" t="str">
        <f t="shared" si="180"/>
        <v>Inviable Sanitariamente</v>
      </c>
      <c r="ATJ476" s="44" t="str">
        <f t="shared" si="180"/>
        <v>Inviable Sanitariamente</v>
      </c>
      <c r="ATK476" s="44" t="str">
        <f t="shared" si="180"/>
        <v>Inviable Sanitariamente</v>
      </c>
      <c r="ATL476" s="44" t="str">
        <f t="shared" si="180"/>
        <v>Inviable Sanitariamente</v>
      </c>
      <c r="ATM476" s="44" t="str">
        <f t="shared" si="180"/>
        <v>Inviable Sanitariamente</v>
      </c>
      <c r="ATN476" s="44" t="str">
        <f t="shared" si="181"/>
        <v>Inviable Sanitariamente</v>
      </c>
      <c r="ATO476" s="44" t="str">
        <f t="shared" si="181"/>
        <v>Inviable Sanitariamente</v>
      </c>
      <c r="ATP476" s="44" t="str">
        <f t="shared" si="181"/>
        <v>Inviable Sanitariamente</v>
      </c>
      <c r="ATQ476" s="44" t="str">
        <f t="shared" si="181"/>
        <v>Inviable Sanitariamente</v>
      </c>
      <c r="ATR476" s="44" t="str">
        <f t="shared" si="181"/>
        <v>Inviable Sanitariamente</v>
      </c>
      <c r="ATS476" s="44" t="str">
        <f t="shared" si="181"/>
        <v>Inviable Sanitariamente</v>
      </c>
      <c r="ATT476" s="44" t="str">
        <f t="shared" si="181"/>
        <v>Inviable Sanitariamente</v>
      </c>
      <c r="ATU476" s="44" t="str">
        <f t="shared" si="181"/>
        <v>Inviable Sanitariamente</v>
      </c>
      <c r="ATV476" s="44" t="str">
        <f t="shared" si="181"/>
        <v>Inviable Sanitariamente</v>
      </c>
      <c r="ATW476" s="44" t="str">
        <f t="shared" si="181"/>
        <v>Inviable Sanitariamente</v>
      </c>
      <c r="ATX476" s="44" t="str">
        <f t="shared" si="182"/>
        <v>Inviable Sanitariamente</v>
      </c>
      <c r="ATY476" s="44" t="str">
        <f t="shared" si="182"/>
        <v>Inviable Sanitariamente</v>
      </c>
      <c r="ATZ476" s="44" t="str">
        <f t="shared" si="182"/>
        <v>Inviable Sanitariamente</v>
      </c>
      <c r="AUA476" s="44" t="str">
        <f t="shared" si="182"/>
        <v>Inviable Sanitariamente</v>
      </c>
      <c r="AUB476" s="44" t="str">
        <f t="shared" si="182"/>
        <v>Inviable Sanitariamente</v>
      </c>
      <c r="AUC476" s="44" t="str">
        <f t="shared" si="182"/>
        <v>Inviable Sanitariamente</v>
      </c>
      <c r="AUD476" s="44" t="str">
        <f t="shared" si="182"/>
        <v>Inviable Sanitariamente</v>
      </c>
      <c r="AUE476" s="44" t="str">
        <f t="shared" si="182"/>
        <v>Inviable Sanitariamente</v>
      </c>
      <c r="AUF476" s="44" t="str">
        <f t="shared" si="182"/>
        <v>Inviable Sanitariamente</v>
      </c>
      <c r="AUG476" s="44" t="str">
        <f t="shared" si="182"/>
        <v>Inviable Sanitariamente</v>
      </c>
      <c r="AUH476" s="44" t="str">
        <f t="shared" si="183"/>
        <v>Inviable Sanitariamente</v>
      </c>
      <c r="AUI476" s="44" t="str">
        <f t="shared" si="183"/>
        <v>Inviable Sanitariamente</v>
      </c>
      <c r="AUJ476" s="44" t="str">
        <f t="shared" si="183"/>
        <v>Inviable Sanitariamente</v>
      </c>
      <c r="AUK476" s="44" t="str">
        <f t="shared" si="183"/>
        <v>Inviable Sanitariamente</v>
      </c>
      <c r="AUL476" s="44" t="str">
        <f t="shared" si="183"/>
        <v>Inviable Sanitariamente</v>
      </c>
      <c r="AUM476" s="44" t="str">
        <f t="shared" si="183"/>
        <v>Inviable Sanitariamente</v>
      </c>
      <c r="AUN476" s="44" t="str">
        <f t="shared" si="183"/>
        <v>Inviable Sanitariamente</v>
      </c>
      <c r="AUO476" s="44" t="str">
        <f t="shared" si="183"/>
        <v>Inviable Sanitariamente</v>
      </c>
      <c r="AUP476" s="44" t="str">
        <f t="shared" si="183"/>
        <v>Inviable Sanitariamente</v>
      </c>
      <c r="AUQ476" s="44" t="str">
        <f t="shared" si="183"/>
        <v>Inviable Sanitariamente</v>
      </c>
      <c r="AUR476" s="44" t="str">
        <f t="shared" si="184"/>
        <v>Inviable Sanitariamente</v>
      </c>
      <c r="AUS476" s="44" t="str">
        <f t="shared" si="184"/>
        <v>Inviable Sanitariamente</v>
      </c>
      <c r="AUT476" s="44" t="str">
        <f t="shared" si="184"/>
        <v>Inviable Sanitariamente</v>
      </c>
      <c r="AUU476" s="44" t="str">
        <f t="shared" si="184"/>
        <v>Inviable Sanitariamente</v>
      </c>
      <c r="AUV476" s="44" t="str">
        <f t="shared" si="184"/>
        <v>Inviable Sanitariamente</v>
      </c>
      <c r="AUW476" s="44" t="str">
        <f t="shared" si="184"/>
        <v>Inviable Sanitariamente</v>
      </c>
      <c r="AUX476" s="44" t="str">
        <f t="shared" si="184"/>
        <v>Inviable Sanitariamente</v>
      </c>
      <c r="AUY476" s="44" t="str">
        <f t="shared" si="184"/>
        <v>Inviable Sanitariamente</v>
      </c>
      <c r="AUZ476" s="44" t="str">
        <f t="shared" si="184"/>
        <v>Inviable Sanitariamente</v>
      </c>
      <c r="AVA476" s="44" t="str">
        <f t="shared" si="184"/>
        <v>Inviable Sanitariamente</v>
      </c>
      <c r="AVB476" s="44" t="str">
        <f t="shared" si="185"/>
        <v>Inviable Sanitariamente</v>
      </c>
      <c r="AVC476" s="44" t="str">
        <f t="shared" si="185"/>
        <v>Inviable Sanitariamente</v>
      </c>
      <c r="AVD476" s="44" t="str">
        <f t="shared" si="185"/>
        <v>Inviable Sanitariamente</v>
      </c>
      <c r="AVE476" s="44" t="str">
        <f t="shared" si="185"/>
        <v>Inviable Sanitariamente</v>
      </c>
      <c r="AVF476" s="44" t="str">
        <f t="shared" si="185"/>
        <v>Inviable Sanitariamente</v>
      </c>
      <c r="AVG476" s="44" t="str">
        <f t="shared" si="185"/>
        <v>Inviable Sanitariamente</v>
      </c>
      <c r="AVH476" s="44" t="str">
        <f t="shared" si="185"/>
        <v>Inviable Sanitariamente</v>
      </c>
      <c r="AVI476" s="44" t="str">
        <f t="shared" si="185"/>
        <v>Inviable Sanitariamente</v>
      </c>
      <c r="AVJ476" s="44" t="str">
        <f t="shared" si="185"/>
        <v>Inviable Sanitariamente</v>
      </c>
      <c r="AVK476" s="44" t="str">
        <f t="shared" si="185"/>
        <v>Inviable Sanitariamente</v>
      </c>
      <c r="AVL476" s="44" t="str">
        <f t="shared" si="186"/>
        <v>Inviable Sanitariamente</v>
      </c>
      <c r="AVM476" s="44" t="str">
        <f t="shared" si="186"/>
        <v>Inviable Sanitariamente</v>
      </c>
      <c r="AVN476" s="44" t="str">
        <f t="shared" si="186"/>
        <v>Inviable Sanitariamente</v>
      </c>
      <c r="AVO476" s="44" t="str">
        <f t="shared" si="186"/>
        <v>Inviable Sanitariamente</v>
      </c>
      <c r="AVP476" s="44" t="str">
        <f t="shared" si="186"/>
        <v>Inviable Sanitariamente</v>
      </c>
      <c r="AVQ476" s="44" t="str">
        <f t="shared" si="186"/>
        <v>Inviable Sanitariamente</v>
      </c>
      <c r="AVR476" s="44" t="str">
        <f t="shared" si="186"/>
        <v>Inviable Sanitariamente</v>
      </c>
      <c r="AVS476" s="44" t="str">
        <f t="shared" si="186"/>
        <v>Inviable Sanitariamente</v>
      </c>
      <c r="AVT476" s="44" t="str">
        <f t="shared" si="186"/>
        <v>Inviable Sanitariamente</v>
      </c>
      <c r="AVU476" s="44" t="str">
        <f t="shared" si="186"/>
        <v>Inviable Sanitariamente</v>
      </c>
      <c r="AVV476" s="44" t="str">
        <f t="shared" si="187"/>
        <v>Inviable Sanitariamente</v>
      </c>
      <c r="AVW476" s="44" t="str">
        <f t="shared" si="187"/>
        <v>Inviable Sanitariamente</v>
      </c>
      <c r="AVX476" s="44" t="str">
        <f t="shared" si="187"/>
        <v>Inviable Sanitariamente</v>
      </c>
      <c r="AVY476" s="44" t="str">
        <f t="shared" si="187"/>
        <v>Inviable Sanitariamente</v>
      </c>
      <c r="AVZ476" s="44" t="str">
        <f t="shared" si="187"/>
        <v>Inviable Sanitariamente</v>
      </c>
      <c r="AWA476" s="44" t="str">
        <f t="shared" si="187"/>
        <v>Inviable Sanitariamente</v>
      </c>
      <c r="AWB476" s="44" t="str">
        <f t="shared" si="187"/>
        <v>Inviable Sanitariamente</v>
      </c>
      <c r="AWC476" s="44" t="str">
        <f t="shared" si="187"/>
        <v>Inviable Sanitariamente</v>
      </c>
      <c r="AWD476" s="44" t="str">
        <f t="shared" si="187"/>
        <v>Inviable Sanitariamente</v>
      </c>
      <c r="AWE476" s="44" t="str">
        <f t="shared" si="187"/>
        <v>Inviable Sanitariamente</v>
      </c>
      <c r="AWF476" s="44" t="str">
        <f t="shared" si="188"/>
        <v>Inviable Sanitariamente</v>
      </c>
      <c r="AWG476" s="44" t="str">
        <f t="shared" si="188"/>
        <v>Inviable Sanitariamente</v>
      </c>
      <c r="AWH476" s="44" t="str">
        <f t="shared" si="188"/>
        <v>Inviable Sanitariamente</v>
      </c>
      <c r="AWI476" s="44" t="str">
        <f t="shared" si="188"/>
        <v>Inviable Sanitariamente</v>
      </c>
      <c r="AWJ476" s="44" t="str">
        <f t="shared" si="188"/>
        <v>Inviable Sanitariamente</v>
      </c>
      <c r="AWK476" s="44" t="str">
        <f t="shared" si="188"/>
        <v>Inviable Sanitariamente</v>
      </c>
      <c r="AWL476" s="44" t="str">
        <f t="shared" si="188"/>
        <v>Inviable Sanitariamente</v>
      </c>
      <c r="AWM476" s="44" t="str">
        <f t="shared" si="188"/>
        <v>Inviable Sanitariamente</v>
      </c>
      <c r="AWN476" s="44" t="str">
        <f t="shared" si="188"/>
        <v>Inviable Sanitariamente</v>
      </c>
      <c r="AWO476" s="44" t="str">
        <f t="shared" si="188"/>
        <v>Inviable Sanitariamente</v>
      </c>
      <c r="AWP476" s="44" t="str">
        <f t="shared" si="189"/>
        <v>Inviable Sanitariamente</v>
      </c>
      <c r="AWQ476" s="44" t="str">
        <f t="shared" si="189"/>
        <v>Inviable Sanitariamente</v>
      </c>
      <c r="AWR476" s="44" t="str">
        <f t="shared" si="189"/>
        <v>Inviable Sanitariamente</v>
      </c>
      <c r="AWS476" s="44" t="str">
        <f t="shared" si="189"/>
        <v>Inviable Sanitariamente</v>
      </c>
      <c r="AWT476" s="44" t="str">
        <f t="shared" si="189"/>
        <v>Inviable Sanitariamente</v>
      </c>
      <c r="AWU476" s="44" t="str">
        <f t="shared" si="189"/>
        <v>Inviable Sanitariamente</v>
      </c>
      <c r="AWV476" s="44" t="str">
        <f t="shared" si="189"/>
        <v>Inviable Sanitariamente</v>
      </c>
      <c r="AWW476" s="44" t="str">
        <f t="shared" si="189"/>
        <v>Inviable Sanitariamente</v>
      </c>
      <c r="AWX476" s="44" t="str">
        <f t="shared" si="189"/>
        <v>Inviable Sanitariamente</v>
      </c>
      <c r="AWY476" s="44" t="str">
        <f t="shared" si="189"/>
        <v>Inviable Sanitariamente</v>
      </c>
      <c r="AWZ476" s="44" t="str">
        <f t="shared" si="190"/>
        <v>Inviable Sanitariamente</v>
      </c>
      <c r="AXA476" s="44" t="str">
        <f t="shared" si="190"/>
        <v>Inviable Sanitariamente</v>
      </c>
      <c r="AXB476" s="44" t="str">
        <f t="shared" si="190"/>
        <v>Inviable Sanitariamente</v>
      </c>
      <c r="AXC476" s="44" t="str">
        <f t="shared" si="190"/>
        <v>Inviable Sanitariamente</v>
      </c>
      <c r="AXD476" s="44" t="str">
        <f t="shared" si="190"/>
        <v>Inviable Sanitariamente</v>
      </c>
      <c r="AXE476" s="44" t="str">
        <f t="shared" si="190"/>
        <v>Inviable Sanitariamente</v>
      </c>
      <c r="AXF476" s="44" t="str">
        <f t="shared" si="190"/>
        <v>Inviable Sanitariamente</v>
      </c>
      <c r="AXG476" s="44" t="str">
        <f t="shared" si="190"/>
        <v>Inviable Sanitariamente</v>
      </c>
      <c r="AXH476" s="44" t="str">
        <f t="shared" si="190"/>
        <v>Inviable Sanitariamente</v>
      </c>
      <c r="AXI476" s="44" t="str">
        <f t="shared" si="190"/>
        <v>Inviable Sanitariamente</v>
      </c>
      <c r="AXJ476" s="44" t="str">
        <f t="shared" si="191"/>
        <v>Inviable Sanitariamente</v>
      </c>
      <c r="AXK476" s="44" t="str">
        <f t="shared" si="191"/>
        <v>Inviable Sanitariamente</v>
      </c>
      <c r="AXL476" s="44" t="str">
        <f t="shared" si="191"/>
        <v>Inviable Sanitariamente</v>
      </c>
      <c r="AXM476" s="44" t="str">
        <f t="shared" si="191"/>
        <v>Inviable Sanitariamente</v>
      </c>
      <c r="AXN476" s="44" t="str">
        <f t="shared" si="191"/>
        <v>Inviable Sanitariamente</v>
      </c>
      <c r="AXO476" s="44" t="str">
        <f t="shared" si="191"/>
        <v>Inviable Sanitariamente</v>
      </c>
      <c r="AXP476" s="44" t="str">
        <f t="shared" si="191"/>
        <v>Inviable Sanitariamente</v>
      </c>
      <c r="AXQ476" s="44" t="str">
        <f t="shared" si="191"/>
        <v>Inviable Sanitariamente</v>
      </c>
      <c r="AXR476" s="44" t="str">
        <f t="shared" si="191"/>
        <v>Inviable Sanitariamente</v>
      </c>
      <c r="AXS476" s="44" t="str">
        <f t="shared" si="191"/>
        <v>Inviable Sanitariamente</v>
      </c>
      <c r="AXT476" s="44" t="str">
        <f t="shared" si="192"/>
        <v>Inviable Sanitariamente</v>
      </c>
      <c r="AXU476" s="44" t="str">
        <f t="shared" si="192"/>
        <v>Inviable Sanitariamente</v>
      </c>
      <c r="AXV476" s="44" t="str">
        <f t="shared" si="192"/>
        <v>Inviable Sanitariamente</v>
      </c>
      <c r="AXW476" s="44" t="str">
        <f t="shared" si="192"/>
        <v>Inviable Sanitariamente</v>
      </c>
      <c r="AXX476" s="44" t="str">
        <f t="shared" si="192"/>
        <v>Inviable Sanitariamente</v>
      </c>
      <c r="AXY476" s="44" t="str">
        <f t="shared" si="192"/>
        <v>Inviable Sanitariamente</v>
      </c>
      <c r="AXZ476" s="44" t="str">
        <f t="shared" si="192"/>
        <v>Inviable Sanitariamente</v>
      </c>
      <c r="AYA476" s="44" t="str">
        <f t="shared" si="192"/>
        <v>Inviable Sanitariamente</v>
      </c>
      <c r="AYB476" s="44" t="str">
        <f t="shared" si="192"/>
        <v>Inviable Sanitariamente</v>
      </c>
      <c r="AYC476" s="44" t="str">
        <f t="shared" si="192"/>
        <v>Inviable Sanitariamente</v>
      </c>
      <c r="AYD476" s="44" t="str">
        <f t="shared" si="193"/>
        <v>Inviable Sanitariamente</v>
      </c>
      <c r="AYE476" s="44" t="str">
        <f t="shared" si="193"/>
        <v>Inviable Sanitariamente</v>
      </c>
      <c r="AYF476" s="44" t="str">
        <f t="shared" si="193"/>
        <v>Inviable Sanitariamente</v>
      </c>
      <c r="AYG476" s="44" t="str">
        <f t="shared" si="193"/>
        <v>Inviable Sanitariamente</v>
      </c>
      <c r="AYH476" s="44" t="str">
        <f t="shared" si="193"/>
        <v>Inviable Sanitariamente</v>
      </c>
      <c r="AYI476" s="44" t="str">
        <f t="shared" si="193"/>
        <v>Inviable Sanitariamente</v>
      </c>
      <c r="AYJ476" s="44" t="str">
        <f t="shared" si="193"/>
        <v>Inviable Sanitariamente</v>
      </c>
      <c r="AYK476" s="44" t="str">
        <f t="shared" si="193"/>
        <v>Inviable Sanitariamente</v>
      </c>
      <c r="AYL476" s="44" t="str">
        <f t="shared" si="193"/>
        <v>Inviable Sanitariamente</v>
      </c>
      <c r="AYM476" s="44" t="str">
        <f t="shared" si="193"/>
        <v>Inviable Sanitariamente</v>
      </c>
      <c r="AYN476" s="44" t="str">
        <f t="shared" si="194"/>
        <v>Inviable Sanitariamente</v>
      </c>
      <c r="AYO476" s="44" t="str">
        <f t="shared" si="194"/>
        <v>Inviable Sanitariamente</v>
      </c>
      <c r="AYP476" s="44" t="str">
        <f t="shared" si="194"/>
        <v>Inviable Sanitariamente</v>
      </c>
      <c r="AYQ476" s="44" t="str">
        <f t="shared" si="194"/>
        <v>Inviable Sanitariamente</v>
      </c>
      <c r="AYR476" s="44" t="str">
        <f t="shared" si="194"/>
        <v>Inviable Sanitariamente</v>
      </c>
      <c r="AYS476" s="44" t="str">
        <f t="shared" si="194"/>
        <v>Inviable Sanitariamente</v>
      </c>
      <c r="AYT476" s="44" t="str">
        <f t="shared" si="194"/>
        <v>Inviable Sanitariamente</v>
      </c>
      <c r="AYU476" s="44" t="str">
        <f t="shared" si="194"/>
        <v>Inviable Sanitariamente</v>
      </c>
      <c r="AYV476" s="44" t="str">
        <f t="shared" si="194"/>
        <v>Inviable Sanitariamente</v>
      </c>
      <c r="AYW476" s="44" t="str">
        <f t="shared" si="194"/>
        <v>Inviable Sanitariamente</v>
      </c>
      <c r="AYX476" s="44" t="str">
        <f t="shared" si="195"/>
        <v>Inviable Sanitariamente</v>
      </c>
      <c r="AYY476" s="44" t="str">
        <f t="shared" si="195"/>
        <v>Inviable Sanitariamente</v>
      </c>
      <c r="AYZ476" s="44" t="str">
        <f t="shared" si="195"/>
        <v>Inviable Sanitariamente</v>
      </c>
      <c r="AZA476" s="44" t="str">
        <f t="shared" si="195"/>
        <v>Inviable Sanitariamente</v>
      </c>
      <c r="AZB476" s="44" t="str">
        <f t="shared" si="195"/>
        <v>Inviable Sanitariamente</v>
      </c>
      <c r="AZC476" s="44" t="str">
        <f t="shared" si="195"/>
        <v>Inviable Sanitariamente</v>
      </c>
      <c r="AZD476" s="44" t="str">
        <f t="shared" si="195"/>
        <v>Inviable Sanitariamente</v>
      </c>
      <c r="AZE476" s="44" t="str">
        <f t="shared" si="195"/>
        <v>Inviable Sanitariamente</v>
      </c>
      <c r="AZF476" s="44" t="str">
        <f t="shared" si="195"/>
        <v>Inviable Sanitariamente</v>
      </c>
      <c r="AZG476" s="44" t="str">
        <f t="shared" si="195"/>
        <v>Inviable Sanitariamente</v>
      </c>
      <c r="AZH476" s="44" t="str">
        <f t="shared" si="196"/>
        <v>Inviable Sanitariamente</v>
      </c>
      <c r="AZI476" s="44" t="str">
        <f t="shared" si="196"/>
        <v>Inviable Sanitariamente</v>
      </c>
      <c r="AZJ476" s="44" t="str">
        <f t="shared" si="196"/>
        <v>Inviable Sanitariamente</v>
      </c>
      <c r="AZK476" s="44" t="str">
        <f t="shared" si="196"/>
        <v>Inviable Sanitariamente</v>
      </c>
      <c r="AZL476" s="44" t="str">
        <f t="shared" si="196"/>
        <v>Inviable Sanitariamente</v>
      </c>
      <c r="AZM476" s="44" t="str">
        <f t="shared" si="196"/>
        <v>Inviable Sanitariamente</v>
      </c>
      <c r="AZN476" s="44" t="str">
        <f t="shared" si="196"/>
        <v>Inviable Sanitariamente</v>
      </c>
      <c r="AZO476" s="44" t="str">
        <f t="shared" si="196"/>
        <v>Inviable Sanitariamente</v>
      </c>
      <c r="AZP476" s="44" t="str">
        <f t="shared" si="196"/>
        <v>Inviable Sanitariamente</v>
      </c>
      <c r="AZQ476" s="44" t="str">
        <f t="shared" si="196"/>
        <v>Inviable Sanitariamente</v>
      </c>
      <c r="AZR476" s="44" t="str">
        <f t="shared" si="197"/>
        <v>Inviable Sanitariamente</v>
      </c>
      <c r="AZS476" s="44" t="str">
        <f t="shared" si="197"/>
        <v>Inviable Sanitariamente</v>
      </c>
      <c r="AZT476" s="44" t="str">
        <f t="shared" si="197"/>
        <v>Inviable Sanitariamente</v>
      </c>
      <c r="AZU476" s="44" t="str">
        <f t="shared" si="197"/>
        <v>Inviable Sanitariamente</v>
      </c>
      <c r="AZV476" s="44" t="str">
        <f t="shared" si="197"/>
        <v>Inviable Sanitariamente</v>
      </c>
      <c r="AZW476" s="44" t="str">
        <f t="shared" si="197"/>
        <v>Inviable Sanitariamente</v>
      </c>
      <c r="AZX476" s="44" t="str">
        <f t="shared" si="197"/>
        <v>Inviable Sanitariamente</v>
      </c>
      <c r="AZY476" s="44" t="str">
        <f t="shared" si="197"/>
        <v>Inviable Sanitariamente</v>
      </c>
      <c r="AZZ476" s="44" t="str">
        <f t="shared" si="197"/>
        <v>Inviable Sanitariamente</v>
      </c>
      <c r="BAA476" s="44" t="str">
        <f t="shared" si="197"/>
        <v>Inviable Sanitariamente</v>
      </c>
      <c r="BAB476" s="44" t="str">
        <f t="shared" si="198"/>
        <v>Inviable Sanitariamente</v>
      </c>
      <c r="BAC476" s="44" t="str">
        <f t="shared" si="198"/>
        <v>Inviable Sanitariamente</v>
      </c>
      <c r="BAD476" s="44" t="str">
        <f t="shared" si="198"/>
        <v>Inviable Sanitariamente</v>
      </c>
      <c r="BAE476" s="44" t="str">
        <f t="shared" si="198"/>
        <v>Inviable Sanitariamente</v>
      </c>
      <c r="BAF476" s="44" t="str">
        <f t="shared" si="198"/>
        <v>Inviable Sanitariamente</v>
      </c>
      <c r="BAG476" s="44" t="str">
        <f t="shared" si="198"/>
        <v>Inviable Sanitariamente</v>
      </c>
      <c r="BAH476" s="44" t="str">
        <f t="shared" si="198"/>
        <v>Inviable Sanitariamente</v>
      </c>
      <c r="BAI476" s="44" t="str">
        <f t="shared" si="198"/>
        <v>Inviable Sanitariamente</v>
      </c>
      <c r="BAJ476" s="44" t="str">
        <f t="shared" si="198"/>
        <v>Inviable Sanitariamente</v>
      </c>
      <c r="BAK476" s="44" t="str">
        <f t="shared" si="198"/>
        <v>Inviable Sanitariamente</v>
      </c>
      <c r="BAL476" s="44" t="str">
        <f t="shared" si="199"/>
        <v>Inviable Sanitariamente</v>
      </c>
      <c r="BAM476" s="44" t="str">
        <f t="shared" si="199"/>
        <v>Inviable Sanitariamente</v>
      </c>
      <c r="BAN476" s="44" t="str">
        <f t="shared" si="199"/>
        <v>Inviable Sanitariamente</v>
      </c>
      <c r="BAO476" s="44" t="str">
        <f t="shared" si="199"/>
        <v>Inviable Sanitariamente</v>
      </c>
      <c r="BAP476" s="44" t="str">
        <f t="shared" si="199"/>
        <v>Inviable Sanitariamente</v>
      </c>
      <c r="BAQ476" s="44" t="str">
        <f t="shared" si="199"/>
        <v>Inviable Sanitariamente</v>
      </c>
      <c r="BAR476" s="44" t="str">
        <f t="shared" si="199"/>
        <v>Inviable Sanitariamente</v>
      </c>
      <c r="BAS476" s="44" t="str">
        <f t="shared" si="199"/>
        <v>Inviable Sanitariamente</v>
      </c>
      <c r="BAT476" s="44" t="str">
        <f t="shared" si="199"/>
        <v>Inviable Sanitariamente</v>
      </c>
      <c r="BAU476" s="44" t="str">
        <f t="shared" si="199"/>
        <v>Inviable Sanitariamente</v>
      </c>
      <c r="BAV476" s="44" t="str">
        <f t="shared" si="200"/>
        <v>Inviable Sanitariamente</v>
      </c>
      <c r="BAW476" s="44" t="str">
        <f t="shared" si="200"/>
        <v>Inviable Sanitariamente</v>
      </c>
      <c r="BAX476" s="44" t="str">
        <f t="shared" si="200"/>
        <v>Inviable Sanitariamente</v>
      </c>
      <c r="BAY476" s="44" t="str">
        <f t="shared" si="200"/>
        <v>Inviable Sanitariamente</v>
      </c>
      <c r="BAZ476" s="44" t="str">
        <f t="shared" si="200"/>
        <v>Inviable Sanitariamente</v>
      </c>
      <c r="BBA476" s="44" t="str">
        <f t="shared" si="200"/>
        <v>Inviable Sanitariamente</v>
      </c>
      <c r="BBB476" s="44" t="str">
        <f t="shared" si="200"/>
        <v>Inviable Sanitariamente</v>
      </c>
      <c r="BBC476" s="44" t="str">
        <f t="shared" si="200"/>
        <v>Inviable Sanitariamente</v>
      </c>
      <c r="BBD476" s="44" t="str">
        <f t="shared" si="200"/>
        <v>Inviable Sanitariamente</v>
      </c>
      <c r="BBE476" s="44" t="str">
        <f t="shared" si="200"/>
        <v>Inviable Sanitariamente</v>
      </c>
      <c r="BBF476" s="44" t="str">
        <f t="shared" si="201"/>
        <v>Inviable Sanitariamente</v>
      </c>
      <c r="BBG476" s="44" t="str">
        <f t="shared" si="201"/>
        <v>Inviable Sanitariamente</v>
      </c>
      <c r="BBH476" s="44" t="str">
        <f t="shared" si="201"/>
        <v>Inviable Sanitariamente</v>
      </c>
      <c r="BBI476" s="44" t="str">
        <f t="shared" si="201"/>
        <v>Inviable Sanitariamente</v>
      </c>
      <c r="BBJ476" s="44" t="str">
        <f t="shared" si="201"/>
        <v>Inviable Sanitariamente</v>
      </c>
      <c r="BBK476" s="44" t="str">
        <f t="shared" si="201"/>
        <v>Inviable Sanitariamente</v>
      </c>
      <c r="BBL476" s="44" t="str">
        <f t="shared" si="201"/>
        <v>Inviable Sanitariamente</v>
      </c>
      <c r="BBM476" s="44" t="str">
        <f t="shared" si="201"/>
        <v>Inviable Sanitariamente</v>
      </c>
      <c r="BBN476" s="44" t="str">
        <f t="shared" si="201"/>
        <v>Inviable Sanitariamente</v>
      </c>
      <c r="BBO476" s="44" t="str">
        <f t="shared" si="201"/>
        <v>Inviable Sanitariamente</v>
      </c>
      <c r="BBP476" s="44" t="str">
        <f t="shared" si="202"/>
        <v>Inviable Sanitariamente</v>
      </c>
      <c r="BBQ476" s="44" t="str">
        <f t="shared" si="202"/>
        <v>Inviable Sanitariamente</v>
      </c>
      <c r="BBR476" s="44" t="str">
        <f t="shared" si="202"/>
        <v>Inviable Sanitariamente</v>
      </c>
      <c r="BBS476" s="44" t="str">
        <f t="shared" si="202"/>
        <v>Inviable Sanitariamente</v>
      </c>
      <c r="BBT476" s="44" t="str">
        <f t="shared" si="202"/>
        <v>Inviable Sanitariamente</v>
      </c>
      <c r="BBU476" s="44" t="str">
        <f t="shared" si="202"/>
        <v>Inviable Sanitariamente</v>
      </c>
      <c r="BBV476" s="44" t="str">
        <f t="shared" si="202"/>
        <v>Inviable Sanitariamente</v>
      </c>
      <c r="BBW476" s="44" t="str">
        <f t="shared" si="202"/>
        <v>Inviable Sanitariamente</v>
      </c>
      <c r="BBX476" s="44" t="str">
        <f t="shared" si="202"/>
        <v>Inviable Sanitariamente</v>
      </c>
      <c r="BBY476" s="44" t="str">
        <f t="shared" si="202"/>
        <v>Inviable Sanitariamente</v>
      </c>
      <c r="BBZ476" s="44" t="str">
        <f t="shared" si="203"/>
        <v>Inviable Sanitariamente</v>
      </c>
      <c r="BCA476" s="44" t="str">
        <f t="shared" si="203"/>
        <v>Inviable Sanitariamente</v>
      </c>
      <c r="BCB476" s="44" t="str">
        <f t="shared" si="203"/>
        <v>Inviable Sanitariamente</v>
      </c>
      <c r="BCC476" s="44" t="str">
        <f t="shared" si="203"/>
        <v>Inviable Sanitariamente</v>
      </c>
      <c r="BCD476" s="44" t="str">
        <f t="shared" si="203"/>
        <v>Inviable Sanitariamente</v>
      </c>
      <c r="BCE476" s="44" t="str">
        <f t="shared" si="203"/>
        <v>Inviable Sanitariamente</v>
      </c>
      <c r="BCF476" s="44" t="str">
        <f t="shared" si="203"/>
        <v>Inviable Sanitariamente</v>
      </c>
      <c r="BCG476" s="44" t="str">
        <f t="shared" si="203"/>
        <v>Inviable Sanitariamente</v>
      </c>
      <c r="BCH476" s="44" t="str">
        <f t="shared" si="203"/>
        <v>Inviable Sanitariamente</v>
      </c>
      <c r="BCI476" s="44" t="str">
        <f t="shared" si="203"/>
        <v>Inviable Sanitariamente</v>
      </c>
      <c r="BCJ476" s="44" t="str">
        <f t="shared" si="204"/>
        <v>Inviable Sanitariamente</v>
      </c>
      <c r="BCK476" s="44" t="str">
        <f t="shared" si="204"/>
        <v>Inviable Sanitariamente</v>
      </c>
      <c r="BCL476" s="44" t="str">
        <f t="shared" si="204"/>
        <v>Inviable Sanitariamente</v>
      </c>
      <c r="BCM476" s="44" t="str">
        <f t="shared" si="204"/>
        <v>Inviable Sanitariamente</v>
      </c>
      <c r="BCN476" s="44" t="str">
        <f t="shared" si="204"/>
        <v>Inviable Sanitariamente</v>
      </c>
      <c r="BCO476" s="44" t="str">
        <f t="shared" si="204"/>
        <v>Inviable Sanitariamente</v>
      </c>
      <c r="BCP476" s="44" t="str">
        <f t="shared" si="204"/>
        <v>Inviable Sanitariamente</v>
      </c>
      <c r="BCQ476" s="44" t="str">
        <f t="shared" si="204"/>
        <v>Inviable Sanitariamente</v>
      </c>
      <c r="BCR476" s="44" t="str">
        <f t="shared" si="204"/>
        <v>Inviable Sanitariamente</v>
      </c>
      <c r="BCS476" s="44" t="str">
        <f t="shared" si="204"/>
        <v>Inviable Sanitariamente</v>
      </c>
      <c r="BCT476" s="44" t="str">
        <f t="shared" si="205"/>
        <v>Inviable Sanitariamente</v>
      </c>
      <c r="BCU476" s="44" t="str">
        <f t="shared" si="205"/>
        <v>Inviable Sanitariamente</v>
      </c>
      <c r="BCV476" s="44" t="str">
        <f t="shared" si="205"/>
        <v>Inviable Sanitariamente</v>
      </c>
      <c r="BCW476" s="44" t="str">
        <f t="shared" si="205"/>
        <v>Inviable Sanitariamente</v>
      </c>
      <c r="BCX476" s="44" t="str">
        <f t="shared" si="205"/>
        <v>Inviable Sanitariamente</v>
      </c>
      <c r="BCY476" s="44" t="str">
        <f t="shared" si="205"/>
        <v>Inviable Sanitariamente</v>
      </c>
      <c r="BCZ476" s="44" t="str">
        <f t="shared" si="205"/>
        <v>Inviable Sanitariamente</v>
      </c>
      <c r="BDA476" s="44" t="str">
        <f t="shared" si="205"/>
        <v>Inviable Sanitariamente</v>
      </c>
      <c r="BDB476" s="44" t="str">
        <f t="shared" si="205"/>
        <v>Inviable Sanitariamente</v>
      </c>
      <c r="BDC476" s="44" t="str">
        <f t="shared" si="205"/>
        <v>Inviable Sanitariamente</v>
      </c>
      <c r="BDD476" s="44" t="str">
        <f t="shared" si="206"/>
        <v>Inviable Sanitariamente</v>
      </c>
      <c r="BDE476" s="44" t="str">
        <f t="shared" si="206"/>
        <v>Inviable Sanitariamente</v>
      </c>
      <c r="BDF476" s="44" t="str">
        <f t="shared" si="206"/>
        <v>Inviable Sanitariamente</v>
      </c>
      <c r="BDG476" s="44" t="str">
        <f t="shared" si="206"/>
        <v>Inviable Sanitariamente</v>
      </c>
      <c r="BDH476" s="44" t="str">
        <f t="shared" si="206"/>
        <v>Inviable Sanitariamente</v>
      </c>
      <c r="BDI476" s="44" t="str">
        <f t="shared" si="206"/>
        <v>Inviable Sanitariamente</v>
      </c>
      <c r="BDJ476" s="44" t="str">
        <f t="shared" si="206"/>
        <v>Inviable Sanitariamente</v>
      </c>
      <c r="BDK476" s="44" t="str">
        <f t="shared" si="206"/>
        <v>Inviable Sanitariamente</v>
      </c>
      <c r="BDL476" s="44" t="str">
        <f t="shared" si="206"/>
        <v>Inviable Sanitariamente</v>
      </c>
      <c r="BDM476" s="44" t="str">
        <f t="shared" si="206"/>
        <v>Inviable Sanitariamente</v>
      </c>
      <c r="BDN476" s="44" t="str">
        <f t="shared" si="207"/>
        <v>Inviable Sanitariamente</v>
      </c>
      <c r="BDO476" s="44" t="str">
        <f t="shared" si="207"/>
        <v>Inviable Sanitariamente</v>
      </c>
      <c r="BDP476" s="44" t="str">
        <f t="shared" si="207"/>
        <v>Inviable Sanitariamente</v>
      </c>
      <c r="BDQ476" s="44" t="str">
        <f t="shared" si="207"/>
        <v>Inviable Sanitariamente</v>
      </c>
      <c r="BDR476" s="44" t="str">
        <f t="shared" si="207"/>
        <v>Inviable Sanitariamente</v>
      </c>
      <c r="BDS476" s="44" t="str">
        <f t="shared" si="207"/>
        <v>Inviable Sanitariamente</v>
      </c>
      <c r="BDT476" s="44" t="str">
        <f t="shared" si="207"/>
        <v>Inviable Sanitariamente</v>
      </c>
      <c r="BDU476" s="44" t="str">
        <f t="shared" si="207"/>
        <v>Inviable Sanitariamente</v>
      </c>
      <c r="BDV476" s="44" t="str">
        <f t="shared" si="207"/>
        <v>Inviable Sanitariamente</v>
      </c>
      <c r="BDW476" s="44" t="str">
        <f t="shared" si="207"/>
        <v>Inviable Sanitariamente</v>
      </c>
      <c r="BDX476" s="44" t="str">
        <f t="shared" si="208"/>
        <v>Inviable Sanitariamente</v>
      </c>
      <c r="BDY476" s="44" t="str">
        <f t="shared" si="208"/>
        <v>Inviable Sanitariamente</v>
      </c>
      <c r="BDZ476" s="44" t="str">
        <f t="shared" si="208"/>
        <v>Inviable Sanitariamente</v>
      </c>
      <c r="BEA476" s="44" t="str">
        <f t="shared" si="208"/>
        <v>Inviable Sanitariamente</v>
      </c>
      <c r="BEB476" s="44" t="str">
        <f t="shared" si="208"/>
        <v>Inviable Sanitariamente</v>
      </c>
      <c r="BEC476" s="44" t="str">
        <f t="shared" si="208"/>
        <v>Inviable Sanitariamente</v>
      </c>
      <c r="BED476" s="44" t="str">
        <f t="shared" si="208"/>
        <v>Inviable Sanitariamente</v>
      </c>
      <c r="BEE476" s="44" t="str">
        <f t="shared" si="208"/>
        <v>Inviable Sanitariamente</v>
      </c>
      <c r="BEF476" s="44" t="str">
        <f t="shared" si="208"/>
        <v>Inviable Sanitariamente</v>
      </c>
      <c r="BEG476" s="44" t="str">
        <f t="shared" si="208"/>
        <v>Inviable Sanitariamente</v>
      </c>
      <c r="BEH476" s="44" t="str">
        <f t="shared" si="209"/>
        <v>Inviable Sanitariamente</v>
      </c>
      <c r="BEI476" s="44" t="str">
        <f t="shared" si="209"/>
        <v>Inviable Sanitariamente</v>
      </c>
      <c r="BEJ476" s="44" t="str">
        <f t="shared" si="209"/>
        <v>Inviable Sanitariamente</v>
      </c>
      <c r="BEK476" s="44" t="str">
        <f t="shared" si="209"/>
        <v>Inviable Sanitariamente</v>
      </c>
      <c r="BEL476" s="44" t="str">
        <f t="shared" si="209"/>
        <v>Inviable Sanitariamente</v>
      </c>
      <c r="BEM476" s="44" t="str">
        <f t="shared" si="209"/>
        <v>Inviable Sanitariamente</v>
      </c>
      <c r="BEN476" s="44" t="str">
        <f t="shared" si="209"/>
        <v>Inviable Sanitariamente</v>
      </c>
      <c r="BEO476" s="44" t="str">
        <f t="shared" si="209"/>
        <v>Inviable Sanitariamente</v>
      </c>
      <c r="BEP476" s="44" t="str">
        <f t="shared" si="209"/>
        <v>Inviable Sanitariamente</v>
      </c>
      <c r="BEQ476" s="44" t="str">
        <f t="shared" si="209"/>
        <v>Inviable Sanitariamente</v>
      </c>
      <c r="BER476" s="44" t="str">
        <f t="shared" si="210"/>
        <v>Inviable Sanitariamente</v>
      </c>
      <c r="BES476" s="44" t="str">
        <f t="shared" si="210"/>
        <v>Inviable Sanitariamente</v>
      </c>
      <c r="BET476" s="44" t="str">
        <f t="shared" si="210"/>
        <v>Inviable Sanitariamente</v>
      </c>
      <c r="BEU476" s="44" t="str">
        <f t="shared" si="210"/>
        <v>Inviable Sanitariamente</v>
      </c>
      <c r="BEV476" s="44" t="str">
        <f t="shared" si="210"/>
        <v>Inviable Sanitariamente</v>
      </c>
      <c r="BEW476" s="44" t="str">
        <f t="shared" si="210"/>
        <v>Inviable Sanitariamente</v>
      </c>
      <c r="BEX476" s="44" t="str">
        <f t="shared" si="210"/>
        <v>Inviable Sanitariamente</v>
      </c>
      <c r="BEY476" s="44" t="str">
        <f t="shared" si="210"/>
        <v>Inviable Sanitariamente</v>
      </c>
      <c r="BEZ476" s="44" t="str">
        <f t="shared" si="210"/>
        <v>Inviable Sanitariamente</v>
      </c>
      <c r="BFA476" s="44" t="str">
        <f t="shared" si="210"/>
        <v>Inviable Sanitariamente</v>
      </c>
      <c r="BFB476" s="44" t="str">
        <f t="shared" si="211"/>
        <v>Inviable Sanitariamente</v>
      </c>
      <c r="BFC476" s="44" t="str">
        <f t="shared" si="211"/>
        <v>Inviable Sanitariamente</v>
      </c>
      <c r="BFD476" s="44" t="str">
        <f t="shared" si="211"/>
        <v>Inviable Sanitariamente</v>
      </c>
      <c r="BFE476" s="44" t="str">
        <f t="shared" si="211"/>
        <v>Inviable Sanitariamente</v>
      </c>
      <c r="BFF476" s="44" t="str">
        <f t="shared" si="211"/>
        <v>Inviable Sanitariamente</v>
      </c>
      <c r="BFG476" s="44" t="str">
        <f t="shared" si="211"/>
        <v>Inviable Sanitariamente</v>
      </c>
      <c r="BFH476" s="44" t="str">
        <f t="shared" si="211"/>
        <v>Inviable Sanitariamente</v>
      </c>
      <c r="BFI476" s="44" t="str">
        <f t="shared" si="211"/>
        <v>Inviable Sanitariamente</v>
      </c>
      <c r="BFJ476" s="44" t="str">
        <f t="shared" si="211"/>
        <v>Inviable Sanitariamente</v>
      </c>
      <c r="BFK476" s="44" t="str">
        <f t="shared" si="211"/>
        <v>Inviable Sanitariamente</v>
      </c>
      <c r="BFL476" s="44" t="str">
        <f t="shared" si="212"/>
        <v>Inviable Sanitariamente</v>
      </c>
      <c r="BFM476" s="44" t="str">
        <f t="shared" si="212"/>
        <v>Inviable Sanitariamente</v>
      </c>
      <c r="BFN476" s="44" t="str">
        <f t="shared" si="212"/>
        <v>Inviable Sanitariamente</v>
      </c>
      <c r="BFO476" s="44" t="str">
        <f t="shared" si="212"/>
        <v>Inviable Sanitariamente</v>
      </c>
      <c r="BFP476" s="44" t="str">
        <f t="shared" si="212"/>
        <v>Inviable Sanitariamente</v>
      </c>
      <c r="BFQ476" s="44" t="str">
        <f t="shared" si="212"/>
        <v>Inviable Sanitariamente</v>
      </c>
      <c r="BFR476" s="44" t="str">
        <f t="shared" si="212"/>
        <v>Inviable Sanitariamente</v>
      </c>
      <c r="BFS476" s="44" t="str">
        <f t="shared" si="212"/>
        <v>Inviable Sanitariamente</v>
      </c>
      <c r="BFT476" s="44" t="str">
        <f t="shared" si="212"/>
        <v>Inviable Sanitariamente</v>
      </c>
      <c r="BFU476" s="44" t="str">
        <f t="shared" si="212"/>
        <v>Inviable Sanitariamente</v>
      </c>
      <c r="BFV476" s="44" t="str">
        <f t="shared" si="213"/>
        <v>Inviable Sanitariamente</v>
      </c>
      <c r="BFW476" s="44" t="str">
        <f t="shared" si="213"/>
        <v>Inviable Sanitariamente</v>
      </c>
      <c r="BFX476" s="44" t="str">
        <f t="shared" si="213"/>
        <v>Inviable Sanitariamente</v>
      </c>
      <c r="BFY476" s="44" t="str">
        <f t="shared" si="213"/>
        <v>Inviable Sanitariamente</v>
      </c>
      <c r="BFZ476" s="44" t="str">
        <f t="shared" si="213"/>
        <v>Inviable Sanitariamente</v>
      </c>
      <c r="BGA476" s="44" t="str">
        <f t="shared" si="213"/>
        <v>Inviable Sanitariamente</v>
      </c>
      <c r="BGB476" s="44" t="str">
        <f t="shared" si="213"/>
        <v>Inviable Sanitariamente</v>
      </c>
      <c r="BGC476" s="44" t="str">
        <f t="shared" si="213"/>
        <v>Inviable Sanitariamente</v>
      </c>
      <c r="BGD476" s="44" t="str">
        <f t="shared" si="213"/>
        <v>Inviable Sanitariamente</v>
      </c>
      <c r="BGE476" s="44" t="str">
        <f t="shared" si="213"/>
        <v>Inviable Sanitariamente</v>
      </c>
      <c r="BGF476" s="44" t="str">
        <f t="shared" si="214"/>
        <v>Inviable Sanitariamente</v>
      </c>
      <c r="BGG476" s="44" t="str">
        <f t="shared" si="214"/>
        <v>Inviable Sanitariamente</v>
      </c>
      <c r="BGH476" s="44" t="str">
        <f t="shared" si="214"/>
        <v>Inviable Sanitariamente</v>
      </c>
      <c r="BGI476" s="44" t="str">
        <f t="shared" si="214"/>
        <v>Inviable Sanitariamente</v>
      </c>
      <c r="BGJ476" s="44" t="str">
        <f t="shared" si="214"/>
        <v>Inviable Sanitariamente</v>
      </c>
      <c r="BGK476" s="44" t="str">
        <f t="shared" si="214"/>
        <v>Inviable Sanitariamente</v>
      </c>
      <c r="BGL476" s="44" t="str">
        <f t="shared" si="214"/>
        <v>Inviable Sanitariamente</v>
      </c>
      <c r="BGM476" s="44" t="str">
        <f t="shared" si="214"/>
        <v>Inviable Sanitariamente</v>
      </c>
      <c r="BGN476" s="44" t="str">
        <f t="shared" si="214"/>
        <v>Inviable Sanitariamente</v>
      </c>
      <c r="BGO476" s="44" t="str">
        <f t="shared" si="214"/>
        <v>Inviable Sanitariamente</v>
      </c>
      <c r="BGP476" s="44" t="str">
        <f t="shared" si="215"/>
        <v>Inviable Sanitariamente</v>
      </c>
      <c r="BGQ476" s="44" t="str">
        <f t="shared" si="215"/>
        <v>Inviable Sanitariamente</v>
      </c>
      <c r="BGR476" s="44" t="str">
        <f t="shared" si="215"/>
        <v>Inviable Sanitariamente</v>
      </c>
      <c r="BGS476" s="44" t="str">
        <f t="shared" si="215"/>
        <v>Inviable Sanitariamente</v>
      </c>
      <c r="BGT476" s="44" t="str">
        <f t="shared" si="215"/>
        <v>Inviable Sanitariamente</v>
      </c>
      <c r="BGU476" s="44" t="str">
        <f t="shared" si="215"/>
        <v>Inviable Sanitariamente</v>
      </c>
      <c r="BGV476" s="44" t="str">
        <f t="shared" si="215"/>
        <v>Inviable Sanitariamente</v>
      </c>
      <c r="BGW476" s="44" t="str">
        <f t="shared" si="215"/>
        <v>Inviable Sanitariamente</v>
      </c>
      <c r="BGX476" s="44" t="str">
        <f t="shared" si="215"/>
        <v>Inviable Sanitariamente</v>
      </c>
      <c r="BGY476" s="44" t="str">
        <f t="shared" si="215"/>
        <v>Inviable Sanitariamente</v>
      </c>
      <c r="BGZ476" s="44" t="str">
        <f t="shared" si="216"/>
        <v>Inviable Sanitariamente</v>
      </c>
      <c r="BHA476" s="44" t="str">
        <f t="shared" si="216"/>
        <v>Inviable Sanitariamente</v>
      </c>
      <c r="BHB476" s="44" t="str">
        <f t="shared" si="216"/>
        <v>Inviable Sanitariamente</v>
      </c>
      <c r="BHC476" s="44" t="str">
        <f t="shared" si="216"/>
        <v>Inviable Sanitariamente</v>
      </c>
      <c r="BHD476" s="44" t="str">
        <f t="shared" si="216"/>
        <v>Inviable Sanitariamente</v>
      </c>
      <c r="BHE476" s="44" t="str">
        <f t="shared" si="216"/>
        <v>Inviable Sanitariamente</v>
      </c>
      <c r="BHF476" s="44" t="str">
        <f t="shared" si="216"/>
        <v>Inviable Sanitariamente</v>
      </c>
      <c r="BHG476" s="44" t="str">
        <f t="shared" si="216"/>
        <v>Inviable Sanitariamente</v>
      </c>
      <c r="BHH476" s="44" t="str">
        <f t="shared" si="216"/>
        <v>Inviable Sanitariamente</v>
      </c>
      <c r="BHI476" s="44" t="str">
        <f t="shared" si="216"/>
        <v>Inviable Sanitariamente</v>
      </c>
      <c r="BHJ476" s="44" t="str">
        <f t="shared" si="217"/>
        <v>Inviable Sanitariamente</v>
      </c>
      <c r="BHK476" s="44" t="str">
        <f t="shared" si="217"/>
        <v>Inviable Sanitariamente</v>
      </c>
      <c r="BHL476" s="44" t="str">
        <f t="shared" si="217"/>
        <v>Inviable Sanitariamente</v>
      </c>
      <c r="BHM476" s="44" t="str">
        <f t="shared" si="217"/>
        <v>Inviable Sanitariamente</v>
      </c>
      <c r="BHN476" s="44" t="str">
        <f t="shared" si="217"/>
        <v>Inviable Sanitariamente</v>
      </c>
      <c r="BHO476" s="44" t="str">
        <f t="shared" si="217"/>
        <v>Inviable Sanitariamente</v>
      </c>
      <c r="BHP476" s="44" t="str">
        <f t="shared" si="217"/>
        <v>Inviable Sanitariamente</v>
      </c>
      <c r="BHQ476" s="44" t="str">
        <f t="shared" si="217"/>
        <v>Inviable Sanitariamente</v>
      </c>
      <c r="BHR476" s="44" t="str">
        <f t="shared" si="217"/>
        <v>Inviable Sanitariamente</v>
      </c>
      <c r="BHS476" s="44" t="str">
        <f t="shared" si="217"/>
        <v>Inviable Sanitariamente</v>
      </c>
      <c r="BHT476" s="44" t="str">
        <f t="shared" si="218"/>
        <v>Inviable Sanitariamente</v>
      </c>
      <c r="BHU476" s="44" t="str">
        <f t="shared" si="218"/>
        <v>Inviable Sanitariamente</v>
      </c>
      <c r="BHV476" s="44" t="str">
        <f t="shared" si="218"/>
        <v>Inviable Sanitariamente</v>
      </c>
      <c r="BHW476" s="44" t="str">
        <f t="shared" si="218"/>
        <v>Inviable Sanitariamente</v>
      </c>
      <c r="BHX476" s="44" t="str">
        <f t="shared" si="218"/>
        <v>Inviable Sanitariamente</v>
      </c>
      <c r="BHY476" s="44" t="str">
        <f t="shared" si="218"/>
        <v>Inviable Sanitariamente</v>
      </c>
      <c r="BHZ476" s="44" t="str">
        <f t="shared" si="218"/>
        <v>Inviable Sanitariamente</v>
      </c>
      <c r="BIA476" s="44" t="str">
        <f t="shared" si="218"/>
        <v>Inviable Sanitariamente</v>
      </c>
      <c r="BIB476" s="44" t="str">
        <f t="shared" si="218"/>
        <v>Inviable Sanitariamente</v>
      </c>
      <c r="BIC476" s="44" t="str">
        <f t="shared" si="218"/>
        <v>Inviable Sanitariamente</v>
      </c>
      <c r="BID476" s="44" t="str">
        <f t="shared" si="219"/>
        <v>Inviable Sanitariamente</v>
      </c>
      <c r="BIE476" s="44" t="str">
        <f t="shared" si="219"/>
        <v>Inviable Sanitariamente</v>
      </c>
      <c r="BIF476" s="44" t="str">
        <f t="shared" si="219"/>
        <v>Inviable Sanitariamente</v>
      </c>
      <c r="BIG476" s="44" t="str">
        <f t="shared" si="219"/>
        <v>Inviable Sanitariamente</v>
      </c>
      <c r="BIH476" s="44" t="str">
        <f t="shared" si="219"/>
        <v>Inviable Sanitariamente</v>
      </c>
      <c r="BII476" s="44" t="str">
        <f t="shared" si="219"/>
        <v>Inviable Sanitariamente</v>
      </c>
      <c r="BIJ476" s="44" t="str">
        <f t="shared" si="219"/>
        <v>Inviable Sanitariamente</v>
      </c>
      <c r="BIK476" s="44" t="str">
        <f t="shared" si="219"/>
        <v>Inviable Sanitariamente</v>
      </c>
      <c r="BIL476" s="44" t="str">
        <f t="shared" si="219"/>
        <v>Inviable Sanitariamente</v>
      </c>
      <c r="BIM476" s="44" t="str">
        <f t="shared" si="219"/>
        <v>Inviable Sanitariamente</v>
      </c>
      <c r="BIN476" s="44" t="str">
        <f t="shared" si="220"/>
        <v>Inviable Sanitariamente</v>
      </c>
      <c r="BIO476" s="44" t="str">
        <f t="shared" si="220"/>
        <v>Inviable Sanitariamente</v>
      </c>
      <c r="BIP476" s="44" t="str">
        <f t="shared" si="220"/>
        <v>Inviable Sanitariamente</v>
      </c>
      <c r="BIQ476" s="44" t="str">
        <f t="shared" si="220"/>
        <v>Inviable Sanitariamente</v>
      </c>
      <c r="BIR476" s="44" t="str">
        <f t="shared" si="220"/>
        <v>Inviable Sanitariamente</v>
      </c>
      <c r="BIS476" s="44" t="str">
        <f t="shared" si="220"/>
        <v>Inviable Sanitariamente</v>
      </c>
      <c r="BIT476" s="44" t="str">
        <f t="shared" si="220"/>
        <v>Inviable Sanitariamente</v>
      </c>
      <c r="BIU476" s="44" t="str">
        <f t="shared" si="220"/>
        <v>Inviable Sanitariamente</v>
      </c>
      <c r="BIV476" s="44" t="str">
        <f t="shared" si="220"/>
        <v>Inviable Sanitariamente</v>
      </c>
      <c r="BIW476" s="44" t="str">
        <f t="shared" si="220"/>
        <v>Inviable Sanitariamente</v>
      </c>
      <c r="BIX476" s="44" t="str">
        <f t="shared" si="221"/>
        <v>Inviable Sanitariamente</v>
      </c>
      <c r="BIY476" s="44" t="str">
        <f t="shared" si="221"/>
        <v>Inviable Sanitariamente</v>
      </c>
      <c r="BIZ476" s="44" t="str">
        <f t="shared" si="221"/>
        <v>Inviable Sanitariamente</v>
      </c>
      <c r="BJA476" s="44" t="str">
        <f t="shared" si="221"/>
        <v>Inviable Sanitariamente</v>
      </c>
      <c r="BJB476" s="44" t="str">
        <f t="shared" si="221"/>
        <v>Inviable Sanitariamente</v>
      </c>
      <c r="BJC476" s="44" t="str">
        <f t="shared" si="221"/>
        <v>Inviable Sanitariamente</v>
      </c>
      <c r="BJD476" s="44" t="str">
        <f t="shared" si="221"/>
        <v>Inviable Sanitariamente</v>
      </c>
      <c r="BJE476" s="44" t="str">
        <f t="shared" si="221"/>
        <v>Inviable Sanitariamente</v>
      </c>
      <c r="BJF476" s="44" t="str">
        <f t="shared" si="221"/>
        <v>Inviable Sanitariamente</v>
      </c>
      <c r="BJG476" s="44" t="str">
        <f t="shared" si="221"/>
        <v>Inviable Sanitariamente</v>
      </c>
      <c r="BJH476" s="44" t="str">
        <f t="shared" si="222"/>
        <v>Inviable Sanitariamente</v>
      </c>
      <c r="BJI476" s="44" t="str">
        <f t="shared" si="222"/>
        <v>Inviable Sanitariamente</v>
      </c>
      <c r="BJJ476" s="44" t="str">
        <f t="shared" si="222"/>
        <v>Inviable Sanitariamente</v>
      </c>
      <c r="BJK476" s="44" t="str">
        <f t="shared" si="222"/>
        <v>Inviable Sanitariamente</v>
      </c>
      <c r="BJL476" s="44" t="str">
        <f t="shared" si="222"/>
        <v>Inviable Sanitariamente</v>
      </c>
      <c r="BJM476" s="44" t="str">
        <f t="shared" si="222"/>
        <v>Inviable Sanitariamente</v>
      </c>
      <c r="BJN476" s="44" t="str">
        <f t="shared" si="222"/>
        <v>Inviable Sanitariamente</v>
      </c>
      <c r="BJO476" s="44" t="str">
        <f t="shared" si="222"/>
        <v>Inviable Sanitariamente</v>
      </c>
      <c r="BJP476" s="44" t="str">
        <f t="shared" si="222"/>
        <v>Inviable Sanitariamente</v>
      </c>
      <c r="BJQ476" s="44" t="str">
        <f t="shared" si="222"/>
        <v>Inviable Sanitariamente</v>
      </c>
      <c r="BJR476" s="44" t="str">
        <f t="shared" si="223"/>
        <v>Inviable Sanitariamente</v>
      </c>
      <c r="BJS476" s="44" t="str">
        <f t="shared" si="223"/>
        <v>Inviable Sanitariamente</v>
      </c>
      <c r="BJT476" s="44" t="str">
        <f t="shared" si="223"/>
        <v>Inviable Sanitariamente</v>
      </c>
      <c r="BJU476" s="44" t="str">
        <f t="shared" si="223"/>
        <v>Inviable Sanitariamente</v>
      </c>
      <c r="BJV476" s="44" t="str">
        <f t="shared" si="223"/>
        <v>Inviable Sanitariamente</v>
      </c>
      <c r="BJW476" s="44" t="str">
        <f t="shared" si="223"/>
        <v>Inviable Sanitariamente</v>
      </c>
      <c r="BJX476" s="44" t="str">
        <f t="shared" si="223"/>
        <v>Inviable Sanitariamente</v>
      </c>
      <c r="BJY476" s="44" t="str">
        <f t="shared" si="223"/>
        <v>Inviable Sanitariamente</v>
      </c>
      <c r="BJZ476" s="44" t="str">
        <f t="shared" si="223"/>
        <v>Inviable Sanitariamente</v>
      </c>
      <c r="BKA476" s="44" t="str">
        <f t="shared" si="223"/>
        <v>Inviable Sanitariamente</v>
      </c>
      <c r="BKB476" s="44" t="str">
        <f t="shared" si="224"/>
        <v>Inviable Sanitariamente</v>
      </c>
      <c r="BKC476" s="44" t="str">
        <f t="shared" si="224"/>
        <v>Inviable Sanitariamente</v>
      </c>
      <c r="BKD476" s="44" t="str">
        <f t="shared" si="224"/>
        <v>Inviable Sanitariamente</v>
      </c>
      <c r="BKE476" s="44" t="str">
        <f t="shared" si="224"/>
        <v>Inviable Sanitariamente</v>
      </c>
      <c r="BKF476" s="44" t="str">
        <f t="shared" si="224"/>
        <v>Inviable Sanitariamente</v>
      </c>
      <c r="BKG476" s="44" t="str">
        <f t="shared" si="224"/>
        <v>Inviable Sanitariamente</v>
      </c>
      <c r="BKH476" s="44" t="str">
        <f t="shared" si="224"/>
        <v>Inviable Sanitariamente</v>
      </c>
      <c r="BKI476" s="44" t="str">
        <f t="shared" si="224"/>
        <v>Inviable Sanitariamente</v>
      </c>
      <c r="BKJ476" s="44" t="str">
        <f t="shared" si="224"/>
        <v>Inviable Sanitariamente</v>
      </c>
      <c r="BKK476" s="44" t="str">
        <f t="shared" si="224"/>
        <v>Inviable Sanitariamente</v>
      </c>
      <c r="BKL476" s="44" t="str">
        <f t="shared" si="225"/>
        <v>Inviable Sanitariamente</v>
      </c>
      <c r="BKM476" s="44" t="str">
        <f t="shared" si="225"/>
        <v>Inviable Sanitariamente</v>
      </c>
      <c r="BKN476" s="44" t="str">
        <f t="shared" si="225"/>
        <v>Inviable Sanitariamente</v>
      </c>
      <c r="BKO476" s="44" t="str">
        <f t="shared" si="225"/>
        <v>Inviable Sanitariamente</v>
      </c>
      <c r="BKP476" s="44" t="str">
        <f t="shared" si="225"/>
        <v>Inviable Sanitariamente</v>
      </c>
      <c r="BKQ476" s="44" t="str">
        <f t="shared" si="225"/>
        <v>Inviable Sanitariamente</v>
      </c>
      <c r="BKR476" s="44" t="str">
        <f t="shared" si="225"/>
        <v>Inviable Sanitariamente</v>
      </c>
      <c r="BKS476" s="44" t="str">
        <f t="shared" si="225"/>
        <v>Inviable Sanitariamente</v>
      </c>
      <c r="BKT476" s="44" t="str">
        <f t="shared" si="225"/>
        <v>Inviable Sanitariamente</v>
      </c>
      <c r="BKU476" s="44" t="str">
        <f t="shared" si="225"/>
        <v>Inviable Sanitariamente</v>
      </c>
      <c r="BKV476" s="44" t="str">
        <f t="shared" si="226"/>
        <v>Inviable Sanitariamente</v>
      </c>
      <c r="BKW476" s="44" t="str">
        <f t="shared" si="226"/>
        <v>Inviable Sanitariamente</v>
      </c>
      <c r="BKX476" s="44" t="str">
        <f t="shared" si="226"/>
        <v>Inviable Sanitariamente</v>
      </c>
      <c r="BKY476" s="44" t="str">
        <f t="shared" si="226"/>
        <v>Inviable Sanitariamente</v>
      </c>
      <c r="BKZ476" s="44" t="str">
        <f t="shared" si="226"/>
        <v>Inviable Sanitariamente</v>
      </c>
      <c r="BLA476" s="44" t="str">
        <f t="shared" si="226"/>
        <v>Inviable Sanitariamente</v>
      </c>
      <c r="BLB476" s="44" t="str">
        <f t="shared" si="226"/>
        <v>Inviable Sanitariamente</v>
      </c>
      <c r="BLC476" s="44" t="str">
        <f t="shared" si="226"/>
        <v>Inviable Sanitariamente</v>
      </c>
      <c r="BLD476" s="44" t="str">
        <f t="shared" si="226"/>
        <v>Inviable Sanitariamente</v>
      </c>
      <c r="BLE476" s="44" t="str">
        <f t="shared" si="226"/>
        <v>Inviable Sanitariamente</v>
      </c>
      <c r="BLF476" s="44" t="str">
        <f t="shared" si="227"/>
        <v>Inviable Sanitariamente</v>
      </c>
      <c r="BLG476" s="44" t="str">
        <f t="shared" si="227"/>
        <v>Inviable Sanitariamente</v>
      </c>
      <c r="BLH476" s="44" t="str">
        <f t="shared" si="227"/>
        <v>Inviable Sanitariamente</v>
      </c>
      <c r="BLI476" s="44" t="str">
        <f t="shared" si="227"/>
        <v>Inviable Sanitariamente</v>
      </c>
      <c r="BLJ476" s="44" t="str">
        <f t="shared" si="227"/>
        <v>Inviable Sanitariamente</v>
      </c>
      <c r="BLK476" s="44" t="str">
        <f t="shared" si="227"/>
        <v>Inviable Sanitariamente</v>
      </c>
      <c r="BLL476" s="44" t="str">
        <f t="shared" si="227"/>
        <v>Inviable Sanitariamente</v>
      </c>
      <c r="BLM476" s="44" t="str">
        <f t="shared" si="227"/>
        <v>Inviable Sanitariamente</v>
      </c>
      <c r="BLN476" s="44" t="str">
        <f t="shared" si="227"/>
        <v>Inviable Sanitariamente</v>
      </c>
      <c r="BLO476" s="44" t="str">
        <f t="shared" si="227"/>
        <v>Inviable Sanitariamente</v>
      </c>
      <c r="BLP476" s="44" t="str">
        <f t="shared" si="228"/>
        <v>Inviable Sanitariamente</v>
      </c>
      <c r="BLQ476" s="44" t="str">
        <f t="shared" si="228"/>
        <v>Inviable Sanitariamente</v>
      </c>
      <c r="BLR476" s="44" t="str">
        <f t="shared" si="228"/>
        <v>Inviable Sanitariamente</v>
      </c>
      <c r="BLS476" s="44" t="str">
        <f t="shared" si="228"/>
        <v>Inviable Sanitariamente</v>
      </c>
      <c r="BLT476" s="44" t="str">
        <f t="shared" si="228"/>
        <v>Inviable Sanitariamente</v>
      </c>
      <c r="BLU476" s="44" t="str">
        <f t="shared" si="228"/>
        <v>Inviable Sanitariamente</v>
      </c>
      <c r="BLV476" s="44" t="str">
        <f t="shared" si="228"/>
        <v>Inviable Sanitariamente</v>
      </c>
      <c r="BLW476" s="44" t="str">
        <f t="shared" si="228"/>
        <v>Inviable Sanitariamente</v>
      </c>
      <c r="BLX476" s="44" t="str">
        <f t="shared" si="228"/>
        <v>Inviable Sanitariamente</v>
      </c>
      <c r="BLY476" s="44" t="str">
        <f t="shared" si="228"/>
        <v>Inviable Sanitariamente</v>
      </c>
      <c r="BLZ476" s="44" t="str">
        <f t="shared" si="229"/>
        <v>Inviable Sanitariamente</v>
      </c>
      <c r="BMA476" s="44" t="str">
        <f t="shared" si="229"/>
        <v>Inviable Sanitariamente</v>
      </c>
      <c r="BMB476" s="44" t="str">
        <f t="shared" si="229"/>
        <v>Inviable Sanitariamente</v>
      </c>
      <c r="BMC476" s="44" t="str">
        <f t="shared" si="229"/>
        <v>Inviable Sanitariamente</v>
      </c>
      <c r="BMD476" s="44" t="str">
        <f t="shared" si="229"/>
        <v>Inviable Sanitariamente</v>
      </c>
      <c r="BME476" s="44" t="str">
        <f t="shared" si="229"/>
        <v>Inviable Sanitariamente</v>
      </c>
      <c r="BMF476" s="44" t="str">
        <f t="shared" si="229"/>
        <v>Inviable Sanitariamente</v>
      </c>
      <c r="BMG476" s="44" t="str">
        <f t="shared" si="229"/>
        <v>Inviable Sanitariamente</v>
      </c>
      <c r="BMH476" s="44" t="str">
        <f t="shared" si="229"/>
        <v>Inviable Sanitariamente</v>
      </c>
      <c r="BMI476" s="44" t="str">
        <f t="shared" si="229"/>
        <v>Inviable Sanitariamente</v>
      </c>
      <c r="BMJ476" s="44" t="str">
        <f t="shared" si="230"/>
        <v>Inviable Sanitariamente</v>
      </c>
      <c r="BMK476" s="44" t="str">
        <f t="shared" si="230"/>
        <v>Inviable Sanitariamente</v>
      </c>
      <c r="BML476" s="44" t="str">
        <f t="shared" si="230"/>
        <v>Inviable Sanitariamente</v>
      </c>
      <c r="BMM476" s="44" t="str">
        <f t="shared" si="230"/>
        <v>Inviable Sanitariamente</v>
      </c>
      <c r="BMN476" s="44" t="str">
        <f t="shared" si="230"/>
        <v>Inviable Sanitariamente</v>
      </c>
      <c r="BMO476" s="44" t="str">
        <f t="shared" si="230"/>
        <v>Inviable Sanitariamente</v>
      </c>
      <c r="BMP476" s="44" t="str">
        <f t="shared" si="230"/>
        <v>Inviable Sanitariamente</v>
      </c>
      <c r="BMQ476" s="44" t="str">
        <f t="shared" si="230"/>
        <v>Inviable Sanitariamente</v>
      </c>
      <c r="BMR476" s="44" t="str">
        <f t="shared" si="230"/>
        <v>Inviable Sanitariamente</v>
      </c>
      <c r="BMS476" s="44" t="str">
        <f t="shared" si="230"/>
        <v>Inviable Sanitariamente</v>
      </c>
      <c r="BMT476" s="44" t="str">
        <f t="shared" si="231"/>
        <v>Inviable Sanitariamente</v>
      </c>
      <c r="BMU476" s="44" t="str">
        <f t="shared" si="231"/>
        <v>Inviable Sanitariamente</v>
      </c>
      <c r="BMV476" s="44" t="str">
        <f t="shared" si="231"/>
        <v>Inviable Sanitariamente</v>
      </c>
      <c r="BMW476" s="44" t="str">
        <f t="shared" si="231"/>
        <v>Inviable Sanitariamente</v>
      </c>
      <c r="BMX476" s="44" t="str">
        <f t="shared" si="231"/>
        <v>Inviable Sanitariamente</v>
      </c>
      <c r="BMY476" s="44" t="str">
        <f t="shared" si="231"/>
        <v>Inviable Sanitariamente</v>
      </c>
      <c r="BMZ476" s="44" t="str">
        <f t="shared" si="231"/>
        <v>Inviable Sanitariamente</v>
      </c>
      <c r="BNA476" s="44" t="str">
        <f t="shared" si="231"/>
        <v>Inviable Sanitariamente</v>
      </c>
      <c r="BNB476" s="44" t="str">
        <f t="shared" si="231"/>
        <v>Inviable Sanitariamente</v>
      </c>
      <c r="BNC476" s="44" t="str">
        <f t="shared" si="231"/>
        <v>Inviable Sanitariamente</v>
      </c>
      <c r="BND476" s="44" t="str">
        <f t="shared" si="232"/>
        <v>Inviable Sanitariamente</v>
      </c>
      <c r="BNE476" s="44" t="str">
        <f t="shared" si="232"/>
        <v>Inviable Sanitariamente</v>
      </c>
      <c r="BNF476" s="44" t="str">
        <f t="shared" si="232"/>
        <v>Inviable Sanitariamente</v>
      </c>
      <c r="BNG476" s="44" t="str">
        <f t="shared" si="232"/>
        <v>Inviable Sanitariamente</v>
      </c>
      <c r="BNH476" s="44" t="str">
        <f t="shared" si="232"/>
        <v>Inviable Sanitariamente</v>
      </c>
      <c r="BNI476" s="44" t="str">
        <f t="shared" si="232"/>
        <v>Inviable Sanitariamente</v>
      </c>
      <c r="BNJ476" s="44" t="str">
        <f t="shared" si="232"/>
        <v>Inviable Sanitariamente</v>
      </c>
      <c r="BNK476" s="44" t="str">
        <f t="shared" si="232"/>
        <v>Inviable Sanitariamente</v>
      </c>
      <c r="BNL476" s="44" t="str">
        <f t="shared" si="232"/>
        <v>Inviable Sanitariamente</v>
      </c>
      <c r="BNM476" s="44" t="str">
        <f t="shared" si="232"/>
        <v>Inviable Sanitariamente</v>
      </c>
      <c r="BNN476" s="44" t="str">
        <f t="shared" si="233"/>
        <v>Inviable Sanitariamente</v>
      </c>
      <c r="BNO476" s="44" t="str">
        <f t="shared" si="233"/>
        <v>Inviable Sanitariamente</v>
      </c>
      <c r="BNP476" s="44" t="str">
        <f t="shared" si="233"/>
        <v>Inviable Sanitariamente</v>
      </c>
      <c r="BNQ476" s="44" t="str">
        <f t="shared" si="233"/>
        <v>Inviable Sanitariamente</v>
      </c>
      <c r="BNR476" s="44" t="str">
        <f t="shared" si="233"/>
        <v>Inviable Sanitariamente</v>
      </c>
      <c r="BNS476" s="44" t="str">
        <f t="shared" si="233"/>
        <v>Inviable Sanitariamente</v>
      </c>
      <c r="BNT476" s="44" t="str">
        <f t="shared" si="233"/>
        <v>Inviable Sanitariamente</v>
      </c>
      <c r="BNU476" s="44" t="str">
        <f t="shared" si="233"/>
        <v>Inviable Sanitariamente</v>
      </c>
      <c r="BNV476" s="44" t="str">
        <f t="shared" si="233"/>
        <v>Inviable Sanitariamente</v>
      </c>
      <c r="BNW476" s="44" t="str">
        <f t="shared" si="233"/>
        <v>Inviable Sanitariamente</v>
      </c>
      <c r="BNX476" s="44" t="str">
        <f t="shared" si="234"/>
        <v>Inviable Sanitariamente</v>
      </c>
      <c r="BNY476" s="44" t="str">
        <f t="shared" si="234"/>
        <v>Inviable Sanitariamente</v>
      </c>
      <c r="BNZ476" s="44" t="str">
        <f t="shared" si="234"/>
        <v>Inviable Sanitariamente</v>
      </c>
      <c r="BOA476" s="44" t="str">
        <f t="shared" si="234"/>
        <v>Inviable Sanitariamente</v>
      </c>
      <c r="BOB476" s="44" t="str">
        <f t="shared" si="234"/>
        <v>Inviable Sanitariamente</v>
      </c>
      <c r="BOC476" s="44" t="str">
        <f t="shared" si="234"/>
        <v>Inviable Sanitariamente</v>
      </c>
      <c r="BOD476" s="44" t="str">
        <f t="shared" si="234"/>
        <v>Inviable Sanitariamente</v>
      </c>
      <c r="BOE476" s="44" t="str">
        <f t="shared" si="234"/>
        <v>Inviable Sanitariamente</v>
      </c>
      <c r="BOF476" s="44" t="str">
        <f t="shared" si="234"/>
        <v>Inviable Sanitariamente</v>
      </c>
      <c r="BOG476" s="44" t="str">
        <f t="shared" si="234"/>
        <v>Inviable Sanitariamente</v>
      </c>
      <c r="BOH476" s="44" t="str">
        <f t="shared" si="235"/>
        <v>Inviable Sanitariamente</v>
      </c>
      <c r="BOI476" s="44" t="str">
        <f t="shared" si="235"/>
        <v>Inviable Sanitariamente</v>
      </c>
      <c r="BOJ476" s="44" t="str">
        <f t="shared" si="235"/>
        <v>Inviable Sanitariamente</v>
      </c>
      <c r="BOK476" s="44" t="str">
        <f t="shared" si="235"/>
        <v>Inviable Sanitariamente</v>
      </c>
      <c r="BOL476" s="44" t="str">
        <f t="shared" si="235"/>
        <v>Inviable Sanitariamente</v>
      </c>
      <c r="BOM476" s="44" t="str">
        <f t="shared" si="235"/>
        <v>Inviable Sanitariamente</v>
      </c>
      <c r="BON476" s="44" t="str">
        <f t="shared" si="235"/>
        <v>Inviable Sanitariamente</v>
      </c>
      <c r="BOO476" s="44" t="str">
        <f t="shared" si="235"/>
        <v>Inviable Sanitariamente</v>
      </c>
      <c r="BOP476" s="44" t="str">
        <f t="shared" si="235"/>
        <v>Inviable Sanitariamente</v>
      </c>
      <c r="BOQ476" s="44" t="str">
        <f t="shared" si="235"/>
        <v>Inviable Sanitariamente</v>
      </c>
      <c r="BOR476" s="44" t="str">
        <f t="shared" si="236"/>
        <v>Inviable Sanitariamente</v>
      </c>
      <c r="BOS476" s="44" t="str">
        <f t="shared" si="236"/>
        <v>Inviable Sanitariamente</v>
      </c>
      <c r="BOT476" s="44" t="str">
        <f t="shared" si="236"/>
        <v>Inviable Sanitariamente</v>
      </c>
      <c r="BOU476" s="44" t="str">
        <f t="shared" si="236"/>
        <v>Inviable Sanitariamente</v>
      </c>
      <c r="BOV476" s="44" t="str">
        <f t="shared" si="236"/>
        <v>Inviable Sanitariamente</v>
      </c>
      <c r="BOW476" s="44" t="str">
        <f t="shared" si="236"/>
        <v>Inviable Sanitariamente</v>
      </c>
      <c r="BOX476" s="44" t="str">
        <f t="shared" si="236"/>
        <v>Inviable Sanitariamente</v>
      </c>
      <c r="BOY476" s="44" t="str">
        <f t="shared" si="236"/>
        <v>Inviable Sanitariamente</v>
      </c>
      <c r="BOZ476" s="44" t="str">
        <f t="shared" si="236"/>
        <v>Inviable Sanitariamente</v>
      </c>
      <c r="BPA476" s="44" t="str">
        <f t="shared" si="236"/>
        <v>Inviable Sanitariamente</v>
      </c>
      <c r="BPB476" s="44" t="str">
        <f t="shared" si="237"/>
        <v>Inviable Sanitariamente</v>
      </c>
      <c r="BPC476" s="44" t="str">
        <f t="shared" si="237"/>
        <v>Inviable Sanitariamente</v>
      </c>
      <c r="BPD476" s="44" t="str">
        <f t="shared" si="237"/>
        <v>Inviable Sanitariamente</v>
      </c>
      <c r="BPE476" s="44" t="str">
        <f t="shared" si="237"/>
        <v>Inviable Sanitariamente</v>
      </c>
      <c r="BPF476" s="44" t="str">
        <f t="shared" si="237"/>
        <v>Inviable Sanitariamente</v>
      </c>
      <c r="BPG476" s="44" t="str">
        <f t="shared" si="237"/>
        <v>Inviable Sanitariamente</v>
      </c>
      <c r="BPH476" s="44" t="str">
        <f t="shared" si="237"/>
        <v>Inviable Sanitariamente</v>
      </c>
      <c r="BPI476" s="44" t="str">
        <f t="shared" si="237"/>
        <v>Inviable Sanitariamente</v>
      </c>
      <c r="BPJ476" s="44" t="str">
        <f t="shared" si="237"/>
        <v>Inviable Sanitariamente</v>
      </c>
      <c r="BPK476" s="44" t="str">
        <f t="shared" si="237"/>
        <v>Inviable Sanitariamente</v>
      </c>
      <c r="BPL476" s="44" t="str">
        <f t="shared" si="238"/>
        <v>Inviable Sanitariamente</v>
      </c>
      <c r="BPM476" s="44" t="str">
        <f t="shared" si="238"/>
        <v>Inviable Sanitariamente</v>
      </c>
      <c r="BPN476" s="44" t="str">
        <f t="shared" si="238"/>
        <v>Inviable Sanitariamente</v>
      </c>
      <c r="BPO476" s="44" t="str">
        <f t="shared" si="238"/>
        <v>Inviable Sanitariamente</v>
      </c>
      <c r="BPP476" s="44" t="str">
        <f t="shared" si="238"/>
        <v>Inviable Sanitariamente</v>
      </c>
      <c r="BPQ476" s="44" t="str">
        <f t="shared" si="238"/>
        <v>Inviable Sanitariamente</v>
      </c>
      <c r="BPR476" s="44" t="str">
        <f t="shared" si="238"/>
        <v>Inviable Sanitariamente</v>
      </c>
      <c r="BPS476" s="44" t="str">
        <f t="shared" si="238"/>
        <v>Inviable Sanitariamente</v>
      </c>
      <c r="BPT476" s="44" t="str">
        <f t="shared" si="238"/>
        <v>Inviable Sanitariamente</v>
      </c>
      <c r="BPU476" s="44" t="str">
        <f t="shared" si="238"/>
        <v>Inviable Sanitariamente</v>
      </c>
      <c r="BPV476" s="44" t="str">
        <f t="shared" si="239"/>
        <v>Inviable Sanitariamente</v>
      </c>
      <c r="BPW476" s="44" t="str">
        <f t="shared" si="239"/>
        <v>Inviable Sanitariamente</v>
      </c>
      <c r="BPX476" s="44" t="str">
        <f t="shared" si="239"/>
        <v>Inviable Sanitariamente</v>
      </c>
      <c r="BPY476" s="44" t="str">
        <f t="shared" si="239"/>
        <v>Inviable Sanitariamente</v>
      </c>
      <c r="BPZ476" s="44" t="str">
        <f t="shared" si="239"/>
        <v>Inviable Sanitariamente</v>
      </c>
      <c r="BQA476" s="44" t="str">
        <f t="shared" si="239"/>
        <v>Inviable Sanitariamente</v>
      </c>
      <c r="BQB476" s="44" t="str">
        <f t="shared" si="239"/>
        <v>Inviable Sanitariamente</v>
      </c>
      <c r="BQC476" s="44" t="str">
        <f t="shared" si="239"/>
        <v>Inviable Sanitariamente</v>
      </c>
      <c r="BQD476" s="44" t="str">
        <f t="shared" si="239"/>
        <v>Inviable Sanitariamente</v>
      </c>
      <c r="BQE476" s="44" t="str">
        <f t="shared" si="239"/>
        <v>Inviable Sanitariamente</v>
      </c>
      <c r="BQF476" s="44" t="str">
        <f t="shared" si="240"/>
        <v>Inviable Sanitariamente</v>
      </c>
      <c r="BQG476" s="44" t="str">
        <f t="shared" si="240"/>
        <v>Inviable Sanitariamente</v>
      </c>
      <c r="BQH476" s="44" t="str">
        <f t="shared" si="240"/>
        <v>Inviable Sanitariamente</v>
      </c>
      <c r="BQI476" s="44" t="str">
        <f t="shared" si="240"/>
        <v>Inviable Sanitariamente</v>
      </c>
      <c r="BQJ476" s="44" t="str">
        <f t="shared" si="240"/>
        <v>Inviable Sanitariamente</v>
      </c>
      <c r="BQK476" s="44" t="str">
        <f t="shared" si="240"/>
        <v>Inviable Sanitariamente</v>
      </c>
      <c r="BQL476" s="44" t="str">
        <f t="shared" si="240"/>
        <v>Inviable Sanitariamente</v>
      </c>
      <c r="BQM476" s="44" t="str">
        <f t="shared" si="240"/>
        <v>Inviable Sanitariamente</v>
      </c>
      <c r="BQN476" s="44" t="str">
        <f t="shared" si="240"/>
        <v>Inviable Sanitariamente</v>
      </c>
      <c r="BQO476" s="44" t="str">
        <f t="shared" si="240"/>
        <v>Inviable Sanitariamente</v>
      </c>
      <c r="BQP476" s="44" t="str">
        <f t="shared" si="241"/>
        <v>Inviable Sanitariamente</v>
      </c>
      <c r="BQQ476" s="44" t="str">
        <f t="shared" si="241"/>
        <v>Inviable Sanitariamente</v>
      </c>
      <c r="BQR476" s="44" t="str">
        <f t="shared" si="241"/>
        <v>Inviable Sanitariamente</v>
      </c>
      <c r="BQS476" s="44" t="str">
        <f t="shared" si="241"/>
        <v>Inviable Sanitariamente</v>
      </c>
      <c r="BQT476" s="44" t="str">
        <f t="shared" si="241"/>
        <v>Inviable Sanitariamente</v>
      </c>
      <c r="BQU476" s="44" t="str">
        <f t="shared" si="241"/>
        <v>Inviable Sanitariamente</v>
      </c>
      <c r="BQV476" s="44" t="str">
        <f t="shared" si="241"/>
        <v>Inviable Sanitariamente</v>
      </c>
      <c r="BQW476" s="44" t="str">
        <f t="shared" si="241"/>
        <v>Inviable Sanitariamente</v>
      </c>
      <c r="BQX476" s="44" t="str">
        <f t="shared" si="241"/>
        <v>Inviable Sanitariamente</v>
      </c>
      <c r="BQY476" s="44" t="str">
        <f t="shared" si="241"/>
        <v>Inviable Sanitariamente</v>
      </c>
      <c r="BQZ476" s="44" t="str">
        <f t="shared" si="242"/>
        <v>Inviable Sanitariamente</v>
      </c>
      <c r="BRA476" s="44" t="str">
        <f t="shared" si="242"/>
        <v>Inviable Sanitariamente</v>
      </c>
      <c r="BRB476" s="44" t="str">
        <f t="shared" si="242"/>
        <v>Inviable Sanitariamente</v>
      </c>
      <c r="BRC476" s="44" t="str">
        <f t="shared" si="242"/>
        <v>Inviable Sanitariamente</v>
      </c>
      <c r="BRD476" s="44" t="str">
        <f t="shared" si="242"/>
        <v>Inviable Sanitariamente</v>
      </c>
      <c r="BRE476" s="44" t="str">
        <f t="shared" si="242"/>
        <v>Inviable Sanitariamente</v>
      </c>
      <c r="BRF476" s="44" t="str">
        <f t="shared" si="242"/>
        <v>Inviable Sanitariamente</v>
      </c>
      <c r="BRG476" s="44" t="str">
        <f t="shared" si="242"/>
        <v>Inviable Sanitariamente</v>
      </c>
      <c r="BRH476" s="44" t="str">
        <f t="shared" si="242"/>
        <v>Inviable Sanitariamente</v>
      </c>
      <c r="BRI476" s="44" t="str">
        <f t="shared" si="242"/>
        <v>Inviable Sanitariamente</v>
      </c>
      <c r="BRJ476" s="44" t="str">
        <f t="shared" si="243"/>
        <v>Inviable Sanitariamente</v>
      </c>
      <c r="BRK476" s="44" t="str">
        <f t="shared" si="243"/>
        <v>Inviable Sanitariamente</v>
      </c>
      <c r="BRL476" s="44" t="str">
        <f t="shared" si="243"/>
        <v>Inviable Sanitariamente</v>
      </c>
      <c r="BRM476" s="44" t="str">
        <f t="shared" si="243"/>
        <v>Inviable Sanitariamente</v>
      </c>
      <c r="BRN476" s="44" t="str">
        <f t="shared" si="243"/>
        <v>Inviable Sanitariamente</v>
      </c>
      <c r="BRO476" s="44" t="str">
        <f t="shared" si="243"/>
        <v>Inviable Sanitariamente</v>
      </c>
      <c r="BRP476" s="44" t="str">
        <f t="shared" si="243"/>
        <v>Inviable Sanitariamente</v>
      </c>
      <c r="BRQ476" s="44" t="str">
        <f t="shared" si="243"/>
        <v>Inviable Sanitariamente</v>
      </c>
      <c r="BRR476" s="44" t="str">
        <f t="shared" si="243"/>
        <v>Inviable Sanitariamente</v>
      </c>
      <c r="BRS476" s="44" t="str">
        <f t="shared" si="243"/>
        <v>Inviable Sanitariamente</v>
      </c>
      <c r="BRT476" s="44" t="str">
        <f t="shared" si="244"/>
        <v>Inviable Sanitariamente</v>
      </c>
      <c r="BRU476" s="44" t="str">
        <f t="shared" si="244"/>
        <v>Inviable Sanitariamente</v>
      </c>
      <c r="BRV476" s="44" t="str">
        <f t="shared" si="244"/>
        <v>Inviable Sanitariamente</v>
      </c>
      <c r="BRW476" s="44" t="str">
        <f t="shared" si="244"/>
        <v>Inviable Sanitariamente</v>
      </c>
      <c r="BRX476" s="44" t="str">
        <f t="shared" si="244"/>
        <v>Inviable Sanitariamente</v>
      </c>
      <c r="BRY476" s="44" t="str">
        <f t="shared" si="244"/>
        <v>Inviable Sanitariamente</v>
      </c>
      <c r="BRZ476" s="44" t="str">
        <f t="shared" si="244"/>
        <v>Inviable Sanitariamente</v>
      </c>
      <c r="BSA476" s="44" t="str">
        <f t="shared" si="244"/>
        <v>Inviable Sanitariamente</v>
      </c>
      <c r="BSB476" s="44" t="str">
        <f t="shared" si="244"/>
        <v>Inviable Sanitariamente</v>
      </c>
      <c r="BSC476" s="44" t="str">
        <f t="shared" si="244"/>
        <v>Inviable Sanitariamente</v>
      </c>
      <c r="BSD476" s="44" t="str">
        <f t="shared" si="245"/>
        <v>Inviable Sanitariamente</v>
      </c>
      <c r="BSE476" s="44" t="str">
        <f t="shared" si="245"/>
        <v>Inviable Sanitariamente</v>
      </c>
      <c r="BSF476" s="44" t="str">
        <f t="shared" si="245"/>
        <v>Inviable Sanitariamente</v>
      </c>
      <c r="BSG476" s="44" t="str">
        <f t="shared" si="245"/>
        <v>Inviable Sanitariamente</v>
      </c>
      <c r="BSH476" s="44" t="str">
        <f t="shared" si="245"/>
        <v>Inviable Sanitariamente</v>
      </c>
      <c r="BSI476" s="44" t="str">
        <f t="shared" si="245"/>
        <v>Inviable Sanitariamente</v>
      </c>
      <c r="BSJ476" s="44" t="str">
        <f t="shared" si="245"/>
        <v>Inviable Sanitariamente</v>
      </c>
      <c r="BSK476" s="44" t="str">
        <f t="shared" si="245"/>
        <v>Inviable Sanitariamente</v>
      </c>
      <c r="BSL476" s="44" t="str">
        <f t="shared" si="245"/>
        <v>Inviable Sanitariamente</v>
      </c>
      <c r="BSM476" s="44" t="str">
        <f t="shared" si="245"/>
        <v>Inviable Sanitariamente</v>
      </c>
      <c r="BSN476" s="44" t="str">
        <f t="shared" si="246"/>
        <v>Inviable Sanitariamente</v>
      </c>
      <c r="BSO476" s="44" t="str">
        <f t="shared" si="246"/>
        <v>Inviable Sanitariamente</v>
      </c>
      <c r="BSP476" s="44" t="str">
        <f t="shared" si="246"/>
        <v>Inviable Sanitariamente</v>
      </c>
      <c r="BSQ476" s="44" t="str">
        <f t="shared" si="246"/>
        <v>Inviable Sanitariamente</v>
      </c>
      <c r="BSR476" s="44" t="str">
        <f t="shared" si="246"/>
        <v>Inviable Sanitariamente</v>
      </c>
      <c r="BSS476" s="44" t="str">
        <f t="shared" si="246"/>
        <v>Inviable Sanitariamente</v>
      </c>
      <c r="BST476" s="44" t="str">
        <f t="shared" si="246"/>
        <v>Inviable Sanitariamente</v>
      </c>
      <c r="BSU476" s="44" t="str">
        <f t="shared" si="246"/>
        <v>Inviable Sanitariamente</v>
      </c>
      <c r="BSV476" s="44" t="str">
        <f t="shared" si="246"/>
        <v>Inviable Sanitariamente</v>
      </c>
      <c r="BSW476" s="44" t="str">
        <f t="shared" si="246"/>
        <v>Inviable Sanitariamente</v>
      </c>
      <c r="BSX476" s="44" t="str">
        <f t="shared" si="247"/>
        <v>Inviable Sanitariamente</v>
      </c>
      <c r="BSY476" s="44" t="str">
        <f t="shared" si="247"/>
        <v>Inviable Sanitariamente</v>
      </c>
      <c r="BSZ476" s="44" t="str">
        <f t="shared" si="247"/>
        <v>Inviable Sanitariamente</v>
      </c>
      <c r="BTA476" s="44" t="str">
        <f t="shared" si="247"/>
        <v>Inviable Sanitariamente</v>
      </c>
      <c r="BTB476" s="44" t="str">
        <f t="shared" si="247"/>
        <v>Inviable Sanitariamente</v>
      </c>
      <c r="BTC476" s="44" t="str">
        <f t="shared" si="247"/>
        <v>Inviable Sanitariamente</v>
      </c>
      <c r="BTD476" s="44" t="str">
        <f t="shared" si="247"/>
        <v>Inviable Sanitariamente</v>
      </c>
      <c r="BTE476" s="44" t="str">
        <f t="shared" si="247"/>
        <v>Inviable Sanitariamente</v>
      </c>
      <c r="BTF476" s="44" t="str">
        <f t="shared" si="247"/>
        <v>Inviable Sanitariamente</v>
      </c>
      <c r="BTG476" s="44" t="str">
        <f t="shared" si="247"/>
        <v>Inviable Sanitariamente</v>
      </c>
      <c r="BTH476" s="44" t="str">
        <f t="shared" si="248"/>
        <v>Inviable Sanitariamente</v>
      </c>
      <c r="BTI476" s="44" t="str">
        <f t="shared" si="248"/>
        <v>Inviable Sanitariamente</v>
      </c>
      <c r="BTJ476" s="44" t="str">
        <f t="shared" si="248"/>
        <v>Inviable Sanitariamente</v>
      </c>
      <c r="BTK476" s="44" t="str">
        <f t="shared" si="248"/>
        <v>Inviable Sanitariamente</v>
      </c>
      <c r="BTL476" s="44" t="str">
        <f t="shared" si="248"/>
        <v>Inviable Sanitariamente</v>
      </c>
      <c r="BTM476" s="44" t="str">
        <f t="shared" si="248"/>
        <v>Inviable Sanitariamente</v>
      </c>
      <c r="BTN476" s="44" t="str">
        <f t="shared" si="248"/>
        <v>Inviable Sanitariamente</v>
      </c>
      <c r="BTO476" s="44" t="str">
        <f t="shared" si="248"/>
        <v>Inviable Sanitariamente</v>
      </c>
      <c r="BTP476" s="44" t="str">
        <f t="shared" si="248"/>
        <v>Inviable Sanitariamente</v>
      </c>
      <c r="BTQ476" s="44" t="str">
        <f t="shared" si="248"/>
        <v>Inviable Sanitariamente</v>
      </c>
      <c r="BTR476" s="44" t="str">
        <f t="shared" si="249"/>
        <v>Inviable Sanitariamente</v>
      </c>
      <c r="BTS476" s="44" t="str">
        <f t="shared" si="249"/>
        <v>Inviable Sanitariamente</v>
      </c>
      <c r="BTT476" s="44" t="str">
        <f t="shared" si="249"/>
        <v>Inviable Sanitariamente</v>
      </c>
      <c r="BTU476" s="44" t="str">
        <f t="shared" si="249"/>
        <v>Inviable Sanitariamente</v>
      </c>
      <c r="BTV476" s="44" t="str">
        <f t="shared" si="249"/>
        <v>Inviable Sanitariamente</v>
      </c>
      <c r="BTW476" s="44" t="str">
        <f t="shared" si="249"/>
        <v>Inviable Sanitariamente</v>
      </c>
      <c r="BTX476" s="44" t="str">
        <f t="shared" si="249"/>
        <v>Inviable Sanitariamente</v>
      </c>
      <c r="BTY476" s="44" t="str">
        <f t="shared" si="249"/>
        <v>Inviable Sanitariamente</v>
      </c>
      <c r="BTZ476" s="44" t="str">
        <f t="shared" si="249"/>
        <v>Inviable Sanitariamente</v>
      </c>
      <c r="BUA476" s="44" t="str">
        <f t="shared" si="249"/>
        <v>Inviable Sanitariamente</v>
      </c>
      <c r="BUB476" s="44" t="str">
        <f t="shared" si="250"/>
        <v>Inviable Sanitariamente</v>
      </c>
      <c r="BUC476" s="44" t="str">
        <f t="shared" si="250"/>
        <v>Inviable Sanitariamente</v>
      </c>
      <c r="BUD476" s="44" t="str">
        <f t="shared" si="250"/>
        <v>Inviable Sanitariamente</v>
      </c>
      <c r="BUE476" s="44" t="str">
        <f t="shared" si="250"/>
        <v>Inviable Sanitariamente</v>
      </c>
      <c r="BUF476" s="44" t="str">
        <f t="shared" si="250"/>
        <v>Inviable Sanitariamente</v>
      </c>
      <c r="BUG476" s="44" t="str">
        <f t="shared" si="250"/>
        <v>Inviable Sanitariamente</v>
      </c>
      <c r="BUH476" s="44" t="str">
        <f t="shared" si="250"/>
        <v>Inviable Sanitariamente</v>
      </c>
      <c r="BUI476" s="44" t="str">
        <f t="shared" si="250"/>
        <v>Inviable Sanitariamente</v>
      </c>
      <c r="BUJ476" s="44" t="str">
        <f t="shared" si="250"/>
        <v>Inviable Sanitariamente</v>
      </c>
      <c r="BUK476" s="44" t="str">
        <f t="shared" si="250"/>
        <v>Inviable Sanitariamente</v>
      </c>
      <c r="BUL476" s="44" t="str">
        <f t="shared" si="251"/>
        <v>Inviable Sanitariamente</v>
      </c>
      <c r="BUM476" s="44" t="str">
        <f t="shared" si="251"/>
        <v>Inviable Sanitariamente</v>
      </c>
      <c r="BUN476" s="44" t="str">
        <f t="shared" si="251"/>
        <v>Inviable Sanitariamente</v>
      </c>
      <c r="BUO476" s="44" t="str">
        <f t="shared" si="251"/>
        <v>Inviable Sanitariamente</v>
      </c>
      <c r="BUP476" s="44" t="str">
        <f t="shared" si="251"/>
        <v>Inviable Sanitariamente</v>
      </c>
      <c r="BUQ476" s="44" t="str">
        <f t="shared" si="251"/>
        <v>Inviable Sanitariamente</v>
      </c>
      <c r="BUR476" s="44" t="str">
        <f t="shared" si="251"/>
        <v>Inviable Sanitariamente</v>
      </c>
      <c r="BUS476" s="44" t="str">
        <f t="shared" si="251"/>
        <v>Inviable Sanitariamente</v>
      </c>
      <c r="BUT476" s="44" t="str">
        <f t="shared" si="251"/>
        <v>Inviable Sanitariamente</v>
      </c>
      <c r="BUU476" s="44" t="str">
        <f t="shared" si="251"/>
        <v>Inviable Sanitariamente</v>
      </c>
      <c r="BUV476" s="44" t="str">
        <f t="shared" si="252"/>
        <v>Inviable Sanitariamente</v>
      </c>
      <c r="BUW476" s="44" t="str">
        <f t="shared" si="252"/>
        <v>Inviable Sanitariamente</v>
      </c>
      <c r="BUX476" s="44" t="str">
        <f t="shared" si="252"/>
        <v>Inviable Sanitariamente</v>
      </c>
      <c r="BUY476" s="44" t="str">
        <f t="shared" si="252"/>
        <v>Inviable Sanitariamente</v>
      </c>
      <c r="BUZ476" s="44" t="str">
        <f t="shared" si="252"/>
        <v>Inviable Sanitariamente</v>
      </c>
      <c r="BVA476" s="44" t="str">
        <f t="shared" si="252"/>
        <v>Inviable Sanitariamente</v>
      </c>
      <c r="BVB476" s="44" t="str">
        <f t="shared" si="252"/>
        <v>Inviable Sanitariamente</v>
      </c>
      <c r="BVC476" s="44" t="str">
        <f t="shared" si="252"/>
        <v>Inviable Sanitariamente</v>
      </c>
      <c r="BVD476" s="44" t="str">
        <f t="shared" si="252"/>
        <v>Inviable Sanitariamente</v>
      </c>
      <c r="BVE476" s="44" t="str">
        <f t="shared" si="252"/>
        <v>Inviable Sanitariamente</v>
      </c>
      <c r="BVF476" s="44" t="str">
        <f t="shared" si="253"/>
        <v>Inviable Sanitariamente</v>
      </c>
      <c r="BVG476" s="44" t="str">
        <f t="shared" si="253"/>
        <v>Inviable Sanitariamente</v>
      </c>
      <c r="BVH476" s="44" t="str">
        <f t="shared" si="253"/>
        <v>Inviable Sanitariamente</v>
      </c>
      <c r="BVI476" s="44" t="str">
        <f t="shared" si="253"/>
        <v>Inviable Sanitariamente</v>
      </c>
      <c r="BVJ476" s="44" t="str">
        <f t="shared" si="253"/>
        <v>Inviable Sanitariamente</v>
      </c>
      <c r="BVK476" s="44" t="str">
        <f t="shared" si="253"/>
        <v>Inviable Sanitariamente</v>
      </c>
      <c r="BVL476" s="44" t="str">
        <f t="shared" si="253"/>
        <v>Inviable Sanitariamente</v>
      </c>
      <c r="BVM476" s="44" t="str">
        <f t="shared" si="253"/>
        <v>Inviable Sanitariamente</v>
      </c>
      <c r="BVN476" s="44" t="str">
        <f t="shared" si="253"/>
        <v>Inviable Sanitariamente</v>
      </c>
      <c r="BVO476" s="44" t="str">
        <f t="shared" si="253"/>
        <v>Inviable Sanitariamente</v>
      </c>
      <c r="BVP476" s="44" t="str">
        <f t="shared" si="254"/>
        <v>Inviable Sanitariamente</v>
      </c>
      <c r="BVQ476" s="44" t="str">
        <f t="shared" si="254"/>
        <v>Inviable Sanitariamente</v>
      </c>
      <c r="BVR476" s="44" t="str">
        <f t="shared" si="254"/>
        <v>Inviable Sanitariamente</v>
      </c>
      <c r="BVS476" s="44" t="str">
        <f t="shared" si="254"/>
        <v>Inviable Sanitariamente</v>
      </c>
      <c r="BVT476" s="44" t="str">
        <f t="shared" si="254"/>
        <v>Inviable Sanitariamente</v>
      </c>
      <c r="BVU476" s="44" t="str">
        <f t="shared" si="254"/>
        <v>Inviable Sanitariamente</v>
      </c>
      <c r="BVV476" s="44" t="str">
        <f t="shared" si="254"/>
        <v>Inviable Sanitariamente</v>
      </c>
      <c r="BVW476" s="44" t="str">
        <f t="shared" si="254"/>
        <v>Inviable Sanitariamente</v>
      </c>
      <c r="BVX476" s="44" t="str">
        <f t="shared" si="254"/>
        <v>Inviable Sanitariamente</v>
      </c>
      <c r="BVY476" s="44" t="str">
        <f t="shared" si="254"/>
        <v>Inviable Sanitariamente</v>
      </c>
      <c r="BVZ476" s="44" t="str">
        <f t="shared" si="255"/>
        <v>Inviable Sanitariamente</v>
      </c>
      <c r="BWA476" s="44" t="str">
        <f t="shared" si="255"/>
        <v>Inviable Sanitariamente</v>
      </c>
      <c r="BWB476" s="44" t="str">
        <f t="shared" si="255"/>
        <v>Inviable Sanitariamente</v>
      </c>
      <c r="BWC476" s="44" t="str">
        <f t="shared" si="255"/>
        <v>Inviable Sanitariamente</v>
      </c>
      <c r="BWD476" s="44" t="str">
        <f t="shared" si="255"/>
        <v>Inviable Sanitariamente</v>
      </c>
      <c r="BWE476" s="44" t="str">
        <f t="shared" si="255"/>
        <v>Inviable Sanitariamente</v>
      </c>
      <c r="BWF476" s="44" t="str">
        <f t="shared" si="255"/>
        <v>Inviable Sanitariamente</v>
      </c>
      <c r="BWG476" s="44" t="str">
        <f t="shared" si="255"/>
        <v>Inviable Sanitariamente</v>
      </c>
      <c r="BWH476" s="44" t="str">
        <f t="shared" si="255"/>
        <v>Inviable Sanitariamente</v>
      </c>
      <c r="BWI476" s="44" t="str">
        <f t="shared" si="255"/>
        <v>Inviable Sanitariamente</v>
      </c>
      <c r="BWJ476" s="44" t="str">
        <f t="shared" si="256"/>
        <v>Inviable Sanitariamente</v>
      </c>
      <c r="BWK476" s="44" t="str">
        <f t="shared" si="256"/>
        <v>Inviable Sanitariamente</v>
      </c>
      <c r="BWL476" s="44" t="str">
        <f t="shared" si="256"/>
        <v>Inviable Sanitariamente</v>
      </c>
      <c r="BWM476" s="44" t="str">
        <f t="shared" si="256"/>
        <v>Inviable Sanitariamente</v>
      </c>
      <c r="BWN476" s="44" t="str">
        <f t="shared" si="256"/>
        <v>Inviable Sanitariamente</v>
      </c>
      <c r="BWO476" s="44" t="str">
        <f t="shared" si="256"/>
        <v>Inviable Sanitariamente</v>
      </c>
      <c r="BWP476" s="44" t="str">
        <f t="shared" si="256"/>
        <v>Inviable Sanitariamente</v>
      </c>
      <c r="BWQ476" s="44" t="str">
        <f t="shared" si="256"/>
        <v>Inviable Sanitariamente</v>
      </c>
      <c r="BWR476" s="44" t="str">
        <f t="shared" si="256"/>
        <v>Inviable Sanitariamente</v>
      </c>
      <c r="BWS476" s="44" t="str">
        <f t="shared" si="256"/>
        <v>Inviable Sanitariamente</v>
      </c>
      <c r="BWT476" s="44" t="str">
        <f t="shared" si="257"/>
        <v>Inviable Sanitariamente</v>
      </c>
      <c r="BWU476" s="44" t="str">
        <f t="shared" si="257"/>
        <v>Inviable Sanitariamente</v>
      </c>
      <c r="BWV476" s="44" t="str">
        <f t="shared" si="257"/>
        <v>Inviable Sanitariamente</v>
      </c>
      <c r="BWW476" s="44" t="str">
        <f t="shared" si="257"/>
        <v>Inviable Sanitariamente</v>
      </c>
      <c r="BWX476" s="44" t="str">
        <f t="shared" si="257"/>
        <v>Inviable Sanitariamente</v>
      </c>
      <c r="BWY476" s="44" t="str">
        <f t="shared" si="257"/>
        <v>Inviable Sanitariamente</v>
      </c>
      <c r="BWZ476" s="44" t="str">
        <f t="shared" si="257"/>
        <v>Inviable Sanitariamente</v>
      </c>
      <c r="BXA476" s="44" t="str">
        <f t="shared" si="257"/>
        <v>Inviable Sanitariamente</v>
      </c>
      <c r="BXB476" s="44" t="str">
        <f t="shared" si="257"/>
        <v>Inviable Sanitariamente</v>
      </c>
      <c r="BXC476" s="44" t="str">
        <f t="shared" si="257"/>
        <v>Inviable Sanitariamente</v>
      </c>
      <c r="BXD476" s="44" t="str">
        <f t="shared" si="258"/>
        <v>Inviable Sanitariamente</v>
      </c>
      <c r="BXE476" s="44" t="str">
        <f t="shared" si="258"/>
        <v>Inviable Sanitariamente</v>
      </c>
      <c r="BXF476" s="44" t="str">
        <f t="shared" si="258"/>
        <v>Inviable Sanitariamente</v>
      </c>
      <c r="BXG476" s="44" t="str">
        <f t="shared" si="258"/>
        <v>Inviable Sanitariamente</v>
      </c>
      <c r="BXH476" s="44" t="str">
        <f t="shared" si="258"/>
        <v>Inviable Sanitariamente</v>
      </c>
      <c r="BXI476" s="44" t="str">
        <f t="shared" si="258"/>
        <v>Inviable Sanitariamente</v>
      </c>
      <c r="BXJ476" s="44" t="str">
        <f t="shared" si="258"/>
        <v>Inviable Sanitariamente</v>
      </c>
      <c r="BXK476" s="44" t="str">
        <f t="shared" si="258"/>
        <v>Inviable Sanitariamente</v>
      </c>
      <c r="BXL476" s="44" t="str">
        <f t="shared" si="258"/>
        <v>Inviable Sanitariamente</v>
      </c>
      <c r="BXM476" s="44" t="str">
        <f t="shared" si="258"/>
        <v>Inviable Sanitariamente</v>
      </c>
      <c r="BXN476" s="44" t="str">
        <f t="shared" si="259"/>
        <v>Inviable Sanitariamente</v>
      </c>
      <c r="BXO476" s="44" t="str">
        <f t="shared" si="259"/>
        <v>Inviable Sanitariamente</v>
      </c>
      <c r="BXP476" s="44" t="str">
        <f t="shared" si="259"/>
        <v>Inviable Sanitariamente</v>
      </c>
      <c r="BXQ476" s="44" t="str">
        <f t="shared" si="259"/>
        <v>Inviable Sanitariamente</v>
      </c>
      <c r="BXR476" s="44" t="str">
        <f t="shared" si="259"/>
        <v>Inviable Sanitariamente</v>
      </c>
      <c r="BXS476" s="44" t="str">
        <f t="shared" si="259"/>
        <v>Inviable Sanitariamente</v>
      </c>
      <c r="BXT476" s="44" t="str">
        <f t="shared" si="259"/>
        <v>Inviable Sanitariamente</v>
      </c>
      <c r="BXU476" s="44" t="str">
        <f t="shared" si="259"/>
        <v>Inviable Sanitariamente</v>
      </c>
      <c r="BXV476" s="44" t="str">
        <f t="shared" si="259"/>
        <v>Inviable Sanitariamente</v>
      </c>
      <c r="BXW476" s="44" t="str">
        <f t="shared" si="259"/>
        <v>Inviable Sanitariamente</v>
      </c>
      <c r="BXX476" s="44" t="str">
        <f t="shared" si="260"/>
        <v>Inviable Sanitariamente</v>
      </c>
      <c r="BXY476" s="44" t="str">
        <f t="shared" si="260"/>
        <v>Inviable Sanitariamente</v>
      </c>
      <c r="BXZ476" s="44" t="str">
        <f t="shared" si="260"/>
        <v>Inviable Sanitariamente</v>
      </c>
      <c r="BYA476" s="44" t="str">
        <f t="shared" si="260"/>
        <v>Inviable Sanitariamente</v>
      </c>
      <c r="BYB476" s="44" t="str">
        <f t="shared" si="260"/>
        <v>Inviable Sanitariamente</v>
      </c>
      <c r="BYC476" s="44" t="str">
        <f t="shared" si="260"/>
        <v>Inviable Sanitariamente</v>
      </c>
      <c r="BYD476" s="44" t="str">
        <f t="shared" si="260"/>
        <v>Inviable Sanitariamente</v>
      </c>
      <c r="BYE476" s="44" t="str">
        <f t="shared" si="260"/>
        <v>Inviable Sanitariamente</v>
      </c>
      <c r="BYF476" s="44" t="str">
        <f t="shared" si="260"/>
        <v>Inviable Sanitariamente</v>
      </c>
      <c r="BYG476" s="44" t="str">
        <f t="shared" si="260"/>
        <v>Inviable Sanitariamente</v>
      </c>
      <c r="BYH476" s="44" t="str">
        <f t="shared" si="261"/>
        <v>Inviable Sanitariamente</v>
      </c>
      <c r="BYI476" s="44" t="str">
        <f t="shared" si="261"/>
        <v>Inviable Sanitariamente</v>
      </c>
      <c r="BYJ476" s="44" t="str">
        <f t="shared" si="261"/>
        <v>Inviable Sanitariamente</v>
      </c>
      <c r="BYK476" s="44" t="str">
        <f t="shared" si="261"/>
        <v>Inviable Sanitariamente</v>
      </c>
      <c r="BYL476" s="44" t="str">
        <f t="shared" si="261"/>
        <v>Inviable Sanitariamente</v>
      </c>
      <c r="BYM476" s="44" t="str">
        <f t="shared" si="261"/>
        <v>Inviable Sanitariamente</v>
      </c>
      <c r="BYN476" s="44" t="str">
        <f t="shared" si="261"/>
        <v>Inviable Sanitariamente</v>
      </c>
      <c r="BYO476" s="44" t="str">
        <f t="shared" si="261"/>
        <v>Inviable Sanitariamente</v>
      </c>
      <c r="BYP476" s="44" t="str">
        <f t="shared" si="261"/>
        <v>Inviable Sanitariamente</v>
      </c>
      <c r="BYQ476" s="44" t="str">
        <f t="shared" si="261"/>
        <v>Inviable Sanitariamente</v>
      </c>
      <c r="BYR476" s="44" t="str">
        <f t="shared" si="262"/>
        <v>Inviable Sanitariamente</v>
      </c>
      <c r="BYS476" s="44" t="str">
        <f t="shared" si="262"/>
        <v>Inviable Sanitariamente</v>
      </c>
      <c r="BYT476" s="44" t="str">
        <f t="shared" si="262"/>
        <v>Inviable Sanitariamente</v>
      </c>
      <c r="BYU476" s="44" t="str">
        <f t="shared" si="262"/>
        <v>Inviable Sanitariamente</v>
      </c>
      <c r="BYV476" s="44" t="str">
        <f t="shared" si="262"/>
        <v>Inviable Sanitariamente</v>
      </c>
      <c r="BYW476" s="44" t="str">
        <f t="shared" si="262"/>
        <v>Inviable Sanitariamente</v>
      </c>
      <c r="BYX476" s="44" t="str">
        <f t="shared" si="262"/>
        <v>Inviable Sanitariamente</v>
      </c>
      <c r="BYY476" s="44" t="str">
        <f t="shared" si="262"/>
        <v>Inviable Sanitariamente</v>
      </c>
      <c r="BYZ476" s="44" t="str">
        <f t="shared" si="262"/>
        <v>Inviable Sanitariamente</v>
      </c>
      <c r="BZA476" s="44" t="str">
        <f t="shared" si="262"/>
        <v>Inviable Sanitariamente</v>
      </c>
      <c r="BZB476" s="44" t="str">
        <f t="shared" si="263"/>
        <v>Inviable Sanitariamente</v>
      </c>
      <c r="BZC476" s="44" t="str">
        <f t="shared" si="263"/>
        <v>Inviable Sanitariamente</v>
      </c>
      <c r="BZD476" s="44" t="str">
        <f t="shared" si="263"/>
        <v>Inviable Sanitariamente</v>
      </c>
      <c r="BZE476" s="44" t="str">
        <f t="shared" si="263"/>
        <v>Inviable Sanitariamente</v>
      </c>
      <c r="BZF476" s="44" t="str">
        <f t="shared" si="263"/>
        <v>Inviable Sanitariamente</v>
      </c>
      <c r="BZG476" s="44" t="str">
        <f t="shared" si="263"/>
        <v>Inviable Sanitariamente</v>
      </c>
      <c r="BZH476" s="44" t="str">
        <f t="shared" si="263"/>
        <v>Inviable Sanitariamente</v>
      </c>
      <c r="BZI476" s="44" t="str">
        <f t="shared" si="263"/>
        <v>Inviable Sanitariamente</v>
      </c>
      <c r="BZJ476" s="44" t="str">
        <f t="shared" si="263"/>
        <v>Inviable Sanitariamente</v>
      </c>
      <c r="BZK476" s="44" t="str">
        <f t="shared" si="263"/>
        <v>Inviable Sanitariamente</v>
      </c>
      <c r="BZL476" s="44" t="str">
        <f t="shared" si="264"/>
        <v>Inviable Sanitariamente</v>
      </c>
      <c r="BZM476" s="44" t="str">
        <f t="shared" si="264"/>
        <v>Inviable Sanitariamente</v>
      </c>
      <c r="BZN476" s="44" t="str">
        <f t="shared" si="264"/>
        <v>Inviable Sanitariamente</v>
      </c>
      <c r="BZO476" s="44" t="str">
        <f t="shared" si="264"/>
        <v>Inviable Sanitariamente</v>
      </c>
      <c r="BZP476" s="44" t="str">
        <f t="shared" si="264"/>
        <v>Inviable Sanitariamente</v>
      </c>
      <c r="BZQ476" s="44" t="str">
        <f t="shared" si="264"/>
        <v>Inviable Sanitariamente</v>
      </c>
      <c r="BZR476" s="44" t="str">
        <f t="shared" si="264"/>
        <v>Inviable Sanitariamente</v>
      </c>
      <c r="BZS476" s="44" t="str">
        <f t="shared" si="264"/>
        <v>Inviable Sanitariamente</v>
      </c>
      <c r="BZT476" s="44" t="str">
        <f t="shared" si="264"/>
        <v>Inviable Sanitariamente</v>
      </c>
      <c r="BZU476" s="44" t="str">
        <f t="shared" si="264"/>
        <v>Inviable Sanitariamente</v>
      </c>
      <c r="BZV476" s="44" t="str">
        <f t="shared" si="265"/>
        <v>Inviable Sanitariamente</v>
      </c>
      <c r="BZW476" s="44" t="str">
        <f t="shared" si="265"/>
        <v>Inviable Sanitariamente</v>
      </c>
      <c r="BZX476" s="44" t="str">
        <f t="shared" si="265"/>
        <v>Inviable Sanitariamente</v>
      </c>
      <c r="BZY476" s="44" t="str">
        <f t="shared" si="265"/>
        <v>Inviable Sanitariamente</v>
      </c>
      <c r="BZZ476" s="44" t="str">
        <f t="shared" si="265"/>
        <v>Inviable Sanitariamente</v>
      </c>
      <c r="CAA476" s="44" t="str">
        <f t="shared" si="265"/>
        <v>Inviable Sanitariamente</v>
      </c>
      <c r="CAB476" s="44" t="str">
        <f t="shared" si="265"/>
        <v>Inviable Sanitariamente</v>
      </c>
      <c r="CAC476" s="44" t="str">
        <f t="shared" si="265"/>
        <v>Inviable Sanitariamente</v>
      </c>
      <c r="CAD476" s="44" t="str">
        <f t="shared" si="265"/>
        <v>Inviable Sanitariamente</v>
      </c>
      <c r="CAE476" s="44" t="str">
        <f t="shared" si="265"/>
        <v>Inviable Sanitariamente</v>
      </c>
      <c r="CAF476" s="44" t="str">
        <f t="shared" si="266"/>
        <v>Inviable Sanitariamente</v>
      </c>
      <c r="CAG476" s="44" t="str">
        <f t="shared" si="266"/>
        <v>Inviable Sanitariamente</v>
      </c>
      <c r="CAH476" s="44" t="str">
        <f t="shared" si="266"/>
        <v>Inviable Sanitariamente</v>
      </c>
      <c r="CAI476" s="44" t="str">
        <f t="shared" si="266"/>
        <v>Inviable Sanitariamente</v>
      </c>
      <c r="CAJ476" s="44" t="str">
        <f t="shared" si="266"/>
        <v>Inviable Sanitariamente</v>
      </c>
      <c r="CAK476" s="44" t="str">
        <f t="shared" si="266"/>
        <v>Inviable Sanitariamente</v>
      </c>
      <c r="CAL476" s="44" t="str">
        <f t="shared" si="266"/>
        <v>Inviable Sanitariamente</v>
      </c>
      <c r="CAM476" s="44" t="str">
        <f t="shared" si="266"/>
        <v>Inviable Sanitariamente</v>
      </c>
      <c r="CAN476" s="44" t="str">
        <f t="shared" si="266"/>
        <v>Inviable Sanitariamente</v>
      </c>
      <c r="CAO476" s="44" t="str">
        <f t="shared" si="266"/>
        <v>Inviable Sanitariamente</v>
      </c>
      <c r="CAP476" s="44" t="str">
        <f t="shared" si="267"/>
        <v>Inviable Sanitariamente</v>
      </c>
      <c r="CAQ476" s="44" t="str">
        <f t="shared" si="267"/>
        <v>Inviable Sanitariamente</v>
      </c>
      <c r="CAR476" s="44" t="str">
        <f t="shared" si="267"/>
        <v>Inviable Sanitariamente</v>
      </c>
      <c r="CAS476" s="44" t="str">
        <f t="shared" si="267"/>
        <v>Inviable Sanitariamente</v>
      </c>
      <c r="CAT476" s="44" t="str">
        <f t="shared" si="267"/>
        <v>Inviable Sanitariamente</v>
      </c>
      <c r="CAU476" s="44" t="str">
        <f t="shared" si="267"/>
        <v>Inviable Sanitariamente</v>
      </c>
      <c r="CAV476" s="44" t="str">
        <f t="shared" si="267"/>
        <v>Inviable Sanitariamente</v>
      </c>
      <c r="CAW476" s="44" t="str">
        <f t="shared" si="267"/>
        <v>Inviable Sanitariamente</v>
      </c>
      <c r="CAX476" s="44" t="str">
        <f t="shared" si="267"/>
        <v>Inviable Sanitariamente</v>
      </c>
      <c r="CAY476" s="44" t="str">
        <f t="shared" si="267"/>
        <v>Inviable Sanitariamente</v>
      </c>
      <c r="CAZ476" s="44" t="str">
        <f t="shared" si="268"/>
        <v>Inviable Sanitariamente</v>
      </c>
      <c r="CBA476" s="44" t="str">
        <f t="shared" si="268"/>
        <v>Inviable Sanitariamente</v>
      </c>
      <c r="CBB476" s="44" t="str">
        <f t="shared" si="268"/>
        <v>Inviable Sanitariamente</v>
      </c>
      <c r="CBC476" s="44" t="str">
        <f t="shared" si="268"/>
        <v>Inviable Sanitariamente</v>
      </c>
      <c r="CBD476" s="44" t="str">
        <f t="shared" si="268"/>
        <v>Inviable Sanitariamente</v>
      </c>
      <c r="CBE476" s="44" t="str">
        <f t="shared" si="268"/>
        <v>Inviable Sanitariamente</v>
      </c>
      <c r="CBF476" s="44" t="str">
        <f t="shared" si="268"/>
        <v>Inviable Sanitariamente</v>
      </c>
      <c r="CBG476" s="44" t="str">
        <f t="shared" si="268"/>
        <v>Inviable Sanitariamente</v>
      </c>
      <c r="CBH476" s="44" t="str">
        <f t="shared" si="268"/>
        <v>Inviable Sanitariamente</v>
      </c>
      <c r="CBI476" s="44" t="str">
        <f t="shared" si="268"/>
        <v>Inviable Sanitariamente</v>
      </c>
      <c r="CBJ476" s="44" t="str">
        <f t="shared" si="269"/>
        <v>Inviable Sanitariamente</v>
      </c>
      <c r="CBK476" s="44" t="str">
        <f t="shared" si="269"/>
        <v>Inviable Sanitariamente</v>
      </c>
      <c r="CBL476" s="44" t="str">
        <f t="shared" si="269"/>
        <v>Inviable Sanitariamente</v>
      </c>
      <c r="CBM476" s="44" t="str">
        <f t="shared" si="269"/>
        <v>Inviable Sanitariamente</v>
      </c>
      <c r="CBN476" s="44" t="str">
        <f t="shared" si="269"/>
        <v>Inviable Sanitariamente</v>
      </c>
      <c r="CBO476" s="44" t="str">
        <f t="shared" si="269"/>
        <v>Inviable Sanitariamente</v>
      </c>
      <c r="CBP476" s="44" t="str">
        <f t="shared" si="269"/>
        <v>Inviable Sanitariamente</v>
      </c>
      <c r="CBQ476" s="44" t="str">
        <f t="shared" si="269"/>
        <v>Inviable Sanitariamente</v>
      </c>
      <c r="CBR476" s="44" t="str">
        <f t="shared" si="269"/>
        <v>Inviable Sanitariamente</v>
      </c>
      <c r="CBS476" s="44" t="str">
        <f t="shared" si="269"/>
        <v>Inviable Sanitariamente</v>
      </c>
      <c r="CBT476" s="44" t="str">
        <f t="shared" si="270"/>
        <v>Inviable Sanitariamente</v>
      </c>
      <c r="CBU476" s="44" t="str">
        <f t="shared" si="270"/>
        <v>Inviable Sanitariamente</v>
      </c>
      <c r="CBV476" s="44" t="str">
        <f t="shared" si="270"/>
        <v>Inviable Sanitariamente</v>
      </c>
      <c r="CBW476" s="44" t="str">
        <f t="shared" si="270"/>
        <v>Inviable Sanitariamente</v>
      </c>
      <c r="CBX476" s="44" t="str">
        <f t="shared" si="270"/>
        <v>Inviable Sanitariamente</v>
      </c>
      <c r="CBY476" s="44" t="str">
        <f t="shared" si="270"/>
        <v>Inviable Sanitariamente</v>
      </c>
      <c r="CBZ476" s="44" t="str">
        <f t="shared" si="270"/>
        <v>Inviable Sanitariamente</v>
      </c>
      <c r="CCA476" s="44" t="str">
        <f t="shared" si="270"/>
        <v>Inviable Sanitariamente</v>
      </c>
      <c r="CCB476" s="44" t="str">
        <f t="shared" si="270"/>
        <v>Inviable Sanitariamente</v>
      </c>
      <c r="CCC476" s="44" t="str">
        <f t="shared" si="270"/>
        <v>Inviable Sanitariamente</v>
      </c>
      <c r="CCD476" s="44" t="str">
        <f t="shared" si="271"/>
        <v>Inviable Sanitariamente</v>
      </c>
      <c r="CCE476" s="44" t="str">
        <f t="shared" si="271"/>
        <v>Inviable Sanitariamente</v>
      </c>
      <c r="CCF476" s="44" t="str">
        <f t="shared" si="271"/>
        <v>Inviable Sanitariamente</v>
      </c>
      <c r="CCG476" s="44" t="str">
        <f t="shared" si="271"/>
        <v>Inviable Sanitariamente</v>
      </c>
      <c r="CCH476" s="44" t="str">
        <f t="shared" si="271"/>
        <v>Inviable Sanitariamente</v>
      </c>
      <c r="CCI476" s="44" t="str">
        <f t="shared" si="271"/>
        <v>Inviable Sanitariamente</v>
      </c>
      <c r="CCJ476" s="44" t="str">
        <f t="shared" si="271"/>
        <v>Inviable Sanitariamente</v>
      </c>
      <c r="CCK476" s="44" t="str">
        <f t="shared" si="271"/>
        <v>Inviable Sanitariamente</v>
      </c>
      <c r="CCL476" s="44" t="str">
        <f t="shared" si="271"/>
        <v>Inviable Sanitariamente</v>
      </c>
      <c r="CCM476" s="44" t="str">
        <f t="shared" si="271"/>
        <v>Inviable Sanitariamente</v>
      </c>
      <c r="CCN476" s="44" t="str">
        <f t="shared" si="272"/>
        <v>Inviable Sanitariamente</v>
      </c>
      <c r="CCO476" s="44" t="str">
        <f t="shared" si="272"/>
        <v>Inviable Sanitariamente</v>
      </c>
      <c r="CCP476" s="44" t="str">
        <f t="shared" si="272"/>
        <v>Inviable Sanitariamente</v>
      </c>
      <c r="CCQ476" s="44" t="str">
        <f t="shared" si="272"/>
        <v>Inviable Sanitariamente</v>
      </c>
      <c r="CCR476" s="44" t="str">
        <f t="shared" si="272"/>
        <v>Inviable Sanitariamente</v>
      </c>
      <c r="CCS476" s="44" t="str">
        <f t="shared" si="272"/>
        <v>Inviable Sanitariamente</v>
      </c>
      <c r="CCT476" s="44" t="str">
        <f t="shared" si="272"/>
        <v>Inviable Sanitariamente</v>
      </c>
      <c r="CCU476" s="44" t="str">
        <f t="shared" si="272"/>
        <v>Inviable Sanitariamente</v>
      </c>
      <c r="CCV476" s="44" t="str">
        <f t="shared" si="272"/>
        <v>Inviable Sanitariamente</v>
      </c>
      <c r="CCW476" s="44" t="str">
        <f t="shared" si="272"/>
        <v>Inviable Sanitariamente</v>
      </c>
      <c r="CCX476" s="44" t="str">
        <f t="shared" si="273"/>
        <v>Inviable Sanitariamente</v>
      </c>
      <c r="CCY476" s="44" t="str">
        <f t="shared" si="273"/>
        <v>Inviable Sanitariamente</v>
      </c>
      <c r="CCZ476" s="44" t="str">
        <f t="shared" si="273"/>
        <v>Inviable Sanitariamente</v>
      </c>
      <c r="CDA476" s="44" t="str">
        <f t="shared" si="273"/>
        <v>Inviable Sanitariamente</v>
      </c>
      <c r="CDB476" s="44" t="str">
        <f t="shared" si="273"/>
        <v>Inviable Sanitariamente</v>
      </c>
      <c r="CDC476" s="44" t="str">
        <f t="shared" si="273"/>
        <v>Inviable Sanitariamente</v>
      </c>
      <c r="CDD476" s="44" t="str">
        <f t="shared" si="273"/>
        <v>Inviable Sanitariamente</v>
      </c>
      <c r="CDE476" s="44" t="str">
        <f t="shared" si="273"/>
        <v>Inviable Sanitariamente</v>
      </c>
      <c r="CDF476" s="44" t="str">
        <f t="shared" si="273"/>
        <v>Inviable Sanitariamente</v>
      </c>
      <c r="CDG476" s="44" t="str">
        <f t="shared" si="273"/>
        <v>Inviable Sanitariamente</v>
      </c>
      <c r="CDH476" s="44" t="str">
        <f t="shared" si="274"/>
        <v>Inviable Sanitariamente</v>
      </c>
      <c r="CDI476" s="44" t="str">
        <f t="shared" si="274"/>
        <v>Inviable Sanitariamente</v>
      </c>
      <c r="CDJ476" s="44" t="str">
        <f t="shared" si="274"/>
        <v>Inviable Sanitariamente</v>
      </c>
      <c r="CDK476" s="44" t="str">
        <f t="shared" si="274"/>
        <v>Inviable Sanitariamente</v>
      </c>
      <c r="CDL476" s="44" t="str">
        <f t="shared" si="274"/>
        <v>Inviable Sanitariamente</v>
      </c>
      <c r="CDM476" s="44" t="str">
        <f t="shared" si="274"/>
        <v>Inviable Sanitariamente</v>
      </c>
      <c r="CDN476" s="44" t="str">
        <f t="shared" si="274"/>
        <v>Inviable Sanitariamente</v>
      </c>
      <c r="CDO476" s="44" t="str">
        <f t="shared" si="274"/>
        <v>Inviable Sanitariamente</v>
      </c>
      <c r="CDP476" s="44" t="str">
        <f t="shared" si="274"/>
        <v>Inviable Sanitariamente</v>
      </c>
      <c r="CDQ476" s="44" t="str">
        <f t="shared" si="274"/>
        <v>Inviable Sanitariamente</v>
      </c>
      <c r="CDR476" s="44" t="str">
        <f t="shared" si="275"/>
        <v>Inviable Sanitariamente</v>
      </c>
      <c r="CDS476" s="44" t="str">
        <f t="shared" si="275"/>
        <v>Inviable Sanitariamente</v>
      </c>
      <c r="CDT476" s="44" t="str">
        <f t="shared" si="275"/>
        <v>Inviable Sanitariamente</v>
      </c>
      <c r="CDU476" s="44" t="str">
        <f t="shared" si="275"/>
        <v>Inviable Sanitariamente</v>
      </c>
      <c r="CDV476" s="44" t="str">
        <f t="shared" si="275"/>
        <v>Inviable Sanitariamente</v>
      </c>
      <c r="CDW476" s="44" t="str">
        <f t="shared" si="275"/>
        <v>Inviable Sanitariamente</v>
      </c>
      <c r="CDX476" s="44" t="str">
        <f t="shared" si="275"/>
        <v>Inviable Sanitariamente</v>
      </c>
      <c r="CDY476" s="44" t="str">
        <f t="shared" si="275"/>
        <v>Inviable Sanitariamente</v>
      </c>
      <c r="CDZ476" s="44" t="str">
        <f t="shared" si="275"/>
        <v>Inviable Sanitariamente</v>
      </c>
      <c r="CEA476" s="44" t="str">
        <f t="shared" si="275"/>
        <v>Inviable Sanitariamente</v>
      </c>
      <c r="CEB476" s="44" t="str">
        <f t="shared" si="276"/>
        <v>Inviable Sanitariamente</v>
      </c>
      <c r="CEC476" s="44" t="str">
        <f t="shared" si="276"/>
        <v>Inviable Sanitariamente</v>
      </c>
      <c r="CED476" s="44" t="str">
        <f t="shared" si="276"/>
        <v>Inviable Sanitariamente</v>
      </c>
      <c r="CEE476" s="44" t="str">
        <f t="shared" si="276"/>
        <v>Inviable Sanitariamente</v>
      </c>
      <c r="CEF476" s="44" t="str">
        <f t="shared" si="276"/>
        <v>Inviable Sanitariamente</v>
      </c>
      <c r="CEG476" s="44" t="str">
        <f t="shared" si="276"/>
        <v>Inviable Sanitariamente</v>
      </c>
      <c r="CEH476" s="44" t="str">
        <f t="shared" si="276"/>
        <v>Inviable Sanitariamente</v>
      </c>
      <c r="CEI476" s="44" t="str">
        <f t="shared" si="276"/>
        <v>Inviable Sanitariamente</v>
      </c>
      <c r="CEJ476" s="44" t="str">
        <f t="shared" si="276"/>
        <v>Inviable Sanitariamente</v>
      </c>
      <c r="CEK476" s="44" t="str">
        <f t="shared" si="276"/>
        <v>Inviable Sanitariamente</v>
      </c>
      <c r="CEL476" s="44" t="str">
        <f t="shared" si="277"/>
        <v>Inviable Sanitariamente</v>
      </c>
      <c r="CEM476" s="44" t="str">
        <f t="shared" si="277"/>
        <v>Inviable Sanitariamente</v>
      </c>
      <c r="CEN476" s="44" t="str">
        <f t="shared" si="277"/>
        <v>Inviable Sanitariamente</v>
      </c>
      <c r="CEO476" s="44" t="str">
        <f t="shared" si="277"/>
        <v>Inviable Sanitariamente</v>
      </c>
      <c r="CEP476" s="44" t="str">
        <f t="shared" si="277"/>
        <v>Inviable Sanitariamente</v>
      </c>
      <c r="CEQ476" s="44" t="str">
        <f t="shared" si="277"/>
        <v>Inviable Sanitariamente</v>
      </c>
      <c r="CER476" s="44" t="str">
        <f t="shared" si="277"/>
        <v>Inviable Sanitariamente</v>
      </c>
      <c r="CES476" s="44" t="str">
        <f t="shared" si="277"/>
        <v>Inviable Sanitariamente</v>
      </c>
      <c r="CET476" s="44" t="str">
        <f t="shared" si="277"/>
        <v>Inviable Sanitariamente</v>
      </c>
      <c r="CEU476" s="44" t="str">
        <f t="shared" si="277"/>
        <v>Inviable Sanitariamente</v>
      </c>
      <c r="CEV476" s="44" t="str">
        <f t="shared" si="278"/>
        <v>Inviable Sanitariamente</v>
      </c>
      <c r="CEW476" s="44" t="str">
        <f t="shared" si="278"/>
        <v>Inviable Sanitariamente</v>
      </c>
      <c r="CEX476" s="44" t="str">
        <f t="shared" si="278"/>
        <v>Inviable Sanitariamente</v>
      </c>
      <c r="CEY476" s="44" t="str">
        <f t="shared" si="278"/>
        <v>Inviable Sanitariamente</v>
      </c>
      <c r="CEZ476" s="44" t="str">
        <f t="shared" si="278"/>
        <v>Inviable Sanitariamente</v>
      </c>
      <c r="CFA476" s="44" t="str">
        <f t="shared" si="278"/>
        <v>Inviable Sanitariamente</v>
      </c>
      <c r="CFB476" s="44" t="str">
        <f t="shared" si="278"/>
        <v>Inviable Sanitariamente</v>
      </c>
      <c r="CFC476" s="44" t="str">
        <f t="shared" si="278"/>
        <v>Inviable Sanitariamente</v>
      </c>
      <c r="CFD476" s="44" t="str">
        <f t="shared" si="278"/>
        <v>Inviable Sanitariamente</v>
      </c>
      <c r="CFE476" s="44" t="str">
        <f t="shared" si="278"/>
        <v>Inviable Sanitariamente</v>
      </c>
      <c r="CFF476" s="44" t="str">
        <f t="shared" si="279"/>
        <v>Inviable Sanitariamente</v>
      </c>
      <c r="CFG476" s="44" t="str">
        <f t="shared" si="279"/>
        <v>Inviable Sanitariamente</v>
      </c>
      <c r="CFH476" s="44" t="str">
        <f t="shared" si="279"/>
        <v>Inviable Sanitariamente</v>
      </c>
      <c r="CFI476" s="44" t="str">
        <f t="shared" si="279"/>
        <v>Inviable Sanitariamente</v>
      </c>
      <c r="CFJ476" s="44" t="str">
        <f t="shared" si="279"/>
        <v>Inviable Sanitariamente</v>
      </c>
      <c r="CFK476" s="44" t="str">
        <f t="shared" si="279"/>
        <v>Inviable Sanitariamente</v>
      </c>
      <c r="CFL476" s="44" t="str">
        <f t="shared" si="279"/>
        <v>Inviable Sanitariamente</v>
      </c>
      <c r="CFM476" s="44" t="str">
        <f t="shared" si="279"/>
        <v>Inviable Sanitariamente</v>
      </c>
      <c r="CFN476" s="44" t="str">
        <f t="shared" si="279"/>
        <v>Inviable Sanitariamente</v>
      </c>
      <c r="CFO476" s="44" t="str">
        <f t="shared" si="279"/>
        <v>Inviable Sanitariamente</v>
      </c>
      <c r="CFP476" s="44" t="str">
        <f t="shared" si="280"/>
        <v>Inviable Sanitariamente</v>
      </c>
      <c r="CFQ476" s="44" t="str">
        <f t="shared" si="280"/>
        <v>Inviable Sanitariamente</v>
      </c>
      <c r="CFR476" s="44" t="str">
        <f t="shared" si="280"/>
        <v>Inviable Sanitariamente</v>
      </c>
      <c r="CFS476" s="44" t="str">
        <f t="shared" si="280"/>
        <v>Inviable Sanitariamente</v>
      </c>
      <c r="CFT476" s="44" t="str">
        <f t="shared" si="280"/>
        <v>Inviable Sanitariamente</v>
      </c>
      <c r="CFU476" s="44" t="str">
        <f t="shared" si="280"/>
        <v>Inviable Sanitariamente</v>
      </c>
      <c r="CFV476" s="44" t="str">
        <f t="shared" si="280"/>
        <v>Inviable Sanitariamente</v>
      </c>
      <c r="CFW476" s="44" t="str">
        <f t="shared" si="280"/>
        <v>Inviable Sanitariamente</v>
      </c>
      <c r="CFX476" s="44" t="str">
        <f t="shared" si="280"/>
        <v>Inviable Sanitariamente</v>
      </c>
      <c r="CFY476" s="44" t="str">
        <f t="shared" si="280"/>
        <v>Inviable Sanitariamente</v>
      </c>
      <c r="CFZ476" s="44" t="str">
        <f t="shared" si="281"/>
        <v>Inviable Sanitariamente</v>
      </c>
      <c r="CGA476" s="44" t="str">
        <f t="shared" si="281"/>
        <v>Inviable Sanitariamente</v>
      </c>
      <c r="CGB476" s="44" t="str">
        <f t="shared" si="281"/>
        <v>Inviable Sanitariamente</v>
      </c>
      <c r="CGC476" s="44" t="str">
        <f t="shared" si="281"/>
        <v>Inviable Sanitariamente</v>
      </c>
      <c r="CGD476" s="44" t="str">
        <f t="shared" si="281"/>
        <v>Inviable Sanitariamente</v>
      </c>
      <c r="CGE476" s="44" t="str">
        <f t="shared" si="281"/>
        <v>Inviable Sanitariamente</v>
      </c>
      <c r="CGF476" s="44" t="str">
        <f t="shared" si="281"/>
        <v>Inviable Sanitariamente</v>
      </c>
      <c r="CGG476" s="44" t="str">
        <f t="shared" si="281"/>
        <v>Inviable Sanitariamente</v>
      </c>
      <c r="CGH476" s="44" t="str">
        <f t="shared" si="281"/>
        <v>Inviable Sanitariamente</v>
      </c>
      <c r="CGI476" s="44" t="str">
        <f t="shared" si="281"/>
        <v>Inviable Sanitariamente</v>
      </c>
      <c r="CGJ476" s="44" t="str">
        <f t="shared" si="282"/>
        <v>Inviable Sanitariamente</v>
      </c>
      <c r="CGK476" s="44" t="str">
        <f t="shared" si="282"/>
        <v>Inviable Sanitariamente</v>
      </c>
      <c r="CGL476" s="44" t="str">
        <f t="shared" si="282"/>
        <v>Inviable Sanitariamente</v>
      </c>
      <c r="CGM476" s="44" t="str">
        <f t="shared" si="282"/>
        <v>Inviable Sanitariamente</v>
      </c>
      <c r="CGN476" s="44" t="str">
        <f t="shared" si="282"/>
        <v>Inviable Sanitariamente</v>
      </c>
      <c r="CGO476" s="44" t="str">
        <f t="shared" si="282"/>
        <v>Inviable Sanitariamente</v>
      </c>
      <c r="CGP476" s="44" t="str">
        <f t="shared" si="282"/>
        <v>Inviable Sanitariamente</v>
      </c>
      <c r="CGQ476" s="44" t="str">
        <f t="shared" si="282"/>
        <v>Inviable Sanitariamente</v>
      </c>
      <c r="CGR476" s="44" t="str">
        <f t="shared" si="282"/>
        <v>Inviable Sanitariamente</v>
      </c>
      <c r="CGS476" s="44" t="str">
        <f t="shared" si="282"/>
        <v>Inviable Sanitariamente</v>
      </c>
      <c r="CGT476" s="44" t="str">
        <f t="shared" si="283"/>
        <v>Inviable Sanitariamente</v>
      </c>
      <c r="CGU476" s="44" t="str">
        <f t="shared" si="283"/>
        <v>Inviable Sanitariamente</v>
      </c>
      <c r="CGV476" s="44" t="str">
        <f t="shared" si="283"/>
        <v>Inviable Sanitariamente</v>
      </c>
      <c r="CGW476" s="44" t="str">
        <f t="shared" si="283"/>
        <v>Inviable Sanitariamente</v>
      </c>
      <c r="CGX476" s="44" t="str">
        <f t="shared" si="283"/>
        <v>Inviable Sanitariamente</v>
      </c>
      <c r="CGY476" s="44" t="str">
        <f t="shared" si="283"/>
        <v>Inviable Sanitariamente</v>
      </c>
      <c r="CGZ476" s="44" t="str">
        <f t="shared" si="283"/>
        <v>Inviable Sanitariamente</v>
      </c>
      <c r="CHA476" s="44" t="str">
        <f t="shared" si="283"/>
        <v>Inviable Sanitariamente</v>
      </c>
      <c r="CHB476" s="44" t="str">
        <f t="shared" si="283"/>
        <v>Inviable Sanitariamente</v>
      </c>
      <c r="CHC476" s="44" t="str">
        <f t="shared" si="283"/>
        <v>Inviable Sanitariamente</v>
      </c>
      <c r="CHD476" s="44" t="str">
        <f t="shared" si="284"/>
        <v>Inviable Sanitariamente</v>
      </c>
      <c r="CHE476" s="44" t="str">
        <f t="shared" si="284"/>
        <v>Inviable Sanitariamente</v>
      </c>
      <c r="CHF476" s="44" t="str">
        <f t="shared" si="284"/>
        <v>Inviable Sanitariamente</v>
      </c>
      <c r="CHG476" s="44" t="str">
        <f t="shared" si="284"/>
        <v>Inviable Sanitariamente</v>
      </c>
      <c r="CHH476" s="44" t="str">
        <f t="shared" si="284"/>
        <v>Inviable Sanitariamente</v>
      </c>
      <c r="CHI476" s="44" t="str">
        <f t="shared" si="284"/>
        <v>Inviable Sanitariamente</v>
      </c>
      <c r="CHJ476" s="44" t="str">
        <f t="shared" si="284"/>
        <v>Inviable Sanitariamente</v>
      </c>
      <c r="CHK476" s="44" t="str">
        <f t="shared" si="284"/>
        <v>Inviable Sanitariamente</v>
      </c>
      <c r="CHL476" s="44" t="str">
        <f t="shared" si="284"/>
        <v>Inviable Sanitariamente</v>
      </c>
      <c r="CHM476" s="44" t="str">
        <f t="shared" si="284"/>
        <v>Inviable Sanitariamente</v>
      </c>
      <c r="CHN476" s="44" t="str">
        <f t="shared" si="285"/>
        <v>Inviable Sanitariamente</v>
      </c>
      <c r="CHO476" s="44" t="str">
        <f t="shared" si="285"/>
        <v>Inviable Sanitariamente</v>
      </c>
      <c r="CHP476" s="44" t="str">
        <f t="shared" si="285"/>
        <v>Inviable Sanitariamente</v>
      </c>
      <c r="CHQ476" s="44" t="str">
        <f t="shared" si="285"/>
        <v>Inviable Sanitariamente</v>
      </c>
      <c r="CHR476" s="44" t="str">
        <f t="shared" si="285"/>
        <v>Inviable Sanitariamente</v>
      </c>
      <c r="CHS476" s="44" t="str">
        <f t="shared" si="285"/>
        <v>Inviable Sanitariamente</v>
      </c>
      <c r="CHT476" s="44" t="str">
        <f t="shared" si="285"/>
        <v>Inviable Sanitariamente</v>
      </c>
      <c r="CHU476" s="44" t="str">
        <f t="shared" si="285"/>
        <v>Inviable Sanitariamente</v>
      </c>
      <c r="CHV476" s="44" t="str">
        <f t="shared" si="285"/>
        <v>Inviable Sanitariamente</v>
      </c>
      <c r="CHW476" s="44" t="str">
        <f t="shared" si="285"/>
        <v>Inviable Sanitariamente</v>
      </c>
      <c r="CHX476" s="44" t="str">
        <f t="shared" si="286"/>
        <v>Inviable Sanitariamente</v>
      </c>
      <c r="CHY476" s="44" t="str">
        <f t="shared" si="286"/>
        <v>Inviable Sanitariamente</v>
      </c>
      <c r="CHZ476" s="44" t="str">
        <f t="shared" si="286"/>
        <v>Inviable Sanitariamente</v>
      </c>
      <c r="CIA476" s="44" t="str">
        <f t="shared" si="286"/>
        <v>Inviable Sanitariamente</v>
      </c>
      <c r="CIB476" s="44" t="str">
        <f t="shared" si="286"/>
        <v>Inviable Sanitariamente</v>
      </c>
      <c r="CIC476" s="44" t="str">
        <f t="shared" si="286"/>
        <v>Inviable Sanitariamente</v>
      </c>
      <c r="CID476" s="44" t="str">
        <f t="shared" si="286"/>
        <v>Inviable Sanitariamente</v>
      </c>
      <c r="CIE476" s="44" t="str">
        <f t="shared" si="286"/>
        <v>Inviable Sanitariamente</v>
      </c>
      <c r="CIF476" s="44" t="str">
        <f t="shared" si="286"/>
        <v>Inviable Sanitariamente</v>
      </c>
      <c r="CIG476" s="44" t="str">
        <f t="shared" si="286"/>
        <v>Inviable Sanitariamente</v>
      </c>
      <c r="CIH476" s="44" t="str">
        <f t="shared" si="287"/>
        <v>Inviable Sanitariamente</v>
      </c>
      <c r="CII476" s="44" t="str">
        <f t="shared" si="287"/>
        <v>Inviable Sanitariamente</v>
      </c>
      <c r="CIJ476" s="44" t="str">
        <f t="shared" si="287"/>
        <v>Inviable Sanitariamente</v>
      </c>
      <c r="CIK476" s="44" t="str">
        <f t="shared" si="287"/>
        <v>Inviable Sanitariamente</v>
      </c>
      <c r="CIL476" s="44" t="str">
        <f t="shared" si="287"/>
        <v>Inviable Sanitariamente</v>
      </c>
      <c r="CIM476" s="44" t="str">
        <f t="shared" si="287"/>
        <v>Inviable Sanitariamente</v>
      </c>
      <c r="CIN476" s="44" t="str">
        <f t="shared" si="287"/>
        <v>Inviable Sanitariamente</v>
      </c>
      <c r="CIO476" s="44" t="str">
        <f t="shared" si="287"/>
        <v>Inviable Sanitariamente</v>
      </c>
      <c r="CIP476" s="44" t="str">
        <f t="shared" si="287"/>
        <v>Inviable Sanitariamente</v>
      </c>
      <c r="CIQ476" s="44" t="str">
        <f t="shared" si="287"/>
        <v>Inviable Sanitariamente</v>
      </c>
      <c r="CIR476" s="44" t="str">
        <f t="shared" si="288"/>
        <v>Inviable Sanitariamente</v>
      </c>
      <c r="CIS476" s="44" t="str">
        <f t="shared" si="288"/>
        <v>Inviable Sanitariamente</v>
      </c>
      <c r="CIT476" s="44" t="str">
        <f t="shared" si="288"/>
        <v>Inviable Sanitariamente</v>
      </c>
      <c r="CIU476" s="44" t="str">
        <f t="shared" si="288"/>
        <v>Inviable Sanitariamente</v>
      </c>
      <c r="CIV476" s="44" t="str">
        <f t="shared" si="288"/>
        <v>Inviable Sanitariamente</v>
      </c>
      <c r="CIW476" s="44" t="str">
        <f t="shared" si="288"/>
        <v>Inviable Sanitariamente</v>
      </c>
      <c r="CIX476" s="44" t="str">
        <f t="shared" si="288"/>
        <v>Inviable Sanitariamente</v>
      </c>
      <c r="CIY476" s="44" t="str">
        <f t="shared" si="288"/>
        <v>Inviable Sanitariamente</v>
      </c>
      <c r="CIZ476" s="44" t="str">
        <f t="shared" si="288"/>
        <v>Inviable Sanitariamente</v>
      </c>
      <c r="CJA476" s="44" t="str">
        <f t="shared" si="288"/>
        <v>Inviable Sanitariamente</v>
      </c>
      <c r="CJB476" s="44" t="str">
        <f t="shared" si="289"/>
        <v>Inviable Sanitariamente</v>
      </c>
      <c r="CJC476" s="44" t="str">
        <f t="shared" si="289"/>
        <v>Inviable Sanitariamente</v>
      </c>
      <c r="CJD476" s="44" t="str">
        <f t="shared" si="289"/>
        <v>Inviable Sanitariamente</v>
      </c>
      <c r="CJE476" s="44" t="str">
        <f t="shared" si="289"/>
        <v>Inviable Sanitariamente</v>
      </c>
      <c r="CJF476" s="44" t="str">
        <f t="shared" si="289"/>
        <v>Inviable Sanitariamente</v>
      </c>
      <c r="CJG476" s="44" t="str">
        <f t="shared" si="289"/>
        <v>Inviable Sanitariamente</v>
      </c>
      <c r="CJH476" s="44" t="str">
        <f t="shared" si="289"/>
        <v>Inviable Sanitariamente</v>
      </c>
      <c r="CJI476" s="44" t="str">
        <f t="shared" si="289"/>
        <v>Inviable Sanitariamente</v>
      </c>
      <c r="CJJ476" s="44" t="str">
        <f t="shared" si="289"/>
        <v>Inviable Sanitariamente</v>
      </c>
      <c r="CJK476" s="44" t="str">
        <f t="shared" si="289"/>
        <v>Inviable Sanitariamente</v>
      </c>
      <c r="CJL476" s="44" t="str">
        <f t="shared" si="290"/>
        <v>Inviable Sanitariamente</v>
      </c>
      <c r="CJM476" s="44" t="str">
        <f t="shared" si="290"/>
        <v>Inviable Sanitariamente</v>
      </c>
      <c r="CJN476" s="44" t="str">
        <f t="shared" si="290"/>
        <v>Inviable Sanitariamente</v>
      </c>
      <c r="CJO476" s="44" t="str">
        <f t="shared" si="290"/>
        <v>Inviable Sanitariamente</v>
      </c>
      <c r="CJP476" s="44" t="str">
        <f t="shared" si="290"/>
        <v>Inviable Sanitariamente</v>
      </c>
      <c r="CJQ476" s="44" t="str">
        <f t="shared" si="290"/>
        <v>Inviable Sanitariamente</v>
      </c>
      <c r="CJR476" s="44" t="str">
        <f t="shared" si="290"/>
        <v>Inviable Sanitariamente</v>
      </c>
      <c r="CJS476" s="44" t="str">
        <f t="shared" si="290"/>
        <v>Inviable Sanitariamente</v>
      </c>
      <c r="CJT476" s="44" t="str">
        <f t="shared" si="290"/>
        <v>Inviable Sanitariamente</v>
      </c>
      <c r="CJU476" s="44" t="str">
        <f t="shared" si="290"/>
        <v>Inviable Sanitariamente</v>
      </c>
      <c r="CJV476" s="44" t="str">
        <f t="shared" si="291"/>
        <v>Inviable Sanitariamente</v>
      </c>
      <c r="CJW476" s="44" t="str">
        <f t="shared" si="291"/>
        <v>Inviable Sanitariamente</v>
      </c>
      <c r="CJX476" s="44" t="str">
        <f t="shared" si="291"/>
        <v>Inviable Sanitariamente</v>
      </c>
      <c r="CJY476" s="44" t="str">
        <f t="shared" si="291"/>
        <v>Inviable Sanitariamente</v>
      </c>
      <c r="CJZ476" s="44" t="str">
        <f t="shared" si="291"/>
        <v>Inviable Sanitariamente</v>
      </c>
      <c r="CKA476" s="44" t="str">
        <f t="shared" si="291"/>
        <v>Inviable Sanitariamente</v>
      </c>
      <c r="CKB476" s="44" t="str">
        <f t="shared" si="291"/>
        <v>Inviable Sanitariamente</v>
      </c>
      <c r="CKC476" s="44" t="str">
        <f t="shared" si="291"/>
        <v>Inviable Sanitariamente</v>
      </c>
      <c r="CKD476" s="44" t="str">
        <f t="shared" si="291"/>
        <v>Inviable Sanitariamente</v>
      </c>
      <c r="CKE476" s="44" t="str">
        <f t="shared" si="291"/>
        <v>Inviable Sanitariamente</v>
      </c>
      <c r="CKF476" s="44" t="str">
        <f t="shared" si="292"/>
        <v>Inviable Sanitariamente</v>
      </c>
      <c r="CKG476" s="44" t="str">
        <f t="shared" si="292"/>
        <v>Inviable Sanitariamente</v>
      </c>
      <c r="CKH476" s="44" t="str">
        <f t="shared" si="292"/>
        <v>Inviable Sanitariamente</v>
      </c>
      <c r="CKI476" s="44" t="str">
        <f t="shared" si="292"/>
        <v>Inviable Sanitariamente</v>
      </c>
      <c r="CKJ476" s="44" t="str">
        <f t="shared" si="292"/>
        <v>Inviable Sanitariamente</v>
      </c>
      <c r="CKK476" s="44" t="str">
        <f t="shared" si="292"/>
        <v>Inviable Sanitariamente</v>
      </c>
      <c r="CKL476" s="44" t="str">
        <f t="shared" si="292"/>
        <v>Inviable Sanitariamente</v>
      </c>
      <c r="CKM476" s="44" t="str">
        <f t="shared" si="292"/>
        <v>Inviable Sanitariamente</v>
      </c>
      <c r="CKN476" s="44" t="str">
        <f t="shared" si="292"/>
        <v>Inviable Sanitariamente</v>
      </c>
      <c r="CKO476" s="44" t="str">
        <f t="shared" si="292"/>
        <v>Inviable Sanitariamente</v>
      </c>
      <c r="CKP476" s="44" t="str">
        <f t="shared" si="293"/>
        <v>Inviable Sanitariamente</v>
      </c>
      <c r="CKQ476" s="44" t="str">
        <f t="shared" si="293"/>
        <v>Inviable Sanitariamente</v>
      </c>
      <c r="CKR476" s="44" t="str">
        <f t="shared" si="293"/>
        <v>Inviable Sanitariamente</v>
      </c>
      <c r="CKS476" s="44" t="str">
        <f t="shared" si="293"/>
        <v>Inviable Sanitariamente</v>
      </c>
      <c r="CKT476" s="44" t="str">
        <f t="shared" si="293"/>
        <v>Inviable Sanitariamente</v>
      </c>
      <c r="CKU476" s="44" t="str">
        <f t="shared" si="293"/>
        <v>Inviable Sanitariamente</v>
      </c>
      <c r="CKV476" s="44" t="str">
        <f t="shared" si="293"/>
        <v>Inviable Sanitariamente</v>
      </c>
      <c r="CKW476" s="44" t="str">
        <f t="shared" si="293"/>
        <v>Inviable Sanitariamente</v>
      </c>
      <c r="CKX476" s="44" t="str">
        <f t="shared" si="293"/>
        <v>Inviable Sanitariamente</v>
      </c>
      <c r="CKY476" s="44" t="str">
        <f t="shared" si="293"/>
        <v>Inviable Sanitariamente</v>
      </c>
      <c r="CKZ476" s="44" t="str">
        <f t="shared" si="294"/>
        <v>Inviable Sanitariamente</v>
      </c>
      <c r="CLA476" s="44" t="str">
        <f t="shared" si="294"/>
        <v>Inviable Sanitariamente</v>
      </c>
      <c r="CLB476" s="44" t="str">
        <f t="shared" si="294"/>
        <v>Inviable Sanitariamente</v>
      </c>
      <c r="CLC476" s="44" t="str">
        <f t="shared" si="294"/>
        <v>Inviable Sanitariamente</v>
      </c>
      <c r="CLD476" s="44" t="str">
        <f t="shared" si="294"/>
        <v>Inviable Sanitariamente</v>
      </c>
      <c r="CLE476" s="44" t="str">
        <f t="shared" si="294"/>
        <v>Inviable Sanitariamente</v>
      </c>
      <c r="CLF476" s="44" t="str">
        <f t="shared" si="294"/>
        <v>Inviable Sanitariamente</v>
      </c>
      <c r="CLG476" s="44" t="str">
        <f t="shared" si="294"/>
        <v>Inviable Sanitariamente</v>
      </c>
      <c r="CLH476" s="44" t="str">
        <f t="shared" si="294"/>
        <v>Inviable Sanitariamente</v>
      </c>
      <c r="CLI476" s="44" t="str">
        <f t="shared" si="294"/>
        <v>Inviable Sanitariamente</v>
      </c>
      <c r="CLJ476" s="44" t="str">
        <f t="shared" si="295"/>
        <v>Inviable Sanitariamente</v>
      </c>
      <c r="CLK476" s="44" t="str">
        <f t="shared" si="295"/>
        <v>Inviable Sanitariamente</v>
      </c>
      <c r="CLL476" s="44" t="str">
        <f t="shared" si="295"/>
        <v>Inviable Sanitariamente</v>
      </c>
      <c r="CLM476" s="44" t="str">
        <f t="shared" si="295"/>
        <v>Inviable Sanitariamente</v>
      </c>
      <c r="CLN476" s="44" t="str">
        <f t="shared" si="295"/>
        <v>Inviable Sanitariamente</v>
      </c>
      <c r="CLO476" s="44" t="str">
        <f t="shared" si="295"/>
        <v>Inviable Sanitariamente</v>
      </c>
      <c r="CLP476" s="44" t="str">
        <f t="shared" si="295"/>
        <v>Inviable Sanitariamente</v>
      </c>
      <c r="CLQ476" s="44" t="str">
        <f t="shared" si="295"/>
        <v>Inviable Sanitariamente</v>
      </c>
      <c r="CLR476" s="44" t="str">
        <f t="shared" si="295"/>
        <v>Inviable Sanitariamente</v>
      </c>
      <c r="CLS476" s="44" t="str">
        <f t="shared" si="295"/>
        <v>Inviable Sanitariamente</v>
      </c>
      <c r="CLT476" s="44" t="str">
        <f t="shared" si="296"/>
        <v>Inviable Sanitariamente</v>
      </c>
      <c r="CLU476" s="44" t="str">
        <f t="shared" si="296"/>
        <v>Inviable Sanitariamente</v>
      </c>
      <c r="CLV476" s="44" t="str">
        <f t="shared" si="296"/>
        <v>Inviable Sanitariamente</v>
      </c>
      <c r="CLW476" s="44" t="str">
        <f t="shared" si="296"/>
        <v>Inviable Sanitariamente</v>
      </c>
      <c r="CLX476" s="44" t="str">
        <f t="shared" si="296"/>
        <v>Inviable Sanitariamente</v>
      </c>
      <c r="CLY476" s="44" t="str">
        <f t="shared" si="296"/>
        <v>Inviable Sanitariamente</v>
      </c>
      <c r="CLZ476" s="44" t="str">
        <f t="shared" si="296"/>
        <v>Inviable Sanitariamente</v>
      </c>
      <c r="CMA476" s="44" t="str">
        <f t="shared" si="296"/>
        <v>Inviable Sanitariamente</v>
      </c>
      <c r="CMB476" s="44" t="str">
        <f t="shared" si="296"/>
        <v>Inviable Sanitariamente</v>
      </c>
      <c r="CMC476" s="44" t="str">
        <f t="shared" si="296"/>
        <v>Inviable Sanitariamente</v>
      </c>
      <c r="CMD476" s="44" t="str">
        <f t="shared" si="297"/>
        <v>Inviable Sanitariamente</v>
      </c>
      <c r="CME476" s="44" t="str">
        <f t="shared" si="297"/>
        <v>Inviable Sanitariamente</v>
      </c>
      <c r="CMF476" s="44" t="str">
        <f t="shared" si="297"/>
        <v>Inviable Sanitariamente</v>
      </c>
      <c r="CMG476" s="44" t="str">
        <f t="shared" si="297"/>
        <v>Inviable Sanitariamente</v>
      </c>
      <c r="CMH476" s="44" t="str">
        <f t="shared" si="297"/>
        <v>Inviable Sanitariamente</v>
      </c>
      <c r="CMI476" s="44" t="str">
        <f t="shared" si="297"/>
        <v>Inviable Sanitariamente</v>
      </c>
      <c r="CMJ476" s="44" t="str">
        <f t="shared" si="297"/>
        <v>Inviable Sanitariamente</v>
      </c>
      <c r="CMK476" s="44" t="str">
        <f t="shared" si="297"/>
        <v>Inviable Sanitariamente</v>
      </c>
      <c r="CML476" s="44" t="str">
        <f t="shared" si="297"/>
        <v>Inviable Sanitariamente</v>
      </c>
      <c r="CMM476" s="44" t="str">
        <f t="shared" si="297"/>
        <v>Inviable Sanitariamente</v>
      </c>
      <c r="CMN476" s="44" t="str">
        <f t="shared" si="298"/>
        <v>Inviable Sanitariamente</v>
      </c>
      <c r="CMO476" s="44" t="str">
        <f t="shared" si="298"/>
        <v>Inviable Sanitariamente</v>
      </c>
      <c r="CMP476" s="44" t="str">
        <f t="shared" si="298"/>
        <v>Inviable Sanitariamente</v>
      </c>
      <c r="CMQ476" s="44" t="str">
        <f t="shared" si="298"/>
        <v>Inviable Sanitariamente</v>
      </c>
      <c r="CMR476" s="44" t="str">
        <f t="shared" si="298"/>
        <v>Inviable Sanitariamente</v>
      </c>
      <c r="CMS476" s="44" t="str">
        <f t="shared" si="298"/>
        <v>Inviable Sanitariamente</v>
      </c>
      <c r="CMT476" s="44" t="str">
        <f t="shared" si="298"/>
        <v>Inviable Sanitariamente</v>
      </c>
      <c r="CMU476" s="44" t="str">
        <f t="shared" si="298"/>
        <v>Inviable Sanitariamente</v>
      </c>
      <c r="CMV476" s="44" t="str">
        <f t="shared" si="298"/>
        <v>Inviable Sanitariamente</v>
      </c>
      <c r="CMW476" s="44" t="str">
        <f t="shared" si="298"/>
        <v>Inviable Sanitariamente</v>
      </c>
      <c r="CMX476" s="44" t="str">
        <f t="shared" si="299"/>
        <v>Inviable Sanitariamente</v>
      </c>
      <c r="CMY476" s="44" t="str">
        <f t="shared" si="299"/>
        <v>Inviable Sanitariamente</v>
      </c>
      <c r="CMZ476" s="44" t="str">
        <f t="shared" si="299"/>
        <v>Inviable Sanitariamente</v>
      </c>
      <c r="CNA476" s="44" t="str">
        <f t="shared" si="299"/>
        <v>Inviable Sanitariamente</v>
      </c>
      <c r="CNB476" s="44" t="str">
        <f t="shared" si="299"/>
        <v>Inviable Sanitariamente</v>
      </c>
      <c r="CNC476" s="44" t="str">
        <f t="shared" si="299"/>
        <v>Inviable Sanitariamente</v>
      </c>
      <c r="CND476" s="44" t="str">
        <f t="shared" si="299"/>
        <v>Inviable Sanitariamente</v>
      </c>
      <c r="CNE476" s="44" t="str">
        <f t="shared" si="299"/>
        <v>Inviable Sanitariamente</v>
      </c>
      <c r="CNF476" s="44" t="str">
        <f t="shared" si="299"/>
        <v>Inviable Sanitariamente</v>
      </c>
      <c r="CNG476" s="44" t="str">
        <f t="shared" si="299"/>
        <v>Inviable Sanitariamente</v>
      </c>
      <c r="CNH476" s="44" t="str">
        <f t="shared" si="300"/>
        <v>Inviable Sanitariamente</v>
      </c>
      <c r="CNI476" s="44" t="str">
        <f t="shared" si="300"/>
        <v>Inviable Sanitariamente</v>
      </c>
      <c r="CNJ476" s="44" t="str">
        <f t="shared" si="300"/>
        <v>Inviable Sanitariamente</v>
      </c>
      <c r="CNK476" s="44" t="str">
        <f t="shared" si="300"/>
        <v>Inviable Sanitariamente</v>
      </c>
      <c r="CNL476" s="44" t="str">
        <f t="shared" si="300"/>
        <v>Inviable Sanitariamente</v>
      </c>
      <c r="CNM476" s="44" t="str">
        <f t="shared" si="300"/>
        <v>Inviable Sanitariamente</v>
      </c>
      <c r="CNN476" s="44" t="str">
        <f t="shared" si="300"/>
        <v>Inviable Sanitariamente</v>
      </c>
      <c r="CNO476" s="44" t="str">
        <f t="shared" si="300"/>
        <v>Inviable Sanitariamente</v>
      </c>
      <c r="CNP476" s="44" t="str">
        <f t="shared" si="300"/>
        <v>Inviable Sanitariamente</v>
      </c>
      <c r="CNQ476" s="44" t="str">
        <f t="shared" si="300"/>
        <v>Inviable Sanitariamente</v>
      </c>
      <c r="CNR476" s="44" t="str">
        <f t="shared" si="301"/>
        <v>Inviable Sanitariamente</v>
      </c>
      <c r="CNS476" s="44" t="str">
        <f t="shared" si="301"/>
        <v>Inviable Sanitariamente</v>
      </c>
      <c r="CNT476" s="44" t="str">
        <f t="shared" si="301"/>
        <v>Inviable Sanitariamente</v>
      </c>
      <c r="CNU476" s="44" t="str">
        <f t="shared" si="301"/>
        <v>Inviable Sanitariamente</v>
      </c>
      <c r="CNV476" s="44" t="str">
        <f t="shared" si="301"/>
        <v>Inviable Sanitariamente</v>
      </c>
      <c r="CNW476" s="44" t="str">
        <f t="shared" si="301"/>
        <v>Inviable Sanitariamente</v>
      </c>
      <c r="CNX476" s="44" t="str">
        <f t="shared" si="301"/>
        <v>Inviable Sanitariamente</v>
      </c>
      <c r="CNY476" s="44" t="str">
        <f t="shared" si="301"/>
        <v>Inviable Sanitariamente</v>
      </c>
      <c r="CNZ476" s="44" t="str">
        <f t="shared" si="301"/>
        <v>Inviable Sanitariamente</v>
      </c>
      <c r="COA476" s="44" t="str">
        <f t="shared" si="301"/>
        <v>Inviable Sanitariamente</v>
      </c>
      <c r="COB476" s="44" t="str">
        <f t="shared" si="302"/>
        <v>Inviable Sanitariamente</v>
      </c>
      <c r="COC476" s="44" t="str">
        <f t="shared" si="302"/>
        <v>Inviable Sanitariamente</v>
      </c>
      <c r="COD476" s="44" t="str">
        <f t="shared" si="302"/>
        <v>Inviable Sanitariamente</v>
      </c>
      <c r="COE476" s="44" t="str">
        <f t="shared" si="302"/>
        <v>Inviable Sanitariamente</v>
      </c>
      <c r="COF476" s="44" t="str">
        <f t="shared" si="302"/>
        <v>Inviable Sanitariamente</v>
      </c>
      <c r="COG476" s="44" t="str">
        <f t="shared" si="302"/>
        <v>Inviable Sanitariamente</v>
      </c>
      <c r="COH476" s="44" t="str">
        <f t="shared" si="302"/>
        <v>Inviable Sanitariamente</v>
      </c>
      <c r="COI476" s="44" t="str">
        <f t="shared" si="302"/>
        <v>Inviable Sanitariamente</v>
      </c>
      <c r="COJ476" s="44" t="str">
        <f t="shared" si="302"/>
        <v>Inviable Sanitariamente</v>
      </c>
      <c r="COK476" s="44" t="str">
        <f t="shared" si="302"/>
        <v>Inviable Sanitariamente</v>
      </c>
      <c r="COL476" s="44" t="str">
        <f t="shared" si="303"/>
        <v>Inviable Sanitariamente</v>
      </c>
      <c r="COM476" s="44" t="str">
        <f t="shared" si="303"/>
        <v>Inviable Sanitariamente</v>
      </c>
      <c r="CON476" s="44" t="str">
        <f t="shared" si="303"/>
        <v>Inviable Sanitariamente</v>
      </c>
      <c r="COO476" s="44" t="str">
        <f t="shared" si="303"/>
        <v>Inviable Sanitariamente</v>
      </c>
      <c r="COP476" s="44" t="str">
        <f t="shared" si="303"/>
        <v>Inviable Sanitariamente</v>
      </c>
      <c r="COQ476" s="44" t="str">
        <f t="shared" si="303"/>
        <v>Inviable Sanitariamente</v>
      </c>
      <c r="COR476" s="44" t="str">
        <f t="shared" si="303"/>
        <v>Inviable Sanitariamente</v>
      </c>
      <c r="COS476" s="44" t="str">
        <f t="shared" si="303"/>
        <v>Inviable Sanitariamente</v>
      </c>
      <c r="COT476" s="44" t="str">
        <f t="shared" si="303"/>
        <v>Inviable Sanitariamente</v>
      </c>
      <c r="COU476" s="44" t="str">
        <f t="shared" si="303"/>
        <v>Inviable Sanitariamente</v>
      </c>
      <c r="COV476" s="44" t="str">
        <f t="shared" si="304"/>
        <v>Inviable Sanitariamente</v>
      </c>
      <c r="COW476" s="44" t="str">
        <f t="shared" si="304"/>
        <v>Inviable Sanitariamente</v>
      </c>
      <c r="COX476" s="44" t="str">
        <f t="shared" si="304"/>
        <v>Inviable Sanitariamente</v>
      </c>
      <c r="COY476" s="44" t="str">
        <f t="shared" si="304"/>
        <v>Inviable Sanitariamente</v>
      </c>
      <c r="COZ476" s="44" t="str">
        <f t="shared" si="304"/>
        <v>Inviable Sanitariamente</v>
      </c>
      <c r="CPA476" s="44" t="str">
        <f t="shared" si="304"/>
        <v>Inviable Sanitariamente</v>
      </c>
      <c r="CPB476" s="44" t="str">
        <f t="shared" si="304"/>
        <v>Inviable Sanitariamente</v>
      </c>
      <c r="CPC476" s="44" t="str">
        <f t="shared" si="304"/>
        <v>Inviable Sanitariamente</v>
      </c>
      <c r="CPD476" s="44" t="str">
        <f t="shared" si="304"/>
        <v>Inviable Sanitariamente</v>
      </c>
      <c r="CPE476" s="44" t="str">
        <f t="shared" si="304"/>
        <v>Inviable Sanitariamente</v>
      </c>
      <c r="CPF476" s="44" t="str">
        <f t="shared" si="305"/>
        <v>Inviable Sanitariamente</v>
      </c>
      <c r="CPG476" s="44" t="str">
        <f t="shared" si="305"/>
        <v>Inviable Sanitariamente</v>
      </c>
      <c r="CPH476" s="44" t="str">
        <f t="shared" si="305"/>
        <v>Inviable Sanitariamente</v>
      </c>
      <c r="CPI476" s="44" t="str">
        <f t="shared" si="305"/>
        <v>Inviable Sanitariamente</v>
      </c>
      <c r="CPJ476" s="44" t="str">
        <f t="shared" si="305"/>
        <v>Inviable Sanitariamente</v>
      </c>
      <c r="CPK476" s="44" t="str">
        <f t="shared" si="305"/>
        <v>Inviable Sanitariamente</v>
      </c>
      <c r="CPL476" s="44" t="str">
        <f t="shared" si="305"/>
        <v>Inviable Sanitariamente</v>
      </c>
      <c r="CPM476" s="44" t="str">
        <f t="shared" si="305"/>
        <v>Inviable Sanitariamente</v>
      </c>
      <c r="CPN476" s="44" t="str">
        <f t="shared" si="305"/>
        <v>Inviable Sanitariamente</v>
      </c>
      <c r="CPO476" s="44" t="str">
        <f t="shared" si="305"/>
        <v>Inviable Sanitariamente</v>
      </c>
      <c r="CPP476" s="44" t="str">
        <f t="shared" si="306"/>
        <v>Inviable Sanitariamente</v>
      </c>
      <c r="CPQ476" s="44" t="str">
        <f t="shared" si="306"/>
        <v>Inviable Sanitariamente</v>
      </c>
      <c r="CPR476" s="44" t="str">
        <f t="shared" si="306"/>
        <v>Inviable Sanitariamente</v>
      </c>
      <c r="CPS476" s="44" t="str">
        <f t="shared" si="306"/>
        <v>Inviable Sanitariamente</v>
      </c>
      <c r="CPT476" s="44" t="str">
        <f t="shared" si="306"/>
        <v>Inviable Sanitariamente</v>
      </c>
      <c r="CPU476" s="44" t="str">
        <f t="shared" si="306"/>
        <v>Inviable Sanitariamente</v>
      </c>
      <c r="CPV476" s="44" t="str">
        <f t="shared" si="306"/>
        <v>Inviable Sanitariamente</v>
      </c>
      <c r="CPW476" s="44" t="str">
        <f t="shared" si="306"/>
        <v>Inviable Sanitariamente</v>
      </c>
      <c r="CPX476" s="44" t="str">
        <f t="shared" si="306"/>
        <v>Inviable Sanitariamente</v>
      </c>
      <c r="CPY476" s="44" t="str">
        <f t="shared" si="306"/>
        <v>Inviable Sanitariamente</v>
      </c>
      <c r="CPZ476" s="44" t="str">
        <f t="shared" si="307"/>
        <v>Inviable Sanitariamente</v>
      </c>
      <c r="CQA476" s="44" t="str">
        <f t="shared" si="307"/>
        <v>Inviable Sanitariamente</v>
      </c>
      <c r="CQB476" s="44" t="str">
        <f t="shared" si="307"/>
        <v>Inviable Sanitariamente</v>
      </c>
      <c r="CQC476" s="44" t="str">
        <f t="shared" si="307"/>
        <v>Inviable Sanitariamente</v>
      </c>
      <c r="CQD476" s="44" t="str">
        <f t="shared" si="307"/>
        <v>Inviable Sanitariamente</v>
      </c>
      <c r="CQE476" s="44" t="str">
        <f t="shared" si="307"/>
        <v>Inviable Sanitariamente</v>
      </c>
      <c r="CQF476" s="44" t="str">
        <f t="shared" si="307"/>
        <v>Inviable Sanitariamente</v>
      </c>
      <c r="CQG476" s="44" t="str">
        <f t="shared" si="307"/>
        <v>Inviable Sanitariamente</v>
      </c>
      <c r="CQH476" s="44" t="str">
        <f t="shared" si="307"/>
        <v>Inviable Sanitariamente</v>
      </c>
      <c r="CQI476" s="44" t="str">
        <f t="shared" si="307"/>
        <v>Inviable Sanitariamente</v>
      </c>
      <c r="CQJ476" s="44" t="str">
        <f t="shared" si="308"/>
        <v>Inviable Sanitariamente</v>
      </c>
      <c r="CQK476" s="44" t="str">
        <f t="shared" si="308"/>
        <v>Inviable Sanitariamente</v>
      </c>
      <c r="CQL476" s="44" t="str">
        <f t="shared" si="308"/>
        <v>Inviable Sanitariamente</v>
      </c>
      <c r="CQM476" s="44" t="str">
        <f t="shared" si="308"/>
        <v>Inviable Sanitariamente</v>
      </c>
      <c r="CQN476" s="44" t="str">
        <f t="shared" si="308"/>
        <v>Inviable Sanitariamente</v>
      </c>
      <c r="CQO476" s="44" t="str">
        <f t="shared" si="308"/>
        <v>Inviable Sanitariamente</v>
      </c>
      <c r="CQP476" s="44" t="str">
        <f t="shared" si="308"/>
        <v>Inviable Sanitariamente</v>
      </c>
      <c r="CQQ476" s="44" t="str">
        <f t="shared" si="308"/>
        <v>Inviable Sanitariamente</v>
      </c>
      <c r="CQR476" s="44" t="str">
        <f t="shared" si="308"/>
        <v>Inviable Sanitariamente</v>
      </c>
      <c r="CQS476" s="44" t="str">
        <f t="shared" si="308"/>
        <v>Inviable Sanitariamente</v>
      </c>
      <c r="CQT476" s="44" t="str">
        <f t="shared" si="309"/>
        <v>Inviable Sanitariamente</v>
      </c>
      <c r="CQU476" s="44" t="str">
        <f t="shared" si="309"/>
        <v>Inviable Sanitariamente</v>
      </c>
      <c r="CQV476" s="44" t="str">
        <f t="shared" si="309"/>
        <v>Inviable Sanitariamente</v>
      </c>
      <c r="CQW476" s="44" t="str">
        <f t="shared" si="309"/>
        <v>Inviable Sanitariamente</v>
      </c>
      <c r="CQX476" s="44" t="str">
        <f t="shared" si="309"/>
        <v>Inviable Sanitariamente</v>
      </c>
      <c r="CQY476" s="44" t="str">
        <f t="shared" si="309"/>
        <v>Inviable Sanitariamente</v>
      </c>
      <c r="CQZ476" s="44" t="str">
        <f t="shared" si="309"/>
        <v>Inviable Sanitariamente</v>
      </c>
      <c r="CRA476" s="44" t="str">
        <f t="shared" si="309"/>
        <v>Inviable Sanitariamente</v>
      </c>
      <c r="CRB476" s="44" t="str">
        <f t="shared" si="309"/>
        <v>Inviable Sanitariamente</v>
      </c>
      <c r="CRC476" s="44" t="str">
        <f t="shared" si="309"/>
        <v>Inviable Sanitariamente</v>
      </c>
      <c r="CRD476" s="44" t="str">
        <f t="shared" si="310"/>
        <v>Inviable Sanitariamente</v>
      </c>
      <c r="CRE476" s="44" t="str">
        <f t="shared" si="310"/>
        <v>Inviable Sanitariamente</v>
      </c>
      <c r="CRF476" s="44" t="str">
        <f t="shared" si="310"/>
        <v>Inviable Sanitariamente</v>
      </c>
      <c r="CRG476" s="44" t="str">
        <f t="shared" si="310"/>
        <v>Inviable Sanitariamente</v>
      </c>
      <c r="CRH476" s="44" t="str">
        <f t="shared" si="310"/>
        <v>Inviable Sanitariamente</v>
      </c>
      <c r="CRI476" s="44" t="str">
        <f t="shared" si="310"/>
        <v>Inviable Sanitariamente</v>
      </c>
      <c r="CRJ476" s="44" t="str">
        <f t="shared" si="310"/>
        <v>Inviable Sanitariamente</v>
      </c>
      <c r="CRK476" s="44" t="str">
        <f t="shared" si="310"/>
        <v>Inviable Sanitariamente</v>
      </c>
      <c r="CRL476" s="44" t="str">
        <f t="shared" si="310"/>
        <v>Inviable Sanitariamente</v>
      </c>
      <c r="CRM476" s="44" t="str">
        <f t="shared" si="310"/>
        <v>Inviable Sanitariamente</v>
      </c>
      <c r="CRN476" s="44" t="str">
        <f t="shared" si="311"/>
        <v>Inviable Sanitariamente</v>
      </c>
      <c r="CRO476" s="44" t="str">
        <f t="shared" si="311"/>
        <v>Inviable Sanitariamente</v>
      </c>
      <c r="CRP476" s="44" t="str">
        <f t="shared" si="311"/>
        <v>Inviable Sanitariamente</v>
      </c>
      <c r="CRQ476" s="44" t="str">
        <f t="shared" si="311"/>
        <v>Inviable Sanitariamente</v>
      </c>
      <c r="CRR476" s="44" t="str">
        <f t="shared" si="311"/>
        <v>Inviable Sanitariamente</v>
      </c>
      <c r="CRS476" s="44" t="str">
        <f t="shared" si="311"/>
        <v>Inviable Sanitariamente</v>
      </c>
      <c r="CRT476" s="44" t="str">
        <f t="shared" si="311"/>
        <v>Inviable Sanitariamente</v>
      </c>
      <c r="CRU476" s="44" t="str">
        <f t="shared" si="311"/>
        <v>Inviable Sanitariamente</v>
      </c>
      <c r="CRV476" s="44" t="str">
        <f t="shared" si="311"/>
        <v>Inviable Sanitariamente</v>
      </c>
      <c r="CRW476" s="44" t="str">
        <f t="shared" si="311"/>
        <v>Inviable Sanitariamente</v>
      </c>
      <c r="CRX476" s="44" t="str">
        <f t="shared" si="312"/>
        <v>Inviable Sanitariamente</v>
      </c>
      <c r="CRY476" s="44" t="str">
        <f t="shared" si="312"/>
        <v>Inviable Sanitariamente</v>
      </c>
      <c r="CRZ476" s="44" t="str">
        <f t="shared" si="312"/>
        <v>Inviable Sanitariamente</v>
      </c>
      <c r="CSA476" s="44" t="str">
        <f t="shared" si="312"/>
        <v>Inviable Sanitariamente</v>
      </c>
      <c r="CSB476" s="44" t="str">
        <f t="shared" si="312"/>
        <v>Inviable Sanitariamente</v>
      </c>
      <c r="CSC476" s="44" t="str">
        <f t="shared" si="312"/>
        <v>Inviable Sanitariamente</v>
      </c>
      <c r="CSD476" s="44" t="str">
        <f t="shared" si="312"/>
        <v>Inviable Sanitariamente</v>
      </c>
      <c r="CSE476" s="44" t="str">
        <f t="shared" si="312"/>
        <v>Inviable Sanitariamente</v>
      </c>
      <c r="CSF476" s="44" t="str">
        <f t="shared" si="312"/>
        <v>Inviable Sanitariamente</v>
      </c>
      <c r="CSG476" s="44" t="str">
        <f t="shared" si="312"/>
        <v>Inviable Sanitariamente</v>
      </c>
      <c r="CSH476" s="44" t="str">
        <f t="shared" si="313"/>
        <v>Inviable Sanitariamente</v>
      </c>
      <c r="CSI476" s="44" t="str">
        <f t="shared" si="313"/>
        <v>Inviable Sanitariamente</v>
      </c>
      <c r="CSJ476" s="44" t="str">
        <f t="shared" si="313"/>
        <v>Inviable Sanitariamente</v>
      </c>
      <c r="CSK476" s="44" t="str">
        <f t="shared" si="313"/>
        <v>Inviable Sanitariamente</v>
      </c>
      <c r="CSL476" s="44" t="str">
        <f t="shared" si="313"/>
        <v>Inviable Sanitariamente</v>
      </c>
      <c r="CSM476" s="44" t="str">
        <f t="shared" si="313"/>
        <v>Inviable Sanitariamente</v>
      </c>
      <c r="CSN476" s="44" t="str">
        <f t="shared" si="313"/>
        <v>Inviable Sanitariamente</v>
      </c>
      <c r="CSO476" s="44" t="str">
        <f t="shared" si="313"/>
        <v>Inviable Sanitariamente</v>
      </c>
      <c r="CSP476" s="44" t="str">
        <f t="shared" si="313"/>
        <v>Inviable Sanitariamente</v>
      </c>
      <c r="CSQ476" s="44" t="str">
        <f t="shared" si="313"/>
        <v>Inviable Sanitariamente</v>
      </c>
      <c r="CSR476" s="44" t="str">
        <f t="shared" si="314"/>
        <v>Inviable Sanitariamente</v>
      </c>
      <c r="CSS476" s="44" t="str">
        <f t="shared" si="314"/>
        <v>Inviable Sanitariamente</v>
      </c>
      <c r="CST476" s="44" t="str">
        <f t="shared" si="314"/>
        <v>Inviable Sanitariamente</v>
      </c>
      <c r="CSU476" s="44" t="str">
        <f t="shared" si="314"/>
        <v>Inviable Sanitariamente</v>
      </c>
      <c r="CSV476" s="44" t="str">
        <f t="shared" si="314"/>
        <v>Inviable Sanitariamente</v>
      </c>
      <c r="CSW476" s="44" t="str">
        <f t="shared" si="314"/>
        <v>Inviable Sanitariamente</v>
      </c>
      <c r="CSX476" s="44" t="str">
        <f t="shared" si="314"/>
        <v>Inviable Sanitariamente</v>
      </c>
      <c r="CSY476" s="44" t="str">
        <f t="shared" si="314"/>
        <v>Inviable Sanitariamente</v>
      </c>
      <c r="CSZ476" s="44" t="str">
        <f t="shared" si="314"/>
        <v>Inviable Sanitariamente</v>
      </c>
      <c r="CTA476" s="44" t="str">
        <f t="shared" si="314"/>
        <v>Inviable Sanitariamente</v>
      </c>
      <c r="CTB476" s="44" t="str">
        <f t="shared" si="315"/>
        <v>Inviable Sanitariamente</v>
      </c>
      <c r="CTC476" s="44" t="str">
        <f t="shared" si="315"/>
        <v>Inviable Sanitariamente</v>
      </c>
      <c r="CTD476" s="44" t="str">
        <f t="shared" si="315"/>
        <v>Inviable Sanitariamente</v>
      </c>
      <c r="CTE476" s="44" t="str">
        <f t="shared" si="315"/>
        <v>Inviable Sanitariamente</v>
      </c>
      <c r="CTF476" s="44" t="str">
        <f t="shared" si="315"/>
        <v>Inviable Sanitariamente</v>
      </c>
      <c r="CTG476" s="44" t="str">
        <f t="shared" si="315"/>
        <v>Inviable Sanitariamente</v>
      </c>
      <c r="CTH476" s="44" t="str">
        <f t="shared" si="315"/>
        <v>Inviable Sanitariamente</v>
      </c>
      <c r="CTI476" s="44" t="str">
        <f t="shared" si="315"/>
        <v>Inviable Sanitariamente</v>
      </c>
      <c r="CTJ476" s="44" t="str">
        <f t="shared" si="315"/>
        <v>Inviable Sanitariamente</v>
      </c>
      <c r="CTK476" s="44" t="str">
        <f t="shared" si="315"/>
        <v>Inviable Sanitariamente</v>
      </c>
      <c r="CTL476" s="44" t="str">
        <f t="shared" si="316"/>
        <v>Inviable Sanitariamente</v>
      </c>
      <c r="CTM476" s="44" t="str">
        <f t="shared" si="316"/>
        <v>Inviable Sanitariamente</v>
      </c>
      <c r="CTN476" s="44" t="str">
        <f t="shared" si="316"/>
        <v>Inviable Sanitariamente</v>
      </c>
      <c r="CTO476" s="44" t="str">
        <f t="shared" si="316"/>
        <v>Inviable Sanitariamente</v>
      </c>
      <c r="CTP476" s="44" t="str">
        <f t="shared" si="316"/>
        <v>Inviable Sanitariamente</v>
      </c>
      <c r="CTQ476" s="44" t="str">
        <f t="shared" si="316"/>
        <v>Inviable Sanitariamente</v>
      </c>
      <c r="CTR476" s="44" t="str">
        <f t="shared" si="316"/>
        <v>Inviable Sanitariamente</v>
      </c>
      <c r="CTS476" s="44" t="str">
        <f t="shared" si="316"/>
        <v>Inviable Sanitariamente</v>
      </c>
      <c r="CTT476" s="44" t="str">
        <f t="shared" si="316"/>
        <v>Inviable Sanitariamente</v>
      </c>
      <c r="CTU476" s="44" t="str">
        <f t="shared" si="316"/>
        <v>Inviable Sanitariamente</v>
      </c>
      <c r="CTV476" s="44" t="str">
        <f t="shared" si="317"/>
        <v>Inviable Sanitariamente</v>
      </c>
      <c r="CTW476" s="44" t="str">
        <f t="shared" si="317"/>
        <v>Inviable Sanitariamente</v>
      </c>
      <c r="CTX476" s="44" t="str">
        <f t="shared" si="317"/>
        <v>Inviable Sanitariamente</v>
      </c>
      <c r="CTY476" s="44" t="str">
        <f t="shared" si="317"/>
        <v>Inviable Sanitariamente</v>
      </c>
      <c r="CTZ476" s="44" t="str">
        <f t="shared" si="317"/>
        <v>Inviable Sanitariamente</v>
      </c>
      <c r="CUA476" s="44" t="str">
        <f t="shared" si="317"/>
        <v>Inviable Sanitariamente</v>
      </c>
      <c r="CUB476" s="44" t="str">
        <f t="shared" si="317"/>
        <v>Inviable Sanitariamente</v>
      </c>
      <c r="CUC476" s="44" t="str">
        <f t="shared" si="317"/>
        <v>Inviable Sanitariamente</v>
      </c>
      <c r="CUD476" s="44" t="str">
        <f t="shared" si="317"/>
        <v>Inviable Sanitariamente</v>
      </c>
      <c r="CUE476" s="44" t="str">
        <f t="shared" si="317"/>
        <v>Inviable Sanitariamente</v>
      </c>
      <c r="CUF476" s="44" t="str">
        <f t="shared" si="318"/>
        <v>Inviable Sanitariamente</v>
      </c>
      <c r="CUG476" s="44" t="str">
        <f t="shared" si="318"/>
        <v>Inviable Sanitariamente</v>
      </c>
      <c r="CUH476" s="44" t="str">
        <f t="shared" si="318"/>
        <v>Inviable Sanitariamente</v>
      </c>
      <c r="CUI476" s="44" t="str">
        <f t="shared" si="318"/>
        <v>Inviable Sanitariamente</v>
      </c>
      <c r="CUJ476" s="44" t="str">
        <f t="shared" si="318"/>
        <v>Inviable Sanitariamente</v>
      </c>
      <c r="CUK476" s="44" t="str">
        <f t="shared" si="318"/>
        <v>Inviable Sanitariamente</v>
      </c>
      <c r="CUL476" s="44" t="str">
        <f t="shared" si="318"/>
        <v>Inviable Sanitariamente</v>
      </c>
      <c r="CUM476" s="44" t="str">
        <f t="shared" si="318"/>
        <v>Inviable Sanitariamente</v>
      </c>
      <c r="CUN476" s="44" t="str">
        <f t="shared" si="318"/>
        <v>Inviable Sanitariamente</v>
      </c>
      <c r="CUO476" s="44" t="str">
        <f t="shared" si="318"/>
        <v>Inviable Sanitariamente</v>
      </c>
      <c r="CUP476" s="44" t="str">
        <f t="shared" si="319"/>
        <v>Inviable Sanitariamente</v>
      </c>
      <c r="CUQ476" s="44" t="str">
        <f t="shared" si="319"/>
        <v>Inviable Sanitariamente</v>
      </c>
      <c r="CUR476" s="44" t="str">
        <f t="shared" si="319"/>
        <v>Inviable Sanitariamente</v>
      </c>
      <c r="CUS476" s="44" t="str">
        <f t="shared" si="319"/>
        <v>Inviable Sanitariamente</v>
      </c>
      <c r="CUT476" s="44" t="str">
        <f t="shared" si="319"/>
        <v>Inviable Sanitariamente</v>
      </c>
      <c r="CUU476" s="44" t="str">
        <f t="shared" si="319"/>
        <v>Inviable Sanitariamente</v>
      </c>
      <c r="CUV476" s="44" t="str">
        <f t="shared" si="319"/>
        <v>Inviable Sanitariamente</v>
      </c>
      <c r="CUW476" s="44" t="str">
        <f t="shared" si="319"/>
        <v>Inviable Sanitariamente</v>
      </c>
      <c r="CUX476" s="44" t="str">
        <f t="shared" si="319"/>
        <v>Inviable Sanitariamente</v>
      </c>
      <c r="CUY476" s="44" t="str">
        <f t="shared" si="319"/>
        <v>Inviable Sanitariamente</v>
      </c>
      <c r="CUZ476" s="44" t="str">
        <f t="shared" si="320"/>
        <v>Inviable Sanitariamente</v>
      </c>
      <c r="CVA476" s="44" t="str">
        <f t="shared" si="320"/>
        <v>Inviable Sanitariamente</v>
      </c>
      <c r="CVB476" s="44" t="str">
        <f t="shared" si="320"/>
        <v>Inviable Sanitariamente</v>
      </c>
      <c r="CVC476" s="44" t="str">
        <f t="shared" si="320"/>
        <v>Inviable Sanitariamente</v>
      </c>
      <c r="CVD476" s="44" t="str">
        <f t="shared" si="320"/>
        <v>Inviable Sanitariamente</v>
      </c>
      <c r="CVE476" s="44" t="str">
        <f t="shared" si="320"/>
        <v>Inviable Sanitariamente</v>
      </c>
      <c r="CVF476" s="44" t="str">
        <f t="shared" si="320"/>
        <v>Inviable Sanitariamente</v>
      </c>
      <c r="CVG476" s="44" t="str">
        <f t="shared" si="320"/>
        <v>Inviable Sanitariamente</v>
      </c>
      <c r="CVH476" s="44" t="str">
        <f t="shared" si="320"/>
        <v>Inviable Sanitariamente</v>
      </c>
      <c r="CVI476" s="44" t="str">
        <f t="shared" si="320"/>
        <v>Inviable Sanitariamente</v>
      </c>
      <c r="CVJ476" s="44" t="str">
        <f t="shared" si="321"/>
        <v>Inviable Sanitariamente</v>
      </c>
      <c r="CVK476" s="44" t="str">
        <f t="shared" si="321"/>
        <v>Inviable Sanitariamente</v>
      </c>
      <c r="CVL476" s="44" t="str">
        <f t="shared" si="321"/>
        <v>Inviable Sanitariamente</v>
      </c>
      <c r="CVM476" s="44" t="str">
        <f t="shared" si="321"/>
        <v>Inviable Sanitariamente</v>
      </c>
      <c r="CVN476" s="44" t="str">
        <f t="shared" si="321"/>
        <v>Inviable Sanitariamente</v>
      </c>
      <c r="CVO476" s="44" t="str">
        <f t="shared" si="321"/>
        <v>Inviable Sanitariamente</v>
      </c>
      <c r="CVP476" s="44" t="str">
        <f t="shared" si="321"/>
        <v>Inviable Sanitariamente</v>
      </c>
      <c r="CVQ476" s="44" t="str">
        <f t="shared" si="321"/>
        <v>Inviable Sanitariamente</v>
      </c>
      <c r="CVR476" s="44" t="str">
        <f t="shared" si="321"/>
        <v>Inviable Sanitariamente</v>
      </c>
      <c r="CVS476" s="44" t="str">
        <f t="shared" si="321"/>
        <v>Inviable Sanitariamente</v>
      </c>
      <c r="CVT476" s="44" t="str">
        <f t="shared" si="322"/>
        <v>Inviable Sanitariamente</v>
      </c>
      <c r="CVU476" s="44" t="str">
        <f t="shared" si="322"/>
        <v>Inviable Sanitariamente</v>
      </c>
      <c r="CVV476" s="44" t="str">
        <f t="shared" si="322"/>
        <v>Inviable Sanitariamente</v>
      </c>
      <c r="CVW476" s="44" t="str">
        <f t="shared" si="322"/>
        <v>Inviable Sanitariamente</v>
      </c>
      <c r="CVX476" s="44" t="str">
        <f t="shared" si="322"/>
        <v>Inviable Sanitariamente</v>
      </c>
      <c r="CVY476" s="44" t="str">
        <f t="shared" si="322"/>
        <v>Inviable Sanitariamente</v>
      </c>
      <c r="CVZ476" s="44" t="str">
        <f t="shared" si="322"/>
        <v>Inviable Sanitariamente</v>
      </c>
      <c r="CWA476" s="44" t="str">
        <f t="shared" si="322"/>
        <v>Inviable Sanitariamente</v>
      </c>
      <c r="CWB476" s="44" t="str">
        <f t="shared" si="322"/>
        <v>Inviable Sanitariamente</v>
      </c>
      <c r="CWC476" s="44" t="str">
        <f t="shared" si="322"/>
        <v>Inviable Sanitariamente</v>
      </c>
      <c r="CWD476" s="44" t="str">
        <f t="shared" si="323"/>
        <v>Inviable Sanitariamente</v>
      </c>
      <c r="CWE476" s="44" t="str">
        <f t="shared" si="323"/>
        <v>Inviable Sanitariamente</v>
      </c>
      <c r="CWF476" s="44" t="str">
        <f t="shared" si="323"/>
        <v>Inviable Sanitariamente</v>
      </c>
      <c r="CWG476" s="44" t="str">
        <f t="shared" si="323"/>
        <v>Inviable Sanitariamente</v>
      </c>
      <c r="CWH476" s="44" t="str">
        <f t="shared" si="323"/>
        <v>Inviable Sanitariamente</v>
      </c>
      <c r="CWI476" s="44" t="str">
        <f t="shared" si="323"/>
        <v>Inviable Sanitariamente</v>
      </c>
      <c r="CWJ476" s="44" t="str">
        <f t="shared" si="323"/>
        <v>Inviable Sanitariamente</v>
      </c>
      <c r="CWK476" s="44" t="str">
        <f t="shared" si="323"/>
        <v>Inviable Sanitariamente</v>
      </c>
      <c r="CWL476" s="44" t="str">
        <f t="shared" si="323"/>
        <v>Inviable Sanitariamente</v>
      </c>
      <c r="CWM476" s="44" t="str">
        <f t="shared" si="323"/>
        <v>Inviable Sanitariamente</v>
      </c>
      <c r="CWN476" s="44" t="str">
        <f t="shared" si="324"/>
        <v>Inviable Sanitariamente</v>
      </c>
      <c r="CWO476" s="44" t="str">
        <f t="shared" si="324"/>
        <v>Inviable Sanitariamente</v>
      </c>
      <c r="CWP476" s="44" t="str">
        <f t="shared" si="324"/>
        <v>Inviable Sanitariamente</v>
      </c>
      <c r="CWQ476" s="44" t="str">
        <f t="shared" si="324"/>
        <v>Inviable Sanitariamente</v>
      </c>
      <c r="CWR476" s="44" t="str">
        <f t="shared" si="324"/>
        <v>Inviable Sanitariamente</v>
      </c>
      <c r="CWS476" s="44" t="str">
        <f t="shared" si="324"/>
        <v>Inviable Sanitariamente</v>
      </c>
      <c r="CWT476" s="44" t="str">
        <f t="shared" si="324"/>
        <v>Inviable Sanitariamente</v>
      </c>
      <c r="CWU476" s="44" t="str">
        <f t="shared" si="324"/>
        <v>Inviable Sanitariamente</v>
      </c>
      <c r="CWV476" s="44" t="str">
        <f t="shared" si="324"/>
        <v>Inviable Sanitariamente</v>
      </c>
      <c r="CWW476" s="44" t="str">
        <f t="shared" si="324"/>
        <v>Inviable Sanitariamente</v>
      </c>
      <c r="CWX476" s="44" t="str">
        <f t="shared" si="325"/>
        <v>Inviable Sanitariamente</v>
      </c>
      <c r="CWY476" s="44" t="str">
        <f t="shared" si="325"/>
        <v>Inviable Sanitariamente</v>
      </c>
      <c r="CWZ476" s="44" t="str">
        <f t="shared" si="325"/>
        <v>Inviable Sanitariamente</v>
      </c>
      <c r="CXA476" s="44" t="str">
        <f t="shared" si="325"/>
        <v>Inviable Sanitariamente</v>
      </c>
      <c r="CXB476" s="44" t="str">
        <f t="shared" si="325"/>
        <v>Inviable Sanitariamente</v>
      </c>
      <c r="CXC476" s="44" t="str">
        <f t="shared" si="325"/>
        <v>Inviable Sanitariamente</v>
      </c>
      <c r="CXD476" s="44" t="str">
        <f t="shared" si="325"/>
        <v>Inviable Sanitariamente</v>
      </c>
      <c r="CXE476" s="44" t="str">
        <f t="shared" si="325"/>
        <v>Inviable Sanitariamente</v>
      </c>
      <c r="CXF476" s="44" t="str">
        <f t="shared" si="325"/>
        <v>Inviable Sanitariamente</v>
      </c>
      <c r="CXG476" s="44" t="str">
        <f t="shared" si="325"/>
        <v>Inviable Sanitariamente</v>
      </c>
      <c r="CXH476" s="44" t="str">
        <f t="shared" si="326"/>
        <v>Inviable Sanitariamente</v>
      </c>
      <c r="CXI476" s="44" t="str">
        <f t="shared" si="326"/>
        <v>Inviable Sanitariamente</v>
      </c>
      <c r="CXJ476" s="44" t="str">
        <f t="shared" si="326"/>
        <v>Inviable Sanitariamente</v>
      </c>
      <c r="CXK476" s="44" t="str">
        <f t="shared" si="326"/>
        <v>Inviable Sanitariamente</v>
      </c>
      <c r="CXL476" s="44" t="str">
        <f t="shared" si="326"/>
        <v>Inviable Sanitariamente</v>
      </c>
      <c r="CXM476" s="44" t="str">
        <f t="shared" si="326"/>
        <v>Inviable Sanitariamente</v>
      </c>
      <c r="CXN476" s="44" t="str">
        <f t="shared" si="326"/>
        <v>Inviable Sanitariamente</v>
      </c>
      <c r="CXO476" s="44" t="str">
        <f t="shared" si="326"/>
        <v>Inviable Sanitariamente</v>
      </c>
      <c r="CXP476" s="44" t="str">
        <f t="shared" si="326"/>
        <v>Inviable Sanitariamente</v>
      </c>
      <c r="CXQ476" s="44" t="str">
        <f t="shared" si="326"/>
        <v>Inviable Sanitariamente</v>
      </c>
      <c r="CXR476" s="44" t="str">
        <f t="shared" si="327"/>
        <v>Inviable Sanitariamente</v>
      </c>
      <c r="CXS476" s="44" t="str">
        <f t="shared" si="327"/>
        <v>Inviable Sanitariamente</v>
      </c>
      <c r="CXT476" s="44" t="str">
        <f t="shared" si="327"/>
        <v>Inviable Sanitariamente</v>
      </c>
      <c r="CXU476" s="44" t="str">
        <f t="shared" si="327"/>
        <v>Inviable Sanitariamente</v>
      </c>
      <c r="CXV476" s="44" t="str">
        <f t="shared" si="327"/>
        <v>Inviable Sanitariamente</v>
      </c>
      <c r="CXW476" s="44" t="str">
        <f t="shared" si="327"/>
        <v>Inviable Sanitariamente</v>
      </c>
      <c r="CXX476" s="44" t="str">
        <f t="shared" si="327"/>
        <v>Inviable Sanitariamente</v>
      </c>
      <c r="CXY476" s="44" t="str">
        <f t="shared" si="327"/>
        <v>Inviable Sanitariamente</v>
      </c>
      <c r="CXZ476" s="44" t="str">
        <f t="shared" si="327"/>
        <v>Inviable Sanitariamente</v>
      </c>
      <c r="CYA476" s="44" t="str">
        <f t="shared" si="327"/>
        <v>Inviable Sanitariamente</v>
      </c>
      <c r="CYB476" s="44" t="str">
        <f t="shared" si="328"/>
        <v>Inviable Sanitariamente</v>
      </c>
      <c r="CYC476" s="44" t="str">
        <f t="shared" si="328"/>
        <v>Inviable Sanitariamente</v>
      </c>
      <c r="CYD476" s="44" t="str">
        <f t="shared" si="328"/>
        <v>Inviable Sanitariamente</v>
      </c>
      <c r="CYE476" s="44" t="str">
        <f t="shared" si="328"/>
        <v>Inviable Sanitariamente</v>
      </c>
      <c r="CYF476" s="44" t="str">
        <f t="shared" si="328"/>
        <v>Inviable Sanitariamente</v>
      </c>
      <c r="CYG476" s="44" t="str">
        <f t="shared" si="328"/>
        <v>Inviable Sanitariamente</v>
      </c>
      <c r="CYH476" s="44" t="str">
        <f t="shared" si="328"/>
        <v>Inviable Sanitariamente</v>
      </c>
      <c r="CYI476" s="44" t="str">
        <f t="shared" si="328"/>
        <v>Inviable Sanitariamente</v>
      </c>
      <c r="CYJ476" s="44" t="str">
        <f t="shared" si="328"/>
        <v>Inviable Sanitariamente</v>
      </c>
      <c r="CYK476" s="44" t="str">
        <f t="shared" si="328"/>
        <v>Inviable Sanitariamente</v>
      </c>
      <c r="CYL476" s="44" t="str">
        <f t="shared" si="329"/>
        <v>Inviable Sanitariamente</v>
      </c>
      <c r="CYM476" s="44" t="str">
        <f t="shared" si="329"/>
        <v>Inviable Sanitariamente</v>
      </c>
      <c r="CYN476" s="44" t="str">
        <f t="shared" si="329"/>
        <v>Inviable Sanitariamente</v>
      </c>
      <c r="CYO476" s="44" t="str">
        <f t="shared" si="329"/>
        <v>Inviable Sanitariamente</v>
      </c>
      <c r="CYP476" s="44" t="str">
        <f t="shared" si="329"/>
        <v>Inviable Sanitariamente</v>
      </c>
      <c r="CYQ476" s="44" t="str">
        <f t="shared" si="329"/>
        <v>Inviable Sanitariamente</v>
      </c>
      <c r="CYR476" s="44" t="str">
        <f t="shared" si="329"/>
        <v>Inviable Sanitariamente</v>
      </c>
      <c r="CYS476" s="44" t="str">
        <f t="shared" si="329"/>
        <v>Inviable Sanitariamente</v>
      </c>
      <c r="CYT476" s="44" t="str">
        <f t="shared" si="329"/>
        <v>Inviable Sanitariamente</v>
      </c>
      <c r="CYU476" s="44" t="str">
        <f t="shared" si="329"/>
        <v>Inviable Sanitariamente</v>
      </c>
      <c r="CYV476" s="44" t="str">
        <f t="shared" si="330"/>
        <v>Inviable Sanitariamente</v>
      </c>
      <c r="CYW476" s="44" t="str">
        <f t="shared" si="330"/>
        <v>Inviable Sanitariamente</v>
      </c>
      <c r="CYX476" s="44" t="str">
        <f t="shared" si="330"/>
        <v>Inviable Sanitariamente</v>
      </c>
      <c r="CYY476" s="44" t="str">
        <f t="shared" si="330"/>
        <v>Inviable Sanitariamente</v>
      </c>
      <c r="CYZ476" s="44" t="str">
        <f t="shared" si="330"/>
        <v>Inviable Sanitariamente</v>
      </c>
      <c r="CZA476" s="44" t="str">
        <f t="shared" si="330"/>
        <v>Inviable Sanitariamente</v>
      </c>
      <c r="CZB476" s="44" t="str">
        <f t="shared" si="330"/>
        <v>Inviable Sanitariamente</v>
      </c>
      <c r="CZC476" s="44" t="str">
        <f t="shared" si="330"/>
        <v>Inviable Sanitariamente</v>
      </c>
      <c r="CZD476" s="44" t="str">
        <f t="shared" si="330"/>
        <v>Inviable Sanitariamente</v>
      </c>
      <c r="CZE476" s="44" t="str">
        <f t="shared" si="330"/>
        <v>Inviable Sanitariamente</v>
      </c>
      <c r="CZF476" s="44" t="str">
        <f t="shared" si="331"/>
        <v>Inviable Sanitariamente</v>
      </c>
      <c r="CZG476" s="44" t="str">
        <f t="shared" si="331"/>
        <v>Inviable Sanitariamente</v>
      </c>
      <c r="CZH476" s="44" t="str">
        <f t="shared" si="331"/>
        <v>Inviable Sanitariamente</v>
      </c>
      <c r="CZI476" s="44" t="str">
        <f t="shared" si="331"/>
        <v>Inviable Sanitariamente</v>
      </c>
      <c r="CZJ476" s="44" t="str">
        <f t="shared" si="331"/>
        <v>Inviable Sanitariamente</v>
      </c>
      <c r="CZK476" s="44" t="str">
        <f t="shared" si="331"/>
        <v>Inviable Sanitariamente</v>
      </c>
      <c r="CZL476" s="44" t="str">
        <f t="shared" si="331"/>
        <v>Inviable Sanitariamente</v>
      </c>
      <c r="CZM476" s="44" t="str">
        <f t="shared" si="331"/>
        <v>Inviable Sanitariamente</v>
      </c>
      <c r="CZN476" s="44" t="str">
        <f t="shared" si="331"/>
        <v>Inviable Sanitariamente</v>
      </c>
      <c r="CZO476" s="44" t="str">
        <f t="shared" si="331"/>
        <v>Inviable Sanitariamente</v>
      </c>
      <c r="CZP476" s="44" t="str">
        <f t="shared" si="332"/>
        <v>Inviable Sanitariamente</v>
      </c>
      <c r="CZQ476" s="44" t="str">
        <f t="shared" si="332"/>
        <v>Inviable Sanitariamente</v>
      </c>
      <c r="CZR476" s="44" t="str">
        <f t="shared" si="332"/>
        <v>Inviable Sanitariamente</v>
      </c>
      <c r="CZS476" s="44" t="str">
        <f t="shared" si="332"/>
        <v>Inviable Sanitariamente</v>
      </c>
      <c r="CZT476" s="44" t="str">
        <f t="shared" si="332"/>
        <v>Inviable Sanitariamente</v>
      </c>
      <c r="CZU476" s="44" t="str">
        <f t="shared" si="332"/>
        <v>Inviable Sanitariamente</v>
      </c>
      <c r="CZV476" s="44" t="str">
        <f t="shared" si="332"/>
        <v>Inviable Sanitariamente</v>
      </c>
      <c r="CZW476" s="44" t="str">
        <f t="shared" si="332"/>
        <v>Inviable Sanitariamente</v>
      </c>
      <c r="CZX476" s="44" t="str">
        <f t="shared" si="332"/>
        <v>Inviable Sanitariamente</v>
      </c>
      <c r="CZY476" s="44" t="str">
        <f t="shared" si="332"/>
        <v>Inviable Sanitariamente</v>
      </c>
      <c r="CZZ476" s="44" t="str">
        <f t="shared" si="333"/>
        <v>Inviable Sanitariamente</v>
      </c>
      <c r="DAA476" s="44" t="str">
        <f t="shared" si="333"/>
        <v>Inviable Sanitariamente</v>
      </c>
      <c r="DAB476" s="44" t="str">
        <f t="shared" si="333"/>
        <v>Inviable Sanitariamente</v>
      </c>
      <c r="DAC476" s="44" t="str">
        <f t="shared" si="333"/>
        <v>Inviable Sanitariamente</v>
      </c>
      <c r="DAD476" s="44" t="str">
        <f t="shared" si="333"/>
        <v>Inviable Sanitariamente</v>
      </c>
      <c r="DAE476" s="44" t="str">
        <f t="shared" si="333"/>
        <v>Inviable Sanitariamente</v>
      </c>
      <c r="DAF476" s="44" t="str">
        <f t="shared" si="333"/>
        <v>Inviable Sanitariamente</v>
      </c>
      <c r="DAG476" s="44" t="str">
        <f t="shared" si="333"/>
        <v>Inviable Sanitariamente</v>
      </c>
      <c r="DAH476" s="44" t="str">
        <f t="shared" si="333"/>
        <v>Inviable Sanitariamente</v>
      </c>
      <c r="DAI476" s="44" t="str">
        <f t="shared" si="333"/>
        <v>Inviable Sanitariamente</v>
      </c>
      <c r="DAJ476" s="44" t="str">
        <f t="shared" si="334"/>
        <v>Inviable Sanitariamente</v>
      </c>
      <c r="DAK476" s="44" t="str">
        <f t="shared" si="334"/>
        <v>Inviable Sanitariamente</v>
      </c>
      <c r="DAL476" s="44" t="str">
        <f t="shared" si="334"/>
        <v>Inviable Sanitariamente</v>
      </c>
      <c r="DAM476" s="44" t="str">
        <f t="shared" si="334"/>
        <v>Inviable Sanitariamente</v>
      </c>
      <c r="DAN476" s="44" t="str">
        <f t="shared" si="334"/>
        <v>Inviable Sanitariamente</v>
      </c>
      <c r="DAO476" s="44" t="str">
        <f t="shared" si="334"/>
        <v>Inviable Sanitariamente</v>
      </c>
      <c r="DAP476" s="44" t="str">
        <f t="shared" si="334"/>
        <v>Inviable Sanitariamente</v>
      </c>
      <c r="DAQ476" s="44" t="str">
        <f t="shared" si="334"/>
        <v>Inviable Sanitariamente</v>
      </c>
      <c r="DAR476" s="44" t="str">
        <f t="shared" si="334"/>
        <v>Inviable Sanitariamente</v>
      </c>
      <c r="DAS476" s="44" t="str">
        <f t="shared" si="334"/>
        <v>Inviable Sanitariamente</v>
      </c>
      <c r="DAT476" s="44" t="str">
        <f t="shared" si="335"/>
        <v>Inviable Sanitariamente</v>
      </c>
      <c r="DAU476" s="44" t="str">
        <f t="shared" si="335"/>
        <v>Inviable Sanitariamente</v>
      </c>
      <c r="DAV476" s="44" t="str">
        <f t="shared" si="335"/>
        <v>Inviable Sanitariamente</v>
      </c>
      <c r="DAW476" s="44" t="str">
        <f t="shared" si="335"/>
        <v>Inviable Sanitariamente</v>
      </c>
      <c r="DAX476" s="44" t="str">
        <f t="shared" si="335"/>
        <v>Inviable Sanitariamente</v>
      </c>
      <c r="DAY476" s="44" t="str">
        <f t="shared" si="335"/>
        <v>Inviable Sanitariamente</v>
      </c>
      <c r="DAZ476" s="44" t="str">
        <f t="shared" si="335"/>
        <v>Inviable Sanitariamente</v>
      </c>
      <c r="DBA476" s="44" t="str">
        <f t="shared" si="335"/>
        <v>Inviable Sanitariamente</v>
      </c>
      <c r="DBB476" s="44" t="str">
        <f t="shared" si="335"/>
        <v>Inviable Sanitariamente</v>
      </c>
      <c r="DBC476" s="44" t="str">
        <f t="shared" si="335"/>
        <v>Inviable Sanitariamente</v>
      </c>
      <c r="DBD476" s="44" t="str">
        <f t="shared" si="336"/>
        <v>Inviable Sanitariamente</v>
      </c>
      <c r="DBE476" s="44" t="str">
        <f t="shared" si="336"/>
        <v>Inviable Sanitariamente</v>
      </c>
      <c r="DBF476" s="44" t="str">
        <f t="shared" si="336"/>
        <v>Inviable Sanitariamente</v>
      </c>
      <c r="DBG476" s="44" t="str">
        <f t="shared" si="336"/>
        <v>Inviable Sanitariamente</v>
      </c>
      <c r="DBH476" s="44" t="str">
        <f t="shared" si="336"/>
        <v>Inviable Sanitariamente</v>
      </c>
      <c r="DBI476" s="44" t="str">
        <f t="shared" si="336"/>
        <v>Inviable Sanitariamente</v>
      </c>
      <c r="DBJ476" s="44" t="str">
        <f t="shared" si="336"/>
        <v>Inviable Sanitariamente</v>
      </c>
      <c r="DBK476" s="44" t="str">
        <f t="shared" si="336"/>
        <v>Inviable Sanitariamente</v>
      </c>
      <c r="DBL476" s="44" t="str">
        <f t="shared" si="336"/>
        <v>Inviable Sanitariamente</v>
      </c>
      <c r="DBM476" s="44" t="str">
        <f t="shared" si="336"/>
        <v>Inviable Sanitariamente</v>
      </c>
      <c r="DBN476" s="44" t="str">
        <f t="shared" si="337"/>
        <v>Inviable Sanitariamente</v>
      </c>
      <c r="DBO476" s="44" t="str">
        <f t="shared" si="337"/>
        <v>Inviable Sanitariamente</v>
      </c>
      <c r="DBP476" s="44" t="str">
        <f t="shared" si="337"/>
        <v>Inviable Sanitariamente</v>
      </c>
      <c r="DBQ476" s="44" t="str">
        <f t="shared" si="337"/>
        <v>Inviable Sanitariamente</v>
      </c>
      <c r="DBR476" s="44" t="str">
        <f t="shared" si="337"/>
        <v>Inviable Sanitariamente</v>
      </c>
      <c r="DBS476" s="44" t="str">
        <f t="shared" si="337"/>
        <v>Inviable Sanitariamente</v>
      </c>
      <c r="DBT476" s="44" t="str">
        <f t="shared" si="337"/>
        <v>Inviable Sanitariamente</v>
      </c>
      <c r="DBU476" s="44" t="str">
        <f t="shared" si="337"/>
        <v>Inviable Sanitariamente</v>
      </c>
      <c r="DBV476" s="44" t="str">
        <f t="shared" si="337"/>
        <v>Inviable Sanitariamente</v>
      </c>
      <c r="DBW476" s="44" t="str">
        <f t="shared" si="337"/>
        <v>Inviable Sanitariamente</v>
      </c>
      <c r="DBX476" s="44" t="str">
        <f t="shared" si="338"/>
        <v>Inviable Sanitariamente</v>
      </c>
      <c r="DBY476" s="44" t="str">
        <f t="shared" si="338"/>
        <v>Inviable Sanitariamente</v>
      </c>
      <c r="DBZ476" s="44" t="str">
        <f t="shared" si="338"/>
        <v>Inviable Sanitariamente</v>
      </c>
      <c r="DCA476" s="44" t="str">
        <f t="shared" si="338"/>
        <v>Inviable Sanitariamente</v>
      </c>
      <c r="DCB476" s="44" t="str">
        <f t="shared" si="338"/>
        <v>Inviable Sanitariamente</v>
      </c>
      <c r="DCC476" s="44" t="str">
        <f t="shared" si="338"/>
        <v>Inviable Sanitariamente</v>
      </c>
      <c r="DCD476" s="44" t="str">
        <f t="shared" si="338"/>
        <v>Inviable Sanitariamente</v>
      </c>
      <c r="DCE476" s="44" t="str">
        <f t="shared" si="338"/>
        <v>Inviable Sanitariamente</v>
      </c>
      <c r="DCF476" s="44" t="str">
        <f t="shared" si="338"/>
        <v>Inviable Sanitariamente</v>
      </c>
      <c r="DCG476" s="44" t="str">
        <f t="shared" si="338"/>
        <v>Inviable Sanitariamente</v>
      </c>
      <c r="DCH476" s="44" t="str">
        <f t="shared" si="339"/>
        <v>Inviable Sanitariamente</v>
      </c>
      <c r="DCI476" s="44" t="str">
        <f t="shared" si="339"/>
        <v>Inviable Sanitariamente</v>
      </c>
      <c r="DCJ476" s="44" t="str">
        <f t="shared" si="339"/>
        <v>Inviable Sanitariamente</v>
      </c>
      <c r="DCK476" s="44" t="str">
        <f t="shared" si="339"/>
        <v>Inviable Sanitariamente</v>
      </c>
      <c r="DCL476" s="44" t="str">
        <f t="shared" si="339"/>
        <v>Inviable Sanitariamente</v>
      </c>
      <c r="DCM476" s="44" t="str">
        <f t="shared" si="339"/>
        <v>Inviable Sanitariamente</v>
      </c>
      <c r="DCN476" s="44" t="str">
        <f t="shared" si="339"/>
        <v>Inviable Sanitariamente</v>
      </c>
      <c r="DCO476" s="44" t="str">
        <f t="shared" si="339"/>
        <v>Inviable Sanitariamente</v>
      </c>
      <c r="DCP476" s="44" t="str">
        <f t="shared" si="339"/>
        <v>Inviable Sanitariamente</v>
      </c>
      <c r="DCQ476" s="44" t="str">
        <f t="shared" si="339"/>
        <v>Inviable Sanitariamente</v>
      </c>
      <c r="DCR476" s="44" t="str">
        <f t="shared" si="340"/>
        <v>Inviable Sanitariamente</v>
      </c>
      <c r="DCS476" s="44" t="str">
        <f t="shared" si="340"/>
        <v>Inviable Sanitariamente</v>
      </c>
      <c r="DCT476" s="44" t="str">
        <f t="shared" si="340"/>
        <v>Inviable Sanitariamente</v>
      </c>
      <c r="DCU476" s="44" t="str">
        <f t="shared" si="340"/>
        <v>Inviable Sanitariamente</v>
      </c>
      <c r="DCV476" s="44" t="str">
        <f t="shared" si="340"/>
        <v>Inviable Sanitariamente</v>
      </c>
      <c r="DCW476" s="44" t="str">
        <f t="shared" si="340"/>
        <v>Inviable Sanitariamente</v>
      </c>
      <c r="DCX476" s="44" t="str">
        <f t="shared" si="340"/>
        <v>Inviable Sanitariamente</v>
      </c>
      <c r="DCY476" s="44" t="str">
        <f t="shared" si="340"/>
        <v>Inviable Sanitariamente</v>
      </c>
      <c r="DCZ476" s="44" t="str">
        <f t="shared" si="340"/>
        <v>Inviable Sanitariamente</v>
      </c>
      <c r="DDA476" s="44" t="str">
        <f t="shared" si="340"/>
        <v>Inviable Sanitariamente</v>
      </c>
      <c r="DDB476" s="44" t="str">
        <f t="shared" si="341"/>
        <v>Inviable Sanitariamente</v>
      </c>
      <c r="DDC476" s="44" t="str">
        <f t="shared" si="341"/>
        <v>Inviable Sanitariamente</v>
      </c>
      <c r="DDD476" s="44" t="str">
        <f t="shared" si="341"/>
        <v>Inviable Sanitariamente</v>
      </c>
      <c r="DDE476" s="44" t="str">
        <f t="shared" si="341"/>
        <v>Inviable Sanitariamente</v>
      </c>
      <c r="DDF476" s="44" t="str">
        <f t="shared" si="341"/>
        <v>Inviable Sanitariamente</v>
      </c>
      <c r="DDG476" s="44" t="str">
        <f t="shared" si="341"/>
        <v>Inviable Sanitariamente</v>
      </c>
      <c r="DDH476" s="44" t="str">
        <f t="shared" si="341"/>
        <v>Inviable Sanitariamente</v>
      </c>
      <c r="DDI476" s="44" t="str">
        <f t="shared" si="341"/>
        <v>Inviable Sanitariamente</v>
      </c>
      <c r="DDJ476" s="44" t="str">
        <f t="shared" si="341"/>
        <v>Inviable Sanitariamente</v>
      </c>
      <c r="DDK476" s="44" t="str">
        <f t="shared" si="341"/>
        <v>Inviable Sanitariamente</v>
      </c>
      <c r="DDL476" s="44" t="str">
        <f t="shared" si="342"/>
        <v>Inviable Sanitariamente</v>
      </c>
      <c r="DDM476" s="44" t="str">
        <f t="shared" si="342"/>
        <v>Inviable Sanitariamente</v>
      </c>
      <c r="DDN476" s="44" t="str">
        <f t="shared" si="342"/>
        <v>Inviable Sanitariamente</v>
      </c>
      <c r="DDO476" s="44" t="str">
        <f t="shared" si="342"/>
        <v>Inviable Sanitariamente</v>
      </c>
      <c r="DDP476" s="44" t="str">
        <f t="shared" si="342"/>
        <v>Inviable Sanitariamente</v>
      </c>
      <c r="DDQ476" s="44" t="str">
        <f t="shared" si="342"/>
        <v>Inviable Sanitariamente</v>
      </c>
      <c r="DDR476" s="44" t="str">
        <f t="shared" si="342"/>
        <v>Inviable Sanitariamente</v>
      </c>
      <c r="DDS476" s="44" t="str">
        <f t="shared" si="342"/>
        <v>Inviable Sanitariamente</v>
      </c>
      <c r="DDT476" s="44" t="str">
        <f t="shared" si="342"/>
        <v>Inviable Sanitariamente</v>
      </c>
      <c r="DDU476" s="44" t="str">
        <f t="shared" si="342"/>
        <v>Inviable Sanitariamente</v>
      </c>
      <c r="DDV476" s="44" t="str">
        <f t="shared" si="343"/>
        <v>Inviable Sanitariamente</v>
      </c>
      <c r="DDW476" s="44" t="str">
        <f t="shared" si="343"/>
        <v>Inviable Sanitariamente</v>
      </c>
      <c r="DDX476" s="44" t="str">
        <f t="shared" si="343"/>
        <v>Inviable Sanitariamente</v>
      </c>
      <c r="DDY476" s="44" t="str">
        <f t="shared" si="343"/>
        <v>Inviable Sanitariamente</v>
      </c>
      <c r="DDZ476" s="44" t="str">
        <f t="shared" si="343"/>
        <v>Inviable Sanitariamente</v>
      </c>
      <c r="DEA476" s="44" t="str">
        <f t="shared" si="343"/>
        <v>Inviable Sanitariamente</v>
      </c>
      <c r="DEB476" s="44" t="str">
        <f t="shared" si="343"/>
        <v>Inviable Sanitariamente</v>
      </c>
      <c r="DEC476" s="44" t="str">
        <f t="shared" si="343"/>
        <v>Inviable Sanitariamente</v>
      </c>
      <c r="DED476" s="44" t="str">
        <f t="shared" si="343"/>
        <v>Inviable Sanitariamente</v>
      </c>
      <c r="DEE476" s="44" t="str">
        <f t="shared" si="343"/>
        <v>Inviable Sanitariamente</v>
      </c>
      <c r="DEF476" s="44" t="str">
        <f t="shared" si="344"/>
        <v>Inviable Sanitariamente</v>
      </c>
      <c r="DEG476" s="44" t="str">
        <f t="shared" si="344"/>
        <v>Inviable Sanitariamente</v>
      </c>
      <c r="DEH476" s="44" t="str">
        <f t="shared" si="344"/>
        <v>Inviable Sanitariamente</v>
      </c>
      <c r="DEI476" s="44" t="str">
        <f t="shared" si="344"/>
        <v>Inviable Sanitariamente</v>
      </c>
      <c r="DEJ476" s="44" t="str">
        <f t="shared" si="344"/>
        <v>Inviable Sanitariamente</v>
      </c>
      <c r="DEK476" s="44" t="str">
        <f t="shared" si="344"/>
        <v>Inviable Sanitariamente</v>
      </c>
      <c r="DEL476" s="44" t="str">
        <f t="shared" si="344"/>
        <v>Inviable Sanitariamente</v>
      </c>
      <c r="DEM476" s="44" t="str">
        <f t="shared" si="344"/>
        <v>Inviable Sanitariamente</v>
      </c>
      <c r="DEN476" s="44" t="str">
        <f t="shared" si="344"/>
        <v>Inviable Sanitariamente</v>
      </c>
      <c r="DEO476" s="44" t="str">
        <f t="shared" si="344"/>
        <v>Inviable Sanitariamente</v>
      </c>
      <c r="DEP476" s="44" t="str">
        <f t="shared" si="345"/>
        <v>Inviable Sanitariamente</v>
      </c>
      <c r="DEQ476" s="44" t="str">
        <f t="shared" si="345"/>
        <v>Inviable Sanitariamente</v>
      </c>
      <c r="DER476" s="44" t="str">
        <f t="shared" si="345"/>
        <v>Inviable Sanitariamente</v>
      </c>
      <c r="DES476" s="44" t="str">
        <f t="shared" si="345"/>
        <v>Inviable Sanitariamente</v>
      </c>
      <c r="DET476" s="44" t="str">
        <f t="shared" si="345"/>
        <v>Inviable Sanitariamente</v>
      </c>
      <c r="DEU476" s="44" t="str">
        <f t="shared" si="345"/>
        <v>Inviable Sanitariamente</v>
      </c>
      <c r="DEV476" s="44" t="str">
        <f t="shared" si="345"/>
        <v>Inviable Sanitariamente</v>
      </c>
      <c r="DEW476" s="44" t="str">
        <f t="shared" si="345"/>
        <v>Inviable Sanitariamente</v>
      </c>
      <c r="DEX476" s="44" t="str">
        <f t="shared" si="345"/>
        <v>Inviable Sanitariamente</v>
      </c>
      <c r="DEY476" s="44" t="str">
        <f t="shared" si="345"/>
        <v>Inviable Sanitariamente</v>
      </c>
      <c r="DEZ476" s="44" t="str">
        <f t="shared" si="346"/>
        <v>Inviable Sanitariamente</v>
      </c>
      <c r="DFA476" s="44" t="str">
        <f t="shared" si="346"/>
        <v>Inviable Sanitariamente</v>
      </c>
      <c r="DFB476" s="44" t="str">
        <f t="shared" si="346"/>
        <v>Inviable Sanitariamente</v>
      </c>
      <c r="DFC476" s="44" t="str">
        <f t="shared" si="346"/>
        <v>Inviable Sanitariamente</v>
      </c>
      <c r="DFD476" s="44" t="str">
        <f t="shared" si="346"/>
        <v>Inviable Sanitariamente</v>
      </c>
      <c r="DFE476" s="44" t="str">
        <f t="shared" si="346"/>
        <v>Inviable Sanitariamente</v>
      </c>
      <c r="DFF476" s="44" t="str">
        <f t="shared" si="346"/>
        <v>Inviable Sanitariamente</v>
      </c>
      <c r="DFG476" s="44" t="str">
        <f t="shared" si="346"/>
        <v>Inviable Sanitariamente</v>
      </c>
      <c r="DFH476" s="44" t="str">
        <f t="shared" si="346"/>
        <v>Inviable Sanitariamente</v>
      </c>
      <c r="DFI476" s="44" t="str">
        <f t="shared" si="346"/>
        <v>Inviable Sanitariamente</v>
      </c>
      <c r="DFJ476" s="44" t="str">
        <f t="shared" si="347"/>
        <v>Inviable Sanitariamente</v>
      </c>
      <c r="DFK476" s="44" t="str">
        <f t="shared" si="347"/>
        <v>Inviable Sanitariamente</v>
      </c>
      <c r="DFL476" s="44" t="str">
        <f t="shared" si="347"/>
        <v>Inviable Sanitariamente</v>
      </c>
      <c r="DFM476" s="44" t="str">
        <f t="shared" si="347"/>
        <v>Inviable Sanitariamente</v>
      </c>
      <c r="DFN476" s="44" t="str">
        <f t="shared" si="347"/>
        <v>Inviable Sanitariamente</v>
      </c>
      <c r="DFO476" s="44" t="str">
        <f t="shared" si="347"/>
        <v>Inviable Sanitariamente</v>
      </c>
      <c r="DFP476" s="44" t="str">
        <f t="shared" si="347"/>
        <v>Inviable Sanitariamente</v>
      </c>
      <c r="DFQ476" s="44" t="str">
        <f t="shared" si="347"/>
        <v>Inviable Sanitariamente</v>
      </c>
      <c r="DFR476" s="44" t="str">
        <f t="shared" si="347"/>
        <v>Inviable Sanitariamente</v>
      </c>
      <c r="DFS476" s="44" t="str">
        <f t="shared" si="347"/>
        <v>Inviable Sanitariamente</v>
      </c>
      <c r="DFT476" s="44" t="str">
        <f t="shared" si="348"/>
        <v>Inviable Sanitariamente</v>
      </c>
      <c r="DFU476" s="44" t="str">
        <f t="shared" si="348"/>
        <v>Inviable Sanitariamente</v>
      </c>
      <c r="DFV476" s="44" t="str">
        <f t="shared" si="348"/>
        <v>Inviable Sanitariamente</v>
      </c>
      <c r="DFW476" s="44" t="str">
        <f t="shared" si="348"/>
        <v>Inviable Sanitariamente</v>
      </c>
      <c r="DFX476" s="44" t="str">
        <f t="shared" si="348"/>
        <v>Inviable Sanitariamente</v>
      </c>
      <c r="DFY476" s="44" t="str">
        <f t="shared" si="348"/>
        <v>Inviable Sanitariamente</v>
      </c>
      <c r="DFZ476" s="44" t="str">
        <f t="shared" si="348"/>
        <v>Inviable Sanitariamente</v>
      </c>
      <c r="DGA476" s="44" t="str">
        <f t="shared" si="348"/>
        <v>Inviable Sanitariamente</v>
      </c>
      <c r="DGB476" s="44" t="str">
        <f t="shared" si="348"/>
        <v>Inviable Sanitariamente</v>
      </c>
      <c r="DGC476" s="44" t="str">
        <f t="shared" si="348"/>
        <v>Inviable Sanitariamente</v>
      </c>
      <c r="DGD476" s="44" t="str">
        <f t="shared" si="349"/>
        <v>Inviable Sanitariamente</v>
      </c>
      <c r="DGE476" s="44" t="str">
        <f t="shared" si="349"/>
        <v>Inviable Sanitariamente</v>
      </c>
      <c r="DGF476" s="44" t="str">
        <f t="shared" si="349"/>
        <v>Inviable Sanitariamente</v>
      </c>
      <c r="DGG476" s="44" t="str">
        <f t="shared" si="349"/>
        <v>Inviable Sanitariamente</v>
      </c>
      <c r="DGH476" s="44" t="str">
        <f t="shared" si="349"/>
        <v>Inviable Sanitariamente</v>
      </c>
      <c r="DGI476" s="44" t="str">
        <f t="shared" si="349"/>
        <v>Inviable Sanitariamente</v>
      </c>
      <c r="DGJ476" s="44" t="str">
        <f t="shared" si="349"/>
        <v>Inviable Sanitariamente</v>
      </c>
      <c r="DGK476" s="44" t="str">
        <f t="shared" si="349"/>
        <v>Inviable Sanitariamente</v>
      </c>
      <c r="DGL476" s="44" t="str">
        <f t="shared" si="349"/>
        <v>Inviable Sanitariamente</v>
      </c>
      <c r="DGM476" s="44" t="str">
        <f t="shared" si="349"/>
        <v>Inviable Sanitariamente</v>
      </c>
      <c r="DGN476" s="44" t="str">
        <f t="shared" si="350"/>
        <v>Inviable Sanitariamente</v>
      </c>
      <c r="DGO476" s="44" t="str">
        <f t="shared" si="350"/>
        <v>Inviable Sanitariamente</v>
      </c>
      <c r="DGP476" s="44" t="str">
        <f t="shared" si="350"/>
        <v>Inviable Sanitariamente</v>
      </c>
      <c r="DGQ476" s="44" t="str">
        <f t="shared" si="350"/>
        <v>Inviable Sanitariamente</v>
      </c>
      <c r="DGR476" s="44" t="str">
        <f t="shared" si="350"/>
        <v>Inviable Sanitariamente</v>
      </c>
      <c r="DGS476" s="44" t="str">
        <f t="shared" si="350"/>
        <v>Inviable Sanitariamente</v>
      </c>
      <c r="DGT476" s="44" t="str">
        <f t="shared" si="350"/>
        <v>Inviable Sanitariamente</v>
      </c>
      <c r="DGU476" s="44" t="str">
        <f t="shared" si="350"/>
        <v>Inviable Sanitariamente</v>
      </c>
      <c r="DGV476" s="44" t="str">
        <f t="shared" si="350"/>
        <v>Inviable Sanitariamente</v>
      </c>
      <c r="DGW476" s="44" t="str">
        <f t="shared" si="350"/>
        <v>Inviable Sanitariamente</v>
      </c>
      <c r="DGX476" s="44" t="str">
        <f t="shared" si="351"/>
        <v>Inviable Sanitariamente</v>
      </c>
      <c r="DGY476" s="44" t="str">
        <f t="shared" si="351"/>
        <v>Inviable Sanitariamente</v>
      </c>
      <c r="DGZ476" s="44" t="str">
        <f t="shared" si="351"/>
        <v>Inviable Sanitariamente</v>
      </c>
      <c r="DHA476" s="44" t="str">
        <f t="shared" si="351"/>
        <v>Inviable Sanitariamente</v>
      </c>
      <c r="DHB476" s="44" t="str">
        <f t="shared" si="351"/>
        <v>Inviable Sanitariamente</v>
      </c>
      <c r="DHC476" s="44" t="str">
        <f t="shared" si="351"/>
        <v>Inviable Sanitariamente</v>
      </c>
      <c r="DHD476" s="44" t="str">
        <f t="shared" si="351"/>
        <v>Inviable Sanitariamente</v>
      </c>
      <c r="DHE476" s="44" t="str">
        <f t="shared" si="351"/>
        <v>Inviable Sanitariamente</v>
      </c>
      <c r="DHF476" s="44" t="str">
        <f t="shared" si="351"/>
        <v>Inviable Sanitariamente</v>
      </c>
      <c r="DHG476" s="44" t="str">
        <f t="shared" si="351"/>
        <v>Inviable Sanitariamente</v>
      </c>
      <c r="DHH476" s="44" t="str">
        <f t="shared" si="352"/>
        <v>Inviable Sanitariamente</v>
      </c>
      <c r="DHI476" s="44" t="str">
        <f t="shared" si="352"/>
        <v>Inviable Sanitariamente</v>
      </c>
      <c r="DHJ476" s="44" t="str">
        <f t="shared" si="352"/>
        <v>Inviable Sanitariamente</v>
      </c>
      <c r="DHK476" s="44" t="str">
        <f t="shared" si="352"/>
        <v>Inviable Sanitariamente</v>
      </c>
      <c r="DHL476" s="44" t="str">
        <f t="shared" si="352"/>
        <v>Inviable Sanitariamente</v>
      </c>
      <c r="DHM476" s="44" t="str">
        <f t="shared" si="352"/>
        <v>Inviable Sanitariamente</v>
      </c>
      <c r="DHN476" s="44" t="str">
        <f t="shared" si="352"/>
        <v>Inviable Sanitariamente</v>
      </c>
      <c r="DHO476" s="44" t="str">
        <f t="shared" si="352"/>
        <v>Inviable Sanitariamente</v>
      </c>
      <c r="DHP476" s="44" t="str">
        <f t="shared" si="352"/>
        <v>Inviable Sanitariamente</v>
      </c>
      <c r="DHQ476" s="44" t="str">
        <f t="shared" si="352"/>
        <v>Inviable Sanitariamente</v>
      </c>
      <c r="DHR476" s="44" t="str">
        <f t="shared" si="353"/>
        <v>Inviable Sanitariamente</v>
      </c>
      <c r="DHS476" s="44" t="str">
        <f t="shared" si="353"/>
        <v>Inviable Sanitariamente</v>
      </c>
      <c r="DHT476" s="44" t="str">
        <f t="shared" si="353"/>
        <v>Inviable Sanitariamente</v>
      </c>
      <c r="DHU476" s="44" t="str">
        <f t="shared" si="353"/>
        <v>Inviable Sanitariamente</v>
      </c>
      <c r="DHV476" s="44" t="str">
        <f t="shared" si="353"/>
        <v>Inviable Sanitariamente</v>
      </c>
      <c r="DHW476" s="44" t="str">
        <f t="shared" si="353"/>
        <v>Inviable Sanitariamente</v>
      </c>
      <c r="DHX476" s="44" t="str">
        <f t="shared" si="353"/>
        <v>Inviable Sanitariamente</v>
      </c>
      <c r="DHY476" s="44" t="str">
        <f t="shared" si="353"/>
        <v>Inviable Sanitariamente</v>
      </c>
      <c r="DHZ476" s="44" t="str">
        <f t="shared" si="353"/>
        <v>Inviable Sanitariamente</v>
      </c>
      <c r="DIA476" s="44" t="str">
        <f t="shared" si="353"/>
        <v>Inviable Sanitariamente</v>
      </c>
      <c r="DIB476" s="44" t="str">
        <f t="shared" si="354"/>
        <v>Inviable Sanitariamente</v>
      </c>
      <c r="DIC476" s="44" t="str">
        <f t="shared" si="354"/>
        <v>Inviable Sanitariamente</v>
      </c>
      <c r="DID476" s="44" t="str">
        <f t="shared" si="354"/>
        <v>Inviable Sanitariamente</v>
      </c>
      <c r="DIE476" s="44" t="str">
        <f t="shared" si="354"/>
        <v>Inviable Sanitariamente</v>
      </c>
      <c r="DIF476" s="44" t="str">
        <f t="shared" si="354"/>
        <v>Inviable Sanitariamente</v>
      </c>
      <c r="DIG476" s="44" t="str">
        <f t="shared" si="354"/>
        <v>Inviable Sanitariamente</v>
      </c>
      <c r="DIH476" s="44" t="str">
        <f t="shared" si="354"/>
        <v>Inviable Sanitariamente</v>
      </c>
      <c r="DII476" s="44" t="str">
        <f t="shared" si="354"/>
        <v>Inviable Sanitariamente</v>
      </c>
      <c r="DIJ476" s="44" t="str">
        <f t="shared" si="354"/>
        <v>Inviable Sanitariamente</v>
      </c>
      <c r="DIK476" s="44" t="str">
        <f t="shared" si="354"/>
        <v>Inviable Sanitariamente</v>
      </c>
      <c r="DIL476" s="44" t="str">
        <f t="shared" si="355"/>
        <v>Inviable Sanitariamente</v>
      </c>
      <c r="DIM476" s="44" t="str">
        <f t="shared" si="355"/>
        <v>Inviable Sanitariamente</v>
      </c>
      <c r="DIN476" s="44" t="str">
        <f t="shared" si="355"/>
        <v>Inviable Sanitariamente</v>
      </c>
      <c r="DIO476" s="44" t="str">
        <f t="shared" si="355"/>
        <v>Inviable Sanitariamente</v>
      </c>
      <c r="DIP476" s="44" t="str">
        <f t="shared" si="355"/>
        <v>Inviable Sanitariamente</v>
      </c>
      <c r="DIQ476" s="44" t="str">
        <f t="shared" si="355"/>
        <v>Inviable Sanitariamente</v>
      </c>
      <c r="DIR476" s="44" t="str">
        <f t="shared" si="355"/>
        <v>Inviable Sanitariamente</v>
      </c>
      <c r="DIS476" s="44" t="str">
        <f t="shared" si="355"/>
        <v>Inviable Sanitariamente</v>
      </c>
      <c r="DIT476" s="44" t="str">
        <f t="shared" si="355"/>
        <v>Inviable Sanitariamente</v>
      </c>
      <c r="DIU476" s="44" t="str">
        <f t="shared" si="355"/>
        <v>Inviable Sanitariamente</v>
      </c>
      <c r="DIV476" s="44" t="str">
        <f t="shared" si="356"/>
        <v>Inviable Sanitariamente</v>
      </c>
      <c r="DIW476" s="44" t="str">
        <f t="shared" si="356"/>
        <v>Inviable Sanitariamente</v>
      </c>
      <c r="DIX476" s="44" t="str">
        <f t="shared" si="356"/>
        <v>Inviable Sanitariamente</v>
      </c>
      <c r="DIY476" s="44" t="str">
        <f t="shared" si="356"/>
        <v>Inviable Sanitariamente</v>
      </c>
      <c r="DIZ476" s="44" t="str">
        <f t="shared" si="356"/>
        <v>Inviable Sanitariamente</v>
      </c>
      <c r="DJA476" s="44" t="str">
        <f t="shared" si="356"/>
        <v>Inviable Sanitariamente</v>
      </c>
      <c r="DJB476" s="44" t="str">
        <f t="shared" si="356"/>
        <v>Inviable Sanitariamente</v>
      </c>
      <c r="DJC476" s="44" t="str">
        <f t="shared" si="356"/>
        <v>Inviable Sanitariamente</v>
      </c>
      <c r="DJD476" s="44" t="str">
        <f t="shared" si="356"/>
        <v>Inviable Sanitariamente</v>
      </c>
      <c r="DJE476" s="44" t="str">
        <f t="shared" si="356"/>
        <v>Inviable Sanitariamente</v>
      </c>
      <c r="DJF476" s="44" t="str">
        <f t="shared" si="357"/>
        <v>Inviable Sanitariamente</v>
      </c>
      <c r="DJG476" s="44" t="str">
        <f t="shared" si="357"/>
        <v>Inviable Sanitariamente</v>
      </c>
      <c r="DJH476" s="44" t="str">
        <f t="shared" si="357"/>
        <v>Inviable Sanitariamente</v>
      </c>
      <c r="DJI476" s="44" t="str">
        <f t="shared" si="357"/>
        <v>Inviable Sanitariamente</v>
      </c>
      <c r="DJJ476" s="44" t="str">
        <f t="shared" si="357"/>
        <v>Inviable Sanitariamente</v>
      </c>
      <c r="DJK476" s="44" t="str">
        <f t="shared" si="357"/>
        <v>Inviable Sanitariamente</v>
      </c>
      <c r="DJL476" s="44" t="str">
        <f t="shared" si="357"/>
        <v>Inviable Sanitariamente</v>
      </c>
      <c r="DJM476" s="44" t="str">
        <f t="shared" si="357"/>
        <v>Inviable Sanitariamente</v>
      </c>
      <c r="DJN476" s="44" t="str">
        <f t="shared" si="357"/>
        <v>Inviable Sanitariamente</v>
      </c>
      <c r="DJO476" s="44" t="str">
        <f t="shared" si="357"/>
        <v>Inviable Sanitariamente</v>
      </c>
      <c r="DJP476" s="44" t="str">
        <f t="shared" si="358"/>
        <v>Inviable Sanitariamente</v>
      </c>
      <c r="DJQ476" s="44" t="str">
        <f t="shared" si="358"/>
        <v>Inviable Sanitariamente</v>
      </c>
      <c r="DJR476" s="44" t="str">
        <f t="shared" si="358"/>
        <v>Inviable Sanitariamente</v>
      </c>
      <c r="DJS476" s="44" t="str">
        <f t="shared" si="358"/>
        <v>Inviable Sanitariamente</v>
      </c>
      <c r="DJT476" s="44" t="str">
        <f t="shared" si="358"/>
        <v>Inviable Sanitariamente</v>
      </c>
      <c r="DJU476" s="44" t="str">
        <f t="shared" si="358"/>
        <v>Inviable Sanitariamente</v>
      </c>
      <c r="DJV476" s="44" t="str">
        <f t="shared" si="358"/>
        <v>Inviable Sanitariamente</v>
      </c>
      <c r="DJW476" s="44" t="str">
        <f t="shared" si="358"/>
        <v>Inviable Sanitariamente</v>
      </c>
      <c r="DJX476" s="44" t="str">
        <f t="shared" si="358"/>
        <v>Inviable Sanitariamente</v>
      </c>
      <c r="DJY476" s="44" t="str">
        <f t="shared" si="358"/>
        <v>Inviable Sanitariamente</v>
      </c>
      <c r="DJZ476" s="44" t="str">
        <f t="shared" si="359"/>
        <v>Inviable Sanitariamente</v>
      </c>
      <c r="DKA476" s="44" t="str">
        <f t="shared" si="359"/>
        <v>Inviable Sanitariamente</v>
      </c>
      <c r="DKB476" s="44" t="str">
        <f t="shared" si="359"/>
        <v>Inviable Sanitariamente</v>
      </c>
      <c r="DKC476" s="44" t="str">
        <f t="shared" si="359"/>
        <v>Inviable Sanitariamente</v>
      </c>
      <c r="DKD476" s="44" t="str">
        <f t="shared" si="359"/>
        <v>Inviable Sanitariamente</v>
      </c>
      <c r="DKE476" s="44" t="str">
        <f t="shared" si="359"/>
        <v>Inviable Sanitariamente</v>
      </c>
      <c r="DKF476" s="44" t="str">
        <f t="shared" si="359"/>
        <v>Inviable Sanitariamente</v>
      </c>
      <c r="DKG476" s="44" t="str">
        <f t="shared" si="359"/>
        <v>Inviable Sanitariamente</v>
      </c>
      <c r="DKH476" s="44" t="str">
        <f t="shared" si="359"/>
        <v>Inviable Sanitariamente</v>
      </c>
      <c r="DKI476" s="44" t="str">
        <f t="shared" si="359"/>
        <v>Inviable Sanitariamente</v>
      </c>
      <c r="DKJ476" s="44" t="str">
        <f t="shared" si="360"/>
        <v>Inviable Sanitariamente</v>
      </c>
      <c r="DKK476" s="44" t="str">
        <f t="shared" si="360"/>
        <v>Inviable Sanitariamente</v>
      </c>
      <c r="DKL476" s="44" t="str">
        <f t="shared" si="360"/>
        <v>Inviable Sanitariamente</v>
      </c>
      <c r="DKM476" s="44" t="str">
        <f t="shared" si="360"/>
        <v>Inviable Sanitariamente</v>
      </c>
      <c r="DKN476" s="44" t="str">
        <f t="shared" si="360"/>
        <v>Inviable Sanitariamente</v>
      </c>
      <c r="DKO476" s="44" t="str">
        <f t="shared" si="360"/>
        <v>Inviable Sanitariamente</v>
      </c>
      <c r="DKP476" s="44" t="str">
        <f t="shared" si="360"/>
        <v>Inviable Sanitariamente</v>
      </c>
      <c r="DKQ476" s="44" t="str">
        <f t="shared" si="360"/>
        <v>Inviable Sanitariamente</v>
      </c>
      <c r="DKR476" s="44" t="str">
        <f t="shared" si="360"/>
        <v>Inviable Sanitariamente</v>
      </c>
      <c r="DKS476" s="44" t="str">
        <f t="shared" si="360"/>
        <v>Inviable Sanitariamente</v>
      </c>
      <c r="DKT476" s="44" t="str">
        <f t="shared" si="361"/>
        <v>Inviable Sanitariamente</v>
      </c>
      <c r="DKU476" s="44" t="str">
        <f t="shared" si="361"/>
        <v>Inviable Sanitariamente</v>
      </c>
      <c r="DKV476" s="44" t="str">
        <f t="shared" si="361"/>
        <v>Inviable Sanitariamente</v>
      </c>
      <c r="DKW476" s="44" t="str">
        <f t="shared" si="361"/>
        <v>Inviable Sanitariamente</v>
      </c>
      <c r="DKX476" s="44" t="str">
        <f t="shared" si="361"/>
        <v>Inviable Sanitariamente</v>
      </c>
      <c r="DKY476" s="44" t="str">
        <f t="shared" si="361"/>
        <v>Inviable Sanitariamente</v>
      </c>
      <c r="DKZ476" s="44" t="str">
        <f t="shared" si="361"/>
        <v>Inviable Sanitariamente</v>
      </c>
      <c r="DLA476" s="44" t="str">
        <f t="shared" si="361"/>
        <v>Inviable Sanitariamente</v>
      </c>
      <c r="DLB476" s="44" t="str">
        <f t="shared" si="361"/>
        <v>Inviable Sanitariamente</v>
      </c>
      <c r="DLC476" s="44" t="str">
        <f t="shared" si="361"/>
        <v>Inviable Sanitariamente</v>
      </c>
      <c r="DLD476" s="44" t="str">
        <f t="shared" si="362"/>
        <v>Inviable Sanitariamente</v>
      </c>
      <c r="DLE476" s="44" t="str">
        <f t="shared" si="362"/>
        <v>Inviable Sanitariamente</v>
      </c>
      <c r="DLF476" s="44" t="str">
        <f t="shared" si="362"/>
        <v>Inviable Sanitariamente</v>
      </c>
      <c r="DLG476" s="44" t="str">
        <f t="shared" si="362"/>
        <v>Inviable Sanitariamente</v>
      </c>
      <c r="DLH476" s="44" t="str">
        <f t="shared" si="362"/>
        <v>Inviable Sanitariamente</v>
      </c>
      <c r="DLI476" s="44" t="str">
        <f t="shared" si="362"/>
        <v>Inviable Sanitariamente</v>
      </c>
      <c r="DLJ476" s="44" t="str">
        <f t="shared" si="362"/>
        <v>Inviable Sanitariamente</v>
      </c>
      <c r="DLK476" s="44" t="str">
        <f t="shared" si="362"/>
        <v>Inviable Sanitariamente</v>
      </c>
      <c r="DLL476" s="44" t="str">
        <f t="shared" si="362"/>
        <v>Inviable Sanitariamente</v>
      </c>
      <c r="DLM476" s="44" t="str">
        <f t="shared" si="362"/>
        <v>Inviable Sanitariamente</v>
      </c>
      <c r="DLN476" s="44" t="str">
        <f t="shared" si="363"/>
        <v>Inviable Sanitariamente</v>
      </c>
      <c r="DLO476" s="44" t="str">
        <f t="shared" si="363"/>
        <v>Inviable Sanitariamente</v>
      </c>
      <c r="DLP476" s="44" t="str">
        <f t="shared" si="363"/>
        <v>Inviable Sanitariamente</v>
      </c>
      <c r="DLQ476" s="44" t="str">
        <f t="shared" si="363"/>
        <v>Inviable Sanitariamente</v>
      </c>
      <c r="DLR476" s="44" t="str">
        <f t="shared" si="363"/>
        <v>Inviable Sanitariamente</v>
      </c>
      <c r="DLS476" s="44" t="str">
        <f t="shared" si="363"/>
        <v>Inviable Sanitariamente</v>
      </c>
      <c r="DLT476" s="44" t="str">
        <f t="shared" si="363"/>
        <v>Inviable Sanitariamente</v>
      </c>
      <c r="DLU476" s="44" t="str">
        <f t="shared" si="363"/>
        <v>Inviable Sanitariamente</v>
      </c>
      <c r="DLV476" s="44" t="str">
        <f t="shared" si="363"/>
        <v>Inviable Sanitariamente</v>
      </c>
      <c r="DLW476" s="44" t="str">
        <f t="shared" si="363"/>
        <v>Inviable Sanitariamente</v>
      </c>
      <c r="DLX476" s="44" t="str">
        <f t="shared" si="364"/>
        <v>Inviable Sanitariamente</v>
      </c>
      <c r="DLY476" s="44" t="str">
        <f t="shared" si="364"/>
        <v>Inviable Sanitariamente</v>
      </c>
      <c r="DLZ476" s="44" t="str">
        <f t="shared" si="364"/>
        <v>Inviable Sanitariamente</v>
      </c>
      <c r="DMA476" s="44" t="str">
        <f t="shared" si="364"/>
        <v>Inviable Sanitariamente</v>
      </c>
      <c r="DMB476" s="44" t="str">
        <f t="shared" si="364"/>
        <v>Inviable Sanitariamente</v>
      </c>
      <c r="DMC476" s="44" t="str">
        <f t="shared" si="364"/>
        <v>Inviable Sanitariamente</v>
      </c>
      <c r="DMD476" s="44" t="str">
        <f t="shared" si="364"/>
        <v>Inviable Sanitariamente</v>
      </c>
      <c r="DME476" s="44" t="str">
        <f t="shared" si="364"/>
        <v>Inviable Sanitariamente</v>
      </c>
      <c r="DMF476" s="44" t="str">
        <f t="shared" si="364"/>
        <v>Inviable Sanitariamente</v>
      </c>
      <c r="DMG476" s="44" t="str">
        <f t="shared" si="364"/>
        <v>Inviable Sanitariamente</v>
      </c>
      <c r="DMH476" s="44" t="str">
        <f t="shared" si="365"/>
        <v>Inviable Sanitariamente</v>
      </c>
      <c r="DMI476" s="44" t="str">
        <f t="shared" si="365"/>
        <v>Inviable Sanitariamente</v>
      </c>
      <c r="DMJ476" s="44" t="str">
        <f t="shared" si="365"/>
        <v>Inviable Sanitariamente</v>
      </c>
      <c r="DMK476" s="44" t="str">
        <f t="shared" si="365"/>
        <v>Inviable Sanitariamente</v>
      </c>
      <c r="DML476" s="44" t="str">
        <f t="shared" si="365"/>
        <v>Inviable Sanitariamente</v>
      </c>
      <c r="DMM476" s="44" t="str">
        <f t="shared" si="365"/>
        <v>Inviable Sanitariamente</v>
      </c>
      <c r="DMN476" s="44" t="str">
        <f t="shared" si="365"/>
        <v>Inviable Sanitariamente</v>
      </c>
      <c r="DMO476" s="44" t="str">
        <f t="shared" si="365"/>
        <v>Inviable Sanitariamente</v>
      </c>
      <c r="DMP476" s="44" t="str">
        <f t="shared" si="365"/>
        <v>Inviable Sanitariamente</v>
      </c>
      <c r="DMQ476" s="44" t="str">
        <f t="shared" si="365"/>
        <v>Inviable Sanitariamente</v>
      </c>
      <c r="DMR476" s="44" t="str">
        <f t="shared" si="366"/>
        <v>Inviable Sanitariamente</v>
      </c>
      <c r="DMS476" s="44" t="str">
        <f t="shared" si="366"/>
        <v>Inviable Sanitariamente</v>
      </c>
      <c r="DMT476" s="44" t="str">
        <f t="shared" si="366"/>
        <v>Inviable Sanitariamente</v>
      </c>
      <c r="DMU476" s="44" t="str">
        <f t="shared" si="366"/>
        <v>Inviable Sanitariamente</v>
      </c>
      <c r="DMV476" s="44" t="str">
        <f t="shared" si="366"/>
        <v>Inviable Sanitariamente</v>
      </c>
      <c r="DMW476" s="44" t="str">
        <f t="shared" si="366"/>
        <v>Inviable Sanitariamente</v>
      </c>
      <c r="DMX476" s="44" t="str">
        <f t="shared" si="366"/>
        <v>Inviable Sanitariamente</v>
      </c>
      <c r="DMY476" s="44" t="str">
        <f t="shared" si="366"/>
        <v>Inviable Sanitariamente</v>
      </c>
      <c r="DMZ476" s="44" t="str">
        <f t="shared" si="366"/>
        <v>Inviable Sanitariamente</v>
      </c>
      <c r="DNA476" s="44" t="str">
        <f t="shared" si="366"/>
        <v>Inviable Sanitariamente</v>
      </c>
      <c r="DNB476" s="44" t="str">
        <f t="shared" si="367"/>
        <v>Inviable Sanitariamente</v>
      </c>
      <c r="DNC476" s="44" t="str">
        <f t="shared" si="367"/>
        <v>Inviable Sanitariamente</v>
      </c>
      <c r="DND476" s="44" t="str">
        <f t="shared" si="367"/>
        <v>Inviable Sanitariamente</v>
      </c>
      <c r="DNE476" s="44" t="str">
        <f t="shared" si="367"/>
        <v>Inviable Sanitariamente</v>
      </c>
      <c r="DNF476" s="44" t="str">
        <f t="shared" si="367"/>
        <v>Inviable Sanitariamente</v>
      </c>
      <c r="DNG476" s="44" t="str">
        <f t="shared" si="367"/>
        <v>Inviable Sanitariamente</v>
      </c>
      <c r="DNH476" s="44" t="str">
        <f t="shared" si="367"/>
        <v>Inviable Sanitariamente</v>
      </c>
      <c r="DNI476" s="44" t="str">
        <f t="shared" si="367"/>
        <v>Inviable Sanitariamente</v>
      </c>
      <c r="DNJ476" s="44" t="str">
        <f t="shared" si="367"/>
        <v>Inviable Sanitariamente</v>
      </c>
      <c r="DNK476" s="44" t="str">
        <f t="shared" si="367"/>
        <v>Inviable Sanitariamente</v>
      </c>
      <c r="DNL476" s="44" t="str">
        <f t="shared" si="368"/>
        <v>Inviable Sanitariamente</v>
      </c>
      <c r="DNM476" s="44" t="str">
        <f t="shared" si="368"/>
        <v>Inviable Sanitariamente</v>
      </c>
      <c r="DNN476" s="44" t="str">
        <f t="shared" si="368"/>
        <v>Inviable Sanitariamente</v>
      </c>
      <c r="DNO476" s="44" t="str">
        <f t="shared" si="368"/>
        <v>Inviable Sanitariamente</v>
      </c>
      <c r="DNP476" s="44" t="str">
        <f t="shared" si="368"/>
        <v>Inviable Sanitariamente</v>
      </c>
      <c r="DNQ476" s="44" t="str">
        <f t="shared" si="368"/>
        <v>Inviable Sanitariamente</v>
      </c>
      <c r="DNR476" s="44" t="str">
        <f t="shared" si="368"/>
        <v>Inviable Sanitariamente</v>
      </c>
      <c r="DNS476" s="44" t="str">
        <f t="shared" si="368"/>
        <v>Inviable Sanitariamente</v>
      </c>
      <c r="DNT476" s="44" t="str">
        <f t="shared" si="368"/>
        <v>Inviable Sanitariamente</v>
      </c>
      <c r="DNU476" s="44" t="str">
        <f t="shared" si="368"/>
        <v>Inviable Sanitariamente</v>
      </c>
      <c r="DNV476" s="44" t="str">
        <f t="shared" si="369"/>
        <v>Inviable Sanitariamente</v>
      </c>
      <c r="DNW476" s="44" t="str">
        <f t="shared" si="369"/>
        <v>Inviable Sanitariamente</v>
      </c>
      <c r="DNX476" s="44" t="str">
        <f t="shared" si="369"/>
        <v>Inviable Sanitariamente</v>
      </c>
      <c r="DNY476" s="44" t="str">
        <f t="shared" si="369"/>
        <v>Inviable Sanitariamente</v>
      </c>
      <c r="DNZ476" s="44" t="str">
        <f t="shared" si="369"/>
        <v>Inviable Sanitariamente</v>
      </c>
      <c r="DOA476" s="44" t="str">
        <f t="shared" si="369"/>
        <v>Inviable Sanitariamente</v>
      </c>
      <c r="DOB476" s="44" t="str">
        <f t="shared" si="369"/>
        <v>Inviable Sanitariamente</v>
      </c>
      <c r="DOC476" s="44" t="str">
        <f t="shared" si="369"/>
        <v>Inviable Sanitariamente</v>
      </c>
      <c r="DOD476" s="44" t="str">
        <f t="shared" si="369"/>
        <v>Inviable Sanitariamente</v>
      </c>
      <c r="DOE476" s="44" t="str">
        <f t="shared" si="369"/>
        <v>Inviable Sanitariamente</v>
      </c>
      <c r="DOF476" s="44" t="str">
        <f t="shared" si="370"/>
        <v>Inviable Sanitariamente</v>
      </c>
      <c r="DOG476" s="44" t="str">
        <f t="shared" si="370"/>
        <v>Inviable Sanitariamente</v>
      </c>
      <c r="DOH476" s="44" t="str">
        <f t="shared" si="370"/>
        <v>Inviable Sanitariamente</v>
      </c>
      <c r="DOI476" s="44" t="str">
        <f t="shared" si="370"/>
        <v>Inviable Sanitariamente</v>
      </c>
      <c r="DOJ476" s="44" t="str">
        <f t="shared" si="370"/>
        <v>Inviable Sanitariamente</v>
      </c>
      <c r="DOK476" s="44" t="str">
        <f t="shared" si="370"/>
        <v>Inviable Sanitariamente</v>
      </c>
      <c r="DOL476" s="44" t="str">
        <f t="shared" si="370"/>
        <v>Inviable Sanitariamente</v>
      </c>
      <c r="DOM476" s="44" t="str">
        <f t="shared" si="370"/>
        <v>Inviable Sanitariamente</v>
      </c>
      <c r="DON476" s="44" t="str">
        <f t="shared" si="370"/>
        <v>Inviable Sanitariamente</v>
      </c>
      <c r="DOO476" s="44" t="str">
        <f t="shared" si="370"/>
        <v>Inviable Sanitariamente</v>
      </c>
      <c r="DOP476" s="44" t="str">
        <f t="shared" si="371"/>
        <v>Inviable Sanitariamente</v>
      </c>
      <c r="DOQ476" s="44" t="str">
        <f t="shared" si="371"/>
        <v>Inviable Sanitariamente</v>
      </c>
      <c r="DOR476" s="44" t="str">
        <f t="shared" si="371"/>
        <v>Inviable Sanitariamente</v>
      </c>
      <c r="DOS476" s="44" t="str">
        <f t="shared" si="371"/>
        <v>Inviable Sanitariamente</v>
      </c>
      <c r="DOT476" s="44" t="str">
        <f t="shared" si="371"/>
        <v>Inviable Sanitariamente</v>
      </c>
      <c r="DOU476" s="44" t="str">
        <f t="shared" si="371"/>
        <v>Inviable Sanitariamente</v>
      </c>
      <c r="DOV476" s="44" t="str">
        <f t="shared" si="371"/>
        <v>Inviable Sanitariamente</v>
      </c>
      <c r="DOW476" s="44" t="str">
        <f t="shared" si="371"/>
        <v>Inviable Sanitariamente</v>
      </c>
      <c r="DOX476" s="44" t="str">
        <f t="shared" si="371"/>
        <v>Inviable Sanitariamente</v>
      </c>
      <c r="DOY476" s="44" t="str">
        <f t="shared" si="371"/>
        <v>Inviable Sanitariamente</v>
      </c>
      <c r="DOZ476" s="44" t="str">
        <f t="shared" si="372"/>
        <v>Inviable Sanitariamente</v>
      </c>
      <c r="DPA476" s="44" t="str">
        <f t="shared" si="372"/>
        <v>Inviable Sanitariamente</v>
      </c>
      <c r="DPB476" s="44" t="str">
        <f t="shared" si="372"/>
        <v>Inviable Sanitariamente</v>
      </c>
      <c r="DPC476" s="44" t="str">
        <f t="shared" si="372"/>
        <v>Inviable Sanitariamente</v>
      </c>
      <c r="DPD476" s="44" t="str">
        <f t="shared" si="372"/>
        <v>Inviable Sanitariamente</v>
      </c>
      <c r="DPE476" s="44" t="str">
        <f t="shared" si="372"/>
        <v>Inviable Sanitariamente</v>
      </c>
      <c r="DPF476" s="44" t="str">
        <f t="shared" si="372"/>
        <v>Inviable Sanitariamente</v>
      </c>
      <c r="DPG476" s="44" t="str">
        <f t="shared" si="372"/>
        <v>Inviable Sanitariamente</v>
      </c>
      <c r="DPH476" s="44" t="str">
        <f t="shared" si="372"/>
        <v>Inviable Sanitariamente</v>
      </c>
      <c r="DPI476" s="44" t="str">
        <f t="shared" si="372"/>
        <v>Inviable Sanitariamente</v>
      </c>
      <c r="DPJ476" s="44" t="str">
        <f t="shared" si="373"/>
        <v>Inviable Sanitariamente</v>
      </c>
      <c r="DPK476" s="44" t="str">
        <f t="shared" si="373"/>
        <v>Inviable Sanitariamente</v>
      </c>
      <c r="DPL476" s="44" t="str">
        <f t="shared" si="373"/>
        <v>Inviable Sanitariamente</v>
      </c>
      <c r="DPM476" s="44" t="str">
        <f t="shared" si="373"/>
        <v>Inviable Sanitariamente</v>
      </c>
      <c r="DPN476" s="44" t="str">
        <f t="shared" si="373"/>
        <v>Inviable Sanitariamente</v>
      </c>
      <c r="DPO476" s="44" t="str">
        <f t="shared" si="373"/>
        <v>Inviable Sanitariamente</v>
      </c>
      <c r="DPP476" s="44" t="str">
        <f t="shared" si="373"/>
        <v>Inviable Sanitariamente</v>
      </c>
      <c r="DPQ476" s="44" t="str">
        <f t="shared" si="373"/>
        <v>Inviable Sanitariamente</v>
      </c>
      <c r="DPR476" s="44" t="str">
        <f t="shared" si="373"/>
        <v>Inviable Sanitariamente</v>
      </c>
      <c r="DPS476" s="44" t="str">
        <f t="shared" si="373"/>
        <v>Inviable Sanitariamente</v>
      </c>
      <c r="DPT476" s="44" t="str">
        <f t="shared" si="374"/>
        <v>Inviable Sanitariamente</v>
      </c>
      <c r="DPU476" s="44" t="str">
        <f t="shared" si="374"/>
        <v>Inviable Sanitariamente</v>
      </c>
      <c r="DPV476" s="44" t="str">
        <f t="shared" si="374"/>
        <v>Inviable Sanitariamente</v>
      </c>
      <c r="DPW476" s="44" t="str">
        <f t="shared" si="374"/>
        <v>Inviable Sanitariamente</v>
      </c>
      <c r="DPX476" s="44" t="str">
        <f t="shared" si="374"/>
        <v>Inviable Sanitariamente</v>
      </c>
      <c r="DPY476" s="44" t="str">
        <f t="shared" si="374"/>
        <v>Inviable Sanitariamente</v>
      </c>
      <c r="DPZ476" s="44" t="str">
        <f t="shared" si="374"/>
        <v>Inviable Sanitariamente</v>
      </c>
      <c r="DQA476" s="44" t="str">
        <f t="shared" si="374"/>
        <v>Inviable Sanitariamente</v>
      </c>
      <c r="DQB476" s="44" t="str">
        <f t="shared" si="374"/>
        <v>Inviable Sanitariamente</v>
      </c>
      <c r="DQC476" s="44" t="str">
        <f t="shared" si="374"/>
        <v>Inviable Sanitariamente</v>
      </c>
      <c r="DQD476" s="44" t="str">
        <f t="shared" si="375"/>
        <v>Inviable Sanitariamente</v>
      </c>
      <c r="DQE476" s="44" t="str">
        <f t="shared" si="375"/>
        <v>Inviable Sanitariamente</v>
      </c>
      <c r="DQF476" s="44" t="str">
        <f t="shared" si="375"/>
        <v>Inviable Sanitariamente</v>
      </c>
      <c r="DQG476" s="44" t="str">
        <f t="shared" si="375"/>
        <v>Inviable Sanitariamente</v>
      </c>
      <c r="DQH476" s="44" t="str">
        <f t="shared" si="375"/>
        <v>Inviable Sanitariamente</v>
      </c>
      <c r="DQI476" s="44" t="str">
        <f t="shared" si="375"/>
        <v>Inviable Sanitariamente</v>
      </c>
      <c r="DQJ476" s="44" t="str">
        <f t="shared" si="375"/>
        <v>Inviable Sanitariamente</v>
      </c>
      <c r="DQK476" s="44" t="str">
        <f t="shared" si="375"/>
        <v>Inviable Sanitariamente</v>
      </c>
      <c r="DQL476" s="44" t="str">
        <f t="shared" si="375"/>
        <v>Inviable Sanitariamente</v>
      </c>
      <c r="DQM476" s="44" t="str">
        <f t="shared" si="375"/>
        <v>Inviable Sanitariamente</v>
      </c>
      <c r="DQN476" s="44" t="str">
        <f t="shared" si="376"/>
        <v>Inviable Sanitariamente</v>
      </c>
      <c r="DQO476" s="44" t="str">
        <f t="shared" si="376"/>
        <v>Inviable Sanitariamente</v>
      </c>
      <c r="DQP476" s="44" t="str">
        <f t="shared" si="376"/>
        <v>Inviable Sanitariamente</v>
      </c>
      <c r="DQQ476" s="44" t="str">
        <f t="shared" si="376"/>
        <v>Inviable Sanitariamente</v>
      </c>
      <c r="DQR476" s="44" t="str">
        <f t="shared" si="376"/>
        <v>Inviable Sanitariamente</v>
      </c>
      <c r="DQS476" s="44" t="str">
        <f t="shared" si="376"/>
        <v>Inviable Sanitariamente</v>
      </c>
      <c r="DQT476" s="44" t="str">
        <f t="shared" si="376"/>
        <v>Inviable Sanitariamente</v>
      </c>
      <c r="DQU476" s="44" t="str">
        <f t="shared" si="376"/>
        <v>Inviable Sanitariamente</v>
      </c>
      <c r="DQV476" s="44" t="str">
        <f t="shared" si="376"/>
        <v>Inviable Sanitariamente</v>
      </c>
      <c r="DQW476" s="44" t="str">
        <f t="shared" si="376"/>
        <v>Inviable Sanitariamente</v>
      </c>
      <c r="DQX476" s="44" t="str">
        <f t="shared" si="377"/>
        <v>Inviable Sanitariamente</v>
      </c>
      <c r="DQY476" s="44" t="str">
        <f t="shared" si="377"/>
        <v>Inviable Sanitariamente</v>
      </c>
      <c r="DQZ476" s="44" t="str">
        <f t="shared" si="377"/>
        <v>Inviable Sanitariamente</v>
      </c>
      <c r="DRA476" s="44" t="str">
        <f t="shared" si="377"/>
        <v>Inviable Sanitariamente</v>
      </c>
      <c r="DRB476" s="44" t="str">
        <f t="shared" si="377"/>
        <v>Inviable Sanitariamente</v>
      </c>
      <c r="DRC476" s="44" t="str">
        <f t="shared" si="377"/>
        <v>Inviable Sanitariamente</v>
      </c>
      <c r="DRD476" s="44" t="str">
        <f t="shared" si="377"/>
        <v>Inviable Sanitariamente</v>
      </c>
      <c r="DRE476" s="44" t="str">
        <f t="shared" si="377"/>
        <v>Inviable Sanitariamente</v>
      </c>
      <c r="DRF476" s="44" t="str">
        <f t="shared" si="377"/>
        <v>Inviable Sanitariamente</v>
      </c>
      <c r="DRG476" s="44" t="str">
        <f t="shared" si="377"/>
        <v>Inviable Sanitariamente</v>
      </c>
      <c r="DRH476" s="44" t="str">
        <f t="shared" si="378"/>
        <v>Inviable Sanitariamente</v>
      </c>
      <c r="DRI476" s="44" t="str">
        <f t="shared" si="378"/>
        <v>Inviable Sanitariamente</v>
      </c>
      <c r="DRJ476" s="44" t="str">
        <f t="shared" si="378"/>
        <v>Inviable Sanitariamente</v>
      </c>
      <c r="DRK476" s="44" t="str">
        <f t="shared" si="378"/>
        <v>Inviable Sanitariamente</v>
      </c>
      <c r="DRL476" s="44" t="str">
        <f t="shared" si="378"/>
        <v>Inviable Sanitariamente</v>
      </c>
      <c r="DRM476" s="44" t="str">
        <f t="shared" si="378"/>
        <v>Inviable Sanitariamente</v>
      </c>
      <c r="DRN476" s="44" t="str">
        <f t="shared" si="378"/>
        <v>Inviable Sanitariamente</v>
      </c>
      <c r="DRO476" s="44" t="str">
        <f t="shared" si="378"/>
        <v>Inviable Sanitariamente</v>
      </c>
      <c r="DRP476" s="44" t="str">
        <f t="shared" si="378"/>
        <v>Inviable Sanitariamente</v>
      </c>
      <c r="DRQ476" s="44" t="str">
        <f t="shared" si="378"/>
        <v>Inviable Sanitariamente</v>
      </c>
      <c r="DRR476" s="44" t="str">
        <f t="shared" si="379"/>
        <v>Inviable Sanitariamente</v>
      </c>
      <c r="DRS476" s="44" t="str">
        <f t="shared" si="379"/>
        <v>Inviable Sanitariamente</v>
      </c>
      <c r="DRT476" s="44" t="str">
        <f t="shared" si="379"/>
        <v>Inviable Sanitariamente</v>
      </c>
      <c r="DRU476" s="44" t="str">
        <f t="shared" si="379"/>
        <v>Inviable Sanitariamente</v>
      </c>
      <c r="DRV476" s="44" t="str">
        <f t="shared" si="379"/>
        <v>Inviable Sanitariamente</v>
      </c>
      <c r="DRW476" s="44" t="str">
        <f t="shared" si="379"/>
        <v>Inviable Sanitariamente</v>
      </c>
      <c r="DRX476" s="44" t="str">
        <f t="shared" si="379"/>
        <v>Inviable Sanitariamente</v>
      </c>
      <c r="DRY476" s="44" t="str">
        <f t="shared" si="379"/>
        <v>Inviable Sanitariamente</v>
      </c>
      <c r="DRZ476" s="44" t="str">
        <f t="shared" si="379"/>
        <v>Inviable Sanitariamente</v>
      </c>
      <c r="DSA476" s="44" t="str">
        <f t="shared" si="379"/>
        <v>Inviable Sanitariamente</v>
      </c>
      <c r="DSB476" s="44" t="str">
        <f t="shared" si="380"/>
        <v>Inviable Sanitariamente</v>
      </c>
      <c r="DSC476" s="44" t="str">
        <f t="shared" si="380"/>
        <v>Inviable Sanitariamente</v>
      </c>
      <c r="DSD476" s="44" t="str">
        <f t="shared" si="380"/>
        <v>Inviable Sanitariamente</v>
      </c>
      <c r="DSE476" s="44" t="str">
        <f t="shared" si="380"/>
        <v>Inviable Sanitariamente</v>
      </c>
      <c r="DSF476" s="44" t="str">
        <f t="shared" si="380"/>
        <v>Inviable Sanitariamente</v>
      </c>
      <c r="DSG476" s="44" t="str">
        <f t="shared" si="380"/>
        <v>Inviable Sanitariamente</v>
      </c>
      <c r="DSH476" s="44" t="str">
        <f t="shared" si="380"/>
        <v>Inviable Sanitariamente</v>
      </c>
      <c r="DSI476" s="44" t="str">
        <f t="shared" si="380"/>
        <v>Inviable Sanitariamente</v>
      </c>
      <c r="DSJ476" s="44" t="str">
        <f t="shared" si="380"/>
        <v>Inviable Sanitariamente</v>
      </c>
      <c r="DSK476" s="44" t="str">
        <f t="shared" si="380"/>
        <v>Inviable Sanitariamente</v>
      </c>
      <c r="DSL476" s="44" t="str">
        <f t="shared" si="381"/>
        <v>Inviable Sanitariamente</v>
      </c>
      <c r="DSM476" s="44" t="str">
        <f t="shared" si="381"/>
        <v>Inviable Sanitariamente</v>
      </c>
      <c r="DSN476" s="44" t="str">
        <f t="shared" si="381"/>
        <v>Inviable Sanitariamente</v>
      </c>
      <c r="DSO476" s="44" t="str">
        <f t="shared" si="381"/>
        <v>Inviable Sanitariamente</v>
      </c>
      <c r="DSP476" s="44" t="str">
        <f t="shared" si="381"/>
        <v>Inviable Sanitariamente</v>
      </c>
      <c r="DSQ476" s="44" t="str">
        <f t="shared" si="381"/>
        <v>Inviable Sanitariamente</v>
      </c>
      <c r="DSR476" s="44" t="str">
        <f t="shared" si="381"/>
        <v>Inviable Sanitariamente</v>
      </c>
      <c r="DSS476" s="44" t="str">
        <f t="shared" si="381"/>
        <v>Inviable Sanitariamente</v>
      </c>
      <c r="DST476" s="44" t="str">
        <f t="shared" si="381"/>
        <v>Inviable Sanitariamente</v>
      </c>
      <c r="DSU476" s="44" t="str">
        <f t="shared" si="381"/>
        <v>Inviable Sanitariamente</v>
      </c>
      <c r="DSV476" s="44" t="str">
        <f t="shared" si="382"/>
        <v>Inviable Sanitariamente</v>
      </c>
      <c r="DSW476" s="44" t="str">
        <f t="shared" si="382"/>
        <v>Inviable Sanitariamente</v>
      </c>
      <c r="DSX476" s="44" t="str">
        <f t="shared" si="382"/>
        <v>Inviable Sanitariamente</v>
      </c>
      <c r="DSY476" s="44" t="str">
        <f t="shared" si="382"/>
        <v>Inviable Sanitariamente</v>
      </c>
      <c r="DSZ476" s="44" t="str">
        <f t="shared" si="382"/>
        <v>Inviable Sanitariamente</v>
      </c>
      <c r="DTA476" s="44" t="str">
        <f t="shared" si="382"/>
        <v>Inviable Sanitariamente</v>
      </c>
      <c r="DTB476" s="44" t="str">
        <f t="shared" si="382"/>
        <v>Inviable Sanitariamente</v>
      </c>
      <c r="DTC476" s="44" t="str">
        <f t="shared" si="382"/>
        <v>Inviable Sanitariamente</v>
      </c>
      <c r="DTD476" s="44" t="str">
        <f t="shared" si="382"/>
        <v>Inviable Sanitariamente</v>
      </c>
      <c r="DTE476" s="44" t="str">
        <f t="shared" si="382"/>
        <v>Inviable Sanitariamente</v>
      </c>
      <c r="DTF476" s="44" t="str">
        <f t="shared" si="383"/>
        <v>Inviable Sanitariamente</v>
      </c>
      <c r="DTG476" s="44" t="str">
        <f t="shared" si="383"/>
        <v>Inviable Sanitariamente</v>
      </c>
      <c r="DTH476" s="44" t="str">
        <f t="shared" si="383"/>
        <v>Inviable Sanitariamente</v>
      </c>
      <c r="DTI476" s="44" t="str">
        <f t="shared" si="383"/>
        <v>Inviable Sanitariamente</v>
      </c>
      <c r="DTJ476" s="44" t="str">
        <f t="shared" si="383"/>
        <v>Inviable Sanitariamente</v>
      </c>
      <c r="DTK476" s="44" t="str">
        <f t="shared" si="383"/>
        <v>Inviable Sanitariamente</v>
      </c>
      <c r="DTL476" s="44" t="str">
        <f t="shared" si="383"/>
        <v>Inviable Sanitariamente</v>
      </c>
      <c r="DTM476" s="44" t="str">
        <f t="shared" si="383"/>
        <v>Inviable Sanitariamente</v>
      </c>
      <c r="DTN476" s="44" t="str">
        <f t="shared" si="383"/>
        <v>Inviable Sanitariamente</v>
      </c>
      <c r="DTO476" s="44" t="str">
        <f t="shared" si="383"/>
        <v>Inviable Sanitariamente</v>
      </c>
      <c r="DTP476" s="44" t="str">
        <f t="shared" si="384"/>
        <v>Inviable Sanitariamente</v>
      </c>
      <c r="DTQ476" s="44" t="str">
        <f t="shared" si="384"/>
        <v>Inviable Sanitariamente</v>
      </c>
      <c r="DTR476" s="44" t="str">
        <f t="shared" si="384"/>
        <v>Inviable Sanitariamente</v>
      </c>
      <c r="DTS476" s="44" t="str">
        <f t="shared" si="384"/>
        <v>Inviable Sanitariamente</v>
      </c>
      <c r="DTT476" s="44" t="str">
        <f t="shared" si="384"/>
        <v>Inviable Sanitariamente</v>
      </c>
      <c r="DTU476" s="44" t="str">
        <f t="shared" si="384"/>
        <v>Inviable Sanitariamente</v>
      </c>
      <c r="DTV476" s="44" t="str">
        <f t="shared" si="384"/>
        <v>Inviable Sanitariamente</v>
      </c>
      <c r="DTW476" s="44" t="str">
        <f t="shared" si="384"/>
        <v>Inviable Sanitariamente</v>
      </c>
      <c r="DTX476" s="44" t="str">
        <f t="shared" si="384"/>
        <v>Inviable Sanitariamente</v>
      </c>
      <c r="DTY476" s="44" t="str">
        <f t="shared" si="384"/>
        <v>Inviable Sanitariamente</v>
      </c>
      <c r="DTZ476" s="44" t="str">
        <f t="shared" si="385"/>
        <v>Inviable Sanitariamente</v>
      </c>
      <c r="DUA476" s="44" t="str">
        <f t="shared" si="385"/>
        <v>Inviable Sanitariamente</v>
      </c>
      <c r="DUB476" s="44" t="str">
        <f t="shared" si="385"/>
        <v>Inviable Sanitariamente</v>
      </c>
      <c r="DUC476" s="44" t="str">
        <f t="shared" si="385"/>
        <v>Inviable Sanitariamente</v>
      </c>
      <c r="DUD476" s="44" t="str">
        <f t="shared" si="385"/>
        <v>Inviable Sanitariamente</v>
      </c>
      <c r="DUE476" s="44" t="str">
        <f t="shared" si="385"/>
        <v>Inviable Sanitariamente</v>
      </c>
      <c r="DUF476" s="44" t="str">
        <f t="shared" si="385"/>
        <v>Inviable Sanitariamente</v>
      </c>
      <c r="DUG476" s="44" t="str">
        <f t="shared" si="385"/>
        <v>Inviable Sanitariamente</v>
      </c>
      <c r="DUH476" s="44" t="str">
        <f t="shared" si="385"/>
        <v>Inviable Sanitariamente</v>
      </c>
      <c r="DUI476" s="44" t="str">
        <f t="shared" si="385"/>
        <v>Inviable Sanitariamente</v>
      </c>
      <c r="DUJ476" s="44" t="str">
        <f t="shared" si="386"/>
        <v>Inviable Sanitariamente</v>
      </c>
      <c r="DUK476" s="44" t="str">
        <f t="shared" si="386"/>
        <v>Inviable Sanitariamente</v>
      </c>
      <c r="DUL476" s="44" t="str">
        <f t="shared" si="386"/>
        <v>Inviable Sanitariamente</v>
      </c>
      <c r="DUM476" s="44" t="str">
        <f t="shared" si="386"/>
        <v>Inviable Sanitariamente</v>
      </c>
      <c r="DUN476" s="44" t="str">
        <f t="shared" si="386"/>
        <v>Inviable Sanitariamente</v>
      </c>
      <c r="DUO476" s="44" t="str">
        <f t="shared" si="386"/>
        <v>Inviable Sanitariamente</v>
      </c>
      <c r="DUP476" s="44" t="str">
        <f t="shared" si="386"/>
        <v>Inviable Sanitariamente</v>
      </c>
      <c r="DUQ476" s="44" t="str">
        <f t="shared" si="386"/>
        <v>Inviable Sanitariamente</v>
      </c>
      <c r="DUR476" s="44" t="str">
        <f t="shared" si="386"/>
        <v>Inviable Sanitariamente</v>
      </c>
      <c r="DUS476" s="44" t="str">
        <f t="shared" si="386"/>
        <v>Inviable Sanitariamente</v>
      </c>
      <c r="DUT476" s="44" t="str">
        <f t="shared" si="387"/>
        <v>Inviable Sanitariamente</v>
      </c>
      <c r="DUU476" s="44" t="str">
        <f t="shared" si="387"/>
        <v>Inviable Sanitariamente</v>
      </c>
      <c r="DUV476" s="44" t="str">
        <f t="shared" si="387"/>
        <v>Inviable Sanitariamente</v>
      </c>
      <c r="DUW476" s="44" t="str">
        <f t="shared" si="387"/>
        <v>Inviable Sanitariamente</v>
      </c>
      <c r="DUX476" s="44" t="str">
        <f t="shared" si="387"/>
        <v>Inviable Sanitariamente</v>
      </c>
      <c r="DUY476" s="44" t="str">
        <f t="shared" si="387"/>
        <v>Inviable Sanitariamente</v>
      </c>
      <c r="DUZ476" s="44" t="str">
        <f t="shared" si="387"/>
        <v>Inviable Sanitariamente</v>
      </c>
      <c r="DVA476" s="44" t="str">
        <f t="shared" si="387"/>
        <v>Inviable Sanitariamente</v>
      </c>
      <c r="DVB476" s="44" t="str">
        <f t="shared" si="387"/>
        <v>Inviable Sanitariamente</v>
      </c>
      <c r="DVC476" s="44" t="str">
        <f t="shared" si="387"/>
        <v>Inviable Sanitariamente</v>
      </c>
      <c r="DVD476" s="44" t="str">
        <f t="shared" si="388"/>
        <v>Inviable Sanitariamente</v>
      </c>
      <c r="DVE476" s="44" t="str">
        <f t="shared" si="388"/>
        <v>Inviable Sanitariamente</v>
      </c>
      <c r="DVF476" s="44" t="str">
        <f t="shared" si="388"/>
        <v>Inviable Sanitariamente</v>
      </c>
      <c r="DVG476" s="44" t="str">
        <f t="shared" si="388"/>
        <v>Inviable Sanitariamente</v>
      </c>
      <c r="DVH476" s="44" t="str">
        <f t="shared" si="388"/>
        <v>Inviable Sanitariamente</v>
      </c>
      <c r="DVI476" s="44" t="str">
        <f t="shared" si="388"/>
        <v>Inviable Sanitariamente</v>
      </c>
      <c r="DVJ476" s="44" t="str">
        <f t="shared" si="388"/>
        <v>Inviable Sanitariamente</v>
      </c>
      <c r="DVK476" s="44" t="str">
        <f t="shared" si="388"/>
        <v>Inviable Sanitariamente</v>
      </c>
      <c r="DVL476" s="44" t="str">
        <f t="shared" si="388"/>
        <v>Inviable Sanitariamente</v>
      </c>
      <c r="DVM476" s="44" t="str">
        <f t="shared" si="388"/>
        <v>Inviable Sanitariamente</v>
      </c>
      <c r="DVN476" s="44" t="str">
        <f t="shared" si="389"/>
        <v>Inviable Sanitariamente</v>
      </c>
      <c r="DVO476" s="44" t="str">
        <f t="shared" si="389"/>
        <v>Inviable Sanitariamente</v>
      </c>
      <c r="DVP476" s="44" t="str">
        <f t="shared" si="389"/>
        <v>Inviable Sanitariamente</v>
      </c>
      <c r="DVQ476" s="44" t="str">
        <f t="shared" si="389"/>
        <v>Inviable Sanitariamente</v>
      </c>
      <c r="DVR476" s="44" t="str">
        <f t="shared" si="389"/>
        <v>Inviable Sanitariamente</v>
      </c>
      <c r="DVS476" s="44" t="str">
        <f t="shared" si="389"/>
        <v>Inviable Sanitariamente</v>
      </c>
      <c r="DVT476" s="44" t="str">
        <f t="shared" si="389"/>
        <v>Inviable Sanitariamente</v>
      </c>
      <c r="DVU476" s="44" t="str">
        <f t="shared" si="389"/>
        <v>Inviable Sanitariamente</v>
      </c>
      <c r="DVV476" s="44" t="str">
        <f t="shared" si="389"/>
        <v>Inviable Sanitariamente</v>
      </c>
      <c r="DVW476" s="44" t="str">
        <f t="shared" si="389"/>
        <v>Inviable Sanitariamente</v>
      </c>
      <c r="DVX476" s="44" t="str">
        <f t="shared" si="390"/>
        <v>Inviable Sanitariamente</v>
      </c>
      <c r="DVY476" s="44" t="str">
        <f t="shared" si="390"/>
        <v>Inviable Sanitariamente</v>
      </c>
      <c r="DVZ476" s="44" t="str">
        <f t="shared" si="390"/>
        <v>Inviable Sanitariamente</v>
      </c>
      <c r="DWA476" s="44" t="str">
        <f t="shared" si="390"/>
        <v>Inviable Sanitariamente</v>
      </c>
      <c r="DWB476" s="44" t="str">
        <f t="shared" si="390"/>
        <v>Inviable Sanitariamente</v>
      </c>
      <c r="DWC476" s="44" t="str">
        <f t="shared" si="390"/>
        <v>Inviable Sanitariamente</v>
      </c>
      <c r="DWD476" s="44" t="str">
        <f t="shared" si="390"/>
        <v>Inviable Sanitariamente</v>
      </c>
      <c r="DWE476" s="44" t="str">
        <f t="shared" si="390"/>
        <v>Inviable Sanitariamente</v>
      </c>
      <c r="DWF476" s="44" t="str">
        <f t="shared" si="390"/>
        <v>Inviable Sanitariamente</v>
      </c>
      <c r="DWG476" s="44" t="str">
        <f t="shared" si="390"/>
        <v>Inviable Sanitariamente</v>
      </c>
      <c r="DWH476" s="44" t="str">
        <f t="shared" si="391"/>
        <v>Inviable Sanitariamente</v>
      </c>
      <c r="DWI476" s="44" t="str">
        <f t="shared" si="391"/>
        <v>Inviable Sanitariamente</v>
      </c>
      <c r="DWJ476" s="44" t="str">
        <f t="shared" si="391"/>
        <v>Inviable Sanitariamente</v>
      </c>
      <c r="DWK476" s="44" t="str">
        <f t="shared" si="391"/>
        <v>Inviable Sanitariamente</v>
      </c>
      <c r="DWL476" s="44" t="str">
        <f t="shared" si="391"/>
        <v>Inviable Sanitariamente</v>
      </c>
      <c r="DWM476" s="44" t="str">
        <f t="shared" si="391"/>
        <v>Inviable Sanitariamente</v>
      </c>
      <c r="DWN476" s="44" t="str">
        <f t="shared" si="391"/>
        <v>Inviable Sanitariamente</v>
      </c>
      <c r="DWO476" s="44" t="str">
        <f t="shared" si="391"/>
        <v>Inviable Sanitariamente</v>
      </c>
      <c r="DWP476" s="44" t="str">
        <f t="shared" si="391"/>
        <v>Inviable Sanitariamente</v>
      </c>
      <c r="DWQ476" s="44" t="str">
        <f t="shared" si="391"/>
        <v>Inviable Sanitariamente</v>
      </c>
      <c r="DWR476" s="44" t="str">
        <f t="shared" si="392"/>
        <v>Inviable Sanitariamente</v>
      </c>
      <c r="DWS476" s="44" t="str">
        <f t="shared" si="392"/>
        <v>Inviable Sanitariamente</v>
      </c>
      <c r="DWT476" s="44" t="str">
        <f t="shared" si="392"/>
        <v>Inviable Sanitariamente</v>
      </c>
      <c r="DWU476" s="44" t="str">
        <f t="shared" si="392"/>
        <v>Inviable Sanitariamente</v>
      </c>
      <c r="DWV476" s="44" t="str">
        <f t="shared" si="392"/>
        <v>Inviable Sanitariamente</v>
      </c>
      <c r="DWW476" s="44" t="str">
        <f t="shared" si="392"/>
        <v>Inviable Sanitariamente</v>
      </c>
      <c r="DWX476" s="44" t="str">
        <f t="shared" si="392"/>
        <v>Inviable Sanitariamente</v>
      </c>
      <c r="DWY476" s="44" t="str">
        <f t="shared" si="392"/>
        <v>Inviable Sanitariamente</v>
      </c>
      <c r="DWZ476" s="44" t="str">
        <f t="shared" si="392"/>
        <v>Inviable Sanitariamente</v>
      </c>
      <c r="DXA476" s="44" t="str">
        <f t="shared" si="392"/>
        <v>Inviable Sanitariamente</v>
      </c>
      <c r="DXB476" s="44" t="str">
        <f t="shared" si="393"/>
        <v>Inviable Sanitariamente</v>
      </c>
      <c r="DXC476" s="44" t="str">
        <f t="shared" si="393"/>
        <v>Inviable Sanitariamente</v>
      </c>
      <c r="DXD476" s="44" t="str">
        <f t="shared" si="393"/>
        <v>Inviable Sanitariamente</v>
      </c>
      <c r="DXE476" s="44" t="str">
        <f t="shared" si="393"/>
        <v>Inviable Sanitariamente</v>
      </c>
      <c r="DXF476" s="44" t="str">
        <f t="shared" si="393"/>
        <v>Inviable Sanitariamente</v>
      </c>
      <c r="DXG476" s="44" t="str">
        <f t="shared" si="393"/>
        <v>Inviable Sanitariamente</v>
      </c>
      <c r="DXH476" s="44" t="str">
        <f t="shared" si="393"/>
        <v>Inviable Sanitariamente</v>
      </c>
      <c r="DXI476" s="44" t="str">
        <f t="shared" si="393"/>
        <v>Inviable Sanitariamente</v>
      </c>
      <c r="DXJ476" s="44" t="str">
        <f t="shared" si="393"/>
        <v>Inviable Sanitariamente</v>
      </c>
      <c r="DXK476" s="44" t="str">
        <f t="shared" si="393"/>
        <v>Inviable Sanitariamente</v>
      </c>
      <c r="DXL476" s="44" t="str">
        <f t="shared" si="394"/>
        <v>Inviable Sanitariamente</v>
      </c>
      <c r="DXM476" s="44" t="str">
        <f t="shared" si="394"/>
        <v>Inviable Sanitariamente</v>
      </c>
      <c r="DXN476" s="44" t="str">
        <f t="shared" si="394"/>
        <v>Inviable Sanitariamente</v>
      </c>
      <c r="DXO476" s="44" t="str">
        <f t="shared" si="394"/>
        <v>Inviable Sanitariamente</v>
      </c>
      <c r="DXP476" s="44" t="str">
        <f t="shared" si="394"/>
        <v>Inviable Sanitariamente</v>
      </c>
      <c r="DXQ476" s="44" t="str">
        <f t="shared" si="394"/>
        <v>Inviable Sanitariamente</v>
      </c>
      <c r="DXR476" s="44" t="str">
        <f t="shared" si="394"/>
        <v>Inviable Sanitariamente</v>
      </c>
      <c r="DXS476" s="44" t="str">
        <f t="shared" si="394"/>
        <v>Inviable Sanitariamente</v>
      </c>
      <c r="DXT476" s="44" t="str">
        <f t="shared" si="394"/>
        <v>Inviable Sanitariamente</v>
      </c>
      <c r="DXU476" s="44" t="str">
        <f t="shared" si="394"/>
        <v>Inviable Sanitariamente</v>
      </c>
      <c r="DXV476" s="44" t="str">
        <f t="shared" si="395"/>
        <v>Inviable Sanitariamente</v>
      </c>
      <c r="DXW476" s="44" t="str">
        <f t="shared" si="395"/>
        <v>Inviable Sanitariamente</v>
      </c>
      <c r="DXX476" s="44" t="str">
        <f t="shared" si="395"/>
        <v>Inviable Sanitariamente</v>
      </c>
      <c r="DXY476" s="44" t="str">
        <f t="shared" si="395"/>
        <v>Inviable Sanitariamente</v>
      </c>
      <c r="DXZ476" s="44" t="str">
        <f t="shared" si="395"/>
        <v>Inviable Sanitariamente</v>
      </c>
      <c r="DYA476" s="44" t="str">
        <f t="shared" si="395"/>
        <v>Inviable Sanitariamente</v>
      </c>
      <c r="DYB476" s="44" t="str">
        <f t="shared" si="395"/>
        <v>Inviable Sanitariamente</v>
      </c>
      <c r="DYC476" s="44" t="str">
        <f t="shared" si="395"/>
        <v>Inviable Sanitariamente</v>
      </c>
      <c r="DYD476" s="44" t="str">
        <f t="shared" si="395"/>
        <v>Inviable Sanitariamente</v>
      </c>
      <c r="DYE476" s="44" t="str">
        <f t="shared" si="395"/>
        <v>Inviable Sanitariamente</v>
      </c>
      <c r="DYF476" s="44" t="str">
        <f t="shared" si="396"/>
        <v>Inviable Sanitariamente</v>
      </c>
      <c r="DYG476" s="44" t="str">
        <f t="shared" si="396"/>
        <v>Inviable Sanitariamente</v>
      </c>
      <c r="DYH476" s="44" t="str">
        <f t="shared" si="396"/>
        <v>Inviable Sanitariamente</v>
      </c>
      <c r="DYI476" s="44" t="str">
        <f t="shared" si="396"/>
        <v>Inviable Sanitariamente</v>
      </c>
      <c r="DYJ476" s="44" t="str">
        <f t="shared" si="396"/>
        <v>Inviable Sanitariamente</v>
      </c>
      <c r="DYK476" s="44" t="str">
        <f t="shared" si="396"/>
        <v>Inviable Sanitariamente</v>
      </c>
      <c r="DYL476" s="44" t="str">
        <f t="shared" si="396"/>
        <v>Inviable Sanitariamente</v>
      </c>
      <c r="DYM476" s="44" t="str">
        <f t="shared" si="396"/>
        <v>Inviable Sanitariamente</v>
      </c>
      <c r="DYN476" s="44" t="str">
        <f t="shared" si="396"/>
        <v>Inviable Sanitariamente</v>
      </c>
      <c r="DYO476" s="44" t="str">
        <f t="shared" si="396"/>
        <v>Inviable Sanitariamente</v>
      </c>
      <c r="DYP476" s="44" t="str">
        <f t="shared" si="397"/>
        <v>Inviable Sanitariamente</v>
      </c>
      <c r="DYQ476" s="44" t="str">
        <f t="shared" si="397"/>
        <v>Inviable Sanitariamente</v>
      </c>
      <c r="DYR476" s="44" t="str">
        <f t="shared" si="397"/>
        <v>Inviable Sanitariamente</v>
      </c>
      <c r="DYS476" s="44" t="str">
        <f t="shared" si="397"/>
        <v>Inviable Sanitariamente</v>
      </c>
      <c r="DYT476" s="44" t="str">
        <f t="shared" si="397"/>
        <v>Inviable Sanitariamente</v>
      </c>
      <c r="DYU476" s="44" t="str">
        <f t="shared" si="397"/>
        <v>Inviable Sanitariamente</v>
      </c>
      <c r="DYV476" s="44" t="str">
        <f t="shared" si="397"/>
        <v>Inviable Sanitariamente</v>
      </c>
      <c r="DYW476" s="44" t="str">
        <f t="shared" si="397"/>
        <v>Inviable Sanitariamente</v>
      </c>
      <c r="DYX476" s="44" t="str">
        <f t="shared" si="397"/>
        <v>Inviable Sanitariamente</v>
      </c>
      <c r="DYY476" s="44" t="str">
        <f t="shared" si="397"/>
        <v>Inviable Sanitariamente</v>
      </c>
      <c r="DYZ476" s="44" t="str">
        <f t="shared" si="398"/>
        <v>Inviable Sanitariamente</v>
      </c>
      <c r="DZA476" s="44" t="str">
        <f t="shared" si="398"/>
        <v>Inviable Sanitariamente</v>
      </c>
      <c r="DZB476" s="44" t="str">
        <f t="shared" si="398"/>
        <v>Inviable Sanitariamente</v>
      </c>
      <c r="DZC476" s="44" t="str">
        <f t="shared" si="398"/>
        <v>Inviable Sanitariamente</v>
      </c>
      <c r="DZD476" s="44" t="str">
        <f t="shared" si="398"/>
        <v>Inviable Sanitariamente</v>
      </c>
      <c r="DZE476" s="44" t="str">
        <f t="shared" si="398"/>
        <v>Inviable Sanitariamente</v>
      </c>
      <c r="DZF476" s="44" t="str">
        <f t="shared" si="398"/>
        <v>Inviable Sanitariamente</v>
      </c>
      <c r="DZG476" s="44" t="str">
        <f t="shared" si="398"/>
        <v>Inviable Sanitariamente</v>
      </c>
      <c r="DZH476" s="44" t="str">
        <f t="shared" si="398"/>
        <v>Inviable Sanitariamente</v>
      </c>
      <c r="DZI476" s="44" t="str">
        <f t="shared" si="398"/>
        <v>Inviable Sanitariamente</v>
      </c>
      <c r="DZJ476" s="44" t="str">
        <f t="shared" si="399"/>
        <v>Inviable Sanitariamente</v>
      </c>
      <c r="DZK476" s="44" t="str">
        <f t="shared" si="399"/>
        <v>Inviable Sanitariamente</v>
      </c>
      <c r="DZL476" s="44" t="str">
        <f t="shared" si="399"/>
        <v>Inviable Sanitariamente</v>
      </c>
      <c r="DZM476" s="44" t="str">
        <f t="shared" si="399"/>
        <v>Inviable Sanitariamente</v>
      </c>
      <c r="DZN476" s="44" t="str">
        <f t="shared" si="399"/>
        <v>Inviable Sanitariamente</v>
      </c>
      <c r="DZO476" s="44" t="str">
        <f t="shared" si="399"/>
        <v>Inviable Sanitariamente</v>
      </c>
      <c r="DZP476" s="44" t="str">
        <f t="shared" si="399"/>
        <v>Inviable Sanitariamente</v>
      </c>
      <c r="DZQ476" s="44" t="str">
        <f t="shared" si="399"/>
        <v>Inviable Sanitariamente</v>
      </c>
      <c r="DZR476" s="44" t="str">
        <f t="shared" si="399"/>
        <v>Inviable Sanitariamente</v>
      </c>
      <c r="DZS476" s="44" t="str">
        <f t="shared" si="399"/>
        <v>Inviable Sanitariamente</v>
      </c>
      <c r="DZT476" s="44" t="str">
        <f t="shared" si="400"/>
        <v>Inviable Sanitariamente</v>
      </c>
      <c r="DZU476" s="44" t="str">
        <f t="shared" si="400"/>
        <v>Inviable Sanitariamente</v>
      </c>
      <c r="DZV476" s="44" t="str">
        <f t="shared" si="400"/>
        <v>Inviable Sanitariamente</v>
      </c>
      <c r="DZW476" s="44" t="str">
        <f t="shared" si="400"/>
        <v>Inviable Sanitariamente</v>
      </c>
      <c r="DZX476" s="44" t="str">
        <f t="shared" si="400"/>
        <v>Inviable Sanitariamente</v>
      </c>
      <c r="DZY476" s="44" t="str">
        <f t="shared" si="400"/>
        <v>Inviable Sanitariamente</v>
      </c>
      <c r="DZZ476" s="44" t="str">
        <f t="shared" si="400"/>
        <v>Inviable Sanitariamente</v>
      </c>
      <c r="EAA476" s="44" t="str">
        <f t="shared" si="400"/>
        <v>Inviable Sanitariamente</v>
      </c>
      <c r="EAB476" s="44" t="str">
        <f t="shared" si="400"/>
        <v>Inviable Sanitariamente</v>
      </c>
      <c r="EAC476" s="44" t="str">
        <f t="shared" si="400"/>
        <v>Inviable Sanitariamente</v>
      </c>
      <c r="EAD476" s="44" t="str">
        <f t="shared" si="401"/>
        <v>Inviable Sanitariamente</v>
      </c>
      <c r="EAE476" s="44" t="str">
        <f t="shared" si="401"/>
        <v>Inviable Sanitariamente</v>
      </c>
      <c r="EAF476" s="44" t="str">
        <f t="shared" si="401"/>
        <v>Inviable Sanitariamente</v>
      </c>
      <c r="EAG476" s="44" t="str">
        <f t="shared" si="401"/>
        <v>Inviable Sanitariamente</v>
      </c>
      <c r="EAH476" s="44" t="str">
        <f t="shared" si="401"/>
        <v>Inviable Sanitariamente</v>
      </c>
      <c r="EAI476" s="44" t="str">
        <f t="shared" si="401"/>
        <v>Inviable Sanitariamente</v>
      </c>
      <c r="EAJ476" s="44" t="str">
        <f t="shared" si="401"/>
        <v>Inviable Sanitariamente</v>
      </c>
      <c r="EAK476" s="44" t="str">
        <f t="shared" si="401"/>
        <v>Inviable Sanitariamente</v>
      </c>
      <c r="EAL476" s="44" t="str">
        <f t="shared" si="401"/>
        <v>Inviable Sanitariamente</v>
      </c>
      <c r="EAM476" s="44" t="str">
        <f t="shared" si="401"/>
        <v>Inviable Sanitariamente</v>
      </c>
      <c r="EAN476" s="44" t="str">
        <f t="shared" si="402"/>
        <v>Inviable Sanitariamente</v>
      </c>
      <c r="EAO476" s="44" t="str">
        <f t="shared" si="402"/>
        <v>Inviable Sanitariamente</v>
      </c>
      <c r="EAP476" s="44" t="str">
        <f t="shared" si="402"/>
        <v>Inviable Sanitariamente</v>
      </c>
      <c r="EAQ476" s="44" t="str">
        <f t="shared" si="402"/>
        <v>Inviable Sanitariamente</v>
      </c>
      <c r="EAR476" s="44" t="str">
        <f t="shared" si="402"/>
        <v>Inviable Sanitariamente</v>
      </c>
      <c r="EAS476" s="44" t="str">
        <f t="shared" si="402"/>
        <v>Inviable Sanitariamente</v>
      </c>
      <c r="EAT476" s="44" t="str">
        <f t="shared" si="402"/>
        <v>Inviable Sanitariamente</v>
      </c>
      <c r="EAU476" s="44" t="str">
        <f t="shared" si="402"/>
        <v>Inviable Sanitariamente</v>
      </c>
      <c r="EAV476" s="44" t="str">
        <f t="shared" si="402"/>
        <v>Inviable Sanitariamente</v>
      </c>
      <c r="EAW476" s="44" t="str">
        <f t="shared" si="402"/>
        <v>Inviable Sanitariamente</v>
      </c>
      <c r="EAX476" s="44" t="str">
        <f t="shared" si="403"/>
        <v>Inviable Sanitariamente</v>
      </c>
      <c r="EAY476" s="44" t="str">
        <f t="shared" si="403"/>
        <v>Inviable Sanitariamente</v>
      </c>
      <c r="EAZ476" s="44" t="str">
        <f t="shared" si="403"/>
        <v>Inviable Sanitariamente</v>
      </c>
      <c r="EBA476" s="44" t="str">
        <f t="shared" si="403"/>
        <v>Inviable Sanitariamente</v>
      </c>
      <c r="EBB476" s="44" t="str">
        <f t="shared" si="403"/>
        <v>Inviable Sanitariamente</v>
      </c>
      <c r="EBC476" s="44" t="str">
        <f t="shared" si="403"/>
        <v>Inviable Sanitariamente</v>
      </c>
      <c r="EBD476" s="44" t="str">
        <f t="shared" si="403"/>
        <v>Inviable Sanitariamente</v>
      </c>
      <c r="EBE476" s="44" t="str">
        <f t="shared" si="403"/>
        <v>Inviable Sanitariamente</v>
      </c>
      <c r="EBF476" s="44" t="str">
        <f t="shared" si="403"/>
        <v>Inviable Sanitariamente</v>
      </c>
      <c r="EBG476" s="44" t="str">
        <f t="shared" si="403"/>
        <v>Inviable Sanitariamente</v>
      </c>
      <c r="EBH476" s="44" t="str">
        <f t="shared" si="404"/>
        <v>Inviable Sanitariamente</v>
      </c>
      <c r="EBI476" s="44" t="str">
        <f t="shared" si="404"/>
        <v>Inviable Sanitariamente</v>
      </c>
      <c r="EBJ476" s="44" t="str">
        <f t="shared" si="404"/>
        <v>Inviable Sanitariamente</v>
      </c>
      <c r="EBK476" s="44" t="str">
        <f t="shared" si="404"/>
        <v>Inviable Sanitariamente</v>
      </c>
      <c r="EBL476" s="44" t="str">
        <f t="shared" si="404"/>
        <v>Inviable Sanitariamente</v>
      </c>
      <c r="EBM476" s="44" t="str">
        <f t="shared" si="404"/>
        <v>Inviable Sanitariamente</v>
      </c>
      <c r="EBN476" s="44" t="str">
        <f t="shared" si="404"/>
        <v>Inviable Sanitariamente</v>
      </c>
      <c r="EBO476" s="44" t="str">
        <f t="shared" si="404"/>
        <v>Inviable Sanitariamente</v>
      </c>
      <c r="EBP476" s="44" t="str">
        <f t="shared" si="404"/>
        <v>Inviable Sanitariamente</v>
      </c>
      <c r="EBQ476" s="44" t="str">
        <f t="shared" si="404"/>
        <v>Inviable Sanitariamente</v>
      </c>
      <c r="EBR476" s="44" t="str">
        <f t="shared" si="405"/>
        <v>Inviable Sanitariamente</v>
      </c>
      <c r="EBS476" s="44" t="str">
        <f t="shared" si="405"/>
        <v>Inviable Sanitariamente</v>
      </c>
      <c r="EBT476" s="44" t="str">
        <f t="shared" si="405"/>
        <v>Inviable Sanitariamente</v>
      </c>
      <c r="EBU476" s="44" t="str">
        <f t="shared" si="405"/>
        <v>Inviable Sanitariamente</v>
      </c>
      <c r="EBV476" s="44" t="str">
        <f t="shared" si="405"/>
        <v>Inviable Sanitariamente</v>
      </c>
      <c r="EBW476" s="44" t="str">
        <f t="shared" si="405"/>
        <v>Inviable Sanitariamente</v>
      </c>
      <c r="EBX476" s="44" t="str">
        <f t="shared" si="405"/>
        <v>Inviable Sanitariamente</v>
      </c>
      <c r="EBY476" s="44" t="str">
        <f t="shared" si="405"/>
        <v>Inviable Sanitariamente</v>
      </c>
      <c r="EBZ476" s="44" t="str">
        <f t="shared" si="405"/>
        <v>Inviable Sanitariamente</v>
      </c>
      <c r="ECA476" s="44" t="str">
        <f t="shared" si="405"/>
        <v>Inviable Sanitariamente</v>
      </c>
      <c r="ECB476" s="44" t="str">
        <f t="shared" si="406"/>
        <v>Inviable Sanitariamente</v>
      </c>
      <c r="ECC476" s="44" t="str">
        <f t="shared" si="406"/>
        <v>Inviable Sanitariamente</v>
      </c>
      <c r="ECD476" s="44" t="str">
        <f t="shared" si="406"/>
        <v>Inviable Sanitariamente</v>
      </c>
      <c r="ECE476" s="44" t="str">
        <f t="shared" si="406"/>
        <v>Inviable Sanitariamente</v>
      </c>
      <c r="ECF476" s="44" t="str">
        <f t="shared" si="406"/>
        <v>Inviable Sanitariamente</v>
      </c>
      <c r="ECG476" s="44" t="str">
        <f t="shared" si="406"/>
        <v>Inviable Sanitariamente</v>
      </c>
      <c r="ECH476" s="44" t="str">
        <f t="shared" si="406"/>
        <v>Inviable Sanitariamente</v>
      </c>
      <c r="ECI476" s="44" t="str">
        <f t="shared" si="406"/>
        <v>Inviable Sanitariamente</v>
      </c>
      <c r="ECJ476" s="44" t="str">
        <f t="shared" si="406"/>
        <v>Inviable Sanitariamente</v>
      </c>
      <c r="ECK476" s="44" t="str">
        <f t="shared" si="406"/>
        <v>Inviable Sanitariamente</v>
      </c>
      <c r="ECL476" s="44" t="str">
        <f t="shared" si="407"/>
        <v>Inviable Sanitariamente</v>
      </c>
      <c r="ECM476" s="44" t="str">
        <f t="shared" si="407"/>
        <v>Inviable Sanitariamente</v>
      </c>
      <c r="ECN476" s="44" t="str">
        <f t="shared" si="407"/>
        <v>Inviable Sanitariamente</v>
      </c>
      <c r="ECO476" s="44" t="str">
        <f t="shared" si="407"/>
        <v>Inviable Sanitariamente</v>
      </c>
      <c r="ECP476" s="44" t="str">
        <f t="shared" si="407"/>
        <v>Inviable Sanitariamente</v>
      </c>
      <c r="ECQ476" s="44" t="str">
        <f t="shared" si="407"/>
        <v>Inviable Sanitariamente</v>
      </c>
      <c r="ECR476" s="44" t="str">
        <f t="shared" si="407"/>
        <v>Inviable Sanitariamente</v>
      </c>
      <c r="ECS476" s="44" t="str">
        <f t="shared" si="407"/>
        <v>Inviable Sanitariamente</v>
      </c>
      <c r="ECT476" s="44" t="str">
        <f t="shared" si="407"/>
        <v>Inviable Sanitariamente</v>
      </c>
      <c r="ECU476" s="44" t="str">
        <f t="shared" si="407"/>
        <v>Inviable Sanitariamente</v>
      </c>
      <c r="ECV476" s="44" t="str">
        <f t="shared" si="408"/>
        <v>Inviable Sanitariamente</v>
      </c>
      <c r="ECW476" s="44" t="str">
        <f t="shared" si="408"/>
        <v>Inviable Sanitariamente</v>
      </c>
      <c r="ECX476" s="44" t="str">
        <f t="shared" si="408"/>
        <v>Inviable Sanitariamente</v>
      </c>
      <c r="ECY476" s="44" t="str">
        <f t="shared" si="408"/>
        <v>Inviable Sanitariamente</v>
      </c>
      <c r="ECZ476" s="44" t="str">
        <f t="shared" si="408"/>
        <v>Inviable Sanitariamente</v>
      </c>
      <c r="EDA476" s="44" t="str">
        <f t="shared" si="408"/>
        <v>Inviable Sanitariamente</v>
      </c>
      <c r="EDB476" s="44" t="str">
        <f t="shared" si="408"/>
        <v>Inviable Sanitariamente</v>
      </c>
      <c r="EDC476" s="44" t="str">
        <f t="shared" si="408"/>
        <v>Inviable Sanitariamente</v>
      </c>
      <c r="EDD476" s="44" t="str">
        <f t="shared" si="408"/>
        <v>Inviable Sanitariamente</v>
      </c>
      <c r="EDE476" s="44" t="str">
        <f t="shared" si="408"/>
        <v>Inviable Sanitariamente</v>
      </c>
      <c r="EDF476" s="44" t="str">
        <f t="shared" si="409"/>
        <v>Inviable Sanitariamente</v>
      </c>
      <c r="EDG476" s="44" t="str">
        <f t="shared" si="409"/>
        <v>Inviable Sanitariamente</v>
      </c>
      <c r="EDH476" s="44" t="str">
        <f t="shared" si="409"/>
        <v>Inviable Sanitariamente</v>
      </c>
      <c r="EDI476" s="44" t="str">
        <f t="shared" si="409"/>
        <v>Inviable Sanitariamente</v>
      </c>
      <c r="EDJ476" s="44" t="str">
        <f t="shared" si="409"/>
        <v>Inviable Sanitariamente</v>
      </c>
      <c r="EDK476" s="44" t="str">
        <f t="shared" si="409"/>
        <v>Inviable Sanitariamente</v>
      </c>
      <c r="EDL476" s="44" t="str">
        <f t="shared" si="409"/>
        <v>Inviable Sanitariamente</v>
      </c>
      <c r="EDM476" s="44" t="str">
        <f t="shared" si="409"/>
        <v>Inviable Sanitariamente</v>
      </c>
      <c r="EDN476" s="44" t="str">
        <f t="shared" si="409"/>
        <v>Inviable Sanitariamente</v>
      </c>
      <c r="EDO476" s="44" t="str">
        <f t="shared" si="409"/>
        <v>Inviable Sanitariamente</v>
      </c>
      <c r="EDP476" s="44" t="str">
        <f t="shared" si="410"/>
        <v>Inviable Sanitariamente</v>
      </c>
      <c r="EDQ476" s="44" t="str">
        <f t="shared" si="410"/>
        <v>Inviable Sanitariamente</v>
      </c>
      <c r="EDR476" s="44" t="str">
        <f t="shared" si="410"/>
        <v>Inviable Sanitariamente</v>
      </c>
      <c r="EDS476" s="44" t="str">
        <f t="shared" si="410"/>
        <v>Inviable Sanitariamente</v>
      </c>
      <c r="EDT476" s="44" t="str">
        <f t="shared" si="410"/>
        <v>Inviable Sanitariamente</v>
      </c>
      <c r="EDU476" s="44" t="str">
        <f t="shared" si="410"/>
        <v>Inviable Sanitariamente</v>
      </c>
      <c r="EDV476" s="44" t="str">
        <f t="shared" si="410"/>
        <v>Inviable Sanitariamente</v>
      </c>
      <c r="EDW476" s="44" t="str">
        <f t="shared" si="410"/>
        <v>Inviable Sanitariamente</v>
      </c>
      <c r="EDX476" s="44" t="str">
        <f t="shared" si="410"/>
        <v>Inviable Sanitariamente</v>
      </c>
      <c r="EDY476" s="44" t="str">
        <f t="shared" si="410"/>
        <v>Inviable Sanitariamente</v>
      </c>
      <c r="EDZ476" s="44" t="str">
        <f t="shared" si="411"/>
        <v>Inviable Sanitariamente</v>
      </c>
      <c r="EEA476" s="44" t="str">
        <f t="shared" si="411"/>
        <v>Inviable Sanitariamente</v>
      </c>
      <c r="EEB476" s="44" t="str">
        <f t="shared" si="411"/>
        <v>Inviable Sanitariamente</v>
      </c>
      <c r="EEC476" s="44" t="str">
        <f t="shared" si="411"/>
        <v>Inviable Sanitariamente</v>
      </c>
      <c r="EED476" s="44" t="str">
        <f t="shared" si="411"/>
        <v>Inviable Sanitariamente</v>
      </c>
      <c r="EEE476" s="44" t="str">
        <f t="shared" si="411"/>
        <v>Inviable Sanitariamente</v>
      </c>
      <c r="EEF476" s="44" t="str">
        <f t="shared" si="411"/>
        <v>Inviable Sanitariamente</v>
      </c>
      <c r="EEG476" s="44" t="str">
        <f t="shared" si="411"/>
        <v>Inviable Sanitariamente</v>
      </c>
      <c r="EEH476" s="44" t="str">
        <f t="shared" si="411"/>
        <v>Inviable Sanitariamente</v>
      </c>
      <c r="EEI476" s="44" t="str">
        <f t="shared" si="411"/>
        <v>Inviable Sanitariamente</v>
      </c>
      <c r="EEJ476" s="44" t="str">
        <f t="shared" si="412"/>
        <v>Inviable Sanitariamente</v>
      </c>
      <c r="EEK476" s="44" t="str">
        <f t="shared" si="412"/>
        <v>Inviable Sanitariamente</v>
      </c>
      <c r="EEL476" s="44" t="str">
        <f t="shared" si="412"/>
        <v>Inviable Sanitariamente</v>
      </c>
      <c r="EEM476" s="44" t="str">
        <f t="shared" si="412"/>
        <v>Inviable Sanitariamente</v>
      </c>
      <c r="EEN476" s="44" t="str">
        <f t="shared" si="412"/>
        <v>Inviable Sanitariamente</v>
      </c>
      <c r="EEO476" s="44" t="str">
        <f t="shared" si="412"/>
        <v>Inviable Sanitariamente</v>
      </c>
      <c r="EEP476" s="44" t="str">
        <f t="shared" si="412"/>
        <v>Inviable Sanitariamente</v>
      </c>
      <c r="EEQ476" s="44" t="str">
        <f t="shared" si="412"/>
        <v>Inviable Sanitariamente</v>
      </c>
      <c r="EER476" s="44" t="str">
        <f t="shared" si="412"/>
        <v>Inviable Sanitariamente</v>
      </c>
      <c r="EES476" s="44" t="str">
        <f t="shared" si="412"/>
        <v>Inviable Sanitariamente</v>
      </c>
      <c r="EET476" s="44" t="str">
        <f t="shared" si="413"/>
        <v>Inviable Sanitariamente</v>
      </c>
      <c r="EEU476" s="44" t="str">
        <f t="shared" si="413"/>
        <v>Inviable Sanitariamente</v>
      </c>
      <c r="EEV476" s="44" t="str">
        <f t="shared" si="413"/>
        <v>Inviable Sanitariamente</v>
      </c>
      <c r="EEW476" s="44" t="str">
        <f t="shared" si="413"/>
        <v>Inviable Sanitariamente</v>
      </c>
      <c r="EEX476" s="44" t="str">
        <f t="shared" si="413"/>
        <v>Inviable Sanitariamente</v>
      </c>
      <c r="EEY476" s="44" t="str">
        <f t="shared" si="413"/>
        <v>Inviable Sanitariamente</v>
      </c>
      <c r="EEZ476" s="44" t="str">
        <f t="shared" si="413"/>
        <v>Inviable Sanitariamente</v>
      </c>
      <c r="EFA476" s="44" t="str">
        <f t="shared" si="413"/>
        <v>Inviable Sanitariamente</v>
      </c>
      <c r="EFB476" s="44" t="str">
        <f t="shared" si="413"/>
        <v>Inviable Sanitariamente</v>
      </c>
      <c r="EFC476" s="44" t="str">
        <f t="shared" si="413"/>
        <v>Inviable Sanitariamente</v>
      </c>
      <c r="EFD476" s="44" t="str">
        <f t="shared" si="414"/>
        <v>Inviable Sanitariamente</v>
      </c>
      <c r="EFE476" s="44" t="str">
        <f t="shared" si="414"/>
        <v>Inviable Sanitariamente</v>
      </c>
      <c r="EFF476" s="44" t="str">
        <f t="shared" si="414"/>
        <v>Inviable Sanitariamente</v>
      </c>
      <c r="EFG476" s="44" t="str">
        <f t="shared" si="414"/>
        <v>Inviable Sanitariamente</v>
      </c>
      <c r="EFH476" s="44" t="str">
        <f t="shared" si="414"/>
        <v>Inviable Sanitariamente</v>
      </c>
      <c r="EFI476" s="44" t="str">
        <f t="shared" si="414"/>
        <v>Inviable Sanitariamente</v>
      </c>
      <c r="EFJ476" s="44" t="str">
        <f t="shared" si="414"/>
        <v>Inviable Sanitariamente</v>
      </c>
      <c r="EFK476" s="44" t="str">
        <f t="shared" si="414"/>
        <v>Inviable Sanitariamente</v>
      </c>
      <c r="EFL476" s="44" t="str">
        <f t="shared" si="414"/>
        <v>Inviable Sanitariamente</v>
      </c>
      <c r="EFM476" s="44" t="str">
        <f t="shared" si="414"/>
        <v>Inviable Sanitariamente</v>
      </c>
      <c r="EFN476" s="44" t="str">
        <f t="shared" si="415"/>
        <v>Inviable Sanitariamente</v>
      </c>
      <c r="EFO476" s="44" t="str">
        <f t="shared" si="415"/>
        <v>Inviable Sanitariamente</v>
      </c>
      <c r="EFP476" s="44" t="str">
        <f t="shared" si="415"/>
        <v>Inviable Sanitariamente</v>
      </c>
      <c r="EFQ476" s="44" t="str">
        <f t="shared" si="415"/>
        <v>Inviable Sanitariamente</v>
      </c>
      <c r="EFR476" s="44" t="str">
        <f t="shared" si="415"/>
        <v>Inviable Sanitariamente</v>
      </c>
      <c r="EFS476" s="44" t="str">
        <f t="shared" si="415"/>
        <v>Inviable Sanitariamente</v>
      </c>
      <c r="EFT476" s="44" t="str">
        <f t="shared" si="415"/>
        <v>Inviable Sanitariamente</v>
      </c>
      <c r="EFU476" s="44" t="str">
        <f t="shared" si="415"/>
        <v>Inviable Sanitariamente</v>
      </c>
      <c r="EFV476" s="44" t="str">
        <f t="shared" si="415"/>
        <v>Inviable Sanitariamente</v>
      </c>
      <c r="EFW476" s="44" t="str">
        <f t="shared" si="415"/>
        <v>Inviable Sanitariamente</v>
      </c>
      <c r="EFX476" s="44" t="str">
        <f t="shared" si="416"/>
        <v>Inviable Sanitariamente</v>
      </c>
      <c r="EFY476" s="44" t="str">
        <f t="shared" si="416"/>
        <v>Inviable Sanitariamente</v>
      </c>
      <c r="EFZ476" s="44" t="str">
        <f t="shared" si="416"/>
        <v>Inviable Sanitariamente</v>
      </c>
      <c r="EGA476" s="44" t="str">
        <f t="shared" si="416"/>
        <v>Inviable Sanitariamente</v>
      </c>
      <c r="EGB476" s="44" t="str">
        <f t="shared" si="416"/>
        <v>Inviable Sanitariamente</v>
      </c>
      <c r="EGC476" s="44" t="str">
        <f t="shared" si="416"/>
        <v>Inviable Sanitariamente</v>
      </c>
      <c r="EGD476" s="44" t="str">
        <f t="shared" si="416"/>
        <v>Inviable Sanitariamente</v>
      </c>
      <c r="EGE476" s="44" t="str">
        <f t="shared" si="416"/>
        <v>Inviable Sanitariamente</v>
      </c>
      <c r="EGF476" s="44" t="str">
        <f t="shared" si="416"/>
        <v>Inviable Sanitariamente</v>
      </c>
      <c r="EGG476" s="44" t="str">
        <f t="shared" si="416"/>
        <v>Inviable Sanitariamente</v>
      </c>
      <c r="EGH476" s="44" t="str">
        <f t="shared" si="417"/>
        <v>Inviable Sanitariamente</v>
      </c>
      <c r="EGI476" s="44" t="str">
        <f t="shared" si="417"/>
        <v>Inviable Sanitariamente</v>
      </c>
      <c r="EGJ476" s="44" t="str">
        <f t="shared" si="417"/>
        <v>Inviable Sanitariamente</v>
      </c>
      <c r="EGK476" s="44" t="str">
        <f t="shared" si="417"/>
        <v>Inviable Sanitariamente</v>
      </c>
      <c r="EGL476" s="44" t="str">
        <f t="shared" si="417"/>
        <v>Inviable Sanitariamente</v>
      </c>
      <c r="EGM476" s="44" t="str">
        <f t="shared" si="417"/>
        <v>Inviable Sanitariamente</v>
      </c>
      <c r="EGN476" s="44" t="str">
        <f t="shared" si="417"/>
        <v>Inviable Sanitariamente</v>
      </c>
      <c r="EGO476" s="44" t="str">
        <f t="shared" si="417"/>
        <v>Inviable Sanitariamente</v>
      </c>
      <c r="EGP476" s="44" t="str">
        <f t="shared" si="417"/>
        <v>Inviable Sanitariamente</v>
      </c>
      <c r="EGQ476" s="44" t="str">
        <f t="shared" si="417"/>
        <v>Inviable Sanitariamente</v>
      </c>
      <c r="EGR476" s="44" t="str">
        <f t="shared" si="418"/>
        <v>Inviable Sanitariamente</v>
      </c>
      <c r="EGS476" s="44" t="str">
        <f t="shared" si="418"/>
        <v>Inviable Sanitariamente</v>
      </c>
      <c r="EGT476" s="44" t="str">
        <f t="shared" si="418"/>
        <v>Inviable Sanitariamente</v>
      </c>
      <c r="EGU476" s="44" t="str">
        <f t="shared" si="418"/>
        <v>Inviable Sanitariamente</v>
      </c>
      <c r="EGV476" s="44" t="str">
        <f t="shared" si="418"/>
        <v>Inviable Sanitariamente</v>
      </c>
      <c r="EGW476" s="44" t="str">
        <f t="shared" si="418"/>
        <v>Inviable Sanitariamente</v>
      </c>
      <c r="EGX476" s="44" t="str">
        <f t="shared" si="418"/>
        <v>Inviable Sanitariamente</v>
      </c>
      <c r="EGY476" s="44" t="str">
        <f t="shared" si="418"/>
        <v>Inviable Sanitariamente</v>
      </c>
      <c r="EGZ476" s="44" t="str">
        <f t="shared" si="418"/>
        <v>Inviable Sanitariamente</v>
      </c>
      <c r="EHA476" s="44" t="str">
        <f t="shared" si="418"/>
        <v>Inviable Sanitariamente</v>
      </c>
      <c r="EHB476" s="44" t="str">
        <f t="shared" si="419"/>
        <v>Inviable Sanitariamente</v>
      </c>
      <c r="EHC476" s="44" t="str">
        <f t="shared" si="419"/>
        <v>Inviable Sanitariamente</v>
      </c>
      <c r="EHD476" s="44" t="str">
        <f t="shared" si="419"/>
        <v>Inviable Sanitariamente</v>
      </c>
      <c r="EHE476" s="44" t="str">
        <f t="shared" si="419"/>
        <v>Inviable Sanitariamente</v>
      </c>
      <c r="EHF476" s="44" t="str">
        <f t="shared" si="419"/>
        <v>Inviable Sanitariamente</v>
      </c>
      <c r="EHG476" s="44" t="str">
        <f t="shared" si="419"/>
        <v>Inviable Sanitariamente</v>
      </c>
      <c r="EHH476" s="44" t="str">
        <f t="shared" si="419"/>
        <v>Inviable Sanitariamente</v>
      </c>
      <c r="EHI476" s="44" t="str">
        <f t="shared" si="419"/>
        <v>Inviable Sanitariamente</v>
      </c>
      <c r="EHJ476" s="44" t="str">
        <f t="shared" si="419"/>
        <v>Inviable Sanitariamente</v>
      </c>
      <c r="EHK476" s="44" t="str">
        <f t="shared" si="419"/>
        <v>Inviable Sanitariamente</v>
      </c>
      <c r="EHL476" s="44" t="str">
        <f t="shared" si="420"/>
        <v>Inviable Sanitariamente</v>
      </c>
      <c r="EHM476" s="44" t="str">
        <f t="shared" si="420"/>
        <v>Inviable Sanitariamente</v>
      </c>
      <c r="EHN476" s="44" t="str">
        <f t="shared" si="420"/>
        <v>Inviable Sanitariamente</v>
      </c>
      <c r="EHO476" s="44" t="str">
        <f t="shared" si="420"/>
        <v>Inviable Sanitariamente</v>
      </c>
      <c r="EHP476" s="44" t="str">
        <f t="shared" si="420"/>
        <v>Inviable Sanitariamente</v>
      </c>
      <c r="EHQ476" s="44" t="str">
        <f t="shared" si="420"/>
        <v>Inviable Sanitariamente</v>
      </c>
      <c r="EHR476" s="44" t="str">
        <f t="shared" si="420"/>
        <v>Inviable Sanitariamente</v>
      </c>
      <c r="EHS476" s="44" t="str">
        <f t="shared" si="420"/>
        <v>Inviable Sanitariamente</v>
      </c>
      <c r="EHT476" s="44" t="str">
        <f t="shared" si="420"/>
        <v>Inviable Sanitariamente</v>
      </c>
      <c r="EHU476" s="44" t="str">
        <f t="shared" si="420"/>
        <v>Inviable Sanitariamente</v>
      </c>
      <c r="EHV476" s="44" t="str">
        <f t="shared" si="421"/>
        <v>Inviable Sanitariamente</v>
      </c>
      <c r="EHW476" s="44" t="str">
        <f t="shared" si="421"/>
        <v>Inviable Sanitariamente</v>
      </c>
      <c r="EHX476" s="44" t="str">
        <f t="shared" si="421"/>
        <v>Inviable Sanitariamente</v>
      </c>
      <c r="EHY476" s="44" t="str">
        <f t="shared" si="421"/>
        <v>Inviable Sanitariamente</v>
      </c>
      <c r="EHZ476" s="44" t="str">
        <f t="shared" si="421"/>
        <v>Inviable Sanitariamente</v>
      </c>
      <c r="EIA476" s="44" t="str">
        <f t="shared" si="421"/>
        <v>Inviable Sanitariamente</v>
      </c>
      <c r="EIB476" s="44" t="str">
        <f t="shared" si="421"/>
        <v>Inviable Sanitariamente</v>
      </c>
      <c r="EIC476" s="44" t="str">
        <f t="shared" si="421"/>
        <v>Inviable Sanitariamente</v>
      </c>
      <c r="EID476" s="44" t="str">
        <f t="shared" si="421"/>
        <v>Inviable Sanitariamente</v>
      </c>
      <c r="EIE476" s="44" t="str">
        <f t="shared" si="421"/>
        <v>Inviable Sanitariamente</v>
      </c>
      <c r="EIF476" s="44" t="str">
        <f t="shared" si="422"/>
        <v>Inviable Sanitariamente</v>
      </c>
      <c r="EIG476" s="44" t="str">
        <f t="shared" si="422"/>
        <v>Inviable Sanitariamente</v>
      </c>
      <c r="EIH476" s="44" t="str">
        <f t="shared" si="422"/>
        <v>Inviable Sanitariamente</v>
      </c>
      <c r="EII476" s="44" t="str">
        <f t="shared" si="422"/>
        <v>Inviable Sanitariamente</v>
      </c>
      <c r="EIJ476" s="44" t="str">
        <f t="shared" si="422"/>
        <v>Inviable Sanitariamente</v>
      </c>
      <c r="EIK476" s="44" t="str">
        <f t="shared" si="422"/>
        <v>Inviable Sanitariamente</v>
      </c>
      <c r="EIL476" s="44" t="str">
        <f t="shared" si="422"/>
        <v>Inviable Sanitariamente</v>
      </c>
      <c r="EIM476" s="44" t="str">
        <f t="shared" si="422"/>
        <v>Inviable Sanitariamente</v>
      </c>
      <c r="EIN476" s="44" t="str">
        <f t="shared" si="422"/>
        <v>Inviable Sanitariamente</v>
      </c>
      <c r="EIO476" s="44" t="str">
        <f t="shared" si="422"/>
        <v>Inviable Sanitariamente</v>
      </c>
      <c r="EIP476" s="44" t="str">
        <f t="shared" si="423"/>
        <v>Inviable Sanitariamente</v>
      </c>
      <c r="EIQ476" s="44" t="str">
        <f t="shared" si="423"/>
        <v>Inviable Sanitariamente</v>
      </c>
      <c r="EIR476" s="44" t="str">
        <f t="shared" si="423"/>
        <v>Inviable Sanitariamente</v>
      </c>
      <c r="EIS476" s="44" t="str">
        <f t="shared" si="423"/>
        <v>Inviable Sanitariamente</v>
      </c>
      <c r="EIT476" s="44" t="str">
        <f t="shared" si="423"/>
        <v>Inviable Sanitariamente</v>
      </c>
      <c r="EIU476" s="44" t="str">
        <f t="shared" si="423"/>
        <v>Inviable Sanitariamente</v>
      </c>
      <c r="EIV476" s="44" t="str">
        <f t="shared" si="423"/>
        <v>Inviable Sanitariamente</v>
      </c>
      <c r="EIW476" s="44" t="str">
        <f t="shared" si="423"/>
        <v>Inviable Sanitariamente</v>
      </c>
      <c r="EIX476" s="44" t="str">
        <f t="shared" si="423"/>
        <v>Inviable Sanitariamente</v>
      </c>
      <c r="EIY476" s="44" t="str">
        <f t="shared" si="423"/>
        <v>Inviable Sanitariamente</v>
      </c>
      <c r="EIZ476" s="44" t="str">
        <f t="shared" si="424"/>
        <v>Inviable Sanitariamente</v>
      </c>
      <c r="EJA476" s="44" t="str">
        <f t="shared" si="424"/>
        <v>Inviable Sanitariamente</v>
      </c>
      <c r="EJB476" s="44" t="str">
        <f t="shared" si="424"/>
        <v>Inviable Sanitariamente</v>
      </c>
      <c r="EJC476" s="44" t="str">
        <f t="shared" si="424"/>
        <v>Inviable Sanitariamente</v>
      </c>
      <c r="EJD476" s="44" t="str">
        <f t="shared" si="424"/>
        <v>Inviable Sanitariamente</v>
      </c>
      <c r="EJE476" s="44" t="str">
        <f t="shared" si="424"/>
        <v>Inviable Sanitariamente</v>
      </c>
      <c r="EJF476" s="44" t="str">
        <f t="shared" si="424"/>
        <v>Inviable Sanitariamente</v>
      </c>
      <c r="EJG476" s="44" t="str">
        <f t="shared" si="424"/>
        <v>Inviable Sanitariamente</v>
      </c>
      <c r="EJH476" s="44" t="str">
        <f t="shared" si="424"/>
        <v>Inviable Sanitariamente</v>
      </c>
      <c r="EJI476" s="44" t="str">
        <f t="shared" si="424"/>
        <v>Inviable Sanitariamente</v>
      </c>
      <c r="EJJ476" s="44" t="str">
        <f t="shared" si="425"/>
        <v>Inviable Sanitariamente</v>
      </c>
      <c r="EJK476" s="44" t="str">
        <f t="shared" si="425"/>
        <v>Inviable Sanitariamente</v>
      </c>
      <c r="EJL476" s="44" t="str">
        <f t="shared" si="425"/>
        <v>Inviable Sanitariamente</v>
      </c>
      <c r="EJM476" s="44" t="str">
        <f t="shared" si="425"/>
        <v>Inviable Sanitariamente</v>
      </c>
      <c r="EJN476" s="44" t="str">
        <f t="shared" si="425"/>
        <v>Inviable Sanitariamente</v>
      </c>
      <c r="EJO476" s="44" t="str">
        <f t="shared" si="425"/>
        <v>Inviable Sanitariamente</v>
      </c>
      <c r="EJP476" s="44" t="str">
        <f t="shared" si="425"/>
        <v>Inviable Sanitariamente</v>
      </c>
      <c r="EJQ476" s="44" t="str">
        <f t="shared" si="425"/>
        <v>Inviable Sanitariamente</v>
      </c>
      <c r="EJR476" s="44" t="str">
        <f t="shared" si="425"/>
        <v>Inviable Sanitariamente</v>
      </c>
      <c r="EJS476" s="44" t="str">
        <f t="shared" si="425"/>
        <v>Inviable Sanitariamente</v>
      </c>
      <c r="EJT476" s="44" t="str">
        <f t="shared" si="426"/>
        <v>Inviable Sanitariamente</v>
      </c>
      <c r="EJU476" s="44" t="str">
        <f t="shared" si="426"/>
        <v>Inviable Sanitariamente</v>
      </c>
      <c r="EJV476" s="44" t="str">
        <f t="shared" si="426"/>
        <v>Inviable Sanitariamente</v>
      </c>
      <c r="EJW476" s="44" t="str">
        <f t="shared" si="426"/>
        <v>Inviable Sanitariamente</v>
      </c>
      <c r="EJX476" s="44" t="str">
        <f t="shared" si="426"/>
        <v>Inviable Sanitariamente</v>
      </c>
      <c r="EJY476" s="44" t="str">
        <f t="shared" si="426"/>
        <v>Inviable Sanitariamente</v>
      </c>
      <c r="EJZ476" s="44" t="str">
        <f t="shared" si="426"/>
        <v>Inviable Sanitariamente</v>
      </c>
      <c r="EKA476" s="44" t="str">
        <f t="shared" si="426"/>
        <v>Inviable Sanitariamente</v>
      </c>
      <c r="EKB476" s="44" t="str">
        <f t="shared" si="426"/>
        <v>Inviable Sanitariamente</v>
      </c>
      <c r="EKC476" s="44" t="str">
        <f t="shared" si="426"/>
        <v>Inviable Sanitariamente</v>
      </c>
      <c r="EKD476" s="44" t="str">
        <f t="shared" si="427"/>
        <v>Inviable Sanitariamente</v>
      </c>
      <c r="EKE476" s="44" t="str">
        <f t="shared" si="427"/>
        <v>Inviable Sanitariamente</v>
      </c>
      <c r="EKF476" s="44" t="str">
        <f t="shared" si="427"/>
        <v>Inviable Sanitariamente</v>
      </c>
      <c r="EKG476" s="44" t="str">
        <f t="shared" si="427"/>
        <v>Inviable Sanitariamente</v>
      </c>
      <c r="EKH476" s="44" t="str">
        <f t="shared" si="427"/>
        <v>Inviable Sanitariamente</v>
      </c>
      <c r="EKI476" s="44" t="str">
        <f t="shared" si="427"/>
        <v>Inviable Sanitariamente</v>
      </c>
      <c r="EKJ476" s="44" t="str">
        <f t="shared" si="427"/>
        <v>Inviable Sanitariamente</v>
      </c>
      <c r="EKK476" s="44" t="str">
        <f t="shared" si="427"/>
        <v>Inviable Sanitariamente</v>
      </c>
      <c r="EKL476" s="44" t="str">
        <f t="shared" si="427"/>
        <v>Inviable Sanitariamente</v>
      </c>
      <c r="EKM476" s="44" t="str">
        <f t="shared" si="427"/>
        <v>Inviable Sanitariamente</v>
      </c>
      <c r="EKN476" s="44" t="str">
        <f t="shared" si="428"/>
        <v>Inviable Sanitariamente</v>
      </c>
      <c r="EKO476" s="44" t="str">
        <f t="shared" si="428"/>
        <v>Inviable Sanitariamente</v>
      </c>
      <c r="EKP476" s="44" t="str">
        <f t="shared" si="428"/>
        <v>Inviable Sanitariamente</v>
      </c>
      <c r="EKQ476" s="44" t="str">
        <f t="shared" si="428"/>
        <v>Inviable Sanitariamente</v>
      </c>
      <c r="EKR476" s="44" t="str">
        <f t="shared" si="428"/>
        <v>Inviable Sanitariamente</v>
      </c>
      <c r="EKS476" s="44" t="str">
        <f t="shared" si="428"/>
        <v>Inviable Sanitariamente</v>
      </c>
      <c r="EKT476" s="44" t="str">
        <f t="shared" si="428"/>
        <v>Inviable Sanitariamente</v>
      </c>
      <c r="EKU476" s="44" t="str">
        <f t="shared" si="428"/>
        <v>Inviable Sanitariamente</v>
      </c>
      <c r="EKV476" s="44" t="str">
        <f t="shared" si="428"/>
        <v>Inviable Sanitariamente</v>
      </c>
      <c r="EKW476" s="44" t="str">
        <f t="shared" si="428"/>
        <v>Inviable Sanitariamente</v>
      </c>
      <c r="EKX476" s="44" t="str">
        <f t="shared" si="429"/>
        <v>Inviable Sanitariamente</v>
      </c>
      <c r="EKY476" s="44" t="str">
        <f t="shared" si="429"/>
        <v>Inviable Sanitariamente</v>
      </c>
      <c r="EKZ476" s="44" t="str">
        <f t="shared" si="429"/>
        <v>Inviable Sanitariamente</v>
      </c>
      <c r="ELA476" s="44" t="str">
        <f t="shared" si="429"/>
        <v>Inviable Sanitariamente</v>
      </c>
      <c r="ELB476" s="44" t="str">
        <f t="shared" si="429"/>
        <v>Inviable Sanitariamente</v>
      </c>
      <c r="ELC476" s="44" t="str">
        <f t="shared" si="429"/>
        <v>Inviable Sanitariamente</v>
      </c>
      <c r="ELD476" s="44" t="str">
        <f t="shared" si="429"/>
        <v>Inviable Sanitariamente</v>
      </c>
      <c r="ELE476" s="44" t="str">
        <f t="shared" si="429"/>
        <v>Inviable Sanitariamente</v>
      </c>
      <c r="ELF476" s="44" t="str">
        <f t="shared" si="429"/>
        <v>Inviable Sanitariamente</v>
      </c>
      <c r="ELG476" s="44" t="str">
        <f t="shared" si="429"/>
        <v>Inviable Sanitariamente</v>
      </c>
      <c r="ELH476" s="44" t="str">
        <f t="shared" si="430"/>
        <v>Inviable Sanitariamente</v>
      </c>
      <c r="ELI476" s="44" t="str">
        <f t="shared" si="430"/>
        <v>Inviable Sanitariamente</v>
      </c>
      <c r="ELJ476" s="44" t="str">
        <f t="shared" si="430"/>
        <v>Inviable Sanitariamente</v>
      </c>
      <c r="ELK476" s="44" t="str">
        <f t="shared" si="430"/>
        <v>Inviable Sanitariamente</v>
      </c>
      <c r="ELL476" s="44" t="str">
        <f t="shared" si="430"/>
        <v>Inviable Sanitariamente</v>
      </c>
      <c r="ELM476" s="44" t="str">
        <f t="shared" si="430"/>
        <v>Inviable Sanitariamente</v>
      </c>
      <c r="ELN476" s="44" t="str">
        <f t="shared" si="430"/>
        <v>Inviable Sanitariamente</v>
      </c>
      <c r="ELO476" s="44" t="str">
        <f t="shared" si="430"/>
        <v>Inviable Sanitariamente</v>
      </c>
      <c r="ELP476" s="44" t="str">
        <f t="shared" si="430"/>
        <v>Inviable Sanitariamente</v>
      </c>
      <c r="ELQ476" s="44" t="str">
        <f t="shared" si="430"/>
        <v>Inviable Sanitariamente</v>
      </c>
      <c r="ELR476" s="44" t="str">
        <f t="shared" si="431"/>
        <v>Inviable Sanitariamente</v>
      </c>
      <c r="ELS476" s="44" t="str">
        <f t="shared" si="431"/>
        <v>Inviable Sanitariamente</v>
      </c>
      <c r="ELT476" s="44" t="str">
        <f t="shared" si="431"/>
        <v>Inviable Sanitariamente</v>
      </c>
      <c r="ELU476" s="44" t="str">
        <f t="shared" si="431"/>
        <v>Inviable Sanitariamente</v>
      </c>
      <c r="ELV476" s="44" t="str">
        <f t="shared" si="431"/>
        <v>Inviable Sanitariamente</v>
      </c>
      <c r="ELW476" s="44" t="str">
        <f t="shared" si="431"/>
        <v>Inviable Sanitariamente</v>
      </c>
      <c r="ELX476" s="44" t="str">
        <f t="shared" si="431"/>
        <v>Inviable Sanitariamente</v>
      </c>
      <c r="ELY476" s="44" t="str">
        <f t="shared" si="431"/>
        <v>Inviable Sanitariamente</v>
      </c>
      <c r="ELZ476" s="44" t="str">
        <f t="shared" si="431"/>
        <v>Inviable Sanitariamente</v>
      </c>
      <c r="EMA476" s="44" t="str">
        <f t="shared" si="431"/>
        <v>Inviable Sanitariamente</v>
      </c>
      <c r="EMB476" s="44" t="str">
        <f t="shared" si="432"/>
        <v>Inviable Sanitariamente</v>
      </c>
      <c r="EMC476" s="44" t="str">
        <f t="shared" si="432"/>
        <v>Inviable Sanitariamente</v>
      </c>
      <c r="EMD476" s="44" t="str">
        <f t="shared" si="432"/>
        <v>Inviable Sanitariamente</v>
      </c>
      <c r="EME476" s="44" t="str">
        <f t="shared" si="432"/>
        <v>Inviable Sanitariamente</v>
      </c>
      <c r="EMF476" s="44" t="str">
        <f t="shared" si="432"/>
        <v>Inviable Sanitariamente</v>
      </c>
      <c r="EMG476" s="44" t="str">
        <f t="shared" si="432"/>
        <v>Inviable Sanitariamente</v>
      </c>
      <c r="EMH476" s="44" t="str">
        <f t="shared" si="432"/>
        <v>Inviable Sanitariamente</v>
      </c>
      <c r="EMI476" s="44" t="str">
        <f t="shared" si="432"/>
        <v>Inviable Sanitariamente</v>
      </c>
      <c r="EMJ476" s="44" t="str">
        <f t="shared" si="432"/>
        <v>Inviable Sanitariamente</v>
      </c>
      <c r="EMK476" s="44" t="str">
        <f t="shared" si="432"/>
        <v>Inviable Sanitariamente</v>
      </c>
      <c r="EML476" s="44" t="str">
        <f t="shared" si="433"/>
        <v>Inviable Sanitariamente</v>
      </c>
      <c r="EMM476" s="44" t="str">
        <f t="shared" si="433"/>
        <v>Inviable Sanitariamente</v>
      </c>
      <c r="EMN476" s="44" t="str">
        <f t="shared" si="433"/>
        <v>Inviable Sanitariamente</v>
      </c>
      <c r="EMO476" s="44" t="str">
        <f t="shared" si="433"/>
        <v>Inviable Sanitariamente</v>
      </c>
      <c r="EMP476" s="44" t="str">
        <f t="shared" si="433"/>
        <v>Inviable Sanitariamente</v>
      </c>
      <c r="EMQ476" s="44" t="str">
        <f t="shared" si="433"/>
        <v>Inviable Sanitariamente</v>
      </c>
      <c r="EMR476" s="44" t="str">
        <f t="shared" si="433"/>
        <v>Inviable Sanitariamente</v>
      </c>
      <c r="EMS476" s="44" t="str">
        <f t="shared" si="433"/>
        <v>Inviable Sanitariamente</v>
      </c>
      <c r="EMT476" s="44" t="str">
        <f t="shared" si="433"/>
        <v>Inviable Sanitariamente</v>
      </c>
      <c r="EMU476" s="44" t="str">
        <f t="shared" si="433"/>
        <v>Inviable Sanitariamente</v>
      </c>
      <c r="EMV476" s="44" t="str">
        <f t="shared" si="434"/>
        <v>Inviable Sanitariamente</v>
      </c>
      <c r="EMW476" s="44" t="str">
        <f t="shared" si="434"/>
        <v>Inviable Sanitariamente</v>
      </c>
      <c r="EMX476" s="44" t="str">
        <f t="shared" si="434"/>
        <v>Inviable Sanitariamente</v>
      </c>
      <c r="EMY476" s="44" t="str">
        <f t="shared" si="434"/>
        <v>Inviable Sanitariamente</v>
      </c>
      <c r="EMZ476" s="44" t="str">
        <f t="shared" si="434"/>
        <v>Inviable Sanitariamente</v>
      </c>
      <c r="ENA476" s="44" t="str">
        <f t="shared" si="434"/>
        <v>Inviable Sanitariamente</v>
      </c>
      <c r="ENB476" s="44" t="str">
        <f t="shared" si="434"/>
        <v>Inviable Sanitariamente</v>
      </c>
      <c r="ENC476" s="44" t="str">
        <f t="shared" si="434"/>
        <v>Inviable Sanitariamente</v>
      </c>
      <c r="END476" s="44" t="str">
        <f t="shared" si="434"/>
        <v>Inviable Sanitariamente</v>
      </c>
      <c r="ENE476" s="44" t="str">
        <f t="shared" si="434"/>
        <v>Inviable Sanitariamente</v>
      </c>
      <c r="ENF476" s="44" t="str">
        <f t="shared" si="435"/>
        <v>Inviable Sanitariamente</v>
      </c>
      <c r="ENG476" s="44" t="str">
        <f t="shared" si="435"/>
        <v>Inviable Sanitariamente</v>
      </c>
      <c r="ENH476" s="44" t="str">
        <f t="shared" si="435"/>
        <v>Inviable Sanitariamente</v>
      </c>
      <c r="ENI476" s="44" t="str">
        <f t="shared" si="435"/>
        <v>Inviable Sanitariamente</v>
      </c>
      <c r="ENJ476" s="44" t="str">
        <f t="shared" si="435"/>
        <v>Inviable Sanitariamente</v>
      </c>
      <c r="ENK476" s="44" t="str">
        <f t="shared" si="435"/>
        <v>Inviable Sanitariamente</v>
      </c>
      <c r="ENL476" s="44" t="str">
        <f t="shared" si="435"/>
        <v>Inviable Sanitariamente</v>
      </c>
      <c r="ENM476" s="44" t="str">
        <f t="shared" si="435"/>
        <v>Inviable Sanitariamente</v>
      </c>
      <c r="ENN476" s="44" t="str">
        <f t="shared" si="435"/>
        <v>Inviable Sanitariamente</v>
      </c>
      <c r="ENO476" s="44" t="str">
        <f t="shared" si="435"/>
        <v>Inviable Sanitariamente</v>
      </c>
      <c r="ENP476" s="44" t="str">
        <f t="shared" si="436"/>
        <v>Inviable Sanitariamente</v>
      </c>
      <c r="ENQ476" s="44" t="str">
        <f t="shared" si="436"/>
        <v>Inviable Sanitariamente</v>
      </c>
      <c r="ENR476" s="44" t="str">
        <f t="shared" si="436"/>
        <v>Inviable Sanitariamente</v>
      </c>
      <c r="ENS476" s="44" t="str">
        <f t="shared" si="436"/>
        <v>Inviable Sanitariamente</v>
      </c>
      <c r="ENT476" s="44" t="str">
        <f t="shared" si="436"/>
        <v>Inviable Sanitariamente</v>
      </c>
      <c r="ENU476" s="44" t="str">
        <f t="shared" si="436"/>
        <v>Inviable Sanitariamente</v>
      </c>
      <c r="ENV476" s="44" t="str">
        <f t="shared" si="436"/>
        <v>Inviable Sanitariamente</v>
      </c>
      <c r="ENW476" s="44" t="str">
        <f t="shared" si="436"/>
        <v>Inviable Sanitariamente</v>
      </c>
      <c r="ENX476" s="44" t="str">
        <f t="shared" si="436"/>
        <v>Inviable Sanitariamente</v>
      </c>
      <c r="ENY476" s="44" t="str">
        <f t="shared" si="436"/>
        <v>Inviable Sanitariamente</v>
      </c>
      <c r="ENZ476" s="44" t="str">
        <f t="shared" si="437"/>
        <v>Inviable Sanitariamente</v>
      </c>
      <c r="EOA476" s="44" t="str">
        <f t="shared" si="437"/>
        <v>Inviable Sanitariamente</v>
      </c>
      <c r="EOB476" s="44" t="str">
        <f t="shared" si="437"/>
        <v>Inviable Sanitariamente</v>
      </c>
      <c r="EOC476" s="44" t="str">
        <f t="shared" si="437"/>
        <v>Inviable Sanitariamente</v>
      </c>
      <c r="EOD476" s="44" t="str">
        <f t="shared" si="437"/>
        <v>Inviable Sanitariamente</v>
      </c>
      <c r="EOE476" s="44" t="str">
        <f t="shared" si="437"/>
        <v>Inviable Sanitariamente</v>
      </c>
      <c r="EOF476" s="44" t="str">
        <f t="shared" si="437"/>
        <v>Inviable Sanitariamente</v>
      </c>
      <c r="EOG476" s="44" t="str">
        <f t="shared" si="437"/>
        <v>Inviable Sanitariamente</v>
      </c>
      <c r="EOH476" s="44" t="str">
        <f t="shared" si="437"/>
        <v>Inviable Sanitariamente</v>
      </c>
      <c r="EOI476" s="44" t="str">
        <f t="shared" si="437"/>
        <v>Inviable Sanitariamente</v>
      </c>
      <c r="EOJ476" s="44" t="str">
        <f t="shared" si="438"/>
        <v>Inviable Sanitariamente</v>
      </c>
      <c r="EOK476" s="44" t="str">
        <f t="shared" si="438"/>
        <v>Inviable Sanitariamente</v>
      </c>
      <c r="EOL476" s="44" t="str">
        <f t="shared" si="438"/>
        <v>Inviable Sanitariamente</v>
      </c>
      <c r="EOM476" s="44" t="str">
        <f t="shared" si="438"/>
        <v>Inviable Sanitariamente</v>
      </c>
      <c r="EON476" s="44" t="str">
        <f t="shared" si="438"/>
        <v>Inviable Sanitariamente</v>
      </c>
      <c r="EOO476" s="44" t="str">
        <f t="shared" si="438"/>
        <v>Inviable Sanitariamente</v>
      </c>
      <c r="EOP476" s="44" t="str">
        <f t="shared" si="438"/>
        <v>Inviable Sanitariamente</v>
      </c>
      <c r="EOQ476" s="44" t="str">
        <f t="shared" si="438"/>
        <v>Inviable Sanitariamente</v>
      </c>
      <c r="EOR476" s="44" t="str">
        <f t="shared" si="438"/>
        <v>Inviable Sanitariamente</v>
      </c>
      <c r="EOS476" s="44" t="str">
        <f t="shared" si="438"/>
        <v>Inviable Sanitariamente</v>
      </c>
      <c r="EOT476" s="44" t="str">
        <f t="shared" si="439"/>
        <v>Inviable Sanitariamente</v>
      </c>
      <c r="EOU476" s="44" t="str">
        <f t="shared" si="439"/>
        <v>Inviable Sanitariamente</v>
      </c>
      <c r="EOV476" s="44" t="str">
        <f t="shared" si="439"/>
        <v>Inviable Sanitariamente</v>
      </c>
      <c r="EOW476" s="44" t="str">
        <f t="shared" si="439"/>
        <v>Inviable Sanitariamente</v>
      </c>
      <c r="EOX476" s="44" t="str">
        <f t="shared" si="439"/>
        <v>Inviable Sanitariamente</v>
      </c>
      <c r="EOY476" s="44" t="str">
        <f t="shared" si="439"/>
        <v>Inviable Sanitariamente</v>
      </c>
      <c r="EOZ476" s="44" t="str">
        <f t="shared" si="439"/>
        <v>Inviable Sanitariamente</v>
      </c>
      <c r="EPA476" s="44" t="str">
        <f t="shared" si="439"/>
        <v>Inviable Sanitariamente</v>
      </c>
      <c r="EPB476" s="44" t="str">
        <f t="shared" si="439"/>
        <v>Inviable Sanitariamente</v>
      </c>
      <c r="EPC476" s="44" t="str">
        <f t="shared" si="439"/>
        <v>Inviable Sanitariamente</v>
      </c>
      <c r="EPD476" s="44" t="str">
        <f t="shared" si="440"/>
        <v>Inviable Sanitariamente</v>
      </c>
      <c r="EPE476" s="44" t="str">
        <f t="shared" si="440"/>
        <v>Inviable Sanitariamente</v>
      </c>
      <c r="EPF476" s="44" t="str">
        <f t="shared" si="440"/>
        <v>Inviable Sanitariamente</v>
      </c>
      <c r="EPG476" s="44" t="str">
        <f t="shared" si="440"/>
        <v>Inviable Sanitariamente</v>
      </c>
      <c r="EPH476" s="44" t="str">
        <f t="shared" si="440"/>
        <v>Inviable Sanitariamente</v>
      </c>
      <c r="EPI476" s="44" t="str">
        <f t="shared" si="440"/>
        <v>Inviable Sanitariamente</v>
      </c>
      <c r="EPJ476" s="44" t="str">
        <f t="shared" si="440"/>
        <v>Inviable Sanitariamente</v>
      </c>
      <c r="EPK476" s="44" t="str">
        <f t="shared" si="440"/>
        <v>Inviable Sanitariamente</v>
      </c>
      <c r="EPL476" s="44" t="str">
        <f t="shared" si="440"/>
        <v>Inviable Sanitariamente</v>
      </c>
      <c r="EPM476" s="44" t="str">
        <f t="shared" si="440"/>
        <v>Inviable Sanitariamente</v>
      </c>
      <c r="EPN476" s="44" t="str">
        <f t="shared" si="441"/>
        <v>Inviable Sanitariamente</v>
      </c>
      <c r="EPO476" s="44" t="str">
        <f t="shared" si="441"/>
        <v>Inviable Sanitariamente</v>
      </c>
      <c r="EPP476" s="44" t="str">
        <f t="shared" si="441"/>
        <v>Inviable Sanitariamente</v>
      </c>
      <c r="EPQ476" s="44" t="str">
        <f t="shared" si="441"/>
        <v>Inviable Sanitariamente</v>
      </c>
      <c r="EPR476" s="44" t="str">
        <f t="shared" si="441"/>
        <v>Inviable Sanitariamente</v>
      </c>
      <c r="EPS476" s="44" t="str">
        <f t="shared" si="441"/>
        <v>Inviable Sanitariamente</v>
      </c>
      <c r="EPT476" s="44" t="str">
        <f t="shared" si="441"/>
        <v>Inviable Sanitariamente</v>
      </c>
      <c r="EPU476" s="44" t="str">
        <f t="shared" si="441"/>
        <v>Inviable Sanitariamente</v>
      </c>
      <c r="EPV476" s="44" t="str">
        <f t="shared" si="441"/>
        <v>Inviable Sanitariamente</v>
      </c>
      <c r="EPW476" s="44" t="str">
        <f t="shared" si="441"/>
        <v>Inviable Sanitariamente</v>
      </c>
      <c r="EPX476" s="44" t="str">
        <f t="shared" si="442"/>
        <v>Inviable Sanitariamente</v>
      </c>
      <c r="EPY476" s="44" t="str">
        <f t="shared" si="442"/>
        <v>Inviable Sanitariamente</v>
      </c>
      <c r="EPZ476" s="44" t="str">
        <f t="shared" si="442"/>
        <v>Inviable Sanitariamente</v>
      </c>
      <c r="EQA476" s="44" t="str">
        <f t="shared" si="442"/>
        <v>Inviable Sanitariamente</v>
      </c>
      <c r="EQB476" s="44" t="str">
        <f t="shared" si="442"/>
        <v>Inviable Sanitariamente</v>
      </c>
      <c r="EQC476" s="44" t="str">
        <f t="shared" si="442"/>
        <v>Inviable Sanitariamente</v>
      </c>
      <c r="EQD476" s="44" t="str">
        <f t="shared" si="442"/>
        <v>Inviable Sanitariamente</v>
      </c>
      <c r="EQE476" s="44" t="str">
        <f t="shared" si="442"/>
        <v>Inviable Sanitariamente</v>
      </c>
      <c r="EQF476" s="44" t="str">
        <f t="shared" si="442"/>
        <v>Inviable Sanitariamente</v>
      </c>
      <c r="EQG476" s="44" t="str">
        <f t="shared" si="442"/>
        <v>Inviable Sanitariamente</v>
      </c>
      <c r="EQH476" s="44" t="str">
        <f t="shared" si="443"/>
        <v>Inviable Sanitariamente</v>
      </c>
      <c r="EQI476" s="44" t="str">
        <f t="shared" si="443"/>
        <v>Inviable Sanitariamente</v>
      </c>
      <c r="EQJ476" s="44" t="str">
        <f t="shared" si="443"/>
        <v>Inviable Sanitariamente</v>
      </c>
      <c r="EQK476" s="44" t="str">
        <f t="shared" si="443"/>
        <v>Inviable Sanitariamente</v>
      </c>
      <c r="EQL476" s="44" t="str">
        <f t="shared" si="443"/>
        <v>Inviable Sanitariamente</v>
      </c>
      <c r="EQM476" s="44" t="str">
        <f t="shared" si="443"/>
        <v>Inviable Sanitariamente</v>
      </c>
      <c r="EQN476" s="44" t="str">
        <f t="shared" si="443"/>
        <v>Inviable Sanitariamente</v>
      </c>
      <c r="EQO476" s="44" t="str">
        <f t="shared" si="443"/>
        <v>Inviable Sanitariamente</v>
      </c>
      <c r="EQP476" s="44" t="str">
        <f t="shared" si="443"/>
        <v>Inviable Sanitariamente</v>
      </c>
      <c r="EQQ476" s="44" t="str">
        <f t="shared" si="443"/>
        <v>Inviable Sanitariamente</v>
      </c>
      <c r="EQR476" s="44" t="str">
        <f t="shared" si="444"/>
        <v>Inviable Sanitariamente</v>
      </c>
      <c r="EQS476" s="44" t="str">
        <f t="shared" si="444"/>
        <v>Inviable Sanitariamente</v>
      </c>
      <c r="EQT476" s="44" t="str">
        <f t="shared" si="444"/>
        <v>Inviable Sanitariamente</v>
      </c>
      <c r="EQU476" s="44" t="str">
        <f t="shared" si="444"/>
        <v>Inviable Sanitariamente</v>
      </c>
      <c r="EQV476" s="44" t="str">
        <f t="shared" si="444"/>
        <v>Inviable Sanitariamente</v>
      </c>
      <c r="EQW476" s="44" t="str">
        <f t="shared" si="444"/>
        <v>Inviable Sanitariamente</v>
      </c>
      <c r="EQX476" s="44" t="str">
        <f t="shared" si="444"/>
        <v>Inviable Sanitariamente</v>
      </c>
      <c r="EQY476" s="44" t="str">
        <f t="shared" si="444"/>
        <v>Inviable Sanitariamente</v>
      </c>
      <c r="EQZ476" s="44" t="str">
        <f t="shared" si="444"/>
        <v>Inviable Sanitariamente</v>
      </c>
      <c r="ERA476" s="44" t="str">
        <f t="shared" si="444"/>
        <v>Inviable Sanitariamente</v>
      </c>
      <c r="ERB476" s="44" t="str">
        <f t="shared" si="445"/>
        <v>Inviable Sanitariamente</v>
      </c>
      <c r="ERC476" s="44" t="str">
        <f t="shared" si="445"/>
        <v>Inviable Sanitariamente</v>
      </c>
      <c r="ERD476" s="44" t="str">
        <f t="shared" si="445"/>
        <v>Inviable Sanitariamente</v>
      </c>
      <c r="ERE476" s="44" t="str">
        <f t="shared" si="445"/>
        <v>Inviable Sanitariamente</v>
      </c>
      <c r="ERF476" s="44" t="str">
        <f t="shared" si="445"/>
        <v>Inviable Sanitariamente</v>
      </c>
      <c r="ERG476" s="44" t="str">
        <f t="shared" si="445"/>
        <v>Inviable Sanitariamente</v>
      </c>
      <c r="ERH476" s="44" t="str">
        <f t="shared" si="445"/>
        <v>Inviable Sanitariamente</v>
      </c>
      <c r="ERI476" s="44" t="str">
        <f t="shared" si="445"/>
        <v>Inviable Sanitariamente</v>
      </c>
      <c r="ERJ476" s="44" t="str">
        <f t="shared" si="445"/>
        <v>Inviable Sanitariamente</v>
      </c>
      <c r="ERK476" s="44" t="str">
        <f t="shared" si="445"/>
        <v>Inviable Sanitariamente</v>
      </c>
      <c r="ERL476" s="44" t="str">
        <f t="shared" si="446"/>
        <v>Inviable Sanitariamente</v>
      </c>
      <c r="ERM476" s="44" t="str">
        <f t="shared" si="446"/>
        <v>Inviable Sanitariamente</v>
      </c>
      <c r="ERN476" s="44" t="str">
        <f t="shared" si="446"/>
        <v>Inviable Sanitariamente</v>
      </c>
      <c r="ERO476" s="44" t="str">
        <f t="shared" si="446"/>
        <v>Inviable Sanitariamente</v>
      </c>
      <c r="ERP476" s="44" t="str">
        <f t="shared" si="446"/>
        <v>Inviable Sanitariamente</v>
      </c>
      <c r="ERQ476" s="44" t="str">
        <f t="shared" si="446"/>
        <v>Inviable Sanitariamente</v>
      </c>
      <c r="ERR476" s="44" t="str">
        <f t="shared" si="446"/>
        <v>Inviable Sanitariamente</v>
      </c>
      <c r="ERS476" s="44" t="str">
        <f t="shared" si="446"/>
        <v>Inviable Sanitariamente</v>
      </c>
      <c r="ERT476" s="44" t="str">
        <f t="shared" si="446"/>
        <v>Inviable Sanitariamente</v>
      </c>
      <c r="ERU476" s="44" t="str">
        <f t="shared" si="446"/>
        <v>Inviable Sanitariamente</v>
      </c>
      <c r="ERV476" s="44" t="str">
        <f t="shared" si="447"/>
        <v>Inviable Sanitariamente</v>
      </c>
      <c r="ERW476" s="44" t="str">
        <f t="shared" si="447"/>
        <v>Inviable Sanitariamente</v>
      </c>
      <c r="ERX476" s="44" t="str">
        <f t="shared" si="447"/>
        <v>Inviable Sanitariamente</v>
      </c>
      <c r="ERY476" s="44" t="str">
        <f t="shared" si="447"/>
        <v>Inviable Sanitariamente</v>
      </c>
      <c r="ERZ476" s="44" t="str">
        <f t="shared" si="447"/>
        <v>Inviable Sanitariamente</v>
      </c>
      <c r="ESA476" s="44" t="str">
        <f t="shared" si="447"/>
        <v>Inviable Sanitariamente</v>
      </c>
      <c r="ESB476" s="44" t="str">
        <f t="shared" si="447"/>
        <v>Inviable Sanitariamente</v>
      </c>
      <c r="ESC476" s="44" t="str">
        <f t="shared" si="447"/>
        <v>Inviable Sanitariamente</v>
      </c>
      <c r="ESD476" s="44" t="str">
        <f t="shared" si="447"/>
        <v>Inviable Sanitariamente</v>
      </c>
      <c r="ESE476" s="44" t="str">
        <f t="shared" si="447"/>
        <v>Inviable Sanitariamente</v>
      </c>
      <c r="ESF476" s="44" t="str">
        <f t="shared" si="448"/>
        <v>Inviable Sanitariamente</v>
      </c>
      <c r="ESG476" s="44" t="str">
        <f t="shared" si="448"/>
        <v>Inviable Sanitariamente</v>
      </c>
      <c r="ESH476" s="44" t="str">
        <f t="shared" si="448"/>
        <v>Inviable Sanitariamente</v>
      </c>
      <c r="ESI476" s="44" t="str">
        <f t="shared" si="448"/>
        <v>Inviable Sanitariamente</v>
      </c>
      <c r="ESJ476" s="44" t="str">
        <f t="shared" si="448"/>
        <v>Inviable Sanitariamente</v>
      </c>
      <c r="ESK476" s="44" t="str">
        <f t="shared" si="448"/>
        <v>Inviable Sanitariamente</v>
      </c>
      <c r="ESL476" s="44" t="str">
        <f t="shared" si="448"/>
        <v>Inviable Sanitariamente</v>
      </c>
      <c r="ESM476" s="44" t="str">
        <f t="shared" si="448"/>
        <v>Inviable Sanitariamente</v>
      </c>
      <c r="ESN476" s="44" t="str">
        <f t="shared" si="448"/>
        <v>Inviable Sanitariamente</v>
      </c>
      <c r="ESO476" s="44" t="str">
        <f t="shared" si="448"/>
        <v>Inviable Sanitariamente</v>
      </c>
      <c r="ESP476" s="44" t="str">
        <f t="shared" si="449"/>
        <v>Inviable Sanitariamente</v>
      </c>
      <c r="ESQ476" s="44" t="str">
        <f t="shared" si="449"/>
        <v>Inviable Sanitariamente</v>
      </c>
      <c r="ESR476" s="44" t="str">
        <f t="shared" si="449"/>
        <v>Inviable Sanitariamente</v>
      </c>
      <c r="ESS476" s="44" t="str">
        <f t="shared" si="449"/>
        <v>Inviable Sanitariamente</v>
      </c>
      <c r="EST476" s="44" t="str">
        <f t="shared" si="449"/>
        <v>Inviable Sanitariamente</v>
      </c>
      <c r="ESU476" s="44" t="str">
        <f t="shared" si="449"/>
        <v>Inviable Sanitariamente</v>
      </c>
      <c r="ESV476" s="44" t="str">
        <f t="shared" si="449"/>
        <v>Inviable Sanitariamente</v>
      </c>
      <c r="ESW476" s="44" t="str">
        <f t="shared" si="449"/>
        <v>Inviable Sanitariamente</v>
      </c>
      <c r="ESX476" s="44" t="str">
        <f t="shared" si="449"/>
        <v>Inviable Sanitariamente</v>
      </c>
      <c r="ESY476" s="44" t="str">
        <f t="shared" si="449"/>
        <v>Inviable Sanitariamente</v>
      </c>
      <c r="ESZ476" s="44" t="str">
        <f t="shared" si="450"/>
        <v>Inviable Sanitariamente</v>
      </c>
      <c r="ETA476" s="44" t="str">
        <f t="shared" si="450"/>
        <v>Inviable Sanitariamente</v>
      </c>
      <c r="ETB476" s="44" t="str">
        <f t="shared" si="450"/>
        <v>Inviable Sanitariamente</v>
      </c>
      <c r="ETC476" s="44" t="str">
        <f t="shared" si="450"/>
        <v>Inviable Sanitariamente</v>
      </c>
      <c r="ETD476" s="44" t="str">
        <f t="shared" si="450"/>
        <v>Inviable Sanitariamente</v>
      </c>
      <c r="ETE476" s="44" t="str">
        <f t="shared" si="450"/>
        <v>Inviable Sanitariamente</v>
      </c>
      <c r="ETF476" s="44" t="str">
        <f t="shared" si="450"/>
        <v>Inviable Sanitariamente</v>
      </c>
      <c r="ETG476" s="44" t="str">
        <f t="shared" si="450"/>
        <v>Inviable Sanitariamente</v>
      </c>
      <c r="ETH476" s="44" t="str">
        <f t="shared" si="450"/>
        <v>Inviable Sanitariamente</v>
      </c>
      <c r="ETI476" s="44" t="str">
        <f t="shared" si="450"/>
        <v>Inviable Sanitariamente</v>
      </c>
      <c r="ETJ476" s="44" t="str">
        <f t="shared" si="451"/>
        <v>Inviable Sanitariamente</v>
      </c>
      <c r="ETK476" s="44" t="str">
        <f t="shared" si="451"/>
        <v>Inviable Sanitariamente</v>
      </c>
      <c r="ETL476" s="44" t="str">
        <f t="shared" si="451"/>
        <v>Inviable Sanitariamente</v>
      </c>
      <c r="ETM476" s="44" t="str">
        <f t="shared" si="451"/>
        <v>Inviable Sanitariamente</v>
      </c>
      <c r="ETN476" s="44" t="str">
        <f t="shared" si="451"/>
        <v>Inviable Sanitariamente</v>
      </c>
      <c r="ETO476" s="44" t="str">
        <f t="shared" si="451"/>
        <v>Inviable Sanitariamente</v>
      </c>
      <c r="ETP476" s="44" t="str">
        <f t="shared" si="451"/>
        <v>Inviable Sanitariamente</v>
      </c>
      <c r="ETQ476" s="44" t="str">
        <f t="shared" si="451"/>
        <v>Inviable Sanitariamente</v>
      </c>
      <c r="ETR476" s="44" t="str">
        <f t="shared" si="451"/>
        <v>Inviable Sanitariamente</v>
      </c>
      <c r="ETS476" s="44" t="str">
        <f t="shared" si="451"/>
        <v>Inviable Sanitariamente</v>
      </c>
      <c r="ETT476" s="44" t="str">
        <f t="shared" si="452"/>
        <v>Inviable Sanitariamente</v>
      </c>
      <c r="ETU476" s="44" t="str">
        <f t="shared" si="452"/>
        <v>Inviable Sanitariamente</v>
      </c>
      <c r="ETV476" s="44" t="str">
        <f t="shared" si="452"/>
        <v>Inviable Sanitariamente</v>
      </c>
      <c r="ETW476" s="44" t="str">
        <f t="shared" si="452"/>
        <v>Inviable Sanitariamente</v>
      </c>
      <c r="ETX476" s="44" t="str">
        <f t="shared" si="452"/>
        <v>Inviable Sanitariamente</v>
      </c>
      <c r="ETY476" s="44" t="str">
        <f t="shared" si="452"/>
        <v>Inviable Sanitariamente</v>
      </c>
      <c r="ETZ476" s="44" t="str">
        <f t="shared" si="452"/>
        <v>Inviable Sanitariamente</v>
      </c>
      <c r="EUA476" s="44" t="str">
        <f t="shared" si="452"/>
        <v>Inviable Sanitariamente</v>
      </c>
      <c r="EUB476" s="44" t="str">
        <f t="shared" si="452"/>
        <v>Inviable Sanitariamente</v>
      </c>
      <c r="EUC476" s="44" t="str">
        <f t="shared" si="452"/>
        <v>Inviable Sanitariamente</v>
      </c>
      <c r="EUD476" s="44" t="str">
        <f t="shared" si="453"/>
        <v>Inviable Sanitariamente</v>
      </c>
      <c r="EUE476" s="44" t="str">
        <f t="shared" si="453"/>
        <v>Inviable Sanitariamente</v>
      </c>
      <c r="EUF476" s="44" t="str">
        <f t="shared" si="453"/>
        <v>Inviable Sanitariamente</v>
      </c>
      <c r="EUG476" s="44" t="str">
        <f t="shared" si="453"/>
        <v>Inviable Sanitariamente</v>
      </c>
      <c r="EUH476" s="44" t="str">
        <f t="shared" si="453"/>
        <v>Inviable Sanitariamente</v>
      </c>
      <c r="EUI476" s="44" t="str">
        <f t="shared" si="453"/>
        <v>Inviable Sanitariamente</v>
      </c>
      <c r="EUJ476" s="44" t="str">
        <f t="shared" si="453"/>
        <v>Inviable Sanitariamente</v>
      </c>
      <c r="EUK476" s="44" t="str">
        <f t="shared" si="453"/>
        <v>Inviable Sanitariamente</v>
      </c>
      <c r="EUL476" s="44" t="str">
        <f t="shared" si="453"/>
        <v>Inviable Sanitariamente</v>
      </c>
      <c r="EUM476" s="44" t="str">
        <f t="shared" si="453"/>
        <v>Inviable Sanitariamente</v>
      </c>
      <c r="EUN476" s="44" t="str">
        <f t="shared" si="454"/>
        <v>Inviable Sanitariamente</v>
      </c>
      <c r="EUO476" s="44" t="str">
        <f t="shared" si="454"/>
        <v>Inviable Sanitariamente</v>
      </c>
      <c r="EUP476" s="44" t="str">
        <f t="shared" si="454"/>
        <v>Inviable Sanitariamente</v>
      </c>
      <c r="EUQ476" s="44" t="str">
        <f t="shared" si="454"/>
        <v>Inviable Sanitariamente</v>
      </c>
      <c r="EUR476" s="44" t="str">
        <f t="shared" si="454"/>
        <v>Inviable Sanitariamente</v>
      </c>
      <c r="EUS476" s="44" t="str">
        <f t="shared" si="454"/>
        <v>Inviable Sanitariamente</v>
      </c>
      <c r="EUT476" s="44" t="str">
        <f t="shared" si="454"/>
        <v>Inviable Sanitariamente</v>
      </c>
      <c r="EUU476" s="44" t="str">
        <f t="shared" si="454"/>
        <v>Inviable Sanitariamente</v>
      </c>
      <c r="EUV476" s="44" t="str">
        <f t="shared" si="454"/>
        <v>Inviable Sanitariamente</v>
      </c>
      <c r="EUW476" s="44" t="str">
        <f t="shared" si="454"/>
        <v>Inviable Sanitariamente</v>
      </c>
      <c r="EUX476" s="44" t="str">
        <f t="shared" si="455"/>
        <v>Inviable Sanitariamente</v>
      </c>
      <c r="EUY476" s="44" t="str">
        <f t="shared" si="455"/>
        <v>Inviable Sanitariamente</v>
      </c>
      <c r="EUZ476" s="44" t="str">
        <f t="shared" si="455"/>
        <v>Inviable Sanitariamente</v>
      </c>
      <c r="EVA476" s="44" t="str">
        <f t="shared" si="455"/>
        <v>Inviable Sanitariamente</v>
      </c>
      <c r="EVB476" s="44" t="str">
        <f t="shared" si="455"/>
        <v>Inviable Sanitariamente</v>
      </c>
      <c r="EVC476" s="44" t="str">
        <f t="shared" si="455"/>
        <v>Inviable Sanitariamente</v>
      </c>
      <c r="EVD476" s="44" t="str">
        <f t="shared" si="455"/>
        <v>Inviable Sanitariamente</v>
      </c>
      <c r="EVE476" s="44" t="str">
        <f t="shared" si="455"/>
        <v>Inviable Sanitariamente</v>
      </c>
      <c r="EVF476" s="44" t="str">
        <f t="shared" si="455"/>
        <v>Inviable Sanitariamente</v>
      </c>
      <c r="EVG476" s="44" t="str">
        <f t="shared" si="455"/>
        <v>Inviable Sanitariamente</v>
      </c>
      <c r="EVH476" s="44" t="str">
        <f t="shared" si="456"/>
        <v>Inviable Sanitariamente</v>
      </c>
      <c r="EVI476" s="44" t="str">
        <f t="shared" si="456"/>
        <v>Inviable Sanitariamente</v>
      </c>
      <c r="EVJ476" s="44" t="str">
        <f t="shared" si="456"/>
        <v>Inviable Sanitariamente</v>
      </c>
      <c r="EVK476" s="44" t="str">
        <f t="shared" si="456"/>
        <v>Inviable Sanitariamente</v>
      </c>
      <c r="EVL476" s="44" t="str">
        <f t="shared" si="456"/>
        <v>Inviable Sanitariamente</v>
      </c>
      <c r="EVM476" s="44" t="str">
        <f t="shared" si="456"/>
        <v>Inviable Sanitariamente</v>
      </c>
      <c r="EVN476" s="44" t="str">
        <f t="shared" si="456"/>
        <v>Inviable Sanitariamente</v>
      </c>
      <c r="EVO476" s="44" t="str">
        <f t="shared" si="456"/>
        <v>Inviable Sanitariamente</v>
      </c>
      <c r="EVP476" s="44" t="str">
        <f t="shared" si="456"/>
        <v>Inviable Sanitariamente</v>
      </c>
      <c r="EVQ476" s="44" t="str">
        <f t="shared" si="456"/>
        <v>Inviable Sanitariamente</v>
      </c>
      <c r="EVR476" s="44" t="str">
        <f t="shared" si="457"/>
        <v>Inviable Sanitariamente</v>
      </c>
      <c r="EVS476" s="44" t="str">
        <f t="shared" si="457"/>
        <v>Inviable Sanitariamente</v>
      </c>
      <c r="EVT476" s="44" t="str">
        <f t="shared" si="457"/>
        <v>Inviable Sanitariamente</v>
      </c>
      <c r="EVU476" s="44" t="str">
        <f t="shared" si="457"/>
        <v>Inviable Sanitariamente</v>
      </c>
      <c r="EVV476" s="44" t="str">
        <f t="shared" si="457"/>
        <v>Inviable Sanitariamente</v>
      </c>
      <c r="EVW476" s="44" t="str">
        <f t="shared" si="457"/>
        <v>Inviable Sanitariamente</v>
      </c>
      <c r="EVX476" s="44" t="str">
        <f t="shared" si="457"/>
        <v>Inviable Sanitariamente</v>
      </c>
      <c r="EVY476" s="44" t="str">
        <f t="shared" si="457"/>
        <v>Inviable Sanitariamente</v>
      </c>
      <c r="EVZ476" s="44" t="str">
        <f t="shared" si="457"/>
        <v>Inviable Sanitariamente</v>
      </c>
      <c r="EWA476" s="44" t="str">
        <f t="shared" si="457"/>
        <v>Inviable Sanitariamente</v>
      </c>
      <c r="EWB476" s="44" t="str">
        <f t="shared" si="458"/>
        <v>Inviable Sanitariamente</v>
      </c>
      <c r="EWC476" s="44" t="str">
        <f t="shared" si="458"/>
        <v>Inviable Sanitariamente</v>
      </c>
      <c r="EWD476" s="44" t="str">
        <f t="shared" si="458"/>
        <v>Inviable Sanitariamente</v>
      </c>
      <c r="EWE476" s="44" t="str">
        <f t="shared" si="458"/>
        <v>Inviable Sanitariamente</v>
      </c>
      <c r="EWF476" s="44" t="str">
        <f t="shared" si="458"/>
        <v>Inviable Sanitariamente</v>
      </c>
      <c r="EWG476" s="44" t="str">
        <f t="shared" si="458"/>
        <v>Inviable Sanitariamente</v>
      </c>
      <c r="EWH476" s="44" t="str">
        <f t="shared" si="458"/>
        <v>Inviable Sanitariamente</v>
      </c>
      <c r="EWI476" s="44" t="str">
        <f t="shared" si="458"/>
        <v>Inviable Sanitariamente</v>
      </c>
      <c r="EWJ476" s="44" t="str">
        <f t="shared" si="458"/>
        <v>Inviable Sanitariamente</v>
      </c>
      <c r="EWK476" s="44" t="str">
        <f t="shared" si="458"/>
        <v>Inviable Sanitariamente</v>
      </c>
      <c r="EWL476" s="44" t="str">
        <f t="shared" si="459"/>
        <v>Inviable Sanitariamente</v>
      </c>
      <c r="EWM476" s="44" t="str">
        <f t="shared" si="459"/>
        <v>Inviable Sanitariamente</v>
      </c>
      <c r="EWN476" s="44" t="str">
        <f t="shared" si="459"/>
        <v>Inviable Sanitariamente</v>
      </c>
      <c r="EWO476" s="44" t="str">
        <f t="shared" si="459"/>
        <v>Inviable Sanitariamente</v>
      </c>
      <c r="EWP476" s="44" t="str">
        <f t="shared" si="459"/>
        <v>Inviable Sanitariamente</v>
      </c>
      <c r="EWQ476" s="44" t="str">
        <f t="shared" si="459"/>
        <v>Inviable Sanitariamente</v>
      </c>
      <c r="EWR476" s="44" t="str">
        <f t="shared" si="459"/>
        <v>Inviable Sanitariamente</v>
      </c>
      <c r="EWS476" s="44" t="str">
        <f t="shared" si="459"/>
        <v>Inviable Sanitariamente</v>
      </c>
      <c r="EWT476" s="44" t="str">
        <f t="shared" si="459"/>
        <v>Inviable Sanitariamente</v>
      </c>
      <c r="EWU476" s="44" t="str">
        <f t="shared" si="459"/>
        <v>Inviable Sanitariamente</v>
      </c>
      <c r="EWV476" s="44" t="str">
        <f t="shared" si="460"/>
        <v>Inviable Sanitariamente</v>
      </c>
      <c r="EWW476" s="44" t="str">
        <f t="shared" si="460"/>
        <v>Inviable Sanitariamente</v>
      </c>
      <c r="EWX476" s="44" t="str">
        <f t="shared" si="460"/>
        <v>Inviable Sanitariamente</v>
      </c>
      <c r="EWY476" s="44" t="str">
        <f t="shared" si="460"/>
        <v>Inviable Sanitariamente</v>
      </c>
      <c r="EWZ476" s="44" t="str">
        <f t="shared" si="460"/>
        <v>Inviable Sanitariamente</v>
      </c>
      <c r="EXA476" s="44" t="str">
        <f t="shared" si="460"/>
        <v>Inviable Sanitariamente</v>
      </c>
      <c r="EXB476" s="44" t="str">
        <f t="shared" si="460"/>
        <v>Inviable Sanitariamente</v>
      </c>
      <c r="EXC476" s="44" t="str">
        <f t="shared" si="460"/>
        <v>Inviable Sanitariamente</v>
      </c>
      <c r="EXD476" s="44" t="str">
        <f t="shared" si="460"/>
        <v>Inviable Sanitariamente</v>
      </c>
      <c r="EXE476" s="44" t="str">
        <f t="shared" si="460"/>
        <v>Inviable Sanitariamente</v>
      </c>
      <c r="EXF476" s="44" t="str">
        <f t="shared" si="461"/>
        <v>Inviable Sanitariamente</v>
      </c>
      <c r="EXG476" s="44" t="str">
        <f t="shared" si="461"/>
        <v>Inviable Sanitariamente</v>
      </c>
      <c r="EXH476" s="44" t="str">
        <f t="shared" si="461"/>
        <v>Inviable Sanitariamente</v>
      </c>
      <c r="EXI476" s="44" t="str">
        <f t="shared" si="461"/>
        <v>Inviable Sanitariamente</v>
      </c>
      <c r="EXJ476" s="44" t="str">
        <f t="shared" si="461"/>
        <v>Inviable Sanitariamente</v>
      </c>
      <c r="EXK476" s="44" t="str">
        <f t="shared" si="461"/>
        <v>Inviable Sanitariamente</v>
      </c>
      <c r="EXL476" s="44" t="str">
        <f t="shared" si="461"/>
        <v>Inviable Sanitariamente</v>
      </c>
      <c r="EXM476" s="44" t="str">
        <f t="shared" si="461"/>
        <v>Inviable Sanitariamente</v>
      </c>
      <c r="EXN476" s="44" t="str">
        <f t="shared" si="461"/>
        <v>Inviable Sanitariamente</v>
      </c>
      <c r="EXO476" s="44" t="str">
        <f t="shared" si="461"/>
        <v>Inviable Sanitariamente</v>
      </c>
      <c r="EXP476" s="44" t="str">
        <f t="shared" si="462"/>
        <v>Inviable Sanitariamente</v>
      </c>
      <c r="EXQ476" s="44" t="str">
        <f t="shared" si="462"/>
        <v>Inviable Sanitariamente</v>
      </c>
      <c r="EXR476" s="44" t="str">
        <f t="shared" si="462"/>
        <v>Inviable Sanitariamente</v>
      </c>
      <c r="EXS476" s="44" t="str">
        <f t="shared" si="462"/>
        <v>Inviable Sanitariamente</v>
      </c>
      <c r="EXT476" s="44" t="str">
        <f t="shared" si="462"/>
        <v>Inviable Sanitariamente</v>
      </c>
      <c r="EXU476" s="44" t="str">
        <f t="shared" si="462"/>
        <v>Inviable Sanitariamente</v>
      </c>
      <c r="EXV476" s="44" t="str">
        <f t="shared" si="462"/>
        <v>Inviable Sanitariamente</v>
      </c>
      <c r="EXW476" s="44" t="str">
        <f t="shared" si="462"/>
        <v>Inviable Sanitariamente</v>
      </c>
      <c r="EXX476" s="44" t="str">
        <f t="shared" si="462"/>
        <v>Inviable Sanitariamente</v>
      </c>
      <c r="EXY476" s="44" t="str">
        <f t="shared" si="462"/>
        <v>Inviable Sanitariamente</v>
      </c>
      <c r="EXZ476" s="44" t="str">
        <f t="shared" si="463"/>
        <v>Inviable Sanitariamente</v>
      </c>
      <c r="EYA476" s="44" t="str">
        <f t="shared" si="463"/>
        <v>Inviable Sanitariamente</v>
      </c>
      <c r="EYB476" s="44" t="str">
        <f t="shared" si="463"/>
        <v>Inviable Sanitariamente</v>
      </c>
      <c r="EYC476" s="44" t="str">
        <f t="shared" si="463"/>
        <v>Inviable Sanitariamente</v>
      </c>
      <c r="EYD476" s="44" t="str">
        <f t="shared" si="463"/>
        <v>Inviable Sanitariamente</v>
      </c>
      <c r="EYE476" s="44" t="str">
        <f t="shared" si="463"/>
        <v>Inviable Sanitariamente</v>
      </c>
      <c r="EYF476" s="44" t="str">
        <f t="shared" si="463"/>
        <v>Inviable Sanitariamente</v>
      </c>
      <c r="EYG476" s="44" t="str">
        <f t="shared" si="463"/>
        <v>Inviable Sanitariamente</v>
      </c>
      <c r="EYH476" s="44" t="str">
        <f t="shared" si="463"/>
        <v>Inviable Sanitariamente</v>
      </c>
      <c r="EYI476" s="44" t="str">
        <f t="shared" si="463"/>
        <v>Inviable Sanitariamente</v>
      </c>
      <c r="EYJ476" s="44" t="str">
        <f t="shared" si="464"/>
        <v>Inviable Sanitariamente</v>
      </c>
      <c r="EYK476" s="44" t="str">
        <f t="shared" si="464"/>
        <v>Inviable Sanitariamente</v>
      </c>
      <c r="EYL476" s="44" t="str">
        <f t="shared" si="464"/>
        <v>Inviable Sanitariamente</v>
      </c>
      <c r="EYM476" s="44" t="str">
        <f t="shared" si="464"/>
        <v>Inviable Sanitariamente</v>
      </c>
      <c r="EYN476" s="44" t="str">
        <f t="shared" si="464"/>
        <v>Inviable Sanitariamente</v>
      </c>
      <c r="EYO476" s="44" t="str">
        <f t="shared" si="464"/>
        <v>Inviable Sanitariamente</v>
      </c>
      <c r="EYP476" s="44" t="str">
        <f t="shared" si="464"/>
        <v>Inviable Sanitariamente</v>
      </c>
      <c r="EYQ476" s="44" t="str">
        <f t="shared" si="464"/>
        <v>Inviable Sanitariamente</v>
      </c>
      <c r="EYR476" s="44" t="str">
        <f t="shared" si="464"/>
        <v>Inviable Sanitariamente</v>
      </c>
      <c r="EYS476" s="44" t="str">
        <f t="shared" si="464"/>
        <v>Inviable Sanitariamente</v>
      </c>
      <c r="EYT476" s="44" t="str">
        <f t="shared" si="465"/>
        <v>Inviable Sanitariamente</v>
      </c>
      <c r="EYU476" s="44" t="str">
        <f t="shared" si="465"/>
        <v>Inviable Sanitariamente</v>
      </c>
      <c r="EYV476" s="44" t="str">
        <f t="shared" si="465"/>
        <v>Inviable Sanitariamente</v>
      </c>
      <c r="EYW476" s="44" t="str">
        <f t="shared" si="465"/>
        <v>Inviable Sanitariamente</v>
      </c>
      <c r="EYX476" s="44" t="str">
        <f t="shared" si="465"/>
        <v>Inviable Sanitariamente</v>
      </c>
      <c r="EYY476" s="44" t="str">
        <f t="shared" si="465"/>
        <v>Inviable Sanitariamente</v>
      </c>
      <c r="EYZ476" s="44" t="str">
        <f t="shared" si="465"/>
        <v>Inviable Sanitariamente</v>
      </c>
      <c r="EZA476" s="44" t="str">
        <f t="shared" si="465"/>
        <v>Inviable Sanitariamente</v>
      </c>
      <c r="EZB476" s="44" t="str">
        <f t="shared" si="465"/>
        <v>Inviable Sanitariamente</v>
      </c>
      <c r="EZC476" s="44" t="str">
        <f t="shared" si="465"/>
        <v>Inviable Sanitariamente</v>
      </c>
      <c r="EZD476" s="44" t="str">
        <f t="shared" si="466"/>
        <v>Inviable Sanitariamente</v>
      </c>
      <c r="EZE476" s="44" t="str">
        <f t="shared" si="466"/>
        <v>Inviable Sanitariamente</v>
      </c>
      <c r="EZF476" s="44" t="str">
        <f t="shared" si="466"/>
        <v>Inviable Sanitariamente</v>
      </c>
      <c r="EZG476" s="44" t="str">
        <f t="shared" si="466"/>
        <v>Inviable Sanitariamente</v>
      </c>
      <c r="EZH476" s="44" t="str">
        <f t="shared" si="466"/>
        <v>Inviable Sanitariamente</v>
      </c>
      <c r="EZI476" s="44" t="str">
        <f t="shared" si="466"/>
        <v>Inviable Sanitariamente</v>
      </c>
      <c r="EZJ476" s="44" t="str">
        <f t="shared" si="466"/>
        <v>Inviable Sanitariamente</v>
      </c>
      <c r="EZK476" s="44" t="str">
        <f t="shared" si="466"/>
        <v>Inviable Sanitariamente</v>
      </c>
      <c r="EZL476" s="44" t="str">
        <f t="shared" si="466"/>
        <v>Inviable Sanitariamente</v>
      </c>
      <c r="EZM476" s="44" t="str">
        <f t="shared" si="466"/>
        <v>Inviable Sanitariamente</v>
      </c>
      <c r="EZN476" s="44" t="str">
        <f t="shared" si="467"/>
        <v>Inviable Sanitariamente</v>
      </c>
      <c r="EZO476" s="44" t="str">
        <f t="shared" si="467"/>
        <v>Inviable Sanitariamente</v>
      </c>
      <c r="EZP476" s="44" t="str">
        <f t="shared" si="467"/>
        <v>Inviable Sanitariamente</v>
      </c>
      <c r="EZQ476" s="44" t="str">
        <f t="shared" si="467"/>
        <v>Inviable Sanitariamente</v>
      </c>
      <c r="EZR476" s="44" t="str">
        <f t="shared" si="467"/>
        <v>Inviable Sanitariamente</v>
      </c>
      <c r="EZS476" s="44" t="str">
        <f t="shared" si="467"/>
        <v>Inviable Sanitariamente</v>
      </c>
      <c r="EZT476" s="44" t="str">
        <f t="shared" si="467"/>
        <v>Inviable Sanitariamente</v>
      </c>
      <c r="EZU476" s="44" t="str">
        <f t="shared" si="467"/>
        <v>Inviable Sanitariamente</v>
      </c>
      <c r="EZV476" s="44" t="str">
        <f t="shared" si="467"/>
        <v>Inviable Sanitariamente</v>
      </c>
      <c r="EZW476" s="44" t="str">
        <f t="shared" si="467"/>
        <v>Inviable Sanitariamente</v>
      </c>
      <c r="EZX476" s="44" t="str">
        <f t="shared" si="468"/>
        <v>Inviable Sanitariamente</v>
      </c>
      <c r="EZY476" s="44" t="str">
        <f t="shared" si="468"/>
        <v>Inviable Sanitariamente</v>
      </c>
      <c r="EZZ476" s="44" t="str">
        <f t="shared" si="468"/>
        <v>Inviable Sanitariamente</v>
      </c>
      <c r="FAA476" s="44" t="str">
        <f t="shared" si="468"/>
        <v>Inviable Sanitariamente</v>
      </c>
      <c r="FAB476" s="44" t="str">
        <f t="shared" si="468"/>
        <v>Inviable Sanitariamente</v>
      </c>
      <c r="FAC476" s="44" t="str">
        <f t="shared" si="468"/>
        <v>Inviable Sanitariamente</v>
      </c>
      <c r="FAD476" s="44" t="str">
        <f t="shared" si="468"/>
        <v>Inviable Sanitariamente</v>
      </c>
      <c r="FAE476" s="44" t="str">
        <f t="shared" si="468"/>
        <v>Inviable Sanitariamente</v>
      </c>
      <c r="FAF476" s="44" t="str">
        <f t="shared" si="468"/>
        <v>Inviable Sanitariamente</v>
      </c>
      <c r="FAG476" s="44" t="str">
        <f t="shared" si="468"/>
        <v>Inviable Sanitariamente</v>
      </c>
      <c r="FAH476" s="44" t="str">
        <f t="shared" si="469"/>
        <v>Inviable Sanitariamente</v>
      </c>
      <c r="FAI476" s="44" t="str">
        <f t="shared" si="469"/>
        <v>Inviable Sanitariamente</v>
      </c>
      <c r="FAJ476" s="44" t="str">
        <f t="shared" si="469"/>
        <v>Inviable Sanitariamente</v>
      </c>
      <c r="FAK476" s="44" t="str">
        <f t="shared" si="469"/>
        <v>Inviable Sanitariamente</v>
      </c>
      <c r="FAL476" s="44" t="str">
        <f t="shared" si="469"/>
        <v>Inviable Sanitariamente</v>
      </c>
      <c r="FAM476" s="44" t="str">
        <f t="shared" si="469"/>
        <v>Inviable Sanitariamente</v>
      </c>
      <c r="FAN476" s="44" t="str">
        <f t="shared" si="469"/>
        <v>Inviable Sanitariamente</v>
      </c>
      <c r="FAO476" s="44" t="str">
        <f t="shared" si="469"/>
        <v>Inviable Sanitariamente</v>
      </c>
      <c r="FAP476" s="44" t="str">
        <f t="shared" si="469"/>
        <v>Inviable Sanitariamente</v>
      </c>
      <c r="FAQ476" s="44" t="str">
        <f t="shared" si="469"/>
        <v>Inviable Sanitariamente</v>
      </c>
      <c r="FAR476" s="44" t="str">
        <f t="shared" si="470"/>
        <v>Inviable Sanitariamente</v>
      </c>
      <c r="FAS476" s="44" t="str">
        <f t="shared" si="470"/>
        <v>Inviable Sanitariamente</v>
      </c>
      <c r="FAT476" s="44" t="str">
        <f t="shared" si="470"/>
        <v>Inviable Sanitariamente</v>
      </c>
      <c r="FAU476" s="44" t="str">
        <f t="shared" si="470"/>
        <v>Inviable Sanitariamente</v>
      </c>
      <c r="FAV476" s="44" t="str">
        <f t="shared" si="470"/>
        <v>Inviable Sanitariamente</v>
      </c>
      <c r="FAW476" s="44" t="str">
        <f t="shared" si="470"/>
        <v>Inviable Sanitariamente</v>
      </c>
      <c r="FAX476" s="44" t="str">
        <f t="shared" si="470"/>
        <v>Inviable Sanitariamente</v>
      </c>
      <c r="FAY476" s="44" t="str">
        <f t="shared" si="470"/>
        <v>Inviable Sanitariamente</v>
      </c>
      <c r="FAZ476" s="44" t="str">
        <f t="shared" si="470"/>
        <v>Inviable Sanitariamente</v>
      </c>
      <c r="FBA476" s="44" t="str">
        <f t="shared" si="470"/>
        <v>Inviable Sanitariamente</v>
      </c>
      <c r="FBB476" s="44" t="str">
        <f t="shared" si="471"/>
        <v>Inviable Sanitariamente</v>
      </c>
      <c r="FBC476" s="44" t="str">
        <f t="shared" si="471"/>
        <v>Inviable Sanitariamente</v>
      </c>
      <c r="FBD476" s="44" t="str">
        <f t="shared" si="471"/>
        <v>Inviable Sanitariamente</v>
      </c>
      <c r="FBE476" s="44" t="str">
        <f t="shared" si="471"/>
        <v>Inviable Sanitariamente</v>
      </c>
      <c r="FBF476" s="44" t="str">
        <f t="shared" si="471"/>
        <v>Inviable Sanitariamente</v>
      </c>
      <c r="FBG476" s="44" t="str">
        <f t="shared" si="471"/>
        <v>Inviable Sanitariamente</v>
      </c>
      <c r="FBH476" s="44" t="str">
        <f t="shared" si="471"/>
        <v>Inviable Sanitariamente</v>
      </c>
      <c r="FBI476" s="44" t="str">
        <f t="shared" si="471"/>
        <v>Inviable Sanitariamente</v>
      </c>
      <c r="FBJ476" s="44" t="str">
        <f t="shared" si="471"/>
        <v>Inviable Sanitariamente</v>
      </c>
      <c r="FBK476" s="44" t="str">
        <f t="shared" si="471"/>
        <v>Inviable Sanitariamente</v>
      </c>
      <c r="FBL476" s="44" t="str">
        <f t="shared" si="472"/>
        <v>Inviable Sanitariamente</v>
      </c>
      <c r="FBM476" s="44" t="str">
        <f t="shared" si="472"/>
        <v>Inviable Sanitariamente</v>
      </c>
      <c r="FBN476" s="44" t="str">
        <f t="shared" si="472"/>
        <v>Inviable Sanitariamente</v>
      </c>
      <c r="FBO476" s="44" t="str">
        <f t="shared" si="472"/>
        <v>Inviable Sanitariamente</v>
      </c>
      <c r="FBP476" s="44" t="str">
        <f t="shared" si="472"/>
        <v>Inviable Sanitariamente</v>
      </c>
      <c r="FBQ476" s="44" t="str">
        <f t="shared" si="472"/>
        <v>Inviable Sanitariamente</v>
      </c>
      <c r="FBR476" s="44" t="str">
        <f t="shared" si="472"/>
        <v>Inviable Sanitariamente</v>
      </c>
      <c r="FBS476" s="44" t="str">
        <f t="shared" si="472"/>
        <v>Inviable Sanitariamente</v>
      </c>
      <c r="FBT476" s="44" t="str">
        <f t="shared" si="472"/>
        <v>Inviable Sanitariamente</v>
      </c>
      <c r="FBU476" s="44" t="str">
        <f t="shared" si="472"/>
        <v>Inviable Sanitariamente</v>
      </c>
      <c r="FBV476" s="44" t="str">
        <f t="shared" si="473"/>
        <v>Inviable Sanitariamente</v>
      </c>
      <c r="FBW476" s="44" t="str">
        <f t="shared" si="473"/>
        <v>Inviable Sanitariamente</v>
      </c>
      <c r="FBX476" s="44" t="str">
        <f t="shared" si="473"/>
        <v>Inviable Sanitariamente</v>
      </c>
      <c r="FBY476" s="44" t="str">
        <f t="shared" si="473"/>
        <v>Inviable Sanitariamente</v>
      </c>
      <c r="FBZ476" s="44" t="str">
        <f t="shared" si="473"/>
        <v>Inviable Sanitariamente</v>
      </c>
      <c r="FCA476" s="44" t="str">
        <f t="shared" si="473"/>
        <v>Inviable Sanitariamente</v>
      </c>
      <c r="FCB476" s="44" t="str">
        <f t="shared" si="473"/>
        <v>Inviable Sanitariamente</v>
      </c>
      <c r="FCC476" s="44" t="str">
        <f t="shared" si="473"/>
        <v>Inviable Sanitariamente</v>
      </c>
      <c r="FCD476" s="44" t="str">
        <f t="shared" si="473"/>
        <v>Inviable Sanitariamente</v>
      </c>
      <c r="FCE476" s="44" t="str">
        <f t="shared" si="473"/>
        <v>Inviable Sanitariamente</v>
      </c>
      <c r="FCF476" s="44" t="str">
        <f t="shared" si="474"/>
        <v>Inviable Sanitariamente</v>
      </c>
      <c r="FCG476" s="44" t="str">
        <f t="shared" si="474"/>
        <v>Inviable Sanitariamente</v>
      </c>
      <c r="FCH476" s="44" t="str">
        <f t="shared" si="474"/>
        <v>Inviable Sanitariamente</v>
      </c>
      <c r="FCI476" s="44" t="str">
        <f t="shared" si="474"/>
        <v>Inviable Sanitariamente</v>
      </c>
      <c r="FCJ476" s="44" t="str">
        <f t="shared" si="474"/>
        <v>Inviable Sanitariamente</v>
      </c>
      <c r="FCK476" s="44" t="str">
        <f t="shared" si="474"/>
        <v>Inviable Sanitariamente</v>
      </c>
      <c r="FCL476" s="44" t="str">
        <f t="shared" si="474"/>
        <v>Inviable Sanitariamente</v>
      </c>
      <c r="FCM476" s="44" t="str">
        <f t="shared" si="474"/>
        <v>Inviable Sanitariamente</v>
      </c>
      <c r="FCN476" s="44" t="str">
        <f t="shared" si="474"/>
        <v>Inviable Sanitariamente</v>
      </c>
      <c r="FCO476" s="44" t="str">
        <f t="shared" si="474"/>
        <v>Inviable Sanitariamente</v>
      </c>
      <c r="FCP476" s="44" t="str">
        <f t="shared" si="475"/>
        <v>Inviable Sanitariamente</v>
      </c>
      <c r="FCQ476" s="44" t="str">
        <f t="shared" si="475"/>
        <v>Inviable Sanitariamente</v>
      </c>
      <c r="FCR476" s="44" t="str">
        <f t="shared" si="475"/>
        <v>Inviable Sanitariamente</v>
      </c>
      <c r="FCS476" s="44" t="str">
        <f t="shared" si="475"/>
        <v>Inviable Sanitariamente</v>
      </c>
      <c r="FCT476" s="44" t="str">
        <f t="shared" si="475"/>
        <v>Inviable Sanitariamente</v>
      </c>
      <c r="FCU476" s="44" t="str">
        <f t="shared" si="475"/>
        <v>Inviable Sanitariamente</v>
      </c>
      <c r="FCV476" s="44" t="str">
        <f t="shared" si="475"/>
        <v>Inviable Sanitariamente</v>
      </c>
      <c r="FCW476" s="44" t="str">
        <f t="shared" si="475"/>
        <v>Inviable Sanitariamente</v>
      </c>
      <c r="FCX476" s="44" t="str">
        <f t="shared" si="475"/>
        <v>Inviable Sanitariamente</v>
      </c>
      <c r="FCY476" s="44" t="str">
        <f t="shared" si="475"/>
        <v>Inviable Sanitariamente</v>
      </c>
      <c r="FCZ476" s="44" t="str">
        <f t="shared" si="476"/>
        <v>Inviable Sanitariamente</v>
      </c>
      <c r="FDA476" s="44" t="str">
        <f t="shared" si="476"/>
        <v>Inviable Sanitariamente</v>
      </c>
      <c r="FDB476" s="44" t="str">
        <f t="shared" si="476"/>
        <v>Inviable Sanitariamente</v>
      </c>
      <c r="FDC476" s="44" t="str">
        <f t="shared" si="476"/>
        <v>Inviable Sanitariamente</v>
      </c>
      <c r="FDD476" s="44" t="str">
        <f t="shared" si="476"/>
        <v>Inviable Sanitariamente</v>
      </c>
      <c r="FDE476" s="44" t="str">
        <f t="shared" si="476"/>
        <v>Inviable Sanitariamente</v>
      </c>
      <c r="FDF476" s="44" t="str">
        <f t="shared" si="476"/>
        <v>Inviable Sanitariamente</v>
      </c>
      <c r="FDG476" s="44" t="str">
        <f t="shared" si="476"/>
        <v>Inviable Sanitariamente</v>
      </c>
      <c r="FDH476" s="44" t="str">
        <f t="shared" si="476"/>
        <v>Inviable Sanitariamente</v>
      </c>
      <c r="FDI476" s="44" t="str">
        <f t="shared" si="476"/>
        <v>Inviable Sanitariamente</v>
      </c>
      <c r="FDJ476" s="44" t="str">
        <f t="shared" si="477"/>
        <v>Inviable Sanitariamente</v>
      </c>
      <c r="FDK476" s="44" t="str">
        <f t="shared" si="477"/>
        <v>Inviable Sanitariamente</v>
      </c>
      <c r="FDL476" s="44" t="str">
        <f t="shared" si="477"/>
        <v>Inviable Sanitariamente</v>
      </c>
      <c r="FDM476" s="44" t="str">
        <f t="shared" si="477"/>
        <v>Inviable Sanitariamente</v>
      </c>
      <c r="FDN476" s="44" t="str">
        <f t="shared" si="477"/>
        <v>Inviable Sanitariamente</v>
      </c>
      <c r="FDO476" s="44" t="str">
        <f t="shared" si="477"/>
        <v>Inviable Sanitariamente</v>
      </c>
      <c r="FDP476" s="44" t="str">
        <f t="shared" si="477"/>
        <v>Inviable Sanitariamente</v>
      </c>
      <c r="FDQ476" s="44" t="str">
        <f t="shared" si="477"/>
        <v>Inviable Sanitariamente</v>
      </c>
      <c r="FDR476" s="44" t="str">
        <f t="shared" si="477"/>
        <v>Inviable Sanitariamente</v>
      </c>
      <c r="FDS476" s="44" t="str">
        <f t="shared" si="477"/>
        <v>Inviable Sanitariamente</v>
      </c>
      <c r="FDT476" s="44" t="str">
        <f t="shared" si="478"/>
        <v>Inviable Sanitariamente</v>
      </c>
      <c r="FDU476" s="44" t="str">
        <f t="shared" si="478"/>
        <v>Inviable Sanitariamente</v>
      </c>
      <c r="FDV476" s="44" t="str">
        <f t="shared" si="478"/>
        <v>Inviable Sanitariamente</v>
      </c>
      <c r="FDW476" s="44" t="str">
        <f t="shared" si="478"/>
        <v>Inviable Sanitariamente</v>
      </c>
      <c r="FDX476" s="44" t="str">
        <f t="shared" si="478"/>
        <v>Inviable Sanitariamente</v>
      </c>
      <c r="FDY476" s="44" t="str">
        <f t="shared" si="478"/>
        <v>Inviable Sanitariamente</v>
      </c>
      <c r="FDZ476" s="44" t="str">
        <f t="shared" si="478"/>
        <v>Inviable Sanitariamente</v>
      </c>
      <c r="FEA476" s="44" t="str">
        <f t="shared" si="478"/>
        <v>Inviable Sanitariamente</v>
      </c>
      <c r="FEB476" s="44" t="str">
        <f t="shared" si="478"/>
        <v>Inviable Sanitariamente</v>
      </c>
      <c r="FEC476" s="44" t="str">
        <f t="shared" si="478"/>
        <v>Inviable Sanitariamente</v>
      </c>
      <c r="FED476" s="44" t="str">
        <f t="shared" si="479"/>
        <v>Inviable Sanitariamente</v>
      </c>
      <c r="FEE476" s="44" t="str">
        <f t="shared" si="479"/>
        <v>Inviable Sanitariamente</v>
      </c>
      <c r="FEF476" s="44" t="str">
        <f t="shared" si="479"/>
        <v>Inviable Sanitariamente</v>
      </c>
      <c r="FEG476" s="44" t="str">
        <f t="shared" si="479"/>
        <v>Inviable Sanitariamente</v>
      </c>
      <c r="FEH476" s="44" t="str">
        <f t="shared" si="479"/>
        <v>Inviable Sanitariamente</v>
      </c>
      <c r="FEI476" s="44" t="str">
        <f t="shared" si="479"/>
        <v>Inviable Sanitariamente</v>
      </c>
      <c r="FEJ476" s="44" t="str">
        <f t="shared" si="479"/>
        <v>Inviable Sanitariamente</v>
      </c>
      <c r="FEK476" s="44" t="str">
        <f t="shared" si="479"/>
        <v>Inviable Sanitariamente</v>
      </c>
      <c r="FEL476" s="44" t="str">
        <f t="shared" si="479"/>
        <v>Inviable Sanitariamente</v>
      </c>
      <c r="FEM476" s="44" t="str">
        <f t="shared" si="479"/>
        <v>Inviable Sanitariamente</v>
      </c>
      <c r="FEN476" s="44" t="str">
        <f t="shared" si="480"/>
        <v>Inviable Sanitariamente</v>
      </c>
      <c r="FEO476" s="44" t="str">
        <f t="shared" si="480"/>
        <v>Inviable Sanitariamente</v>
      </c>
      <c r="FEP476" s="44" t="str">
        <f t="shared" si="480"/>
        <v>Inviable Sanitariamente</v>
      </c>
      <c r="FEQ476" s="44" t="str">
        <f t="shared" si="480"/>
        <v>Inviable Sanitariamente</v>
      </c>
      <c r="FER476" s="44" t="str">
        <f t="shared" si="480"/>
        <v>Inviable Sanitariamente</v>
      </c>
      <c r="FES476" s="44" t="str">
        <f t="shared" si="480"/>
        <v>Inviable Sanitariamente</v>
      </c>
      <c r="FET476" s="44" t="str">
        <f t="shared" si="480"/>
        <v>Inviable Sanitariamente</v>
      </c>
      <c r="FEU476" s="44" t="str">
        <f t="shared" si="480"/>
        <v>Inviable Sanitariamente</v>
      </c>
      <c r="FEV476" s="44" t="str">
        <f t="shared" si="480"/>
        <v>Inviable Sanitariamente</v>
      </c>
      <c r="FEW476" s="44" t="str">
        <f t="shared" si="480"/>
        <v>Inviable Sanitariamente</v>
      </c>
      <c r="FEX476" s="44" t="str">
        <f t="shared" si="481"/>
        <v>Inviable Sanitariamente</v>
      </c>
      <c r="FEY476" s="44" t="str">
        <f t="shared" si="481"/>
        <v>Inviable Sanitariamente</v>
      </c>
      <c r="FEZ476" s="44" t="str">
        <f t="shared" si="481"/>
        <v>Inviable Sanitariamente</v>
      </c>
      <c r="FFA476" s="44" t="str">
        <f t="shared" si="481"/>
        <v>Inviable Sanitariamente</v>
      </c>
      <c r="FFB476" s="44" t="str">
        <f t="shared" si="481"/>
        <v>Inviable Sanitariamente</v>
      </c>
      <c r="FFC476" s="44" t="str">
        <f t="shared" si="481"/>
        <v>Inviable Sanitariamente</v>
      </c>
      <c r="FFD476" s="44" t="str">
        <f t="shared" si="481"/>
        <v>Inviable Sanitariamente</v>
      </c>
      <c r="FFE476" s="44" t="str">
        <f t="shared" si="481"/>
        <v>Inviable Sanitariamente</v>
      </c>
      <c r="FFF476" s="44" t="str">
        <f t="shared" si="481"/>
        <v>Inviable Sanitariamente</v>
      </c>
      <c r="FFG476" s="44" t="str">
        <f t="shared" si="481"/>
        <v>Inviable Sanitariamente</v>
      </c>
      <c r="FFH476" s="44" t="str">
        <f t="shared" si="482"/>
        <v>Inviable Sanitariamente</v>
      </c>
      <c r="FFI476" s="44" t="str">
        <f t="shared" si="482"/>
        <v>Inviable Sanitariamente</v>
      </c>
      <c r="FFJ476" s="44" t="str">
        <f t="shared" si="482"/>
        <v>Inviable Sanitariamente</v>
      </c>
      <c r="FFK476" s="44" t="str">
        <f t="shared" si="482"/>
        <v>Inviable Sanitariamente</v>
      </c>
      <c r="FFL476" s="44" t="str">
        <f t="shared" si="482"/>
        <v>Inviable Sanitariamente</v>
      </c>
      <c r="FFM476" s="44" t="str">
        <f t="shared" si="482"/>
        <v>Inviable Sanitariamente</v>
      </c>
      <c r="FFN476" s="44" t="str">
        <f t="shared" si="482"/>
        <v>Inviable Sanitariamente</v>
      </c>
      <c r="FFO476" s="44" t="str">
        <f t="shared" si="482"/>
        <v>Inviable Sanitariamente</v>
      </c>
      <c r="FFP476" s="44" t="str">
        <f t="shared" si="482"/>
        <v>Inviable Sanitariamente</v>
      </c>
      <c r="FFQ476" s="44" t="str">
        <f t="shared" si="482"/>
        <v>Inviable Sanitariamente</v>
      </c>
      <c r="FFR476" s="44" t="str">
        <f t="shared" si="483"/>
        <v>Inviable Sanitariamente</v>
      </c>
      <c r="FFS476" s="44" t="str">
        <f t="shared" si="483"/>
        <v>Inviable Sanitariamente</v>
      </c>
      <c r="FFT476" s="44" t="str">
        <f t="shared" si="483"/>
        <v>Inviable Sanitariamente</v>
      </c>
      <c r="FFU476" s="44" t="str">
        <f t="shared" si="483"/>
        <v>Inviable Sanitariamente</v>
      </c>
      <c r="FFV476" s="44" t="str">
        <f t="shared" si="483"/>
        <v>Inviable Sanitariamente</v>
      </c>
      <c r="FFW476" s="44" t="str">
        <f t="shared" si="483"/>
        <v>Inviable Sanitariamente</v>
      </c>
      <c r="FFX476" s="44" t="str">
        <f t="shared" si="483"/>
        <v>Inviable Sanitariamente</v>
      </c>
      <c r="FFY476" s="44" t="str">
        <f t="shared" si="483"/>
        <v>Inviable Sanitariamente</v>
      </c>
      <c r="FFZ476" s="44" t="str">
        <f t="shared" si="483"/>
        <v>Inviable Sanitariamente</v>
      </c>
      <c r="FGA476" s="44" t="str">
        <f t="shared" si="483"/>
        <v>Inviable Sanitariamente</v>
      </c>
      <c r="FGB476" s="44" t="str">
        <f t="shared" si="484"/>
        <v>Inviable Sanitariamente</v>
      </c>
      <c r="FGC476" s="44" t="str">
        <f t="shared" si="484"/>
        <v>Inviable Sanitariamente</v>
      </c>
      <c r="FGD476" s="44" t="str">
        <f t="shared" si="484"/>
        <v>Inviable Sanitariamente</v>
      </c>
      <c r="FGE476" s="44" t="str">
        <f t="shared" si="484"/>
        <v>Inviable Sanitariamente</v>
      </c>
      <c r="FGF476" s="44" t="str">
        <f t="shared" si="484"/>
        <v>Inviable Sanitariamente</v>
      </c>
      <c r="FGG476" s="44" t="str">
        <f t="shared" si="484"/>
        <v>Inviable Sanitariamente</v>
      </c>
      <c r="FGH476" s="44" t="str">
        <f t="shared" si="484"/>
        <v>Inviable Sanitariamente</v>
      </c>
      <c r="FGI476" s="44" t="str">
        <f t="shared" si="484"/>
        <v>Inviable Sanitariamente</v>
      </c>
      <c r="FGJ476" s="44" t="str">
        <f t="shared" si="484"/>
        <v>Inviable Sanitariamente</v>
      </c>
      <c r="FGK476" s="44" t="str">
        <f t="shared" si="484"/>
        <v>Inviable Sanitariamente</v>
      </c>
      <c r="FGL476" s="44" t="str">
        <f t="shared" si="485"/>
        <v>Inviable Sanitariamente</v>
      </c>
      <c r="FGM476" s="44" t="str">
        <f t="shared" si="485"/>
        <v>Inviable Sanitariamente</v>
      </c>
      <c r="FGN476" s="44" t="str">
        <f t="shared" si="485"/>
        <v>Inviable Sanitariamente</v>
      </c>
      <c r="FGO476" s="44" t="str">
        <f t="shared" si="485"/>
        <v>Inviable Sanitariamente</v>
      </c>
      <c r="FGP476" s="44" t="str">
        <f t="shared" si="485"/>
        <v>Inviable Sanitariamente</v>
      </c>
      <c r="FGQ476" s="44" t="str">
        <f t="shared" si="485"/>
        <v>Inviable Sanitariamente</v>
      </c>
      <c r="FGR476" s="44" t="str">
        <f t="shared" si="485"/>
        <v>Inviable Sanitariamente</v>
      </c>
      <c r="FGS476" s="44" t="str">
        <f t="shared" si="485"/>
        <v>Inviable Sanitariamente</v>
      </c>
      <c r="FGT476" s="44" t="str">
        <f t="shared" si="485"/>
        <v>Inviable Sanitariamente</v>
      </c>
      <c r="FGU476" s="44" t="str">
        <f t="shared" si="485"/>
        <v>Inviable Sanitariamente</v>
      </c>
      <c r="FGV476" s="44" t="str">
        <f t="shared" si="486"/>
        <v>Inviable Sanitariamente</v>
      </c>
      <c r="FGW476" s="44" t="str">
        <f t="shared" si="486"/>
        <v>Inviable Sanitariamente</v>
      </c>
      <c r="FGX476" s="44" t="str">
        <f t="shared" si="486"/>
        <v>Inviable Sanitariamente</v>
      </c>
      <c r="FGY476" s="44" t="str">
        <f t="shared" si="486"/>
        <v>Inviable Sanitariamente</v>
      </c>
      <c r="FGZ476" s="44" t="str">
        <f t="shared" si="486"/>
        <v>Inviable Sanitariamente</v>
      </c>
      <c r="FHA476" s="44" t="str">
        <f t="shared" si="486"/>
        <v>Inviable Sanitariamente</v>
      </c>
      <c r="FHB476" s="44" t="str">
        <f t="shared" si="486"/>
        <v>Inviable Sanitariamente</v>
      </c>
      <c r="FHC476" s="44" t="str">
        <f t="shared" si="486"/>
        <v>Inviable Sanitariamente</v>
      </c>
      <c r="FHD476" s="44" t="str">
        <f t="shared" si="486"/>
        <v>Inviable Sanitariamente</v>
      </c>
      <c r="FHE476" s="44" t="str">
        <f t="shared" si="486"/>
        <v>Inviable Sanitariamente</v>
      </c>
      <c r="FHF476" s="44" t="str">
        <f t="shared" si="487"/>
        <v>Inviable Sanitariamente</v>
      </c>
      <c r="FHG476" s="44" t="str">
        <f t="shared" si="487"/>
        <v>Inviable Sanitariamente</v>
      </c>
      <c r="FHH476" s="44" t="str">
        <f t="shared" si="487"/>
        <v>Inviable Sanitariamente</v>
      </c>
      <c r="FHI476" s="44" t="str">
        <f t="shared" si="487"/>
        <v>Inviable Sanitariamente</v>
      </c>
      <c r="FHJ476" s="44" t="str">
        <f t="shared" si="487"/>
        <v>Inviable Sanitariamente</v>
      </c>
      <c r="FHK476" s="44" t="str">
        <f t="shared" si="487"/>
        <v>Inviable Sanitariamente</v>
      </c>
      <c r="FHL476" s="44" t="str">
        <f t="shared" si="487"/>
        <v>Inviable Sanitariamente</v>
      </c>
      <c r="FHM476" s="44" t="str">
        <f t="shared" si="487"/>
        <v>Inviable Sanitariamente</v>
      </c>
      <c r="FHN476" s="44" t="str">
        <f t="shared" si="487"/>
        <v>Inviable Sanitariamente</v>
      </c>
      <c r="FHO476" s="44" t="str">
        <f t="shared" si="487"/>
        <v>Inviable Sanitariamente</v>
      </c>
      <c r="FHP476" s="44" t="str">
        <f t="shared" si="488"/>
        <v>Inviable Sanitariamente</v>
      </c>
      <c r="FHQ476" s="44" t="str">
        <f t="shared" si="488"/>
        <v>Inviable Sanitariamente</v>
      </c>
      <c r="FHR476" s="44" t="str">
        <f t="shared" si="488"/>
        <v>Inviable Sanitariamente</v>
      </c>
      <c r="FHS476" s="44" t="str">
        <f t="shared" si="488"/>
        <v>Inviable Sanitariamente</v>
      </c>
      <c r="FHT476" s="44" t="str">
        <f t="shared" si="488"/>
        <v>Inviable Sanitariamente</v>
      </c>
      <c r="FHU476" s="44" t="str">
        <f t="shared" si="488"/>
        <v>Inviable Sanitariamente</v>
      </c>
      <c r="FHV476" s="44" t="str">
        <f t="shared" si="488"/>
        <v>Inviable Sanitariamente</v>
      </c>
      <c r="FHW476" s="44" t="str">
        <f t="shared" si="488"/>
        <v>Inviable Sanitariamente</v>
      </c>
      <c r="FHX476" s="44" t="str">
        <f t="shared" si="488"/>
        <v>Inviable Sanitariamente</v>
      </c>
      <c r="FHY476" s="44" t="str">
        <f t="shared" si="488"/>
        <v>Inviable Sanitariamente</v>
      </c>
      <c r="FHZ476" s="44" t="str">
        <f t="shared" si="489"/>
        <v>Inviable Sanitariamente</v>
      </c>
      <c r="FIA476" s="44" t="str">
        <f t="shared" si="489"/>
        <v>Inviable Sanitariamente</v>
      </c>
      <c r="FIB476" s="44" t="str">
        <f t="shared" si="489"/>
        <v>Inviable Sanitariamente</v>
      </c>
      <c r="FIC476" s="44" t="str">
        <f t="shared" si="489"/>
        <v>Inviable Sanitariamente</v>
      </c>
      <c r="FID476" s="44" t="str">
        <f t="shared" si="489"/>
        <v>Inviable Sanitariamente</v>
      </c>
      <c r="FIE476" s="44" t="str">
        <f t="shared" si="489"/>
        <v>Inviable Sanitariamente</v>
      </c>
      <c r="FIF476" s="44" t="str">
        <f t="shared" si="489"/>
        <v>Inviable Sanitariamente</v>
      </c>
      <c r="FIG476" s="44" t="str">
        <f t="shared" si="489"/>
        <v>Inviable Sanitariamente</v>
      </c>
      <c r="FIH476" s="44" t="str">
        <f t="shared" si="489"/>
        <v>Inviable Sanitariamente</v>
      </c>
      <c r="FII476" s="44" t="str">
        <f t="shared" si="489"/>
        <v>Inviable Sanitariamente</v>
      </c>
      <c r="FIJ476" s="44" t="str">
        <f t="shared" si="490"/>
        <v>Inviable Sanitariamente</v>
      </c>
      <c r="FIK476" s="44" t="str">
        <f t="shared" si="490"/>
        <v>Inviable Sanitariamente</v>
      </c>
      <c r="FIL476" s="44" t="str">
        <f t="shared" si="490"/>
        <v>Inviable Sanitariamente</v>
      </c>
      <c r="FIM476" s="44" t="str">
        <f t="shared" si="490"/>
        <v>Inviable Sanitariamente</v>
      </c>
      <c r="FIN476" s="44" t="str">
        <f t="shared" si="490"/>
        <v>Inviable Sanitariamente</v>
      </c>
      <c r="FIO476" s="44" t="str">
        <f t="shared" si="490"/>
        <v>Inviable Sanitariamente</v>
      </c>
      <c r="FIP476" s="44" t="str">
        <f t="shared" si="490"/>
        <v>Inviable Sanitariamente</v>
      </c>
      <c r="FIQ476" s="44" t="str">
        <f t="shared" si="490"/>
        <v>Inviable Sanitariamente</v>
      </c>
      <c r="FIR476" s="44" t="str">
        <f t="shared" si="490"/>
        <v>Inviable Sanitariamente</v>
      </c>
      <c r="FIS476" s="44" t="str">
        <f t="shared" si="490"/>
        <v>Inviable Sanitariamente</v>
      </c>
      <c r="FIT476" s="44" t="str">
        <f t="shared" si="491"/>
        <v>Inviable Sanitariamente</v>
      </c>
      <c r="FIU476" s="44" t="str">
        <f t="shared" si="491"/>
        <v>Inviable Sanitariamente</v>
      </c>
      <c r="FIV476" s="44" t="str">
        <f t="shared" si="491"/>
        <v>Inviable Sanitariamente</v>
      </c>
      <c r="FIW476" s="44" t="str">
        <f t="shared" si="491"/>
        <v>Inviable Sanitariamente</v>
      </c>
      <c r="FIX476" s="44" t="str">
        <f t="shared" si="491"/>
        <v>Inviable Sanitariamente</v>
      </c>
      <c r="FIY476" s="44" t="str">
        <f t="shared" si="491"/>
        <v>Inviable Sanitariamente</v>
      </c>
      <c r="FIZ476" s="44" t="str">
        <f t="shared" si="491"/>
        <v>Inviable Sanitariamente</v>
      </c>
      <c r="FJA476" s="44" t="str">
        <f t="shared" si="491"/>
        <v>Inviable Sanitariamente</v>
      </c>
      <c r="FJB476" s="44" t="str">
        <f t="shared" si="491"/>
        <v>Inviable Sanitariamente</v>
      </c>
      <c r="FJC476" s="44" t="str">
        <f t="shared" si="491"/>
        <v>Inviable Sanitariamente</v>
      </c>
      <c r="FJD476" s="44" t="str">
        <f t="shared" si="492"/>
        <v>Inviable Sanitariamente</v>
      </c>
      <c r="FJE476" s="44" t="str">
        <f t="shared" si="492"/>
        <v>Inviable Sanitariamente</v>
      </c>
      <c r="FJF476" s="44" t="str">
        <f t="shared" si="492"/>
        <v>Inviable Sanitariamente</v>
      </c>
      <c r="FJG476" s="44" t="str">
        <f t="shared" si="492"/>
        <v>Inviable Sanitariamente</v>
      </c>
      <c r="FJH476" s="44" t="str">
        <f t="shared" si="492"/>
        <v>Inviable Sanitariamente</v>
      </c>
      <c r="FJI476" s="44" t="str">
        <f t="shared" si="492"/>
        <v>Inviable Sanitariamente</v>
      </c>
      <c r="FJJ476" s="44" t="str">
        <f t="shared" si="492"/>
        <v>Inviable Sanitariamente</v>
      </c>
      <c r="FJK476" s="44" t="str">
        <f t="shared" si="492"/>
        <v>Inviable Sanitariamente</v>
      </c>
      <c r="FJL476" s="44" t="str">
        <f t="shared" si="492"/>
        <v>Inviable Sanitariamente</v>
      </c>
      <c r="FJM476" s="44" t="str">
        <f t="shared" si="492"/>
        <v>Inviable Sanitariamente</v>
      </c>
      <c r="FJN476" s="44" t="str">
        <f t="shared" si="493"/>
        <v>Inviable Sanitariamente</v>
      </c>
      <c r="FJO476" s="44" t="str">
        <f t="shared" si="493"/>
        <v>Inviable Sanitariamente</v>
      </c>
      <c r="FJP476" s="44" t="str">
        <f t="shared" si="493"/>
        <v>Inviable Sanitariamente</v>
      </c>
      <c r="FJQ476" s="44" t="str">
        <f t="shared" si="493"/>
        <v>Inviable Sanitariamente</v>
      </c>
      <c r="FJR476" s="44" t="str">
        <f t="shared" si="493"/>
        <v>Inviable Sanitariamente</v>
      </c>
      <c r="FJS476" s="44" t="str">
        <f t="shared" si="493"/>
        <v>Inviable Sanitariamente</v>
      </c>
      <c r="FJT476" s="44" t="str">
        <f t="shared" si="493"/>
        <v>Inviable Sanitariamente</v>
      </c>
      <c r="FJU476" s="44" t="str">
        <f t="shared" si="493"/>
        <v>Inviable Sanitariamente</v>
      </c>
      <c r="FJV476" s="44" t="str">
        <f t="shared" si="493"/>
        <v>Inviable Sanitariamente</v>
      </c>
      <c r="FJW476" s="44" t="str">
        <f t="shared" si="493"/>
        <v>Inviable Sanitariamente</v>
      </c>
      <c r="FJX476" s="44" t="str">
        <f t="shared" si="494"/>
        <v>Inviable Sanitariamente</v>
      </c>
      <c r="FJY476" s="44" t="str">
        <f t="shared" si="494"/>
        <v>Inviable Sanitariamente</v>
      </c>
      <c r="FJZ476" s="44" t="str">
        <f t="shared" si="494"/>
        <v>Inviable Sanitariamente</v>
      </c>
      <c r="FKA476" s="44" t="str">
        <f t="shared" si="494"/>
        <v>Inviable Sanitariamente</v>
      </c>
      <c r="FKB476" s="44" t="str">
        <f t="shared" si="494"/>
        <v>Inviable Sanitariamente</v>
      </c>
      <c r="FKC476" s="44" t="str">
        <f t="shared" si="494"/>
        <v>Inviable Sanitariamente</v>
      </c>
      <c r="FKD476" s="44" t="str">
        <f t="shared" si="494"/>
        <v>Inviable Sanitariamente</v>
      </c>
      <c r="FKE476" s="44" t="str">
        <f t="shared" si="494"/>
        <v>Inviable Sanitariamente</v>
      </c>
      <c r="FKF476" s="44" t="str">
        <f t="shared" si="494"/>
        <v>Inviable Sanitariamente</v>
      </c>
      <c r="FKG476" s="44" t="str">
        <f t="shared" si="494"/>
        <v>Inviable Sanitariamente</v>
      </c>
      <c r="FKH476" s="44" t="str">
        <f t="shared" si="495"/>
        <v>Inviable Sanitariamente</v>
      </c>
      <c r="FKI476" s="44" t="str">
        <f t="shared" si="495"/>
        <v>Inviable Sanitariamente</v>
      </c>
      <c r="FKJ476" s="44" t="str">
        <f t="shared" si="495"/>
        <v>Inviable Sanitariamente</v>
      </c>
      <c r="FKK476" s="44" t="str">
        <f t="shared" si="495"/>
        <v>Inviable Sanitariamente</v>
      </c>
      <c r="FKL476" s="44" t="str">
        <f t="shared" si="495"/>
        <v>Inviable Sanitariamente</v>
      </c>
      <c r="FKM476" s="44" t="str">
        <f t="shared" si="495"/>
        <v>Inviable Sanitariamente</v>
      </c>
      <c r="FKN476" s="44" t="str">
        <f t="shared" si="495"/>
        <v>Inviable Sanitariamente</v>
      </c>
      <c r="FKO476" s="44" t="str">
        <f t="shared" si="495"/>
        <v>Inviable Sanitariamente</v>
      </c>
      <c r="FKP476" s="44" t="str">
        <f t="shared" si="495"/>
        <v>Inviable Sanitariamente</v>
      </c>
      <c r="FKQ476" s="44" t="str">
        <f t="shared" si="495"/>
        <v>Inviable Sanitariamente</v>
      </c>
      <c r="FKR476" s="44" t="str">
        <f t="shared" si="496"/>
        <v>Inviable Sanitariamente</v>
      </c>
      <c r="FKS476" s="44" t="str">
        <f t="shared" si="496"/>
        <v>Inviable Sanitariamente</v>
      </c>
      <c r="FKT476" s="44" t="str">
        <f t="shared" si="496"/>
        <v>Inviable Sanitariamente</v>
      </c>
      <c r="FKU476" s="44" t="str">
        <f t="shared" si="496"/>
        <v>Inviable Sanitariamente</v>
      </c>
      <c r="FKV476" s="44" t="str">
        <f t="shared" si="496"/>
        <v>Inviable Sanitariamente</v>
      </c>
      <c r="FKW476" s="44" t="str">
        <f t="shared" si="496"/>
        <v>Inviable Sanitariamente</v>
      </c>
      <c r="FKX476" s="44" t="str">
        <f t="shared" si="496"/>
        <v>Inviable Sanitariamente</v>
      </c>
      <c r="FKY476" s="44" t="str">
        <f t="shared" si="496"/>
        <v>Inviable Sanitariamente</v>
      </c>
      <c r="FKZ476" s="44" t="str">
        <f t="shared" si="496"/>
        <v>Inviable Sanitariamente</v>
      </c>
      <c r="FLA476" s="44" t="str">
        <f t="shared" si="496"/>
        <v>Inviable Sanitariamente</v>
      </c>
      <c r="FLB476" s="44" t="str">
        <f t="shared" si="497"/>
        <v>Inviable Sanitariamente</v>
      </c>
      <c r="FLC476" s="44" t="str">
        <f t="shared" si="497"/>
        <v>Inviable Sanitariamente</v>
      </c>
      <c r="FLD476" s="44" t="str">
        <f t="shared" si="497"/>
        <v>Inviable Sanitariamente</v>
      </c>
      <c r="FLE476" s="44" t="str">
        <f t="shared" si="497"/>
        <v>Inviable Sanitariamente</v>
      </c>
      <c r="FLF476" s="44" t="str">
        <f t="shared" si="497"/>
        <v>Inviable Sanitariamente</v>
      </c>
      <c r="FLG476" s="44" t="str">
        <f t="shared" si="497"/>
        <v>Inviable Sanitariamente</v>
      </c>
      <c r="FLH476" s="44" t="str">
        <f t="shared" si="497"/>
        <v>Inviable Sanitariamente</v>
      </c>
      <c r="FLI476" s="44" t="str">
        <f t="shared" si="497"/>
        <v>Inviable Sanitariamente</v>
      </c>
      <c r="FLJ476" s="44" t="str">
        <f t="shared" si="497"/>
        <v>Inviable Sanitariamente</v>
      </c>
      <c r="FLK476" s="44" t="str">
        <f t="shared" si="497"/>
        <v>Inviable Sanitariamente</v>
      </c>
      <c r="FLL476" s="44" t="str">
        <f t="shared" si="498"/>
        <v>Inviable Sanitariamente</v>
      </c>
      <c r="FLM476" s="44" t="str">
        <f t="shared" si="498"/>
        <v>Inviable Sanitariamente</v>
      </c>
      <c r="FLN476" s="44" t="str">
        <f t="shared" si="498"/>
        <v>Inviable Sanitariamente</v>
      </c>
      <c r="FLO476" s="44" t="str">
        <f t="shared" si="498"/>
        <v>Inviable Sanitariamente</v>
      </c>
      <c r="FLP476" s="44" t="str">
        <f t="shared" si="498"/>
        <v>Inviable Sanitariamente</v>
      </c>
      <c r="FLQ476" s="44" t="str">
        <f t="shared" si="498"/>
        <v>Inviable Sanitariamente</v>
      </c>
      <c r="FLR476" s="44" t="str">
        <f t="shared" si="498"/>
        <v>Inviable Sanitariamente</v>
      </c>
      <c r="FLS476" s="44" t="str">
        <f t="shared" si="498"/>
        <v>Inviable Sanitariamente</v>
      </c>
      <c r="FLT476" s="44" t="str">
        <f t="shared" si="498"/>
        <v>Inviable Sanitariamente</v>
      </c>
      <c r="FLU476" s="44" t="str">
        <f t="shared" si="498"/>
        <v>Inviable Sanitariamente</v>
      </c>
      <c r="FLV476" s="44" t="str">
        <f t="shared" si="499"/>
        <v>Inviable Sanitariamente</v>
      </c>
      <c r="FLW476" s="44" t="str">
        <f t="shared" si="499"/>
        <v>Inviable Sanitariamente</v>
      </c>
      <c r="FLX476" s="44" t="str">
        <f t="shared" si="499"/>
        <v>Inviable Sanitariamente</v>
      </c>
      <c r="FLY476" s="44" t="str">
        <f t="shared" si="499"/>
        <v>Inviable Sanitariamente</v>
      </c>
      <c r="FLZ476" s="44" t="str">
        <f t="shared" si="499"/>
        <v>Inviable Sanitariamente</v>
      </c>
      <c r="FMA476" s="44" t="str">
        <f t="shared" si="499"/>
        <v>Inviable Sanitariamente</v>
      </c>
      <c r="FMB476" s="44" t="str">
        <f t="shared" si="499"/>
        <v>Inviable Sanitariamente</v>
      </c>
      <c r="FMC476" s="44" t="str">
        <f t="shared" si="499"/>
        <v>Inviable Sanitariamente</v>
      </c>
      <c r="FMD476" s="44" t="str">
        <f t="shared" si="499"/>
        <v>Inviable Sanitariamente</v>
      </c>
      <c r="FME476" s="44" t="str">
        <f t="shared" si="499"/>
        <v>Inviable Sanitariamente</v>
      </c>
      <c r="FMF476" s="44" t="str">
        <f t="shared" si="500"/>
        <v>Inviable Sanitariamente</v>
      </c>
      <c r="FMG476" s="44" t="str">
        <f t="shared" si="500"/>
        <v>Inviable Sanitariamente</v>
      </c>
      <c r="FMH476" s="44" t="str">
        <f t="shared" si="500"/>
        <v>Inviable Sanitariamente</v>
      </c>
      <c r="FMI476" s="44" t="str">
        <f t="shared" si="500"/>
        <v>Inviable Sanitariamente</v>
      </c>
      <c r="FMJ476" s="44" t="str">
        <f t="shared" si="500"/>
        <v>Inviable Sanitariamente</v>
      </c>
      <c r="FMK476" s="44" t="str">
        <f t="shared" si="500"/>
        <v>Inviable Sanitariamente</v>
      </c>
      <c r="FML476" s="44" t="str">
        <f t="shared" si="500"/>
        <v>Inviable Sanitariamente</v>
      </c>
      <c r="FMM476" s="44" t="str">
        <f t="shared" si="500"/>
        <v>Inviable Sanitariamente</v>
      </c>
      <c r="FMN476" s="44" t="str">
        <f t="shared" si="500"/>
        <v>Inviable Sanitariamente</v>
      </c>
      <c r="FMO476" s="44" t="str">
        <f t="shared" si="500"/>
        <v>Inviable Sanitariamente</v>
      </c>
      <c r="FMP476" s="44" t="str">
        <f t="shared" si="501"/>
        <v>Inviable Sanitariamente</v>
      </c>
      <c r="FMQ476" s="44" t="str">
        <f t="shared" si="501"/>
        <v>Inviable Sanitariamente</v>
      </c>
      <c r="FMR476" s="44" t="str">
        <f t="shared" si="501"/>
        <v>Inviable Sanitariamente</v>
      </c>
      <c r="FMS476" s="44" t="str">
        <f t="shared" si="501"/>
        <v>Inviable Sanitariamente</v>
      </c>
      <c r="FMT476" s="44" t="str">
        <f t="shared" si="501"/>
        <v>Inviable Sanitariamente</v>
      </c>
      <c r="FMU476" s="44" t="str">
        <f t="shared" si="501"/>
        <v>Inviable Sanitariamente</v>
      </c>
      <c r="FMV476" s="44" t="str">
        <f t="shared" si="501"/>
        <v>Inviable Sanitariamente</v>
      </c>
      <c r="FMW476" s="44" t="str">
        <f t="shared" si="501"/>
        <v>Inviable Sanitariamente</v>
      </c>
      <c r="FMX476" s="44" t="str">
        <f t="shared" si="501"/>
        <v>Inviable Sanitariamente</v>
      </c>
      <c r="FMY476" s="44" t="str">
        <f t="shared" si="501"/>
        <v>Inviable Sanitariamente</v>
      </c>
      <c r="FMZ476" s="44" t="str">
        <f t="shared" si="502"/>
        <v>Inviable Sanitariamente</v>
      </c>
      <c r="FNA476" s="44" t="str">
        <f t="shared" si="502"/>
        <v>Inviable Sanitariamente</v>
      </c>
      <c r="FNB476" s="44" t="str">
        <f t="shared" si="502"/>
        <v>Inviable Sanitariamente</v>
      </c>
      <c r="FNC476" s="44" t="str">
        <f t="shared" si="502"/>
        <v>Inviable Sanitariamente</v>
      </c>
      <c r="FND476" s="44" t="str">
        <f t="shared" si="502"/>
        <v>Inviable Sanitariamente</v>
      </c>
      <c r="FNE476" s="44" t="str">
        <f t="shared" si="502"/>
        <v>Inviable Sanitariamente</v>
      </c>
      <c r="FNF476" s="44" t="str">
        <f t="shared" si="502"/>
        <v>Inviable Sanitariamente</v>
      </c>
      <c r="FNG476" s="44" t="str">
        <f t="shared" si="502"/>
        <v>Inviable Sanitariamente</v>
      </c>
      <c r="FNH476" s="44" t="str">
        <f t="shared" si="502"/>
        <v>Inviable Sanitariamente</v>
      </c>
      <c r="FNI476" s="44" t="str">
        <f t="shared" si="502"/>
        <v>Inviable Sanitariamente</v>
      </c>
      <c r="FNJ476" s="44" t="str">
        <f t="shared" si="503"/>
        <v>Inviable Sanitariamente</v>
      </c>
      <c r="FNK476" s="44" t="str">
        <f t="shared" si="503"/>
        <v>Inviable Sanitariamente</v>
      </c>
      <c r="FNL476" s="44" t="str">
        <f t="shared" si="503"/>
        <v>Inviable Sanitariamente</v>
      </c>
      <c r="FNM476" s="44" t="str">
        <f t="shared" si="503"/>
        <v>Inviable Sanitariamente</v>
      </c>
      <c r="FNN476" s="44" t="str">
        <f t="shared" si="503"/>
        <v>Inviable Sanitariamente</v>
      </c>
      <c r="FNO476" s="44" t="str">
        <f t="shared" si="503"/>
        <v>Inviable Sanitariamente</v>
      </c>
      <c r="FNP476" s="44" t="str">
        <f t="shared" si="503"/>
        <v>Inviable Sanitariamente</v>
      </c>
      <c r="FNQ476" s="44" t="str">
        <f t="shared" si="503"/>
        <v>Inviable Sanitariamente</v>
      </c>
      <c r="FNR476" s="44" t="str">
        <f t="shared" si="503"/>
        <v>Inviable Sanitariamente</v>
      </c>
      <c r="FNS476" s="44" t="str">
        <f t="shared" si="503"/>
        <v>Inviable Sanitariamente</v>
      </c>
      <c r="FNT476" s="44" t="str">
        <f t="shared" si="504"/>
        <v>Inviable Sanitariamente</v>
      </c>
      <c r="FNU476" s="44" t="str">
        <f t="shared" si="504"/>
        <v>Inviable Sanitariamente</v>
      </c>
      <c r="FNV476" s="44" t="str">
        <f t="shared" si="504"/>
        <v>Inviable Sanitariamente</v>
      </c>
      <c r="FNW476" s="44" t="str">
        <f t="shared" si="504"/>
        <v>Inviable Sanitariamente</v>
      </c>
      <c r="FNX476" s="44" t="str">
        <f t="shared" si="504"/>
        <v>Inviable Sanitariamente</v>
      </c>
      <c r="FNY476" s="44" t="str">
        <f t="shared" si="504"/>
        <v>Inviable Sanitariamente</v>
      </c>
      <c r="FNZ476" s="44" t="str">
        <f t="shared" si="504"/>
        <v>Inviable Sanitariamente</v>
      </c>
      <c r="FOA476" s="44" t="str">
        <f t="shared" si="504"/>
        <v>Inviable Sanitariamente</v>
      </c>
      <c r="FOB476" s="44" t="str">
        <f t="shared" si="504"/>
        <v>Inviable Sanitariamente</v>
      </c>
      <c r="FOC476" s="44" t="str">
        <f t="shared" si="504"/>
        <v>Inviable Sanitariamente</v>
      </c>
      <c r="FOD476" s="44" t="str">
        <f t="shared" si="505"/>
        <v>Inviable Sanitariamente</v>
      </c>
      <c r="FOE476" s="44" t="str">
        <f t="shared" si="505"/>
        <v>Inviable Sanitariamente</v>
      </c>
      <c r="FOF476" s="44" t="str">
        <f t="shared" si="505"/>
        <v>Inviable Sanitariamente</v>
      </c>
      <c r="FOG476" s="44" t="str">
        <f t="shared" si="505"/>
        <v>Inviable Sanitariamente</v>
      </c>
      <c r="FOH476" s="44" t="str">
        <f t="shared" si="505"/>
        <v>Inviable Sanitariamente</v>
      </c>
      <c r="FOI476" s="44" t="str">
        <f t="shared" si="505"/>
        <v>Inviable Sanitariamente</v>
      </c>
      <c r="FOJ476" s="44" t="str">
        <f t="shared" si="505"/>
        <v>Inviable Sanitariamente</v>
      </c>
      <c r="FOK476" s="44" t="str">
        <f t="shared" si="505"/>
        <v>Inviable Sanitariamente</v>
      </c>
      <c r="FOL476" s="44" t="str">
        <f t="shared" si="505"/>
        <v>Inviable Sanitariamente</v>
      </c>
      <c r="FOM476" s="44" t="str">
        <f t="shared" si="505"/>
        <v>Inviable Sanitariamente</v>
      </c>
      <c r="FON476" s="44" t="str">
        <f t="shared" si="506"/>
        <v>Inviable Sanitariamente</v>
      </c>
      <c r="FOO476" s="44" t="str">
        <f t="shared" si="506"/>
        <v>Inviable Sanitariamente</v>
      </c>
      <c r="FOP476" s="44" t="str">
        <f t="shared" si="506"/>
        <v>Inviable Sanitariamente</v>
      </c>
      <c r="FOQ476" s="44" t="str">
        <f t="shared" si="506"/>
        <v>Inviable Sanitariamente</v>
      </c>
      <c r="FOR476" s="44" t="str">
        <f t="shared" si="506"/>
        <v>Inviable Sanitariamente</v>
      </c>
      <c r="FOS476" s="44" t="str">
        <f t="shared" si="506"/>
        <v>Inviable Sanitariamente</v>
      </c>
      <c r="FOT476" s="44" t="str">
        <f t="shared" si="506"/>
        <v>Inviable Sanitariamente</v>
      </c>
      <c r="FOU476" s="44" t="str">
        <f t="shared" si="506"/>
        <v>Inviable Sanitariamente</v>
      </c>
      <c r="FOV476" s="44" t="str">
        <f t="shared" si="506"/>
        <v>Inviable Sanitariamente</v>
      </c>
      <c r="FOW476" s="44" t="str">
        <f t="shared" si="506"/>
        <v>Inviable Sanitariamente</v>
      </c>
      <c r="FOX476" s="44" t="str">
        <f t="shared" si="507"/>
        <v>Inviable Sanitariamente</v>
      </c>
      <c r="FOY476" s="44" t="str">
        <f t="shared" si="507"/>
        <v>Inviable Sanitariamente</v>
      </c>
      <c r="FOZ476" s="44" t="str">
        <f t="shared" si="507"/>
        <v>Inviable Sanitariamente</v>
      </c>
      <c r="FPA476" s="44" t="str">
        <f t="shared" si="507"/>
        <v>Inviable Sanitariamente</v>
      </c>
      <c r="FPB476" s="44" t="str">
        <f t="shared" si="507"/>
        <v>Inviable Sanitariamente</v>
      </c>
      <c r="FPC476" s="44" t="str">
        <f t="shared" si="507"/>
        <v>Inviable Sanitariamente</v>
      </c>
      <c r="FPD476" s="44" t="str">
        <f t="shared" si="507"/>
        <v>Inviable Sanitariamente</v>
      </c>
      <c r="FPE476" s="44" t="str">
        <f t="shared" si="507"/>
        <v>Inviable Sanitariamente</v>
      </c>
      <c r="FPF476" s="44" t="str">
        <f t="shared" si="507"/>
        <v>Inviable Sanitariamente</v>
      </c>
      <c r="FPG476" s="44" t="str">
        <f t="shared" si="507"/>
        <v>Inviable Sanitariamente</v>
      </c>
      <c r="FPH476" s="44" t="str">
        <f t="shared" si="508"/>
        <v>Inviable Sanitariamente</v>
      </c>
      <c r="FPI476" s="44" t="str">
        <f t="shared" si="508"/>
        <v>Inviable Sanitariamente</v>
      </c>
      <c r="FPJ476" s="44" t="str">
        <f t="shared" si="508"/>
        <v>Inviable Sanitariamente</v>
      </c>
      <c r="FPK476" s="44" t="str">
        <f t="shared" si="508"/>
        <v>Inviable Sanitariamente</v>
      </c>
      <c r="FPL476" s="44" t="str">
        <f t="shared" si="508"/>
        <v>Inviable Sanitariamente</v>
      </c>
      <c r="FPM476" s="44" t="str">
        <f t="shared" si="508"/>
        <v>Inviable Sanitariamente</v>
      </c>
      <c r="FPN476" s="44" t="str">
        <f t="shared" si="508"/>
        <v>Inviable Sanitariamente</v>
      </c>
      <c r="FPO476" s="44" t="str">
        <f t="shared" si="508"/>
        <v>Inviable Sanitariamente</v>
      </c>
      <c r="FPP476" s="44" t="str">
        <f t="shared" si="508"/>
        <v>Inviable Sanitariamente</v>
      </c>
      <c r="FPQ476" s="44" t="str">
        <f t="shared" si="508"/>
        <v>Inviable Sanitariamente</v>
      </c>
      <c r="FPR476" s="44" t="str">
        <f t="shared" si="509"/>
        <v>Inviable Sanitariamente</v>
      </c>
      <c r="FPS476" s="44" t="str">
        <f t="shared" si="509"/>
        <v>Inviable Sanitariamente</v>
      </c>
      <c r="FPT476" s="44" t="str">
        <f t="shared" si="509"/>
        <v>Inviable Sanitariamente</v>
      </c>
      <c r="FPU476" s="44" t="str">
        <f t="shared" si="509"/>
        <v>Inviable Sanitariamente</v>
      </c>
      <c r="FPV476" s="44" t="str">
        <f t="shared" si="509"/>
        <v>Inviable Sanitariamente</v>
      </c>
      <c r="FPW476" s="44" t="str">
        <f t="shared" si="509"/>
        <v>Inviable Sanitariamente</v>
      </c>
      <c r="FPX476" s="44" t="str">
        <f t="shared" si="509"/>
        <v>Inviable Sanitariamente</v>
      </c>
      <c r="FPY476" s="44" t="str">
        <f t="shared" si="509"/>
        <v>Inviable Sanitariamente</v>
      </c>
      <c r="FPZ476" s="44" t="str">
        <f t="shared" si="509"/>
        <v>Inviable Sanitariamente</v>
      </c>
      <c r="FQA476" s="44" t="str">
        <f t="shared" si="509"/>
        <v>Inviable Sanitariamente</v>
      </c>
      <c r="FQB476" s="44" t="str">
        <f t="shared" si="510"/>
        <v>Inviable Sanitariamente</v>
      </c>
      <c r="FQC476" s="44" t="str">
        <f t="shared" si="510"/>
        <v>Inviable Sanitariamente</v>
      </c>
      <c r="FQD476" s="44" t="str">
        <f t="shared" si="510"/>
        <v>Inviable Sanitariamente</v>
      </c>
      <c r="FQE476" s="44" t="str">
        <f t="shared" si="510"/>
        <v>Inviable Sanitariamente</v>
      </c>
      <c r="FQF476" s="44" t="str">
        <f t="shared" si="510"/>
        <v>Inviable Sanitariamente</v>
      </c>
      <c r="FQG476" s="44" t="str">
        <f t="shared" si="510"/>
        <v>Inviable Sanitariamente</v>
      </c>
      <c r="FQH476" s="44" t="str">
        <f t="shared" si="510"/>
        <v>Inviable Sanitariamente</v>
      </c>
      <c r="FQI476" s="44" t="str">
        <f t="shared" si="510"/>
        <v>Inviable Sanitariamente</v>
      </c>
      <c r="FQJ476" s="44" t="str">
        <f t="shared" si="510"/>
        <v>Inviable Sanitariamente</v>
      </c>
      <c r="FQK476" s="44" t="str">
        <f t="shared" si="510"/>
        <v>Inviable Sanitariamente</v>
      </c>
      <c r="FQL476" s="44" t="str">
        <f t="shared" si="511"/>
        <v>Inviable Sanitariamente</v>
      </c>
      <c r="FQM476" s="44" t="str">
        <f t="shared" si="511"/>
        <v>Inviable Sanitariamente</v>
      </c>
      <c r="FQN476" s="44" t="str">
        <f t="shared" si="511"/>
        <v>Inviable Sanitariamente</v>
      </c>
      <c r="FQO476" s="44" t="str">
        <f t="shared" si="511"/>
        <v>Inviable Sanitariamente</v>
      </c>
      <c r="FQP476" s="44" t="str">
        <f t="shared" si="511"/>
        <v>Inviable Sanitariamente</v>
      </c>
      <c r="FQQ476" s="44" t="str">
        <f t="shared" si="511"/>
        <v>Inviable Sanitariamente</v>
      </c>
      <c r="FQR476" s="44" t="str">
        <f t="shared" si="511"/>
        <v>Inviable Sanitariamente</v>
      </c>
      <c r="FQS476" s="44" t="str">
        <f t="shared" si="511"/>
        <v>Inviable Sanitariamente</v>
      </c>
      <c r="FQT476" s="44" t="str">
        <f t="shared" si="511"/>
        <v>Inviable Sanitariamente</v>
      </c>
      <c r="FQU476" s="44" t="str">
        <f t="shared" si="511"/>
        <v>Inviable Sanitariamente</v>
      </c>
      <c r="FQV476" s="44" t="str">
        <f t="shared" si="512"/>
        <v>Inviable Sanitariamente</v>
      </c>
      <c r="FQW476" s="44" t="str">
        <f t="shared" si="512"/>
        <v>Inviable Sanitariamente</v>
      </c>
      <c r="FQX476" s="44" t="str">
        <f t="shared" si="512"/>
        <v>Inviable Sanitariamente</v>
      </c>
      <c r="FQY476" s="44" t="str">
        <f t="shared" si="512"/>
        <v>Inviable Sanitariamente</v>
      </c>
      <c r="FQZ476" s="44" t="str">
        <f t="shared" si="512"/>
        <v>Inviable Sanitariamente</v>
      </c>
      <c r="FRA476" s="44" t="str">
        <f t="shared" si="512"/>
        <v>Inviable Sanitariamente</v>
      </c>
      <c r="FRB476" s="44" t="str">
        <f t="shared" si="512"/>
        <v>Inviable Sanitariamente</v>
      </c>
      <c r="FRC476" s="44" t="str">
        <f t="shared" si="512"/>
        <v>Inviable Sanitariamente</v>
      </c>
      <c r="FRD476" s="44" t="str">
        <f t="shared" si="512"/>
        <v>Inviable Sanitariamente</v>
      </c>
      <c r="FRE476" s="44" t="str">
        <f t="shared" si="512"/>
        <v>Inviable Sanitariamente</v>
      </c>
      <c r="FRF476" s="44" t="str">
        <f t="shared" si="513"/>
        <v>Inviable Sanitariamente</v>
      </c>
      <c r="FRG476" s="44" t="str">
        <f t="shared" si="513"/>
        <v>Inviable Sanitariamente</v>
      </c>
      <c r="FRH476" s="44" t="str">
        <f t="shared" si="513"/>
        <v>Inviable Sanitariamente</v>
      </c>
      <c r="FRI476" s="44" t="str">
        <f t="shared" si="513"/>
        <v>Inviable Sanitariamente</v>
      </c>
      <c r="FRJ476" s="44" t="str">
        <f t="shared" si="513"/>
        <v>Inviable Sanitariamente</v>
      </c>
      <c r="FRK476" s="44" t="str">
        <f t="shared" si="513"/>
        <v>Inviable Sanitariamente</v>
      </c>
      <c r="FRL476" s="44" t="str">
        <f t="shared" si="513"/>
        <v>Inviable Sanitariamente</v>
      </c>
      <c r="FRM476" s="44" t="str">
        <f t="shared" si="513"/>
        <v>Inviable Sanitariamente</v>
      </c>
      <c r="FRN476" s="44" t="str">
        <f t="shared" si="513"/>
        <v>Inviable Sanitariamente</v>
      </c>
      <c r="FRO476" s="44" t="str">
        <f t="shared" si="513"/>
        <v>Inviable Sanitariamente</v>
      </c>
      <c r="FRP476" s="44" t="str">
        <f t="shared" si="514"/>
        <v>Inviable Sanitariamente</v>
      </c>
      <c r="FRQ476" s="44" t="str">
        <f t="shared" si="514"/>
        <v>Inviable Sanitariamente</v>
      </c>
      <c r="FRR476" s="44" t="str">
        <f t="shared" si="514"/>
        <v>Inviable Sanitariamente</v>
      </c>
      <c r="FRS476" s="44" t="str">
        <f t="shared" si="514"/>
        <v>Inviable Sanitariamente</v>
      </c>
      <c r="FRT476" s="44" t="str">
        <f t="shared" si="514"/>
        <v>Inviable Sanitariamente</v>
      </c>
      <c r="FRU476" s="44" t="str">
        <f t="shared" si="514"/>
        <v>Inviable Sanitariamente</v>
      </c>
      <c r="FRV476" s="44" t="str">
        <f t="shared" si="514"/>
        <v>Inviable Sanitariamente</v>
      </c>
      <c r="FRW476" s="44" t="str">
        <f t="shared" si="514"/>
        <v>Inviable Sanitariamente</v>
      </c>
      <c r="FRX476" s="44" t="str">
        <f t="shared" si="514"/>
        <v>Inviable Sanitariamente</v>
      </c>
      <c r="FRY476" s="44" t="str">
        <f t="shared" si="514"/>
        <v>Inviable Sanitariamente</v>
      </c>
      <c r="FRZ476" s="44" t="str">
        <f t="shared" si="515"/>
        <v>Inviable Sanitariamente</v>
      </c>
      <c r="FSA476" s="44" t="str">
        <f t="shared" si="515"/>
        <v>Inviable Sanitariamente</v>
      </c>
      <c r="FSB476" s="44" t="str">
        <f t="shared" si="515"/>
        <v>Inviable Sanitariamente</v>
      </c>
      <c r="FSC476" s="44" t="str">
        <f t="shared" si="515"/>
        <v>Inviable Sanitariamente</v>
      </c>
      <c r="FSD476" s="44" t="str">
        <f t="shared" si="515"/>
        <v>Inviable Sanitariamente</v>
      </c>
      <c r="FSE476" s="44" t="str">
        <f t="shared" si="515"/>
        <v>Inviable Sanitariamente</v>
      </c>
      <c r="FSF476" s="44" t="str">
        <f t="shared" si="515"/>
        <v>Inviable Sanitariamente</v>
      </c>
      <c r="FSG476" s="44" t="str">
        <f t="shared" si="515"/>
        <v>Inviable Sanitariamente</v>
      </c>
      <c r="FSH476" s="44" t="str">
        <f t="shared" si="515"/>
        <v>Inviable Sanitariamente</v>
      </c>
      <c r="FSI476" s="44" t="str">
        <f t="shared" si="515"/>
        <v>Inviable Sanitariamente</v>
      </c>
      <c r="FSJ476" s="44" t="str">
        <f t="shared" si="516"/>
        <v>Inviable Sanitariamente</v>
      </c>
      <c r="FSK476" s="44" t="str">
        <f t="shared" si="516"/>
        <v>Inviable Sanitariamente</v>
      </c>
      <c r="FSL476" s="44" t="str">
        <f t="shared" si="516"/>
        <v>Inviable Sanitariamente</v>
      </c>
      <c r="FSM476" s="44" t="str">
        <f t="shared" si="516"/>
        <v>Inviable Sanitariamente</v>
      </c>
      <c r="FSN476" s="44" t="str">
        <f t="shared" si="516"/>
        <v>Inviable Sanitariamente</v>
      </c>
      <c r="FSO476" s="44" t="str">
        <f t="shared" si="516"/>
        <v>Inviable Sanitariamente</v>
      </c>
      <c r="FSP476" s="44" t="str">
        <f t="shared" si="516"/>
        <v>Inviable Sanitariamente</v>
      </c>
      <c r="FSQ476" s="44" t="str">
        <f t="shared" si="516"/>
        <v>Inviable Sanitariamente</v>
      </c>
      <c r="FSR476" s="44" t="str">
        <f t="shared" si="516"/>
        <v>Inviable Sanitariamente</v>
      </c>
      <c r="FSS476" s="44" t="str">
        <f t="shared" si="516"/>
        <v>Inviable Sanitariamente</v>
      </c>
      <c r="FST476" s="44" t="str">
        <f t="shared" si="517"/>
        <v>Inviable Sanitariamente</v>
      </c>
      <c r="FSU476" s="44" t="str">
        <f t="shared" si="517"/>
        <v>Inviable Sanitariamente</v>
      </c>
      <c r="FSV476" s="44" t="str">
        <f t="shared" si="517"/>
        <v>Inviable Sanitariamente</v>
      </c>
      <c r="FSW476" s="44" t="str">
        <f t="shared" si="517"/>
        <v>Inviable Sanitariamente</v>
      </c>
      <c r="FSX476" s="44" t="str">
        <f t="shared" si="517"/>
        <v>Inviable Sanitariamente</v>
      </c>
      <c r="FSY476" s="44" t="str">
        <f t="shared" si="517"/>
        <v>Inviable Sanitariamente</v>
      </c>
      <c r="FSZ476" s="44" t="str">
        <f t="shared" si="517"/>
        <v>Inviable Sanitariamente</v>
      </c>
      <c r="FTA476" s="44" t="str">
        <f t="shared" si="517"/>
        <v>Inviable Sanitariamente</v>
      </c>
      <c r="FTB476" s="44" t="str">
        <f t="shared" si="517"/>
        <v>Inviable Sanitariamente</v>
      </c>
      <c r="FTC476" s="44" t="str">
        <f t="shared" si="517"/>
        <v>Inviable Sanitariamente</v>
      </c>
      <c r="FTD476" s="44" t="str">
        <f t="shared" si="518"/>
        <v>Inviable Sanitariamente</v>
      </c>
      <c r="FTE476" s="44" t="str">
        <f t="shared" si="518"/>
        <v>Inviable Sanitariamente</v>
      </c>
      <c r="FTF476" s="44" t="str">
        <f t="shared" si="518"/>
        <v>Inviable Sanitariamente</v>
      </c>
      <c r="FTG476" s="44" t="str">
        <f t="shared" si="518"/>
        <v>Inviable Sanitariamente</v>
      </c>
      <c r="FTH476" s="44" t="str">
        <f t="shared" si="518"/>
        <v>Inviable Sanitariamente</v>
      </c>
      <c r="FTI476" s="44" t="str">
        <f t="shared" si="518"/>
        <v>Inviable Sanitariamente</v>
      </c>
      <c r="FTJ476" s="44" t="str">
        <f t="shared" si="518"/>
        <v>Inviable Sanitariamente</v>
      </c>
      <c r="FTK476" s="44" t="str">
        <f t="shared" si="518"/>
        <v>Inviable Sanitariamente</v>
      </c>
      <c r="FTL476" s="44" t="str">
        <f t="shared" si="518"/>
        <v>Inviable Sanitariamente</v>
      </c>
      <c r="FTM476" s="44" t="str">
        <f t="shared" si="518"/>
        <v>Inviable Sanitariamente</v>
      </c>
      <c r="FTN476" s="44" t="str">
        <f t="shared" si="519"/>
        <v>Inviable Sanitariamente</v>
      </c>
      <c r="FTO476" s="44" t="str">
        <f t="shared" si="519"/>
        <v>Inviable Sanitariamente</v>
      </c>
      <c r="FTP476" s="44" t="str">
        <f t="shared" si="519"/>
        <v>Inviable Sanitariamente</v>
      </c>
      <c r="FTQ476" s="44" t="str">
        <f t="shared" si="519"/>
        <v>Inviable Sanitariamente</v>
      </c>
      <c r="FTR476" s="44" t="str">
        <f t="shared" si="519"/>
        <v>Inviable Sanitariamente</v>
      </c>
      <c r="FTS476" s="44" t="str">
        <f t="shared" si="519"/>
        <v>Inviable Sanitariamente</v>
      </c>
      <c r="FTT476" s="44" t="str">
        <f t="shared" si="519"/>
        <v>Inviable Sanitariamente</v>
      </c>
      <c r="FTU476" s="44" t="str">
        <f t="shared" si="519"/>
        <v>Inviable Sanitariamente</v>
      </c>
      <c r="FTV476" s="44" t="str">
        <f t="shared" si="519"/>
        <v>Inviable Sanitariamente</v>
      </c>
      <c r="FTW476" s="44" t="str">
        <f t="shared" si="519"/>
        <v>Inviable Sanitariamente</v>
      </c>
      <c r="FTX476" s="44" t="str">
        <f t="shared" si="520"/>
        <v>Inviable Sanitariamente</v>
      </c>
      <c r="FTY476" s="44" t="str">
        <f t="shared" si="520"/>
        <v>Inviable Sanitariamente</v>
      </c>
      <c r="FTZ476" s="44" t="str">
        <f t="shared" si="520"/>
        <v>Inviable Sanitariamente</v>
      </c>
      <c r="FUA476" s="44" t="str">
        <f t="shared" si="520"/>
        <v>Inviable Sanitariamente</v>
      </c>
      <c r="FUB476" s="44" t="str">
        <f t="shared" si="520"/>
        <v>Inviable Sanitariamente</v>
      </c>
      <c r="FUC476" s="44" t="str">
        <f t="shared" si="520"/>
        <v>Inviable Sanitariamente</v>
      </c>
      <c r="FUD476" s="44" t="str">
        <f t="shared" si="520"/>
        <v>Inviable Sanitariamente</v>
      </c>
      <c r="FUE476" s="44" t="str">
        <f t="shared" si="520"/>
        <v>Inviable Sanitariamente</v>
      </c>
      <c r="FUF476" s="44" t="str">
        <f t="shared" si="520"/>
        <v>Inviable Sanitariamente</v>
      </c>
      <c r="FUG476" s="44" t="str">
        <f t="shared" si="520"/>
        <v>Inviable Sanitariamente</v>
      </c>
      <c r="FUH476" s="44" t="str">
        <f t="shared" si="521"/>
        <v>Inviable Sanitariamente</v>
      </c>
      <c r="FUI476" s="44" t="str">
        <f t="shared" si="521"/>
        <v>Inviable Sanitariamente</v>
      </c>
      <c r="FUJ476" s="44" t="str">
        <f t="shared" si="521"/>
        <v>Inviable Sanitariamente</v>
      </c>
      <c r="FUK476" s="44" t="str">
        <f t="shared" si="521"/>
        <v>Inviable Sanitariamente</v>
      </c>
      <c r="FUL476" s="44" t="str">
        <f t="shared" si="521"/>
        <v>Inviable Sanitariamente</v>
      </c>
      <c r="FUM476" s="44" t="str">
        <f t="shared" si="521"/>
        <v>Inviable Sanitariamente</v>
      </c>
      <c r="FUN476" s="44" t="str">
        <f t="shared" si="521"/>
        <v>Inviable Sanitariamente</v>
      </c>
      <c r="FUO476" s="44" t="str">
        <f t="shared" si="521"/>
        <v>Inviable Sanitariamente</v>
      </c>
      <c r="FUP476" s="44" t="str">
        <f t="shared" si="521"/>
        <v>Inviable Sanitariamente</v>
      </c>
      <c r="FUQ476" s="44" t="str">
        <f t="shared" si="521"/>
        <v>Inviable Sanitariamente</v>
      </c>
      <c r="FUR476" s="44" t="str">
        <f t="shared" si="522"/>
        <v>Inviable Sanitariamente</v>
      </c>
      <c r="FUS476" s="44" t="str">
        <f t="shared" si="522"/>
        <v>Inviable Sanitariamente</v>
      </c>
      <c r="FUT476" s="44" t="str">
        <f t="shared" si="522"/>
        <v>Inviable Sanitariamente</v>
      </c>
      <c r="FUU476" s="44" t="str">
        <f t="shared" si="522"/>
        <v>Inviable Sanitariamente</v>
      </c>
      <c r="FUV476" s="44" t="str">
        <f t="shared" si="522"/>
        <v>Inviable Sanitariamente</v>
      </c>
      <c r="FUW476" s="44" t="str">
        <f t="shared" si="522"/>
        <v>Inviable Sanitariamente</v>
      </c>
      <c r="FUX476" s="44" t="str">
        <f t="shared" si="522"/>
        <v>Inviable Sanitariamente</v>
      </c>
      <c r="FUY476" s="44" t="str">
        <f t="shared" si="522"/>
        <v>Inviable Sanitariamente</v>
      </c>
      <c r="FUZ476" s="44" t="str">
        <f t="shared" si="522"/>
        <v>Inviable Sanitariamente</v>
      </c>
      <c r="FVA476" s="44" t="str">
        <f t="shared" si="522"/>
        <v>Inviable Sanitariamente</v>
      </c>
      <c r="FVB476" s="44" t="str">
        <f t="shared" si="523"/>
        <v>Inviable Sanitariamente</v>
      </c>
      <c r="FVC476" s="44" t="str">
        <f t="shared" si="523"/>
        <v>Inviable Sanitariamente</v>
      </c>
      <c r="FVD476" s="44" t="str">
        <f t="shared" si="523"/>
        <v>Inviable Sanitariamente</v>
      </c>
      <c r="FVE476" s="44" t="str">
        <f t="shared" si="523"/>
        <v>Inviable Sanitariamente</v>
      </c>
      <c r="FVF476" s="44" t="str">
        <f t="shared" si="523"/>
        <v>Inviable Sanitariamente</v>
      </c>
      <c r="FVG476" s="44" t="str">
        <f t="shared" si="523"/>
        <v>Inviable Sanitariamente</v>
      </c>
      <c r="FVH476" s="44" t="str">
        <f t="shared" si="523"/>
        <v>Inviable Sanitariamente</v>
      </c>
      <c r="FVI476" s="44" t="str">
        <f t="shared" si="523"/>
        <v>Inviable Sanitariamente</v>
      </c>
      <c r="FVJ476" s="44" t="str">
        <f t="shared" si="523"/>
        <v>Inviable Sanitariamente</v>
      </c>
      <c r="FVK476" s="44" t="str">
        <f t="shared" si="523"/>
        <v>Inviable Sanitariamente</v>
      </c>
      <c r="FVL476" s="44" t="str">
        <f t="shared" si="524"/>
        <v>Inviable Sanitariamente</v>
      </c>
      <c r="FVM476" s="44" t="str">
        <f t="shared" si="524"/>
        <v>Inviable Sanitariamente</v>
      </c>
      <c r="FVN476" s="44" t="str">
        <f t="shared" si="524"/>
        <v>Inviable Sanitariamente</v>
      </c>
      <c r="FVO476" s="44" t="str">
        <f t="shared" si="524"/>
        <v>Inviable Sanitariamente</v>
      </c>
      <c r="FVP476" s="44" t="str">
        <f t="shared" si="524"/>
        <v>Inviable Sanitariamente</v>
      </c>
      <c r="FVQ476" s="44" t="str">
        <f t="shared" si="524"/>
        <v>Inviable Sanitariamente</v>
      </c>
      <c r="FVR476" s="44" t="str">
        <f t="shared" si="524"/>
        <v>Inviable Sanitariamente</v>
      </c>
      <c r="FVS476" s="44" t="str">
        <f t="shared" si="524"/>
        <v>Inviable Sanitariamente</v>
      </c>
      <c r="FVT476" s="44" t="str">
        <f t="shared" si="524"/>
        <v>Inviable Sanitariamente</v>
      </c>
      <c r="FVU476" s="44" t="str">
        <f t="shared" si="524"/>
        <v>Inviable Sanitariamente</v>
      </c>
      <c r="FVV476" s="44" t="str">
        <f t="shared" si="525"/>
        <v>Inviable Sanitariamente</v>
      </c>
      <c r="FVW476" s="44" t="str">
        <f t="shared" si="525"/>
        <v>Inviable Sanitariamente</v>
      </c>
      <c r="FVX476" s="44" t="str">
        <f t="shared" si="525"/>
        <v>Inviable Sanitariamente</v>
      </c>
      <c r="FVY476" s="44" t="str">
        <f t="shared" si="525"/>
        <v>Inviable Sanitariamente</v>
      </c>
      <c r="FVZ476" s="44" t="str">
        <f t="shared" si="525"/>
        <v>Inviable Sanitariamente</v>
      </c>
      <c r="FWA476" s="44" t="str">
        <f t="shared" si="525"/>
        <v>Inviable Sanitariamente</v>
      </c>
      <c r="FWB476" s="44" t="str">
        <f t="shared" si="525"/>
        <v>Inviable Sanitariamente</v>
      </c>
      <c r="FWC476" s="44" t="str">
        <f t="shared" si="525"/>
        <v>Inviable Sanitariamente</v>
      </c>
      <c r="FWD476" s="44" t="str">
        <f t="shared" si="525"/>
        <v>Inviable Sanitariamente</v>
      </c>
      <c r="FWE476" s="44" t="str">
        <f t="shared" si="525"/>
        <v>Inviable Sanitariamente</v>
      </c>
      <c r="FWF476" s="44" t="str">
        <f t="shared" si="526"/>
        <v>Inviable Sanitariamente</v>
      </c>
      <c r="FWG476" s="44" t="str">
        <f t="shared" si="526"/>
        <v>Inviable Sanitariamente</v>
      </c>
      <c r="FWH476" s="44" t="str">
        <f t="shared" si="526"/>
        <v>Inviable Sanitariamente</v>
      </c>
      <c r="FWI476" s="44" t="str">
        <f t="shared" si="526"/>
        <v>Inviable Sanitariamente</v>
      </c>
      <c r="FWJ476" s="44" t="str">
        <f t="shared" si="526"/>
        <v>Inviable Sanitariamente</v>
      </c>
      <c r="FWK476" s="44" t="str">
        <f t="shared" si="526"/>
        <v>Inviable Sanitariamente</v>
      </c>
      <c r="FWL476" s="44" t="str">
        <f t="shared" si="526"/>
        <v>Inviable Sanitariamente</v>
      </c>
      <c r="FWM476" s="44" t="str">
        <f t="shared" si="526"/>
        <v>Inviable Sanitariamente</v>
      </c>
      <c r="FWN476" s="44" t="str">
        <f t="shared" si="526"/>
        <v>Inviable Sanitariamente</v>
      </c>
      <c r="FWO476" s="44" t="str">
        <f t="shared" si="526"/>
        <v>Inviable Sanitariamente</v>
      </c>
      <c r="FWP476" s="44" t="str">
        <f t="shared" si="527"/>
        <v>Inviable Sanitariamente</v>
      </c>
      <c r="FWQ476" s="44" t="str">
        <f t="shared" si="527"/>
        <v>Inviable Sanitariamente</v>
      </c>
      <c r="FWR476" s="44" t="str">
        <f t="shared" si="527"/>
        <v>Inviable Sanitariamente</v>
      </c>
      <c r="FWS476" s="44" t="str">
        <f t="shared" si="527"/>
        <v>Inviable Sanitariamente</v>
      </c>
      <c r="FWT476" s="44" t="str">
        <f t="shared" si="527"/>
        <v>Inviable Sanitariamente</v>
      </c>
      <c r="FWU476" s="44" t="str">
        <f t="shared" si="527"/>
        <v>Inviable Sanitariamente</v>
      </c>
      <c r="FWV476" s="44" t="str">
        <f t="shared" si="527"/>
        <v>Inviable Sanitariamente</v>
      </c>
      <c r="FWW476" s="44" t="str">
        <f t="shared" si="527"/>
        <v>Inviable Sanitariamente</v>
      </c>
      <c r="FWX476" s="44" t="str">
        <f t="shared" si="527"/>
        <v>Inviable Sanitariamente</v>
      </c>
      <c r="FWY476" s="44" t="str">
        <f t="shared" si="527"/>
        <v>Inviable Sanitariamente</v>
      </c>
      <c r="FWZ476" s="44" t="str">
        <f t="shared" si="528"/>
        <v>Inviable Sanitariamente</v>
      </c>
      <c r="FXA476" s="44" t="str">
        <f t="shared" si="528"/>
        <v>Inviable Sanitariamente</v>
      </c>
      <c r="FXB476" s="44" t="str">
        <f t="shared" si="528"/>
        <v>Inviable Sanitariamente</v>
      </c>
      <c r="FXC476" s="44" t="str">
        <f t="shared" si="528"/>
        <v>Inviable Sanitariamente</v>
      </c>
      <c r="FXD476" s="44" t="str">
        <f t="shared" si="528"/>
        <v>Inviable Sanitariamente</v>
      </c>
      <c r="FXE476" s="44" t="str">
        <f t="shared" si="528"/>
        <v>Inviable Sanitariamente</v>
      </c>
      <c r="FXF476" s="44" t="str">
        <f t="shared" si="528"/>
        <v>Inviable Sanitariamente</v>
      </c>
      <c r="FXG476" s="44" t="str">
        <f t="shared" si="528"/>
        <v>Inviable Sanitariamente</v>
      </c>
      <c r="FXH476" s="44" t="str">
        <f t="shared" si="528"/>
        <v>Inviable Sanitariamente</v>
      </c>
      <c r="FXI476" s="44" t="str">
        <f t="shared" si="528"/>
        <v>Inviable Sanitariamente</v>
      </c>
      <c r="FXJ476" s="44" t="str">
        <f t="shared" si="529"/>
        <v>Inviable Sanitariamente</v>
      </c>
      <c r="FXK476" s="44" t="str">
        <f t="shared" si="529"/>
        <v>Inviable Sanitariamente</v>
      </c>
      <c r="FXL476" s="44" t="str">
        <f t="shared" si="529"/>
        <v>Inviable Sanitariamente</v>
      </c>
      <c r="FXM476" s="44" t="str">
        <f t="shared" si="529"/>
        <v>Inviable Sanitariamente</v>
      </c>
      <c r="FXN476" s="44" t="str">
        <f t="shared" si="529"/>
        <v>Inviable Sanitariamente</v>
      </c>
      <c r="FXO476" s="44" t="str">
        <f t="shared" si="529"/>
        <v>Inviable Sanitariamente</v>
      </c>
      <c r="FXP476" s="44" t="str">
        <f t="shared" si="529"/>
        <v>Inviable Sanitariamente</v>
      </c>
      <c r="FXQ476" s="44" t="str">
        <f t="shared" si="529"/>
        <v>Inviable Sanitariamente</v>
      </c>
      <c r="FXR476" s="44" t="str">
        <f t="shared" si="529"/>
        <v>Inviable Sanitariamente</v>
      </c>
      <c r="FXS476" s="44" t="str">
        <f t="shared" si="529"/>
        <v>Inviable Sanitariamente</v>
      </c>
      <c r="FXT476" s="44" t="str">
        <f t="shared" si="530"/>
        <v>Inviable Sanitariamente</v>
      </c>
      <c r="FXU476" s="44" t="str">
        <f t="shared" si="530"/>
        <v>Inviable Sanitariamente</v>
      </c>
      <c r="FXV476" s="44" t="str">
        <f t="shared" si="530"/>
        <v>Inviable Sanitariamente</v>
      </c>
      <c r="FXW476" s="44" t="str">
        <f t="shared" si="530"/>
        <v>Inviable Sanitariamente</v>
      </c>
      <c r="FXX476" s="44" t="str">
        <f t="shared" si="530"/>
        <v>Inviable Sanitariamente</v>
      </c>
      <c r="FXY476" s="44" t="str">
        <f t="shared" si="530"/>
        <v>Inviable Sanitariamente</v>
      </c>
      <c r="FXZ476" s="44" t="str">
        <f t="shared" si="530"/>
        <v>Inviable Sanitariamente</v>
      </c>
      <c r="FYA476" s="44" t="str">
        <f t="shared" si="530"/>
        <v>Inviable Sanitariamente</v>
      </c>
      <c r="FYB476" s="44" t="str">
        <f t="shared" si="530"/>
        <v>Inviable Sanitariamente</v>
      </c>
      <c r="FYC476" s="44" t="str">
        <f t="shared" si="530"/>
        <v>Inviable Sanitariamente</v>
      </c>
      <c r="FYD476" s="44" t="str">
        <f t="shared" si="531"/>
        <v>Inviable Sanitariamente</v>
      </c>
      <c r="FYE476" s="44" t="str">
        <f t="shared" si="531"/>
        <v>Inviable Sanitariamente</v>
      </c>
      <c r="FYF476" s="44" t="str">
        <f t="shared" si="531"/>
        <v>Inviable Sanitariamente</v>
      </c>
      <c r="FYG476" s="44" t="str">
        <f t="shared" si="531"/>
        <v>Inviable Sanitariamente</v>
      </c>
      <c r="FYH476" s="44" t="str">
        <f t="shared" si="531"/>
        <v>Inviable Sanitariamente</v>
      </c>
      <c r="FYI476" s="44" t="str">
        <f t="shared" si="531"/>
        <v>Inviable Sanitariamente</v>
      </c>
      <c r="FYJ476" s="44" t="str">
        <f t="shared" si="531"/>
        <v>Inviable Sanitariamente</v>
      </c>
      <c r="FYK476" s="44" t="str">
        <f t="shared" si="531"/>
        <v>Inviable Sanitariamente</v>
      </c>
      <c r="FYL476" s="44" t="str">
        <f t="shared" si="531"/>
        <v>Inviable Sanitariamente</v>
      </c>
      <c r="FYM476" s="44" t="str">
        <f t="shared" si="531"/>
        <v>Inviable Sanitariamente</v>
      </c>
      <c r="FYN476" s="44" t="str">
        <f t="shared" si="532"/>
        <v>Inviable Sanitariamente</v>
      </c>
      <c r="FYO476" s="44" t="str">
        <f t="shared" si="532"/>
        <v>Inviable Sanitariamente</v>
      </c>
      <c r="FYP476" s="44" t="str">
        <f t="shared" si="532"/>
        <v>Inviable Sanitariamente</v>
      </c>
      <c r="FYQ476" s="44" t="str">
        <f t="shared" si="532"/>
        <v>Inviable Sanitariamente</v>
      </c>
      <c r="FYR476" s="44" t="str">
        <f t="shared" si="532"/>
        <v>Inviable Sanitariamente</v>
      </c>
      <c r="FYS476" s="44" t="str">
        <f t="shared" si="532"/>
        <v>Inviable Sanitariamente</v>
      </c>
      <c r="FYT476" s="44" t="str">
        <f t="shared" si="532"/>
        <v>Inviable Sanitariamente</v>
      </c>
      <c r="FYU476" s="44" t="str">
        <f t="shared" si="532"/>
        <v>Inviable Sanitariamente</v>
      </c>
      <c r="FYV476" s="44" t="str">
        <f t="shared" si="532"/>
        <v>Inviable Sanitariamente</v>
      </c>
      <c r="FYW476" s="44" t="str">
        <f t="shared" si="532"/>
        <v>Inviable Sanitariamente</v>
      </c>
      <c r="FYX476" s="44" t="str">
        <f t="shared" si="533"/>
        <v>Inviable Sanitariamente</v>
      </c>
      <c r="FYY476" s="44" t="str">
        <f t="shared" si="533"/>
        <v>Inviable Sanitariamente</v>
      </c>
      <c r="FYZ476" s="44" t="str">
        <f t="shared" si="533"/>
        <v>Inviable Sanitariamente</v>
      </c>
      <c r="FZA476" s="44" t="str">
        <f t="shared" si="533"/>
        <v>Inviable Sanitariamente</v>
      </c>
      <c r="FZB476" s="44" t="str">
        <f t="shared" si="533"/>
        <v>Inviable Sanitariamente</v>
      </c>
      <c r="FZC476" s="44" t="str">
        <f t="shared" si="533"/>
        <v>Inviable Sanitariamente</v>
      </c>
      <c r="FZD476" s="44" t="str">
        <f t="shared" si="533"/>
        <v>Inviable Sanitariamente</v>
      </c>
      <c r="FZE476" s="44" t="str">
        <f t="shared" si="533"/>
        <v>Inviable Sanitariamente</v>
      </c>
      <c r="FZF476" s="44" t="str">
        <f t="shared" si="533"/>
        <v>Inviable Sanitariamente</v>
      </c>
      <c r="FZG476" s="44" t="str">
        <f t="shared" si="533"/>
        <v>Inviable Sanitariamente</v>
      </c>
      <c r="FZH476" s="44" t="str">
        <f t="shared" si="534"/>
        <v>Inviable Sanitariamente</v>
      </c>
      <c r="FZI476" s="44" t="str">
        <f t="shared" si="534"/>
        <v>Inviable Sanitariamente</v>
      </c>
      <c r="FZJ476" s="44" t="str">
        <f t="shared" si="534"/>
        <v>Inviable Sanitariamente</v>
      </c>
      <c r="FZK476" s="44" t="str">
        <f t="shared" si="534"/>
        <v>Inviable Sanitariamente</v>
      </c>
      <c r="FZL476" s="44" t="str">
        <f t="shared" si="534"/>
        <v>Inviable Sanitariamente</v>
      </c>
      <c r="FZM476" s="44" t="str">
        <f t="shared" si="534"/>
        <v>Inviable Sanitariamente</v>
      </c>
      <c r="FZN476" s="44" t="str">
        <f t="shared" si="534"/>
        <v>Inviable Sanitariamente</v>
      </c>
      <c r="FZO476" s="44" t="str">
        <f t="shared" si="534"/>
        <v>Inviable Sanitariamente</v>
      </c>
      <c r="FZP476" s="44" t="str">
        <f t="shared" si="534"/>
        <v>Inviable Sanitariamente</v>
      </c>
      <c r="FZQ476" s="44" t="str">
        <f t="shared" si="534"/>
        <v>Inviable Sanitariamente</v>
      </c>
      <c r="FZR476" s="44" t="str">
        <f t="shared" si="535"/>
        <v>Inviable Sanitariamente</v>
      </c>
      <c r="FZS476" s="44" t="str">
        <f t="shared" si="535"/>
        <v>Inviable Sanitariamente</v>
      </c>
      <c r="FZT476" s="44" t="str">
        <f t="shared" si="535"/>
        <v>Inviable Sanitariamente</v>
      </c>
      <c r="FZU476" s="44" t="str">
        <f t="shared" si="535"/>
        <v>Inviable Sanitariamente</v>
      </c>
      <c r="FZV476" s="44" t="str">
        <f t="shared" si="535"/>
        <v>Inviable Sanitariamente</v>
      </c>
      <c r="FZW476" s="44" t="str">
        <f t="shared" si="535"/>
        <v>Inviable Sanitariamente</v>
      </c>
      <c r="FZX476" s="44" t="str">
        <f t="shared" si="535"/>
        <v>Inviable Sanitariamente</v>
      </c>
      <c r="FZY476" s="44" t="str">
        <f t="shared" si="535"/>
        <v>Inviable Sanitariamente</v>
      </c>
      <c r="FZZ476" s="44" t="str">
        <f t="shared" si="535"/>
        <v>Inviable Sanitariamente</v>
      </c>
      <c r="GAA476" s="44" t="str">
        <f t="shared" si="535"/>
        <v>Inviable Sanitariamente</v>
      </c>
      <c r="GAB476" s="44" t="str">
        <f t="shared" si="536"/>
        <v>Inviable Sanitariamente</v>
      </c>
      <c r="GAC476" s="44" t="str">
        <f t="shared" si="536"/>
        <v>Inviable Sanitariamente</v>
      </c>
      <c r="GAD476" s="44" t="str">
        <f t="shared" si="536"/>
        <v>Inviable Sanitariamente</v>
      </c>
      <c r="GAE476" s="44" t="str">
        <f t="shared" si="536"/>
        <v>Inviable Sanitariamente</v>
      </c>
      <c r="GAF476" s="44" t="str">
        <f t="shared" si="536"/>
        <v>Inviable Sanitariamente</v>
      </c>
      <c r="GAG476" s="44" t="str">
        <f t="shared" si="536"/>
        <v>Inviable Sanitariamente</v>
      </c>
      <c r="GAH476" s="44" t="str">
        <f t="shared" si="536"/>
        <v>Inviable Sanitariamente</v>
      </c>
      <c r="GAI476" s="44" t="str">
        <f t="shared" si="536"/>
        <v>Inviable Sanitariamente</v>
      </c>
      <c r="GAJ476" s="44" t="str">
        <f t="shared" si="536"/>
        <v>Inviable Sanitariamente</v>
      </c>
      <c r="GAK476" s="44" t="str">
        <f t="shared" si="536"/>
        <v>Inviable Sanitariamente</v>
      </c>
      <c r="GAL476" s="44" t="str">
        <f t="shared" si="537"/>
        <v>Inviable Sanitariamente</v>
      </c>
      <c r="GAM476" s="44" t="str">
        <f t="shared" si="537"/>
        <v>Inviable Sanitariamente</v>
      </c>
      <c r="GAN476" s="44" t="str">
        <f t="shared" si="537"/>
        <v>Inviable Sanitariamente</v>
      </c>
      <c r="GAO476" s="44" t="str">
        <f t="shared" si="537"/>
        <v>Inviable Sanitariamente</v>
      </c>
      <c r="GAP476" s="44" t="str">
        <f t="shared" si="537"/>
        <v>Inviable Sanitariamente</v>
      </c>
      <c r="GAQ476" s="44" t="str">
        <f t="shared" si="537"/>
        <v>Inviable Sanitariamente</v>
      </c>
      <c r="GAR476" s="44" t="str">
        <f t="shared" si="537"/>
        <v>Inviable Sanitariamente</v>
      </c>
      <c r="GAS476" s="44" t="str">
        <f t="shared" si="537"/>
        <v>Inviable Sanitariamente</v>
      </c>
      <c r="GAT476" s="44" t="str">
        <f t="shared" si="537"/>
        <v>Inviable Sanitariamente</v>
      </c>
      <c r="GAU476" s="44" t="str">
        <f t="shared" si="537"/>
        <v>Inviable Sanitariamente</v>
      </c>
      <c r="GAV476" s="44" t="str">
        <f t="shared" si="538"/>
        <v>Inviable Sanitariamente</v>
      </c>
      <c r="GAW476" s="44" t="str">
        <f t="shared" si="538"/>
        <v>Inviable Sanitariamente</v>
      </c>
      <c r="GAX476" s="44" t="str">
        <f t="shared" si="538"/>
        <v>Inviable Sanitariamente</v>
      </c>
      <c r="GAY476" s="44" t="str">
        <f t="shared" si="538"/>
        <v>Inviable Sanitariamente</v>
      </c>
      <c r="GAZ476" s="44" t="str">
        <f t="shared" si="538"/>
        <v>Inviable Sanitariamente</v>
      </c>
      <c r="GBA476" s="44" t="str">
        <f t="shared" si="538"/>
        <v>Inviable Sanitariamente</v>
      </c>
      <c r="GBB476" s="44" t="str">
        <f t="shared" si="538"/>
        <v>Inviable Sanitariamente</v>
      </c>
      <c r="GBC476" s="44" t="str">
        <f t="shared" si="538"/>
        <v>Inviable Sanitariamente</v>
      </c>
      <c r="GBD476" s="44" t="str">
        <f t="shared" si="538"/>
        <v>Inviable Sanitariamente</v>
      </c>
      <c r="GBE476" s="44" t="str">
        <f t="shared" si="538"/>
        <v>Inviable Sanitariamente</v>
      </c>
      <c r="GBF476" s="44" t="str">
        <f t="shared" si="539"/>
        <v>Inviable Sanitariamente</v>
      </c>
      <c r="GBG476" s="44" t="str">
        <f t="shared" si="539"/>
        <v>Inviable Sanitariamente</v>
      </c>
      <c r="GBH476" s="44" t="str">
        <f t="shared" si="539"/>
        <v>Inviable Sanitariamente</v>
      </c>
      <c r="GBI476" s="44" t="str">
        <f t="shared" si="539"/>
        <v>Inviable Sanitariamente</v>
      </c>
      <c r="GBJ476" s="44" t="str">
        <f t="shared" si="539"/>
        <v>Inviable Sanitariamente</v>
      </c>
      <c r="GBK476" s="44" t="str">
        <f t="shared" si="539"/>
        <v>Inviable Sanitariamente</v>
      </c>
      <c r="GBL476" s="44" t="str">
        <f t="shared" si="539"/>
        <v>Inviable Sanitariamente</v>
      </c>
      <c r="GBM476" s="44" t="str">
        <f t="shared" si="539"/>
        <v>Inviable Sanitariamente</v>
      </c>
      <c r="GBN476" s="44" t="str">
        <f t="shared" si="539"/>
        <v>Inviable Sanitariamente</v>
      </c>
      <c r="GBO476" s="44" t="str">
        <f t="shared" si="539"/>
        <v>Inviable Sanitariamente</v>
      </c>
      <c r="GBP476" s="44" t="str">
        <f t="shared" si="540"/>
        <v>Inviable Sanitariamente</v>
      </c>
      <c r="GBQ476" s="44" t="str">
        <f t="shared" si="540"/>
        <v>Inviable Sanitariamente</v>
      </c>
      <c r="GBR476" s="44" t="str">
        <f t="shared" si="540"/>
        <v>Inviable Sanitariamente</v>
      </c>
      <c r="GBS476" s="44" t="str">
        <f t="shared" si="540"/>
        <v>Inviable Sanitariamente</v>
      </c>
      <c r="GBT476" s="44" t="str">
        <f t="shared" si="540"/>
        <v>Inviable Sanitariamente</v>
      </c>
      <c r="GBU476" s="44" t="str">
        <f t="shared" si="540"/>
        <v>Inviable Sanitariamente</v>
      </c>
      <c r="GBV476" s="44" t="str">
        <f t="shared" si="540"/>
        <v>Inviable Sanitariamente</v>
      </c>
      <c r="GBW476" s="44" t="str">
        <f t="shared" si="540"/>
        <v>Inviable Sanitariamente</v>
      </c>
      <c r="GBX476" s="44" t="str">
        <f t="shared" si="540"/>
        <v>Inviable Sanitariamente</v>
      </c>
      <c r="GBY476" s="44" t="str">
        <f t="shared" si="540"/>
        <v>Inviable Sanitariamente</v>
      </c>
      <c r="GBZ476" s="44" t="str">
        <f t="shared" si="541"/>
        <v>Inviable Sanitariamente</v>
      </c>
      <c r="GCA476" s="44" t="str">
        <f t="shared" si="541"/>
        <v>Inviable Sanitariamente</v>
      </c>
      <c r="GCB476" s="44" t="str">
        <f t="shared" si="541"/>
        <v>Inviable Sanitariamente</v>
      </c>
      <c r="GCC476" s="44" t="str">
        <f t="shared" si="541"/>
        <v>Inviable Sanitariamente</v>
      </c>
      <c r="GCD476" s="44" t="str">
        <f t="shared" si="541"/>
        <v>Inviable Sanitariamente</v>
      </c>
      <c r="GCE476" s="44" t="str">
        <f t="shared" si="541"/>
        <v>Inviable Sanitariamente</v>
      </c>
      <c r="GCF476" s="44" t="str">
        <f t="shared" si="541"/>
        <v>Inviable Sanitariamente</v>
      </c>
      <c r="GCG476" s="44" t="str">
        <f t="shared" si="541"/>
        <v>Inviable Sanitariamente</v>
      </c>
      <c r="GCH476" s="44" t="str">
        <f t="shared" si="541"/>
        <v>Inviable Sanitariamente</v>
      </c>
      <c r="GCI476" s="44" t="str">
        <f t="shared" si="541"/>
        <v>Inviable Sanitariamente</v>
      </c>
      <c r="GCJ476" s="44" t="str">
        <f t="shared" si="542"/>
        <v>Inviable Sanitariamente</v>
      </c>
      <c r="GCK476" s="44" t="str">
        <f t="shared" si="542"/>
        <v>Inviable Sanitariamente</v>
      </c>
      <c r="GCL476" s="44" t="str">
        <f t="shared" si="542"/>
        <v>Inviable Sanitariamente</v>
      </c>
      <c r="GCM476" s="44" t="str">
        <f t="shared" si="542"/>
        <v>Inviable Sanitariamente</v>
      </c>
      <c r="GCN476" s="44" t="str">
        <f t="shared" si="542"/>
        <v>Inviable Sanitariamente</v>
      </c>
      <c r="GCO476" s="44" t="str">
        <f t="shared" si="542"/>
        <v>Inviable Sanitariamente</v>
      </c>
      <c r="GCP476" s="44" t="str">
        <f t="shared" si="542"/>
        <v>Inviable Sanitariamente</v>
      </c>
      <c r="GCQ476" s="44" t="str">
        <f t="shared" si="542"/>
        <v>Inviable Sanitariamente</v>
      </c>
      <c r="GCR476" s="44" t="str">
        <f t="shared" si="542"/>
        <v>Inviable Sanitariamente</v>
      </c>
      <c r="GCS476" s="44" t="str">
        <f t="shared" si="542"/>
        <v>Inviable Sanitariamente</v>
      </c>
      <c r="GCT476" s="44" t="str">
        <f t="shared" si="543"/>
        <v>Inviable Sanitariamente</v>
      </c>
      <c r="GCU476" s="44" t="str">
        <f t="shared" si="543"/>
        <v>Inviable Sanitariamente</v>
      </c>
      <c r="GCV476" s="44" t="str">
        <f t="shared" si="543"/>
        <v>Inviable Sanitariamente</v>
      </c>
      <c r="GCW476" s="44" t="str">
        <f t="shared" si="543"/>
        <v>Inviable Sanitariamente</v>
      </c>
      <c r="GCX476" s="44" t="str">
        <f t="shared" si="543"/>
        <v>Inviable Sanitariamente</v>
      </c>
      <c r="GCY476" s="44" t="str">
        <f t="shared" si="543"/>
        <v>Inviable Sanitariamente</v>
      </c>
      <c r="GCZ476" s="44" t="str">
        <f t="shared" si="543"/>
        <v>Inviable Sanitariamente</v>
      </c>
      <c r="GDA476" s="44" t="str">
        <f t="shared" si="543"/>
        <v>Inviable Sanitariamente</v>
      </c>
      <c r="GDB476" s="44" t="str">
        <f t="shared" si="543"/>
        <v>Inviable Sanitariamente</v>
      </c>
      <c r="GDC476" s="44" t="str">
        <f t="shared" si="543"/>
        <v>Inviable Sanitariamente</v>
      </c>
      <c r="GDD476" s="44" t="str">
        <f t="shared" si="544"/>
        <v>Inviable Sanitariamente</v>
      </c>
      <c r="GDE476" s="44" t="str">
        <f t="shared" si="544"/>
        <v>Inviable Sanitariamente</v>
      </c>
      <c r="GDF476" s="44" t="str">
        <f t="shared" si="544"/>
        <v>Inviable Sanitariamente</v>
      </c>
      <c r="GDG476" s="44" t="str">
        <f t="shared" si="544"/>
        <v>Inviable Sanitariamente</v>
      </c>
      <c r="GDH476" s="44" t="str">
        <f t="shared" si="544"/>
        <v>Inviable Sanitariamente</v>
      </c>
      <c r="GDI476" s="44" t="str">
        <f t="shared" si="544"/>
        <v>Inviable Sanitariamente</v>
      </c>
      <c r="GDJ476" s="44" t="str">
        <f t="shared" si="544"/>
        <v>Inviable Sanitariamente</v>
      </c>
      <c r="GDK476" s="44" t="str">
        <f t="shared" si="544"/>
        <v>Inviable Sanitariamente</v>
      </c>
      <c r="GDL476" s="44" t="str">
        <f t="shared" si="544"/>
        <v>Inviable Sanitariamente</v>
      </c>
      <c r="GDM476" s="44" t="str">
        <f t="shared" si="544"/>
        <v>Inviable Sanitariamente</v>
      </c>
      <c r="GDN476" s="44" t="str">
        <f t="shared" si="545"/>
        <v>Inviable Sanitariamente</v>
      </c>
      <c r="GDO476" s="44" t="str">
        <f t="shared" si="545"/>
        <v>Inviable Sanitariamente</v>
      </c>
      <c r="GDP476" s="44" t="str">
        <f t="shared" si="545"/>
        <v>Inviable Sanitariamente</v>
      </c>
      <c r="GDQ476" s="44" t="str">
        <f t="shared" si="545"/>
        <v>Inviable Sanitariamente</v>
      </c>
      <c r="GDR476" s="44" t="str">
        <f t="shared" si="545"/>
        <v>Inviable Sanitariamente</v>
      </c>
      <c r="GDS476" s="44" t="str">
        <f t="shared" si="545"/>
        <v>Inviable Sanitariamente</v>
      </c>
      <c r="GDT476" s="44" t="str">
        <f t="shared" si="545"/>
        <v>Inviable Sanitariamente</v>
      </c>
      <c r="GDU476" s="44" t="str">
        <f t="shared" si="545"/>
        <v>Inviable Sanitariamente</v>
      </c>
      <c r="GDV476" s="44" t="str">
        <f t="shared" si="545"/>
        <v>Inviable Sanitariamente</v>
      </c>
      <c r="GDW476" s="44" t="str">
        <f t="shared" si="545"/>
        <v>Inviable Sanitariamente</v>
      </c>
      <c r="GDX476" s="44" t="str">
        <f t="shared" si="546"/>
        <v>Inviable Sanitariamente</v>
      </c>
      <c r="GDY476" s="44" t="str">
        <f t="shared" si="546"/>
        <v>Inviable Sanitariamente</v>
      </c>
      <c r="GDZ476" s="44" t="str">
        <f t="shared" si="546"/>
        <v>Inviable Sanitariamente</v>
      </c>
      <c r="GEA476" s="44" t="str">
        <f t="shared" si="546"/>
        <v>Inviable Sanitariamente</v>
      </c>
      <c r="GEB476" s="44" t="str">
        <f t="shared" si="546"/>
        <v>Inviable Sanitariamente</v>
      </c>
      <c r="GEC476" s="44" t="str">
        <f t="shared" si="546"/>
        <v>Inviable Sanitariamente</v>
      </c>
      <c r="GED476" s="44" t="str">
        <f t="shared" si="546"/>
        <v>Inviable Sanitariamente</v>
      </c>
      <c r="GEE476" s="44" t="str">
        <f t="shared" si="546"/>
        <v>Inviable Sanitariamente</v>
      </c>
      <c r="GEF476" s="44" t="str">
        <f t="shared" si="546"/>
        <v>Inviable Sanitariamente</v>
      </c>
      <c r="GEG476" s="44" t="str">
        <f t="shared" si="546"/>
        <v>Inviable Sanitariamente</v>
      </c>
      <c r="GEH476" s="44" t="str">
        <f t="shared" si="547"/>
        <v>Inviable Sanitariamente</v>
      </c>
      <c r="GEI476" s="44" t="str">
        <f t="shared" si="547"/>
        <v>Inviable Sanitariamente</v>
      </c>
      <c r="GEJ476" s="44" t="str">
        <f t="shared" si="547"/>
        <v>Inviable Sanitariamente</v>
      </c>
      <c r="GEK476" s="44" t="str">
        <f t="shared" si="547"/>
        <v>Inviable Sanitariamente</v>
      </c>
      <c r="GEL476" s="44" t="str">
        <f t="shared" si="547"/>
        <v>Inviable Sanitariamente</v>
      </c>
      <c r="GEM476" s="44" t="str">
        <f t="shared" si="547"/>
        <v>Inviable Sanitariamente</v>
      </c>
      <c r="GEN476" s="44" t="str">
        <f t="shared" si="547"/>
        <v>Inviable Sanitariamente</v>
      </c>
      <c r="GEO476" s="44" t="str">
        <f t="shared" si="547"/>
        <v>Inviable Sanitariamente</v>
      </c>
      <c r="GEP476" s="44" t="str">
        <f t="shared" si="547"/>
        <v>Inviable Sanitariamente</v>
      </c>
      <c r="GEQ476" s="44" t="str">
        <f t="shared" si="547"/>
        <v>Inviable Sanitariamente</v>
      </c>
      <c r="GER476" s="44" t="str">
        <f t="shared" si="548"/>
        <v>Inviable Sanitariamente</v>
      </c>
      <c r="GES476" s="44" t="str">
        <f t="shared" si="548"/>
        <v>Inviable Sanitariamente</v>
      </c>
      <c r="GET476" s="44" t="str">
        <f t="shared" si="548"/>
        <v>Inviable Sanitariamente</v>
      </c>
      <c r="GEU476" s="44" t="str">
        <f t="shared" si="548"/>
        <v>Inviable Sanitariamente</v>
      </c>
      <c r="GEV476" s="44" t="str">
        <f t="shared" si="548"/>
        <v>Inviable Sanitariamente</v>
      </c>
      <c r="GEW476" s="44" t="str">
        <f t="shared" si="548"/>
        <v>Inviable Sanitariamente</v>
      </c>
      <c r="GEX476" s="44" t="str">
        <f t="shared" si="548"/>
        <v>Inviable Sanitariamente</v>
      </c>
      <c r="GEY476" s="44" t="str">
        <f t="shared" si="548"/>
        <v>Inviable Sanitariamente</v>
      </c>
      <c r="GEZ476" s="44" t="str">
        <f t="shared" si="548"/>
        <v>Inviable Sanitariamente</v>
      </c>
      <c r="GFA476" s="44" t="str">
        <f t="shared" si="548"/>
        <v>Inviable Sanitariamente</v>
      </c>
      <c r="GFB476" s="44" t="str">
        <f t="shared" si="549"/>
        <v>Inviable Sanitariamente</v>
      </c>
      <c r="GFC476" s="44" t="str">
        <f t="shared" si="549"/>
        <v>Inviable Sanitariamente</v>
      </c>
      <c r="GFD476" s="44" t="str">
        <f t="shared" si="549"/>
        <v>Inviable Sanitariamente</v>
      </c>
      <c r="GFE476" s="44" t="str">
        <f t="shared" si="549"/>
        <v>Inviable Sanitariamente</v>
      </c>
      <c r="GFF476" s="44" t="str">
        <f t="shared" si="549"/>
        <v>Inviable Sanitariamente</v>
      </c>
      <c r="GFG476" s="44" t="str">
        <f t="shared" si="549"/>
        <v>Inviable Sanitariamente</v>
      </c>
      <c r="GFH476" s="44" t="str">
        <f t="shared" si="549"/>
        <v>Inviable Sanitariamente</v>
      </c>
      <c r="GFI476" s="44" t="str">
        <f t="shared" si="549"/>
        <v>Inviable Sanitariamente</v>
      </c>
      <c r="GFJ476" s="44" t="str">
        <f t="shared" si="549"/>
        <v>Inviable Sanitariamente</v>
      </c>
      <c r="GFK476" s="44" t="str">
        <f t="shared" si="549"/>
        <v>Inviable Sanitariamente</v>
      </c>
      <c r="GFL476" s="44" t="str">
        <f t="shared" si="550"/>
        <v>Inviable Sanitariamente</v>
      </c>
      <c r="GFM476" s="44" t="str">
        <f t="shared" si="550"/>
        <v>Inviable Sanitariamente</v>
      </c>
      <c r="GFN476" s="44" t="str">
        <f t="shared" si="550"/>
        <v>Inviable Sanitariamente</v>
      </c>
      <c r="GFO476" s="44" t="str">
        <f t="shared" si="550"/>
        <v>Inviable Sanitariamente</v>
      </c>
      <c r="GFP476" s="44" t="str">
        <f t="shared" si="550"/>
        <v>Inviable Sanitariamente</v>
      </c>
      <c r="GFQ476" s="44" t="str">
        <f t="shared" si="550"/>
        <v>Inviable Sanitariamente</v>
      </c>
      <c r="GFR476" s="44" t="str">
        <f t="shared" si="550"/>
        <v>Inviable Sanitariamente</v>
      </c>
      <c r="GFS476" s="44" t="str">
        <f t="shared" si="550"/>
        <v>Inviable Sanitariamente</v>
      </c>
      <c r="GFT476" s="44" t="str">
        <f t="shared" si="550"/>
        <v>Inviable Sanitariamente</v>
      </c>
      <c r="GFU476" s="44" t="str">
        <f t="shared" si="550"/>
        <v>Inviable Sanitariamente</v>
      </c>
      <c r="GFV476" s="44" t="str">
        <f t="shared" si="551"/>
        <v>Inviable Sanitariamente</v>
      </c>
      <c r="GFW476" s="44" t="str">
        <f t="shared" si="551"/>
        <v>Inviable Sanitariamente</v>
      </c>
      <c r="GFX476" s="44" t="str">
        <f t="shared" si="551"/>
        <v>Inviable Sanitariamente</v>
      </c>
      <c r="GFY476" s="44" t="str">
        <f t="shared" si="551"/>
        <v>Inviable Sanitariamente</v>
      </c>
      <c r="GFZ476" s="44" t="str">
        <f t="shared" si="551"/>
        <v>Inviable Sanitariamente</v>
      </c>
      <c r="GGA476" s="44" t="str">
        <f t="shared" si="551"/>
        <v>Inviable Sanitariamente</v>
      </c>
      <c r="GGB476" s="44" t="str">
        <f t="shared" si="551"/>
        <v>Inviable Sanitariamente</v>
      </c>
      <c r="GGC476" s="44" t="str">
        <f t="shared" si="551"/>
        <v>Inviable Sanitariamente</v>
      </c>
      <c r="GGD476" s="44" t="str">
        <f t="shared" si="551"/>
        <v>Inviable Sanitariamente</v>
      </c>
      <c r="GGE476" s="44" t="str">
        <f t="shared" si="551"/>
        <v>Inviable Sanitariamente</v>
      </c>
      <c r="GGF476" s="44" t="str">
        <f t="shared" si="552"/>
        <v>Inviable Sanitariamente</v>
      </c>
      <c r="GGG476" s="44" t="str">
        <f t="shared" si="552"/>
        <v>Inviable Sanitariamente</v>
      </c>
      <c r="GGH476" s="44" t="str">
        <f t="shared" si="552"/>
        <v>Inviable Sanitariamente</v>
      </c>
      <c r="GGI476" s="44" t="str">
        <f t="shared" si="552"/>
        <v>Inviable Sanitariamente</v>
      </c>
      <c r="GGJ476" s="44" t="str">
        <f t="shared" si="552"/>
        <v>Inviable Sanitariamente</v>
      </c>
      <c r="GGK476" s="44" t="str">
        <f t="shared" si="552"/>
        <v>Inviable Sanitariamente</v>
      </c>
      <c r="GGL476" s="44" t="str">
        <f t="shared" si="552"/>
        <v>Inviable Sanitariamente</v>
      </c>
      <c r="GGM476" s="44" t="str">
        <f t="shared" si="552"/>
        <v>Inviable Sanitariamente</v>
      </c>
      <c r="GGN476" s="44" t="str">
        <f t="shared" si="552"/>
        <v>Inviable Sanitariamente</v>
      </c>
      <c r="GGO476" s="44" t="str">
        <f t="shared" si="552"/>
        <v>Inviable Sanitariamente</v>
      </c>
      <c r="GGP476" s="44" t="str">
        <f t="shared" si="553"/>
        <v>Inviable Sanitariamente</v>
      </c>
      <c r="GGQ476" s="44" t="str">
        <f t="shared" si="553"/>
        <v>Inviable Sanitariamente</v>
      </c>
      <c r="GGR476" s="44" t="str">
        <f t="shared" si="553"/>
        <v>Inviable Sanitariamente</v>
      </c>
      <c r="GGS476" s="44" t="str">
        <f t="shared" si="553"/>
        <v>Inviable Sanitariamente</v>
      </c>
      <c r="GGT476" s="44" t="str">
        <f t="shared" si="553"/>
        <v>Inviable Sanitariamente</v>
      </c>
      <c r="GGU476" s="44" t="str">
        <f t="shared" si="553"/>
        <v>Inviable Sanitariamente</v>
      </c>
      <c r="GGV476" s="44" t="str">
        <f t="shared" si="553"/>
        <v>Inviable Sanitariamente</v>
      </c>
      <c r="GGW476" s="44" t="str">
        <f t="shared" si="553"/>
        <v>Inviable Sanitariamente</v>
      </c>
      <c r="GGX476" s="44" t="str">
        <f t="shared" si="553"/>
        <v>Inviable Sanitariamente</v>
      </c>
      <c r="GGY476" s="44" t="str">
        <f t="shared" si="553"/>
        <v>Inviable Sanitariamente</v>
      </c>
      <c r="GGZ476" s="44" t="str">
        <f t="shared" si="554"/>
        <v>Inviable Sanitariamente</v>
      </c>
      <c r="GHA476" s="44" t="str">
        <f t="shared" si="554"/>
        <v>Inviable Sanitariamente</v>
      </c>
      <c r="GHB476" s="44" t="str">
        <f t="shared" si="554"/>
        <v>Inviable Sanitariamente</v>
      </c>
      <c r="GHC476" s="44" t="str">
        <f t="shared" si="554"/>
        <v>Inviable Sanitariamente</v>
      </c>
      <c r="GHD476" s="44" t="str">
        <f t="shared" si="554"/>
        <v>Inviable Sanitariamente</v>
      </c>
      <c r="GHE476" s="44" t="str">
        <f t="shared" si="554"/>
        <v>Inviable Sanitariamente</v>
      </c>
      <c r="GHF476" s="44" t="str">
        <f t="shared" si="554"/>
        <v>Inviable Sanitariamente</v>
      </c>
      <c r="GHG476" s="44" t="str">
        <f t="shared" si="554"/>
        <v>Inviable Sanitariamente</v>
      </c>
      <c r="GHH476" s="44" t="str">
        <f t="shared" si="554"/>
        <v>Inviable Sanitariamente</v>
      </c>
      <c r="GHI476" s="44" t="str">
        <f t="shared" si="554"/>
        <v>Inviable Sanitariamente</v>
      </c>
      <c r="GHJ476" s="44" t="str">
        <f t="shared" si="555"/>
        <v>Inviable Sanitariamente</v>
      </c>
      <c r="GHK476" s="44" t="str">
        <f t="shared" si="555"/>
        <v>Inviable Sanitariamente</v>
      </c>
      <c r="GHL476" s="44" t="str">
        <f t="shared" si="555"/>
        <v>Inviable Sanitariamente</v>
      </c>
      <c r="GHM476" s="44" t="str">
        <f t="shared" si="555"/>
        <v>Inviable Sanitariamente</v>
      </c>
      <c r="GHN476" s="44" t="str">
        <f t="shared" si="555"/>
        <v>Inviable Sanitariamente</v>
      </c>
      <c r="GHO476" s="44" t="str">
        <f t="shared" si="555"/>
        <v>Inviable Sanitariamente</v>
      </c>
      <c r="GHP476" s="44" t="str">
        <f t="shared" si="555"/>
        <v>Inviable Sanitariamente</v>
      </c>
      <c r="GHQ476" s="44" t="str">
        <f t="shared" si="555"/>
        <v>Inviable Sanitariamente</v>
      </c>
      <c r="GHR476" s="44" t="str">
        <f t="shared" si="555"/>
        <v>Inviable Sanitariamente</v>
      </c>
      <c r="GHS476" s="44" t="str">
        <f t="shared" si="555"/>
        <v>Inviable Sanitariamente</v>
      </c>
      <c r="GHT476" s="44" t="str">
        <f t="shared" si="556"/>
        <v>Inviable Sanitariamente</v>
      </c>
      <c r="GHU476" s="44" t="str">
        <f t="shared" si="556"/>
        <v>Inviable Sanitariamente</v>
      </c>
      <c r="GHV476" s="44" t="str">
        <f t="shared" si="556"/>
        <v>Inviable Sanitariamente</v>
      </c>
      <c r="GHW476" s="44" t="str">
        <f t="shared" si="556"/>
        <v>Inviable Sanitariamente</v>
      </c>
      <c r="GHX476" s="44" t="str">
        <f t="shared" si="556"/>
        <v>Inviable Sanitariamente</v>
      </c>
      <c r="GHY476" s="44" t="str">
        <f t="shared" si="556"/>
        <v>Inviable Sanitariamente</v>
      </c>
      <c r="GHZ476" s="44" t="str">
        <f t="shared" si="556"/>
        <v>Inviable Sanitariamente</v>
      </c>
      <c r="GIA476" s="44" t="str">
        <f t="shared" si="556"/>
        <v>Inviable Sanitariamente</v>
      </c>
      <c r="GIB476" s="44" t="str">
        <f t="shared" si="556"/>
        <v>Inviable Sanitariamente</v>
      </c>
      <c r="GIC476" s="44" t="str">
        <f t="shared" si="556"/>
        <v>Inviable Sanitariamente</v>
      </c>
      <c r="GID476" s="44" t="str">
        <f t="shared" si="557"/>
        <v>Inviable Sanitariamente</v>
      </c>
      <c r="GIE476" s="44" t="str">
        <f t="shared" si="557"/>
        <v>Inviable Sanitariamente</v>
      </c>
      <c r="GIF476" s="44" t="str">
        <f t="shared" si="557"/>
        <v>Inviable Sanitariamente</v>
      </c>
      <c r="GIG476" s="44" t="str">
        <f t="shared" si="557"/>
        <v>Inviable Sanitariamente</v>
      </c>
      <c r="GIH476" s="44" t="str">
        <f t="shared" si="557"/>
        <v>Inviable Sanitariamente</v>
      </c>
      <c r="GII476" s="44" t="str">
        <f t="shared" si="557"/>
        <v>Inviable Sanitariamente</v>
      </c>
      <c r="GIJ476" s="44" t="str">
        <f t="shared" si="557"/>
        <v>Inviable Sanitariamente</v>
      </c>
      <c r="GIK476" s="44" t="str">
        <f t="shared" si="557"/>
        <v>Inviable Sanitariamente</v>
      </c>
      <c r="GIL476" s="44" t="str">
        <f t="shared" si="557"/>
        <v>Inviable Sanitariamente</v>
      </c>
      <c r="GIM476" s="44" t="str">
        <f t="shared" si="557"/>
        <v>Inviable Sanitariamente</v>
      </c>
      <c r="GIN476" s="44" t="str">
        <f t="shared" si="558"/>
        <v>Inviable Sanitariamente</v>
      </c>
      <c r="GIO476" s="44" t="str">
        <f t="shared" si="558"/>
        <v>Inviable Sanitariamente</v>
      </c>
      <c r="GIP476" s="44" t="str">
        <f t="shared" si="558"/>
        <v>Inviable Sanitariamente</v>
      </c>
      <c r="GIQ476" s="44" t="str">
        <f t="shared" si="558"/>
        <v>Inviable Sanitariamente</v>
      </c>
      <c r="GIR476" s="44" t="str">
        <f t="shared" si="558"/>
        <v>Inviable Sanitariamente</v>
      </c>
      <c r="GIS476" s="44" t="str">
        <f t="shared" si="558"/>
        <v>Inviable Sanitariamente</v>
      </c>
      <c r="GIT476" s="44" t="str">
        <f t="shared" si="558"/>
        <v>Inviable Sanitariamente</v>
      </c>
      <c r="GIU476" s="44" t="str">
        <f t="shared" si="558"/>
        <v>Inviable Sanitariamente</v>
      </c>
      <c r="GIV476" s="44" t="str">
        <f t="shared" si="558"/>
        <v>Inviable Sanitariamente</v>
      </c>
      <c r="GIW476" s="44" t="str">
        <f t="shared" si="558"/>
        <v>Inviable Sanitariamente</v>
      </c>
      <c r="GIX476" s="44" t="str">
        <f t="shared" si="559"/>
        <v>Inviable Sanitariamente</v>
      </c>
      <c r="GIY476" s="44" t="str">
        <f t="shared" si="559"/>
        <v>Inviable Sanitariamente</v>
      </c>
      <c r="GIZ476" s="44" t="str">
        <f t="shared" si="559"/>
        <v>Inviable Sanitariamente</v>
      </c>
      <c r="GJA476" s="44" t="str">
        <f t="shared" si="559"/>
        <v>Inviable Sanitariamente</v>
      </c>
      <c r="GJB476" s="44" t="str">
        <f t="shared" si="559"/>
        <v>Inviable Sanitariamente</v>
      </c>
      <c r="GJC476" s="44" t="str">
        <f t="shared" si="559"/>
        <v>Inviable Sanitariamente</v>
      </c>
      <c r="GJD476" s="44" t="str">
        <f t="shared" si="559"/>
        <v>Inviable Sanitariamente</v>
      </c>
      <c r="GJE476" s="44" t="str">
        <f t="shared" si="559"/>
        <v>Inviable Sanitariamente</v>
      </c>
      <c r="GJF476" s="44" t="str">
        <f t="shared" si="559"/>
        <v>Inviable Sanitariamente</v>
      </c>
      <c r="GJG476" s="44" t="str">
        <f t="shared" si="559"/>
        <v>Inviable Sanitariamente</v>
      </c>
      <c r="GJH476" s="44" t="str">
        <f t="shared" si="560"/>
        <v>Inviable Sanitariamente</v>
      </c>
      <c r="GJI476" s="44" t="str">
        <f t="shared" si="560"/>
        <v>Inviable Sanitariamente</v>
      </c>
      <c r="GJJ476" s="44" t="str">
        <f t="shared" si="560"/>
        <v>Inviable Sanitariamente</v>
      </c>
      <c r="GJK476" s="44" t="str">
        <f t="shared" si="560"/>
        <v>Inviable Sanitariamente</v>
      </c>
      <c r="GJL476" s="44" t="str">
        <f t="shared" si="560"/>
        <v>Inviable Sanitariamente</v>
      </c>
      <c r="GJM476" s="44" t="str">
        <f t="shared" si="560"/>
        <v>Inviable Sanitariamente</v>
      </c>
      <c r="GJN476" s="44" t="str">
        <f t="shared" si="560"/>
        <v>Inviable Sanitariamente</v>
      </c>
      <c r="GJO476" s="44" t="str">
        <f t="shared" si="560"/>
        <v>Inviable Sanitariamente</v>
      </c>
      <c r="GJP476" s="44" t="str">
        <f t="shared" si="560"/>
        <v>Inviable Sanitariamente</v>
      </c>
      <c r="GJQ476" s="44" t="str">
        <f t="shared" si="560"/>
        <v>Inviable Sanitariamente</v>
      </c>
      <c r="GJR476" s="44" t="str">
        <f t="shared" si="561"/>
        <v>Inviable Sanitariamente</v>
      </c>
      <c r="GJS476" s="44" t="str">
        <f t="shared" si="561"/>
        <v>Inviable Sanitariamente</v>
      </c>
      <c r="GJT476" s="44" t="str">
        <f t="shared" si="561"/>
        <v>Inviable Sanitariamente</v>
      </c>
      <c r="GJU476" s="44" t="str">
        <f t="shared" si="561"/>
        <v>Inviable Sanitariamente</v>
      </c>
      <c r="GJV476" s="44" t="str">
        <f t="shared" si="561"/>
        <v>Inviable Sanitariamente</v>
      </c>
      <c r="GJW476" s="44" t="str">
        <f t="shared" si="561"/>
        <v>Inviable Sanitariamente</v>
      </c>
      <c r="GJX476" s="44" t="str">
        <f t="shared" si="561"/>
        <v>Inviable Sanitariamente</v>
      </c>
      <c r="GJY476" s="44" t="str">
        <f t="shared" si="561"/>
        <v>Inviable Sanitariamente</v>
      </c>
      <c r="GJZ476" s="44" t="str">
        <f t="shared" si="561"/>
        <v>Inviable Sanitariamente</v>
      </c>
      <c r="GKA476" s="44" t="str">
        <f t="shared" si="561"/>
        <v>Inviable Sanitariamente</v>
      </c>
      <c r="GKB476" s="44" t="str">
        <f t="shared" si="562"/>
        <v>Inviable Sanitariamente</v>
      </c>
      <c r="GKC476" s="44" t="str">
        <f t="shared" si="562"/>
        <v>Inviable Sanitariamente</v>
      </c>
      <c r="GKD476" s="44" t="str">
        <f t="shared" si="562"/>
        <v>Inviable Sanitariamente</v>
      </c>
      <c r="GKE476" s="44" t="str">
        <f t="shared" si="562"/>
        <v>Inviable Sanitariamente</v>
      </c>
      <c r="GKF476" s="44" t="str">
        <f t="shared" si="562"/>
        <v>Inviable Sanitariamente</v>
      </c>
      <c r="GKG476" s="44" t="str">
        <f t="shared" si="562"/>
        <v>Inviable Sanitariamente</v>
      </c>
      <c r="GKH476" s="44" t="str">
        <f t="shared" si="562"/>
        <v>Inviable Sanitariamente</v>
      </c>
      <c r="GKI476" s="44" t="str">
        <f t="shared" si="562"/>
        <v>Inviable Sanitariamente</v>
      </c>
      <c r="GKJ476" s="44" t="str">
        <f t="shared" si="562"/>
        <v>Inviable Sanitariamente</v>
      </c>
      <c r="GKK476" s="44" t="str">
        <f t="shared" si="562"/>
        <v>Inviable Sanitariamente</v>
      </c>
      <c r="GKL476" s="44" t="str">
        <f t="shared" si="563"/>
        <v>Inviable Sanitariamente</v>
      </c>
      <c r="GKM476" s="44" t="str">
        <f t="shared" si="563"/>
        <v>Inviable Sanitariamente</v>
      </c>
      <c r="GKN476" s="44" t="str">
        <f t="shared" si="563"/>
        <v>Inviable Sanitariamente</v>
      </c>
      <c r="GKO476" s="44" t="str">
        <f t="shared" si="563"/>
        <v>Inviable Sanitariamente</v>
      </c>
      <c r="GKP476" s="44" t="str">
        <f t="shared" si="563"/>
        <v>Inviable Sanitariamente</v>
      </c>
      <c r="GKQ476" s="44" t="str">
        <f t="shared" si="563"/>
        <v>Inviable Sanitariamente</v>
      </c>
      <c r="GKR476" s="44" t="str">
        <f t="shared" si="563"/>
        <v>Inviable Sanitariamente</v>
      </c>
      <c r="GKS476" s="44" t="str">
        <f t="shared" si="563"/>
        <v>Inviable Sanitariamente</v>
      </c>
      <c r="GKT476" s="44" t="str">
        <f t="shared" si="563"/>
        <v>Inviable Sanitariamente</v>
      </c>
      <c r="GKU476" s="44" t="str">
        <f t="shared" si="563"/>
        <v>Inviable Sanitariamente</v>
      </c>
      <c r="GKV476" s="44" t="str">
        <f t="shared" si="564"/>
        <v>Inviable Sanitariamente</v>
      </c>
      <c r="GKW476" s="44" t="str">
        <f t="shared" si="564"/>
        <v>Inviable Sanitariamente</v>
      </c>
      <c r="GKX476" s="44" t="str">
        <f t="shared" si="564"/>
        <v>Inviable Sanitariamente</v>
      </c>
      <c r="GKY476" s="44" t="str">
        <f t="shared" si="564"/>
        <v>Inviable Sanitariamente</v>
      </c>
      <c r="GKZ476" s="44" t="str">
        <f t="shared" si="564"/>
        <v>Inviable Sanitariamente</v>
      </c>
      <c r="GLA476" s="44" t="str">
        <f t="shared" si="564"/>
        <v>Inviable Sanitariamente</v>
      </c>
      <c r="GLB476" s="44" t="str">
        <f t="shared" si="564"/>
        <v>Inviable Sanitariamente</v>
      </c>
      <c r="GLC476" s="44" t="str">
        <f t="shared" si="564"/>
        <v>Inviable Sanitariamente</v>
      </c>
      <c r="GLD476" s="44" t="str">
        <f t="shared" si="564"/>
        <v>Inviable Sanitariamente</v>
      </c>
      <c r="GLE476" s="44" t="str">
        <f t="shared" si="564"/>
        <v>Inviable Sanitariamente</v>
      </c>
      <c r="GLF476" s="44" t="str">
        <f t="shared" si="565"/>
        <v>Inviable Sanitariamente</v>
      </c>
      <c r="GLG476" s="44" t="str">
        <f t="shared" si="565"/>
        <v>Inviable Sanitariamente</v>
      </c>
      <c r="GLH476" s="44" t="str">
        <f t="shared" si="565"/>
        <v>Inviable Sanitariamente</v>
      </c>
      <c r="GLI476" s="44" t="str">
        <f t="shared" si="565"/>
        <v>Inviable Sanitariamente</v>
      </c>
      <c r="GLJ476" s="44" t="str">
        <f t="shared" si="565"/>
        <v>Inviable Sanitariamente</v>
      </c>
      <c r="GLK476" s="44" t="str">
        <f t="shared" si="565"/>
        <v>Inviable Sanitariamente</v>
      </c>
      <c r="GLL476" s="44" t="str">
        <f t="shared" si="565"/>
        <v>Inviable Sanitariamente</v>
      </c>
      <c r="GLM476" s="44" t="str">
        <f t="shared" si="565"/>
        <v>Inviable Sanitariamente</v>
      </c>
      <c r="GLN476" s="44" t="str">
        <f t="shared" si="565"/>
        <v>Inviable Sanitariamente</v>
      </c>
      <c r="GLO476" s="44" t="str">
        <f t="shared" si="565"/>
        <v>Inviable Sanitariamente</v>
      </c>
      <c r="GLP476" s="44" t="str">
        <f t="shared" si="566"/>
        <v>Inviable Sanitariamente</v>
      </c>
      <c r="GLQ476" s="44" t="str">
        <f t="shared" si="566"/>
        <v>Inviable Sanitariamente</v>
      </c>
      <c r="GLR476" s="44" t="str">
        <f t="shared" si="566"/>
        <v>Inviable Sanitariamente</v>
      </c>
      <c r="GLS476" s="44" t="str">
        <f t="shared" si="566"/>
        <v>Inviable Sanitariamente</v>
      </c>
      <c r="GLT476" s="44" t="str">
        <f t="shared" si="566"/>
        <v>Inviable Sanitariamente</v>
      </c>
      <c r="GLU476" s="44" t="str">
        <f t="shared" si="566"/>
        <v>Inviable Sanitariamente</v>
      </c>
      <c r="GLV476" s="44" t="str">
        <f t="shared" si="566"/>
        <v>Inviable Sanitariamente</v>
      </c>
      <c r="GLW476" s="44" t="str">
        <f t="shared" si="566"/>
        <v>Inviable Sanitariamente</v>
      </c>
      <c r="GLX476" s="44" t="str">
        <f t="shared" si="566"/>
        <v>Inviable Sanitariamente</v>
      </c>
      <c r="GLY476" s="44" t="str">
        <f t="shared" si="566"/>
        <v>Inviable Sanitariamente</v>
      </c>
      <c r="GLZ476" s="44" t="str">
        <f t="shared" si="567"/>
        <v>Inviable Sanitariamente</v>
      </c>
      <c r="GMA476" s="44" t="str">
        <f t="shared" si="567"/>
        <v>Inviable Sanitariamente</v>
      </c>
      <c r="GMB476" s="44" t="str">
        <f t="shared" si="567"/>
        <v>Inviable Sanitariamente</v>
      </c>
      <c r="GMC476" s="44" t="str">
        <f t="shared" si="567"/>
        <v>Inviable Sanitariamente</v>
      </c>
      <c r="GMD476" s="44" t="str">
        <f t="shared" si="567"/>
        <v>Inviable Sanitariamente</v>
      </c>
      <c r="GME476" s="44" t="str">
        <f t="shared" si="567"/>
        <v>Inviable Sanitariamente</v>
      </c>
      <c r="GMF476" s="44" t="str">
        <f t="shared" si="567"/>
        <v>Inviable Sanitariamente</v>
      </c>
      <c r="GMG476" s="44" t="str">
        <f t="shared" si="567"/>
        <v>Inviable Sanitariamente</v>
      </c>
      <c r="GMH476" s="44" t="str">
        <f t="shared" si="567"/>
        <v>Inviable Sanitariamente</v>
      </c>
      <c r="GMI476" s="44" t="str">
        <f t="shared" si="567"/>
        <v>Inviable Sanitariamente</v>
      </c>
      <c r="GMJ476" s="44" t="str">
        <f t="shared" si="568"/>
        <v>Inviable Sanitariamente</v>
      </c>
      <c r="GMK476" s="44" t="str">
        <f t="shared" si="568"/>
        <v>Inviable Sanitariamente</v>
      </c>
      <c r="GML476" s="44" t="str">
        <f t="shared" si="568"/>
        <v>Inviable Sanitariamente</v>
      </c>
      <c r="GMM476" s="44" t="str">
        <f t="shared" si="568"/>
        <v>Inviable Sanitariamente</v>
      </c>
      <c r="GMN476" s="44" t="str">
        <f t="shared" si="568"/>
        <v>Inviable Sanitariamente</v>
      </c>
      <c r="GMO476" s="44" t="str">
        <f t="shared" si="568"/>
        <v>Inviable Sanitariamente</v>
      </c>
      <c r="GMP476" s="44" t="str">
        <f t="shared" si="568"/>
        <v>Inviable Sanitariamente</v>
      </c>
      <c r="GMQ476" s="44" t="str">
        <f t="shared" si="568"/>
        <v>Inviable Sanitariamente</v>
      </c>
      <c r="GMR476" s="44" t="str">
        <f t="shared" si="568"/>
        <v>Inviable Sanitariamente</v>
      </c>
      <c r="GMS476" s="44" t="str">
        <f t="shared" si="568"/>
        <v>Inviable Sanitariamente</v>
      </c>
      <c r="GMT476" s="44" t="str">
        <f t="shared" si="569"/>
        <v>Inviable Sanitariamente</v>
      </c>
      <c r="GMU476" s="44" t="str">
        <f t="shared" si="569"/>
        <v>Inviable Sanitariamente</v>
      </c>
      <c r="GMV476" s="44" t="str">
        <f t="shared" si="569"/>
        <v>Inviable Sanitariamente</v>
      </c>
      <c r="GMW476" s="44" t="str">
        <f t="shared" si="569"/>
        <v>Inviable Sanitariamente</v>
      </c>
      <c r="GMX476" s="44" t="str">
        <f t="shared" si="569"/>
        <v>Inviable Sanitariamente</v>
      </c>
      <c r="GMY476" s="44" t="str">
        <f t="shared" si="569"/>
        <v>Inviable Sanitariamente</v>
      </c>
      <c r="GMZ476" s="44" t="str">
        <f t="shared" si="569"/>
        <v>Inviable Sanitariamente</v>
      </c>
      <c r="GNA476" s="44" t="str">
        <f t="shared" si="569"/>
        <v>Inviable Sanitariamente</v>
      </c>
      <c r="GNB476" s="44" t="str">
        <f t="shared" si="569"/>
        <v>Inviable Sanitariamente</v>
      </c>
      <c r="GNC476" s="44" t="str">
        <f t="shared" si="569"/>
        <v>Inviable Sanitariamente</v>
      </c>
      <c r="GND476" s="44" t="str">
        <f t="shared" si="570"/>
        <v>Inviable Sanitariamente</v>
      </c>
      <c r="GNE476" s="44" t="str">
        <f t="shared" si="570"/>
        <v>Inviable Sanitariamente</v>
      </c>
      <c r="GNF476" s="44" t="str">
        <f t="shared" si="570"/>
        <v>Inviable Sanitariamente</v>
      </c>
      <c r="GNG476" s="44" t="str">
        <f t="shared" si="570"/>
        <v>Inviable Sanitariamente</v>
      </c>
      <c r="GNH476" s="44" t="str">
        <f t="shared" si="570"/>
        <v>Inviable Sanitariamente</v>
      </c>
      <c r="GNI476" s="44" t="str">
        <f t="shared" si="570"/>
        <v>Inviable Sanitariamente</v>
      </c>
      <c r="GNJ476" s="44" t="str">
        <f t="shared" si="570"/>
        <v>Inviable Sanitariamente</v>
      </c>
      <c r="GNK476" s="44" t="str">
        <f t="shared" si="570"/>
        <v>Inviable Sanitariamente</v>
      </c>
      <c r="GNL476" s="44" t="str">
        <f t="shared" si="570"/>
        <v>Inviable Sanitariamente</v>
      </c>
      <c r="GNM476" s="44" t="str">
        <f t="shared" si="570"/>
        <v>Inviable Sanitariamente</v>
      </c>
      <c r="GNN476" s="44" t="str">
        <f t="shared" si="571"/>
        <v>Inviable Sanitariamente</v>
      </c>
      <c r="GNO476" s="44" t="str">
        <f t="shared" si="571"/>
        <v>Inviable Sanitariamente</v>
      </c>
      <c r="GNP476" s="44" t="str">
        <f t="shared" si="571"/>
        <v>Inviable Sanitariamente</v>
      </c>
      <c r="GNQ476" s="44" t="str">
        <f t="shared" si="571"/>
        <v>Inviable Sanitariamente</v>
      </c>
      <c r="GNR476" s="44" t="str">
        <f t="shared" si="571"/>
        <v>Inviable Sanitariamente</v>
      </c>
      <c r="GNS476" s="44" t="str">
        <f t="shared" si="571"/>
        <v>Inviable Sanitariamente</v>
      </c>
      <c r="GNT476" s="44" t="str">
        <f t="shared" si="571"/>
        <v>Inviable Sanitariamente</v>
      </c>
      <c r="GNU476" s="44" t="str">
        <f t="shared" si="571"/>
        <v>Inviable Sanitariamente</v>
      </c>
      <c r="GNV476" s="44" t="str">
        <f t="shared" si="571"/>
        <v>Inviable Sanitariamente</v>
      </c>
      <c r="GNW476" s="44" t="str">
        <f t="shared" si="571"/>
        <v>Inviable Sanitariamente</v>
      </c>
      <c r="GNX476" s="44" t="str">
        <f t="shared" si="572"/>
        <v>Inviable Sanitariamente</v>
      </c>
      <c r="GNY476" s="44" t="str">
        <f t="shared" si="572"/>
        <v>Inviable Sanitariamente</v>
      </c>
      <c r="GNZ476" s="44" t="str">
        <f t="shared" si="572"/>
        <v>Inviable Sanitariamente</v>
      </c>
      <c r="GOA476" s="44" t="str">
        <f t="shared" si="572"/>
        <v>Inviable Sanitariamente</v>
      </c>
      <c r="GOB476" s="44" t="str">
        <f t="shared" si="572"/>
        <v>Inviable Sanitariamente</v>
      </c>
      <c r="GOC476" s="44" t="str">
        <f t="shared" si="572"/>
        <v>Inviable Sanitariamente</v>
      </c>
      <c r="GOD476" s="44" t="str">
        <f t="shared" si="572"/>
        <v>Inviable Sanitariamente</v>
      </c>
      <c r="GOE476" s="44" t="str">
        <f t="shared" si="572"/>
        <v>Inviable Sanitariamente</v>
      </c>
      <c r="GOF476" s="44" t="str">
        <f t="shared" si="572"/>
        <v>Inviable Sanitariamente</v>
      </c>
      <c r="GOG476" s="44" t="str">
        <f t="shared" si="572"/>
        <v>Inviable Sanitariamente</v>
      </c>
      <c r="GOH476" s="44" t="str">
        <f t="shared" si="573"/>
        <v>Inviable Sanitariamente</v>
      </c>
      <c r="GOI476" s="44" t="str">
        <f t="shared" si="573"/>
        <v>Inviable Sanitariamente</v>
      </c>
      <c r="GOJ476" s="44" t="str">
        <f t="shared" si="573"/>
        <v>Inviable Sanitariamente</v>
      </c>
      <c r="GOK476" s="44" t="str">
        <f t="shared" si="573"/>
        <v>Inviable Sanitariamente</v>
      </c>
      <c r="GOL476" s="44" t="str">
        <f t="shared" si="573"/>
        <v>Inviable Sanitariamente</v>
      </c>
      <c r="GOM476" s="44" t="str">
        <f t="shared" si="573"/>
        <v>Inviable Sanitariamente</v>
      </c>
      <c r="GON476" s="44" t="str">
        <f t="shared" si="573"/>
        <v>Inviable Sanitariamente</v>
      </c>
      <c r="GOO476" s="44" t="str">
        <f t="shared" si="573"/>
        <v>Inviable Sanitariamente</v>
      </c>
      <c r="GOP476" s="44" t="str">
        <f t="shared" si="573"/>
        <v>Inviable Sanitariamente</v>
      </c>
      <c r="GOQ476" s="44" t="str">
        <f t="shared" si="573"/>
        <v>Inviable Sanitariamente</v>
      </c>
      <c r="GOR476" s="44" t="str">
        <f t="shared" si="574"/>
        <v>Inviable Sanitariamente</v>
      </c>
      <c r="GOS476" s="44" t="str">
        <f t="shared" si="574"/>
        <v>Inviable Sanitariamente</v>
      </c>
      <c r="GOT476" s="44" t="str">
        <f t="shared" si="574"/>
        <v>Inviable Sanitariamente</v>
      </c>
      <c r="GOU476" s="44" t="str">
        <f t="shared" si="574"/>
        <v>Inviable Sanitariamente</v>
      </c>
      <c r="GOV476" s="44" t="str">
        <f t="shared" si="574"/>
        <v>Inviable Sanitariamente</v>
      </c>
      <c r="GOW476" s="44" t="str">
        <f t="shared" si="574"/>
        <v>Inviable Sanitariamente</v>
      </c>
      <c r="GOX476" s="44" t="str">
        <f t="shared" si="574"/>
        <v>Inviable Sanitariamente</v>
      </c>
      <c r="GOY476" s="44" t="str">
        <f t="shared" si="574"/>
        <v>Inviable Sanitariamente</v>
      </c>
      <c r="GOZ476" s="44" t="str">
        <f t="shared" si="574"/>
        <v>Inviable Sanitariamente</v>
      </c>
      <c r="GPA476" s="44" t="str">
        <f t="shared" si="574"/>
        <v>Inviable Sanitariamente</v>
      </c>
      <c r="GPB476" s="44" t="str">
        <f t="shared" si="575"/>
        <v>Inviable Sanitariamente</v>
      </c>
      <c r="GPC476" s="44" t="str">
        <f t="shared" si="575"/>
        <v>Inviable Sanitariamente</v>
      </c>
      <c r="GPD476" s="44" t="str">
        <f t="shared" si="575"/>
        <v>Inviable Sanitariamente</v>
      </c>
      <c r="GPE476" s="44" t="str">
        <f t="shared" si="575"/>
        <v>Inviable Sanitariamente</v>
      </c>
      <c r="GPF476" s="44" t="str">
        <f t="shared" si="575"/>
        <v>Inviable Sanitariamente</v>
      </c>
      <c r="GPG476" s="44" t="str">
        <f t="shared" si="575"/>
        <v>Inviable Sanitariamente</v>
      </c>
      <c r="GPH476" s="44" t="str">
        <f t="shared" si="575"/>
        <v>Inviable Sanitariamente</v>
      </c>
      <c r="GPI476" s="44" t="str">
        <f t="shared" si="575"/>
        <v>Inviable Sanitariamente</v>
      </c>
      <c r="GPJ476" s="44" t="str">
        <f t="shared" si="575"/>
        <v>Inviable Sanitariamente</v>
      </c>
      <c r="GPK476" s="44" t="str">
        <f t="shared" si="575"/>
        <v>Inviable Sanitariamente</v>
      </c>
      <c r="GPL476" s="44" t="str">
        <f t="shared" si="576"/>
        <v>Inviable Sanitariamente</v>
      </c>
      <c r="GPM476" s="44" t="str">
        <f t="shared" si="576"/>
        <v>Inviable Sanitariamente</v>
      </c>
      <c r="GPN476" s="44" t="str">
        <f t="shared" si="576"/>
        <v>Inviable Sanitariamente</v>
      </c>
      <c r="GPO476" s="44" t="str">
        <f t="shared" si="576"/>
        <v>Inviable Sanitariamente</v>
      </c>
      <c r="GPP476" s="44" t="str">
        <f t="shared" si="576"/>
        <v>Inviable Sanitariamente</v>
      </c>
      <c r="GPQ476" s="44" t="str">
        <f t="shared" si="576"/>
        <v>Inviable Sanitariamente</v>
      </c>
      <c r="GPR476" s="44" t="str">
        <f t="shared" si="576"/>
        <v>Inviable Sanitariamente</v>
      </c>
      <c r="GPS476" s="44" t="str">
        <f t="shared" si="576"/>
        <v>Inviable Sanitariamente</v>
      </c>
      <c r="GPT476" s="44" t="str">
        <f t="shared" si="576"/>
        <v>Inviable Sanitariamente</v>
      </c>
      <c r="GPU476" s="44" t="str">
        <f t="shared" si="576"/>
        <v>Inviable Sanitariamente</v>
      </c>
      <c r="GPV476" s="44" t="str">
        <f t="shared" si="577"/>
        <v>Inviable Sanitariamente</v>
      </c>
      <c r="GPW476" s="44" t="str">
        <f t="shared" si="577"/>
        <v>Inviable Sanitariamente</v>
      </c>
      <c r="GPX476" s="44" t="str">
        <f t="shared" si="577"/>
        <v>Inviable Sanitariamente</v>
      </c>
      <c r="GPY476" s="44" t="str">
        <f t="shared" si="577"/>
        <v>Inviable Sanitariamente</v>
      </c>
      <c r="GPZ476" s="44" t="str">
        <f t="shared" si="577"/>
        <v>Inviable Sanitariamente</v>
      </c>
      <c r="GQA476" s="44" t="str">
        <f t="shared" si="577"/>
        <v>Inviable Sanitariamente</v>
      </c>
      <c r="GQB476" s="44" t="str">
        <f t="shared" si="577"/>
        <v>Inviable Sanitariamente</v>
      </c>
      <c r="GQC476" s="44" t="str">
        <f t="shared" si="577"/>
        <v>Inviable Sanitariamente</v>
      </c>
      <c r="GQD476" s="44" t="str">
        <f t="shared" si="577"/>
        <v>Inviable Sanitariamente</v>
      </c>
      <c r="GQE476" s="44" t="str">
        <f t="shared" si="577"/>
        <v>Inviable Sanitariamente</v>
      </c>
      <c r="GQF476" s="44" t="str">
        <f t="shared" si="578"/>
        <v>Inviable Sanitariamente</v>
      </c>
      <c r="GQG476" s="44" t="str">
        <f t="shared" si="578"/>
        <v>Inviable Sanitariamente</v>
      </c>
      <c r="GQH476" s="44" t="str">
        <f t="shared" si="578"/>
        <v>Inviable Sanitariamente</v>
      </c>
      <c r="GQI476" s="44" t="str">
        <f t="shared" si="578"/>
        <v>Inviable Sanitariamente</v>
      </c>
      <c r="GQJ476" s="44" t="str">
        <f t="shared" si="578"/>
        <v>Inviable Sanitariamente</v>
      </c>
      <c r="GQK476" s="44" t="str">
        <f t="shared" si="578"/>
        <v>Inviable Sanitariamente</v>
      </c>
      <c r="GQL476" s="44" t="str">
        <f t="shared" si="578"/>
        <v>Inviable Sanitariamente</v>
      </c>
      <c r="GQM476" s="44" t="str">
        <f t="shared" si="578"/>
        <v>Inviable Sanitariamente</v>
      </c>
      <c r="GQN476" s="44" t="str">
        <f t="shared" si="578"/>
        <v>Inviable Sanitariamente</v>
      </c>
      <c r="GQO476" s="44" t="str">
        <f t="shared" si="578"/>
        <v>Inviable Sanitariamente</v>
      </c>
      <c r="GQP476" s="44" t="str">
        <f t="shared" si="579"/>
        <v>Inviable Sanitariamente</v>
      </c>
      <c r="GQQ476" s="44" t="str">
        <f t="shared" si="579"/>
        <v>Inviable Sanitariamente</v>
      </c>
      <c r="GQR476" s="44" t="str">
        <f t="shared" si="579"/>
        <v>Inviable Sanitariamente</v>
      </c>
      <c r="GQS476" s="44" t="str">
        <f t="shared" si="579"/>
        <v>Inviable Sanitariamente</v>
      </c>
      <c r="GQT476" s="44" t="str">
        <f t="shared" si="579"/>
        <v>Inviable Sanitariamente</v>
      </c>
      <c r="GQU476" s="44" t="str">
        <f t="shared" si="579"/>
        <v>Inviable Sanitariamente</v>
      </c>
      <c r="GQV476" s="44" t="str">
        <f t="shared" si="579"/>
        <v>Inviable Sanitariamente</v>
      </c>
      <c r="GQW476" s="44" t="str">
        <f t="shared" si="579"/>
        <v>Inviable Sanitariamente</v>
      </c>
      <c r="GQX476" s="44" t="str">
        <f t="shared" si="579"/>
        <v>Inviable Sanitariamente</v>
      </c>
      <c r="GQY476" s="44" t="str">
        <f t="shared" si="579"/>
        <v>Inviable Sanitariamente</v>
      </c>
      <c r="GQZ476" s="44" t="str">
        <f t="shared" si="580"/>
        <v>Inviable Sanitariamente</v>
      </c>
      <c r="GRA476" s="44" t="str">
        <f t="shared" si="580"/>
        <v>Inviable Sanitariamente</v>
      </c>
      <c r="GRB476" s="44" t="str">
        <f t="shared" si="580"/>
        <v>Inviable Sanitariamente</v>
      </c>
      <c r="GRC476" s="44" t="str">
        <f t="shared" si="580"/>
        <v>Inviable Sanitariamente</v>
      </c>
      <c r="GRD476" s="44" t="str">
        <f t="shared" si="580"/>
        <v>Inviable Sanitariamente</v>
      </c>
      <c r="GRE476" s="44" t="str">
        <f t="shared" si="580"/>
        <v>Inviable Sanitariamente</v>
      </c>
      <c r="GRF476" s="44" t="str">
        <f t="shared" si="580"/>
        <v>Inviable Sanitariamente</v>
      </c>
      <c r="GRG476" s="44" t="str">
        <f t="shared" si="580"/>
        <v>Inviable Sanitariamente</v>
      </c>
      <c r="GRH476" s="44" t="str">
        <f t="shared" si="580"/>
        <v>Inviable Sanitariamente</v>
      </c>
      <c r="GRI476" s="44" t="str">
        <f t="shared" si="580"/>
        <v>Inviable Sanitariamente</v>
      </c>
      <c r="GRJ476" s="44" t="str">
        <f t="shared" si="581"/>
        <v>Inviable Sanitariamente</v>
      </c>
      <c r="GRK476" s="44" t="str">
        <f t="shared" si="581"/>
        <v>Inviable Sanitariamente</v>
      </c>
      <c r="GRL476" s="44" t="str">
        <f t="shared" si="581"/>
        <v>Inviable Sanitariamente</v>
      </c>
      <c r="GRM476" s="44" t="str">
        <f t="shared" si="581"/>
        <v>Inviable Sanitariamente</v>
      </c>
      <c r="GRN476" s="44" t="str">
        <f t="shared" si="581"/>
        <v>Inviable Sanitariamente</v>
      </c>
      <c r="GRO476" s="44" t="str">
        <f t="shared" si="581"/>
        <v>Inviable Sanitariamente</v>
      </c>
      <c r="GRP476" s="44" t="str">
        <f t="shared" si="581"/>
        <v>Inviable Sanitariamente</v>
      </c>
      <c r="GRQ476" s="44" t="str">
        <f t="shared" si="581"/>
        <v>Inviable Sanitariamente</v>
      </c>
      <c r="GRR476" s="44" t="str">
        <f t="shared" si="581"/>
        <v>Inviable Sanitariamente</v>
      </c>
      <c r="GRS476" s="44" t="str">
        <f t="shared" si="581"/>
        <v>Inviable Sanitariamente</v>
      </c>
      <c r="GRT476" s="44" t="str">
        <f t="shared" si="582"/>
        <v>Inviable Sanitariamente</v>
      </c>
      <c r="GRU476" s="44" t="str">
        <f t="shared" si="582"/>
        <v>Inviable Sanitariamente</v>
      </c>
      <c r="GRV476" s="44" t="str">
        <f t="shared" si="582"/>
        <v>Inviable Sanitariamente</v>
      </c>
      <c r="GRW476" s="44" t="str">
        <f t="shared" si="582"/>
        <v>Inviable Sanitariamente</v>
      </c>
      <c r="GRX476" s="44" t="str">
        <f t="shared" si="582"/>
        <v>Inviable Sanitariamente</v>
      </c>
      <c r="GRY476" s="44" t="str">
        <f t="shared" si="582"/>
        <v>Inviable Sanitariamente</v>
      </c>
      <c r="GRZ476" s="44" t="str">
        <f t="shared" si="582"/>
        <v>Inviable Sanitariamente</v>
      </c>
      <c r="GSA476" s="44" t="str">
        <f t="shared" si="582"/>
        <v>Inviable Sanitariamente</v>
      </c>
      <c r="GSB476" s="44" t="str">
        <f t="shared" si="582"/>
        <v>Inviable Sanitariamente</v>
      </c>
      <c r="GSC476" s="44" t="str">
        <f t="shared" si="582"/>
        <v>Inviable Sanitariamente</v>
      </c>
      <c r="GSD476" s="44" t="str">
        <f t="shared" si="583"/>
        <v>Inviable Sanitariamente</v>
      </c>
      <c r="GSE476" s="44" t="str">
        <f t="shared" si="583"/>
        <v>Inviable Sanitariamente</v>
      </c>
      <c r="GSF476" s="44" t="str">
        <f t="shared" si="583"/>
        <v>Inviable Sanitariamente</v>
      </c>
      <c r="GSG476" s="44" t="str">
        <f t="shared" si="583"/>
        <v>Inviable Sanitariamente</v>
      </c>
      <c r="GSH476" s="44" t="str">
        <f t="shared" si="583"/>
        <v>Inviable Sanitariamente</v>
      </c>
      <c r="GSI476" s="44" t="str">
        <f t="shared" si="583"/>
        <v>Inviable Sanitariamente</v>
      </c>
      <c r="GSJ476" s="44" t="str">
        <f t="shared" si="583"/>
        <v>Inviable Sanitariamente</v>
      </c>
      <c r="GSK476" s="44" t="str">
        <f t="shared" si="583"/>
        <v>Inviable Sanitariamente</v>
      </c>
      <c r="GSL476" s="44" t="str">
        <f t="shared" si="583"/>
        <v>Inviable Sanitariamente</v>
      </c>
      <c r="GSM476" s="44" t="str">
        <f t="shared" si="583"/>
        <v>Inviable Sanitariamente</v>
      </c>
      <c r="GSN476" s="44" t="str">
        <f t="shared" si="584"/>
        <v>Inviable Sanitariamente</v>
      </c>
      <c r="GSO476" s="44" t="str">
        <f t="shared" si="584"/>
        <v>Inviable Sanitariamente</v>
      </c>
      <c r="GSP476" s="44" t="str">
        <f t="shared" si="584"/>
        <v>Inviable Sanitariamente</v>
      </c>
      <c r="GSQ476" s="44" t="str">
        <f t="shared" si="584"/>
        <v>Inviable Sanitariamente</v>
      </c>
      <c r="GSR476" s="44" t="str">
        <f t="shared" si="584"/>
        <v>Inviable Sanitariamente</v>
      </c>
      <c r="GSS476" s="44" t="str">
        <f t="shared" si="584"/>
        <v>Inviable Sanitariamente</v>
      </c>
      <c r="GST476" s="44" t="str">
        <f t="shared" si="584"/>
        <v>Inviable Sanitariamente</v>
      </c>
      <c r="GSU476" s="44" t="str">
        <f t="shared" si="584"/>
        <v>Inviable Sanitariamente</v>
      </c>
      <c r="GSV476" s="44" t="str">
        <f t="shared" si="584"/>
        <v>Inviable Sanitariamente</v>
      </c>
      <c r="GSW476" s="44" t="str">
        <f t="shared" si="584"/>
        <v>Inviable Sanitariamente</v>
      </c>
      <c r="GSX476" s="44" t="str">
        <f t="shared" si="585"/>
        <v>Inviable Sanitariamente</v>
      </c>
      <c r="GSY476" s="44" t="str">
        <f t="shared" si="585"/>
        <v>Inviable Sanitariamente</v>
      </c>
      <c r="GSZ476" s="44" t="str">
        <f t="shared" si="585"/>
        <v>Inviable Sanitariamente</v>
      </c>
      <c r="GTA476" s="44" t="str">
        <f t="shared" si="585"/>
        <v>Inviable Sanitariamente</v>
      </c>
      <c r="GTB476" s="44" t="str">
        <f t="shared" si="585"/>
        <v>Inviable Sanitariamente</v>
      </c>
      <c r="GTC476" s="44" t="str">
        <f t="shared" si="585"/>
        <v>Inviable Sanitariamente</v>
      </c>
      <c r="GTD476" s="44" t="str">
        <f t="shared" si="585"/>
        <v>Inviable Sanitariamente</v>
      </c>
      <c r="GTE476" s="44" t="str">
        <f t="shared" si="585"/>
        <v>Inviable Sanitariamente</v>
      </c>
      <c r="GTF476" s="44" t="str">
        <f t="shared" si="585"/>
        <v>Inviable Sanitariamente</v>
      </c>
      <c r="GTG476" s="44" t="str">
        <f t="shared" si="585"/>
        <v>Inviable Sanitariamente</v>
      </c>
      <c r="GTH476" s="44" t="str">
        <f t="shared" si="586"/>
        <v>Inviable Sanitariamente</v>
      </c>
      <c r="GTI476" s="44" t="str">
        <f t="shared" si="586"/>
        <v>Inviable Sanitariamente</v>
      </c>
      <c r="GTJ476" s="44" t="str">
        <f t="shared" si="586"/>
        <v>Inviable Sanitariamente</v>
      </c>
      <c r="GTK476" s="44" t="str">
        <f t="shared" si="586"/>
        <v>Inviable Sanitariamente</v>
      </c>
      <c r="GTL476" s="44" t="str">
        <f t="shared" si="586"/>
        <v>Inviable Sanitariamente</v>
      </c>
      <c r="GTM476" s="44" t="str">
        <f t="shared" si="586"/>
        <v>Inviable Sanitariamente</v>
      </c>
      <c r="GTN476" s="44" t="str">
        <f t="shared" si="586"/>
        <v>Inviable Sanitariamente</v>
      </c>
      <c r="GTO476" s="44" t="str">
        <f t="shared" si="586"/>
        <v>Inviable Sanitariamente</v>
      </c>
      <c r="GTP476" s="44" t="str">
        <f t="shared" si="586"/>
        <v>Inviable Sanitariamente</v>
      </c>
      <c r="GTQ476" s="44" t="str">
        <f t="shared" si="586"/>
        <v>Inviable Sanitariamente</v>
      </c>
      <c r="GTR476" s="44" t="str">
        <f t="shared" si="587"/>
        <v>Inviable Sanitariamente</v>
      </c>
      <c r="GTS476" s="44" t="str">
        <f t="shared" si="587"/>
        <v>Inviable Sanitariamente</v>
      </c>
      <c r="GTT476" s="44" t="str">
        <f t="shared" si="587"/>
        <v>Inviable Sanitariamente</v>
      </c>
      <c r="GTU476" s="44" t="str">
        <f t="shared" si="587"/>
        <v>Inviable Sanitariamente</v>
      </c>
      <c r="GTV476" s="44" t="str">
        <f t="shared" si="587"/>
        <v>Inviable Sanitariamente</v>
      </c>
      <c r="GTW476" s="44" t="str">
        <f t="shared" si="587"/>
        <v>Inviable Sanitariamente</v>
      </c>
      <c r="GTX476" s="44" t="str">
        <f t="shared" si="587"/>
        <v>Inviable Sanitariamente</v>
      </c>
      <c r="GTY476" s="44" t="str">
        <f t="shared" si="587"/>
        <v>Inviable Sanitariamente</v>
      </c>
      <c r="GTZ476" s="44" t="str">
        <f t="shared" si="587"/>
        <v>Inviable Sanitariamente</v>
      </c>
      <c r="GUA476" s="44" t="str">
        <f t="shared" si="587"/>
        <v>Inviable Sanitariamente</v>
      </c>
      <c r="GUB476" s="44" t="str">
        <f t="shared" si="588"/>
        <v>Inviable Sanitariamente</v>
      </c>
      <c r="GUC476" s="44" t="str">
        <f t="shared" si="588"/>
        <v>Inviable Sanitariamente</v>
      </c>
      <c r="GUD476" s="44" t="str">
        <f t="shared" si="588"/>
        <v>Inviable Sanitariamente</v>
      </c>
      <c r="GUE476" s="44" t="str">
        <f t="shared" si="588"/>
        <v>Inviable Sanitariamente</v>
      </c>
      <c r="GUF476" s="44" t="str">
        <f t="shared" si="588"/>
        <v>Inviable Sanitariamente</v>
      </c>
      <c r="GUG476" s="44" t="str">
        <f t="shared" si="588"/>
        <v>Inviable Sanitariamente</v>
      </c>
      <c r="GUH476" s="44" t="str">
        <f t="shared" si="588"/>
        <v>Inviable Sanitariamente</v>
      </c>
      <c r="GUI476" s="44" t="str">
        <f t="shared" si="588"/>
        <v>Inviable Sanitariamente</v>
      </c>
      <c r="GUJ476" s="44" t="str">
        <f t="shared" si="588"/>
        <v>Inviable Sanitariamente</v>
      </c>
      <c r="GUK476" s="44" t="str">
        <f t="shared" si="588"/>
        <v>Inviable Sanitariamente</v>
      </c>
      <c r="GUL476" s="44" t="str">
        <f t="shared" si="589"/>
        <v>Inviable Sanitariamente</v>
      </c>
      <c r="GUM476" s="44" t="str">
        <f t="shared" si="589"/>
        <v>Inviable Sanitariamente</v>
      </c>
      <c r="GUN476" s="44" t="str">
        <f t="shared" si="589"/>
        <v>Inviable Sanitariamente</v>
      </c>
      <c r="GUO476" s="44" t="str">
        <f t="shared" si="589"/>
        <v>Inviable Sanitariamente</v>
      </c>
      <c r="GUP476" s="44" t="str">
        <f t="shared" si="589"/>
        <v>Inviable Sanitariamente</v>
      </c>
      <c r="GUQ476" s="44" t="str">
        <f t="shared" si="589"/>
        <v>Inviable Sanitariamente</v>
      </c>
      <c r="GUR476" s="44" t="str">
        <f t="shared" si="589"/>
        <v>Inviable Sanitariamente</v>
      </c>
      <c r="GUS476" s="44" t="str">
        <f t="shared" si="589"/>
        <v>Inviable Sanitariamente</v>
      </c>
      <c r="GUT476" s="44" t="str">
        <f t="shared" si="589"/>
        <v>Inviable Sanitariamente</v>
      </c>
      <c r="GUU476" s="44" t="str">
        <f t="shared" si="589"/>
        <v>Inviable Sanitariamente</v>
      </c>
      <c r="GUV476" s="44" t="str">
        <f t="shared" si="590"/>
        <v>Inviable Sanitariamente</v>
      </c>
      <c r="GUW476" s="44" t="str">
        <f t="shared" si="590"/>
        <v>Inviable Sanitariamente</v>
      </c>
      <c r="GUX476" s="44" t="str">
        <f t="shared" si="590"/>
        <v>Inviable Sanitariamente</v>
      </c>
      <c r="GUY476" s="44" t="str">
        <f t="shared" si="590"/>
        <v>Inviable Sanitariamente</v>
      </c>
      <c r="GUZ476" s="44" t="str">
        <f t="shared" si="590"/>
        <v>Inviable Sanitariamente</v>
      </c>
      <c r="GVA476" s="44" t="str">
        <f t="shared" si="590"/>
        <v>Inviable Sanitariamente</v>
      </c>
      <c r="GVB476" s="44" t="str">
        <f t="shared" si="590"/>
        <v>Inviable Sanitariamente</v>
      </c>
      <c r="GVC476" s="44" t="str">
        <f t="shared" si="590"/>
        <v>Inviable Sanitariamente</v>
      </c>
      <c r="GVD476" s="44" t="str">
        <f t="shared" si="590"/>
        <v>Inviable Sanitariamente</v>
      </c>
      <c r="GVE476" s="44" t="str">
        <f t="shared" si="590"/>
        <v>Inviable Sanitariamente</v>
      </c>
      <c r="GVF476" s="44" t="str">
        <f t="shared" si="591"/>
        <v>Inviable Sanitariamente</v>
      </c>
      <c r="GVG476" s="44" t="str">
        <f t="shared" si="591"/>
        <v>Inviable Sanitariamente</v>
      </c>
      <c r="GVH476" s="44" t="str">
        <f t="shared" si="591"/>
        <v>Inviable Sanitariamente</v>
      </c>
      <c r="GVI476" s="44" t="str">
        <f t="shared" si="591"/>
        <v>Inviable Sanitariamente</v>
      </c>
      <c r="GVJ476" s="44" t="str">
        <f t="shared" si="591"/>
        <v>Inviable Sanitariamente</v>
      </c>
      <c r="GVK476" s="44" t="str">
        <f t="shared" si="591"/>
        <v>Inviable Sanitariamente</v>
      </c>
      <c r="GVL476" s="44" t="str">
        <f t="shared" si="591"/>
        <v>Inviable Sanitariamente</v>
      </c>
      <c r="GVM476" s="44" t="str">
        <f t="shared" si="591"/>
        <v>Inviable Sanitariamente</v>
      </c>
      <c r="GVN476" s="44" t="str">
        <f t="shared" si="591"/>
        <v>Inviable Sanitariamente</v>
      </c>
      <c r="GVO476" s="44" t="str">
        <f t="shared" si="591"/>
        <v>Inviable Sanitariamente</v>
      </c>
      <c r="GVP476" s="44" t="str">
        <f t="shared" si="592"/>
        <v>Inviable Sanitariamente</v>
      </c>
      <c r="GVQ476" s="44" t="str">
        <f t="shared" si="592"/>
        <v>Inviable Sanitariamente</v>
      </c>
      <c r="GVR476" s="44" t="str">
        <f t="shared" si="592"/>
        <v>Inviable Sanitariamente</v>
      </c>
      <c r="GVS476" s="44" t="str">
        <f t="shared" si="592"/>
        <v>Inviable Sanitariamente</v>
      </c>
      <c r="GVT476" s="44" t="str">
        <f t="shared" si="592"/>
        <v>Inviable Sanitariamente</v>
      </c>
      <c r="GVU476" s="44" t="str">
        <f t="shared" si="592"/>
        <v>Inviable Sanitariamente</v>
      </c>
      <c r="GVV476" s="44" t="str">
        <f t="shared" si="592"/>
        <v>Inviable Sanitariamente</v>
      </c>
      <c r="GVW476" s="44" t="str">
        <f t="shared" si="592"/>
        <v>Inviable Sanitariamente</v>
      </c>
      <c r="GVX476" s="44" t="str">
        <f t="shared" si="592"/>
        <v>Inviable Sanitariamente</v>
      </c>
      <c r="GVY476" s="44" t="str">
        <f t="shared" si="592"/>
        <v>Inviable Sanitariamente</v>
      </c>
      <c r="GVZ476" s="44" t="str">
        <f t="shared" si="593"/>
        <v>Inviable Sanitariamente</v>
      </c>
      <c r="GWA476" s="44" t="str">
        <f t="shared" si="593"/>
        <v>Inviable Sanitariamente</v>
      </c>
      <c r="GWB476" s="44" t="str">
        <f t="shared" si="593"/>
        <v>Inviable Sanitariamente</v>
      </c>
      <c r="GWC476" s="44" t="str">
        <f t="shared" si="593"/>
        <v>Inviable Sanitariamente</v>
      </c>
      <c r="GWD476" s="44" t="str">
        <f t="shared" si="593"/>
        <v>Inviable Sanitariamente</v>
      </c>
      <c r="GWE476" s="44" t="str">
        <f t="shared" si="593"/>
        <v>Inviable Sanitariamente</v>
      </c>
      <c r="GWF476" s="44" t="str">
        <f t="shared" si="593"/>
        <v>Inviable Sanitariamente</v>
      </c>
      <c r="GWG476" s="44" t="str">
        <f t="shared" si="593"/>
        <v>Inviable Sanitariamente</v>
      </c>
      <c r="GWH476" s="44" t="str">
        <f t="shared" si="593"/>
        <v>Inviable Sanitariamente</v>
      </c>
      <c r="GWI476" s="44" t="str">
        <f t="shared" si="593"/>
        <v>Inviable Sanitariamente</v>
      </c>
      <c r="GWJ476" s="44" t="str">
        <f t="shared" si="594"/>
        <v>Inviable Sanitariamente</v>
      </c>
      <c r="GWK476" s="44" t="str">
        <f t="shared" si="594"/>
        <v>Inviable Sanitariamente</v>
      </c>
      <c r="GWL476" s="44" t="str">
        <f t="shared" si="594"/>
        <v>Inviable Sanitariamente</v>
      </c>
      <c r="GWM476" s="44" t="str">
        <f t="shared" si="594"/>
        <v>Inviable Sanitariamente</v>
      </c>
      <c r="GWN476" s="44" t="str">
        <f t="shared" si="594"/>
        <v>Inviable Sanitariamente</v>
      </c>
      <c r="GWO476" s="44" t="str">
        <f t="shared" si="594"/>
        <v>Inviable Sanitariamente</v>
      </c>
      <c r="GWP476" s="44" t="str">
        <f t="shared" si="594"/>
        <v>Inviable Sanitariamente</v>
      </c>
      <c r="GWQ476" s="44" t="str">
        <f t="shared" si="594"/>
        <v>Inviable Sanitariamente</v>
      </c>
      <c r="GWR476" s="44" t="str">
        <f t="shared" si="594"/>
        <v>Inviable Sanitariamente</v>
      </c>
      <c r="GWS476" s="44" t="str">
        <f t="shared" si="594"/>
        <v>Inviable Sanitariamente</v>
      </c>
      <c r="GWT476" s="44" t="str">
        <f t="shared" si="595"/>
        <v>Inviable Sanitariamente</v>
      </c>
      <c r="GWU476" s="44" t="str">
        <f t="shared" si="595"/>
        <v>Inviable Sanitariamente</v>
      </c>
      <c r="GWV476" s="44" t="str">
        <f t="shared" si="595"/>
        <v>Inviable Sanitariamente</v>
      </c>
      <c r="GWW476" s="44" t="str">
        <f t="shared" si="595"/>
        <v>Inviable Sanitariamente</v>
      </c>
      <c r="GWX476" s="44" t="str">
        <f t="shared" si="595"/>
        <v>Inviable Sanitariamente</v>
      </c>
      <c r="GWY476" s="44" t="str">
        <f t="shared" si="595"/>
        <v>Inviable Sanitariamente</v>
      </c>
      <c r="GWZ476" s="44" t="str">
        <f t="shared" si="595"/>
        <v>Inviable Sanitariamente</v>
      </c>
      <c r="GXA476" s="44" t="str">
        <f t="shared" si="595"/>
        <v>Inviable Sanitariamente</v>
      </c>
      <c r="GXB476" s="44" t="str">
        <f t="shared" si="595"/>
        <v>Inviable Sanitariamente</v>
      </c>
      <c r="GXC476" s="44" t="str">
        <f t="shared" si="595"/>
        <v>Inviable Sanitariamente</v>
      </c>
      <c r="GXD476" s="44" t="str">
        <f t="shared" si="596"/>
        <v>Inviable Sanitariamente</v>
      </c>
      <c r="GXE476" s="44" t="str">
        <f t="shared" si="596"/>
        <v>Inviable Sanitariamente</v>
      </c>
      <c r="GXF476" s="44" t="str">
        <f t="shared" si="596"/>
        <v>Inviable Sanitariamente</v>
      </c>
      <c r="GXG476" s="44" t="str">
        <f t="shared" si="596"/>
        <v>Inviable Sanitariamente</v>
      </c>
      <c r="GXH476" s="44" t="str">
        <f t="shared" si="596"/>
        <v>Inviable Sanitariamente</v>
      </c>
      <c r="GXI476" s="44" t="str">
        <f t="shared" si="596"/>
        <v>Inviable Sanitariamente</v>
      </c>
      <c r="GXJ476" s="44" t="str">
        <f t="shared" si="596"/>
        <v>Inviable Sanitariamente</v>
      </c>
      <c r="GXK476" s="44" t="str">
        <f t="shared" si="596"/>
        <v>Inviable Sanitariamente</v>
      </c>
      <c r="GXL476" s="44" t="str">
        <f t="shared" si="596"/>
        <v>Inviable Sanitariamente</v>
      </c>
      <c r="GXM476" s="44" t="str">
        <f t="shared" si="596"/>
        <v>Inviable Sanitariamente</v>
      </c>
      <c r="GXN476" s="44" t="str">
        <f t="shared" si="597"/>
        <v>Inviable Sanitariamente</v>
      </c>
      <c r="GXO476" s="44" t="str">
        <f t="shared" si="597"/>
        <v>Inviable Sanitariamente</v>
      </c>
      <c r="GXP476" s="44" t="str">
        <f t="shared" si="597"/>
        <v>Inviable Sanitariamente</v>
      </c>
      <c r="GXQ476" s="44" t="str">
        <f t="shared" si="597"/>
        <v>Inviable Sanitariamente</v>
      </c>
      <c r="GXR476" s="44" t="str">
        <f t="shared" si="597"/>
        <v>Inviable Sanitariamente</v>
      </c>
      <c r="GXS476" s="44" t="str">
        <f t="shared" si="597"/>
        <v>Inviable Sanitariamente</v>
      </c>
      <c r="GXT476" s="44" t="str">
        <f t="shared" si="597"/>
        <v>Inviable Sanitariamente</v>
      </c>
      <c r="GXU476" s="44" t="str">
        <f t="shared" si="597"/>
        <v>Inviable Sanitariamente</v>
      </c>
      <c r="GXV476" s="44" t="str">
        <f t="shared" si="597"/>
        <v>Inviable Sanitariamente</v>
      </c>
      <c r="GXW476" s="44" t="str">
        <f t="shared" si="597"/>
        <v>Inviable Sanitariamente</v>
      </c>
      <c r="GXX476" s="44" t="str">
        <f t="shared" si="598"/>
        <v>Inviable Sanitariamente</v>
      </c>
      <c r="GXY476" s="44" t="str">
        <f t="shared" si="598"/>
        <v>Inviable Sanitariamente</v>
      </c>
      <c r="GXZ476" s="44" t="str">
        <f t="shared" si="598"/>
        <v>Inviable Sanitariamente</v>
      </c>
      <c r="GYA476" s="44" t="str">
        <f t="shared" si="598"/>
        <v>Inviable Sanitariamente</v>
      </c>
      <c r="GYB476" s="44" t="str">
        <f t="shared" si="598"/>
        <v>Inviable Sanitariamente</v>
      </c>
      <c r="GYC476" s="44" t="str">
        <f t="shared" si="598"/>
        <v>Inviable Sanitariamente</v>
      </c>
      <c r="GYD476" s="44" t="str">
        <f t="shared" si="598"/>
        <v>Inviable Sanitariamente</v>
      </c>
      <c r="GYE476" s="44" t="str">
        <f t="shared" si="598"/>
        <v>Inviable Sanitariamente</v>
      </c>
      <c r="GYF476" s="44" t="str">
        <f t="shared" si="598"/>
        <v>Inviable Sanitariamente</v>
      </c>
      <c r="GYG476" s="44" t="str">
        <f t="shared" si="598"/>
        <v>Inviable Sanitariamente</v>
      </c>
      <c r="GYH476" s="44" t="str">
        <f t="shared" si="599"/>
        <v>Inviable Sanitariamente</v>
      </c>
      <c r="GYI476" s="44" t="str">
        <f t="shared" si="599"/>
        <v>Inviable Sanitariamente</v>
      </c>
      <c r="GYJ476" s="44" t="str">
        <f t="shared" si="599"/>
        <v>Inviable Sanitariamente</v>
      </c>
      <c r="GYK476" s="44" t="str">
        <f t="shared" si="599"/>
        <v>Inviable Sanitariamente</v>
      </c>
      <c r="GYL476" s="44" t="str">
        <f t="shared" si="599"/>
        <v>Inviable Sanitariamente</v>
      </c>
      <c r="GYM476" s="44" t="str">
        <f t="shared" si="599"/>
        <v>Inviable Sanitariamente</v>
      </c>
      <c r="GYN476" s="44" t="str">
        <f t="shared" si="599"/>
        <v>Inviable Sanitariamente</v>
      </c>
      <c r="GYO476" s="44" t="str">
        <f t="shared" si="599"/>
        <v>Inviable Sanitariamente</v>
      </c>
      <c r="GYP476" s="44" t="str">
        <f t="shared" si="599"/>
        <v>Inviable Sanitariamente</v>
      </c>
      <c r="GYQ476" s="44" t="str">
        <f t="shared" si="599"/>
        <v>Inviable Sanitariamente</v>
      </c>
      <c r="GYR476" s="44" t="str">
        <f t="shared" si="600"/>
        <v>Inviable Sanitariamente</v>
      </c>
      <c r="GYS476" s="44" t="str">
        <f t="shared" si="600"/>
        <v>Inviable Sanitariamente</v>
      </c>
      <c r="GYT476" s="44" t="str">
        <f t="shared" si="600"/>
        <v>Inviable Sanitariamente</v>
      </c>
      <c r="GYU476" s="44" t="str">
        <f t="shared" si="600"/>
        <v>Inviable Sanitariamente</v>
      </c>
      <c r="GYV476" s="44" t="str">
        <f t="shared" si="600"/>
        <v>Inviable Sanitariamente</v>
      </c>
      <c r="GYW476" s="44" t="str">
        <f t="shared" si="600"/>
        <v>Inviable Sanitariamente</v>
      </c>
      <c r="GYX476" s="44" t="str">
        <f t="shared" si="600"/>
        <v>Inviable Sanitariamente</v>
      </c>
      <c r="GYY476" s="44" t="str">
        <f t="shared" si="600"/>
        <v>Inviable Sanitariamente</v>
      </c>
      <c r="GYZ476" s="44" t="str">
        <f t="shared" si="600"/>
        <v>Inviable Sanitariamente</v>
      </c>
      <c r="GZA476" s="44" t="str">
        <f t="shared" si="600"/>
        <v>Inviable Sanitariamente</v>
      </c>
      <c r="GZB476" s="44" t="str">
        <f t="shared" si="601"/>
        <v>Inviable Sanitariamente</v>
      </c>
      <c r="GZC476" s="44" t="str">
        <f t="shared" si="601"/>
        <v>Inviable Sanitariamente</v>
      </c>
      <c r="GZD476" s="44" t="str">
        <f t="shared" si="601"/>
        <v>Inviable Sanitariamente</v>
      </c>
      <c r="GZE476" s="44" t="str">
        <f t="shared" si="601"/>
        <v>Inviable Sanitariamente</v>
      </c>
      <c r="GZF476" s="44" t="str">
        <f t="shared" si="601"/>
        <v>Inviable Sanitariamente</v>
      </c>
      <c r="GZG476" s="44" t="str">
        <f t="shared" si="601"/>
        <v>Inviable Sanitariamente</v>
      </c>
      <c r="GZH476" s="44" t="str">
        <f t="shared" si="601"/>
        <v>Inviable Sanitariamente</v>
      </c>
      <c r="GZI476" s="44" t="str">
        <f t="shared" si="601"/>
        <v>Inviable Sanitariamente</v>
      </c>
      <c r="GZJ476" s="44" t="str">
        <f t="shared" si="601"/>
        <v>Inviable Sanitariamente</v>
      </c>
      <c r="GZK476" s="44" t="str">
        <f t="shared" si="601"/>
        <v>Inviable Sanitariamente</v>
      </c>
      <c r="GZL476" s="44" t="str">
        <f t="shared" si="602"/>
        <v>Inviable Sanitariamente</v>
      </c>
      <c r="GZM476" s="44" t="str">
        <f t="shared" si="602"/>
        <v>Inviable Sanitariamente</v>
      </c>
      <c r="GZN476" s="44" t="str">
        <f t="shared" si="602"/>
        <v>Inviable Sanitariamente</v>
      </c>
      <c r="GZO476" s="44" t="str">
        <f t="shared" si="602"/>
        <v>Inviable Sanitariamente</v>
      </c>
      <c r="GZP476" s="44" t="str">
        <f t="shared" si="602"/>
        <v>Inviable Sanitariamente</v>
      </c>
      <c r="GZQ476" s="44" t="str">
        <f t="shared" si="602"/>
        <v>Inviable Sanitariamente</v>
      </c>
      <c r="GZR476" s="44" t="str">
        <f t="shared" si="602"/>
        <v>Inviable Sanitariamente</v>
      </c>
      <c r="GZS476" s="44" t="str">
        <f t="shared" si="602"/>
        <v>Inviable Sanitariamente</v>
      </c>
      <c r="GZT476" s="44" t="str">
        <f t="shared" si="602"/>
        <v>Inviable Sanitariamente</v>
      </c>
      <c r="GZU476" s="44" t="str">
        <f t="shared" si="602"/>
        <v>Inviable Sanitariamente</v>
      </c>
      <c r="GZV476" s="44" t="str">
        <f t="shared" si="603"/>
        <v>Inviable Sanitariamente</v>
      </c>
      <c r="GZW476" s="44" t="str">
        <f t="shared" si="603"/>
        <v>Inviable Sanitariamente</v>
      </c>
      <c r="GZX476" s="44" t="str">
        <f t="shared" si="603"/>
        <v>Inviable Sanitariamente</v>
      </c>
      <c r="GZY476" s="44" t="str">
        <f t="shared" si="603"/>
        <v>Inviable Sanitariamente</v>
      </c>
      <c r="GZZ476" s="44" t="str">
        <f t="shared" si="603"/>
        <v>Inviable Sanitariamente</v>
      </c>
      <c r="HAA476" s="44" t="str">
        <f t="shared" si="603"/>
        <v>Inviable Sanitariamente</v>
      </c>
      <c r="HAB476" s="44" t="str">
        <f t="shared" si="603"/>
        <v>Inviable Sanitariamente</v>
      </c>
      <c r="HAC476" s="44" t="str">
        <f t="shared" si="603"/>
        <v>Inviable Sanitariamente</v>
      </c>
      <c r="HAD476" s="44" t="str">
        <f t="shared" si="603"/>
        <v>Inviable Sanitariamente</v>
      </c>
      <c r="HAE476" s="44" t="str">
        <f t="shared" si="603"/>
        <v>Inviable Sanitariamente</v>
      </c>
      <c r="HAF476" s="44" t="str">
        <f t="shared" si="604"/>
        <v>Inviable Sanitariamente</v>
      </c>
      <c r="HAG476" s="44" t="str">
        <f t="shared" si="604"/>
        <v>Inviable Sanitariamente</v>
      </c>
      <c r="HAH476" s="44" t="str">
        <f t="shared" si="604"/>
        <v>Inviable Sanitariamente</v>
      </c>
      <c r="HAI476" s="44" t="str">
        <f t="shared" si="604"/>
        <v>Inviable Sanitariamente</v>
      </c>
      <c r="HAJ476" s="44" t="str">
        <f t="shared" si="604"/>
        <v>Inviable Sanitariamente</v>
      </c>
      <c r="HAK476" s="44" t="str">
        <f t="shared" si="604"/>
        <v>Inviable Sanitariamente</v>
      </c>
      <c r="HAL476" s="44" t="str">
        <f t="shared" si="604"/>
        <v>Inviable Sanitariamente</v>
      </c>
      <c r="HAM476" s="44" t="str">
        <f t="shared" si="604"/>
        <v>Inviable Sanitariamente</v>
      </c>
      <c r="HAN476" s="44" t="str">
        <f t="shared" si="604"/>
        <v>Inviable Sanitariamente</v>
      </c>
      <c r="HAO476" s="44" t="str">
        <f t="shared" si="604"/>
        <v>Inviable Sanitariamente</v>
      </c>
      <c r="HAP476" s="44" t="str">
        <f t="shared" si="605"/>
        <v>Inviable Sanitariamente</v>
      </c>
      <c r="HAQ476" s="44" t="str">
        <f t="shared" si="605"/>
        <v>Inviable Sanitariamente</v>
      </c>
      <c r="HAR476" s="44" t="str">
        <f t="shared" si="605"/>
        <v>Inviable Sanitariamente</v>
      </c>
      <c r="HAS476" s="44" t="str">
        <f t="shared" si="605"/>
        <v>Inviable Sanitariamente</v>
      </c>
      <c r="HAT476" s="44" t="str">
        <f t="shared" si="605"/>
        <v>Inviable Sanitariamente</v>
      </c>
      <c r="HAU476" s="44" t="str">
        <f t="shared" si="605"/>
        <v>Inviable Sanitariamente</v>
      </c>
      <c r="HAV476" s="44" t="str">
        <f t="shared" si="605"/>
        <v>Inviable Sanitariamente</v>
      </c>
      <c r="HAW476" s="44" t="str">
        <f t="shared" si="605"/>
        <v>Inviable Sanitariamente</v>
      </c>
      <c r="HAX476" s="44" t="str">
        <f t="shared" si="605"/>
        <v>Inviable Sanitariamente</v>
      </c>
      <c r="HAY476" s="44" t="str">
        <f t="shared" si="605"/>
        <v>Inviable Sanitariamente</v>
      </c>
      <c r="HAZ476" s="44" t="str">
        <f t="shared" si="606"/>
        <v>Inviable Sanitariamente</v>
      </c>
      <c r="HBA476" s="44" t="str">
        <f t="shared" si="606"/>
        <v>Inviable Sanitariamente</v>
      </c>
      <c r="HBB476" s="44" t="str">
        <f t="shared" si="606"/>
        <v>Inviable Sanitariamente</v>
      </c>
      <c r="HBC476" s="44" t="str">
        <f t="shared" si="606"/>
        <v>Inviable Sanitariamente</v>
      </c>
      <c r="HBD476" s="44" t="str">
        <f t="shared" si="606"/>
        <v>Inviable Sanitariamente</v>
      </c>
      <c r="HBE476" s="44" t="str">
        <f t="shared" si="606"/>
        <v>Inviable Sanitariamente</v>
      </c>
      <c r="HBF476" s="44" t="str">
        <f t="shared" si="606"/>
        <v>Inviable Sanitariamente</v>
      </c>
      <c r="HBG476" s="44" t="str">
        <f t="shared" si="606"/>
        <v>Inviable Sanitariamente</v>
      </c>
      <c r="HBH476" s="44" t="str">
        <f t="shared" si="606"/>
        <v>Inviable Sanitariamente</v>
      </c>
      <c r="HBI476" s="44" t="str">
        <f t="shared" si="606"/>
        <v>Inviable Sanitariamente</v>
      </c>
      <c r="HBJ476" s="44" t="str">
        <f t="shared" si="607"/>
        <v>Inviable Sanitariamente</v>
      </c>
      <c r="HBK476" s="44" t="str">
        <f t="shared" si="607"/>
        <v>Inviable Sanitariamente</v>
      </c>
      <c r="HBL476" s="44" t="str">
        <f t="shared" si="607"/>
        <v>Inviable Sanitariamente</v>
      </c>
      <c r="HBM476" s="44" t="str">
        <f t="shared" si="607"/>
        <v>Inviable Sanitariamente</v>
      </c>
      <c r="HBN476" s="44" t="str">
        <f t="shared" si="607"/>
        <v>Inviable Sanitariamente</v>
      </c>
      <c r="HBO476" s="44" t="str">
        <f t="shared" si="607"/>
        <v>Inviable Sanitariamente</v>
      </c>
      <c r="HBP476" s="44" t="str">
        <f t="shared" si="607"/>
        <v>Inviable Sanitariamente</v>
      </c>
      <c r="HBQ476" s="44" t="str">
        <f t="shared" si="607"/>
        <v>Inviable Sanitariamente</v>
      </c>
      <c r="HBR476" s="44" t="str">
        <f t="shared" si="607"/>
        <v>Inviable Sanitariamente</v>
      </c>
      <c r="HBS476" s="44" t="str">
        <f t="shared" si="607"/>
        <v>Inviable Sanitariamente</v>
      </c>
      <c r="HBT476" s="44" t="str">
        <f t="shared" si="608"/>
        <v>Inviable Sanitariamente</v>
      </c>
      <c r="HBU476" s="44" t="str">
        <f t="shared" si="608"/>
        <v>Inviable Sanitariamente</v>
      </c>
      <c r="HBV476" s="44" t="str">
        <f t="shared" si="608"/>
        <v>Inviable Sanitariamente</v>
      </c>
      <c r="HBW476" s="44" t="str">
        <f t="shared" si="608"/>
        <v>Inviable Sanitariamente</v>
      </c>
      <c r="HBX476" s="44" t="str">
        <f t="shared" si="608"/>
        <v>Inviable Sanitariamente</v>
      </c>
      <c r="HBY476" s="44" t="str">
        <f t="shared" si="608"/>
        <v>Inviable Sanitariamente</v>
      </c>
      <c r="HBZ476" s="44" t="str">
        <f t="shared" si="608"/>
        <v>Inviable Sanitariamente</v>
      </c>
      <c r="HCA476" s="44" t="str">
        <f t="shared" si="608"/>
        <v>Inviable Sanitariamente</v>
      </c>
      <c r="HCB476" s="44" t="str">
        <f t="shared" si="608"/>
        <v>Inviable Sanitariamente</v>
      </c>
      <c r="HCC476" s="44" t="str">
        <f t="shared" si="608"/>
        <v>Inviable Sanitariamente</v>
      </c>
      <c r="HCD476" s="44" t="str">
        <f t="shared" si="609"/>
        <v>Inviable Sanitariamente</v>
      </c>
      <c r="HCE476" s="44" t="str">
        <f t="shared" si="609"/>
        <v>Inviable Sanitariamente</v>
      </c>
      <c r="HCF476" s="44" t="str">
        <f t="shared" si="609"/>
        <v>Inviable Sanitariamente</v>
      </c>
      <c r="HCG476" s="44" t="str">
        <f t="shared" si="609"/>
        <v>Inviable Sanitariamente</v>
      </c>
      <c r="HCH476" s="44" t="str">
        <f t="shared" si="609"/>
        <v>Inviable Sanitariamente</v>
      </c>
      <c r="HCI476" s="44" t="str">
        <f t="shared" si="609"/>
        <v>Inviable Sanitariamente</v>
      </c>
      <c r="HCJ476" s="44" t="str">
        <f t="shared" si="609"/>
        <v>Inviable Sanitariamente</v>
      </c>
      <c r="HCK476" s="44" t="str">
        <f t="shared" si="609"/>
        <v>Inviable Sanitariamente</v>
      </c>
      <c r="HCL476" s="44" t="str">
        <f t="shared" si="609"/>
        <v>Inviable Sanitariamente</v>
      </c>
      <c r="HCM476" s="44" t="str">
        <f t="shared" si="609"/>
        <v>Inviable Sanitariamente</v>
      </c>
      <c r="HCN476" s="44" t="str">
        <f t="shared" si="610"/>
        <v>Inviable Sanitariamente</v>
      </c>
      <c r="HCO476" s="44" t="str">
        <f t="shared" si="610"/>
        <v>Inviable Sanitariamente</v>
      </c>
      <c r="HCP476" s="44" t="str">
        <f t="shared" si="610"/>
        <v>Inviable Sanitariamente</v>
      </c>
      <c r="HCQ476" s="44" t="str">
        <f t="shared" si="610"/>
        <v>Inviable Sanitariamente</v>
      </c>
      <c r="HCR476" s="44" t="str">
        <f t="shared" si="610"/>
        <v>Inviable Sanitariamente</v>
      </c>
      <c r="HCS476" s="44" t="str">
        <f t="shared" si="610"/>
        <v>Inviable Sanitariamente</v>
      </c>
      <c r="HCT476" s="44" t="str">
        <f t="shared" si="610"/>
        <v>Inviable Sanitariamente</v>
      </c>
      <c r="HCU476" s="44" t="str">
        <f t="shared" si="610"/>
        <v>Inviable Sanitariamente</v>
      </c>
      <c r="HCV476" s="44" t="str">
        <f t="shared" si="610"/>
        <v>Inviable Sanitariamente</v>
      </c>
      <c r="HCW476" s="44" t="str">
        <f t="shared" si="610"/>
        <v>Inviable Sanitariamente</v>
      </c>
      <c r="HCX476" s="44" t="str">
        <f t="shared" si="611"/>
        <v>Inviable Sanitariamente</v>
      </c>
      <c r="HCY476" s="44" t="str">
        <f t="shared" si="611"/>
        <v>Inviable Sanitariamente</v>
      </c>
      <c r="HCZ476" s="44" t="str">
        <f t="shared" si="611"/>
        <v>Inviable Sanitariamente</v>
      </c>
      <c r="HDA476" s="44" t="str">
        <f t="shared" si="611"/>
        <v>Inviable Sanitariamente</v>
      </c>
      <c r="HDB476" s="44" t="str">
        <f t="shared" si="611"/>
        <v>Inviable Sanitariamente</v>
      </c>
      <c r="HDC476" s="44" t="str">
        <f t="shared" si="611"/>
        <v>Inviable Sanitariamente</v>
      </c>
      <c r="HDD476" s="44" t="str">
        <f t="shared" si="611"/>
        <v>Inviable Sanitariamente</v>
      </c>
      <c r="HDE476" s="44" t="str">
        <f t="shared" si="611"/>
        <v>Inviable Sanitariamente</v>
      </c>
      <c r="HDF476" s="44" t="str">
        <f t="shared" si="611"/>
        <v>Inviable Sanitariamente</v>
      </c>
      <c r="HDG476" s="44" t="str">
        <f t="shared" si="611"/>
        <v>Inviable Sanitariamente</v>
      </c>
      <c r="HDH476" s="44" t="str">
        <f t="shared" si="612"/>
        <v>Inviable Sanitariamente</v>
      </c>
      <c r="HDI476" s="44" t="str">
        <f t="shared" si="612"/>
        <v>Inviable Sanitariamente</v>
      </c>
      <c r="HDJ476" s="44" t="str">
        <f t="shared" si="612"/>
        <v>Inviable Sanitariamente</v>
      </c>
      <c r="HDK476" s="44" t="str">
        <f t="shared" si="612"/>
        <v>Inviable Sanitariamente</v>
      </c>
      <c r="HDL476" s="44" t="str">
        <f t="shared" si="612"/>
        <v>Inviable Sanitariamente</v>
      </c>
      <c r="HDM476" s="44" t="str">
        <f t="shared" si="612"/>
        <v>Inviable Sanitariamente</v>
      </c>
      <c r="HDN476" s="44" t="str">
        <f t="shared" si="612"/>
        <v>Inviable Sanitariamente</v>
      </c>
      <c r="HDO476" s="44" t="str">
        <f t="shared" si="612"/>
        <v>Inviable Sanitariamente</v>
      </c>
      <c r="HDP476" s="44" t="str">
        <f t="shared" si="612"/>
        <v>Inviable Sanitariamente</v>
      </c>
      <c r="HDQ476" s="44" t="str">
        <f t="shared" si="612"/>
        <v>Inviable Sanitariamente</v>
      </c>
      <c r="HDR476" s="44" t="str">
        <f t="shared" si="613"/>
        <v>Inviable Sanitariamente</v>
      </c>
      <c r="HDS476" s="44" t="str">
        <f t="shared" si="613"/>
        <v>Inviable Sanitariamente</v>
      </c>
      <c r="HDT476" s="44" t="str">
        <f t="shared" si="613"/>
        <v>Inviable Sanitariamente</v>
      </c>
      <c r="HDU476" s="44" t="str">
        <f t="shared" si="613"/>
        <v>Inviable Sanitariamente</v>
      </c>
      <c r="HDV476" s="44" t="str">
        <f t="shared" si="613"/>
        <v>Inviable Sanitariamente</v>
      </c>
      <c r="HDW476" s="44" t="str">
        <f t="shared" si="613"/>
        <v>Inviable Sanitariamente</v>
      </c>
      <c r="HDX476" s="44" t="str">
        <f t="shared" si="613"/>
        <v>Inviable Sanitariamente</v>
      </c>
      <c r="HDY476" s="44" t="str">
        <f t="shared" si="613"/>
        <v>Inviable Sanitariamente</v>
      </c>
      <c r="HDZ476" s="44" t="str">
        <f t="shared" si="613"/>
        <v>Inviable Sanitariamente</v>
      </c>
      <c r="HEA476" s="44" t="str">
        <f t="shared" si="613"/>
        <v>Inviable Sanitariamente</v>
      </c>
      <c r="HEB476" s="44" t="str">
        <f t="shared" si="614"/>
        <v>Inviable Sanitariamente</v>
      </c>
      <c r="HEC476" s="44" t="str">
        <f t="shared" si="614"/>
        <v>Inviable Sanitariamente</v>
      </c>
      <c r="HED476" s="44" t="str">
        <f t="shared" si="614"/>
        <v>Inviable Sanitariamente</v>
      </c>
      <c r="HEE476" s="44" t="str">
        <f t="shared" si="614"/>
        <v>Inviable Sanitariamente</v>
      </c>
      <c r="HEF476" s="44" t="str">
        <f t="shared" si="614"/>
        <v>Inviable Sanitariamente</v>
      </c>
      <c r="HEG476" s="44" t="str">
        <f t="shared" si="614"/>
        <v>Inviable Sanitariamente</v>
      </c>
      <c r="HEH476" s="44" t="str">
        <f t="shared" si="614"/>
        <v>Inviable Sanitariamente</v>
      </c>
      <c r="HEI476" s="44" t="str">
        <f t="shared" si="614"/>
        <v>Inviable Sanitariamente</v>
      </c>
      <c r="HEJ476" s="44" t="str">
        <f t="shared" si="614"/>
        <v>Inviable Sanitariamente</v>
      </c>
      <c r="HEK476" s="44" t="str">
        <f t="shared" si="614"/>
        <v>Inviable Sanitariamente</v>
      </c>
      <c r="HEL476" s="44" t="str">
        <f t="shared" si="615"/>
        <v>Inviable Sanitariamente</v>
      </c>
      <c r="HEM476" s="44" t="str">
        <f t="shared" si="615"/>
        <v>Inviable Sanitariamente</v>
      </c>
      <c r="HEN476" s="44" t="str">
        <f t="shared" si="615"/>
        <v>Inviable Sanitariamente</v>
      </c>
      <c r="HEO476" s="44" t="str">
        <f t="shared" si="615"/>
        <v>Inviable Sanitariamente</v>
      </c>
      <c r="HEP476" s="44" t="str">
        <f t="shared" si="615"/>
        <v>Inviable Sanitariamente</v>
      </c>
      <c r="HEQ476" s="44" t="str">
        <f t="shared" si="615"/>
        <v>Inviable Sanitariamente</v>
      </c>
      <c r="HER476" s="44" t="str">
        <f t="shared" si="615"/>
        <v>Inviable Sanitariamente</v>
      </c>
      <c r="HES476" s="44" t="str">
        <f t="shared" si="615"/>
        <v>Inviable Sanitariamente</v>
      </c>
      <c r="HET476" s="44" t="str">
        <f t="shared" si="615"/>
        <v>Inviable Sanitariamente</v>
      </c>
      <c r="HEU476" s="44" t="str">
        <f t="shared" si="615"/>
        <v>Inviable Sanitariamente</v>
      </c>
      <c r="HEV476" s="44" t="str">
        <f t="shared" si="616"/>
        <v>Inviable Sanitariamente</v>
      </c>
      <c r="HEW476" s="44" t="str">
        <f t="shared" si="616"/>
        <v>Inviable Sanitariamente</v>
      </c>
      <c r="HEX476" s="44" t="str">
        <f t="shared" si="616"/>
        <v>Inviable Sanitariamente</v>
      </c>
      <c r="HEY476" s="44" t="str">
        <f t="shared" si="616"/>
        <v>Inviable Sanitariamente</v>
      </c>
      <c r="HEZ476" s="44" t="str">
        <f t="shared" si="616"/>
        <v>Inviable Sanitariamente</v>
      </c>
      <c r="HFA476" s="44" t="str">
        <f t="shared" si="616"/>
        <v>Inviable Sanitariamente</v>
      </c>
      <c r="HFB476" s="44" t="str">
        <f t="shared" si="616"/>
        <v>Inviable Sanitariamente</v>
      </c>
      <c r="HFC476" s="44" t="str">
        <f t="shared" si="616"/>
        <v>Inviable Sanitariamente</v>
      </c>
      <c r="HFD476" s="44" t="str">
        <f t="shared" si="616"/>
        <v>Inviable Sanitariamente</v>
      </c>
      <c r="HFE476" s="44" t="str">
        <f t="shared" si="616"/>
        <v>Inviable Sanitariamente</v>
      </c>
      <c r="HFF476" s="44" t="str">
        <f t="shared" si="617"/>
        <v>Inviable Sanitariamente</v>
      </c>
      <c r="HFG476" s="44" t="str">
        <f t="shared" si="617"/>
        <v>Inviable Sanitariamente</v>
      </c>
      <c r="HFH476" s="44" t="str">
        <f t="shared" si="617"/>
        <v>Inviable Sanitariamente</v>
      </c>
      <c r="HFI476" s="44" t="str">
        <f t="shared" si="617"/>
        <v>Inviable Sanitariamente</v>
      </c>
      <c r="HFJ476" s="44" t="str">
        <f t="shared" si="617"/>
        <v>Inviable Sanitariamente</v>
      </c>
      <c r="HFK476" s="44" t="str">
        <f t="shared" si="617"/>
        <v>Inviable Sanitariamente</v>
      </c>
      <c r="HFL476" s="44" t="str">
        <f t="shared" si="617"/>
        <v>Inviable Sanitariamente</v>
      </c>
      <c r="HFM476" s="44" t="str">
        <f t="shared" si="617"/>
        <v>Inviable Sanitariamente</v>
      </c>
      <c r="HFN476" s="44" t="str">
        <f t="shared" si="617"/>
        <v>Inviable Sanitariamente</v>
      </c>
      <c r="HFO476" s="44" t="str">
        <f t="shared" si="617"/>
        <v>Inviable Sanitariamente</v>
      </c>
      <c r="HFP476" s="44" t="str">
        <f t="shared" si="618"/>
        <v>Inviable Sanitariamente</v>
      </c>
      <c r="HFQ476" s="44" t="str">
        <f t="shared" si="618"/>
        <v>Inviable Sanitariamente</v>
      </c>
      <c r="HFR476" s="44" t="str">
        <f t="shared" si="618"/>
        <v>Inviable Sanitariamente</v>
      </c>
      <c r="HFS476" s="44" t="str">
        <f t="shared" si="618"/>
        <v>Inviable Sanitariamente</v>
      </c>
      <c r="HFT476" s="44" t="str">
        <f t="shared" si="618"/>
        <v>Inviable Sanitariamente</v>
      </c>
      <c r="HFU476" s="44" t="str">
        <f t="shared" si="618"/>
        <v>Inviable Sanitariamente</v>
      </c>
      <c r="HFV476" s="44" t="str">
        <f t="shared" si="618"/>
        <v>Inviable Sanitariamente</v>
      </c>
      <c r="HFW476" s="44" t="str">
        <f t="shared" si="618"/>
        <v>Inviable Sanitariamente</v>
      </c>
      <c r="HFX476" s="44" t="str">
        <f t="shared" si="618"/>
        <v>Inviable Sanitariamente</v>
      </c>
      <c r="HFY476" s="44" t="str">
        <f t="shared" si="618"/>
        <v>Inviable Sanitariamente</v>
      </c>
      <c r="HFZ476" s="44" t="str">
        <f t="shared" si="619"/>
        <v>Inviable Sanitariamente</v>
      </c>
      <c r="HGA476" s="44" t="str">
        <f t="shared" si="619"/>
        <v>Inviable Sanitariamente</v>
      </c>
      <c r="HGB476" s="44" t="str">
        <f t="shared" si="619"/>
        <v>Inviable Sanitariamente</v>
      </c>
      <c r="HGC476" s="44" t="str">
        <f t="shared" si="619"/>
        <v>Inviable Sanitariamente</v>
      </c>
      <c r="HGD476" s="44" t="str">
        <f t="shared" si="619"/>
        <v>Inviable Sanitariamente</v>
      </c>
      <c r="HGE476" s="44" t="str">
        <f t="shared" si="619"/>
        <v>Inviable Sanitariamente</v>
      </c>
      <c r="HGF476" s="44" t="str">
        <f t="shared" si="619"/>
        <v>Inviable Sanitariamente</v>
      </c>
      <c r="HGG476" s="44" t="str">
        <f t="shared" si="619"/>
        <v>Inviable Sanitariamente</v>
      </c>
      <c r="HGH476" s="44" t="str">
        <f t="shared" si="619"/>
        <v>Inviable Sanitariamente</v>
      </c>
      <c r="HGI476" s="44" t="str">
        <f t="shared" si="619"/>
        <v>Inviable Sanitariamente</v>
      </c>
      <c r="HGJ476" s="44" t="str">
        <f t="shared" si="620"/>
        <v>Inviable Sanitariamente</v>
      </c>
      <c r="HGK476" s="44" t="str">
        <f t="shared" si="620"/>
        <v>Inviable Sanitariamente</v>
      </c>
      <c r="HGL476" s="44" t="str">
        <f t="shared" si="620"/>
        <v>Inviable Sanitariamente</v>
      </c>
      <c r="HGM476" s="44" t="str">
        <f t="shared" si="620"/>
        <v>Inviable Sanitariamente</v>
      </c>
      <c r="HGN476" s="44" t="str">
        <f t="shared" si="620"/>
        <v>Inviable Sanitariamente</v>
      </c>
      <c r="HGO476" s="44" t="str">
        <f t="shared" si="620"/>
        <v>Inviable Sanitariamente</v>
      </c>
      <c r="HGP476" s="44" t="str">
        <f t="shared" si="620"/>
        <v>Inviable Sanitariamente</v>
      </c>
      <c r="HGQ476" s="44" t="str">
        <f t="shared" si="620"/>
        <v>Inviable Sanitariamente</v>
      </c>
      <c r="HGR476" s="44" t="str">
        <f t="shared" si="620"/>
        <v>Inviable Sanitariamente</v>
      </c>
      <c r="HGS476" s="44" t="str">
        <f t="shared" si="620"/>
        <v>Inviable Sanitariamente</v>
      </c>
      <c r="HGT476" s="44" t="str">
        <f t="shared" si="621"/>
        <v>Inviable Sanitariamente</v>
      </c>
      <c r="HGU476" s="44" t="str">
        <f t="shared" si="621"/>
        <v>Inviable Sanitariamente</v>
      </c>
      <c r="HGV476" s="44" t="str">
        <f t="shared" si="621"/>
        <v>Inviable Sanitariamente</v>
      </c>
      <c r="HGW476" s="44" t="str">
        <f t="shared" si="621"/>
        <v>Inviable Sanitariamente</v>
      </c>
      <c r="HGX476" s="44" t="str">
        <f t="shared" si="621"/>
        <v>Inviable Sanitariamente</v>
      </c>
      <c r="HGY476" s="44" t="str">
        <f t="shared" si="621"/>
        <v>Inviable Sanitariamente</v>
      </c>
      <c r="HGZ476" s="44" t="str">
        <f t="shared" si="621"/>
        <v>Inviable Sanitariamente</v>
      </c>
      <c r="HHA476" s="44" t="str">
        <f t="shared" si="621"/>
        <v>Inviable Sanitariamente</v>
      </c>
      <c r="HHB476" s="44" t="str">
        <f t="shared" si="621"/>
        <v>Inviable Sanitariamente</v>
      </c>
      <c r="HHC476" s="44" t="str">
        <f t="shared" si="621"/>
        <v>Inviable Sanitariamente</v>
      </c>
      <c r="HHD476" s="44" t="str">
        <f t="shared" si="622"/>
        <v>Inviable Sanitariamente</v>
      </c>
      <c r="HHE476" s="44" t="str">
        <f t="shared" si="622"/>
        <v>Inviable Sanitariamente</v>
      </c>
      <c r="HHF476" s="44" t="str">
        <f t="shared" si="622"/>
        <v>Inviable Sanitariamente</v>
      </c>
      <c r="HHG476" s="44" t="str">
        <f t="shared" si="622"/>
        <v>Inviable Sanitariamente</v>
      </c>
      <c r="HHH476" s="44" t="str">
        <f t="shared" si="622"/>
        <v>Inviable Sanitariamente</v>
      </c>
      <c r="HHI476" s="44" t="str">
        <f t="shared" si="622"/>
        <v>Inviable Sanitariamente</v>
      </c>
      <c r="HHJ476" s="44" t="str">
        <f t="shared" si="622"/>
        <v>Inviable Sanitariamente</v>
      </c>
      <c r="HHK476" s="44" t="str">
        <f t="shared" si="622"/>
        <v>Inviable Sanitariamente</v>
      </c>
      <c r="HHL476" s="44" t="str">
        <f t="shared" si="622"/>
        <v>Inviable Sanitariamente</v>
      </c>
      <c r="HHM476" s="44" t="str">
        <f t="shared" si="622"/>
        <v>Inviable Sanitariamente</v>
      </c>
      <c r="HHN476" s="44" t="str">
        <f t="shared" si="623"/>
        <v>Inviable Sanitariamente</v>
      </c>
      <c r="HHO476" s="44" t="str">
        <f t="shared" si="623"/>
        <v>Inviable Sanitariamente</v>
      </c>
      <c r="HHP476" s="44" t="str">
        <f t="shared" si="623"/>
        <v>Inviable Sanitariamente</v>
      </c>
      <c r="HHQ476" s="44" t="str">
        <f t="shared" si="623"/>
        <v>Inviable Sanitariamente</v>
      </c>
      <c r="HHR476" s="44" t="str">
        <f t="shared" si="623"/>
        <v>Inviable Sanitariamente</v>
      </c>
      <c r="HHS476" s="44" t="str">
        <f t="shared" si="623"/>
        <v>Inviable Sanitariamente</v>
      </c>
      <c r="HHT476" s="44" t="str">
        <f t="shared" si="623"/>
        <v>Inviable Sanitariamente</v>
      </c>
      <c r="HHU476" s="44" t="str">
        <f t="shared" si="623"/>
        <v>Inviable Sanitariamente</v>
      </c>
      <c r="HHV476" s="44" t="str">
        <f t="shared" si="623"/>
        <v>Inviable Sanitariamente</v>
      </c>
      <c r="HHW476" s="44" t="str">
        <f t="shared" si="623"/>
        <v>Inviable Sanitariamente</v>
      </c>
      <c r="HHX476" s="44" t="str">
        <f t="shared" si="624"/>
        <v>Inviable Sanitariamente</v>
      </c>
      <c r="HHY476" s="44" t="str">
        <f t="shared" si="624"/>
        <v>Inviable Sanitariamente</v>
      </c>
      <c r="HHZ476" s="44" t="str">
        <f t="shared" si="624"/>
        <v>Inviable Sanitariamente</v>
      </c>
      <c r="HIA476" s="44" t="str">
        <f t="shared" si="624"/>
        <v>Inviable Sanitariamente</v>
      </c>
      <c r="HIB476" s="44" t="str">
        <f t="shared" si="624"/>
        <v>Inviable Sanitariamente</v>
      </c>
      <c r="HIC476" s="44" t="str">
        <f t="shared" si="624"/>
        <v>Inviable Sanitariamente</v>
      </c>
      <c r="HID476" s="44" t="str">
        <f t="shared" si="624"/>
        <v>Inviable Sanitariamente</v>
      </c>
      <c r="HIE476" s="44" t="str">
        <f t="shared" si="624"/>
        <v>Inviable Sanitariamente</v>
      </c>
      <c r="HIF476" s="44" t="str">
        <f t="shared" si="624"/>
        <v>Inviable Sanitariamente</v>
      </c>
      <c r="HIG476" s="44" t="str">
        <f t="shared" si="624"/>
        <v>Inviable Sanitariamente</v>
      </c>
      <c r="HIH476" s="44" t="str">
        <f t="shared" si="625"/>
        <v>Inviable Sanitariamente</v>
      </c>
      <c r="HII476" s="44" t="str">
        <f t="shared" si="625"/>
        <v>Inviable Sanitariamente</v>
      </c>
      <c r="HIJ476" s="44" t="str">
        <f t="shared" si="625"/>
        <v>Inviable Sanitariamente</v>
      </c>
      <c r="HIK476" s="44" t="str">
        <f t="shared" si="625"/>
        <v>Inviable Sanitariamente</v>
      </c>
      <c r="HIL476" s="44" t="str">
        <f t="shared" si="625"/>
        <v>Inviable Sanitariamente</v>
      </c>
      <c r="HIM476" s="44" t="str">
        <f t="shared" si="625"/>
        <v>Inviable Sanitariamente</v>
      </c>
      <c r="HIN476" s="44" t="str">
        <f t="shared" si="625"/>
        <v>Inviable Sanitariamente</v>
      </c>
      <c r="HIO476" s="44" t="str">
        <f t="shared" si="625"/>
        <v>Inviable Sanitariamente</v>
      </c>
      <c r="HIP476" s="44" t="str">
        <f t="shared" si="625"/>
        <v>Inviable Sanitariamente</v>
      </c>
      <c r="HIQ476" s="44" t="str">
        <f t="shared" si="625"/>
        <v>Inviable Sanitariamente</v>
      </c>
      <c r="HIR476" s="44" t="str">
        <f t="shared" si="626"/>
        <v>Inviable Sanitariamente</v>
      </c>
      <c r="HIS476" s="44" t="str">
        <f t="shared" si="626"/>
        <v>Inviable Sanitariamente</v>
      </c>
      <c r="HIT476" s="44" t="str">
        <f t="shared" si="626"/>
        <v>Inviable Sanitariamente</v>
      </c>
      <c r="HIU476" s="44" t="str">
        <f t="shared" si="626"/>
        <v>Inviable Sanitariamente</v>
      </c>
      <c r="HIV476" s="44" t="str">
        <f t="shared" si="626"/>
        <v>Inviable Sanitariamente</v>
      </c>
      <c r="HIW476" s="44" t="str">
        <f t="shared" si="626"/>
        <v>Inviable Sanitariamente</v>
      </c>
      <c r="HIX476" s="44" t="str">
        <f t="shared" si="626"/>
        <v>Inviable Sanitariamente</v>
      </c>
      <c r="HIY476" s="44" t="str">
        <f t="shared" si="626"/>
        <v>Inviable Sanitariamente</v>
      </c>
      <c r="HIZ476" s="44" t="str">
        <f t="shared" si="626"/>
        <v>Inviable Sanitariamente</v>
      </c>
      <c r="HJA476" s="44" t="str">
        <f t="shared" si="626"/>
        <v>Inviable Sanitariamente</v>
      </c>
      <c r="HJB476" s="44" t="str">
        <f t="shared" si="627"/>
        <v>Inviable Sanitariamente</v>
      </c>
      <c r="HJC476" s="44" t="str">
        <f t="shared" si="627"/>
        <v>Inviable Sanitariamente</v>
      </c>
      <c r="HJD476" s="44" t="str">
        <f t="shared" si="627"/>
        <v>Inviable Sanitariamente</v>
      </c>
      <c r="HJE476" s="44" t="str">
        <f t="shared" si="627"/>
        <v>Inviable Sanitariamente</v>
      </c>
      <c r="HJF476" s="44" t="str">
        <f t="shared" si="627"/>
        <v>Inviable Sanitariamente</v>
      </c>
      <c r="HJG476" s="44" t="str">
        <f t="shared" si="627"/>
        <v>Inviable Sanitariamente</v>
      </c>
      <c r="HJH476" s="44" t="str">
        <f t="shared" si="627"/>
        <v>Inviable Sanitariamente</v>
      </c>
      <c r="HJI476" s="44" t="str">
        <f t="shared" si="627"/>
        <v>Inviable Sanitariamente</v>
      </c>
      <c r="HJJ476" s="44" t="str">
        <f t="shared" si="627"/>
        <v>Inviable Sanitariamente</v>
      </c>
      <c r="HJK476" s="44" t="str">
        <f t="shared" si="627"/>
        <v>Inviable Sanitariamente</v>
      </c>
      <c r="HJL476" s="44" t="str">
        <f t="shared" si="628"/>
        <v>Inviable Sanitariamente</v>
      </c>
      <c r="HJM476" s="44" t="str">
        <f t="shared" si="628"/>
        <v>Inviable Sanitariamente</v>
      </c>
      <c r="HJN476" s="44" t="str">
        <f t="shared" si="628"/>
        <v>Inviable Sanitariamente</v>
      </c>
      <c r="HJO476" s="44" t="str">
        <f t="shared" si="628"/>
        <v>Inviable Sanitariamente</v>
      </c>
      <c r="HJP476" s="44" t="str">
        <f t="shared" si="628"/>
        <v>Inviable Sanitariamente</v>
      </c>
      <c r="HJQ476" s="44" t="str">
        <f t="shared" si="628"/>
        <v>Inviable Sanitariamente</v>
      </c>
      <c r="HJR476" s="44" t="str">
        <f t="shared" si="628"/>
        <v>Inviable Sanitariamente</v>
      </c>
      <c r="HJS476" s="44" t="str">
        <f t="shared" si="628"/>
        <v>Inviable Sanitariamente</v>
      </c>
      <c r="HJT476" s="44" t="str">
        <f t="shared" si="628"/>
        <v>Inviable Sanitariamente</v>
      </c>
      <c r="HJU476" s="44" t="str">
        <f t="shared" si="628"/>
        <v>Inviable Sanitariamente</v>
      </c>
      <c r="HJV476" s="44" t="str">
        <f t="shared" si="629"/>
        <v>Inviable Sanitariamente</v>
      </c>
      <c r="HJW476" s="44" t="str">
        <f t="shared" si="629"/>
        <v>Inviable Sanitariamente</v>
      </c>
      <c r="HJX476" s="44" t="str">
        <f t="shared" si="629"/>
        <v>Inviable Sanitariamente</v>
      </c>
      <c r="HJY476" s="44" t="str">
        <f t="shared" si="629"/>
        <v>Inviable Sanitariamente</v>
      </c>
      <c r="HJZ476" s="44" t="str">
        <f t="shared" si="629"/>
        <v>Inviable Sanitariamente</v>
      </c>
      <c r="HKA476" s="44" t="str">
        <f t="shared" si="629"/>
        <v>Inviable Sanitariamente</v>
      </c>
      <c r="HKB476" s="44" t="str">
        <f t="shared" si="629"/>
        <v>Inviable Sanitariamente</v>
      </c>
      <c r="HKC476" s="44" t="str">
        <f t="shared" si="629"/>
        <v>Inviable Sanitariamente</v>
      </c>
      <c r="HKD476" s="44" t="str">
        <f t="shared" si="629"/>
        <v>Inviable Sanitariamente</v>
      </c>
      <c r="HKE476" s="44" t="str">
        <f t="shared" si="629"/>
        <v>Inviable Sanitariamente</v>
      </c>
      <c r="HKF476" s="44" t="str">
        <f t="shared" si="630"/>
        <v>Inviable Sanitariamente</v>
      </c>
      <c r="HKG476" s="44" t="str">
        <f t="shared" si="630"/>
        <v>Inviable Sanitariamente</v>
      </c>
      <c r="HKH476" s="44" t="str">
        <f t="shared" si="630"/>
        <v>Inviable Sanitariamente</v>
      </c>
      <c r="HKI476" s="44" t="str">
        <f t="shared" si="630"/>
        <v>Inviable Sanitariamente</v>
      </c>
      <c r="HKJ476" s="44" t="str">
        <f t="shared" si="630"/>
        <v>Inviable Sanitariamente</v>
      </c>
      <c r="HKK476" s="44" t="str">
        <f t="shared" si="630"/>
        <v>Inviable Sanitariamente</v>
      </c>
      <c r="HKL476" s="44" t="str">
        <f t="shared" si="630"/>
        <v>Inviable Sanitariamente</v>
      </c>
      <c r="HKM476" s="44" t="str">
        <f t="shared" si="630"/>
        <v>Inviable Sanitariamente</v>
      </c>
      <c r="HKN476" s="44" t="str">
        <f t="shared" si="630"/>
        <v>Inviable Sanitariamente</v>
      </c>
      <c r="HKO476" s="44" t="str">
        <f t="shared" si="630"/>
        <v>Inviable Sanitariamente</v>
      </c>
      <c r="HKP476" s="44" t="str">
        <f t="shared" si="631"/>
        <v>Inviable Sanitariamente</v>
      </c>
      <c r="HKQ476" s="44" t="str">
        <f t="shared" si="631"/>
        <v>Inviable Sanitariamente</v>
      </c>
      <c r="HKR476" s="44" t="str">
        <f t="shared" si="631"/>
        <v>Inviable Sanitariamente</v>
      </c>
      <c r="HKS476" s="44" t="str">
        <f t="shared" si="631"/>
        <v>Inviable Sanitariamente</v>
      </c>
      <c r="HKT476" s="44" t="str">
        <f t="shared" si="631"/>
        <v>Inviable Sanitariamente</v>
      </c>
      <c r="HKU476" s="44" t="str">
        <f t="shared" si="631"/>
        <v>Inviable Sanitariamente</v>
      </c>
      <c r="HKV476" s="44" t="str">
        <f t="shared" si="631"/>
        <v>Inviable Sanitariamente</v>
      </c>
      <c r="HKW476" s="44" t="str">
        <f t="shared" si="631"/>
        <v>Inviable Sanitariamente</v>
      </c>
      <c r="HKX476" s="44" t="str">
        <f t="shared" si="631"/>
        <v>Inviable Sanitariamente</v>
      </c>
      <c r="HKY476" s="44" t="str">
        <f t="shared" si="631"/>
        <v>Inviable Sanitariamente</v>
      </c>
      <c r="HKZ476" s="44" t="str">
        <f t="shared" si="632"/>
        <v>Inviable Sanitariamente</v>
      </c>
      <c r="HLA476" s="44" t="str">
        <f t="shared" si="632"/>
        <v>Inviable Sanitariamente</v>
      </c>
      <c r="HLB476" s="44" t="str">
        <f t="shared" si="632"/>
        <v>Inviable Sanitariamente</v>
      </c>
      <c r="HLC476" s="44" t="str">
        <f t="shared" si="632"/>
        <v>Inviable Sanitariamente</v>
      </c>
      <c r="HLD476" s="44" t="str">
        <f t="shared" si="632"/>
        <v>Inviable Sanitariamente</v>
      </c>
      <c r="HLE476" s="44" t="str">
        <f t="shared" si="632"/>
        <v>Inviable Sanitariamente</v>
      </c>
      <c r="HLF476" s="44" t="str">
        <f t="shared" si="632"/>
        <v>Inviable Sanitariamente</v>
      </c>
      <c r="HLG476" s="44" t="str">
        <f t="shared" si="632"/>
        <v>Inviable Sanitariamente</v>
      </c>
      <c r="HLH476" s="44" t="str">
        <f t="shared" si="632"/>
        <v>Inviable Sanitariamente</v>
      </c>
      <c r="HLI476" s="44" t="str">
        <f t="shared" si="632"/>
        <v>Inviable Sanitariamente</v>
      </c>
      <c r="HLJ476" s="44" t="str">
        <f t="shared" si="633"/>
        <v>Inviable Sanitariamente</v>
      </c>
      <c r="HLK476" s="44" t="str">
        <f t="shared" si="633"/>
        <v>Inviable Sanitariamente</v>
      </c>
      <c r="HLL476" s="44" t="str">
        <f t="shared" si="633"/>
        <v>Inviable Sanitariamente</v>
      </c>
      <c r="HLM476" s="44" t="str">
        <f t="shared" si="633"/>
        <v>Inviable Sanitariamente</v>
      </c>
      <c r="HLN476" s="44" t="str">
        <f t="shared" si="633"/>
        <v>Inviable Sanitariamente</v>
      </c>
      <c r="HLO476" s="44" t="str">
        <f t="shared" si="633"/>
        <v>Inviable Sanitariamente</v>
      </c>
      <c r="HLP476" s="44" t="str">
        <f t="shared" si="633"/>
        <v>Inviable Sanitariamente</v>
      </c>
      <c r="HLQ476" s="44" t="str">
        <f t="shared" si="633"/>
        <v>Inviable Sanitariamente</v>
      </c>
      <c r="HLR476" s="44" t="str">
        <f t="shared" si="633"/>
        <v>Inviable Sanitariamente</v>
      </c>
      <c r="HLS476" s="44" t="str">
        <f t="shared" si="633"/>
        <v>Inviable Sanitariamente</v>
      </c>
      <c r="HLT476" s="44" t="str">
        <f t="shared" si="634"/>
        <v>Inviable Sanitariamente</v>
      </c>
      <c r="HLU476" s="44" t="str">
        <f t="shared" si="634"/>
        <v>Inviable Sanitariamente</v>
      </c>
      <c r="HLV476" s="44" t="str">
        <f t="shared" si="634"/>
        <v>Inviable Sanitariamente</v>
      </c>
      <c r="HLW476" s="44" t="str">
        <f t="shared" si="634"/>
        <v>Inviable Sanitariamente</v>
      </c>
      <c r="HLX476" s="44" t="str">
        <f t="shared" si="634"/>
        <v>Inviable Sanitariamente</v>
      </c>
      <c r="HLY476" s="44" t="str">
        <f t="shared" si="634"/>
        <v>Inviable Sanitariamente</v>
      </c>
      <c r="HLZ476" s="44" t="str">
        <f t="shared" si="634"/>
        <v>Inviable Sanitariamente</v>
      </c>
      <c r="HMA476" s="44" t="str">
        <f t="shared" si="634"/>
        <v>Inviable Sanitariamente</v>
      </c>
      <c r="HMB476" s="44" t="str">
        <f t="shared" si="634"/>
        <v>Inviable Sanitariamente</v>
      </c>
      <c r="HMC476" s="44" t="str">
        <f t="shared" si="634"/>
        <v>Inviable Sanitariamente</v>
      </c>
      <c r="HMD476" s="44" t="str">
        <f t="shared" si="635"/>
        <v>Inviable Sanitariamente</v>
      </c>
      <c r="HME476" s="44" t="str">
        <f t="shared" si="635"/>
        <v>Inviable Sanitariamente</v>
      </c>
      <c r="HMF476" s="44" t="str">
        <f t="shared" si="635"/>
        <v>Inviable Sanitariamente</v>
      </c>
      <c r="HMG476" s="44" t="str">
        <f t="shared" si="635"/>
        <v>Inviable Sanitariamente</v>
      </c>
      <c r="HMH476" s="44" t="str">
        <f t="shared" si="635"/>
        <v>Inviable Sanitariamente</v>
      </c>
      <c r="HMI476" s="44" t="str">
        <f t="shared" si="635"/>
        <v>Inviable Sanitariamente</v>
      </c>
      <c r="HMJ476" s="44" t="str">
        <f t="shared" si="635"/>
        <v>Inviable Sanitariamente</v>
      </c>
      <c r="HMK476" s="44" t="str">
        <f t="shared" si="635"/>
        <v>Inviable Sanitariamente</v>
      </c>
      <c r="HML476" s="44" t="str">
        <f t="shared" si="635"/>
        <v>Inviable Sanitariamente</v>
      </c>
      <c r="HMM476" s="44" t="str">
        <f t="shared" si="635"/>
        <v>Inviable Sanitariamente</v>
      </c>
      <c r="HMN476" s="44" t="str">
        <f t="shared" si="636"/>
        <v>Inviable Sanitariamente</v>
      </c>
      <c r="HMO476" s="44" t="str">
        <f t="shared" si="636"/>
        <v>Inviable Sanitariamente</v>
      </c>
      <c r="HMP476" s="44" t="str">
        <f t="shared" si="636"/>
        <v>Inviable Sanitariamente</v>
      </c>
      <c r="HMQ476" s="44" t="str">
        <f t="shared" si="636"/>
        <v>Inviable Sanitariamente</v>
      </c>
      <c r="HMR476" s="44" t="str">
        <f t="shared" si="636"/>
        <v>Inviable Sanitariamente</v>
      </c>
      <c r="HMS476" s="44" t="str">
        <f t="shared" si="636"/>
        <v>Inviable Sanitariamente</v>
      </c>
      <c r="HMT476" s="44" t="str">
        <f t="shared" si="636"/>
        <v>Inviable Sanitariamente</v>
      </c>
      <c r="HMU476" s="44" t="str">
        <f t="shared" si="636"/>
        <v>Inviable Sanitariamente</v>
      </c>
      <c r="HMV476" s="44" t="str">
        <f t="shared" si="636"/>
        <v>Inviable Sanitariamente</v>
      </c>
      <c r="HMW476" s="44" t="str">
        <f t="shared" si="636"/>
        <v>Inviable Sanitariamente</v>
      </c>
      <c r="HMX476" s="44" t="str">
        <f t="shared" si="637"/>
        <v>Inviable Sanitariamente</v>
      </c>
      <c r="HMY476" s="44" t="str">
        <f t="shared" si="637"/>
        <v>Inviable Sanitariamente</v>
      </c>
      <c r="HMZ476" s="44" t="str">
        <f t="shared" si="637"/>
        <v>Inviable Sanitariamente</v>
      </c>
      <c r="HNA476" s="44" t="str">
        <f t="shared" si="637"/>
        <v>Inviable Sanitariamente</v>
      </c>
      <c r="HNB476" s="44" t="str">
        <f t="shared" si="637"/>
        <v>Inviable Sanitariamente</v>
      </c>
      <c r="HNC476" s="44" t="str">
        <f t="shared" si="637"/>
        <v>Inviable Sanitariamente</v>
      </c>
      <c r="HND476" s="44" t="str">
        <f t="shared" si="637"/>
        <v>Inviable Sanitariamente</v>
      </c>
      <c r="HNE476" s="44" t="str">
        <f t="shared" si="637"/>
        <v>Inviable Sanitariamente</v>
      </c>
      <c r="HNF476" s="44" t="str">
        <f t="shared" si="637"/>
        <v>Inviable Sanitariamente</v>
      </c>
      <c r="HNG476" s="44" t="str">
        <f t="shared" si="637"/>
        <v>Inviable Sanitariamente</v>
      </c>
      <c r="HNH476" s="44" t="str">
        <f t="shared" si="638"/>
        <v>Inviable Sanitariamente</v>
      </c>
      <c r="HNI476" s="44" t="str">
        <f t="shared" si="638"/>
        <v>Inviable Sanitariamente</v>
      </c>
      <c r="HNJ476" s="44" t="str">
        <f t="shared" si="638"/>
        <v>Inviable Sanitariamente</v>
      </c>
      <c r="HNK476" s="44" t="str">
        <f t="shared" si="638"/>
        <v>Inviable Sanitariamente</v>
      </c>
      <c r="HNL476" s="44" t="str">
        <f t="shared" si="638"/>
        <v>Inviable Sanitariamente</v>
      </c>
      <c r="HNM476" s="44" t="str">
        <f t="shared" si="638"/>
        <v>Inviable Sanitariamente</v>
      </c>
      <c r="HNN476" s="44" t="str">
        <f t="shared" si="638"/>
        <v>Inviable Sanitariamente</v>
      </c>
      <c r="HNO476" s="44" t="str">
        <f t="shared" si="638"/>
        <v>Inviable Sanitariamente</v>
      </c>
      <c r="HNP476" s="44" t="str">
        <f t="shared" si="638"/>
        <v>Inviable Sanitariamente</v>
      </c>
      <c r="HNQ476" s="44" t="str">
        <f t="shared" si="638"/>
        <v>Inviable Sanitariamente</v>
      </c>
      <c r="HNR476" s="44" t="str">
        <f t="shared" si="639"/>
        <v>Inviable Sanitariamente</v>
      </c>
      <c r="HNS476" s="44" t="str">
        <f t="shared" si="639"/>
        <v>Inviable Sanitariamente</v>
      </c>
      <c r="HNT476" s="44" t="str">
        <f t="shared" si="639"/>
        <v>Inviable Sanitariamente</v>
      </c>
      <c r="HNU476" s="44" t="str">
        <f t="shared" si="639"/>
        <v>Inviable Sanitariamente</v>
      </c>
      <c r="HNV476" s="44" t="str">
        <f t="shared" si="639"/>
        <v>Inviable Sanitariamente</v>
      </c>
      <c r="HNW476" s="44" t="str">
        <f t="shared" si="639"/>
        <v>Inviable Sanitariamente</v>
      </c>
      <c r="HNX476" s="44" t="str">
        <f t="shared" si="639"/>
        <v>Inviable Sanitariamente</v>
      </c>
      <c r="HNY476" s="44" t="str">
        <f t="shared" si="639"/>
        <v>Inviable Sanitariamente</v>
      </c>
      <c r="HNZ476" s="44" t="str">
        <f t="shared" si="639"/>
        <v>Inviable Sanitariamente</v>
      </c>
      <c r="HOA476" s="44" t="str">
        <f t="shared" si="639"/>
        <v>Inviable Sanitariamente</v>
      </c>
      <c r="HOB476" s="44" t="str">
        <f t="shared" si="640"/>
        <v>Inviable Sanitariamente</v>
      </c>
      <c r="HOC476" s="44" t="str">
        <f t="shared" si="640"/>
        <v>Inviable Sanitariamente</v>
      </c>
      <c r="HOD476" s="44" t="str">
        <f t="shared" si="640"/>
        <v>Inviable Sanitariamente</v>
      </c>
      <c r="HOE476" s="44" t="str">
        <f t="shared" si="640"/>
        <v>Inviable Sanitariamente</v>
      </c>
      <c r="HOF476" s="44" t="str">
        <f t="shared" si="640"/>
        <v>Inviable Sanitariamente</v>
      </c>
      <c r="HOG476" s="44" t="str">
        <f t="shared" si="640"/>
        <v>Inviable Sanitariamente</v>
      </c>
      <c r="HOH476" s="44" t="str">
        <f t="shared" si="640"/>
        <v>Inviable Sanitariamente</v>
      </c>
      <c r="HOI476" s="44" t="str">
        <f t="shared" si="640"/>
        <v>Inviable Sanitariamente</v>
      </c>
      <c r="HOJ476" s="44" t="str">
        <f t="shared" si="640"/>
        <v>Inviable Sanitariamente</v>
      </c>
      <c r="HOK476" s="44" t="str">
        <f t="shared" si="640"/>
        <v>Inviable Sanitariamente</v>
      </c>
      <c r="HOL476" s="44" t="str">
        <f t="shared" si="641"/>
        <v>Inviable Sanitariamente</v>
      </c>
      <c r="HOM476" s="44" t="str">
        <f t="shared" si="641"/>
        <v>Inviable Sanitariamente</v>
      </c>
      <c r="HON476" s="44" t="str">
        <f t="shared" si="641"/>
        <v>Inviable Sanitariamente</v>
      </c>
      <c r="HOO476" s="44" t="str">
        <f t="shared" si="641"/>
        <v>Inviable Sanitariamente</v>
      </c>
      <c r="HOP476" s="44" t="str">
        <f t="shared" si="641"/>
        <v>Inviable Sanitariamente</v>
      </c>
      <c r="HOQ476" s="44" t="str">
        <f t="shared" si="641"/>
        <v>Inviable Sanitariamente</v>
      </c>
      <c r="HOR476" s="44" t="str">
        <f t="shared" si="641"/>
        <v>Inviable Sanitariamente</v>
      </c>
      <c r="HOS476" s="44" t="str">
        <f t="shared" si="641"/>
        <v>Inviable Sanitariamente</v>
      </c>
      <c r="HOT476" s="44" t="str">
        <f t="shared" si="641"/>
        <v>Inviable Sanitariamente</v>
      </c>
      <c r="HOU476" s="44" t="str">
        <f t="shared" si="641"/>
        <v>Inviable Sanitariamente</v>
      </c>
      <c r="HOV476" s="44" t="str">
        <f t="shared" si="642"/>
        <v>Inviable Sanitariamente</v>
      </c>
      <c r="HOW476" s="44" t="str">
        <f t="shared" si="642"/>
        <v>Inviable Sanitariamente</v>
      </c>
      <c r="HOX476" s="44" t="str">
        <f t="shared" si="642"/>
        <v>Inviable Sanitariamente</v>
      </c>
      <c r="HOY476" s="44" t="str">
        <f t="shared" si="642"/>
        <v>Inviable Sanitariamente</v>
      </c>
      <c r="HOZ476" s="44" t="str">
        <f t="shared" si="642"/>
        <v>Inviable Sanitariamente</v>
      </c>
      <c r="HPA476" s="44" t="str">
        <f t="shared" si="642"/>
        <v>Inviable Sanitariamente</v>
      </c>
      <c r="HPB476" s="44" t="str">
        <f t="shared" si="642"/>
        <v>Inviable Sanitariamente</v>
      </c>
      <c r="HPC476" s="44" t="str">
        <f t="shared" si="642"/>
        <v>Inviable Sanitariamente</v>
      </c>
      <c r="HPD476" s="44" t="str">
        <f t="shared" si="642"/>
        <v>Inviable Sanitariamente</v>
      </c>
      <c r="HPE476" s="44" t="str">
        <f t="shared" si="642"/>
        <v>Inviable Sanitariamente</v>
      </c>
      <c r="HPF476" s="44" t="str">
        <f t="shared" si="643"/>
        <v>Inviable Sanitariamente</v>
      </c>
      <c r="HPG476" s="44" t="str">
        <f t="shared" si="643"/>
        <v>Inviable Sanitariamente</v>
      </c>
      <c r="HPH476" s="44" t="str">
        <f t="shared" si="643"/>
        <v>Inviable Sanitariamente</v>
      </c>
      <c r="HPI476" s="44" t="str">
        <f t="shared" si="643"/>
        <v>Inviable Sanitariamente</v>
      </c>
      <c r="HPJ476" s="44" t="str">
        <f t="shared" si="643"/>
        <v>Inviable Sanitariamente</v>
      </c>
      <c r="HPK476" s="44" t="str">
        <f t="shared" si="643"/>
        <v>Inviable Sanitariamente</v>
      </c>
      <c r="HPL476" s="44" t="str">
        <f t="shared" si="643"/>
        <v>Inviable Sanitariamente</v>
      </c>
      <c r="HPM476" s="44" t="str">
        <f t="shared" si="643"/>
        <v>Inviable Sanitariamente</v>
      </c>
      <c r="HPN476" s="44" t="str">
        <f t="shared" si="643"/>
        <v>Inviable Sanitariamente</v>
      </c>
      <c r="HPO476" s="44" t="str">
        <f t="shared" si="643"/>
        <v>Inviable Sanitariamente</v>
      </c>
      <c r="HPP476" s="44" t="str">
        <f t="shared" si="644"/>
        <v>Inviable Sanitariamente</v>
      </c>
      <c r="HPQ476" s="44" t="str">
        <f t="shared" si="644"/>
        <v>Inviable Sanitariamente</v>
      </c>
      <c r="HPR476" s="44" t="str">
        <f t="shared" si="644"/>
        <v>Inviable Sanitariamente</v>
      </c>
      <c r="HPS476" s="44" t="str">
        <f t="shared" si="644"/>
        <v>Inviable Sanitariamente</v>
      </c>
      <c r="HPT476" s="44" t="str">
        <f t="shared" si="644"/>
        <v>Inviable Sanitariamente</v>
      </c>
      <c r="HPU476" s="44" t="str">
        <f t="shared" si="644"/>
        <v>Inviable Sanitariamente</v>
      </c>
      <c r="HPV476" s="44" t="str">
        <f t="shared" si="644"/>
        <v>Inviable Sanitariamente</v>
      </c>
      <c r="HPW476" s="44" t="str">
        <f t="shared" si="644"/>
        <v>Inviable Sanitariamente</v>
      </c>
      <c r="HPX476" s="44" t="str">
        <f t="shared" si="644"/>
        <v>Inviable Sanitariamente</v>
      </c>
      <c r="HPY476" s="44" t="str">
        <f t="shared" si="644"/>
        <v>Inviable Sanitariamente</v>
      </c>
      <c r="HPZ476" s="44" t="str">
        <f t="shared" si="645"/>
        <v>Inviable Sanitariamente</v>
      </c>
      <c r="HQA476" s="44" t="str">
        <f t="shared" si="645"/>
        <v>Inviable Sanitariamente</v>
      </c>
      <c r="HQB476" s="44" t="str">
        <f t="shared" si="645"/>
        <v>Inviable Sanitariamente</v>
      </c>
      <c r="HQC476" s="44" t="str">
        <f t="shared" si="645"/>
        <v>Inviable Sanitariamente</v>
      </c>
      <c r="HQD476" s="44" t="str">
        <f t="shared" si="645"/>
        <v>Inviable Sanitariamente</v>
      </c>
      <c r="HQE476" s="44" t="str">
        <f t="shared" si="645"/>
        <v>Inviable Sanitariamente</v>
      </c>
      <c r="HQF476" s="44" t="str">
        <f t="shared" si="645"/>
        <v>Inviable Sanitariamente</v>
      </c>
      <c r="HQG476" s="44" t="str">
        <f t="shared" si="645"/>
        <v>Inviable Sanitariamente</v>
      </c>
      <c r="HQH476" s="44" t="str">
        <f t="shared" si="645"/>
        <v>Inviable Sanitariamente</v>
      </c>
      <c r="HQI476" s="44" t="str">
        <f t="shared" si="645"/>
        <v>Inviable Sanitariamente</v>
      </c>
      <c r="HQJ476" s="44" t="str">
        <f t="shared" si="646"/>
        <v>Inviable Sanitariamente</v>
      </c>
      <c r="HQK476" s="44" t="str">
        <f t="shared" si="646"/>
        <v>Inviable Sanitariamente</v>
      </c>
      <c r="HQL476" s="44" t="str">
        <f t="shared" si="646"/>
        <v>Inviable Sanitariamente</v>
      </c>
      <c r="HQM476" s="44" t="str">
        <f t="shared" si="646"/>
        <v>Inviable Sanitariamente</v>
      </c>
      <c r="HQN476" s="44" t="str">
        <f t="shared" si="646"/>
        <v>Inviable Sanitariamente</v>
      </c>
      <c r="HQO476" s="44" t="str">
        <f t="shared" si="646"/>
        <v>Inviable Sanitariamente</v>
      </c>
      <c r="HQP476" s="44" t="str">
        <f t="shared" si="646"/>
        <v>Inviable Sanitariamente</v>
      </c>
      <c r="HQQ476" s="44" t="str">
        <f t="shared" si="646"/>
        <v>Inviable Sanitariamente</v>
      </c>
      <c r="HQR476" s="44" t="str">
        <f t="shared" si="646"/>
        <v>Inviable Sanitariamente</v>
      </c>
      <c r="HQS476" s="44" t="str">
        <f t="shared" si="646"/>
        <v>Inviable Sanitariamente</v>
      </c>
      <c r="HQT476" s="44" t="str">
        <f t="shared" si="647"/>
        <v>Inviable Sanitariamente</v>
      </c>
      <c r="HQU476" s="44" t="str">
        <f t="shared" si="647"/>
        <v>Inviable Sanitariamente</v>
      </c>
      <c r="HQV476" s="44" t="str">
        <f t="shared" si="647"/>
        <v>Inviable Sanitariamente</v>
      </c>
      <c r="HQW476" s="44" t="str">
        <f t="shared" si="647"/>
        <v>Inviable Sanitariamente</v>
      </c>
      <c r="HQX476" s="44" t="str">
        <f t="shared" si="647"/>
        <v>Inviable Sanitariamente</v>
      </c>
      <c r="HQY476" s="44" t="str">
        <f t="shared" si="647"/>
        <v>Inviable Sanitariamente</v>
      </c>
      <c r="HQZ476" s="44" t="str">
        <f t="shared" si="647"/>
        <v>Inviable Sanitariamente</v>
      </c>
      <c r="HRA476" s="44" t="str">
        <f t="shared" si="647"/>
        <v>Inviable Sanitariamente</v>
      </c>
      <c r="HRB476" s="44" t="str">
        <f t="shared" si="647"/>
        <v>Inviable Sanitariamente</v>
      </c>
      <c r="HRC476" s="44" t="str">
        <f t="shared" si="647"/>
        <v>Inviable Sanitariamente</v>
      </c>
      <c r="HRD476" s="44" t="str">
        <f t="shared" si="648"/>
        <v>Inviable Sanitariamente</v>
      </c>
      <c r="HRE476" s="44" t="str">
        <f t="shared" si="648"/>
        <v>Inviable Sanitariamente</v>
      </c>
      <c r="HRF476" s="44" t="str">
        <f t="shared" si="648"/>
        <v>Inviable Sanitariamente</v>
      </c>
      <c r="HRG476" s="44" t="str">
        <f t="shared" si="648"/>
        <v>Inviable Sanitariamente</v>
      </c>
      <c r="HRH476" s="44" t="str">
        <f t="shared" si="648"/>
        <v>Inviable Sanitariamente</v>
      </c>
      <c r="HRI476" s="44" t="str">
        <f t="shared" si="648"/>
        <v>Inviable Sanitariamente</v>
      </c>
      <c r="HRJ476" s="44" t="str">
        <f t="shared" si="648"/>
        <v>Inviable Sanitariamente</v>
      </c>
      <c r="HRK476" s="44" t="str">
        <f t="shared" si="648"/>
        <v>Inviable Sanitariamente</v>
      </c>
      <c r="HRL476" s="44" t="str">
        <f t="shared" si="648"/>
        <v>Inviable Sanitariamente</v>
      </c>
      <c r="HRM476" s="44" t="str">
        <f t="shared" si="648"/>
        <v>Inviable Sanitariamente</v>
      </c>
      <c r="HRN476" s="44" t="str">
        <f t="shared" si="649"/>
        <v>Inviable Sanitariamente</v>
      </c>
      <c r="HRO476" s="44" t="str">
        <f t="shared" si="649"/>
        <v>Inviable Sanitariamente</v>
      </c>
      <c r="HRP476" s="44" t="str">
        <f t="shared" si="649"/>
        <v>Inviable Sanitariamente</v>
      </c>
      <c r="HRQ476" s="44" t="str">
        <f t="shared" si="649"/>
        <v>Inviable Sanitariamente</v>
      </c>
      <c r="HRR476" s="44" t="str">
        <f t="shared" si="649"/>
        <v>Inviable Sanitariamente</v>
      </c>
      <c r="HRS476" s="44" t="str">
        <f t="shared" si="649"/>
        <v>Inviable Sanitariamente</v>
      </c>
      <c r="HRT476" s="44" t="str">
        <f t="shared" si="649"/>
        <v>Inviable Sanitariamente</v>
      </c>
      <c r="HRU476" s="44" t="str">
        <f t="shared" si="649"/>
        <v>Inviable Sanitariamente</v>
      </c>
      <c r="HRV476" s="44" t="str">
        <f t="shared" si="649"/>
        <v>Inviable Sanitariamente</v>
      </c>
      <c r="HRW476" s="44" t="str">
        <f t="shared" si="649"/>
        <v>Inviable Sanitariamente</v>
      </c>
      <c r="HRX476" s="44" t="str">
        <f t="shared" si="650"/>
        <v>Inviable Sanitariamente</v>
      </c>
      <c r="HRY476" s="44" t="str">
        <f t="shared" si="650"/>
        <v>Inviable Sanitariamente</v>
      </c>
      <c r="HRZ476" s="44" t="str">
        <f t="shared" si="650"/>
        <v>Inviable Sanitariamente</v>
      </c>
      <c r="HSA476" s="44" t="str">
        <f t="shared" si="650"/>
        <v>Inviable Sanitariamente</v>
      </c>
      <c r="HSB476" s="44" t="str">
        <f t="shared" si="650"/>
        <v>Inviable Sanitariamente</v>
      </c>
      <c r="HSC476" s="44" t="str">
        <f t="shared" si="650"/>
        <v>Inviable Sanitariamente</v>
      </c>
      <c r="HSD476" s="44" t="str">
        <f t="shared" si="650"/>
        <v>Inviable Sanitariamente</v>
      </c>
      <c r="HSE476" s="44" t="str">
        <f t="shared" si="650"/>
        <v>Inviable Sanitariamente</v>
      </c>
      <c r="HSF476" s="44" t="str">
        <f t="shared" si="650"/>
        <v>Inviable Sanitariamente</v>
      </c>
      <c r="HSG476" s="44" t="str">
        <f t="shared" si="650"/>
        <v>Inviable Sanitariamente</v>
      </c>
      <c r="HSH476" s="44" t="str">
        <f t="shared" si="651"/>
        <v>Inviable Sanitariamente</v>
      </c>
      <c r="HSI476" s="44" t="str">
        <f t="shared" si="651"/>
        <v>Inviable Sanitariamente</v>
      </c>
      <c r="HSJ476" s="44" t="str">
        <f t="shared" si="651"/>
        <v>Inviable Sanitariamente</v>
      </c>
      <c r="HSK476" s="44" t="str">
        <f t="shared" si="651"/>
        <v>Inviable Sanitariamente</v>
      </c>
      <c r="HSL476" s="44" t="str">
        <f t="shared" si="651"/>
        <v>Inviable Sanitariamente</v>
      </c>
      <c r="HSM476" s="44" t="str">
        <f t="shared" si="651"/>
        <v>Inviable Sanitariamente</v>
      </c>
      <c r="HSN476" s="44" t="str">
        <f t="shared" si="651"/>
        <v>Inviable Sanitariamente</v>
      </c>
      <c r="HSO476" s="44" t="str">
        <f t="shared" si="651"/>
        <v>Inviable Sanitariamente</v>
      </c>
      <c r="HSP476" s="44" t="str">
        <f t="shared" si="651"/>
        <v>Inviable Sanitariamente</v>
      </c>
      <c r="HSQ476" s="44" t="str">
        <f t="shared" si="651"/>
        <v>Inviable Sanitariamente</v>
      </c>
      <c r="HSR476" s="44" t="str">
        <f t="shared" si="652"/>
        <v>Inviable Sanitariamente</v>
      </c>
      <c r="HSS476" s="44" t="str">
        <f t="shared" si="652"/>
        <v>Inviable Sanitariamente</v>
      </c>
      <c r="HST476" s="44" t="str">
        <f t="shared" si="652"/>
        <v>Inviable Sanitariamente</v>
      </c>
      <c r="HSU476" s="44" t="str">
        <f t="shared" si="652"/>
        <v>Inviable Sanitariamente</v>
      </c>
      <c r="HSV476" s="44" t="str">
        <f t="shared" si="652"/>
        <v>Inviable Sanitariamente</v>
      </c>
      <c r="HSW476" s="44" t="str">
        <f t="shared" si="652"/>
        <v>Inviable Sanitariamente</v>
      </c>
      <c r="HSX476" s="44" t="str">
        <f t="shared" si="652"/>
        <v>Inviable Sanitariamente</v>
      </c>
      <c r="HSY476" s="44" t="str">
        <f t="shared" si="652"/>
        <v>Inviable Sanitariamente</v>
      </c>
      <c r="HSZ476" s="44" t="str">
        <f t="shared" si="652"/>
        <v>Inviable Sanitariamente</v>
      </c>
      <c r="HTA476" s="44" t="str">
        <f t="shared" si="652"/>
        <v>Inviable Sanitariamente</v>
      </c>
      <c r="HTB476" s="44" t="str">
        <f t="shared" si="653"/>
        <v>Inviable Sanitariamente</v>
      </c>
      <c r="HTC476" s="44" t="str">
        <f t="shared" si="653"/>
        <v>Inviable Sanitariamente</v>
      </c>
      <c r="HTD476" s="44" t="str">
        <f t="shared" si="653"/>
        <v>Inviable Sanitariamente</v>
      </c>
      <c r="HTE476" s="44" t="str">
        <f t="shared" si="653"/>
        <v>Inviable Sanitariamente</v>
      </c>
      <c r="HTF476" s="44" t="str">
        <f t="shared" si="653"/>
        <v>Inviable Sanitariamente</v>
      </c>
      <c r="HTG476" s="44" t="str">
        <f t="shared" si="653"/>
        <v>Inviable Sanitariamente</v>
      </c>
      <c r="HTH476" s="44" t="str">
        <f t="shared" si="653"/>
        <v>Inviable Sanitariamente</v>
      </c>
      <c r="HTI476" s="44" t="str">
        <f t="shared" si="653"/>
        <v>Inviable Sanitariamente</v>
      </c>
      <c r="HTJ476" s="44" t="str">
        <f t="shared" si="653"/>
        <v>Inviable Sanitariamente</v>
      </c>
      <c r="HTK476" s="44" t="str">
        <f t="shared" si="653"/>
        <v>Inviable Sanitariamente</v>
      </c>
      <c r="HTL476" s="44" t="str">
        <f t="shared" si="654"/>
        <v>Inviable Sanitariamente</v>
      </c>
      <c r="HTM476" s="44" t="str">
        <f t="shared" si="654"/>
        <v>Inviable Sanitariamente</v>
      </c>
      <c r="HTN476" s="44" t="str">
        <f t="shared" si="654"/>
        <v>Inviable Sanitariamente</v>
      </c>
      <c r="HTO476" s="44" t="str">
        <f t="shared" si="654"/>
        <v>Inviable Sanitariamente</v>
      </c>
      <c r="HTP476" s="44" t="str">
        <f t="shared" si="654"/>
        <v>Inviable Sanitariamente</v>
      </c>
      <c r="HTQ476" s="44" t="str">
        <f t="shared" si="654"/>
        <v>Inviable Sanitariamente</v>
      </c>
      <c r="HTR476" s="44" t="str">
        <f t="shared" si="654"/>
        <v>Inviable Sanitariamente</v>
      </c>
      <c r="HTS476" s="44" t="str">
        <f t="shared" si="654"/>
        <v>Inviable Sanitariamente</v>
      </c>
      <c r="HTT476" s="44" t="str">
        <f t="shared" si="654"/>
        <v>Inviable Sanitariamente</v>
      </c>
      <c r="HTU476" s="44" t="str">
        <f t="shared" si="654"/>
        <v>Inviable Sanitariamente</v>
      </c>
      <c r="HTV476" s="44" t="str">
        <f t="shared" si="655"/>
        <v>Inviable Sanitariamente</v>
      </c>
      <c r="HTW476" s="44" t="str">
        <f t="shared" si="655"/>
        <v>Inviable Sanitariamente</v>
      </c>
      <c r="HTX476" s="44" t="str">
        <f t="shared" si="655"/>
        <v>Inviable Sanitariamente</v>
      </c>
      <c r="HTY476" s="44" t="str">
        <f t="shared" si="655"/>
        <v>Inviable Sanitariamente</v>
      </c>
      <c r="HTZ476" s="44" t="str">
        <f t="shared" si="655"/>
        <v>Inviable Sanitariamente</v>
      </c>
      <c r="HUA476" s="44" t="str">
        <f t="shared" si="655"/>
        <v>Inviable Sanitariamente</v>
      </c>
      <c r="HUB476" s="44" t="str">
        <f t="shared" si="655"/>
        <v>Inviable Sanitariamente</v>
      </c>
      <c r="HUC476" s="44" t="str">
        <f t="shared" si="655"/>
        <v>Inviable Sanitariamente</v>
      </c>
      <c r="HUD476" s="44" t="str">
        <f t="shared" si="655"/>
        <v>Inviable Sanitariamente</v>
      </c>
      <c r="HUE476" s="44" t="str">
        <f t="shared" si="655"/>
        <v>Inviable Sanitariamente</v>
      </c>
      <c r="HUF476" s="44" t="str">
        <f t="shared" si="656"/>
        <v>Inviable Sanitariamente</v>
      </c>
      <c r="HUG476" s="44" t="str">
        <f t="shared" si="656"/>
        <v>Inviable Sanitariamente</v>
      </c>
      <c r="HUH476" s="44" t="str">
        <f t="shared" si="656"/>
        <v>Inviable Sanitariamente</v>
      </c>
      <c r="HUI476" s="44" t="str">
        <f t="shared" si="656"/>
        <v>Inviable Sanitariamente</v>
      </c>
      <c r="HUJ476" s="44" t="str">
        <f t="shared" si="656"/>
        <v>Inviable Sanitariamente</v>
      </c>
      <c r="HUK476" s="44" t="str">
        <f t="shared" si="656"/>
        <v>Inviable Sanitariamente</v>
      </c>
      <c r="HUL476" s="44" t="str">
        <f t="shared" si="656"/>
        <v>Inviable Sanitariamente</v>
      </c>
      <c r="HUM476" s="44" t="str">
        <f t="shared" si="656"/>
        <v>Inviable Sanitariamente</v>
      </c>
      <c r="HUN476" s="44" t="str">
        <f t="shared" si="656"/>
        <v>Inviable Sanitariamente</v>
      </c>
      <c r="HUO476" s="44" t="str">
        <f t="shared" si="656"/>
        <v>Inviable Sanitariamente</v>
      </c>
      <c r="HUP476" s="44" t="str">
        <f t="shared" si="657"/>
        <v>Inviable Sanitariamente</v>
      </c>
      <c r="HUQ476" s="44" t="str">
        <f t="shared" si="657"/>
        <v>Inviable Sanitariamente</v>
      </c>
      <c r="HUR476" s="44" t="str">
        <f t="shared" si="657"/>
        <v>Inviable Sanitariamente</v>
      </c>
      <c r="HUS476" s="44" t="str">
        <f t="shared" si="657"/>
        <v>Inviable Sanitariamente</v>
      </c>
      <c r="HUT476" s="44" t="str">
        <f t="shared" si="657"/>
        <v>Inviable Sanitariamente</v>
      </c>
      <c r="HUU476" s="44" t="str">
        <f t="shared" si="657"/>
        <v>Inviable Sanitariamente</v>
      </c>
      <c r="HUV476" s="44" t="str">
        <f t="shared" si="657"/>
        <v>Inviable Sanitariamente</v>
      </c>
      <c r="HUW476" s="44" t="str">
        <f t="shared" si="657"/>
        <v>Inviable Sanitariamente</v>
      </c>
      <c r="HUX476" s="44" t="str">
        <f t="shared" si="657"/>
        <v>Inviable Sanitariamente</v>
      </c>
      <c r="HUY476" s="44" t="str">
        <f t="shared" si="657"/>
        <v>Inviable Sanitariamente</v>
      </c>
      <c r="HUZ476" s="44" t="str">
        <f t="shared" si="658"/>
        <v>Inviable Sanitariamente</v>
      </c>
      <c r="HVA476" s="44" t="str">
        <f t="shared" si="658"/>
        <v>Inviable Sanitariamente</v>
      </c>
      <c r="HVB476" s="44" t="str">
        <f t="shared" si="658"/>
        <v>Inviable Sanitariamente</v>
      </c>
      <c r="HVC476" s="44" t="str">
        <f t="shared" si="658"/>
        <v>Inviable Sanitariamente</v>
      </c>
      <c r="HVD476" s="44" t="str">
        <f t="shared" si="658"/>
        <v>Inviable Sanitariamente</v>
      </c>
      <c r="HVE476" s="44" t="str">
        <f t="shared" si="658"/>
        <v>Inviable Sanitariamente</v>
      </c>
      <c r="HVF476" s="44" t="str">
        <f t="shared" si="658"/>
        <v>Inviable Sanitariamente</v>
      </c>
      <c r="HVG476" s="44" t="str">
        <f t="shared" si="658"/>
        <v>Inviable Sanitariamente</v>
      </c>
      <c r="HVH476" s="44" t="str">
        <f t="shared" si="658"/>
        <v>Inviable Sanitariamente</v>
      </c>
      <c r="HVI476" s="44" t="str">
        <f t="shared" si="658"/>
        <v>Inviable Sanitariamente</v>
      </c>
      <c r="HVJ476" s="44" t="str">
        <f t="shared" si="659"/>
        <v>Inviable Sanitariamente</v>
      </c>
      <c r="HVK476" s="44" t="str">
        <f t="shared" si="659"/>
        <v>Inviable Sanitariamente</v>
      </c>
      <c r="HVL476" s="44" t="str">
        <f t="shared" si="659"/>
        <v>Inviable Sanitariamente</v>
      </c>
      <c r="HVM476" s="44" t="str">
        <f t="shared" si="659"/>
        <v>Inviable Sanitariamente</v>
      </c>
      <c r="HVN476" s="44" t="str">
        <f t="shared" si="659"/>
        <v>Inviable Sanitariamente</v>
      </c>
      <c r="HVO476" s="44" t="str">
        <f t="shared" si="659"/>
        <v>Inviable Sanitariamente</v>
      </c>
      <c r="HVP476" s="44" t="str">
        <f t="shared" si="659"/>
        <v>Inviable Sanitariamente</v>
      </c>
      <c r="HVQ476" s="44" t="str">
        <f t="shared" si="659"/>
        <v>Inviable Sanitariamente</v>
      </c>
      <c r="HVR476" s="44" t="str">
        <f t="shared" si="659"/>
        <v>Inviable Sanitariamente</v>
      </c>
      <c r="HVS476" s="44" t="str">
        <f t="shared" si="659"/>
        <v>Inviable Sanitariamente</v>
      </c>
      <c r="HVT476" s="44" t="str">
        <f t="shared" si="660"/>
        <v>Inviable Sanitariamente</v>
      </c>
      <c r="HVU476" s="44" t="str">
        <f t="shared" si="660"/>
        <v>Inviable Sanitariamente</v>
      </c>
      <c r="HVV476" s="44" t="str">
        <f t="shared" si="660"/>
        <v>Inviable Sanitariamente</v>
      </c>
      <c r="HVW476" s="44" t="str">
        <f t="shared" si="660"/>
        <v>Inviable Sanitariamente</v>
      </c>
      <c r="HVX476" s="44" t="str">
        <f t="shared" si="660"/>
        <v>Inviable Sanitariamente</v>
      </c>
      <c r="HVY476" s="44" t="str">
        <f t="shared" si="660"/>
        <v>Inviable Sanitariamente</v>
      </c>
      <c r="HVZ476" s="44" t="str">
        <f t="shared" si="660"/>
        <v>Inviable Sanitariamente</v>
      </c>
      <c r="HWA476" s="44" t="str">
        <f t="shared" si="660"/>
        <v>Inviable Sanitariamente</v>
      </c>
      <c r="HWB476" s="44" t="str">
        <f t="shared" si="660"/>
        <v>Inviable Sanitariamente</v>
      </c>
      <c r="HWC476" s="44" t="str">
        <f t="shared" si="660"/>
        <v>Inviable Sanitariamente</v>
      </c>
      <c r="HWD476" s="44" t="str">
        <f t="shared" si="661"/>
        <v>Inviable Sanitariamente</v>
      </c>
      <c r="HWE476" s="44" t="str">
        <f t="shared" si="661"/>
        <v>Inviable Sanitariamente</v>
      </c>
      <c r="HWF476" s="44" t="str">
        <f t="shared" si="661"/>
        <v>Inviable Sanitariamente</v>
      </c>
      <c r="HWG476" s="44" t="str">
        <f t="shared" si="661"/>
        <v>Inviable Sanitariamente</v>
      </c>
      <c r="HWH476" s="44" t="str">
        <f t="shared" si="661"/>
        <v>Inviable Sanitariamente</v>
      </c>
      <c r="HWI476" s="44" t="str">
        <f t="shared" si="661"/>
        <v>Inviable Sanitariamente</v>
      </c>
      <c r="HWJ476" s="44" t="str">
        <f t="shared" si="661"/>
        <v>Inviable Sanitariamente</v>
      </c>
      <c r="HWK476" s="44" t="str">
        <f t="shared" si="661"/>
        <v>Inviable Sanitariamente</v>
      </c>
      <c r="HWL476" s="44" t="str">
        <f t="shared" si="661"/>
        <v>Inviable Sanitariamente</v>
      </c>
      <c r="HWM476" s="44" t="str">
        <f t="shared" si="661"/>
        <v>Inviable Sanitariamente</v>
      </c>
      <c r="HWN476" s="44" t="str">
        <f t="shared" si="662"/>
        <v>Inviable Sanitariamente</v>
      </c>
      <c r="HWO476" s="44" t="str">
        <f t="shared" si="662"/>
        <v>Inviable Sanitariamente</v>
      </c>
      <c r="HWP476" s="44" t="str">
        <f t="shared" si="662"/>
        <v>Inviable Sanitariamente</v>
      </c>
      <c r="HWQ476" s="44" t="str">
        <f t="shared" si="662"/>
        <v>Inviable Sanitariamente</v>
      </c>
      <c r="HWR476" s="44" t="str">
        <f t="shared" si="662"/>
        <v>Inviable Sanitariamente</v>
      </c>
      <c r="HWS476" s="44" t="str">
        <f t="shared" si="662"/>
        <v>Inviable Sanitariamente</v>
      </c>
      <c r="HWT476" s="44" t="str">
        <f t="shared" si="662"/>
        <v>Inviable Sanitariamente</v>
      </c>
      <c r="HWU476" s="44" t="str">
        <f t="shared" si="662"/>
        <v>Inviable Sanitariamente</v>
      </c>
      <c r="HWV476" s="44" t="str">
        <f t="shared" si="662"/>
        <v>Inviable Sanitariamente</v>
      </c>
      <c r="HWW476" s="44" t="str">
        <f t="shared" si="662"/>
        <v>Inviable Sanitariamente</v>
      </c>
      <c r="HWX476" s="44" t="str">
        <f t="shared" si="663"/>
        <v>Inviable Sanitariamente</v>
      </c>
      <c r="HWY476" s="44" t="str">
        <f t="shared" si="663"/>
        <v>Inviable Sanitariamente</v>
      </c>
      <c r="HWZ476" s="44" t="str">
        <f t="shared" si="663"/>
        <v>Inviable Sanitariamente</v>
      </c>
      <c r="HXA476" s="44" t="str">
        <f t="shared" si="663"/>
        <v>Inviable Sanitariamente</v>
      </c>
      <c r="HXB476" s="44" t="str">
        <f t="shared" si="663"/>
        <v>Inviable Sanitariamente</v>
      </c>
      <c r="HXC476" s="44" t="str">
        <f t="shared" si="663"/>
        <v>Inviable Sanitariamente</v>
      </c>
      <c r="HXD476" s="44" t="str">
        <f t="shared" si="663"/>
        <v>Inviable Sanitariamente</v>
      </c>
      <c r="HXE476" s="44" t="str">
        <f t="shared" si="663"/>
        <v>Inviable Sanitariamente</v>
      </c>
      <c r="HXF476" s="44" t="str">
        <f t="shared" si="663"/>
        <v>Inviable Sanitariamente</v>
      </c>
      <c r="HXG476" s="44" t="str">
        <f t="shared" si="663"/>
        <v>Inviable Sanitariamente</v>
      </c>
      <c r="HXH476" s="44" t="str">
        <f t="shared" si="664"/>
        <v>Inviable Sanitariamente</v>
      </c>
      <c r="HXI476" s="44" t="str">
        <f t="shared" si="664"/>
        <v>Inviable Sanitariamente</v>
      </c>
      <c r="HXJ476" s="44" t="str">
        <f t="shared" si="664"/>
        <v>Inviable Sanitariamente</v>
      </c>
      <c r="HXK476" s="44" t="str">
        <f t="shared" si="664"/>
        <v>Inviable Sanitariamente</v>
      </c>
      <c r="HXL476" s="44" t="str">
        <f t="shared" si="664"/>
        <v>Inviable Sanitariamente</v>
      </c>
      <c r="HXM476" s="44" t="str">
        <f t="shared" si="664"/>
        <v>Inviable Sanitariamente</v>
      </c>
      <c r="HXN476" s="44" t="str">
        <f t="shared" si="664"/>
        <v>Inviable Sanitariamente</v>
      </c>
      <c r="HXO476" s="44" t="str">
        <f t="shared" si="664"/>
        <v>Inviable Sanitariamente</v>
      </c>
      <c r="HXP476" s="44" t="str">
        <f t="shared" si="664"/>
        <v>Inviable Sanitariamente</v>
      </c>
      <c r="HXQ476" s="44" t="str">
        <f t="shared" si="664"/>
        <v>Inviable Sanitariamente</v>
      </c>
      <c r="HXR476" s="44" t="str">
        <f t="shared" si="665"/>
        <v>Inviable Sanitariamente</v>
      </c>
      <c r="HXS476" s="44" t="str">
        <f t="shared" si="665"/>
        <v>Inviable Sanitariamente</v>
      </c>
      <c r="HXT476" s="44" t="str">
        <f t="shared" si="665"/>
        <v>Inviable Sanitariamente</v>
      </c>
      <c r="HXU476" s="44" t="str">
        <f t="shared" si="665"/>
        <v>Inviable Sanitariamente</v>
      </c>
      <c r="HXV476" s="44" t="str">
        <f t="shared" si="665"/>
        <v>Inviable Sanitariamente</v>
      </c>
      <c r="HXW476" s="44" t="str">
        <f t="shared" si="665"/>
        <v>Inviable Sanitariamente</v>
      </c>
      <c r="HXX476" s="44" t="str">
        <f t="shared" si="665"/>
        <v>Inviable Sanitariamente</v>
      </c>
      <c r="HXY476" s="44" t="str">
        <f t="shared" si="665"/>
        <v>Inviable Sanitariamente</v>
      </c>
      <c r="HXZ476" s="44" t="str">
        <f t="shared" si="665"/>
        <v>Inviable Sanitariamente</v>
      </c>
      <c r="HYA476" s="44" t="str">
        <f t="shared" si="665"/>
        <v>Inviable Sanitariamente</v>
      </c>
      <c r="HYB476" s="44" t="str">
        <f t="shared" si="666"/>
        <v>Inviable Sanitariamente</v>
      </c>
      <c r="HYC476" s="44" t="str">
        <f t="shared" si="666"/>
        <v>Inviable Sanitariamente</v>
      </c>
      <c r="HYD476" s="44" t="str">
        <f t="shared" si="666"/>
        <v>Inviable Sanitariamente</v>
      </c>
      <c r="HYE476" s="44" t="str">
        <f t="shared" si="666"/>
        <v>Inviable Sanitariamente</v>
      </c>
      <c r="HYF476" s="44" t="str">
        <f t="shared" si="666"/>
        <v>Inviable Sanitariamente</v>
      </c>
      <c r="HYG476" s="44" t="str">
        <f t="shared" si="666"/>
        <v>Inviable Sanitariamente</v>
      </c>
      <c r="HYH476" s="44" t="str">
        <f t="shared" si="666"/>
        <v>Inviable Sanitariamente</v>
      </c>
      <c r="HYI476" s="44" t="str">
        <f t="shared" si="666"/>
        <v>Inviable Sanitariamente</v>
      </c>
      <c r="HYJ476" s="44" t="str">
        <f t="shared" si="666"/>
        <v>Inviable Sanitariamente</v>
      </c>
      <c r="HYK476" s="44" t="str">
        <f t="shared" si="666"/>
        <v>Inviable Sanitariamente</v>
      </c>
      <c r="HYL476" s="44" t="str">
        <f t="shared" si="667"/>
        <v>Inviable Sanitariamente</v>
      </c>
      <c r="HYM476" s="44" t="str">
        <f t="shared" si="667"/>
        <v>Inviable Sanitariamente</v>
      </c>
      <c r="HYN476" s="44" t="str">
        <f t="shared" si="667"/>
        <v>Inviable Sanitariamente</v>
      </c>
      <c r="HYO476" s="44" t="str">
        <f t="shared" si="667"/>
        <v>Inviable Sanitariamente</v>
      </c>
      <c r="HYP476" s="44" t="str">
        <f t="shared" si="667"/>
        <v>Inviable Sanitariamente</v>
      </c>
      <c r="HYQ476" s="44" t="str">
        <f t="shared" si="667"/>
        <v>Inviable Sanitariamente</v>
      </c>
      <c r="HYR476" s="44" t="str">
        <f t="shared" si="667"/>
        <v>Inviable Sanitariamente</v>
      </c>
      <c r="HYS476" s="44" t="str">
        <f t="shared" si="667"/>
        <v>Inviable Sanitariamente</v>
      </c>
      <c r="HYT476" s="44" t="str">
        <f t="shared" si="667"/>
        <v>Inviable Sanitariamente</v>
      </c>
      <c r="HYU476" s="44" t="str">
        <f t="shared" si="667"/>
        <v>Inviable Sanitariamente</v>
      </c>
      <c r="HYV476" s="44" t="str">
        <f t="shared" si="668"/>
        <v>Inviable Sanitariamente</v>
      </c>
      <c r="HYW476" s="44" t="str">
        <f t="shared" si="668"/>
        <v>Inviable Sanitariamente</v>
      </c>
      <c r="HYX476" s="44" t="str">
        <f t="shared" si="668"/>
        <v>Inviable Sanitariamente</v>
      </c>
      <c r="HYY476" s="44" t="str">
        <f t="shared" si="668"/>
        <v>Inviable Sanitariamente</v>
      </c>
      <c r="HYZ476" s="44" t="str">
        <f t="shared" si="668"/>
        <v>Inviable Sanitariamente</v>
      </c>
      <c r="HZA476" s="44" t="str">
        <f t="shared" si="668"/>
        <v>Inviable Sanitariamente</v>
      </c>
      <c r="HZB476" s="44" t="str">
        <f t="shared" si="668"/>
        <v>Inviable Sanitariamente</v>
      </c>
      <c r="HZC476" s="44" t="str">
        <f t="shared" si="668"/>
        <v>Inviable Sanitariamente</v>
      </c>
      <c r="HZD476" s="44" t="str">
        <f t="shared" si="668"/>
        <v>Inviable Sanitariamente</v>
      </c>
      <c r="HZE476" s="44" t="str">
        <f t="shared" si="668"/>
        <v>Inviable Sanitariamente</v>
      </c>
      <c r="HZF476" s="44" t="str">
        <f t="shared" si="669"/>
        <v>Inviable Sanitariamente</v>
      </c>
      <c r="HZG476" s="44" t="str">
        <f t="shared" si="669"/>
        <v>Inviable Sanitariamente</v>
      </c>
      <c r="HZH476" s="44" t="str">
        <f t="shared" si="669"/>
        <v>Inviable Sanitariamente</v>
      </c>
      <c r="HZI476" s="44" t="str">
        <f t="shared" si="669"/>
        <v>Inviable Sanitariamente</v>
      </c>
      <c r="HZJ476" s="44" t="str">
        <f t="shared" si="669"/>
        <v>Inviable Sanitariamente</v>
      </c>
      <c r="HZK476" s="44" t="str">
        <f t="shared" si="669"/>
        <v>Inviable Sanitariamente</v>
      </c>
      <c r="HZL476" s="44" t="str">
        <f t="shared" si="669"/>
        <v>Inviable Sanitariamente</v>
      </c>
      <c r="HZM476" s="44" t="str">
        <f t="shared" si="669"/>
        <v>Inviable Sanitariamente</v>
      </c>
      <c r="HZN476" s="44" t="str">
        <f t="shared" si="669"/>
        <v>Inviable Sanitariamente</v>
      </c>
      <c r="HZO476" s="44" t="str">
        <f t="shared" si="669"/>
        <v>Inviable Sanitariamente</v>
      </c>
      <c r="HZP476" s="44" t="str">
        <f t="shared" si="670"/>
        <v>Inviable Sanitariamente</v>
      </c>
      <c r="HZQ476" s="44" t="str">
        <f t="shared" si="670"/>
        <v>Inviable Sanitariamente</v>
      </c>
      <c r="HZR476" s="44" t="str">
        <f t="shared" si="670"/>
        <v>Inviable Sanitariamente</v>
      </c>
      <c r="HZS476" s="44" t="str">
        <f t="shared" si="670"/>
        <v>Inviable Sanitariamente</v>
      </c>
      <c r="HZT476" s="44" t="str">
        <f t="shared" si="670"/>
        <v>Inviable Sanitariamente</v>
      </c>
      <c r="HZU476" s="44" t="str">
        <f t="shared" si="670"/>
        <v>Inviable Sanitariamente</v>
      </c>
      <c r="HZV476" s="44" t="str">
        <f t="shared" si="670"/>
        <v>Inviable Sanitariamente</v>
      </c>
      <c r="HZW476" s="44" t="str">
        <f t="shared" si="670"/>
        <v>Inviable Sanitariamente</v>
      </c>
      <c r="HZX476" s="44" t="str">
        <f t="shared" si="670"/>
        <v>Inviable Sanitariamente</v>
      </c>
      <c r="HZY476" s="44" t="str">
        <f t="shared" si="670"/>
        <v>Inviable Sanitariamente</v>
      </c>
      <c r="HZZ476" s="44" t="str">
        <f t="shared" si="671"/>
        <v>Inviable Sanitariamente</v>
      </c>
      <c r="IAA476" s="44" t="str">
        <f t="shared" si="671"/>
        <v>Inviable Sanitariamente</v>
      </c>
      <c r="IAB476" s="44" t="str">
        <f t="shared" si="671"/>
        <v>Inviable Sanitariamente</v>
      </c>
      <c r="IAC476" s="44" t="str">
        <f t="shared" si="671"/>
        <v>Inviable Sanitariamente</v>
      </c>
      <c r="IAD476" s="44" t="str">
        <f t="shared" si="671"/>
        <v>Inviable Sanitariamente</v>
      </c>
      <c r="IAE476" s="44" t="str">
        <f t="shared" si="671"/>
        <v>Inviable Sanitariamente</v>
      </c>
      <c r="IAF476" s="44" t="str">
        <f t="shared" si="671"/>
        <v>Inviable Sanitariamente</v>
      </c>
      <c r="IAG476" s="44" t="str">
        <f t="shared" si="671"/>
        <v>Inviable Sanitariamente</v>
      </c>
      <c r="IAH476" s="44" t="str">
        <f t="shared" si="671"/>
        <v>Inviable Sanitariamente</v>
      </c>
      <c r="IAI476" s="44" t="str">
        <f t="shared" si="671"/>
        <v>Inviable Sanitariamente</v>
      </c>
      <c r="IAJ476" s="44" t="str">
        <f t="shared" si="672"/>
        <v>Inviable Sanitariamente</v>
      </c>
      <c r="IAK476" s="44" t="str">
        <f t="shared" si="672"/>
        <v>Inviable Sanitariamente</v>
      </c>
      <c r="IAL476" s="44" t="str">
        <f t="shared" si="672"/>
        <v>Inviable Sanitariamente</v>
      </c>
      <c r="IAM476" s="44" t="str">
        <f t="shared" si="672"/>
        <v>Inviable Sanitariamente</v>
      </c>
      <c r="IAN476" s="44" t="str">
        <f t="shared" si="672"/>
        <v>Inviable Sanitariamente</v>
      </c>
      <c r="IAO476" s="44" t="str">
        <f t="shared" si="672"/>
        <v>Inviable Sanitariamente</v>
      </c>
      <c r="IAP476" s="44" t="str">
        <f t="shared" si="672"/>
        <v>Inviable Sanitariamente</v>
      </c>
      <c r="IAQ476" s="44" t="str">
        <f t="shared" si="672"/>
        <v>Inviable Sanitariamente</v>
      </c>
      <c r="IAR476" s="44" t="str">
        <f t="shared" si="672"/>
        <v>Inviable Sanitariamente</v>
      </c>
      <c r="IAS476" s="44" t="str">
        <f t="shared" si="672"/>
        <v>Inviable Sanitariamente</v>
      </c>
      <c r="IAT476" s="44" t="str">
        <f t="shared" si="673"/>
        <v>Inviable Sanitariamente</v>
      </c>
      <c r="IAU476" s="44" t="str">
        <f t="shared" si="673"/>
        <v>Inviable Sanitariamente</v>
      </c>
      <c r="IAV476" s="44" t="str">
        <f t="shared" si="673"/>
        <v>Inviable Sanitariamente</v>
      </c>
      <c r="IAW476" s="44" t="str">
        <f t="shared" si="673"/>
        <v>Inviable Sanitariamente</v>
      </c>
      <c r="IAX476" s="44" t="str">
        <f t="shared" si="673"/>
        <v>Inviable Sanitariamente</v>
      </c>
      <c r="IAY476" s="44" t="str">
        <f t="shared" si="673"/>
        <v>Inviable Sanitariamente</v>
      </c>
      <c r="IAZ476" s="44" t="str">
        <f t="shared" si="673"/>
        <v>Inviable Sanitariamente</v>
      </c>
      <c r="IBA476" s="44" t="str">
        <f t="shared" si="673"/>
        <v>Inviable Sanitariamente</v>
      </c>
      <c r="IBB476" s="44" t="str">
        <f t="shared" si="673"/>
        <v>Inviable Sanitariamente</v>
      </c>
      <c r="IBC476" s="44" t="str">
        <f t="shared" si="673"/>
        <v>Inviable Sanitariamente</v>
      </c>
      <c r="IBD476" s="44" t="str">
        <f t="shared" si="674"/>
        <v>Inviable Sanitariamente</v>
      </c>
      <c r="IBE476" s="44" t="str">
        <f t="shared" si="674"/>
        <v>Inviable Sanitariamente</v>
      </c>
      <c r="IBF476" s="44" t="str">
        <f t="shared" si="674"/>
        <v>Inviable Sanitariamente</v>
      </c>
      <c r="IBG476" s="44" t="str">
        <f t="shared" si="674"/>
        <v>Inviable Sanitariamente</v>
      </c>
      <c r="IBH476" s="44" t="str">
        <f t="shared" si="674"/>
        <v>Inviable Sanitariamente</v>
      </c>
      <c r="IBI476" s="44" t="str">
        <f t="shared" si="674"/>
        <v>Inviable Sanitariamente</v>
      </c>
      <c r="IBJ476" s="44" t="str">
        <f t="shared" si="674"/>
        <v>Inviable Sanitariamente</v>
      </c>
      <c r="IBK476" s="44" t="str">
        <f t="shared" si="674"/>
        <v>Inviable Sanitariamente</v>
      </c>
      <c r="IBL476" s="44" t="str">
        <f t="shared" si="674"/>
        <v>Inviable Sanitariamente</v>
      </c>
      <c r="IBM476" s="44" t="str">
        <f t="shared" si="674"/>
        <v>Inviable Sanitariamente</v>
      </c>
      <c r="IBN476" s="44" t="str">
        <f t="shared" si="675"/>
        <v>Inviable Sanitariamente</v>
      </c>
      <c r="IBO476" s="44" t="str">
        <f t="shared" si="675"/>
        <v>Inviable Sanitariamente</v>
      </c>
      <c r="IBP476" s="44" t="str">
        <f t="shared" si="675"/>
        <v>Inviable Sanitariamente</v>
      </c>
      <c r="IBQ476" s="44" t="str">
        <f t="shared" si="675"/>
        <v>Inviable Sanitariamente</v>
      </c>
      <c r="IBR476" s="44" t="str">
        <f t="shared" si="675"/>
        <v>Inviable Sanitariamente</v>
      </c>
      <c r="IBS476" s="44" t="str">
        <f t="shared" si="675"/>
        <v>Inviable Sanitariamente</v>
      </c>
      <c r="IBT476" s="44" t="str">
        <f t="shared" si="675"/>
        <v>Inviable Sanitariamente</v>
      </c>
      <c r="IBU476" s="44" t="str">
        <f t="shared" si="675"/>
        <v>Inviable Sanitariamente</v>
      </c>
      <c r="IBV476" s="44" t="str">
        <f t="shared" si="675"/>
        <v>Inviable Sanitariamente</v>
      </c>
      <c r="IBW476" s="44" t="str">
        <f t="shared" si="675"/>
        <v>Inviable Sanitariamente</v>
      </c>
      <c r="IBX476" s="44" t="str">
        <f t="shared" si="676"/>
        <v>Inviable Sanitariamente</v>
      </c>
      <c r="IBY476" s="44" t="str">
        <f t="shared" si="676"/>
        <v>Inviable Sanitariamente</v>
      </c>
      <c r="IBZ476" s="44" t="str">
        <f t="shared" si="676"/>
        <v>Inviable Sanitariamente</v>
      </c>
      <c r="ICA476" s="44" t="str">
        <f t="shared" si="676"/>
        <v>Inviable Sanitariamente</v>
      </c>
      <c r="ICB476" s="44" t="str">
        <f t="shared" si="676"/>
        <v>Inviable Sanitariamente</v>
      </c>
      <c r="ICC476" s="44" t="str">
        <f t="shared" si="676"/>
        <v>Inviable Sanitariamente</v>
      </c>
      <c r="ICD476" s="44" t="str">
        <f t="shared" si="676"/>
        <v>Inviable Sanitariamente</v>
      </c>
      <c r="ICE476" s="44" t="str">
        <f t="shared" si="676"/>
        <v>Inviable Sanitariamente</v>
      </c>
      <c r="ICF476" s="44" t="str">
        <f t="shared" si="676"/>
        <v>Inviable Sanitariamente</v>
      </c>
      <c r="ICG476" s="44" t="str">
        <f t="shared" si="676"/>
        <v>Inviable Sanitariamente</v>
      </c>
      <c r="ICH476" s="44" t="str">
        <f t="shared" si="677"/>
        <v>Inviable Sanitariamente</v>
      </c>
      <c r="ICI476" s="44" t="str">
        <f t="shared" si="677"/>
        <v>Inviable Sanitariamente</v>
      </c>
      <c r="ICJ476" s="44" t="str">
        <f t="shared" si="677"/>
        <v>Inviable Sanitariamente</v>
      </c>
      <c r="ICK476" s="44" t="str">
        <f t="shared" si="677"/>
        <v>Inviable Sanitariamente</v>
      </c>
      <c r="ICL476" s="44" t="str">
        <f t="shared" si="677"/>
        <v>Inviable Sanitariamente</v>
      </c>
      <c r="ICM476" s="44" t="str">
        <f t="shared" si="677"/>
        <v>Inviable Sanitariamente</v>
      </c>
      <c r="ICN476" s="44" t="str">
        <f t="shared" si="677"/>
        <v>Inviable Sanitariamente</v>
      </c>
      <c r="ICO476" s="44" t="str">
        <f t="shared" si="677"/>
        <v>Inviable Sanitariamente</v>
      </c>
      <c r="ICP476" s="44" t="str">
        <f t="shared" si="677"/>
        <v>Inviable Sanitariamente</v>
      </c>
      <c r="ICQ476" s="44" t="str">
        <f t="shared" si="677"/>
        <v>Inviable Sanitariamente</v>
      </c>
      <c r="ICR476" s="44" t="str">
        <f t="shared" si="678"/>
        <v>Inviable Sanitariamente</v>
      </c>
      <c r="ICS476" s="44" t="str">
        <f t="shared" si="678"/>
        <v>Inviable Sanitariamente</v>
      </c>
      <c r="ICT476" s="44" t="str">
        <f t="shared" si="678"/>
        <v>Inviable Sanitariamente</v>
      </c>
      <c r="ICU476" s="44" t="str">
        <f t="shared" si="678"/>
        <v>Inviable Sanitariamente</v>
      </c>
      <c r="ICV476" s="44" t="str">
        <f t="shared" si="678"/>
        <v>Inviable Sanitariamente</v>
      </c>
      <c r="ICW476" s="44" t="str">
        <f t="shared" si="678"/>
        <v>Inviable Sanitariamente</v>
      </c>
      <c r="ICX476" s="44" t="str">
        <f t="shared" si="678"/>
        <v>Inviable Sanitariamente</v>
      </c>
      <c r="ICY476" s="44" t="str">
        <f t="shared" si="678"/>
        <v>Inviable Sanitariamente</v>
      </c>
      <c r="ICZ476" s="44" t="str">
        <f t="shared" si="678"/>
        <v>Inviable Sanitariamente</v>
      </c>
      <c r="IDA476" s="44" t="str">
        <f t="shared" si="678"/>
        <v>Inviable Sanitariamente</v>
      </c>
      <c r="IDB476" s="44" t="str">
        <f t="shared" si="679"/>
        <v>Inviable Sanitariamente</v>
      </c>
      <c r="IDC476" s="44" t="str">
        <f t="shared" si="679"/>
        <v>Inviable Sanitariamente</v>
      </c>
      <c r="IDD476" s="44" t="str">
        <f t="shared" si="679"/>
        <v>Inviable Sanitariamente</v>
      </c>
      <c r="IDE476" s="44" t="str">
        <f t="shared" si="679"/>
        <v>Inviable Sanitariamente</v>
      </c>
      <c r="IDF476" s="44" t="str">
        <f t="shared" si="679"/>
        <v>Inviable Sanitariamente</v>
      </c>
      <c r="IDG476" s="44" t="str">
        <f t="shared" si="679"/>
        <v>Inviable Sanitariamente</v>
      </c>
      <c r="IDH476" s="44" t="str">
        <f t="shared" si="679"/>
        <v>Inviable Sanitariamente</v>
      </c>
      <c r="IDI476" s="44" t="str">
        <f t="shared" si="679"/>
        <v>Inviable Sanitariamente</v>
      </c>
      <c r="IDJ476" s="44" t="str">
        <f t="shared" si="679"/>
        <v>Inviable Sanitariamente</v>
      </c>
      <c r="IDK476" s="44" t="str">
        <f t="shared" si="679"/>
        <v>Inviable Sanitariamente</v>
      </c>
      <c r="IDL476" s="44" t="str">
        <f t="shared" si="680"/>
        <v>Inviable Sanitariamente</v>
      </c>
      <c r="IDM476" s="44" t="str">
        <f t="shared" si="680"/>
        <v>Inviable Sanitariamente</v>
      </c>
      <c r="IDN476" s="44" t="str">
        <f t="shared" si="680"/>
        <v>Inviable Sanitariamente</v>
      </c>
      <c r="IDO476" s="44" t="str">
        <f t="shared" si="680"/>
        <v>Inviable Sanitariamente</v>
      </c>
      <c r="IDP476" s="44" t="str">
        <f t="shared" si="680"/>
        <v>Inviable Sanitariamente</v>
      </c>
      <c r="IDQ476" s="44" t="str">
        <f t="shared" si="680"/>
        <v>Inviable Sanitariamente</v>
      </c>
      <c r="IDR476" s="44" t="str">
        <f t="shared" si="680"/>
        <v>Inviable Sanitariamente</v>
      </c>
      <c r="IDS476" s="44" t="str">
        <f t="shared" si="680"/>
        <v>Inviable Sanitariamente</v>
      </c>
      <c r="IDT476" s="44" t="str">
        <f t="shared" si="680"/>
        <v>Inviable Sanitariamente</v>
      </c>
      <c r="IDU476" s="44" t="str">
        <f t="shared" si="680"/>
        <v>Inviable Sanitariamente</v>
      </c>
      <c r="IDV476" s="44" t="str">
        <f t="shared" si="681"/>
        <v>Inviable Sanitariamente</v>
      </c>
      <c r="IDW476" s="44" t="str">
        <f t="shared" si="681"/>
        <v>Inviable Sanitariamente</v>
      </c>
      <c r="IDX476" s="44" t="str">
        <f t="shared" si="681"/>
        <v>Inviable Sanitariamente</v>
      </c>
      <c r="IDY476" s="44" t="str">
        <f t="shared" si="681"/>
        <v>Inviable Sanitariamente</v>
      </c>
      <c r="IDZ476" s="44" t="str">
        <f t="shared" si="681"/>
        <v>Inviable Sanitariamente</v>
      </c>
      <c r="IEA476" s="44" t="str">
        <f t="shared" si="681"/>
        <v>Inviable Sanitariamente</v>
      </c>
      <c r="IEB476" s="44" t="str">
        <f t="shared" si="681"/>
        <v>Inviable Sanitariamente</v>
      </c>
      <c r="IEC476" s="44" t="str">
        <f t="shared" si="681"/>
        <v>Inviable Sanitariamente</v>
      </c>
      <c r="IED476" s="44" t="str">
        <f t="shared" si="681"/>
        <v>Inviable Sanitariamente</v>
      </c>
      <c r="IEE476" s="44" t="str">
        <f t="shared" si="681"/>
        <v>Inviable Sanitariamente</v>
      </c>
      <c r="IEF476" s="44" t="str">
        <f t="shared" si="682"/>
        <v>Inviable Sanitariamente</v>
      </c>
      <c r="IEG476" s="44" t="str">
        <f t="shared" si="682"/>
        <v>Inviable Sanitariamente</v>
      </c>
      <c r="IEH476" s="44" t="str">
        <f t="shared" si="682"/>
        <v>Inviable Sanitariamente</v>
      </c>
      <c r="IEI476" s="44" t="str">
        <f t="shared" si="682"/>
        <v>Inviable Sanitariamente</v>
      </c>
      <c r="IEJ476" s="44" t="str">
        <f t="shared" si="682"/>
        <v>Inviable Sanitariamente</v>
      </c>
      <c r="IEK476" s="44" t="str">
        <f t="shared" si="682"/>
        <v>Inviable Sanitariamente</v>
      </c>
      <c r="IEL476" s="44" t="str">
        <f t="shared" si="682"/>
        <v>Inviable Sanitariamente</v>
      </c>
      <c r="IEM476" s="44" t="str">
        <f t="shared" si="682"/>
        <v>Inviable Sanitariamente</v>
      </c>
      <c r="IEN476" s="44" t="str">
        <f t="shared" si="682"/>
        <v>Inviable Sanitariamente</v>
      </c>
      <c r="IEO476" s="44" t="str">
        <f t="shared" si="682"/>
        <v>Inviable Sanitariamente</v>
      </c>
      <c r="IEP476" s="44" t="str">
        <f t="shared" si="683"/>
        <v>Inviable Sanitariamente</v>
      </c>
      <c r="IEQ476" s="44" t="str">
        <f t="shared" si="683"/>
        <v>Inviable Sanitariamente</v>
      </c>
      <c r="IER476" s="44" t="str">
        <f t="shared" si="683"/>
        <v>Inviable Sanitariamente</v>
      </c>
      <c r="IES476" s="44" t="str">
        <f t="shared" si="683"/>
        <v>Inviable Sanitariamente</v>
      </c>
      <c r="IET476" s="44" t="str">
        <f t="shared" si="683"/>
        <v>Inviable Sanitariamente</v>
      </c>
      <c r="IEU476" s="44" t="str">
        <f t="shared" si="683"/>
        <v>Inviable Sanitariamente</v>
      </c>
      <c r="IEV476" s="44" t="str">
        <f t="shared" si="683"/>
        <v>Inviable Sanitariamente</v>
      </c>
      <c r="IEW476" s="44" t="str">
        <f t="shared" si="683"/>
        <v>Inviable Sanitariamente</v>
      </c>
      <c r="IEX476" s="44" t="str">
        <f t="shared" si="683"/>
        <v>Inviable Sanitariamente</v>
      </c>
      <c r="IEY476" s="44" t="str">
        <f t="shared" si="683"/>
        <v>Inviable Sanitariamente</v>
      </c>
      <c r="IEZ476" s="44" t="str">
        <f t="shared" si="684"/>
        <v>Inviable Sanitariamente</v>
      </c>
      <c r="IFA476" s="44" t="str">
        <f t="shared" si="684"/>
        <v>Inviable Sanitariamente</v>
      </c>
      <c r="IFB476" s="44" t="str">
        <f t="shared" si="684"/>
        <v>Inviable Sanitariamente</v>
      </c>
      <c r="IFC476" s="44" t="str">
        <f t="shared" si="684"/>
        <v>Inviable Sanitariamente</v>
      </c>
      <c r="IFD476" s="44" t="str">
        <f t="shared" si="684"/>
        <v>Inviable Sanitariamente</v>
      </c>
      <c r="IFE476" s="44" t="str">
        <f t="shared" si="684"/>
        <v>Inviable Sanitariamente</v>
      </c>
      <c r="IFF476" s="44" t="str">
        <f t="shared" si="684"/>
        <v>Inviable Sanitariamente</v>
      </c>
      <c r="IFG476" s="44" t="str">
        <f t="shared" si="684"/>
        <v>Inviable Sanitariamente</v>
      </c>
      <c r="IFH476" s="44" t="str">
        <f t="shared" si="684"/>
        <v>Inviable Sanitariamente</v>
      </c>
      <c r="IFI476" s="44" t="str">
        <f t="shared" si="684"/>
        <v>Inviable Sanitariamente</v>
      </c>
      <c r="IFJ476" s="44" t="str">
        <f t="shared" si="685"/>
        <v>Inviable Sanitariamente</v>
      </c>
      <c r="IFK476" s="44" t="str">
        <f t="shared" si="685"/>
        <v>Inviable Sanitariamente</v>
      </c>
      <c r="IFL476" s="44" t="str">
        <f t="shared" si="685"/>
        <v>Inviable Sanitariamente</v>
      </c>
      <c r="IFM476" s="44" t="str">
        <f t="shared" si="685"/>
        <v>Inviable Sanitariamente</v>
      </c>
      <c r="IFN476" s="44" t="str">
        <f t="shared" si="685"/>
        <v>Inviable Sanitariamente</v>
      </c>
      <c r="IFO476" s="44" t="str">
        <f t="shared" si="685"/>
        <v>Inviable Sanitariamente</v>
      </c>
      <c r="IFP476" s="44" t="str">
        <f t="shared" si="685"/>
        <v>Inviable Sanitariamente</v>
      </c>
      <c r="IFQ476" s="44" t="str">
        <f t="shared" si="685"/>
        <v>Inviable Sanitariamente</v>
      </c>
      <c r="IFR476" s="44" t="str">
        <f t="shared" si="685"/>
        <v>Inviable Sanitariamente</v>
      </c>
      <c r="IFS476" s="44" t="str">
        <f t="shared" si="685"/>
        <v>Inviable Sanitariamente</v>
      </c>
      <c r="IFT476" s="44" t="str">
        <f t="shared" si="686"/>
        <v>Inviable Sanitariamente</v>
      </c>
      <c r="IFU476" s="44" t="str">
        <f t="shared" si="686"/>
        <v>Inviable Sanitariamente</v>
      </c>
      <c r="IFV476" s="44" t="str">
        <f t="shared" si="686"/>
        <v>Inviable Sanitariamente</v>
      </c>
      <c r="IFW476" s="44" t="str">
        <f t="shared" si="686"/>
        <v>Inviable Sanitariamente</v>
      </c>
      <c r="IFX476" s="44" t="str">
        <f t="shared" si="686"/>
        <v>Inviable Sanitariamente</v>
      </c>
      <c r="IFY476" s="44" t="str">
        <f t="shared" si="686"/>
        <v>Inviable Sanitariamente</v>
      </c>
      <c r="IFZ476" s="44" t="str">
        <f t="shared" si="686"/>
        <v>Inviable Sanitariamente</v>
      </c>
      <c r="IGA476" s="44" t="str">
        <f t="shared" si="686"/>
        <v>Inviable Sanitariamente</v>
      </c>
      <c r="IGB476" s="44" t="str">
        <f t="shared" si="686"/>
        <v>Inviable Sanitariamente</v>
      </c>
      <c r="IGC476" s="44" t="str">
        <f t="shared" si="686"/>
        <v>Inviable Sanitariamente</v>
      </c>
      <c r="IGD476" s="44" t="str">
        <f t="shared" si="687"/>
        <v>Inviable Sanitariamente</v>
      </c>
      <c r="IGE476" s="44" t="str">
        <f t="shared" si="687"/>
        <v>Inviable Sanitariamente</v>
      </c>
      <c r="IGF476" s="44" t="str">
        <f t="shared" si="687"/>
        <v>Inviable Sanitariamente</v>
      </c>
      <c r="IGG476" s="44" t="str">
        <f t="shared" si="687"/>
        <v>Inviable Sanitariamente</v>
      </c>
      <c r="IGH476" s="44" t="str">
        <f t="shared" si="687"/>
        <v>Inviable Sanitariamente</v>
      </c>
      <c r="IGI476" s="44" t="str">
        <f t="shared" si="687"/>
        <v>Inviable Sanitariamente</v>
      </c>
      <c r="IGJ476" s="44" t="str">
        <f t="shared" si="687"/>
        <v>Inviable Sanitariamente</v>
      </c>
      <c r="IGK476" s="44" t="str">
        <f t="shared" si="687"/>
        <v>Inviable Sanitariamente</v>
      </c>
      <c r="IGL476" s="44" t="str">
        <f t="shared" si="687"/>
        <v>Inviable Sanitariamente</v>
      </c>
      <c r="IGM476" s="44" t="str">
        <f t="shared" si="687"/>
        <v>Inviable Sanitariamente</v>
      </c>
      <c r="IGN476" s="44" t="str">
        <f t="shared" si="688"/>
        <v>Inviable Sanitariamente</v>
      </c>
      <c r="IGO476" s="44" t="str">
        <f t="shared" si="688"/>
        <v>Inviable Sanitariamente</v>
      </c>
      <c r="IGP476" s="44" t="str">
        <f t="shared" si="688"/>
        <v>Inviable Sanitariamente</v>
      </c>
      <c r="IGQ476" s="44" t="str">
        <f t="shared" si="688"/>
        <v>Inviable Sanitariamente</v>
      </c>
      <c r="IGR476" s="44" t="str">
        <f t="shared" si="688"/>
        <v>Inviable Sanitariamente</v>
      </c>
      <c r="IGS476" s="44" t="str">
        <f t="shared" si="688"/>
        <v>Inviable Sanitariamente</v>
      </c>
      <c r="IGT476" s="44" t="str">
        <f t="shared" si="688"/>
        <v>Inviable Sanitariamente</v>
      </c>
      <c r="IGU476" s="44" t="str">
        <f t="shared" si="688"/>
        <v>Inviable Sanitariamente</v>
      </c>
      <c r="IGV476" s="44" t="str">
        <f t="shared" si="688"/>
        <v>Inviable Sanitariamente</v>
      </c>
      <c r="IGW476" s="44" t="str">
        <f t="shared" si="688"/>
        <v>Inviable Sanitariamente</v>
      </c>
      <c r="IGX476" s="44" t="str">
        <f t="shared" si="689"/>
        <v>Inviable Sanitariamente</v>
      </c>
      <c r="IGY476" s="44" t="str">
        <f t="shared" si="689"/>
        <v>Inviable Sanitariamente</v>
      </c>
      <c r="IGZ476" s="44" t="str">
        <f t="shared" si="689"/>
        <v>Inviable Sanitariamente</v>
      </c>
      <c r="IHA476" s="44" t="str">
        <f t="shared" si="689"/>
        <v>Inviable Sanitariamente</v>
      </c>
      <c r="IHB476" s="44" t="str">
        <f t="shared" si="689"/>
        <v>Inviable Sanitariamente</v>
      </c>
      <c r="IHC476" s="44" t="str">
        <f t="shared" si="689"/>
        <v>Inviable Sanitariamente</v>
      </c>
      <c r="IHD476" s="44" t="str">
        <f t="shared" si="689"/>
        <v>Inviable Sanitariamente</v>
      </c>
      <c r="IHE476" s="44" t="str">
        <f t="shared" si="689"/>
        <v>Inviable Sanitariamente</v>
      </c>
      <c r="IHF476" s="44" t="str">
        <f t="shared" si="689"/>
        <v>Inviable Sanitariamente</v>
      </c>
      <c r="IHG476" s="44" t="str">
        <f t="shared" si="689"/>
        <v>Inviable Sanitariamente</v>
      </c>
      <c r="IHH476" s="44" t="str">
        <f t="shared" si="690"/>
        <v>Inviable Sanitariamente</v>
      </c>
      <c r="IHI476" s="44" t="str">
        <f t="shared" si="690"/>
        <v>Inviable Sanitariamente</v>
      </c>
      <c r="IHJ476" s="44" t="str">
        <f t="shared" si="690"/>
        <v>Inviable Sanitariamente</v>
      </c>
      <c r="IHK476" s="44" t="str">
        <f t="shared" si="690"/>
        <v>Inviable Sanitariamente</v>
      </c>
      <c r="IHL476" s="44" t="str">
        <f t="shared" si="690"/>
        <v>Inviable Sanitariamente</v>
      </c>
      <c r="IHM476" s="44" t="str">
        <f t="shared" si="690"/>
        <v>Inviable Sanitariamente</v>
      </c>
      <c r="IHN476" s="44" t="str">
        <f t="shared" si="690"/>
        <v>Inviable Sanitariamente</v>
      </c>
      <c r="IHO476" s="44" t="str">
        <f t="shared" si="690"/>
        <v>Inviable Sanitariamente</v>
      </c>
      <c r="IHP476" s="44" t="str">
        <f t="shared" si="690"/>
        <v>Inviable Sanitariamente</v>
      </c>
      <c r="IHQ476" s="44" t="str">
        <f t="shared" si="690"/>
        <v>Inviable Sanitariamente</v>
      </c>
      <c r="IHR476" s="44" t="str">
        <f t="shared" si="691"/>
        <v>Inviable Sanitariamente</v>
      </c>
      <c r="IHS476" s="44" t="str">
        <f t="shared" si="691"/>
        <v>Inviable Sanitariamente</v>
      </c>
      <c r="IHT476" s="44" t="str">
        <f t="shared" si="691"/>
        <v>Inviable Sanitariamente</v>
      </c>
      <c r="IHU476" s="44" t="str">
        <f t="shared" si="691"/>
        <v>Inviable Sanitariamente</v>
      </c>
      <c r="IHV476" s="44" t="str">
        <f t="shared" si="691"/>
        <v>Inviable Sanitariamente</v>
      </c>
      <c r="IHW476" s="44" t="str">
        <f t="shared" si="691"/>
        <v>Inviable Sanitariamente</v>
      </c>
      <c r="IHX476" s="44" t="str">
        <f t="shared" si="691"/>
        <v>Inviable Sanitariamente</v>
      </c>
      <c r="IHY476" s="44" t="str">
        <f t="shared" si="691"/>
        <v>Inviable Sanitariamente</v>
      </c>
      <c r="IHZ476" s="44" t="str">
        <f t="shared" si="691"/>
        <v>Inviable Sanitariamente</v>
      </c>
      <c r="IIA476" s="44" t="str">
        <f t="shared" si="691"/>
        <v>Inviable Sanitariamente</v>
      </c>
      <c r="IIB476" s="44" t="str">
        <f t="shared" si="692"/>
        <v>Inviable Sanitariamente</v>
      </c>
      <c r="IIC476" s="44" t="str">
        <f t="shared" si="692"/>
        <v>Inviable Sanitariamente</v>
      </c>
      <c r="IID476" s="44" t="str">
        <f t="shared" si="692"/>
        <v>Inviable Sanitariamente</v>
      </c>
      <c r="IIE476" s="44" t="str">
        <f t="shared" si="692"/>
        <v>Inviable Sanitariamente</v>
      </c>
      <c r="IIF476" s="44" t="str">
        <f t="shared" si="692"/>
        <v>Inviable Sanitariamente</v>
      </c>
      <c r="IIG476" s="44" t="str">
        <f t="shared" si="692"/>
        <v>Inviable Sanitariamente</v>
      </c>
      <c r="IIH476" s="44" t="str">
        <f t="shared" si="692"/>
        <v>Inviable Sanitariamente</v>
      </c>
      <c r="III476" s="44" t="str">
        <f t="shared" si="692"/>
        <v>Inviable Sanitariamente</v>
      </c>
      <c r="IIJ476" s="44" t="str">
        <f t="shared" si="692"/>
        <v>Inviable Sanitariamente</v>
      </c>
      <c r="IIK476" s="44" t="str">
        <f t="shared" si="692"/>
        <v>Inviable Sanitariamente</v>
      </c>
      <c r="IIL476" s="44" t="str">
        <f t="shared" si="693"/>
        <v>Inviable Sanitariamente</v>
      </c>
      <c r="IIM476" s="44" t="str">
        <f t="shared" si="693"/>
        <v>Inviable Sanitariamente</v>
      </c>
      <c r="IIN476" s="44" t="str">
        <f t="shared" si="693"/>
        <v>Inviable Sanitariamente</v>
      </c>
      <c r="IIO476" s="44" t="str">
        <f t="shared" si="693"/>
        <v>Inviable Sanitariamente</v>
      </c>
      <c r="IIP476" s="44" t="str">
        <f t="shared" si="693"/>
        <v>Inviable Sanitariamente</v>
      </c>
      <c r="IIQ476" s="44" t="str">
        <f t="shared" si="693"/>
        <v>Inviable Sanitariamente</v>
      </c>
      <c r="IIR476" s="44" t="str">
        <f t="shared" si="693"/>
        <v>Inviable Sanitariamente</v>
      </c>
      <c r="IIS476" s="44" t="str">
        <f t="shared" si="693"/>
        <v>Inviable Sanitariamente</v>
      </c>
      <c r="IIT476" s="44" t="str">
        <f t="shared" si="693"/>
        <v>Inviable Sanitariamente</v>
      </c>
      <c r="IIU476" s="44" t="str">
        <f t="shared" si="693"/>
        <v>Inviable Sanitariamente</v>
      </c>
      <c r="IIV476" s="44" t="str">
        <f t="shared" si="694"/>
        <v>Inviable Sanitariamente</v>
      </c>
      <c r="IIW476" s="44" t="str">
        <f t="shared" si="694"/>
        <v>Inviable Sanitariamente</v>
      </c>
      <c r="IIX476" s="44" t="str">
        <f t="shared" si="694"/>
        <v>Inviable Sanitariamente</v>
      </c>
      <c r="IIY476" s="44" t="str">
        <f t="shared" si="694"/>
        <v>Inviable Sanitariamente</v>
      </c>
      <c r="IIZ476" s="44" t="str">
        <f t="shared" si="694"/>
        <v>Inviable Sanitariamente</v>
      </c>
      <c r="IJA476" s="44" t="str">
        <f t="shared" si="694"/>
        <v>Inviable Sanitariamente</v>
      </c>
      <c r="IJB476" s="44" t="str">
        <f t="shared" si="694"/>
        <v>Inviable Sanitariamente</v>
      </c>
      <c r="IJC476" s="44" t="str">
        <f t="shared" si="694"/>
        <v>Inviable Sanitariamente</v>
      </c>
      <c r="IJD476" s="44" t="str">
        <f t="shared" si="694"/>
        <v>Inviable Sanitariamente</v>
      </c>
      <c r="IJE476" s="44" t="str">
        <f t="shared" si="694"/>
        <v>Inviable Sanitariamente</v>
      </c>
      <c r="IJF476" s="44" t="str">
        <f t="shared" si="695"/>
        <v>Inviable Sanitariamente</v>
      </c>
      <c r="IJG476" s="44" t="str">
        <f t="shared" si="695"/>
        <v>Inviable Sanitariamente</v>
      </c>
      <c r="IJH476" s="44" t="str">
        <f t="shared" si="695"/>
        <v>Inviable Sanitariamente</v>
      </c>
      <c r="IJI476" s="44" t="str">
        <f t="shared" si="695"/>
        <v>Inviable Sanitariamente</v>
      </c>
      <c r="IJJ476" s="44" t="str">
        <f t="shared" si="695"/>
        <v>Inviable Sanitariamente</v>
      </c>
      <c r="IJK476" s="44" t="str">
        <f t="shared" si="695"/>
        <v>Inviable Sanitariamente</v>
      </c>
      <c r="IJL476" s="44" t="str">
        <f t="shared" si="695"/>
        <v>Inviable Sanitariamente</v>
      </c>
      <c r="IJM476" s="44" t="str">
        <f t="shared" si="695"/>
        <v>Inviable Sanitariamente</v>
      </c>
      <c r="IJN476" s="44" t="str">
        <f t="shared" si="695"/>
        <v>Inviable Sanitariamente</v>
      </c>
      <c r="IJO476" s="44" t="str">
        <f t="shared" si="695"/>
        <v>Inviable Sanitariamente</v>
      </c>
      <c r="IJP476" s="44" t="str">
        <f t="shared" si="696"/>
        <v>Inviable Sanitariamente</v>
      </c>
      <c r="IJQ476" s="44" t="str">
        <f t="shared" si="696"/>
        <v>Inviable Sanitariamente</v>
      </c>
      <c r="IJR476" s="44" t="str">
        <f t="shared" si="696"/>
        <v>Inviable Sanitariamente</v>
      </c>
      <c r="IJS476" s="44" t="str">
        <f t="shared" si="696"/>
        <v>Inviable Sanitariamente</v>
      </c>
      <c r="IJT476" s="44" t="str">
        <f t="shared" si="696"/>
        <v>Inviable Sanitariamente</v>
      </c>
      <c r="IJU476" s="44" t="str">
        <f t="shared" si="696"/>
        <v>Inviable Sanitariamente</v>
      </c>
      <c r="IJV476" s="44" t="str">
        <f t="shared" si="696"/>
        <v>Inviable Sanitariamente</v>
      </c>
      <c r="IJW476" s="44" t="str">
        <f t="shared" si="696"/>
        <v>Inviable Sanitariamente</v>
      </c>
      <c r="IJX476" s="44" t="str">
        <f t="shared" si="696"/>
        <v>Inviable Sanitariamente</v>
      </c>
      <c r="IJY476" s="44" t="str">
        <f t="shared" si="696"/>
        <v>Inviable Sanitariamente</v>
      </c>
      <c r="IJZ476" s="44" t="str">
        <f t="shared" si="697"/>
        <v>Inviable Sanitariamente</v>
      </c>
      <c r="IKA476" s="44" t="str">
        <f t="shared" si="697"/>
        <v>Inviable Sanitariamente</v>
      </c>
      <c r="IKB476" s="44" t="str">
        <f t="shared" si="697"/>
        <v>Inviable Sanitariamente</v>
      </c>
      <c r="IKC476" s="44" t="str">
        <f t="shared" si="697"/>
        <v>Inviable Sanitariamente</v>
      </c>
      <c r="IKD476" s="44" t="str">
        <f t="shared" si="697"/>
        <v>Inviable Sanitariamente</v>
      </c>
      <c r="IKE476" s="44" t="str">
        <f t="shared" si="697"/>
        <v>Inviable Sanitariamente</v>
      </c>
      <c r="IKF476" s="44" t="str">
        <f t="shared" si="697"/>
        <v>Inviable Sanitariamente</v>
      </c>
      <c r="IKG476" s="44" t="str">
        <f t="shared" si="697"/>
        <v>Inviable Sanitariamente</v>
      </c>
      <c r="IKH476" s="44" t="str">
        <f t="shared" si="697"/>
        <v>Inviable Sanitariamente</v>
      </c>
      <c r="IKI476" s="44" t="str">
        <f t="shared" si="697"/>
        <v>Inviable Sanitariamente</v>
      </c>
      <c r="IKJ476" s="44" t="str">
        <f t="shared" si="698"/>
        <v>Inviable Sanitariamente</v>
      </c>
      <c r="IKK476" s="44" t="str">
        <f t="shared" si="698"/>
        <v>Inviable Sanitariamente</v>
      </c>
      <c r="IKL476" s="44" t="str">
        <f t="shared" si="698"/>
        <v>Inviable Sanitariamente</v>
      </c>
      <c r="IKM476" s="44" t="str">
        <f t="shared" si="698"/>
        <v>Inviable Sanitariamente</v>
      </c>
      <c r="IKN476" s="44" t="str">
        <f t="shared" si="698"/>
        <v>Inviable Sanitariamente</v>
      </c>
      <c r="IKO476" s="44" t="str">
        <f t="shared" si="698"/>
        <v>Inviable Sanitariamente</v>
      </c>
      <c r="IKP476" s="44" t="str">
        <f t="shared" si="698"/>
        <v>Inviable Sanitariamente</v>
      </c>
      <c r="IKQ476" s="44" t="str">
        <f t="shared" si="698"/>
        <v>Inviable Sanitariamente</v>
      </c>
      <c r="IKR476" s="44" t="str">
        <f t="shared" si="698"/>
        <v>Inviable Sanitariamente</v>
      </c>
      <c r="IKS476" s="44" t="str">
        <f t="shared" si="698"/>
        <v>Inviable Sanitariamente</v>
      </c>
      <c r="IKT476" s="44" t="str">
        <f t="shared" si="699"/>
        <v>Inviable Sanitariamente</v>
      </c>
      <c r="IKU476" s="44" t="str">
        <f t="shared" si="699"/>
        <v>Inviable Sanitariamente</v>
      </c>
      <c r="IKV476" s="44" t="str">
        <f t="shared" si="699"/>
        <v>Inviable Sanitariamente</v>
      </c>
      <c r="IKW476" s="44" t="str">
        <f t="shared" si="699"/>
        <v>Inviable Sanitariamente</v>
      </c>
      <c r="IKX476" s="44" t="str">
        <f t="shared" si="699"/>
        <v>Inviable Sanitariamente</v>
      </c>
      <c r="IKY476" s="44" t="str">
        <f t="shared" si="699"/>
        <v>Inviable Sanitariamente</v>
      </c>
      <c r="IKZ476" s="44" t="str">
        <f t="shared" si="699"/>
        <v>Inviable Sanitariamente</v>
      </c>
      <c r="ILA476" s="44" t="str">
        <f t="shared" si="699"/>
        <v>Inviable Sanitariamente</v>
      </c>
      <c r="ILB476" s="44" t="str">
        <f t="shared" si="699"/>
        <v>Inviable Sanitariamente</v>
      </c>
      <c r="ILC476" s="44" t="str">
        <f t="shared" si="699"/>
        <v>Inviable Sanitariamente</v>
      </c>
      <c r="ILD476" s="44" t="str">
        <f t="shared" si="700"/>
        <v>Inviable Sanitariamente</v>
      </c>
      <c r="ILE476" s="44" t="str">
        <f t="shared" si="700"/>
        <v>Inviable Sanitariamente</v>
      </c>
      <c r="ILF476" s="44" t="str">
        <f t="shared" si="700"/>
        <v>Inviable Sanitariamente</v>
      </c>
      <c r="ILG476" s="44" t="str">
        <f t="shared" si="700"/>
        <v>Inviable Sanitariamente</v>
      </c>
      <c r="ILH476" s="44" t="str">
        <f t="shared" si="700"/>
        <v>Inviable Sanitariamente</v>
      </c>
      <c r="ILI476" s="44" t="str">
        <f t="shared" si="700"/>
        <v>Inviable Sanitariamente</v>
      </c>
      <c r="ILJ476" s="44" t="str">
        <f t="shared" si="700"/>
        <v>Inviable Sanitariamente</v>
      </c>
      <c r="ILK476" s="44" t="str">
        <f t="shared" si="700"/>
        <v>Inviable Sanitariamente</v>
      </c>
      <c r="ILL476" s="44" t="str">
        <f t="shared" si="700"/>
        <v>Inviable Sanitariamente</v>
      </c>
      <c r="ILM476" s="44" t="str">
        <f t="shared" si="700"/>
        <v>Inviable Sanitariamente</v>
      </c>
      <c r="ILN476" s="44" t="str">
        <f t="shared" si="701"/>
        <v>Inviable Sanitariamente</v>
      </c>
      <c r="ILO476" s="44" t="str">
        <f t="shared" si="701"/>
        <v>Inviable Sanitariamente</v>
      </c>
      <c r="ILP476" s="44" t="str">
        <f t="shared" si="701"/>
        <v>Inviable Sanitariamente</v>
      </c>
      <c r="ILQ476" s="44" t="str">
        <f t="shared" si="701"/>
        <v>Inviable Sanitariamente</v>
      </c>
      <c r="ILR476" s="44" t="str">
        <f t="shared" si="701"/>
        <v>Inviable Sanitariamente</v>
      </c>
      <c r="ILS476" s="44" t="str">
        <f t="shared" si="701"/>
        <v>Inviable Sanitariamente</v>
      </c>
      <c r="ILT476" s="44" t="str">
        <f t="shared" si="701"/>
        <v>Inviable Sanitariamente</v>
      </c>
      <c r="ILU476" s="44" t="str">
        <f t="shared" si="701"/>
        <v>Inviable Sanitariamente</v>
      </c>
      <c r="ILV476" s="44" t="str">
        <f t="shared" si="701"/>
        <v>Inviable Sanitariamente</v>
      </c>
      <c r="ILW476" s="44" t="str">
        <f t="shared" si="701"/>
        <v>Inviable Sanitariamente</v>
      </c>
      <c r="ILX476" s="44" t="str">
        <f t="shared" si="702"/>
        <v>Inviable Sanitariamente</v>
      </c>
      <c r="ILY476" s="44" t="str">
        <f t="shared" si="702"/>
        <v>Inviable Sanitariamente</v>
      </c>
      <c r="ILZ476" s="44" t="str">
        <f t="shared" si="702"/>
        <v>Inviable Sanitariamente</v>
      </c>
      <c r="IMA476" s="44" t="str">
        <f t="shared" si="702"/>
        <v>Inviable Sanitariamente</v>
      </c>
      <c r="IMB476" s="44" t="str">
        <f t="shared" si="702"/>
        <v>Inviable Sanitariamente</v>
      </c>
      <c r="IMC476" s="44" t="str">
        <f t="shared" si="702"/>
        <v>Inviable Sanitariamente</v>
      </c>
      <c r="IMD476" s="44" t="str">
        <f t="shared" si="702"/>
        <v>Inviable Sanitariamente</v>
      </c>
      <c r="IME476" s="44" t="str">
        <f t="shared" si="702"/>
        <v>Inviable Sanitariamente</v>
      </c>
      <c r="IMF476" s="44" t="str">
        <f t="shared" si="702"/>
        <v>Inviable Sanitariamente</v>
      </c>
      <c r="IMG476" s="44" t="str">
        <f t="shared" si="702"/>
        <v>Inviable Sanitariamente</v>
      </c>
      <c r="IMH476" s="44" t="str">
        <f t="shared" si="703"/>
        <v>Inviable Sanitariamente</v>
      </c>
      <c r="IMI476" s="44" t="str">
        <f t="shared" si="703"/>
        <v>Inviable Sanitariamente</v>
      </c>
      <c r="IMJ476" s="44" t="str">
        <f t="shared" si="703"/>
        <v>Inviable Sanitariamente</v>
      </c>
      <c r="IMK476" s="44" t="str">
        <f t="shared" si="703"/>
        <v>Inviable Sanitariamente</v>
      </c>
      <c r="IML476" s="44" t="str">
        <f t="shared" si="703"/>
        <v>Inviable Sanitariamente</v>
      </c>
      <c r="IMM476" s="44" t="str">
        <f t="shared" si="703"/>
        <v>Inviable Sanitariamente</v>
      </c>
      <c r="IMN476" s="44" t="str">
        <f t="shared" si="703"/>
        <v>Inviable Sanitariamente</v>
      </c>
      <c r="IMO476" s="44" t="str">
        <f t="shared" si="703"/>
        <v>Inviable Sanitariamente</v>
      </c>
      <c r="IMP476" s="44" t="str">
        <f t="shared" si="703"/>
        <v>Inviable Sanitariamente</v>
      </c>
      <c r="IMQ476" s="44" t="str">
        <f t="shared" si="703"/>
        <v>Inviable Sanitariamente</v>
      </c>
      <c r="IMR476" s="44" t="str">
        <f t="shared" si="704"/>
        <v>Inviable Sanitariamente</v>
      </c>
      <c r="IMS476" s="44" t="str">
        <f t="shared" si="704"/>
        <v>Inviable Sanitariamente</v>
      </c>
      <c r="IMT476" s="44" t="str">
        <f t="shared" si="704"/>
        <v>Inviable Sanitariamente</v>
      </c>
      <c r="IMU476" s="44" t="str">
        <f t="shared" si="704"/>
        <v>Inviable Sanitariamente</v>
      </c>
      <c r="IMV476" s="44" t="str">
        <f t="shared" si="704"/>
        <v>Inviable Sanitariamente</v>
      </c>
      <c r="IMW476" s="44" t="str">
        <f t="shared" si="704"/>
        <v>Inviable Sanitariamente</v>
      </c>
      <c r="IMX476" s="44" t="str">
        <f t="shared" si="704"/>
        <v>Inviable Sanitariamente</v>
      </c>
      <c r="IMY476" s="44" t="str">
        <f t="shared" si="704"/>
        <v>Inviable Sanitariamente</v>
      </c>
      <c r="IMZ476" s="44" t="str">
        <f t="shared" si="704"/>
        <v>Inviable Sanitariamente</v>
      </c>
      <c r="INA476" s="44" t="str">
        <f t="shared" si="704"/>
        <v>Inviable Sanitariamente</v>
      </c>
      <c r="INB476" s="44" t="str">
        <f t="shared" si="705"/>
        <v>Inviable Sanitariamente</v>
      </c>
      <c r="INC476" s="44" t="str">
        <f t="shared" si="705"/>
        <v>Inviable Sanitariamente</v>
      </c>
      <c r="IND476" s="44" t="str">
        <f t="shared" si="705"/>
        <v>Inviable Sanitariamente</v>
      </c>
      <c r="INE476" s="44" t="str">
        <f t="shared" si="705"/>
        <v>Inviable Sanitariamente</v>
      </c>
      <c r="INF476" s="44" t="str">
        <f t="shared" si="705"/>
        <v>Inviable Sanitariamente</v>
      </c>
      <c r="ING476" s="44" t="str">
        <f t="shared" si="705"/>
        <v>Inviable Sanitariamente</v>
      </c>
      <c r="INH476" s="44" t="str">
        <f t="shared" si="705"/>
        <v>Inviable Sanitariamente</v>
      </c>
      <c r="INI476" s="44" t="str">
        <f t="shared" si="705"/>
        <v>Inviable Sanitariamente</v>
      </c>
      <c r="INJ476" s="44" t="str">
        <f t="shared" si="705"/>
        <v>Inviable Sanitariamente</v>
      </c>
      <c r="INK476" s="44" t="str">
        <f t="shared" si="705"/>
        <v>Inviable Sanitariamente</v>
      </c>
      <c r="INL476" s="44" t="str">
        <f t="shared" si="706"/>
        <v>Inviable Sanitariamente</v>
      </c>
      <c r="INM476" s="44" t="str">
        <f t="shared" si="706"/>
        <v>Inviable Sanitariamente</v>
      </c>
      <c r="INN476" s="44" t="str">
        <f t="shared" si="706"/>
        <v>Inviable Sanitariamente</v>
      </c>
      <c r="INO476" s="44" t="str">
        <f t="shared" si="706"/>
        <v>Inviable Sanitariamente</v>
      </c>
      <c r="INP476" s="44" t="str">
        <f t="shared" si="706"/>
        <v>Inviable Sanitariamente</v>
      </c>
      <c r="INQ476" s="44" t="str">
        <f t="shared" si="706"/>
        <v>Inviable Sanitariamente</v>
      </c>
      <c r="INR476" s="44" t="str">
        <f t="shared" si="706"/>
        <v>Inviable Sanitariamente</v>
      </c>
      <c r="INS476" s="44" t="str">
        <f t="shared" si="706"/>
        <v>Inviable Sanitariamente</v>
      </c>
      <c r="INT476" s="44" t="str">
        <f t="shared" si="706"/>
        <v>Inviable Sanitariamente</v>
      </c>
      <c r="INU476" s="44" t="str">
        <f t="shared" si="706"/>
        <v>Inviable Sanitariamente</v>
      </c>
      <c r="INV476" s="44" t="str">
        <f t="shared" si="707"/>
        <v>Inviable Sanitariamente</v>
      </c>
      <c r="INW476" s="44" t="str">
        <f t="shared" si="707"/>
        <v>Inviable Sanitariamente</v>
      </c>
      <c r="INX476" s="44" t="str">
        <f t="shared" si="707"/>
        <v>Inviable Sanitariamente</v>
      </c>
      <c r="INY476" s="44" t="str">
        <f t="shared" si="707"/>
        <v>Inviable Sanitariamente</v>
      </c>
      <c r="INZ476" s="44" t="str">
        <f t="shared" si="707"/>
        <v>Inviable Sanitariamente</v>
      </c>
      <c r="IOA476" s="44" t="str">
        <f t="shared" si="707"/>
        <v>Inviable Sanitariamente</v>
      </c>
      <c r="IOB476" s="44" t="str">
        <f t="shared" si="707"/>
        <v>Inviable Sanitariamente</v>
      </c>
      <c r="IOC476" s="44" t="str">
        <f t="shared" si="707"/>
        <v>Inviable Sanitariamente</v>
      </c>
      <c r="IOD476" s="44" t="str">
        <f t="shared" si="707"/>
        <v>Inviable Sanitariamente</v>
      </c>
      <c r="IOE476" s="44" t="str">
        <f t="shared" si="707"/>
        <v>Inviable Sanitariamente</v>
      </c>
      <c r="IOF476" s="44" t="str">
        <f t="shared" si="708"/>
        <v>Inviable Sanitariamente</v>
      </c>
      <c r="IOG476" s="44" t="str">
        <f t="shared" si="708"/>
        <v>Inviable Sanitariamente</v>
      </c>
      <c r="IOH476" s="44" t="str">
        <f t="shared" si="708"/>
        <v>Inviable Sanitariamente</v>
      </c>
      <c r="IOI476" s="44" t="str">
        <f t="shared" si="708"/>
        <v>Inviable Sanitariamente</v>
      </c>
      <c r="IOJ476" s="44" t="str">
        <f t="shared" si="708"/>
        <v>Inviable Sanitariamente</v>
      </c>
      <c r="IOK476" s="44" t="str">
        <f t="shared" si="708"/>
        <v>Inviable Sanitariamente</v>
      </c>
      <c r="IOL476" s="44" t="str">
        <f t="shared" si="708"/>
        <v>Inviable Sanitariamente</v>
      </c>
      <c r="IOM476" s="44" t="str">
        <f t="shared" si="708"/>
        <v>Inviable Sanitariamente</v>
      </c>
      <c r="ION476" s="44" t="str">
        <f t="shared" si="708"/>
        <v>Inviable Sanitariamente</v>
      </c>
      <c r="IOO476" s="44" t="str">
        <f t="shared" si="708"/>
        <v>Inviable Sanitariamente</v>
      </c>
      <c r="IOP476" s="44" t="str">
        <f t="shared" si="709"/>
        <v>Inviable Sanitariamente</v>
      </c>
      <c r="IOQ476" s="44" t="str">
        <f t="shared" si="709"/>
        <v>Inviable Sanitariamente</v>
      </c>
      <c r="IOR476" s="44" t="str">
        <f t="shared" si="709"/>
        <v>Inviable Sanitariamente</v>
      </c>
      <c r="IOS476" s="44" t="str">
        <f t="shared" si="709"/>
        <v>Inviable Sanitariamente</v>
      </c>
      <c r="IOT476" s="44" t="str">
        <f t="shared" si="709"/>
        <v>Inviable Sanitariamente</v>
      </c>
      <c r="IOU476" s="44" t="str">
        <f t="shared" si="709"/>
        <v>Inviable Sanitariamente</v>
      </c>
      <c r="IOV476" s="44" t="str">
        <f t="shared" si="709"/>
        <v>Inviable Sanitariamente</v>
      </c>
      <c r="IOW476" s="44" t="str">
        <f t="shared" si="709"/>
        <v>Inviable Sanitariamente</v>
      </c>
      <c r="IOX476" s="44" t="str">
        <f t="shared" si="709"/>
        <v>Inviable Sanitariamente</v>
      </c>
      <c r="IOY476" s="44" t="str">
        <f t="shared" si="709"/>
        <v>Inviable Sanitariamente</v>
      </c>
      <c r="IOZ476" s="44" t="str">
        <f t="shared" si="710"/>
        <v>Inviable Sanitariamente</v>
      </c>
      <c r="IPA476" s="44" t="str">
        <f t="shared" si="710"/>
        <v>Inviable Sanitariamente</v>
      </c>
      <c r="IPB476" s="44" t="str">
        <f t="shared" si="710"/>
        <v>Inviable Sanitariamente</v>
      </c>
      <c r="IPC476" s="44" t="str">
        <f t="shared" si="710"/>
        <v>Inviable Sanitariamente</v>
      </c>
      <c r="IPD476" s="44" t="str">
        <f t="shared" si="710"/>
        <v>Inviable Sanitariamente</v>
      </c>
      <c r="IPE476" s="44" t="str">
        <f t="shared" si="710"/>
        <v>Inviable Sanitariamente</v>
      </c>
      <c r="IPF476" s="44" t="str">
        <f t="shared" si="710"/>
        <v>Inviable Sanitariamente</v>
      </c>
      <c r="IPG476" s="44" t="str">
        <f t="shared" si="710"/>
        <v>Inviable Sanitariamente</v>
      </c>
      <c r="IPH476" s="44" t="str">
        <f t="shared" si="710"/>
        <v>Inviable Sanitariamente</v>
      </c>
      <c r="IPI476" s="44" t="str">
        <f t="shared" si="710"/>
        <v>Inviable Sanitariamente</v>
      </c>
      <c r="IPJ476" s="44" t="str">
        <f t="shared" si="711"/>
        <v>Inviable Sanitariamente</v>
      </c>
      <c r="IPK476" s="44" t="str">
        <f t="shared" si="711"/>
        <v>Inviable Sanitariamente</v>
      </c>
      <c r="IPL476" s="44" t="str">
        <f t="shared" si="711"/>
        <v>Inviable Sanitariamente</v>
      </c>
      <c r="IPM476" s="44" t="str">
        <f t="shared" si="711"/>
        <v>Inviable Sanitariamente</v>
      </c>
      <c r="IPN476" s="44" t="str">
        <f t="shared" si="711"/>
        <v>Inviable Sanitariamente</v>
      </c>
      <c r="IPO476" s="44" t="str">
        <f t="shared" si="711"/>
        <v>Inviable Sanitariamente</v>
      </c>
      <c r="IPP476" s="44" t="str">
        <f t="shared" si="711"/>
        <v>Inviable Sanitariamente</v>
      </c>
      <c r="IPQ476" s="44" t="str">
        <f t="shared" si="711"/>
        <v>Inviable Sanitariamente</v>
      </c>
      <c r="IPR476" s="44" t="str">
        <f t="shared" si="711"/>
        <v>Inviable Sanitariamente</v>
      </c>
      <c r="IPS476" s="44" t="str">
        <f t="shared" si="711"/>
        <v>Inviable Sanitariamente</v>
      </c>
      <c r="IPT476" s="44" t="str">
        <f t="shared" si="712"/>
        <v>Inviable Sanitariamente</v>
      </c>
      <c r="IPU476" s="44" t="str">
        <f t="shared" si="712"/>
        <v>Inviable Sanitariamente</v>
      </c>
      <c r="IPV476" s="44" t="str">
        <f t="shared" si="712"/>
        <v>Inviable Sanitariamente</v>
      </c>
      <c r="IPW476" s="44" t="str">
        <f t="shared" si="712"/>
        <v>Inviable Sanitariamente</v>
      </c>
      <c r="IPX476" s="44" t="str">
        <f t="shared" si="712"/>
        <v>Inviable Sanitariamente</v>
      </c>
      <c r="IPY476" s="44" t="str">
        <f t="shared" si="712"/>
        <v>Inviable Sanitariamente</v>
      </c>
      <c r="IPZ476" s="44" t="str">
        <f t="shared" si="712"/>
        <v>Inviable Sanitariamente</v>
      </c>
      <c r="IQA476" s="44" t="str">
        <f t="shared" si="712"/>
        <v>Inviable Sanitariamente</v>
      </c>
      <c r="IQB476" s="44" t="str">
        <f t="shared" si="712"/>
        <v>Inviable Sanitariamente</v>
      </c>
      <c r="IQC476" s="44" t="str">
        <f t="shared" si="712"/>
        <v>Inviable Sanitariamente</v>
      </c>
      <c r="IQD476" s="44" t="str">
        <f t="shared" si="713"/>
        <v>Inviable Sanitariamente</v>
      </c>
      <c r="IQE476" s="44" t="str">
        <f t="shared" si="713"/>
        <v>Inviable Sanitariamente</v>
      </c>
      <c r="IQF476" s="44" t="str">
        <f t="shared" si="713"/>
        <v>Inviable Sanitariamente</v>
      </c>
      <c r="IQG476" s="44" t="str">
        <f t="shared" si="713"/>
        <v>Inviable Sanitariamente</v>
      </c>
      <c r="IQH476" s="44" t="str">
        <f t="shared" si="713"/>
        <v>Inviable Sanitariamente</v>
      </c>
      <c r="IQI476" s="44" t="str">
        <f t="shared" si="713"/>
        <v>Inviable Sanitariamente</v>
      </c>
      <c r="IQJ476" s="44" t="str">
        <f t="shared" si="713"/>
        <v>Inviable Sanitariamente</v>
      </c>
      <c r="IQK476" s="44" t="str">
        <f t="shared" si="713"/>
        <v>Inviable Sanitariamente</v>
      </c>
      <c r="IQL476" s="44" t="str">
        <f t="shared" si="713"/>
        <v>Inviable Sanitariamente</v>
      </c>
      <c r="IQM476" s="44" t="str">
        <f t="shared" si="713"/>
        <v>Inviable Sanitariamente</v>
      </c>
      <c r="IQN476" s="44" t="str">
        <f t="shared" si="714"/>
        <v>Inviable Sanitariamente</v>
      </c>
      <c r="IQO476" s="44" t="str">
        <f t="shared" si="714"/>
        <v>Inviable Sanitariamente</v>
      </c>
      <c r="IQP476" s="44" t="str">
        <f t="shared" si="714"/>
        <v>Inviable Sanitariamente</v>
      </c>
      <c r="IQQ476" s="44" t="str">
        <f t="shared" si="714"/>
        <v>Inviable Sanitariamente</v>
      </c>
      <c r="IQR476" s="44" t="str">
        <f t="shared" si="714"/>
        <v>Inviable Sanitariamente</v>
      </c>
      <c r="IQS476" s="44" t="str">
        <f t="shared" si="714"/>
        <v>Inviable Sanitariamente</v>
      </c>
      <c r="IQT476" s="44" t="str">
        <f t="shared" si="714"/>
        <v>Inviable Sanitariamente</v>
      </c>
      <c r="IQU476" s="44" t="str">
        <f t="shared" si="714"/>
        <v>Inviable Sanitariamente</v>
      </c>
      <c r="IQV476" s="44" t="str">
        <f t="shared" si="714"/>
        <v>Inviable Sanitariamente</v>
      </c>
      <c r="IQW476" s="44" t="str">
        <f t="shared" si="714"/>
        <v>Inviable Sanitariamente</v>
      </c>
      <c r="IQX476" s="44" t="str">
        <f t="shared" si="715"/>
        <v>Inviable Sanitariamente</v>
      </c>
      <c r="IQY476" s="44" t="str">
        <f t="shared" si="715"/>
        <v>Inviable Sanitariamente</v>
      </c>
      <c r="IQZ476" s="44" t="str">
        <f t="shared" si="715"/>
        <v>Inviable Sanitariamente</v>
      </c>
      <c r="IRA476" s="44" t="str">
        <f t="shared" si="715"/>
        <v>Inviable Sanitariamente</v>
      </c>
      <c r="IRB476" s="44" t="str">
        <f t="shared" si="715"/>
        <v>Inviable Sanitariamente</v>
      </c>
      <c r="IRC476" s="44" t="str">
        <f t="shared" si="715"/>
        <v>Inviable Sanitariamente</v>
      </c>
      <c r="IRD476" s="44" t="str">
        <f t="shared" si="715"/>
        <v>Inviable Sanitariamente</v>
      </c>
      <c r="IRE476" s="44" t="str">
        <f t="shared" si="715"/>
        <v>Inviable Sanitariamente</v>
      </c>
      <c r="IRF476" s="44" t="str">
        <f t="shared" si="715"/>
        <v>Inviable Sanitariamente</v>
      </c>
      <c r="IRG476" s="44" t="str">
        <f t="shared" si="715"/>
        <v>Inviable Sanitariamente</v>
      </c>
      <c r="IRH476" s="44" t="str">
        <f t="shared" si="716"/>
        <v>Inviable Sanitariamente</v>
      </c>
      <c r="IRI476" s="44" t="str">
        <f t="shared" si="716"/>
        <v>Inviable Sanitariamente</v>
      </c>
      <c r="IRJ476" s="44" t="str">
        <f t="shared" si="716"/>
        <v>Inviable Sanitariamente</v>
      </c>
      <c r="IRK476" s="44" t="str">
        <f t="shared" si="716"/>
        <v>Inviable Sanitariamente</v>
      </c>
      <c r="IRL476" s="44" t="str">
        <f t="shared" si="716"/>
        <v>Inviable Sanitariamente</v>
      </c>
      <c r="IRM476" s="44" t="str">
        <f t="shared" si="716"/>
        <v>Inviable Sanitariamente</v>
      </c>
      <c r="IRN476" s="44" t="str">
        <f t="shared" si="716"/>
        <v>Inviable Sanitariamente</v>
      </c>
      <c r="IRO476" s="44" t="str">
        <f t="shared" si="716"/>
        <v>Inviable Sanitariamente</v>
      </c>
      <c r="IRP476" s="44" t="str">
        <f t="shared" si="716"/>
        <v>Inviable Sanitariamente</v>
      </c>
      <c r="IRQ476" s="44" t="str">
        <f t="shared" si="716"/>
        <v>Inviable Sanitariamente</v>
      </c>
      <c r="IRR476" s="44" t="str">
        <f t="shared" si="717"/>
        <v>Inviable Sanitariamente</v>
      </c>
      <c r="IRS476" s="44" t="str">
        <f t="shared" si="717"/>
        <v>Inviable Sanitariamente</v>
      </c>
      <c r="IRT476" s="44" t="str">
        <f t="shared" si="717"/>
        <v>Inviable Sanitariamente</v>
      </c>
      <c r="IRU476" s="44" t="str">
        <f t="shared" si="717"/>
        <v>Inviable Sanitariamente</v>
      </c>
      <c r="IRV476" s="44" t="str">
        <f t="shared" si="717"/>
        <v>Inviable Sanitariamente</v>
      </c>
      <c r="IRW476" s="44" t="str">
        <f t="shared" si="717"/>
        <v>Inviable Sanitariamente</v>
      </c>
      <c r="IRX476" s="44" t="str">
        <f t="shared" si="717"/>
        <v>Inviable Sanitariamente</v>
      </c>
      <c r="IRY476" s="44" t="str">
        <f t="shared" si="717"/>
        <v>Inviable Sanitariamente</v>
      </c>
      <c r="IRZ476" s="44" t="str">
        <f t="shared" si="717"/>
        <v>Inviable Sanitariamente</v>
      </c>
      <c r="ISA476" s="44" t="str">
        <f t="shared" si="717"/>
        <v>Inviable Sanitariamente</v>
      </c>
      <c r="ISB476" s="44" t="str">
        <f t="shared" si="718"/>
        <v>Inviable Sanitariamente</v>
      </c>
      <c r="ISC476" s="44" t="str">
        <f t="shared" si="718"/>
        <v>Inviable Sanitariamente</v>
      </c>
      <c r="ISD476" s="44" t="str">
        <f t="shared" si="718"/>
        <v>Inviable Sanitariamente</v>
      </c>
      <c r="ISE476" s="44" t="str">
        <f t="shared" si="718"/>
        <v>Inviable Sanitariamente</v>
      </c>
      <c r="ISF476" s="44" t="str">
        <f t="shared" si="718"/>
        <v>Inviable Sanitariamente</v>
      </c>
      <c r="ISG476" s="44" t="str">
        <f t="shared" si="718"/>
        <v>Inviable Sanitariamente</v>
      </c>
      <c r="ISH476" s="44" t="str">
        <f t="shared" si="718"/>
        <v>Inviable Sanitariamente</v>
      </c>
      <c r="ISI476" s="44" t="str">
        <f t="shared" si="718"/>
        <v>Inviable Sanitariamente</v>
      </c>
      <c r="ISJ476" s="44" t="str">
        <f t="shared" si="718"/>
        <v>Inviable Sanitariamente</v>
      </c>
      <c r="ISK476" s="44" t="str">
        <f t="shared" si="718"/>
        <v>Inviable Sanitariamente</v>
      </c>
      <c r="ISL476" s="44" t="str">
        <f t="shared" si="719"/>
        <v>Inviable Sanitariamente</v>
      </c>
      <c r="ISM476" s="44" t="str">
        <f t="shared" si="719"/>
        <v>Inviable Sanitariamente</v>
      </c>
      <c r="ISN476" s="44" t="str">
        <f t="shared" si="719"/>
        <v>Inviable Sanitariamente</v>
      </c>
      <c r="ISO476" s="44" t="str">
        <f t="shared" si="719"/>
        <v>Inviable Sanitariamente</v>
      </c>
      <c r="ISP476" s="44" t="str">
        <f t="shared" si="719"/>
        <v>Inviable Sanitariamente</v>
      </c>
      <c r="ISQ476" s="44" t="str">
        <f t="shared" si="719"/>
        <v>Inviable Sanitariamente</v>
      </c>
      <c r="ISR476" s="44" t="str">
        <f t="shared" si="719"/>
        <v>Inviable Sanitariamente</v>
      </c>
      <c r="ISS476" s="44" t="str">
        <f t="shared" si="719"/>
        <v>Inviable Sanitariamente</v>
      </c>
      <c r="IST476" s="44" t="str">
        <f t="shared" si="719"/>
        <v>Inviable Sanitariamente</v>
      </c>
      <c r="ISU476" s="44" t="str">
        <f t="shared" si="719"/>
        <v>Inviable Sanitariamente</v>
      </c>
      <c r="ISV476" s="44" t="str">
        <f t="shared" si="720"/>
        <v>Inviable Sanitariamente</v>
      </c>
      <c r="ISW476" s="44" t="str">
        <f t="shared" si="720"/>
        <v>Inviable Sanitariamente</v>
      </c>
      <c r="ISX476" s="44" t="str">
        <f t="shared" si="720"/>
        <v>Inviable Sanitariamente</v>
      </c>
      <c r="ISY476" s="44" t="str">
        <f t="shared" si="720"/>
        <v>Inviable Sanitariamente</v>
      </c>
      <c r="ISZ476" s="44" t="str">
        <f t="shared" si="720"/>
        <v>Inviable Sanitariamente</v>
      </c>
      <c r="ITA476" s="44" t="str">
        <f t="shared" si="720"/>
        <v>Inviable Sanitariamente</v>
      </c>
      <c r="ITB476" s="44" t="str">
        <f t="shared" si="720"/>
        <v>Inviable Sanitariamente</v>
      </c>
      <c r="ITC476" s="44" t="str">
        <f t="shared" si="720"/>
        <v>Inviable Sanitariamente</v>
      </c>
      <c r="ITD476" s="44" t="str">
        <f t="shared" si="720"/>
        <v>Inviable Sanitariamente</v>
      </c>
      <c r="ITE476" s="44" t="str">
        <f t="shared" si="720"/>
        <v>Inviable Sanitariamente</v>
      </c>
      <c r="ITF476" s="44" t="str">
        <f t="shared" si="721"/>
        <v>Inviable Sanitariamente</v>
      </c>
      <c r="ITG476" s="44" t="str">
        <f t="shared" si="721"/>
        <v>Inviable Sanitariamente</v>
      </c>
      <c r="ITH476" s="44" t="str">
        <f t="shared" si="721"/>
        <v>Inviable Sanitariamente</v>
      </c>
      <c r="ITI476" s="44" t="str">
        <f t="shared" si="721"/>
        <v>Inviable Sanitariamente</v>
      </c>
      <c r="ITJ476" s="44" t="str">
        <f t="shared" si="721"/>
        <v>Inviable Sanitariamente</v>
      </c>
      <c r="ITK476" s="44" t="str">
        <f t="shared" si="721"/>
        <v>Inviable Sanitariamente</v>
      </c>
      <c r="ITL476" s="44" t="str">
        <f t="shared" si="721"/>
        <v>Inviable Sanitariamente</v>
      </c>
      <c r="ITM476" s="44" t="str">
        <f t="shared" si="721"/>
        <v>Inviable Sanitariamente</v>
      </c>
      <c r="ITN476" s="44" t="str">
        <f t="shared" si="721"/>
        <v>Inviable Sanitariamente</v>
      </c>
      <c r="ITO476" s="44" t="str">
        <f t="shared" si="721"/>
        <v>Inviable Sanitariamente</v>
      </c>
      <c r="ITP476" s="44" t="str">
        <f t="shared" si="722"/>
        <v>Inviable Sanitariamente</v>
      </c>
      <c r="ITQ476" s="44" t="str">
        <f t="shared" si="722"/>
        <v>Inviable Sanitariamente</v>
      </c>
      <c r="ITR476" s="44" t="str">
        <f t="shared" si="722"/>
        <v>Inviable Sanitariamente</v>
      </c>
      <c r="ITS476" s="44" t="str">
        <f t="shared" si="722"/>
        <v>Inviable Sanitariamente</v>
      </c>
      <c r="ITT476" s="44" t="str">
        <f t="shared" si="722"/>
        <v>Inviable Sanitariamente</v>
      </c>
      <c r="ITU476" s="44" t="str">
        <f t="shared" si="722"/>
        <v>Inviable Sanitariamente</v>
      </c>
      <c r="ITV476" s="44" t="str">
        <f t="shared" si="722"/>
        <v>Inviable Sanitariamente</v>
      </c>
      <c r="ITW476" s="44" t="str">
        <f t="shared" si="722"/>
        <v>Inviable Sanitariamente</v>
      </c>
      <c r="ITX476" s="44" t="str">
        <f t="shared" si="722"/>
        <v>Inviable Sanitariamente</v>
      </c>
      <c r="ITY476" s="44" t="str">
        <f t="shared" si="722"/>
        <v>Inviable Sanitariamente</v>
      </c>
      <c r="ITZ476" s="44" t="str">
        <f t="shared" si="723"/>
        <v>Inviable Sanitariamente</v>
      </c>
      <c r="IUA476" s="44" t="str">
        <f t="shared" si="723"/>
        <v>Inviable Sanitariamente</v>
      </c>
      <c r="IUB476" s="44" t="str">
        <f t="shared" si="723"/>
        <v>Inviable Sanitariamente</v>
      </c>
      <c r="IUC476" s="44" t="str">
        <f t="shared" si="723"/>
        <v>Inviable Sanitariamente</v>
      </c>
      <c r="IUD476" s="44" t="str">
        <f t="shared" si="723"/>
        <v>Inviable Sanitariamente</v>
      </c>
      <c r="IUE476" s="44" t="str">
        <f t="shared" si="723"/>
        <v>Inviable Sanitariamente</v>
      </c>
      <c r="IUF476" s="44" t="str">
        <f t="shared" si="723"/>
        <v>Inviable Sanitariamente</v>
      </c>
      <c r="IUG476" s="44" t="str">
        <f t="shared" si="723"/>
        <v>Inviable Sanitariamente</v>
      </c>
      <c r="IUH476" s="44" t="str">
        <f t="shared" si="723"/>
        <v>Inviable Sanitariamente</v>
      </c>
      <c r="IUI476" s="44" t="str">
        <f t="shared" si="723"/>
        <v>Inviable Sanitariamente</v>
      </c>
      <c r="IUJ476" s="44" t="str">
        <f t="shared" si="724"/>
        <v>Inviable Sanitariamente</v>
      </c>
      <c r="IUK476" s="44" t="str">
        <f t="shared" si="724"/>
        <v>Inviable Sanitariamente</v>
      </c>
      <c r="IUL476" s="44" t="str">
        <f t="shared" si="724"/>
        <v>Inviable Sanitariamente</v>
      </c>
      <c r="IUM476" s="44" t="str">
        <f t="shared" si="724"/>
        <v>Inviable Sanitariamente</v>
      </c>
      <c r="IUN476" s="44" t="str">
        <f t="shared" si="724"/>
        <v>Inviable Sanitariamente</v>
      </c>
      <c r="IUO476" s="44" t="str">
        <f t="shared" si="724"/>
        <v>Inviable Sanitariamente</v>
      </c>
      <c r="IUP476" s="44" t="str">
        <f t="shared" si="724"/>
        <v>Inviable Sanitariamente</v>
      </c>
      <c r="IUQ476" s="44" t="str">
        <f t="shared" si="724"/>
        <v>Inviable Sanitariamente</v>
      </c>
      <c r="IUR476" s="44" t="str">
        <f t="shared" si="724"/>
        <v>Inviable Sanitariamente</v>
      </c>
      <c r="IUS476" s="44" t="str">
        <f t="shared" si="724"/>
        <v>Inviable Sanitariamente</v>
      </c>
      <c r="IUT476" s="44" t="str">
        <f t="shared" si="725"/>
        <v>Inviable Sanitariamente</v>
      </c>
      <c r="IUU476" s="44" t="str">
        <f t="shared" si="725"/>
        <v>Inviable Sanitariamente</v>
      </c>
      <c r="IUV476" s="44" t="str">
        <f t="shared" si="725"/>
        <v>Inviable Sanitariamente</v>
      </c>
      <c r="IUW476" s="44" t="str">
        <f t="shared" si="725"/>
        <v>Inviable Sanitariamente</v>
      </c>
      <c r="IUX476" s="44" t="str">
        <f t="shared" si="725"/>
        <v>Inviable Sanitariamente</v>
      </c>
      <c r="IUY476" s="44" t="str">
        <f t="shared" si="725"/>
        <v>Inviable Sanitariamente</v>
      </c>
      <c r="IUZ476" s="44" t="str">
        <f t="shared" si="725"/>
        <v>Inviable Sanitariamente</v>
      </c>
      <c r="IVA476" s="44" t="str">
        <f t="shared" si="725"/>
        <v>Inviable Sanitariamente</v>
      </c>
      <c r="IVB476" s="44" t="str">
        <f t="shared" si="725"/>
        <v>Inviable Sanitariamente</v>
      </c>
      <c r="IVC476" s="44" t="str">
        <f t="shared" si="725"/>
        <v>Inviable Sanitariamente</v>
      </c>
      <c r="IVD476" s="44" t="str">
        <f t="shared" si="726"/>
        <v>Inviable Sanitariamente</v>
      </c>
      <c r="IVE476" s="44" t="str">
        <f t="shared" si="726"/>
        <v>Inviable Sanitariamente</v>
      </c>
      <c r="IVF476" s="44" t="str">
        <f t="shared" si="726"/>
        <v>Inviable Sanitariamente</v>
      </c>
      <c r="IVG476" s="44" t="str">
        <f t="shared" si="726"/>
        <v>Inviable Sanitariamente</v>
      </c>
      <c r="IVH476" s="44" t="str">
        <f t="shared" si="726"/>
        <v>Inviable Sanitariamente</v>
      </c>
      <c r="IVI476" s="44" t="str">
        <f t="shared" si="726"/>
        <v>Inviable Sanitariamente</v>
      </c>
      <c r="IVJ476" s="44" t="str">
        <f t="shared" si="726"/>
        <v>Inviable Sanitariamente</v>
      </c>
      <c r="IVK476" s="44" t="str">
        <f t="shared" si="726"/>
        <v>Inviable Sanitariamente</v>
      </c>
      <c r="IVL476" s="44" t="str">
        <f t="shared" si="726"/>
        <v>Inviable Sanitariamente</v>
      </c>
      <c r="IVM476" s="44" t="str">
        <f t="shared" si="726"/>
        <v>Inviable Sanitariamente</v>
      </c>
      <c r="IVN476" s="44" t="str">
        <f t="shared" si="727"/>
        <v>Inviable Sanitariamente</v>
      </c>
      <c r="IVO476" s="44" t="str">
        <f t="shared" si="727"/>
        <v>Inviable Sanitariamente</v>
      </c>
      <c r="IVP476" s="44" t="str">
        <f t="shared" si="727"/>
        <v>Inviable Sanitariamente</v>
      </c>
      <c r="IVQ476" s="44" t="str">
        <f t="shared" si="727"/>
        <v>Inviable Sanitariamente</v>
      </c>
      <c r="IVR476" s="44" t="str">
        <f t="shared" si="727"/>
        <v>Inviable Sanitariamente</v>
      </c>
      <c r="IVS476" s="44" t="str">
        <f t="shared" si="727"/>
        <v>Inviable Sanitariamente</v>
      </c>
      <c r="IVT476" s="44" t="str">
        <f t="shared" si="727"/>
        <v>Inviable Sanitariamente</v>
      </c>
      <c r="IVU476" s="44" t="str">
        <f t="shared" si="727"/>
        <v>Inviable Sanitariamente</v>
      </c>
      <c r="IVV476" s="44" t="str">
        <f t="shared" si="727"/>
        <v>Inviable Sanitariamente</v>
      </c>
      <c r="IVW476" s="44" t="str">
        <f t="shared" si="727"/>
        <v>Inviable Sanitariamente</v>
      </c>
      <c r="IVX476" s="44" t="str">
        <f t="shared" si="728"/>
        <v>Inviable Sanitariamente</v>
      </c>
      <c r="IVY476" s="44" t="str">
        <f t="shared" si="728"/>
        <v>Inviable Sanitariamente</v>
      </c>
      <c r="IVZ476" s="44" t="str">
        <f t="shared" si="728"/>
        <v>Inviable Sanitariamente</v>
      </c>
      <c r="IWA476" s="44" t="str">
        <f t="shared" si="728"/>
        <v>Inviable Sanitariamente</v>
      </c>
      <c r="IWB476" s="44" t="str">
        <f t="shared" si="728"/>
        <v>Inviable Sanitariamente</v>
      </c>
      <c r="IWC476" s="44" t="str">
        <f t="shared" si="728"/>
        <v>Inviable Sanitariamente</v>
      </c>
      <c r="IWD476" s="44" t="str">
        <f t="shared" si="728"/>
        <v>Inviable Sanitariamente</v>
      </c>
      <c r="IWE476" s="44" t="str">
        <f t="shared" si="728"/>
        <v>Inviable Sanitariamente</v>
      </c>
      <c r="IWF476" s="44" t="str">
        <f t="shared" si="728"/>
        <v>Inviable Sanitariamente</v>
      </c>
      <c r="IWG476" s="44" t="str">
        <f t="shared" si="728"/>
        <v>Inviable Sanitariamente</v>
      </c>
      <c r="IWH476" s="44" t="str">
        <f t="shared" si="729"/>
        <v>Inviable Sanitariamente</v>
      </c>
      <c r="IWI476" s="44" t="str">
        <f t="shared" si="729"/>
        <v>Inviable Sanitariamente</v>
      </c>
      <c r="IWJ476" s="44" t="str">
        <f t="shared" si="729"/>
        <v>Inviable Sanitariamente</v>
      </c>
      <c r="IWK476" s="44" t="str">
        <f t="shared" si="729"/>
        <v>Inviable Sanitariamente</v>
      </c>
      <c r="IWL476" s="44" t="str">
        <f t="shared" si="729"/>
        <v>Inviable Sanitariamente</v>
      </c>
      <c r="IWM476" s="44" t="str">
        <f t="shared" si="729"/>
        <v>Inviable Sanitariamente</v>
      </c>
      <c r="IWN476" s="44" t="str">
        <f t="shared" si="729"/>
        <v>Inviable Sanitariamente</v>
      </c>
      <c r="IWO476" s="44" t="str">
        <f t="shared" si="729"/>
        <v>Inviable Sanitariamente</v>
      </c>
      <c r="IWP476" s="44" t="str">
        <f t="shared" si="729"/>
        <v>Inviable Sanitariamente</v>
      </c>
      <c r="IWQ476" s="44" t="str">
        <f t="shared" si="729"/>
        <v>Inviable Sanitariamente</v>
      </c>
      <c r="IWR476" s="44" t="str">
        <f t="shared" si="730"/>
        <v>Inviable Sanitariamente</v>
      </c>
      <c r="IWS476" s="44" t="str">
        <f t="shared" si="730"/>
        <v>Inviable Sanitariamente</v>
      </c>
      <c r="IWT476" s="44" t="str">
        <f t="shared" si="730"/>
        <v>Inviable Sanitariamente</v>
      </c>
      <c r="IWU476" s="44" t="str">
        <f t="shared" si="730"/>
        <v>Inviable Sanitariamente</v>
      </c>
      <c r="IWV476" s="44" t="str">
        <f t="shared" si="730"/>
        <v>Inviable Sanitariamente</v>
      </c>
      <c r="IWW476" s="44" t="str">
        <f t="shared" si="730"/>
        <v>Inviable Sanitariamente</v>
      </c>
      <c r="IWX476" s="44" t="str">
        <f t="shared" si="730"/>
        <v>Inviable Sanitariamente</v>
      </c>
      <c r="IWY476" s="44" t="str">
        <f t="shared" si="730"/>
        <v>Inviable Sanitariamente</v>
      </c>
      <c r="IWZ476" s="44" t="str">
        <f t="shared" si="730"/>
        <v>Inviable Sanitariamente</v>
      </c>
      <c r="IXA476" s="44" t="str">
        <f t="shared" si="730"/>
        <v>Inviable Sanitariamente</v>
      </c>
      <c r="IXB476" s="44" t="str">
        <f t="shared" si="731"/>
        <v>Inviable Sanitariamente</v>
      </c>
      <c r="IXC476" s="44" t="str">
        <f t="shared" si="731"/>
        <v>Inviable Sanitariamente</v>
      </c>
      <c r="IXD476" s="44" t="str">
        <f t="shared" si="731"/>
        <v>Inviable Sanitariamente</v>
      </c>
      <c r="IXE476" s="44" t="str">
        <f t="shared" si="731"/>
        <v>Inviable Sanitariamente</v>
      </c>
      <c r="IXF476" s="44" t="str">
        <f t="shared" si="731"/>
        <v>Inviable Sanitariamente</v>
      </c>
      <c r="IXG476" s="44" t="str">
        <f t="shared" si="731"/>
        <v>Inviable Sanitariamente</v>
      </c>
      <c r="IXH476" s="44" t="str">
        <f t="shared" si="731"/>
        <v>Inviable Sanitariamente</v>
      </c>
      <c r="IXI476" s="44" t="str">
        <f t="shared" si="731"/>
        <v>Inviable Sanitariamente</v>
      </c>
      <c r="IXJ476" s="44" t="str">
        <f t="shared" si="731"/>
        <v>Inviable Sanitariamente</v>
      </c>
      <c r="IXK476" s="44" t="str">
        <f t="shared" si="731"/>
        <v>Inviable Sanitariamente</v>
      </c>
      <c r="IXL476" s="44" t="str">
        <f t="shared" si="732"/>
        <v>Inviable Sanitariamente</v>
      </c>
      <c r="IXM476" s="44" t="str">
        <f t="shared" si="732"/>
        <v>Inviable Sanitariamente</v>
      </c>
      <c r="IXN476" s="44" t="str">
        <f t="shared" si="732"/>
        <v>Inviable Sanitariamente</v>
      </c>
      <c r="IXO476" s="44" t="str">
        <f t="shared" si="732"/>
        <v>Inviable Sanitariamente</v>
      </c>
      <c r="IXP476" s="44" t="str">
        <f t="shared" si="732"/>
        <v>Inviable Sanitariamente</v>
      </c>
      <c r="IXQ476" s="44" t="str">
        <f t="shared" si="732"/>
        <v>Inviable Sanitariamente</v>
      </c>
      <c r="IXR476" s="44" t="str">
        <f t="shared" si="732"/>
        <v>Inviable Sanitariamente</v>
      </c>
      <c r="IXS476" s="44" t="str">
        <f t="shared" si="732"/>
        <v>Inviable Sanitariamente</v>
      </c>
      <c r="IXT476" s="44" t="str">
        <f t="shared" si="732"/>
        <v>Inviable Sanitariamente</v>
      </c>
      <c r="IXU476" s="44" t="str">
        <f t="shared" si="732"/>
        <v>Inviable Sanitariamente</v>
      </c>
      <c r="IXV476" s="44" t="str">
        <f t="shared" si="733"/>
        <v>Inviable Sanitariamente</v>
      </c>
      <c r="IXW476" s="44" t="str">
        <f t="shared" si="733"/>
        <v>Inviable Sanitariamente</v>
      </c>
      <c r="IXX476" s="44" t="str">
        <f t="shared" si="733"/>
        <v>Inviable Sanitariamente</v>
      </c>
      <c r="IXY476" s="44" t="str">
        <f t="shared" si="733"/>
        <v>Inviable Sanitariamente</v>
      </c>
      <c r="IXZ476" s="44" t="str">
        <f t="shared" si="733"/>
        <v>Inviable Sanitariamente</v>
      </c>
      <c r="IYA476" s="44" t="str">
        <f t="shared" si="733"/>
        <v>Inviable Sanitariamente</v>
      </c>
      <c r="IYB476" s="44" t="str">
        <f t="shared" si="733"/>
        <v>Inviable Sanitariamente</v>
      </c>
      <c r="IYC476" s="44" t="str">
        <f t="shared" si="733"/>
        <v>Inviable Sanitariamente</v>
      </c>
      <c r="IYD476" s="44" t="str">
        <f t="shared" si="733"/>
        <v>Inviable Sanitariamente</v>
      </c>
      <c r="IYE476" s="44" t="str">
        <f t="shared" si="733"/>
        <v>Inviable Sanitariamente</v>
      </c>
      <c r="IYF476" s="44" t="str">
        <f t="shared" si="734"/>
        <v>Inviable Sanitariamente</v>
      </c>
      <c r="IYG476" s="44" t="str">
        <f t="shared" si="734"/>
        <v>Inviable Sanitariamente</v>
      </c>
      <c r="IYH476" s="44" t="str">
        <f t="shared" si="734"/>
        <v>Inviable Sanitariamente</v>
      </c>
      <c r="IYI476" s="44" t="str">
        <f t="shared" si="734"/>
        <v>Inviable Sanitariamente</v>
      </c>
      <c r="IYJ476" s="44" t="str">
        <f t="shared" si="734"/>
        <v>Inviable Sanitariamente</v>
      </c>
      <c r="IYK476" s="44" t="str">
        <f t="shared" si="734"/>
        <v>Inviable Sanitariamente</v>
      </c>
      <c r="IYL476" s="44" t="str">
        <f t="shared" si="734"/>
        <v>Inviable Sanitariamente</v>
      </c>
      <c r="IYM476" s="44" t="str">
        <f t="shared" si="734"/>
        <v>Inviable Sanitariamente</v>
      </c>
      <c r="IYN476" s="44" t="str">
        <f t="shared" si="734"/>
        <v>Inviable Sanitariamente</v>
      </c>
      <c r="IYO476" s="44" t="str">
        <f t="shared" si="734"/>
        <v>Inviable Sanitariamente</v>
      </c>
      <c r="IYP476" s="44" t="str">
        <f t="shared" si="735"/>
        <v>Inviable Sanitariamente</v>
      </c>
      <c r="IYQ476" s="44" t="str">
        <f t="shared" si="735"/>
        <v>Inviable Sanitariamente</v>
      </c>
      <c r="IYR476" s="44" t="str">
        <f t="shared" si="735"/>
        <v>Inviable Sanitariamente</v>
      </c>
      <c r="IYS476" s="44" t="str">
        <f t="shared" si="735"/>
        <v>Inviable Sanitariamente</v>
      </c>
      <c r="IYT476" s="44" t="str">
        <f t="shared" si="735"/>
        <v>Inviable Sanitariamente</v>
      </c>
      <c r="IYU476" s="44" t="str">
        <f t="shared" si="735"/>
        <v>Inviable Sanitariamente</v>
      </c>
      <c r="IYV476" s="44" t="str">
        <f t="shared" si="735"/>
        <v>Inviable Sanitariamente</v>
      </c>
      <c r="IYW476" s="44" t="str">
        <f t="shared" si="735"/>
        <v>Inviable Sanitariamente</v>
      </c>
      <c r="IYX476" s="44" t="str">
        <f t="shared" si="735"/>
        <v>Inviable Sanitariamente</v>
      </c>
      <c r="IYY476" s="44" t="str">
        <f t="shared" si="735"/>
        <v>Inviable Sanitariamente</v>
      </c>
      <c r="IYZ476" s="44" t="str">
        <f t="shared" si="736"/>
        <v>Inviable Sanitariamente</v>
      </c>
      <c r="IZA476" s="44" t="str">
        <f t="shared" si="736"/>
        <v>Inviable Sanitariamente</v>
      </c>
      <c r="IZB476" s="44" t="str">
        <f t="shared" si="736"/>
        <v>Inviable Sanitariamente</v>
      </c>
      <c r="IZC476" s="44" t="str">
        <f t="shared" si="736"/>
        <v>Inviable Sanitariamente</v>
      </c>
      <c r="IZD476" s="44" t="str">
        <f t="shared" si="736"/>
        <v>Inviable Sanitariamente</v>
      </c>
      <c r="IZE476" s="44" t="str">
        <f t="shared" si="736"/>
        <v>Inviable Sanitariamente</v>
      </c>
      <c r="IZF476" s="44" t="str">
        <f t="shared" si="736"/>
        <v>Inviable Sanitariamente</v>
      </c>
      <c r="IZG476" s="44" t="str">
        <f t="shared" si="736"/>
        <v>Inviable Sanitariamente</v>
      </c>
      <c r="IZH476" s="44" t="str">
        <f t="shared" si="736"/>
        <v>Inviable Sanitariamente</v>
      </c>
      <c r="IZI476" s="44" t="str">
        <f t="shared" si="736"/>
        <v>Inviable Sanitariamente</v>
      </c>
      <c r="IZJ476" s="44" t="str">
        <f t="shared" si="737"/>
        <v>Inviable Sanitariamente</v>
      </c>
      <c r="IZK476" s="44" t="str">
        <f t="shared" si="737"/>
        <v>Inviable Sanitariamente</v>
      </c>
      <c r="IZL476" s="44" t="str">
        <f t="shared" si="737"/>
        <v>Inviable Sanitariamente</v>
      </c>
      <c r="IZM476" s="44" t="str">
        <f t="shared" si="737"/>
        <v>Inviable Sanitariamente</v>
      </c>
      <c r="IZN476" s="44" t="str">
        <f t="shared" si="737"/>
        <v>Inviable Sanitariamente</v>
      </c>
      <c r="IZO476" s="44" t="str">
        <f t="shared" si="737"/>
        <v>Inviable Sanitariamente</v>
      </c>
      <c r="IZP476" s="44" t="str">
        <f t="shared" si="737"/>
        <v>Inviable Sanitariamente</v>
      </c>
      <c r="IZQ476" s="44" t="str">
        <f t="shared" si="737"/>
        <v>Inviable Sanitariamente</v>
      </c>
      <c r="IZR476" s="44" t="str">
        <f t="shared" si="737"/>
        <v>Inviable Sanitariamente</v>
      </c>
      <c r="IZS476" s="44" t="str">
        <f t="shared" si="737"/>
        <v>Inviable Sanitariamente</v>
      </c>
      <c r="IZT476" s="44" t="str">
        <f t="shared" si="738"/>
        <v>Inviable Sanitariamente</v>
      </c>
      <c r="IZU476" s="44" t="str">
        <f t="shared" si="738"/>
        <v>Inviable Sanitariamente</v>
      </c>
      <c r="IZV476" s="44" t="str">
        <f t="shared" si="738"/>
        <v>Inviable Sanitariamente</v>
      </c>
      <c r="IZW476" s="44" t="str">
        <f t="shared" si="738"/>
        <v>Inviable Sanitariamente</v>
      </c>
      <c r="IZX476" s="44" t="str">
        <f t="shared" si="738"/>
        <v>Inviable Sanitariamente</v>
      </c>
      <c r="IZY476" s="44" t="str">
        <f t="shared" si="738"/>
        <v>Inviable Sanitariamente</v>
      </c>
      <c r="IZZ476" s="44" t="str">
        <f t="shared" si="738"/>
        <v>Inviable Sanitariamente</v>
      </c>
      <c r="JAA476" s="44" t="str">
        <f t="shared" si="738"/>
        <v>Inviable Sanitariamente</v>
      </c>
      <c r="JAB476" s="44" t="str">
        <f t="shared" si="738"/>
        <v>Inviable Sanitariamente</v>
      </c>
      <c r="JAC476" s="44" t="str">
        <f t="shared" si="738"/>
        <v>Inviable Sanitariamente</v>
      </c>
      <c r="JAD476" s="44" t="str">
        <f t="shared" si="739"/>
        <v>Inviable Sanitariamente</v>
      </c>
      <c r="JAE476" s="44" t="str">
        <f t="shared" si="739"/>
        <v>Inviable Sanitariamente</v>
      </c>
      <c r="JAF476" s="44" t="str">
        <f t="shared" si="739"/>
        <v>Inviable Sanitariamente</v>
      </c>
      <c r="JAG476" s="44" t="str">
        <f t="shared" si="739"/>
        <v>Inviable Sanitariamente</v>
      </c>
      <c r="JAH476" s="44" t="str">
        <f t="shared" si="739"/>
        <v>Inviable Sanitariamente</v>
      </c>
      <c r="JAI476" s="44" t="str">
        <f t="shared" si="739"/>
        <v>Inviable Sanitariamente</v>
      </c>
      <c r="JAJ476" s="44" t="str">
        <f t="shared" si="739"/>
        <v>Inviable Sanitariamente</v>
      </c>
      <c r="JAK476" s="44" t="str">
        <f t="shared" si="739"/>
        <v>Inviable Sanitariamente</v>
      </c>
      <c r="JAL476" s="44" t="str">
        <f t="shared" si="739"/>
        <v>Inviable Sanitariamente</v>
      </c>
      <c r="JAM476" s="44" t="str">
        <f t="shared" si="739"/>
        <v>Inviable Sanitariamente</v>
      </c>
      <c r="JAN476" s="44" t="str">
        <f t="shared" si="740"/>
        <v>Inviable Sanitariamente</v>
      </c>
      <c r="JAO476" s="44" t="str">
        <f t="shared" si="740"/>
        <v>Inviable Sanitariamente</v>
      </c>
      <c r="JAP476" s="44" t="str">
        <f t="shared" si="740"/>
        <v>Inviable Sanitariamente</v>
      </c>
      <c r="JAQ476" s="44" t="str">
        <f t="shared" si="740"/>
        <v>Inviable Sanitariamente</v>
      </c>
      <c r="JAR476" s="44" t="str">
        <f t="shared" si="740"/>
        <v>Inviable Sanitariamente</v>
      </c>
      <c r="JAS476" s="44" t="str">
        <f t="shared" si="740"/>
        <v>Inviable Sanitariamente</v>
      </c>
      <c r="JAT476" s="44" t="str">
        <f t="shared" si="740"/>
        <v>Inviable Sanitariamente</v>
      </c>
      <c r="JAU476" s="44" t="str">
        <f t="shared" si="740"/>
        <v>Inviable Sanitariamente</v>
      </c>
      <c r="JAV476" s="44" t="str">
        <f t="shared" si="740"/>
        <v>Inviable Sanitariamente</v>
      </c>
      <c r="JAW476" s="44" t="str">
        <f t="shared" si="740"/>
        <v>Inviable Sanitariamente</v>
      </c>
      <c r="JAX476" s="44" t="str">
        <f t="shared" si="741"/>
        <v>Inviable Sanitariamente</v>
      </c>
      <c r="JAY476" s="44" t="str">
        <f t="shared" si="741"/>
        <v>Inviable Sanitariamente</v>
      </c>
      <c r="JAZ476" s="44" t="str">
        <f t="shared" si="741"/>
        <v>Inviable Sanitariamente</v>
      </c>
      <c r="JBA476" s="44" t="str">
        <f t="shared" si="741"/>
        <v>Inviable Sanitariamente</v>
      </c>
      <c r="JBB476" s="44" t="str">
        <f t="shared" si="741"/>
        <v>Inviable Sanitariamente</v>
      </c>
      <c r="JBC476" s="44" t="str">
        <f t="shared" si="741"/>
        <v>Inviable Sanitariamente</v>
      </c>
      <c r="JBD476" s="44" t="str">
        <f t="shared" si="741"/>
        <v>Inviable Sanitariamente</v>
      </c>
      <c r="JBE476" s="44" t="str">
        <f t="shared" si="741"/>
        <v>Inviable Sanitariamente</v>
      </c>
      <c r="JBF476" s="44" t="str">
        <f t="shared" si="741"/>
        <v>Inviable Sanitariamente</v>
      </c>
      <c r="JBG476" s="44" t="str">
        <f t="shared" si="741"/>
        <v>Inviable Sanitariamente</v>
      </c>
      <c r="JBH476" s="44" t="str">
        <f t="shared" si="742"/>
        <v>Inviable Sanitariamente</v>
      </c>
      <c r="JBI476" s="44" t="str">
        <f t="shared" si="742"/>
        <v>Inviable Sanitariamente</v>
      </c>
      <c r="JBJ476" s="44" t="str">
        <f t="shared" si="742"/>
        <v>Inviable Sanitariamente</v>
      </c>
      <c r="JBK476" s="44" t="str">
        <f t="shared" si="742"/>
        <v>Inviable Sanitariamente</v>
      </c>
      <c r="JBL476" s="44" t="str">
        <f t="shared" si="742"/>
        <v>Inviable Sanitariamente</v>
      </c>
      <c r="JBM476" s="44" t="str">
        <f t="shared" si="742"/>
        <v>Inviable Sanitariamente</v>
      </c>
      <c r="JBN476" s="44" t="str">
        <f t="shared" si="742"/>
        <v>Inviable Sanitariamente</v>
      </c>
      <c r="JBO476" s="44" t="str">
        <f t="shared" si="742"/>
        <v>Inviable Sanitariamente</v>
      </c>
      <c r="JBP476" s="44" t="str">
        <f t="shared" si="742"/>
        <v>Inviable Sanitariamente</v>
      </c>
      <c r="JBQ476" s="44" t="str">
        <f t="shared" si="742"/>
        <v>Inviable Sanitariamente</v>
      </c>
      <c r="JBR476" s="44" t="str">
        <f t="shared" si="743"/>
        <v>Inviable Sanitariamente</v>
      </c>
      <c r="JBS476" s="44" t="str">
        <f t="shared" si="743"/>
        <v>Inviable Sanitariamente</v>
      </c>
      <c r="JBT476" s="44" t="str">
        <f t="shared" si="743"/>
        <v>Inviable Sanitariamente</v>
      </c>
      <c r="JBU476" s="44" t="str">
        <f t="shared" si="743"/>
        <v>Inviable Sanitariamente</v>
      </c>
      <c r="JBV476" s="44" t="str">
        <f t="shared" si="743"/>
        <v>Inviable Sanitariamente</v>
      </c>
      <c r="JBW476" s="44" t="str">
        <f t="shared" si="743"/>
        <v>Inviable Sanitariamente</v>
      </c>
      <c r="JBX476" s="44" t="str">
        <f t="shared" si="743"/>
        <v>Inviable Sanitariamente</v>
      </c>
      <c r="JBY476" s="44" t="str">
        <f t="shared" si="743"/>
        <v>Inviable Sanitariamente</v>
      </c>
      <c r="JBZ476" s="44" t="str">
        <f t="shared" si="743"/>
        <v>Inviable Sanitariamente</v>
      </c>
      <c r="JCA476" s="44" t="str">
        <f t="shared" si="743"/>
        <v>Inviable Sanitariamente</v>
      </c>
      <c r="JCB476" s="44" t="str">
        <f t="shared" si="744"/>
        <v>Inviable Sanitariamente</v>
      </c>
      <c r="JCC476" s="44" t="str">
        <f t="shared" si="744"/>
        <v>Inviable Sanitariamente</v>
      </c>
      <c r="JCD476" s="44" t="str">
        <f t="shared" si="744"/>
        <v>Inviable Sanitariamente</v>
      </c>
      <c r="JCE476" s="44" t="str">
        <f t="shared" si="744"/>
        <v>Inviable Sanitariamente</v>
      </c>
      <c r="JCF476" s="44" t="str">
        <f t="shared" si="744"/>
        <v>Inviable Sanitariamente</v>
      </c>
      <c r="JCG476" s="44" t="str">
        <f t="shared" si="744"/>
        <v>Inviable Sanitariamente</v>
      </c>
      <c r="JCH476" s="44" t="str">
        <f t="shared" si="744"/>
        <v>Inviable Sanitariamente</v>
      </c>
      <c r="JCI476" s="44" t="str">
        <f t="shared" si="744"/>
        <v>Inviable Sanitariamente</v>
      </c>
      <c r="JCJ476" s="44" t="str">
        <f t="shared" si="744"/>
        <v>Inviable Sanitariamente</v>
      </c>
      <c r="JCK476" s="44" t="str">
        <f t="shared" si="744"/>
        <v>Inviable Sanitariamente</v>
      </c>
      <c r="JCL476" s="44" t="str">
        <f t="shared" si="745"/>
        <v>Inviable Sanitariamente</v>
      </c>
      <c r="JCM476" s="44" t="str">
        <f t="shared" si="745"/>
        <v>Inviable Sanitariamente</v>
      </c>
      <c r="JCN476" s="44" t="str">
        <f t="shared" si="745"/>
        <v>Inviable Sanitariamente</v>
      </c>
      <c r="JCO476" s="44" t="str">
        <f t="shared" si="745"/>
        <v>Inviable Sanitariamente</v>
      </c>
      <c r="JCP476" s="44" t="str">
        <f t="shared" si="745"/>
        <v>Inviable Sanitariamente</v>
      </c>
      <c r="JCQ476" s="44" t="str">
        <f t="shared" si="745"/>
        <v>Inviable Sanitariamente</v>
      </c>
      <c r="JCR476" s="44" t="str">
        <f t="shared" si="745"/>
        <v>Inviable Sanitariamente</v>
      </c>
      <c r="JCS476" s="44" t="str">
        <f t="shared" si="745"/>
        <v>Inviable Sanitariamente</v>
      </c>
      <c r="JCT476" s="44" t="str">
        <f t="shared" si="745"/>
        <v>Inviable Sanitariamente</v>
      </c>
      <c r="JCU476" s="44" t="str">
        <f t="shared" si="745"/>
        <v>Inviable Sanitariamente</v>
      </c>
      <c r="JCV476" s="44" t="str">
        <f t="shared" si="746"/>
        <v>Inviable Sanitariamente</v>
      </c>
      <c r="JCW476" s="44" t="str">
        <f t="shared" si="746"/>
        <v>Inviable Sanitariamente</v>
      </c>
      <c r="JCX476" s="44" t="str">
        <f t="shared" si="746"/>
        <v>Inviable Sanitariamente</v>
      </c>
      <c r="JCY476" s="44" t="str">
        <f t="shared" si="746"/>
        <v>Inviable Sanitariamente</v>
      </c>
      <c r="JCZ476" s="44" t="str">
        <f t="shared" si="746"/>
        <v>Inviable Sanitariamente</v>
      </c>
      <c r="JDA476" s="44" t="str">
        <f t="shared" si="746"/>
        <v>Inviable Sanitariamente</v>
      </c>
      <c r="JDB476" s="44" t="str">
        <f t="shared" si="746"/>
        <v>Inviable Sanitariamente</v>
      </c>
      <c r="JDC476" s="44" t="str">
        <f t="shared" si="746"/>
        <v>Inviable Sanitariamente</v>
      </c>
      <c r="JDD476" s="44" t="str">
        <f t="shared" si="746"/>
        <v>Inviable Sanitariamente</v>
      </c>
      <c r="JDE476" s="44" t="str">
        <f t="shared" si="746"/>
        <v>Inviable Sanitariamente</v>
      </c>
      <c r="JDF476" s="44" t="str">
        <f t="shared" si="747"/>
        <v>Inviable Sanitariamente</v>
      </c>
      <c r="JDG476" s="44" t="str">
        <f t="shared" si="747"/>
        <v>Inviable Sanitariamente</v>
      </c>
      <c r="JDH476" s="44" t="str">
        <f t="shared" si="747"/>
        <v>Inviable Sanitariamente</v>
      </c>
      <c r="JDI476" s="44" t="str">
        <f t="shared" si="747"/>
        <v>Inviable Sanitariamente</v>
      </c>
      <c r="JDJ476" s="44" t="str">
        <f t="shared" si="747"/>
        <v>Inviable Sanitariamente</v>
      </c>
      <c r="JDK476" s="44" t="str">
        <f t="shared" si="747"/>
        <v>Inviable Sanitariamente</v>
      </c>
      <c r="JDL476" s="44" t="str">
        <f t="shared" si="747"/>
        <v>Inviable Sanitariamente</v>
      </c>
      <c r="JDM476" s="44" t="str">
        <f t="shared" si="747"/>
        <v>Inviable Sanitariamente</v>
      </c>
      <c r="JDN476" s="44" t="str">
        <f t="shared" si="747"/>
        <v>Inviable Sanitariamente</v>
      </c>
      <c r="JDO476" s="44" t="str">
        <f t="shared" si="747"/>
        <v>Inviable Sanitariamente</v>
      </c>
      <c r="JDP476" s="44" t="str">
        <f t="shared" si="748"/>
        <v>Inviable Sanitariamente</v>
      </c>
      <c r="JDQ476" s="44" t="str">
        <f t="shared" si="748"/>
        <v>Inviable Sanitariamente</v>
      </c>
      <c r="JDR476" s="44" t="str">
        <f t="shared" si="748"/>
        <v>Inviable Sanitariamente</v>
      </c>
      <c r="JDS476" s="44" t="str">
        <f t="shared" si="748"/>
        <v>Inviable Sanitariamente</v>
      </c>
      <c r="JDT476" s="44" t="str">
        <f t="shared" si="748"/>
        <v>Inviable Sanitariamente</v>
      </c>
      <c r="JDU476" s="44" t="str">
        <f t="shared" si="748"/>
        <v>Inviable Sanitariamente</v>
      </c>
      <c r="JDV476" s="44" t="str">
        <f t="shared" si="748"/>
        <v>Inviable Sanitariamente</v>
      </c>
      <c r="JDW476" s="44" t="str">
        <f t="shared" si="748"/>
        <v>Inviable Sanitariamente</v>
      </c>
      <c r="JDX476" s="44" t="str">
        <f t="shared" si="748"/>
        <v>Inviable Sanitariamente</v>
      </c>
      <c r="JDY476" s="44" t="str">
        <f t="shared" si="748"/>
        <v>Inviable Sanitariamente</v>
      </c>
      <c r="JDZ476" s="44" t="str">
        <f t="shared" si="749"/>
        <v>Inviable Sanitariamente</v>
      </c>
      <c r="JEA476" s="44" t="str">
        <f t="shared" si="749"/>
        <v>Inviable Sanitariamente</v>
      </c>
      <c r="JEB476" s="44" t="str">
        <f t="shared" si="749"/>
        <v>Inviable Sanitariamente</v>
      </c>
      <c r="JEC476" s="44" t="str">
        <f t="shared" si="749"/>
        <v>Inviable Sanitariamente</v>
      </c>
      <c r="JED476" s="44" t="str">
        <f t="shared" si="749"/>
        <v>Inviable Sanitariamente</v>
      </c>
      <c r="JEE476" s="44" t="str">
        <f t="shared" si="749"/>
        <v>Inviable Sanitariamente</v>
      </c>
      <c r="JEF476" s="44" t="str">
        <f t="shared" si="749"/>
        <v>Inviable Sanitariamente</v>
      </c>
      <c r="JEG476" s="44" t="str">
        <f t="shared" si="749"/>
        <v>Inviable Sanitariamente</v>
      </c>
      <c r="JEH476" s="44" t="str">
        <f t="shared" si="749"/>
        <v>Inviable Sanitariamente</v>
      </c>
      <c r="JEI476" s="44" t="str">
        <f t="shared" si="749"/>
        <v>Inviable Sanitariamente</v>
      </c>
      <c r="JEJ476" s="44" t="str">
        <f t="shared" si="750"/>
        <v>Inviable Sanitariamente</v>
      </c>
      <c r="JEK476" s="44" t="str">
        <f t="shared" si="750"/>
        <v>Inviable Sanitariamente</v>
      </c>
      <c r="JEL476" s="44" t="str">
        <f t="shared" si="750"/>
        <v>Inviable Sanitariamente</v>
      </c>
      <c r="JEM476" s="44" t="str">
        <f t="shared" si="750"/>
        <v>Inviable Sanitariamente</v>
      </c>
      <c r="JEN476" s="44" t="str">
        <f t="shared" si="750"/>
        <v>Inviable Sanitariamente</v>
      </c>
      <c r="JEO476" s="44" t="str">
        <f t="shared" si="750"/>
        <v>Inviable Sanitariamente</v>
      </c>
      <c r="JEP476" s="44" t="str">
        <f t="shared" si="750"/>
        <v>Inviable Sanitariamente</v>
      </c>
      <c r="JEQ476" s="44" t="str">
        <f t="shared" si="750"/>
        <v>Inviable Sanitariamente</v>
      </c>
      <c r="JER476" s="44" t="str">
        <f t="shared" si="750"/>
        <v>Inviable Sanitariamente</v>
      </c>
      <c r="JES476" s="44" t="str">
        <f t="shared" si="750"/>
        <v>Inviable Sanitariamente</v>
      </c>
      <c r="JET476" s="44" t="str">
        <f t="shared" si="751"/>
        <v>Inviable Sanitariamente</v>
      </c>
      <c r="JEU476" s="44" t="str">
        <f t="shared" si="751"/>
        <v>Inviable Sanitariamente</v>
      </c>
      <c r="JEV476" s="44" t="str">
        <f t="shared" si="751"/>
        <v>Inviable Sanitariamente</v>
      </c>
      <c r="JEW476" s="44" t="str">
        <f t="shared" si="751"/>
        <v>Inviable Sanitariamente</v>
      </c>
      <c r="JEX476" s="44" t="str">
        <f t="shared" si="751"/>
        <v>Inviable Sanitariamente</v>
      </c>
      <c r="JEY476" s="44" t="str">
        <f t="shared" si="751"/>
        <v>Inviable Sanitariamente</v>
      </c>
      <c r="JEZ476" s="44" t="str">
        <f t="shared" si="751"/>
        <v>Inviable Sanitariamente</v>
      </c>
      <c r="JFA476" s="44" t="str">
        <f t="shared" si="751"/>
        <v>Inviable Sanitariamente</v>
      </c>
      <c r="JFB476" s="44" t="str">
        <f t="shared" si="751"/>
        <v>Inviable Sanitariamente</v>
      </c>
      <c r="JFC476" s="44" t="str">
        <f t="shared" si="751"/>
        <v>Inviable Sanitariamente</v>
      </c>
      <c r="JFD476" s="44" t="str">
        <f t="shared" si="752"/>
        <v>Inviable Sanitariamente</v>
      </c>
      <c r="JFE476" s="44" t="str">
        <f t="shared" si="752"/>
        <v>Inviable Sanitariamente</v>
      </c>
      <c r="JFF476" s="44" t="str">
        <f t="shared" si="752"/>
        <v>Inviable Sanitariamente</v>
      </c>
      <c r="JFG476" s="44" t="str">
        <f t="shared" si="752"/>
        <v>Inviable Sanitariamente</v>
      </c>
      <c r="JFH476" s="44" t="str">
        <f t="shared" si="752"/>
        <v>Inviable Sanitariamente</v>
      </c>
      <c r="JFI476" s="44" t="str">
        <f t="shared" si="752"/>
        <v>Inviable Sanitariamente</v>
      </c>
      <c r="JFJ476" s="44" t="str">
        <f t="shared" si="752"/>
        <v>Inviable Sanitariamente</v>
      </c>
      <c r="JFK476" s="44" t="str">
        <f t="shared" si="752"/>
        <v>Inviable Sanitariamente</v>
      </c>
      <c r="JFL476" s="44" t="str">
        <f t="shared" si="752"/>
        <v>Inviable Sanitariamente</v>
      </c>
      <c r="JFM476" s="44" t="str">
        <f t="shared" si="752"/>
        <v>Inviable Sanitariamente</v>
      </c>
      <c r="JFN476" s="44" t="str">
        <f t="shared" si="753"/>
        <v>Inviable Sanitariamente</v>
      </c>
      <c r="JFO476" s="44" t="str">
        <f t="shared" si="753"/>
        <v>Inviable Sanitariamente</v>
      </c>
      <c r="JFP476" s="44" t="str">
        <f t="shared" si="753"/>
        <v>Inviable Sanitariamente</v>
      </c>
      <c r="JFQ476" s="44" t="str">
        <f t="shared" si="753"/>
        <v>Inviable Sanitariamente</v>
      </c>
      <c r="JFR476" s="44" t="str">
        <f t="shared" si="753"/>
        <v>Inviable Sanitariamente</v>
      </c>
      <c r="JFS476" s="44" t="str">
        <f t="shared" si="753"/>
        <v>Inviable Sanitariamente</v>
      </c>
      <c r="JFT476" s="44" t="str">
        <f t="shared" si="753"/>
        <v>Inviable Sanitariamente</v>
      </c>
      <c r="JFU476" s="44" t="str">
        <f t="shared" si="753"/>
        <v>Inviable Sanitariamente</v>
      </c>
      <c r="JFV476" s="44" t="str">
        <f t="shared" si="753"/>
        <v>Inviable Sanitariamente</v>
      </c>
      <c r="JFW476" s="44" t="str">
        <f t="shared" si="753"/>
        <v>Inviable Sanitariamente</v>
      </c>
      <c r="JFX476" s="44" t="str">
        <f t="shared" si="754"/>
        <v>Inviable Sanitariamente</v>
      </c>
      <c r="JFY476" s="44" t="str">
        <f t="shared" si="754"/>
        <v>Inviable Sanitariamente</v>
      </c>
      <c r="JFZ476" s="44" t="str">
        <f t="shared" si="754"/>
        <v>Inviable Sanitariamente</v>
      </c>
      <c r="JGA476" s="44" t="str">
        <f t="shared" si="754"/>
        <v>Inviable Sanitariamente</v>
      </c>
      <c r="JGB476" s="44" t="str">
        <f t="shared" si="754"/>
        <v>Inviable Sanitariamente</v>
      </c>
      <c r="JGC476" s="44" t="str">
        <f t="shared" si="754"/>
        <v>Inviable Sanitariamente</v>
      </c>
      <c r="JGD476" s="44" t="str">
        <f t="shared" si="754"/>
        <v>Inviable Sanitariamente</v>
      </c>
      <c r="JGE476" s="44" t="str">
        <f t="shared" si="754"/>
        <v>Inviable Sanitariamente</v>
      </c>
      <c r="JGF476" s="44" t="str">
        <f t="shared" si="754"/>
        <v>Inviable Sanitariamente</v>
      </c>
      <c r="JGG476" s="44" t="str">
        <f t="shared" si="754"/>
        <v>Inviable Sanitariamente</v>
      </c>
      <c r="JGH476" s="44" t="str">
        <f t="shared" si="755"/>
        <v>Inviable Sanitariamente</v>
      </c>
      <c r="JGI476" s="44" t="str">
        <f t="shared" si="755"/>
        <v>Inviable Sanitariamente</v>
      </c>
      <c r="JGJ476" s="44" t="str">
        <f t="shared" si="755"/>
        <v>Inviable Sanitariamente</v>
      </c>
      <c r="JGK476" s="44" t="str">
        <f t="shared" si="755"/>
        <v>Inviable Sanitariamente</v>
      </c>
      <c r="JGL476" s="44" t="str">
        <f t="shared" si="755"/>
        <v>Inviable Sanitariamente</v>
      </c>
      <c r="JGM476" s="44" t="str">
        <f t="shared" si="755"/>
        <v>Inviable Sanitariamente</v>
      </c>
      <c r="JGN476" s="44" t="str">
        <f t="shared" si="755"/>
        <v>Inviable Sanitariamente</v>
      </c>
      <c r="JGO476" s="44" t="str">
        <f t="shared" si="755"/>
        <v>Inviable Sanitariamente</v>
      </c>
      <c r="JGP476" s="44" t="str">
        <f t="shared" si="755"/>
        <v>Inviable Sanitariamente</v>
      </c>
      <c r="JGQ476" s="44" t="str">
        <f t="shared" si="755"/>
        <v>Inviable Sanitariamente</v>
      </c>
      <c r="JGR476" s="44" t="str">
        <f t="shared" si="756"/>
        <v>Inviable Sanitariamente</v>
      </c>
      <c r="JGS476" s="44" t="str">
        <f t="shared" si="756"/>
        <v>Inviable Sanitariamente</v>
      </c>
      <c r="JGT476" s="44" t="str">
        <f t="shared" si="756"/>
        <v>Inviable Sanitariamente</v>
      </c>
      <c r="JGU476" s="44" t="str">
        <f t="shared" si="756"/>
        <v>Inviable Sanitariamente</v>
      </c>
      <c r="JGV476" s="44" t="str">
        <f t="shared" si="756"/>
        <v>Inviable Sanitariamente</v>
      </c>
      <c r="JGW476" s="44" t="str">
        <f t="shared" si="756"/>
        <v>Inviable Sanitariamente</v>
      </c>
      <c r="JGX476" s="44" t="str">
        <f t="shared" si="756"/>
        <v>Inviable Sanitariamente</v>
      </c>
      <c r="JGY476" s="44" t="str">
        <f t="shared" si="756"/>
        <v>Inviable Sanitariamente</v>
      </c>
      <c r="JGZ476" s="44" t="str">
        <f t="shared" si="756"/>
        <v>Inviable Sanitariamente</v>
      </c>
      <c r="JHA476" s="44" t="str">
        <f t="shared" si="756"/>
        <v>Inviable Sanitariamente</v>
      </c>
      <c r="JHB476" s="44" t="str">
        <f t="shared" si="757"/>
        <v>Inviable Sanitariamente</v>
      </c>
      <c r="JHC476" s="44" t="str">
        <f t="shared" si="757"/>
        <v>Inviable Sanitariamente</v>
      </c>
      <c r="JHD476" s="44" t="str">
        <f t="shared" si="757"/>
        <v>Inviable Sanitariamente</v>
      </c>
      <c r="JHE476" s="44" t="str">
        <f t="shared" si="757"/>
        <v>Inviable Sanitariamente</v>
      </c>
      <c r="JHF476" s="44" t="str">
        <f t="shared" si="757"/>
        <v>Inviable Sanitariamente</v>
      </c>
      <c r="JHG476" s="44" t="str">
        <f t="shared" si="757"/>
        <v>Inviable Sanitariamente</v>
      </c>
      <c r="JHH476" s="44" t="str">
        <f t="shared" si="757"/>
        <v>Inviable Sanitariamente</v>
      </c>
      <c r="JHI476" s="44" t="str">
        <f t="shared" si="757"/>
        <v>Inviable Sanitariamente</v>
      </c>
      <c r="JHJ476" s="44" t="str">
        <f t="shared" si="757"/>
        <v>Inviable Sanitariamente</v>
      </c>
      <c r="JHK476" s="44" t="str">
        <f t="shared" si="757"/>
        <v>Inviable Sanitariamente</v>
      </c>
      <c r="JHL476" s="44" t="str">
        <f t="shared" si="758"/>
        <v>Inviable Sanitariamente</v>
      </c>
      <c r="JHM476" s="44" t="str">
        <f t="shared" si="758"/>
        <v>Inviable Sanitariamente</v>
      </c>
      <c r="JHN476" s="44" t="str">
        <f t="shared" si="758"/>
        <v>Inviable Sanitariamente</v>
      </c>
      <c r="JHO476" s="44" t="str">
        <f t="shared" si="758"/>
        <v>Inviable Sanitariamente</v>
      </c>
      <c r="JHP476" s="44" t="str">
        <f t="shared" si="758"/>
        <v>Inviable Sanitariamente</v>
      </c>
      <c r="JHQ476" s="44" t="str">
        <f t="shared" si="758"/>
        <v>Inviable Sanitariamente</v>
      </c>
      <c r="JHR476" s="44" t="str">
        <f t="shared" si="758"/>
        <v>Inviable Sanitariamente</v>
      </c>
      <c r="JHS476" s="44" t="str">
        <f t="shared" si="758"/>
        <v>Inviable Sanitariamente</v>
      </c>
      <c r="JHT476" s="44" t="str">
        <f t="shared" si="758"/>
        <v>Inviable Sanitariamente</v>
      </c>
      <c r="JHU476" s="44" t="str">
        <f t="shared" si="758"/>
        <v>Inviable Sanitariamente</v>
      </c>
      <c r="JHV476" s="44" t="str">
        <f t="shared" si="759"/>
        <v>Inviable Sanitariamente</v>
      </c>
      <c r="JHW476" s="44" t="str">
        <f t="shared" si="759"/>
        <v>Inviable Sanitariamente</v>
      </c>
      <c r="JHX476" s="44" t="str">
        <f t="shared" si="759"/>
        <v>Inviable Sanitariamente</v>
      </c>
      <c r="JHY476" s="44" t="str">
        <f t="shared" si="759"/>
        <v>Inviable Sanitariamente</v>
      </c>
      <c r="JHZ476" s="44" t="str">
        <f t="shared" si="759"/>
        <v>Inviable Sanitariamente</v>
      </c>
      <c r="JIA476" s="44" t="str">
        <f t="shared" si="759"/>
        <v>Inviable Sanitariamente</v>
      </c>
      <c r="JIB476" s="44" t="str">
        <f t="shared" si="759"/>
        <v>Inviable Sanitariamente</v>
      </c>
      <c r="JIC476" s="44" t="str">
        <f t="shared" si="759"/>
        <v>Inviable Sanitariamente</v>
      </c>
      <c r="JID476" s="44" t="str">
        <f t="shared" si="759"/>
        <v>Inviable Sanitariamente</v>
      </c>
      <c r="JIE476" s="44" t="str">
        <f t="shared" si="759"/>
        <v>Inviable Sanitariamente</v>
      </c>
      <c r="JIF476" s="44" t="str">
        <f t="shared" si="760"/>
        <v>Inviable Sanitariamente</v>
      </c>
      <c r="JIG476" s="44" t="str">
        <f t="shared" si="760"/>
        <v>Inviable Sanitariamente</v>
      </c>
      <c r="JIH476" s="44" t="str">
        <f t="shared" si="760"/>
        <v>Inviable Sanitariamente</v>
      </c>
      <c r="JII476" s="44" t="str">
        <f t="shared" si="760"/>
        <v>Inviable Sanitariamente</v>
      </c>
      <c r="JIJ476" s="44" t="str">
        <f t="shared" si="760"/>
        <v>Inviable Sanitariamente</v>
      </c>
      <c r="JIK476" s="44" t="str">
        <f t="shared" si="760"/>
        <v>Inviable Sanitariamente</v>
      </c>
      <c r="JIL476" s="44" t="str">
        <f t="shared" si="760"/>
        <v>Inviable Sanitariamente</v>
      </c>
      <c r="JIM476" s="44" t="str">
        <f t="shared" si="760"/>
        <v>Inviable Sanitariamente</v>
      </c>
      <c r="JIN476" s="44" t="str">
        <f t="shared" si="760"/>
        <v>Inviable Sanitariamente</v>
      </c>
      <c r="JIO476" s="44" t="str">
        <f t="shared" si="760"/>
        <v>Inviable Sanitariamente</v>
      </c>
      <c r="JIP476" s="44" t="str">
        <f t="shared" si="761"/>
        <v>Inviable Sanitariamente</v>
      </c>
      <c r="JIQ476" s="44" t="str">
        <f t="shared" si="761"/>
        <v>Inviable Sanitariamente</v>
      </c>
      <c r="JIR476" s="44" t="str">
        <f t="shared" si="761"/>
        <v>Inviable Sanitariamente</v>
      </c>
      <c r="JIS476" s="44" t="str">
        <f t="shared" si="761"/>
        <v>Inviable Sanitariamente</v>
      </c>
      <c r="JIT476" s="44" t="str">
        <f t="shared" si="761"/>
        <v>Inviable Sanitariamente</v>
      </c>
      <c r="JIU476" s="44" t="str">
        <f t="shared" si="761"/>
        <v>Inviable Sanitariamente</v>
      </c>
      <c r="JIV476" s="44" t="str">
        <f t="shared" si="761"/>
        <v>Inviable Sanitariamente</v>
      </c>
      <c r="JIW476" s="44" t="str">
        <f t="shared" si="761"/>
        <v>Inviable Sanitariamente</v>
      </c>
      <c r="JIX476" s="44" t="str">
        <f t="shared" si="761"/>
        <v>Inviable Sanitariamente</v>
      </c>
      <c r="JIY476" s="44" t="str">
        <f t="shared" si="761"/>
        <v>Inviable Sanitariamente</v>
      </c>
      <c r="JIZ476" s="44" t="str">
        <f t="shared" si="762"/>
        <v>Inviable Sanitariamente</v>
      </c>
      <c r="JJA476" s="44" t="str">
        <f t="shared" si="762"/>
        <v>Inviable Sanitariamente</v>
      </c>
      <c r="JJB476" s="44" t="str">
        <f t="shared" si="762"/>
        <v>Inviable Sanitariamente</v>
      </c>
      <c r="JJC476" s="44" t="str">
        <f t="shared" si="762"/>
        <v>Inviable Sanitariamente</v>
      </c>
      <c r="JJD476" s="44" t="str">
        <f t="shared" si="762"/>
        <v>Inviable Sanitariamente</v>
      </c>
      <c r="JJE476" s="44" t="str">
        <f t="shared" si="762"/>
        <v>Inviable Sanitariamente</v>
      </c>
      <c r="JJF476" s="44" t="str">
        <f t="shared" si="762"/>
        <v>Inviable Sanitariamente</v>
      </c>
      <c r="JJG476" s="44" t="str">
        <f t="shared" si="762"/>
        <v>Inviable Sanitariamente</v>
      </c>
      <c r="JJH476" s="44" t="str">
        <f t="shared" si="762"/>
        <v>Inviable Sanitariamente</v>
      </c>
      <c r="JJI476" s="44" t="str">
        <f t="shared" si="762"/>
        <v>Inviable Sanitariamente</v>
      </c>
      <c r="JJJ476" s="44" t="str">
        <f t="shared" si="763"/>
        <v>Inviable Sanitariamente</v>
      </c>
      <c r="JJK476" s="44" t="str">
        <f t="shared" si="763"/>
        <v>Inviable Sanitariamente</v>
      </c>
      <c r="JJL476" s="44" t="str">
        <f t="shared" si="763"/>
        <v>Inviable Sanitariamente</v>
      </c>
      <c r="JJM476" s="44" t="str">
        <f t="shared" si="763"/>
        <v>Inviable Sanitariamente</v>
      </c>
      <c r="JJN476" s="44" t="str">
        <f t="shared" si="763"/>
        <v>Inviable Sanitariamente</v>
      </c>
      <c r="JJO476" s="44" t="str">
        <f t="shared" si="763"/>
        <v>Inviable Sanitariamente</v>
      </c>
      <c r="JJP476" s="44" t="str">
        <f t="shared" si="763"/>
        <v>Inviable Sanitariamente</v>
      </c>
      <c r="JJQ476" s="44" t="str">
        <f t="shared" si="763"/>
        <v>Inviable Sanitariamente</v>
      </c>
      <c r="JJR476" s="44" t="str">
        <f t="shared" si="763"/>
        <v>Inviable Sanitariamente</v>
      </c>
      <c r="JJS476" s="44" t="str">
        <f t="shared" si="763"/>
        <v>Inviable Sanitariamente</v>
      </c>
      <c r="JJT476" s="44" t="str">
        <f t="shared" si="764"/>
        <v>Inviable Sanitariamente</v>
      </c>
      <c r="JJU476" s="44" t="str">
        <f t="shared" si="764"/>
        <v>Inviable Sanitariamente</v>
      </c>
      <c r="JJV476" s="44" t="str">
        <f t="shared" si="764"/>
        <v>Inviable Sanitariamente</v>
      </c>
      <c r="JJW476" s="44" t="str">
        <f t="shared" si="764"/>
        <v>Inviable Sanitariamente</v>
      </c>
      <c r="JJX476" s="44" t="str">
        <f t="shared" si="764"/>
        <v>Inviable Sanitariamente</v>
      </c>
      <c r="JJY476" s="44" t="str">
        <f t="shared" si="764"/>
        <v>Inviable Sanitariamente</v>
      </c>
      <c r="JJZ476" s="44" t="str">
        <f t="shared" si="764"/>
        <v>Inviable Sanitariamente</v>
      </c>
      <c r="JKA476" s="44" t="str">
        <f t="shared" si="764"/>
        <v>Inviable Sanitariamente</v>
      </c>
      <c r="JKB476" s="44" t="str">
        <f t="shared" si="764"/>
        <v>Inviable Sanitariamente</v>
      </c>
      <c r="JKC476" s="44" t="str">
        <f t="shared" si="764"/>
        <v>Inviable Sanitariamente</v>
      </c>
      <c r="JKD476" s="44" t="str">
        <f t="shared" si="765"/>
        <v>Inviable Sanitariamente</v>
      </c>
      <c r="JKE476" s="44" t="str">
        <f t="shared" si="765"/>
        <v>Inviable Sanitariamente</v>
      </c>
      <c r="JKF476" s="44" t="str">
        <f t="shared" si="765"/>
        <v>Inviable Sanitariamente</v>
      </c>
      <c r="JKG476" s="44" t="str">
        <f t="shared" si="765"/>
        <v>Inviable Sanitariamente</v>
      </c>
      <c r="JKH476" s="44" t="str">
        <f t="shared" si="765"/>
        <v>Inviable Sanitariamente</v>
      </c>
      <c r="JKI476" s="44" t="str">
        <f t="shared" si="765"/>
        <v>Inviable Sanitariamente</v>
      </c>
      <c r="JKJ476" s="44" t="str">
        <f t="shared" si="765"/>
        <v>Inviable Sanitariamente</v>
      </c>
      <c r="JKK476" s="44" t="str">
        <f t="shared" si="765"/>
        <v>Inviable Sanitariamente</v>
      </c>
      <c r="JKL476" s="44" t="str">
        <f t="shared" si="765"/>
        <v>Inviable Sanitariamente</v>
      </c>
      <c r="JKM476" s="44" t="str">
        <f t="shared" si="765"/>
        <v>Inviable Sanitariamente</v>
      </c>
      <c r="JKN476" s="44" t="str">
        <f t="shared" si="766"/>
        <v>Inviable Sanitariamente</v>
      </c>
      <c r="JKO476" s="44" t="str">
        <f t="shared" si="766"/>
        <v>Inviable Sanitariamente</v>
      </c>
      <c r="JKP476" s="44" t="str">
        <f t="shared" si="766"/>
        <v>Inviable Sanitariamente</v>
      </c>
      <c r="JKQ476" s="44" t="str">
        <f t="shared" si="766"/>
        <v>Inviable Sanitariamente</v>
      </c>
      <c r="JKR476" s="44" t="str">
        <f t="shared" si="766"/>
        <v>Inviable Sanitariamente</v>
      </c>
      <c r="JKS476" s="44" t="str">
        <f t="shared" si="766"/>
        <v>Inviable Sanitariamente</v>
      </c>
      <c r="JKT476" s="44" t="str">
        <f t="shared" si="766"/>
        <v>Inviable Sanitariamente</v>
      </c>
      <c r="JKU476" s="44" t="str">
        <f t="shared" si="766"/>
        <v>Inviable Sanitariamente</v>
      </c>
      <c r="JKV476" s="44" t="str">
        <f t="shared" si="766"/>
        <v>Inviable Sanitariamente</v>
      </c>
      <c r="JKW476" s="44" t="str">
        <f t="shared" si="766"/>
        <v>Inviable Sanitariamente</v>
      </c>
      <c r="JKX476" s="44" t="str">
        <f t="shared" si="767"/>
        <v>Inviable Sanitariamente</v>
      </c>
      <c r="JKY476" s="44" t="str">
        <f t="shared" si="767"/>
        <v>Inviable Sanitariamente</v>
      </c>
      <c r="JKZ476" s="44" t="str">
        <f t="shared" si="767"/>
        <v>Inviable Sanitariamente</v>
      </c>
      <c r="JLA476" s="44" t="str">
        <f t="shared" si="767"/>
        <v>Inviable Sanitariamente</v>
      </c>
      <c r="JLB476" s="44" t="str">
        <f t="shared" si="767"/>
        <v>Inviable Sanitariamente</v>
      </c>
      <c r="JLC476" s="44" t="str">
        <f t="shared" si="767"/>
        <v>Inviable Sanitariamente</v>
      </c>
      <c r="JLD476" s="44" t="str">
        <f t="shared" si="767"/>
        <v>Inviable Sanitariamente</v>
      </c>
      <c r="JLE476" s="44" t="str">
        <f t="shared" si="767"/>
        <v>Inviable Sanitariamente</v>
      </c>
      <c r="JLF476" s="44" t="str">
        <f t="shared" si="767"/>
        <v>Inviable Sanitariamente</v>
      </c>
      <c r="JLG476" s="44" t="str">
        <f t="shared" si="767"/>
        <v>Inviable Sanitariamente</v>
      </c>
      <c r="JLH476" s="44" t="str">
        <f t="shared" si="768"/>
        <v>Inviable Sanitariamente</v>
      </c>
      <c r="JLI476" s="44" t="str">
        <f t="shared" si="768"/>
        <v>Inviable Sanitariamente</v>
      </c>
      <c r="JLJ476" s="44" t="str">
        <f t="shared" si="768"/>
        <v>Inviable Sanitariamente</v>
      </c>
      <c r="JLK476" s="44" t="str">
        <f t="shared" si="768"/>
        <v>Inviable Sanitariamente</v>
      </c>
      <c r="JLL476" s="44" t="str">
        <f t="shared" si="768"/>
        <v>Inviable Sanitariamente</v>
      </c>
      <c r="JLM476" s="44" t="str">
        <f t="shared" si="768"/>
        <v>Inviable Sanitariamente</v>
      </c>
      <c r="JLN476" s="44" t="str">
        <f t="shared" si="768"/>
        <v>Inviable Sanitariamente</v>
      </c>
      <c r="JLO476" s="44" t="str">
        <f t="shared" si="768"/>
        <v>Inviable Sanitariamente</v>
      </c>
      <c r="JLP476" s="44" t="str">
        <f t="shared" si="768"/>
        <v>Inviable Sanitariamente</v>
      </c>
      <c r="JLQ476" s="44" t="str">
        <f t="shared" si="768"/>
        <v>Inviable Sanitariamente</v>
      </c>
      <c r="JLR476" s="44" t="str">
        <f t="shared" si="769"/>
        <v>Inviable Sanitariamente</v>
      </c>
      <c r="JLS476" s="44" t="str">
        <f t="shared" si="769"/>
        <v>Inviable Sanitariamente</v>
      </c>
      <c r="JLT476" s="44" t="str">
        <f t="shared" si="769"/>
        <v>Inviable Sanitariamente</v>
      </c>
      <c r="JLU476" s="44" t="str">
        <f t="shared" si="769"/>
        <v>Inviable Sanitariamente</v>
      </c>
      <c r="JLV476" s="44" t="str">
        <f t="shared" si="769"/>
        <v>Inviable Sanitariamente</v>
      </c>
      <c r="JLW476" s="44" t="str">
        <f t="shared" si="769"/>
        <v>Inviable Sanitariamente</v>
      </c>
      <c r="JLX476" s="44" t="str">
        <f t="shared" si="769"/>
        <v>Inviable Sanitariamente</v>
      </c>
      <c r="JLY476" s="44" t="str">
        <f t="shared" si="769"/>
        <v>Inviable Sanitariamente</v>
      </c>
      <c r="JLZ476" s="44" t="str">
        <f t="shared" si="769"/>
        <v>Inviable Sanitariamente</v>
      </c>
      <c r="JMA476" s="44" t="str">
        <f t="shared" si="769"/>
        <v>Inviable Sanitariamente</v>
      </c>
      <c r="JMB476" s="44" t="str">
        <f t="shared" si="770"/>
        <v>Inviable Sanitariamente</v>
      </c>
      <c r="JMC476" s="44" t="str">
        <f t="shared" si="770"/>
        <v>Inviable Sanitariamente</v>
      </c>
      <c r="JMD476" s="44" t="str">
        <f t="shared" si="770"/>
        <v>Inviable Sanitariamente</v>
      </c>
      <c r="JME476" s="44" t="str">
        <f t="shared" si="770"/>
        <v>Inviable Sanitariamente</v>
      </c>
      <c r="JMF476" s="44" t="str">
        <f t="shared" si="770"/>
        <v>Inviable Sanitariamente</v>
      </c>
      <c r="JMG476" s="44" t="str">
        <f t="shared" si="770"/>
        <v>Inviable Sanitariamente</v>
      </c>
      <c r="JMH476" s="44" t="str">
        <f t="shared" si="770"/>
        <v>Inviable Sanitariamente</v>
      </c>
      <c r="JMI476" s="44" t="str">
        <f t="shared" si="770"/>
        <v>Inviable Sanitariamente</v>
      </c>
      <c r="JMJ476" s="44" t="str">
        <f t="shared" si="770"/>
        <v>Inviable Sanitariamente</v>
      </c>
      <c r="JMK476" s="44" t="str">
        <f t="shared" si="770"/>
        <v>Inviable Sanitariamente</v>
      </c>
      <c r="JML476" s="44" t="str">
        <f t="shared" si="771"/>
        <v>Inviable Sanitariamente</v>
      </c>
      <c r="JMM476" s="44" t="str">
        <f t="shared" si="771"/>
        <v>Inviable Sanitariamente</v>
      </c>
      <c r="JMN476" s="44" t="str">
        <f t="shared" si="771"/>
        <v>Inviable Sanitariamente</v>
      </c>
      <c r="JMO476" s="44" t="str">
        <f t="shared" si="771"/>
        <v>Inviable Sanitariamente</v>
      </c>
      <c r="JMP476" s="44" t="str">
        <f t="shared" si="771"/>
        <v>Inviable Sanitariamente</v>
      </c>
      <c r="JMQ476" s="44" t="str">
        <f t="shared" si="771"/>
        <v>Inviable Sanitariamente</v>
      </c>
      <c r="JMR476" s="44" t="str">
        <f t="shared" si="771"/>
        <v>Inviable Sanitariamente</v>
      </c>
      <c r="JMS476" s="44" t="str">
        <f t="shared" si="771"/>
        <v>Inviable Sanitariamente</v>
      </c>
      <c r="JMT476" s="44" t="str">
        <f t="shared" si="771"/>
        <v>Inviable Sanitariamente</v>
      </c>
      <c r="JMU476" s="44" t="str">
        <f t="shared" si="771"/>
        <v>Inviable Sanitariamente</v>
      </c>
      <c r="JMV476" s="44" t="str">
        <f t="shared" si="772"/>
        <v>Inviable Sanitariamente</v>
      </c>
      <c r="JMW476" s="44" t="str">
        <f t="shared" si="772"/>
        <v>Inviable Sanitariamente</v>
      </c>
      <c r="JMX476" s="44" t="str">
        <f t="shared" si="772"/>
        <v>Inviable Sanitariamente</v>
      </c>
      <c r="JMY476" s="44" t="str">
        <f t="shared" si="772"/>
        <v>Inviable Sanitariamente</v>
      </c>
      <c r="JMZ476" s="44" t="str">
        <f t="shared" si="772"/>
        <v>Inviable Sanitariamente</v>
      </c>
      <c r="JNA476" s="44" t="str">
        <f t="shared" si="772"/>
        <v>Inviable Sanitariamente</v>
      </c>
      <c r="JNB476" s="44" t="str">
        <f t="shared" si="772"/>
        <v>Inviable Sanitariamente</v>
      </c>
      <c r="JNC476" s="44" t="str">
        <f t="shared" si="772"/>
        <v>Inviable Sanitariamente</v>
      </c>
      <c r="JND476" s="44" t="str">
        <f t="shared" si="772"/>
        <v>Inviable Sanitariamente</v>
      </c>
      <c r="JNE476" s="44" t="str">
        <f t="shared" si="772"/>
        <v>Inviable Sanitariamente</v>
      </c>
      <c r="JNF476" s="44" t="str">
        <f t="shared" si="773"/>
        <v>Inviable Sanitariamente</v>
      </c>
      <c r="JNG476" s="44" t="str">
        <f t="shared" si="773"/>
        <v>Inviable Sanitariamente</v>
      </c>
      <c r="JNH476" s="44" t="str">
        <f t="shared" si="773"/>
        <v>Inviable Sanitariamente</v>
      </c>
      <c r="JNI476" s="44" t="str">
        <f t="shared" si="773"/>
        <v>Inviable Sanitariamente</v>
      </c>
      <c r="JNJ476" s="44" t="str">
        <f t="shared" si="773"/>
        <v>Inviable Sanitariamente</v>
      </c>
      <c r="JNK476" s="44" t="str">
        <f t="shared" si="773"/>
        <v>Inviable Sanitariamente</v>
      </c>
      <c r="JNL476" s="44" t="str">
        <f t="shared" si="773"/>
        <v>Inviable Sanitariamente</v>
      </c>
      <c r="JNM476" s="44" t="str">
        <f t="shared" si="773"/>
        <v>Inviable Sanitariamente</v>
      </c>
      <c r="JNN476" s="44" t="str">
        <f t="shared" si="773"/>
        <v>Inviable Sanitariamente</v>
      </c>
      <c r="JNO476" s="44" t="str">
        <f t="shared" si="773"/>
        <v>Inviable Sanitariamente</v>
      </c>
      <c r="JNP476" s="44" t="str">
        <f t="shared" si="774"/>
        <v>Inviable Sanitariamente</v>
      </c>
      <c r="JNQ476" s="44" t="str">
        <f t="shared" si="774"/>
        <v>Inviable Sanitariamente</v>
      </c>
      <c r="JNR476" s="44" t="str">
        <f t="shared" si="774"/>
        <v>Inviable Sanitariamente</v>
      </c>
      <c r="JNS476" s="44" t="str">
        <f t="shared" si="774"/>
        <v>Inviable Sanitariamente</v>
      </c>
      <c r="JNT476" s="44" t="str">
        <f t="shared" si="774"/>
        <v>Inviable Sanitariamente</v>
      </c>
      <c r="JNU476" s="44" t="str">
        <f t="shared" si="774"/>
        <v>Inviable Sanitariamente</v>
      </c>
      <c r="JNV476" s="44" t="str">
        <f t="shared" si="774"/>
        <v>Inviable Sanitariamente</v>
      </c>
      <c r="JNW476" s="44" t="str">
        <f t="shared" si="774"/>
        <v>Inviable Sanitariamente</v>
      </c>
      <c r="JNX476" s="44" t="str">
        <f t="shared" si="774"/>
        <v>Inviable Sanitariamente</v>
      </c>
      <c r="JNY476" s="44" t="str">
        <f t="shared" si="774"/>
        <v>Inviable Sanitariamente</v>
      </c>
      <c r="JNZ476" s="44" t="str">
        <f t="shared" si="775"/>
        <v>Inviable Sanitariamente</v>
      </c>
      <c r="JOA476" s="44" t="str">
        <f t="shared" si="775"/>
        <v>Inviable Sanitariamente</v>
      </c>
      <c r="JOB476" s="44" t="str">
        <f t="shared" si="775"/>
        <v>Inviable Sanitariamente</v>
      </c>
      <c r="JOC476" s="44" t="str">
        <f t="shared" si="775"/>
        <v>Inviable Sanitariamente</v>
      </c>
      <c r="JOD476" s="44" t="str">
        <f t="shared" si="775"/>
        <v>Inviable Sanitariamente</v>
      </c>
      <c r="JOE476" s="44" t="str">
        <f t="shared" si="775"/>
        <v>Inviable Sanitariamente</v>
      </c>
      <c r="JOF476" s="44" t="str">
        <f t="shared" si="775"/>
        <v>Inviable Sanitariamente</v>
      </c>
      <c r="JOG476" s="44" t="str">
        <f t="shared" si="775"/>
        <v>Inviable Sanitariamente</v>
      </c>
      <c r="JOH476" s="44" t="str">
        <f t="shared" si="775"/>
        <v>Inviable Sanitariamente</v>
      </c>
      <c r="JOI476" s="44" t="str">
        <f t="shared" si="775"/>
        <v>Inviable Sanitariamente</v>
      </c>
      <c r="JOJ476" s="44" t="str">
        <f t="shared" si="776"/>
        <v>Inviable Sanitariamente</v>
      </c>
      <c r="JOK476" s="44" t="str">
        <f t="shared" si="776"/>
        <v>Inviable Sanitariamente</v>
      </c>
      <c r="JOL476" s="44" t="str">
        <f t="shared" si="776"/>
        <v>Inviable Sanitariamente</v>
      </c>
      <c r="JOM476" s="44" t="str">
        <f t="shared" si="776"/>
        <v>Inviable Sanitariamente</v>
      </c>
      <c r="JON476" s="44" t="str">
        <f t="shared" si="776"/>
        <v>Inviable Sanitariamente</v>
      </c>
      <c r="JOO476" s="44" t="str">
        <f t="shared" si="776"/>
        <v>Inviable Sanitariamente</v>
      </c>
      <c r="JOP476" s="44" t="str">
        <f t="shared" si="776"/>
        <v>Inviable Sanitariamente</v>
      </c>
      <c r="JOQ476" s="44" t="str">
        <f t="shared" si="776"/>
        <v>Inviable Sanitariamente</v>
      </c>
      <c r="JOR476" s="44" t="str">
        <f t="shared" si="776"/>
        <v>Inviable Sanitariamente</v>
      </c>
      <c r="JOS476" s="44" t="str">
        <f t="shared" si="776"/>
        <v>Inviable Sanitariamente</v>
      </c>
      <c r="JOT476" s="44" t="str">
        <f t="shared" si="777"/>
        <v>Inviable Sanitariamente</v>
      </c>
      <c r="JOU476" s="44" t="str">
        <f t="shared" si="777"/>
        <v>Inviable Sanitariamente</v>
      </c>
      <c r="JOV476" s="44" t="str">
        <f t="shared" si="777"/>
        <v>Inviable Sanitariamente</v>
      </c>
      <c r="JOW476" s="44" t="str">
        <f t="shared" si="777"/>
        <v>Inviable Sanitariamente</v>
      </c>
      <c r="JOX476" s="44" t="str">
        <f t="shared" si="777"/>
        <v>Inviable Sanitariamente</v>
      </c>
      <c r="JOY476" s="44" t="str">
        <f t="shared" si="777"/>
        <v>Inviable Sanitariamente</v>
      </c>
      <c r="JOZ476" s="44" t="str">
        <f t="shared" si="777"/>
        <v>Inviable Sanitariamente</v>
      </c>
      <c r="JPA476" s="44" t="str">
        <f t="shared" si="777"/>
        <v>Inviable Sanitariamente</v>
      </c>
      <c r="JPB476" s="44" t="str">
        <f t="shared" si="777"/>
        <v>Inviable Sanitariamente</v>
      </c>
      <c r="JPC476" s="44" t="str">
        <f t="shared" si="777"/>
        <v>Inviable Sanitariamente</v>
      </c>
      <c r="JPD476" s="44" t="str">
        <f t="shared" si="778"/>
        <v>Inviable Sanitariamente</v>
      </c>
      <c r="JPE476" s="44" t="str">
        <f t="shared" si="778"/>
        <v>Inviable Sanitariamente</v>
      </c>
      <c r="JPF476" s="44" t="str">
        <f t="shared" si="778"/>
        <v>Inviable Sanitariamente</v>
      </c>
      <c r="JPG476" s="44" t="str">
        <f t="shared" si="778"/>
        <v>Inviable Sanitariamente</v>
      </c>
      <c r="JPH476" s="44" t="str">
        <f t="shared" si="778"/>
        <v>Inviable Sanitariamente</v>
      </c>
      <c r="JPI476" s="44" t="str">
        <f t="shared" si="778"/>
        <v>Inviable Sanitariamente</v>
      </c>
      <c r="JPJ476" s="44" t="str">
        <f t="shared" si="778"/>
        <v>Inviable Sanitariamente</v>
      </c>
      <c r="JPK476" s="44" t="str">
        <f t="shared" si="778"/>
        <v>Inviable Sanitariamente</v>
      </c>
      <c r="JPL476" s="44" t="str">
        <f t="shared" si="778"/>
        <v>Inviable Sanitariamente</v>
      </c>
      <c r="JPM476" s="44" t="str">
        <f t="shared" si="778"/>
        <v>Inviable Sanitariamente</v>
      </c>
      <c r="JPN476" s="44" t="str">
        <f t="shared" si="779"/>
        <v>Inviable Sanitariamente</v>
      </c>
      <c r="JPO476" s="44" t="str">
        <f t="shared" si="779"/>
        <v>Inviable Sanitariamente</v>
      </c>
      <c r="JPP476" s="44" t="str">
        <f t="shared" si="779"/>
        <v>Inviable Sanitariamente</v>
      </c>
      <c r="JPQ476" s="44" t="str">
        <f t="shared" si="779"/>
        <v>Inviable Sanitariamente</v>
      </c>
      <c r="JPR476" s="44" t="str">
        <f t="shared" si="779"/>
        <v>Inviable Sanitariamente</v>
      </c>
      <c r="JPS476" s="44" t="str">
        <f t="shared" si="779"/>
        <v>Inviable Sanitariamente</v>
      </c>
      <c r="JPT476" s="44" t="str">
        <f t="shared" si="779"/>
        <v>Inviable Sanitariamente</v>
      </c>
      <c r="JPU476" s="44" t="str">
        <f t="shared" si="779"/>
        <v>Inviable Sanitariamente</v>
      </c>
      <c r="JPV476" s="44" t="str">
        <f t="shared" si="779"/>
        <v>Inviable Sanitariamente</v>
      </c>
      <c r="JPW476" s="44" t="str">
        <f t="shared" si="779"/>
        <v>Inviable Sanitariamente</v>
      </c>
      <c r="JPX476" s="44" t="str">
        <f t="shared" si="780"/>
        <v>Inviable Sanitariamente</v>
      </c>
      <c r="JPY476" s="44" t="str">
        <f t="shared" si="780"/>
        <v>Inviable Sanitariamente</v>
      </c>
      <c r="JPZ476" s="44" t="str">
        <f t="shared" si="780"/>
        <v>Inviable Sanitariamente</v>
      </c>
      <c r="JQA476" s="44" t="str">
        <f t="shared" si="780"/>
        <v>Inviable Sanitariamente</v>
      </c>
      <c r="JQB476" s="44" t="str">
        <f t="shared" si="780"/>
        <v>Inviable Sanitariamente</v>
      </c>
      <c r="JQC476" s="44" t="str">
        <f t="shared" si="780"/>
        <v>Inviable Sanitariamente</v>
      </c>
      <c r="JQD476" s="44" t="str">
        <f t="shared" si="780"/>
        <v>Inviable Sanitariamente</v>
      </c>
      <c r="JQE476" s="44" t="str">
        <f t="shared" si="780"/>
        <v>Inviable Sanitariamente</v>
      </c>
      <c r="JQF476" s="44" t="str">
        <f t="shared" si="780"/>
        <v>Inviable Sanitariamente</v>
      </c>
      <c r="JQG476" s="44" t="str">
        <f t="shared" si="780"/>
        <v>Inviable Sanitariamente</v>
      </c>
      <c r="JQH476" s="44" t="str">
        <f t="shared" si="781"/>
        <v>Inviable Sanitariamente</v>
      </c>
      <c r="JQI476" s="44" t="str">
        <f t="shared" si="781"/>
        <v>Inviable Sanitariamente</v>
      </c>
      <c r="JQJ476" s="44" t="str">
        <f t="shared" si="781"/>
        <v>Inviable Sanitariamente</v>
      </c>
      <c r="JQK476" s="44" t="str">
        <f t="shared" si="781"/>
        <v>Inviable Sanitariamente</v>
      </c>
      <c r="JQL476" s="44" t="str">
        <f t="shared" si="781"/>
        <v>Inviable Sanitariamente</v>
      </c>
      <c r="JQM476" s="44" t="str">
        <f t="shared" si="781"/>
        <v>Inviable Sanitariamente</v>
      </c>
      <c r="JQN476" s="44" t="str">
        <f t="shared" si="781"/>
        <v>Inviable Sanitariamente</v>
      </c>
      <c r="JQO476" s="44" t="str">
        <f t="shared" si="781"/>
        <v>Inviable Sanitariamente</v>
      </c>
      <c r="JQP476" s="44" t="str">
        <f t="shared" si="781"/>
        <v>Inviable Sanitariamente</v>
      </c>
      <c r="JQQ476" s="44" t="str">
        <f t="shared" si="781"/>
        <v>Inviable Sanitariamente</v>
      </c>
      <c r="JQR476" s="44" t="str">
        <f t="shared" si="782"/>
        <v>Inviable Sanitariamente</v>
      </c>
      <c r="JQS476" s="44" t="str">
        <f t="shared" si="782"/>
        <v>Inviable Sanitariamente</v>
      </c>
      <c r="JQT476" s="44" t="str">
        <f t="shared" si="782"/>
        <v>Inviable Sanitariamente</v>
      </c>
      <c r="JQU476" s="44" t="str">
        <f t="shared" si="782"/>
        <v>Inviable Sanitariamente</v>
      </c>
      <c r="JQV476" s="44" t="str">
        <f t="shared" si="782"/>
        <v>Inviable Sanitariamente</v>
      </c>
      <c r="JQW476" s="44" t="str">
        <f t="shared" si="782"/>
        <v>Inviable Sanitariamente</v>
      </c>
      <c r="JQX476" s="44" t="str">
        <f t="shared" si="782"/>
        <v>Inviable Sanitariamente</v>
      </c>
      <c r="JQY476" s="44" t="str">
        <f t="shared" si="782"/>
        <v>Inviable Sanitariamente</v>
      </c>
      <c r="JQZ476" s="44" t="str">
        <f t="shared" si="782"/>
        <v>Inviable Sanitariamente</v>
      </c>
      <c r="JRA476" s="44" t="str">
        <f t="shared" si="782"/>
        <v>Inviable Sanitariamente</v>
      </c>
      <c r="JRB476" s="44" t="str">
        <f t="shared" si="783"/>
        <v>Inviable Sanitariamente</v>
      </c>
      <c r="JRC476" s="44" t="str">
        <f t="shared" si="783"/>
        <v>Inviable Sanitariamente</v>
      </c>
      <c r="JRD476" s="44" t="str">
        <f t="shared" si="783"/>
        <v>Inviable Sanitariamente</v>
      </c>
      <c r="JRE476" s="44" t="str">
        <f t="shared" si="783"/>
        <v>Inviable Sanitariamente</v>
      </c>
      <c r="JRF476" s="44" t="str">
        <f t="shared" si="783"/>
        <v>Inviable Sanitariamente</v>
      </c>
      <c r="JRG476" s="44" t="str">
        <f t="shared" si="783"/>
        <v>Inviable Sanitariamente</v>
      </c>
      <c r="JRH476" s="44" t="str">
        <f t="shared" si="783"/>
        <v>Inviable Sanitariamente</v>
      </c>
      <c r="JRI476" s="44" t="str">
        <f t="shared" si="783"/>
        <v>Inviable Sanitariamente</v>
      </c>
      <c r="JRJ476" s="44" t="str">
        <f t="shared" si="783"/>
        <v>Inviable Sanitariamente</v>
      </c>
      <c r="JRK476" s="44" t="str">
        <f t="shared" si="783"/>
        <v>Inviable Sanitariamente</v>
      </c>
      <c r="JRL476" s="44" t="str">
        <f t="shared" si="784"/>
        <v>Inviable Sanitariamente</v>
      </c>
      <c r="JRM476" s="44" t="str">
        <f t="shared" si="784"/>
        <v>Inviable Sanitariamente</v>
      </c>
      <c r="JRN476" s="44" t="str">
        <f t="shared" si="784"/>
        <v>Inviable Sanitariamente</v>
      </c>
      <c r="JRO476" s="44" t="str">
        <f t="shared" si="784"/>
        <v>Inviable Sanitariamente</v>
      </c>
      <c r="JRP476" s="44" t="str">
        <f t="shared" si="784"/>
        <v>Inviable Sanitariamente</v>
      </c>
      <c r="JRQ476" s="44" t="str">
        <f t="shared" si="784"/>
        <v>Inviable Sanitariamente</v>
      </c>
      <c r="JRR476" s="44" t="str">
        <f t="shared" si="784"/>
        <v>Inviable Sanitariamente</v>
      </c>
      <c r="JRS476" s="44" t="str">
        <f t="shared" si="784"/>
        <v>Inviable Sanitariamente</v>
      </c>
      <c r="JRT476" s="44" t="str">
        <f t="shared" si="784"/>
        <v>Inviable Sanitariamente</v>
      </c>
      <c r="JRU476" s="44" t="str">
        <f t="shared" si="784"/>
        <v>Inviable Sanitariamente</v>
      </c>
      <c r="JRV476" s="44" t="str">
        <f t="shared" si="785"/>
        <v>Inviable Sanitariamente</v>
      </c>
      <c r="JRW476" s="44" t="str">
        <f t="shared" si="785"/>
        <v>Inviable Sanitariamente</v>
      </c>
      <c r="JRX476" s="44" t="str">
        <f t="shared" si="785"/>
        <v>Inviable Sanitariamente</v>
      </c>
      <c r="JRY476" s="44" t="str">
        <f t="shared" si="785"/>
        <v>Inviable Sanitariamente</v>
      </c>
      <c r="JRZ476" s="44" t="str">
        <f t="shared" si="785"/>
        <v>Inviable Sanitariamente</v>
      </c>
      <c r="JSA476" s="44" t="str">
        <f t="shared" si="785"/>
        <v>Inviable Sanitariamente</v>
      </c>
      <c r="JSB476" s="44" t="str">
        <f t="shared" si="785"/>
        <v>Inviable Sanitariamente</v>
      </c>
      <c r="JSC476" s="44" t="str">
        <f t="shared" si="785"/>
        <v>Inviable Sanitariamente</v>
      </c>
      <c r="JSD476" s="44" t="str">
        <f t="shared" si="785"/>
        <v>Inviable Sanitariamente</v>
      </c>
      <c r="JSE476" s="44" t="str">
        <f t="shared" si="785"/>
        <v>Inviable Sanitariamente</v>
      </c>
      <c r="JSF476" s="44" t="str">
        <f t="shared" si="786"/>
        <v>Inviable Sanitariamente</v>
      </c>
      <c r="JSG476" s="44" t="str">
        <f t="shared" si="786"/>
        <v>Inviable Sanitariamente</v>
      </c>
      <c r="JSH476" s="44" t="str">
        <f t="shared" si="786"/>
        <v>Inviable Sanitariamente</v>
      </c>
      <c r="JSI476" s="44" t="str">
        <f t="shared" si="786"/>
        <v>Inviable Sanitariamente</v>
      </c>
      <c r="JSJ476" s="44" t="str">
        <f t="shared" si="786"/>
        <v>Inviable Sanitariamente</v>
      </c>
      <c r="JSK476" s="44" t="str">
        <f t="shared" si="786"/>
        <v>Inviable Sanitariamente</v>
      </c>
      <c r="JSL476" s="44" t="str">
        <f t="shared" si="786"/>
        <v>Inviable Sanitariamente</v>
      </c>
      <c r="JSM476" s="44" t="str">
        <f t="shared" si="786"/>
        <v>Inviable Sanitariamente</v>
      </c>
      <c r="JSN476" s="44" t="str">
        <f t="shared" si="786"/>
        <v>Inviable Sanitariamente</v>
      </c>
      <c r="JSO476" s="44" t="str">
        <f t="shared" si="786"/>
        <v>Inviable Sanitariamente</v>
      </c>
      <c r="JSP476" s="44" t="str">
        <f t="shared" si="787"/>
        <v>Inviable Sanitariamente</v>
      </c>
      <c r="JSQ476" s="44" t="str">
        <f t="shared" si="787"/>
        <v>Inviable Sanitariamente</v>
      </c>
      <c r="JSR476" s="44" t="str">
        <f t="shared" si="787"/>
        <v>Inviable Sanitariamente</v>
      </c>
      <c r="JSS476" s="44" t="str">
        <f t="shared" si="787"/>
        <v>Inviable Sanitariamente</v>
      </c>
      <c r="JST476" s="44" t="str">
        <f t="shared" si="787"/>
        <v>Inviable Sanitariamente</v>
      </c>
      <c r="JSU476" s="44" t="str">
        <f t="shared" si="787"/>
        <v>Inviable Sanitariamente</v>
      </c>
      <c r="JSV476" s="44" t="str">
        <f t="shared" si="787"/>
        <v>Inviable Sanitariamente</v>
      </c>
      <c r="JSW476" s="44" t="str">
        <f t="shared" si="787"/>
        <v>Inviable Sanitariamente</v>
      </c>
      <c r="JSX476" s="44" t="str">
        <f t="shared" si="787"/>
        <v>Inviable Sanitariamente</v>
      </c>
      <c r="JSY476" s="44" t="str">
        <f t="shared" si="787"/>
        <v>Inviable Sanitariamente</v>
      </c>
      <c r="JSZ476" s="44" t="str">
        <f t="shared" si="788"/>
        <v>Inviable Sanitariamente</v>
      </c>
      <c r="JTA476" s="44" t="str">
        <f t="shared" si="788"/>
        <v>Inviable Sanitariamente</v>
      </c>
      <c r="JTB476" s="44" t="str">
        <f t="shared" si="788"/>
        <v>Inviable Sanitariamente</v>
      </c>
      <c r="JTC476" s="44" t="str">
        <f t="shared" si="788"/>
        <v>Inviable Sanitariamente</v>
      </c>
      <c r="JTD476" s="44" t="str">
        <f t="shared" si="788"/>
        <v>Inviable Sanitariamente</v>
      </c>
      <c r="JTE476" s="44" t="str">
        <f t="shared" si="788"/>
        <v>Inviable Sanitariamente</v>
      </c>
      <c r="JTF476" s="44" t="str">
        <f t="shared" si="788"/>
        <v>Inviable Sanitariamente</v>
      </c>
      <c r="JTG476" s="44" t="str">
        <f t="shared" si="788"/>
        <v>Inviable Sanitariamente</v>
      </c>
      <c r="JTH476" s="44" t="str">
        <f t="shared" si="788"/>
        <v>Inviable Sanitariamente</v>
      </c>
      <c r="JTI476" s="44" t="str">
        <f t="shared" si="788"/>
        <v>Inviable Sanitariamente</v>
      </c>
      <c r="JTJ476" s="44" t="str">
        <f t="shared" si="789"/>
        <v>Inviable Sanitariamente</v>
      </c>
      <c r="JTK476" s="44" t="str">
        <f t="shared" si="789"/>
        <v>Inviable Sanitariamente</v>
      </c>
      <c r="JTL476" s="44" t="str">
        <f t="shared" si="789"/>
        <v>Inviable Sanitariamente</v>
      </c>
      <c r="JTM476" s="44" t="str">
        <f t="shared" si="789"/>
        <v>Inviable Sanitariamente</v>
      </c>
      <c r="JTN476" s="44" t="str">
        <f t="shared" si="789"/>
        <v>Inviable Sanitariamente</v>
      </c>
      <c r="JTO476" s="44" t="str">
        <f t="shared" si="789"/>
        <v>Inviable Sanitariamente</v>
      </c>
      <c r="JTP476" s="44" t="str">
        <f t="shared" si="789"/>
        <v>Inviable Sanitariamente</v>
      </c>
      <c r="JTQ476" s="44" t="str">
        <f t="shared" si="789"/>
        <v>Inviable Sanitariamente</v>
      </c>
      <c r="JTR476" s="44" t="str">
        <f t="shared" si="789"/>
        <v>Inviable Sanitariamente</v>
      </c>
      <c r="JTS476" s="44" t="str">
        <f t="shared" si="789"/>
        <v>Inviable Sanitariamente</v>
      </c>
      <c r="JTT476" s="44" t="str">
        <f t="shared" si="790"/>
        <v>Inviable Sanitariamente</v>
      </c>
      <c r="JTU476" s="44" t="str">
        <f t="shared" si="790"/>
        <v>Inviable Sanitariamente</v>
      </c>
      <c r="JTV476" s="44" t="str">
        <f t="shared" si="790"/>
        <v>Inviable Sanitariamente</v>
      </c>
      <c r="JTW476" s="44" t="str">
        <f t="shared" si="790"/>
        <v>Inviable Sanitariamente</v>
      </c>
      <c r="JTX476" s="44" t="str">
        <f t="shared" si="790"/>
        <v>Inviable Sanitariamente</v>
      </c>
      <c r="JTY476" s="44" t="str">
        <f t="shared" si="790"/>
        <v>Inviable Sanitariamente</v>
      </c>
      <c r="JTZ476" s="44" t="str">
        <f t="shared" si="790"/>
        <v>Inviable Sanitariamente</v>
      </c>
      <c r="JUA476" s="44" t="str">
        <f t="shared" si="790"/>
        <v>Inviable Sanitariamente</v>
      </c>
      <c r="JUB476" s="44" t="str">
        <f t="shared" si="790"/>
        <v>Inviable Sanitariamente</v>
      </c>
      <c r="JUC476" s="44" t="str">
        <f t="shared" si="790"/>
        <v>Inviable Sanitariamente</v>
      </c>
      <c r="JUD476" s="44" t="str">
        <f t="shared" si="791"/>
        <v>Inviable Sanitariamente</v>
      </c>
      <c r="JUE476" s="44" t="str">
        <f t="shared" si="791"/>
        <v>Inviable Sanitariamente</v>
      </c>
      <c r="JUF476" s="44" t="str">
        <f t="shared" si="791"/>
        <v>Inviable Sanitariamente</v>
      </c>
      <c r="JUG476" s="44" t="str">
        <f t="shared" si="791"/>
        <v>Inviable Sanitariamente</v>
      </c>
      <c r="JUH476" s="44" t="str">
        <f t="shared" si="791"/>
        <v>Inviable Sanitariamente</v>
      </c>
      <c r="JUI476" s="44" t="str">
        <f t="shared" si="791"/>
        <v>Inviable Sanitariamente</v>
      </c>
      <c r="JUJ476" s="44" t="str">
        <f t="shared" si="791"/>
        <v>Inviable Sanitariamente</v>
      </c>
      <c r="JUK476" s="44" t="str">
        <f t="shared" si="791"/>
        <v>Inviable Sanitariamente</v>
      </c>
      <c r="JUL476" s="44" t="str">
        <f t="shared" si="791"/>
        <v>Inviable Sanitariamente</v>
      </c>
      <c r="JUM476" s="44" t="str">
        <f t="shared" si="791"/>
        <v>Inviable Sanitariamente</v>
      </c>
      <c r="JUN476" s="44" t="str">
        <f t="shared" si="792"/>
        <v>Inviable Sanitariamente</v>
      </c>
      <c r="JUO476" s="44" t="str">
        <f t="shared" si="792"/>
        <v>Inviable Sanitariamente</v>
      </c>
      <c r="JUP476" s="44" t="str">
        <f t="shared" si="792"/>
        <v>Inviable Sanitariamente</v>
      </c>
      <c r="JUQ476" s="44" t="str">
        <f t="shared" si="792"/>
        <v>Inviable Sanitariamente</v>
      </c>
      <c r="JUR476" s="44" t="str">
        <f t="shared" si="792"/>
        <v>Inviable Sanitariamente</v>
      </c>
      <c r="JUS476" s="44" t="str">
        <f t="shared" si="792"/>
        <v>Inviable Sanitariamente</v>
      </c>
      <c r="JUT476" s="44" t="str">
        <f t="shared" si="792"/>
        <v>Inviable Sanitariamente</v>
      </c>
      <c r="JUU476" s="44" t="str">
        <f t="shared" si="792"/>
        <v>Inviable Sanitariamente</v>
      </c>
      <c r="JUV476" s="44" t="str">
        <f t="shared" si="792"/>
        <v>Inviable Sanitariamente</v>
      </c>
      <c r="JUW476" s="44" t="str">
        <f t="shared" si="792"/>
        <v>Inviable Sanitariamente</v>
      </c>
      <c r="JUX476" s="44" t="str">
        <f t="shared" si="793"/>
        <v>Inviable Sanitariamente</v>
      </c>
      <c r="JUY476" s="44" t="str">
        <f t="shared" si="793"/>
        <v>Inviable Sanitariamente</v>
      </c>
      <c r="JUZ476" s="44" t="str">
        <f t="shared" si="793"/>
        <v>Inviable Sanitariamente</v>
      </c>
      <c r="JVA476" s="44" t="str">
        <f t="shared" si="793"/>
        <v>Inviable Sanitariamente</v>
      </c>
      <c r="JVB476" s="44" t="str">
        <f t="shared" si="793"/>
        <v>Inviable Sanitariamente</v>
      </c>
      <c r="JVC476" s="44" t="str">
        <f t="shared" si="793"/>
        <v>Inviable Sanitariamente</v>
      </c>
      <c r="JVD476" s="44" t="str">
        <f t="shared" si="793"/>
        <v>Inviable Sanitariamente</v>
      </c>
      <c r="JVE476" s="44" t="str">
        <f t="shared" si="793"/>
        <v>Inviable Sanitariamente</v>
      </c>
      <c r="JVF476" s="44" t="str">
        <f t="shared" si="793"/>
        <v>Inviable Sanitariamente</v>
      </c>
      <c r="JVG476" s="44" t="str">
        <f t="shared" si="793"/>
        <v>Inviable Sanitariamente</v>
      </c>
      <c r="JVH476" s="44" t="str">
        <f t="shared" si="794"/>
        <v>Inviable Sanitariamente</v>
      </c>
      <c r="JVI476" s="44" t="str">
        <f t="shared" si="794"/>
        <v>Inviable Sanitariamente</v>
      </c>
      <c r="JVJ476" s="44" t="str">
        <f t="shared" si="794"/>
        <v>Inviable Sanitariamente</v>
      </c>
      <c r="JVK476" s="44" t="str">
        <f t="shared" si="794"/>
        <v>Inviable Sanitariamente</v>
      </c>
      <c r="JVL476" s="44" t="str">
        <f t="shared" si="794"/>
        <v>Inviable Sanitariamente</v>
      </c>
      <c r="JVM476" s="44" t="str">
        <f t="shared" si="794"/>
        <v>Inviable Sanitariamente</v>
      </c>
      <c r="JVN476" s="44" t="str">
        <f t="shared" si="794"/>
        <v>Inviable Sanitariamente</v>
      </c>
      <c r="JVO476" s="44" t="str">
        <f t="shared" si="794"/>
        <v>Inviable Sanitariamente</v>
      </c>
      <c r="JVP476" s="44" t="str">
        <f t="shared" si="794"/>
        <v>Inviable Sanitariamente</v>
      </c>
      <c r="JVQ476" s="44" t="str">
        <f t="shared" si="794"/>
        <v>Inviable Sanitariamente</v>
      </c>
      <c r="JVR476" s="44" t="str">
        <f t="shared" si="795"/>
        <v>Inviable Sanitariamente</v>
      </c>
      <c r="JVS476" s="44" t="str">
        <f t="shared" si="795"/>
        <v>Inviable Sanitariamente</v>
      </c>
      <c r="JVT476" s="44" t="str">
        <f t="shared" si="795"/>
        <v>Inviable Sanitariamente</v>
      </c>
      <c r="JVU476" s="44" t="str">
        <f t="shared" si="795"/>
        <v>Inviable Sanitariamente</v>
      </c>
      <c r="JVV476" s="44" t="str">
        <f t="shared" si="795"/>
        <v>Inviable Sanitariamente</v>
      </c>
      <c r="JVW476" s="44" t="str">
        <f t="shared" si="795"/>
        <v>Inviable Sanitariamente</v>
      </c>
      <c r="JVX476" s="44" t="str">
        <f t="shared" si="795"/>
        <v>Inviable Sanitariamente</v>
      </c>
      <c r="JVY476" s="44" t="str">
        <f t="shared" si="795"/>
        <v>Inviable Sanitariamente</v>
      </c>
      <c r="JVZ476" s="44" t="str">
        <f t="shared" si="795"/>
        <v>Inviable Sanitariamente</v>
      </c>
      <c r="JWA476" s="44" t="str">
        <f t="shared" si="795"/>
        <v>Inviable Sanitariamente</v>
      </c>
      <c r="JWB476" s="44" t="str">
        <f t="shared" si="796"/>
        <v>Inviable Sanitariamente</v>
      </c>
      <c r="JWC476" s="44" t="str">
        <f t="shared" si="796"/>
        <v>Inviable Sanitariamente</v>
      </c>
      <c r="JWD476" s="44" t="str">
        <f t="shared" si="796"/>
        <v>Inviable Sanitariamente</v>
      </c>
      <c r="JWE476" s="44" t="str">
        <f t="shared" si="796"/>
        <v>Inviable Sanitariamente</v>
      </c>
      <c r="JWF476" s="44" t="str">
        <f t="shared" si="796"/>
        <v>Inviable Sanitariamente</v>
      </c>
      <c r="JWG476" s="44" t="str">
        <f t="shared" si="796"/>
        <v>Inviable Sanitariamente</v>
      </c>
      <c r="JWH476" s="44" t="str">
        <f t="shared" si="796"/>
        <v>Inviable Sanitariamente</v>
      </c>
      <c r="JWI476" s="44" t="str">
        <f t="shared" si="796"/>
        <v>Inviable Sanitariamente</v>
      </c>
      <c r="JWJ476" s="44" t="str">
        <f t="shared" si="796"/>
        <v>Inviable Sanitariamente</v>
      </c>
      <c r="JWK476" s="44" t="str">
        <f t="shared" si="796"/>
        <v>Inviable Sanitariamente</v>
      </c>
      <c r="JWL476" s="44" t="str">
        <f t="shared" si="797"/>
        <v>Inviable Sanitariamente</v>
      </c>
      <c r="JWM476" s="44" t="str">
        <f t="shared" si="797"/>
        <v>Inviable Sanitariamente</v>
      </c>
      <c r="JWN476" s="44" t="str">
        <f t="shared" si="797"/>
        <v>Inviable Sanitariamente</v>
      </c>
      <c r="JWO476" s="44" t="str">
        <f t="shared" si="797"/>
        <v>Inviable Sanitariamente</v>
      </c>
      <c r="JWP476" s="44" t="str">
        <f t="shared" si="797"/>
        <v>Inviable Sanitariamente</v>
      </c>
      <c r="JWQ476" s="44" t="str">
        <f t="shared" si="797"/>
        <v>Inviable Sanitariamente</v>
      </c>
      <c r="JWR476" s="44" t="str">
        <f t="shared" si="797"/>
        <v>Inviable Sanitariamente</v>
      </c>
      <c r="JWS476" s="44" t="str">
        <f t="shared" si="797"/>
        <v>Inviable Sanitariamente</v>
      </c>
      <c r="JWT476" s="44" t="str">
        <f t="shared" si="797"/>
        <v>Inviable Sanitariamente</v>
      </c>
      <c r="JWU476" s="44" t="str">
        <f t="shared" si="797"/>
        <v>Inviable Sanitariamente</v>
      </c>
      <c r="JWV476" s="44" t="str">
        <f t="shared" si="798"/>
        <v>Inviable Sanitariamente</v>
      </c>
      <c r="JWW476" s="44" t="str">
        <f t="shared" si="798"/>
        <v>Inviable Sanitariamente</v>
      </c>
      <c r="JWX476" s="44" t="str">
        <f t="shared" si="798"/>
        <v>Inviable Sanitariamente</v>
      </c>
      <c r="JWY476" s="44" t="str">
        <f t="shared" si="798"/>
        <v>Inviable Sanitariamente</v>
      </c>
      <c r="JWZ476" s="44" t="str">
        <f t="shared" si="798"/>
        <v>Inviable Sanitariamente</v>
      </c>
      <c r="JXA476" s="44" t="str">
        <f t="shared" si="798"/>
        <v>Inviable Sanitariamente</v>
      </c>
      <c r="JXB476" s="44" t="str">
        <f t="shared" si="798"/>
        <v>Inviable Sanitariamente</v>
      </c>
      <c r="JXC476" s="44" t="str">
        <f t="shared" si="798"/>
        <v>Inviable Sanitariamente</v>
      </c>
      <c r="JXD476" s="44" t="str">
        <f t="shared" si="798"/>
        <v>Inviable Sanitariamente</v>
      </c>
      <c r="JXE476" s="44" t="str">
        <f t="shared" si="798"/>
        <v>Inviable Sanitariamente</v>
      </c>
      <c r="JXF476" s="44" t="str">
        <f t="shared" si="799"/>
        <v>Inviable Sanitariamente</v>
      </c>
      <c r="JXG476" s="44" t="str">
        <f t="shared" si="799"/>
        <v>Inviable Sanitariamente</v>
      </c>
      <c r="JXH476" s="44" t="str">
        <f t="shared" si="799"/>
        <v>Inviable Sanitariamente</v>
      </c>
      <c r="JXI476" s="44" t="str">
        <f t="shared" si="799"/>
        <v>Inviable Sanitariamente</v>
      </c>
      <c r="JXJ476" s="44" t="str">
        <f t="shared" si="799"/>
        <v>Inviable Sanitariamente</v>
      </c>
      <c r="JXK476" s="44" t="str">
        <f t="shared" si="799"/>
        <v>Inviable Sanitariamente</v>
      </c>
      <c r="JXL476" s="44" t="str">
        <f t="shared" si="799"/>
        <v>Inviable Sanitariamente</v>
      </c>
      <c r="JXM476" s="44" t="str">
        <f t="shared" si="799"/>
        <v>Inviable Sanitariamente</v>
      </c>
      <c r="JXN476" s="44" t="str">
        <f t="shared" si="799"/>
        <v>Inviable Sanitariamente</v>
      </c>
      <c r="JXO476" s="44" t="str">
        <f t="shared" si="799"/>
        <v>Inviable Sanitariamente</v>
      </c>
      <c r="JXP476" s="44" t="str">
        <f t="shared" si="800"/>
        <v>Inviable Sanitariamente</v>
      </c>
      <c r="JXQ476" s="44" t="str">
        <f t="shared" si="800"/>
        <v>Inviable Sanitariamente</v>
      </c>
      <c r="JXR476" s="44" t="str">
        <f t="shared" si="800"/>
        <v>Inviable Sanitariamente</v>
      </c>
      <c r="JXS476" s="44" t="str">
        <f t="shared" si="800"/>
        <v>Inviable Sanitariamente</v>
      </c>
      <c r="JXT476" s="44" t="str">
        <f t="shared" si="800"/>
        <v>Inviable Sanitariamente</v>
      </c>
      <c r="JXU476" s="44" t="str">
        <f t="shared" si="800"/>
        <v>Inviable Sanitariamente</v>
      </c>
      <c r="JXV476" s="44" t="str">
        <f t="shared" si="800"/>
        <v>Inviable Sanitariamente</v>
      </c>
      <c r="JXW476" s="44" t="str">
        <f t="shared" si="800"/>
        <v>Inviable Sanitariamente</v>
      </c>
      <c r="JXX476" s="44" t="str">
        <f t="shared" si="800"/>
        <v>Inviable Sanitariamente</v>
      </c>
      <c r="JXY476" s="44" t="str">
        <f t="shared" si="800"/>
        <v>Inviable Sanitariamente</v>
      </c>
      <c r="JXZ476" s="44" t="str">
        <f t="shared" si="801"/>
        <v>Inviable Sanitariamente</v>
      </c>
      <c r="JYA476" s="44" t="str">
        <f t="shared" si="801"/>
        <v>Inviable Sanitariamente</v>
      </c>
      <c r="JYB476" s="44" t="str">
        <f t="shared" si="801"/>
        <v>Inviable Sanitariamente</v>
      </c>
      <c r="JYC476" s="44" t="str">
        <f t="shared" si="801"/>
        <v>Inviable Sanitariamente</v>
      </c>
      <c r="JYD476" s="44" t="str">
        <f t="shared" si="801"/>
        <v>Inviable Sanitariamente</v>
      </c>
      <c r="JYE476" s="44" t="str">
        <f t="shared" si="801"/>
        <v>Inviable Sanitariamente</v>
      </c>
      <c r="JYF476" s="44" t="str">
        <f t="shared" si="801"/>
        <v>Inviable Sanitariamente</v>
      </c>
      <c r="JYG476" s="44" t="str">
        <f t="shared" si="801"/>
        <v>Inviable Sanitariamente</v>
      </c>
      <c r="JYH476" s="44" t="str">
        <f t="shared" si="801"/>
        <v>Inviable Sanitariamente</v>
      </c>
      <c r="JYI476" s="44" t="str">
        <f t="shared" si="801"/>
        <v>Inviable Sanitariamente</v>
      </c>
      <c r="JYJ476" s="44" t="str">
        <f t="shared" si="802"/>
        <v>Inviable Sanitariamente</v>
      </c>
      <c r="JYK476" s="44" t="str">
        <f t="shared" si="802"/>
        <v>Inviable Sanitariamente</v>
      </c>
      <c r="JYL476" s="44" t="str">
        <f t="shared" si="802"/>
        <v>Inviable Sanitariamente</v>
      </c>
      <c r="JYM476" s="44" t="str">
        <f t="shared" si="802"/>
        <v>Inviable Sanitariamente</v>
      </c>
      <c r="JYN476" s="44" t="str">
        <f t="shared" si="802"/>
        <v>Inviable Sanitariamente</v>
      </c>
      <c r="JYO476" s="44" t="str">
        <f t="shared" si="802"/>
        <v>Inviable Sanitariamente</v>
      </c>
      <c r="JYP476" s="44" t="str">
        <f t="shared" si="802"/>
        <v>Inviable Sanitariamente</v>
      </c>
      <c r="JYQ476" s="44" t="str">
        <f t="shared" si="802"/>
        <v>Inviable Sanitariamente</v>
      </c>
      <c r="JYR476" s="44" t="str">
        <f t="shared" si="802"/>
        <v>Inviable Sanitariamente</v>
      </c>
      <c r="JYS476" s="44" t="str">
        <f t="shared" si="802"/>
        <v>Inviable Sanitariamente</v>
      </c>
      <c r="JYT476" s="44" t="str">
        <f t="shared" si="803"/>
        <v>Inviable Sanitariamente</v>
      </c>
      <c r="JYU476" s="44" t="str">
        <f t="shared" si="803"/>
        <v>Inviable Sanitariamente</v>
      </c>
      <c r="JYV476" s="44" t="str">
        <f t="shared" si="803"/>
        <v>Inviable Sanitariamente</v>
      </c>
      <c r="JYW476" s="44" t="str">
        <f t="shared" si="803"/>
        <v>Inviable Sanitariamente</v>
      </c>
      <c r="JYX476" s="44" t="str">
        <f t="shared" si="803"/>
        <v>Inviable Sanitariamente</v>
      </c>
      <c r="JYY476" s="44" t="str">
        <f t="shared" si="803"/>
        <v>Inviable Sanitariamente</v>
      </c>
      <c r="JYZ476" s="44" t="str">
        <f t="shared" si="803"/>
        <v>Inviable Sanitariamente</v>
      </c>
      <c r="JZA476" s="44" t="str">
        <f t="shared" si="803"/>
        <v>Inviable Sanitariamente</v>
      </c>
      <c r="JZB476" s="44" t="str">
        <f t="shared" si="803"/>
        <v>Inviable Sanitariamente</v>
      </c>
      <c r="JZC476" s="44" t="str">
        <f t="shared" si="803"/>
        <v>Inviable Sanitariamente</v>
      </c>
      <c r="JZD476" s="44" t="str">
        <f t="shared" si="804"/>
        <v>Inviable Sanitariamente</v>
      </c>
      <c r="JZE476" s="44" t="str">
        <f t="shared" si="804"/>
        <v>Inviable Sanitariamente</v>
      </c>
      <c r="JZF476" s="44" t="str">
        <f t="shared" si="804"/>
        <v>Inviable Sanitariamente</v>
      </c>
      <c r="JZG476" s="44" t="str">
        <f t="shared" si="804"/>
        <v>Inviable Sanitariamente</v>
      </c>
      <c r="JZH476" s="44" t="str">
        <f t="shared" si="804"/>
        <v>Inviable Sanitariamente</v>
      </c>
      <c r="JZI476" s="44" t="str">
        <f t="shared" si="804"/>
        <v>Inviable Sanitariamente</v>
      </c>
      <c r="JZJ476" s="44" t="str">
        <f t="shared" si="804"/>
        <v>Inviable Sanitariamente</v>
      </c>
      <c r="JZK476" s="44" t="str">
        <f t="shared" si="804"/>
        <v>Inviable Sanitariamente</v>
      </c>
      <c r="JZL476" s="44" t="str">
        <f t="shared" si="804"/>
        <v>Inviable Sanitariamente</v>
      </c>
      <c r="JZM476" s="44" t="str">
        <f t="shared" si="804"/>
        <v>Inviable Sanitariamente</v>
      </c>
      <c r="JZN476" s="44" t="str">
        <f t="shared" si="805"/>
        <v>Inviable Sanitariamente</v>
      </c>
      <c r="JZO476" s="44" t="str">
        <f t="shared" si="805"/>
        <v>Inviable Sanitariamente</v>
      </c>
      <c r="JZP476" s="44" t="str">
        <f t="shared" si="805"/>
        <v>Inviable Sanitariamente</v>
      </c>
      <c r="JZQ476" s="44" t="str">
        <f t="shared" si="805"/>
        <v>Inviable Sanitariamente</v>
      </c>
      <c r="JZR476" s="44" t="str">
        <f t="shared" si="805"/>
        <v>Inviable Sanitariamente</v>
      </c>
      <c r="JZS476" s="44" t="str">
        <f t="shared" si="805"/>
        <v>Inviable Sanitariamente</v>
      </c>
      <c r="JZT476" s="44" t="str">
        <f t="shared" si="805"/>
        <v>Inviable Sanitariamente</v>
      </c>
      <c r="JZU476" s="44" t="str">
        <f t="shared" si="805"/>
        <v>Inviable Sanitariamente</v>
      </c>
      <c r="JZV476" s="44" t="str">
        <f t="shared" si="805"/>
        <v>Inviable Sanitariamente</v>
      </c>
      <c r="JZW476" s="44" t="str">
        <f t="shared" si="805"/>
        <v>Inviable Sanitariamente</v>
      </c>
      <c r="JZX476" s="44" t="str">
        <f t="shared" si="806"/>
        <v>Inviable Sanitariamente</v>
      </c>
      <c r="JZY476" s="44" t="str">
        <f t="shared" si="806"/>
        <v>Inviable Sanitariamente</v>
      </c>
      <c r="JZZ476" s="44" t="str">
        <f t="shared" si="806"/>
        <v>Inviable Sanitariamente</v>
      </c>
      <c r="KAA476" s="44" t="str">
        <f t="shared" si="806"/>
        <v>Inviable Sanitariamente</v>
      </c>
      <c r="KAB476" s="44" t="str">
        <f t="shared" si="806"/>
        <v>Inviable Sanitariamente</v>
      </c>
      <c r="KAC476" s="44" t="str">
        <f t="shared" si="806"/>
        <v>Inviable Sanitariamente</v>
      </c>
      <c r="KAD476" s="44" t="str">
        <f t="shared" si="806"/>
        <v>Inviable Sanitariamente</v>
      </c>
      <c r="KAE476" s="44" t="str">
        <f t="shared" si="806"/>
        <v>Inviable Sanitariamente</v>
      </c>
      <c r="KAF476" s="44" t="str">
        <f t="shared" si="806"/>
        <v>Inviable Sanitariamente</v>
      </c>
      <c r="KAG476" s="44" t="str">
        <f t="shared" si="806"/>
        <v>Inviable Sanitariamente</v>
      </c>
      <c r="KAH476" s="44" t="str">
        <f t="shared" si="807"/>
        <v>Inviable Sanitariamente</v>
      </c>
      <c r="KAI476" s="44" t="str">
        <f t="shared" si="807"/>
        <v>Inviable Sanitariamente</v>
      </c>
      <c r="KAJ476" s="44" t="str">
        <f t="shared" si="807"/>
        <v>Inviable Sanitariamente</v>
      </c>
      <c r="KAK476" s="44" t="str">
        <f t="shared" si="807"/>
        <v>Inviable Sanitariamente</v>
      </c>
      <c r="KAL476" s="44" t="str">
        <f t="shared" si="807"/>
        <v>Inviable Sanitariamente</v>
      </c>
      <c r="KAM476" s="44" t="str">
        <f t="shared" si="807"/>
        <v>Inviable Sanitariamente</v>
      </c>
      <c r="KAN476" s="44" t="str">
        <f t="shared" si="807"/>
        <v>Inviable Sanitariamente</v>
      </c>
      <c r="KAO476" s="44" t="str">
        <f t="shared" si="807"/>
        <v>Inviable Sanitariamente</v>
      </c>
      <c r="KAP476" s="44" t="str">
        <f t="shared" si="807"/>
        <v>Inviable Sanitariamente</v>
      </c>
      <c r="KAQ476" s="44" t="str">
        <f t="shared" si="807"/>
        <v>Inviable Sanitariamente</v>
      </c>
      <c r="KAR476" s="44" t="str">
        <f t="shared" si="808"/>
        <v>Inviable Sanitariamente</v>
      </c>
      <c r="KAS476" s="44" t="str">
        <f t="shared" si="808"/>
        <v>Inviable Sanitariamente</v>
      </c>
      <c r="KAT476" s="44" t="str">
        <f t="shared" si="808"/>
        <v>Inviable Sanitariamente</v>
      </c>
      <c r="KAU476" s="44" t="str">
        <f t="shared" si="808"/>
        <v>Inviable Sanitariamente</v>
      </c>
      <c r="KAV476" s="44" t="str">
        <f t="shared" si="808"/>
        <v>Inviable Sanitariamente</v>
      </c>
      <c r="KAW476" s="44" t="str">
        <f t="shared" si="808"/>
        <v>Inviable Sanitariamente</v>
      </c>
      <c r="KAX476" s="44" t="str">
        <f t="shared" si="808"/>
        <v>Inviable Sanitariamente</v>
      </c>
      <c r="KAY476" s="44" t="str">
        <f t="shared" si="808"/>
        <v>Inviable Sanitariamente</v>
      </c>
      <c r="KAZ476" s="44" t="str">
        <f t="shared" si="808"/>
        <v>Inviable Sanitariamente</v>
      </c>
      <c r="KBA476" s="44" t="str">
        <f t="shared" si="808"/>
        <v>Inviable Sanitariamente</v>
      </c>
      <c r="KBB476" s="44" t="str">
        <f t="shared" si="809"/>
        <v>Inviable Sanitariamente</v>
      </c>
      <c r="KBC476" s="44" t="str">
        <f t="shared" si="809"/>
        <v>Inviable Sanitariamente</v>
      </c>
      <c r="KBD476" s="44" t="str">
        <f t="shared" si="809"/>
        <v>Inviable Sanitariamente</v>
      </c>
      <c r="KBE476" s="44" t="str">
        <f t="shared" si="809"/>
        <v>Inviable Sanitariamente</v>
      </c>
      <c r="KBF476" s="44" t="str">
        <f t="shared" si="809"/>
        <v>Inviable Sanitariamente</v>
      </c>
      <c r="KBG476" s="44" t="str">
        <f t="shared" si="809"/>
        <v>Inviable Sanitariamente</v>
      </c>
      <c r="KBH476" s="44" t="str">
        <f t="shared" si="809"/>
        <v>Inviable Sanitariamente</v>
      </c>
      <c r="KBI476" s="44" t="str">
        <f t="shared" si="809"/>
        <v>Inviable Sanitariamente</v>
      </c>
      <c r="KBJ476" s="44" t="str">
        <f t="shared" si="809"/>
        <v>Inviable Sanitariamente</v>
      </c>
      <c r="KBK476" s="44" t="str">
        <f t="shared" si="809"/>
        <v>Inviable Sanitariamente</v>
      </c>
      <c r="KBL476" s="44" t="str">
        <f t="shared" si="810"/>
        <v>Inviable Sanitariamente</v>
      </c>
      <c r="KBM476" s="44" t="str">
        <f t="shared" si="810"/>
        <v>Inviable Sanitariamente</v>
      </c>
      <c r="KBN476" s="44" t="str">
        <f t="shared" si="810"/>
        <v>Inviable Sanitariamente</v>
      </c>
      <c r="KBO476" s="44" t="str">
        <f t="shared" si="810"/>
        <v>Inviable Sanitariamente</v>
      </c>
      <c r="KBP476" s="44" t="str">
        <f t="shared" si="810"/>
        <v>Inviable Sanitariamente</v>
      </c>
      <c r="KBQ476" s="44" t="str">
        <f t="shared" si="810"/>
        <v>Inviable Sanitariamente</v>
      </c>
      <c r="KBR476" s="44" t="str">
        <f t="shared" si="810"/>
        <v>Inviable Sanitariamente</v>
      </c>
      <c r="KBS476" s="44" t="str">
        <f t="shared" si="810"/>
        <v>Inviable Sanitariamente</v>
      </c>
      <c r="KBT476" s="44" t="str">
        <f t="shared" si="810"/>
        <v>Inviable Sanitariamente</v>
      </c>
      <c r="KBU476" s="44" t="str">
        <f t="shared" si="810"/>
        <v>Inviable Sanitariamente</v>
      </c>
      <c r="KBV476" s="44" t="str">
        <f t="shared" si="811"/>
        <v>Inviable Sanitariamente</v>
      </c>
      <c r="KBW476" s="44" t="str">
        <f t="shared" si="811"/>
        <v>Inviable Sanitariamente</v>
      </c>
      <c r="KBX476" s="44" t="str">
        <f t="shared" si="811"/>
        <v>Inviable Sanitariamente</v>
      </c>
      <c r="KBY476" s="44" t="str">
        <f t="shared" si="811"/>
        <v>Inviable Sanitariamente</v>
      </c>
      <c r="KBZ476" s="44" t="str">
        <f t="shared" si="811"/>
        <v>Inviable Sanitariamente</v>
      </c>
      <c r="KCA476" s="44" t="str">
        <f t="shared" si="811"/>
        <v>Inviable Sanitariamente</v>
      </c>
      <c r="KCB476" s="44" t="str">
        <f t="shared" si="811"/>
        <v>Inviable Sanitariamente</v>
      </c>
      <c r="KCC476" s="44" t="str">
        <f t="shared" si="811"/>
        <v>Inviable Sanitariamente</v>
      </c>
      <c r="KCD476" s="44" t="str">
        <f t="shared" si="811"/>
        <v>Inviable Sanitariamente</v>
      </c>
      <c r="KCE476" s="44" t="str">
        <f t="shared" si="811"/>
        <v>Inviable Sanitariamente</v>
      </c>
      <c r="KCF476" s="44" t="str">
        <f t="shared" si="812"/>
        <v>Inviable Sanitariamente</v>
      </c>
      <c r="KCG476" s="44" t="str">
        <f t="shared" si="812"/>
        <v>Inviable Sanitariamente</v>
      </c>
      <c r="KCH476" s="44" t="str">
        <f t="shared" si="812"/>
        <v>Inviable Sanitariamente</v>
      </c>
      <c r="KCI476" s="44" t="str">
        <f t="shared" si="812"/>
        <v>Inviable Sanitariamente</v>
      </c>
      <c r="KCJ476" s="44" t="str">
        <f t="shared" si="812"/>
        <v>Inviable Sanitariamente</v>
      </c>
      <c r="KCK476" s="44" t="str">
        <f t="shared" si="812"/>
        <v>Inviable Sanitariamente</v>
      </c>
      <c r="KCL476" s="44" t="str">
        <f t="shared" si="812"/>
        <v>Inviable Sanitariamente</v>
      </c>
      <c r="KCM476" s="44" t="str">
        <f t="shared" si="812"/>
        <v>Inviable Sanitariamente</v>
      </c>
      <c r="KCN476" s="44" t="str">
        <f t="shared" si="812"/>
        <v>Inviable Sanitariamente</v>
      </c>
      <c r="KCO476" s="44" t="str">
        <f t="shared" si="812"/>
        <v>Inviable Sanitariamente</v>
      </c>
      <c r="KCP476" s="44" t="str">
        <f t="shared" si="813"/>
        <v>Inviable Sanitariamente</v>
      </c>
      <c r="KCQ476" s="44" t="str">
        <f t="shared" si="813"/>
        <v>Inviable Sanitariamente</v>
      </c>
      <c r="KCR476" s="44" t="str">
        <f t="shared" si="813"/>
        <v>Inviable Sanitariamente</v>
      </c>
      <c r="KCS476" s="44" t="str">
        <f t="shared" si="813"/>
        <v>Inviable Sanitariamente</v>
      </c>
      <c r="KCT476" s="44" t="str">
        <f t="shared" si="813"/>
        <v>Inviable Sanitariamente</v>
      </c>
      <c r="KCU476" s="44" t="str">
        <f t="shared" si="813"/>
        <v>Inviable Sanitariamente</v>
      </c>
      <c r="KCV476" s="44" t="str">
        <f t="shared" si="813"/>
        <v>Inviable Sanitariamente</v>
      </c>
      <c r="KCW476" s="44" t="str">
        <f t="shared" si="813"/>
        <v>Inviable Sanitariamente</v>
      </c>
      <c r="KCX476" s="44" t="str">
        <f t="shared" si="813"/>
        <v>Inviable Sanitariamente</v>
      </c>
      <c r="KCY476" s="44" t="str">
        <f t="shared" si="813"/>
        <v>Inviable Sanitariamente</v>
      </c>
      <c r="KCZ476" s="44" t="str">
        <f t="shared" si="814"/>
        <v>Inviable Sanitariamente</v>
      </c>
      <c r="KDA476" s="44" t="str">
        <f t="shared" si="814"/>
        <v>Inviable Sanitariamente</v>
      </c>
      <c r="KDB476" s="44" t="str">
        <f t="shared" si="814"/>
        <v>Inviable Sanitariamente</v>
      </c>
      <c r="KDC476" s="44" t="str">
        <f t="shared" si="814"/>
        <v>Inviable Sanitariamente</v>
      </c>
      <c r="KDD476" s="44" t="str">
        <f t="shared" si="814"/>
        <v>Inviable Sanitariamente</v>
      </c>
      <c r="KDE476" s="44" t="str">
        <f t="shared" si="814"/>
        <v>Inviable Sanitariamente</v>
      </c>
      <c r="KDF476" s="44" t="str">
        <f t="shared" si="814"/>
        <v>Inviable Sanitariamente</v>
      </c>
      <c r="KDG476" s="44" t="str">
        <f t="shared" si="814"/>
        <v>Inviable Sanitariamente</v>
      </c>
      <c r="KDH476" s="44" t="str">
        <f t="shared" si="814"/>
        <v>Inviable Sanitariamente</v>
      </c>
      <c r="KDI476" s="44" t="str">
        <f t="shared" si="814"/>
        <v>Inviable Sanitariamente</v>
      </c>
      <c r="KDJ476" s="44" t="str">
        <f t="shared" si="815"/>
        <v>Inviable Sanitariamente</v>
      </c>
      <c r="KDK476" s="44" t="str">
        <f t="shared" si="815"/>
        <v>Inviable Sanitariamente</v>
      </c>
      <c r="KDL476" s="44" t="str">
        <f t="shared" si="815"/>
        <v>Inviable Sanitariamente</v>
      </c>
      <c r="KDM476" s="44" t="str">
        <f t="shared" si="815"/>
        <v>Inviable Sanitariamente</v>
      </c>
      <c r="KDN476" s="44" t="str">
        <f t="shared" si="815"/>
        <v>Inviable Sanitariamente</v>
      </c>
      <c r="KDO476" s="44" t="str">
        <f t="shared" si="815"/>
        <v>Inviable Sanitariamente</v>
      </c>
      <c r="KDP476" s="44" t="str">
        <f t="shared" si="815"/>
        <v>Inviable Sanitariamente</v>
      </c>
      <c r="KDQ476" s="44" t="str">
        <f t="shared" si="815"/>
        <v>Inviable Sanitariamente</v>
      </c>
      <c r="KDR476" s="44" t="str">
        <f t="shared" si="815"/>
        <v>Inviable Sanitariamente</v>
      </c>
      <c r="KDS476" s="44" t="str">
        <f t="shared" si="815"/>
        <v>Inviable Sanitariamente</v>
      </c>
      <c r="KDT476" s="44" t="str">
        <f t="shared" si="816"/>
        <v>Inviable Sanitariamente</v>
      </c>
      <c r="KDU476" s="44" t="str">
        <f t="shared" si="816"/>
        <v>Inviable Sanitariamente</v>
      </c>
      <c r="KDV476" s="44" t="str">
        <f t="shared" si="816"/>
        <v>Inviable Sanitariamente</v>
      </c>
      <c r="KDW476" s="44" t="str">
        <f t="shared" si="816"/>
        <v>Inviable Sanitariamente</v>
      </c>
      <c r="KDX476" s="44" t="str">
        <f t="shared" si="816"/>
        <v>Inviable Sanitariamente</v>
      </c>
      <c r="KDY476" s="44" t="str">
        <f t="shared" si="816"/>
        <v>Inviable Sanitariamente</v>
      </c>
      <c r="KDZ476" s="44" t="str">
        <f t="shared" si="816"/>
        <v>Inviable Sanitariamente</v>
      </c>
      <c r="KEA476" s="44" t="str">
        <f t="shared" si="816"/>
        <v>Inviable Sanitariamente</v>
      </c>
      <c r="KEB476" s="44" t="str">
        <f t="shared" si="816"/>
        <v>Inviable Sanitariamente</v>
      </c>
      <c r="KEC476" s="44" t="str">
        <f t="shared" si="816"/>
        <v>Inviable Sanitariamente</v>
      </c>
      <c r="KED476" s="44" t="str">
        <f t="shared" si="817"/>
        <v>Inviable Sanitariamente</v>
      </c>
      <c r="KEE476" s="44" t="str">
        <f t="shared" si="817"/>
        <v>Inviable Sanitariamente</v>
      </c>
      <c r="KEF476" s="44" t="str">
        <f t="shared" si="817"/>
        <v>Inviable Sanitariamente</v>
      </c>
      <c r="KEG476" s="44" t="str">
        <f t="shared" si="817"/>
        <v>Inviable Sanitariamente</v>
      </c>
      <c r="KEH476" s="44" t="str">
        <f t="shared" si="817"/>
        <v>Inviable Sanitariamente</v>
      </c>
      <c r="KEI476" s="44" t="str">
        <f t="shared" si="817"/>
        <v>Inviable Sanitariamente</v>
      </c>
      <c r="KEJ476" s="44" t="str">
        <f t="shared" si="817"/>
        <v>Inviable Sanitariamente</v>
      </c>
      <c r="KEK476" s="44" t="str">
        <f t="shared" si="817"/>
        <v>Inviable Sanitariamente</v>
      </c>
      <c r="KEL476" s="44" t="str">
        <f t="shared" si="817"/>
        <v>Inviable Sanitariamente</v>
      </c>
      <c r="KEM476" s="44" t="str">
        <f t="shared" si="817"/>
        <v>Inviable Sanitariamente</v>
      </c>
      <c r="KEN476" s="44" t="str">
        <f t="shared" si="818"/>
        <v>Inviable Sanitariamente</v>
      </c>
      <c r="KEO476" s="44" t="str">
        <f t="shared" si="818"/>
        <v>Inviable Sanitariamente</v>
      </c>
      <c r="KEP476" s="44" t="str">
        <f t="shared" si="818"/>
        <v>Inviable Sanitariamente</v>
      </c>
      <c r="KEQ476" s="44" t="str">
        <f t="shared" si="818"/>
        <v>Inviable Sanitariamente</v>
      </c>
      <c r="KER476" s="44" t="str">
        <f t="shared" si="818"/>
        <v>Inviable Sanitariamente</v>
      </c>
      <c r="KES476" s="44" t="str">
        <f t="shared" si="818"/>
        <v>Inviable Sanitariamente</v>
      </c>
      <c r="KET476" s="44" t="str">
        <f t="shared" si="818"/>
        <v>Inviable Sanitariamente</v>
      </c>
      <c r="KEU476" s="44" t="str">
        <f t="shared" si="818"/>
        <v>Inviable Sanitariamente</v>
      </c>
      <c r="KEV476" s="44" t="str">
        <f t="shared" si="818"/>
        <v>Inviable Sanitariamente</v>
      </c>
      <c r="KEW476" s="44" t="str">
        <f t="shared" si="818"/>
        <v>Inviable Sanitariamente</v>
      </c>
      <c r="KEX476" s="44" t="str">
        <f t="shared" si="819"/>
        <v>Inviable Sanitariamente</v>
      </c>
      <c r="KEY476" s="44" t="str">
        <f t="shared" si="819"/>
        <v>Inviable Sanitariamente</v>
      </c>
      <c r="KEZ476" s="44" t="str">
        <f t="shared" si="819"/>
        <v>Inviable Sanitariamente</v>
      </c>
      <c r="KFA476" s="44" t="str">
        <f t="shared" si="819"/>
        <v>Inviable Sanitariamente</v>
      </c>
      <c r="KFB476" s="44" t="str">
        <f t="shared" si="819"/>
        <v>Inviable Sanitariamente</v>
      </c>
      <c r="KFC476" s="44" t="str">
        <f t="shared" si="819"/>
        <v>Inviable Sanitariamente</v>
      </c>
      <c r="KFD476" s="44" t="str">
        <f t="shared" si="819"/>
        <v>Inviable Sanitariamente</v>
      </c>
      <c r="KFE476" s="44" t="str">
        <f t="shared" si="819"/>
        <v>Inviable Sanitariamente</v>
      </c>
      <c r="KFF476" s="44" t="str">
        <f t="shared" si="819"/>
        <v>Inviable Sanitariamente</v>
      </c>
      <c r="KFG476" s="44" t="str">
        <f t="shared" si="819"/>
        <v>Inviable Sanitariamente</v>
      </c>
      <c r="KFH476" s="44" t="str">
        <f t="shared" si="820"/>
        <v>Inviable Sanitariamente</v>
      </c>
      <c r="KFI476" s="44" t="str">
        <f t="shared" si="820"/>
        <v>Inviable Sanitariamente</v>
      </c>
      <c r="KFJ476" s="44" t="str">
        <f t="shared" si="820"/>
        <v>Inviable Sanitariamente</v>
      </c>
      <c r="KFK476" s="44" t="str">
        <f t="shared" si="820"/>
        <v>Inviable Sanitariamente</v>
      </c>
      <c r="KFL476" s="44" t="str">
        <f t="shared" si="820"/>
        <v>Inviable Sanitariamente</v>
      </c>
      <c r="KFM476" s="44" t="str">
        <f t="shared" si="820"/>
        <v>Inviable Sanitariamente</v>
      </c>
      <c r="KFN476" s="44" t="str">
        <f t="shared" si="820"/>
        <v>Inviable Sanitariamente</v>
      </c>
      <c r="KFO476" s="44" t="str">
        <f t="shared" si="820"/>
        <v>Inviable Sanitariamente</v>
      </c>
      <c r="KFP476" s="44" t="str">
        <f t="shared" si="820"/>
        <v>Inviable Sanitariamente</v>
      </c>
      <c r="KFQ476" s="44" t="str">
        <f t="shared" si="820"/>
        <v>Inviable Sanitariamente</v>
      </c>
      <c r="KFR476" s="44" t="str">
        <f t="shared" si="821"/>
        <v>Inviable Sanitariamente</v>
      </c>
      <c r="KFS476" s="44" t="str">
        <f t="shared" si="821"/>
        <v>Inviable Sanitariamente</v>
      </c>
      <c r="KFT476" s="44" t="str">
        <f t="shared" si="821"/>
        <v>Inviable Sanitariamente</v>
      </c>
      <c r="KFU476" s="44" t="str">
        <f t="shared" si="821"/>
        <v>Inviable Sanitariamente</v>
      </c>
      <c r="KFV476" s="44" t="str">
        <f t="shared" si="821"/>
        <v>Inviable Sanitariamente</v>
      </c>
      <c r="KFW476" s="44" t="str">
        <f t="shared" si="821"/>
        <v>Inviable Sanitariamente</v>
      </c>
      <c r="KFX476" s="44" t="str">
        <f t="shared" si="821"/>
        <v>Inviable Sanitariamente</v>
      </c>
      <c r="KFY476" s="44" t="str">
        <f t="shared" si="821"/>
        <v>Inviable Sanitariamente</v>
      </c>
      <c r="KFZ476" s="44" t="str">
        <f t="shared" si="821"/>
        <v>Inviable Sanitariamente</v>
      </c>
      <c r="KGA476" s="44" t="str">
        <f t="shared" si="821"/>
        <v>Inviable Sanitariamente</v>
      </c>
      <c r="KGB476" s="44" t="str">
        <f t="shared" si="822"/>
        <v>Inviable Sanitariamente</v>
      </c>
      <c r="KGC476" s="44" t="str">
        <f t="shared" si="822"/>
        <v>Inviable Sanitariamente</v>
      </c>
      <c r="KGD476" s="44" t="str">
        <f t="shared" si="822"/>
        <v>Inviable Sanitariamente</v>
      </c>
      <c r="KGE476" s="44" t="str">
        <f t="shared" si="822"/>
        <v>Inviable Sanitariamente</v>
      </c>
      <c r="KGF476" s="44" t="str">
        <f t="shared" si="822"/>
        <v>Inviable Sanitariamente</v>
      </c>
      <c r="KGG476" s="44" t="str">
        <f t="shared" si="822"/>
        <v>Inviable Sanitariamente</v>
      </c>
      <c r="KGH476" s="44" t="str">
        <f t="shared" si="822"/>
        <v>Inviable Sanitariamente</v>
      </c>
      <c r="KGI476" s="44" t="str">
        <f t="shared" si="822"/>
        <v>Inviable Sanitariamente</v>
      </c>
      <c r="KGJ476" s="44" t="str">
        <f t="shared" si="822"/>
        <v>Inviable Sanitariamente</v>
      </c>
      <c r="KGK476" s="44" t="str">
        <f t="shared" si="822"/>
        <v>Inviable Sanitariamente</v>
      </c>
      <c r="KGL476" s="44" t="str">
        <f t="shared" si="823"/>
        <v>Inviable Sanitariamente</v>
      </c>
      <c r="KGM476" s="44" t="str">
        <f t="shared" si="823"/>
        <v>Inviable Sanitariamente</v>
      </c>
      <c r="KGN476" s="44" t="str">
        <f t="shared" si="823"/>
        <v>Inviable Sanitariamente</v>
      </c>
      <c r="KGO476" s="44" t="str">
        <f t="shared" si="823"/>
        <v>Inviable Sanitariamente</v>
      </c>
      <c r="KGP476" s="44" t="str">
        <f t="shared" si="823"/>
        <v>Inviable Sanitariamente</v>
      </c>
      <c r="KGQ476" s="44" t="str">
        <f t="shared" si="823"/>
        <v>Inviable Sanitariamente</v>
      </c>
      <c r="KGR476" s="44" t="str">
        <f t="shared" si="823"/>
        <v>Inviable Sanitariamente</v>
      </c>
      <c r="KGS476" s="44" t="str">
        <f t="shared" si="823"/>
        <v>Inviable Sanitariamente</v>
      </c>
      <c r="KGT476" s="44" t="str">
        <f t="shared" si="823"/>
        <v>Inviable Sanitariamente</v>
      </c>
      <c r="KGU476" s="44" t="str">
        <f t="shared" si="823"/>
        <v>Inviable Sanitariamente</v>
      </c>
      <c r="KGV476" s="44" t="str">
        <f t="shared" si="824"/>
        <v>Inviable Sanitariamente</v>
      </c>
      <c r="KGW476" s="44" t="str">
        <f t="shared" si="824"/>
        <v>Inviable Sanitariamente</v>
      </c>
      <c r="KGX476" s="44" t="str">
        <f t="shared" si="824"/>
        <v>Inviable Sanitariamente</v>
      </c>
      <c r="KGY476" s="44" t="str">
        <f t="shared" si="824"/>
        <v>Inviable Sanitariamente</v>
      </c>
      <c r="KGZ476" s="44" t="str">
        <f t="shared" si="824"/>
        <v>Inviable Sanitariamente</v>
      </c>
      <c r="KHA476" s="44" t="str">
        <f t="shared" si="824"/>
        <v>Inviable Sanitariamente</v>
      </c>
      <c r="KHB476" s="44" t="str">
        <f t="shared" si="824"/>
        <v>Inviable Sanitariamente</v>
      </c>
      <c r="KHC476" s="44" t="str">
        <f t="shared" si="824"/>
        <v>Inviable Sanitariamente</v>
      </c>
      <c r="KHD476" s="44" t="str">
        <f t="shared" si="824"/>
        <v>Inviable Sanitariamente</v>
      </c>
      <c r="KHE476" s="44" t="str">
        <f t="shared" si="824"/>
        <v>Inviable Sanitariamente</v>
      </c>
      <c r="KHF476" s="44" t="str">
        <f t="shared" si="825"/>
        <v>Inviable Sanitariamente</v>
      </c>
      <c r="KHG476" s="44" t="str">
        <f t="shared" si="825"/>
        <v>Inviable Sanitariamente</v>
      </c>
      <c r="KHH476" s="44" t="str">
        <f t="shared" si="825"/>
        <v>Inviable Sanitariamente</v>
      </c>
      <c r="KHI476" s="44" t="str">
        <f t="shared" si="825"/>
        <v>Inviable Sanitariamente</v>
      </c>
      <c r="KHJ476" s="44" t="str">
        <f t="shared" si="825"/>
        <v>Inviable Sanitariamente</v>
      </c>
      <c r="KHK476" s="44" t="str">
        <f t="shared" si="825"/>
        <v>Inviable Sanitariamente</v>
      </c>
      <c r="KHL476" s="44" t="str">
        <f t="shared" si="825"/>
        <v>Inviable Sanitariamente</v>
      </c>
      <c r="KHM476" s="44" t="str">
        <f t="shared" si="825"/>
        <v>Inviable Sanitariamente</v>
      </c>
      <c r="KHN476" s="44" t="str">
        <f t="shared" si="825"/>
        <v>Inviable Sanitariamente</v>
      </c>
      <c r="KHO476" s="44" t="str">
        <f t="shared" si="825"/>
        <v>Inviable Sanitariamente</v>
      </c>
      <c r="KHP476" s="44" t="str">
        <f t="shared" si="826"/>
        <v>Inviable Sanitariamente</v>
      </c>
      <c r="KHQ476" s="44" t="str">
        <f t="shared" si="826"/>
        <v>Inviable Sanitariamente</v>
      </c>
      <c r="KHR476" s="44" t="str">
        <f t="shared" si="826"/>
        <v>Inviable Sanitariamente</v>
      </c>
      <c r="KHS476" s="44" t="str">
        <f t="shared" si="826"/>
        <v>Inviable Sanitariamente</v>
      </c>
      <c r="KHT476" s="44" t="str">
        <f t="shared" si="826"/>
        <v>Inviable Sanitariamente</v>
      </c>
      <c r="KHU476" s="44" t="str">
        <f t="shared" si="826"/>
        <v>Inviable Sanitariamente</v>
      </c>
      <c r="KHV476" s="44" t="str">
        <f t="shared" si="826"/>
        <v>Inviable Sanitariamente</v>
      </c>
      <c r="KHW476" s="44" t="str">
        <f t="shared" si="826"/>
        <v>Inviable Sanitariamente</v>
      </c>
      <c r="KHX476" s="44" t="str">
        <f t="shared" si="826"/>
        <v>Inviable Sanitariamente</v>
      </c>
      <c r="KHY476" s="44" t="str">
        <f t="shared" si="826"/>
        <v>Inviable Sanitariamente</v>
      </c>
      <c r="KHZ476" s="44" t="str">
        <f t="shared" si="827"/>
        <v>Inviable Sanitariamente</v>
      </c>
      <c r="KIA476" s="44" t="str">
        <f t="shared" si="827"/>
        <v>Inviable Sanitariamente</v>
      </c>
      <c r="KIB476" s="44" t="str">
        <f t="shared" si="827"/>
        <v>Inviable Sanitariamente</v>
      </c>
      <c r="KIC476" s="44" t="str">
        <f t="shared" si="827"/>
        <v>Inviable Sanitariamente</v>
      </c>
      <c r="KID476" s="44" t="str">
        <f t="shared" si="827"/>
        <v>Inviable Sanitariamente</v>
      </c>
      <c r="KIE476" s="44" t="str">
        <f t="shared" si="827"/>
        <v>Inviable Sanitariamente</v>
      </c>
      <c r="KIF476" s="44" t="str">
        <f t="shared" si="827"/>
        <v>Inviable Sanitariamente</v>
      </c>
      <c r="KIG476" s="44" t="str">
        <f t="shared" si="827"/>
        <v>Inviable Sanitariamente</v>
      </c>
      <c r="KIH476" s="44" t="str">
        <f t="shared" si="827"/>
        <v>Inviable Sanitariamente</v>
      </c>
      <c r="KII476" s="44" t="str">
        <f t="shared" si="827"/>
        <v>Inviable Sanitariamente</v>
      </c>
      <c r="KIJ476" s="44" t="str">
        <f t="shared" si="828"/>
        <v>Inviable Sanitariamente</v>
      </c>
      <c r="KIK476" s="44" t="str">
        <f t="shared" si="828"/>
        <v>Inviable Sanitariamente</v>
      </c>
      <c r="KIL476" s="44" t="str">
        <f t="shared" si="828"/>
        <v>Inviable Sanitariamente</v>
      </c>
      <c r="KIM476" s="44" t="str">
        <f t="shared" si="828"/>
        <v>Inviable Sanitariamente</v>
      </c>
      <c r="KIN476" s="44" t="str">
        <f t="shared" si="828"/>
        <v>Inviable Sanitariamente</v>
      </c>
      <c r="KIO476" s="44" t="str">
        <f t="shared" si="828"/>
        <v>Inviable Sanitariamente</v>
      </c>
      <c r="KIP476" s="44" t="str">
        <f t="shared" si="828"/>
        <v>Inviable Sanitariamente</v>
      </c>
      <c r="KIQ476" s="44" t="str">
        <f t="shared" si="828"/>
        <v>Inviable Sanitariamente</v>
      </c>
      <c r="KIR476" s="44" t="str">
        <f t="shared" si="828"/>
        <v>Inviable Sanitariamente</v>
      </c>
      <c r="KIS476" s="44" t="str">
        <f t="shared" si="828"/>
        <v>Inviable Sanitariamente</v>
      </c>
      <c r="KIT476" s="44" t="str">
        <f t="shared" si="829"/>
        <v>Inviable Sanitariamente</v>
      </c>
      <c r="KIU476" s="44" t="str">
        <f t="shared" si="829"/>
        <v>Inviable Sanitariamente</v>
      </c>
      <c r="KIV476" s="44" t="str">
        <f t="shared" si="829"/>
        <v>Inviable Sanitariamente</v>
      </c>
      <c r="KIW476" s="44" t="str">
        <f t="shared" si="829"/>
        <v>Inviable Sanitariamente</v>
      </c>
      <c r="KIX476" s="44" t="str">
        <f t="shared" si="829"/>
        <v>Inviable Sanitariamente</v>
      </c>
      <c r="KIY476" s="44" t="str">
        <f t="shared" si="829"/>
        <v>Inviable Sanitariamente</v>
      </c>
      <c r="KIZ476" s="44" t="str">
        <f t="shared" si="829"/>
        <v>Inviable Sanitariamente</v>
      </c>
      <c r="KJA476" s="44" t="str">
        <f t="shared" si="829"/>
        <v>Inviable Sanitariamente</v>
      </c>
      <c r="KJB476" s="44" t="str">
        <f t="shared" si="829"/>
        <v>Inviable Sanitariamente</v>
      </c>
      <c r="KJC476" s="44" t="str">
        <f t="shared" si="829"/>
        <v>Inviable Sanitariamente</v>
      </c>
      <c r="KJD476" s="44" t="str">
        <f t="shared" si="830"/>
        <v>Inviable Sanitariamente</v>
      </c>
      <c r="KJE476" s="44" t="str">
        <f t="shared" si="830"/>
        <v>Inviable Sanitariamente</v>
      </c>
      <c r="KJF476" s="44" t="str">
        <f t="shared" si="830"/>
        <v>Inviable Sanitariamente</v>
      </c>
      <c r="KJG476" s="44" t="str">
        <f t="shared" si="830"/>
        <v>Inviable Sanitariamente</v>
      </c>
      <c r="KJH476" s="44" t="str">
        <f t="shared" si="830"/>
        <v>Inviable Sanitariamente</v>
      </c>
      <c r="KJI476" s="44" t="str">
        <f t="shared" si="830"/>
        <v>Inviable Sanitariamente</v>
      </c>
      <c r="KJJ476" s="44" t="str">
        <f t="shared" si="830"/>
        <v>Inviable Sanitariamente</v>
      </c>
      <c r="KJK476" s="44" t="str">
        <f t="shared" si="830"/>
        <v>Inviable Sanitariamente</v>
      </c>
      <c r="KJL476" s="44" t="str">
        <f t="shared" si="830"/>
        <v>Inviable Sanitariamente</v>
      </c>
      <c r="KJM476" s="44" t="str">
        <f t="shared" si="830"/>
        <v>Inviable Sanitariamente</v>
      </c>
      <c r="KJN476" s="44" t="str">
        <f t="shared" si="831"/>
        <v>Inviable Sanitariamente</v>
      </c>
      <c r="KJO476" s="44" t="str">
        <f t="shared" si="831"/>
        <v>Inviable Sanitariamente</v>
      </c>
      <c r="KJP476" s="44" t="str">
        <f t="shared" si="831"/>
        <v>Inviable Sanitariamente</v>
      </c>
      <c r="KJQ476" s="44" t="str">
        <f t="shared" si="831"/>
        <v>Inviable Sanitariamente</v>
      </c>
      <c r="KJR476" s="44" t="str">
        <f t="shared" si="831"/>
        <v>Inviable Sanitariamente</v>
      </c>
      <c r="KJS476" s="44" t="str">
        <f t="shared" si="831"/>
        <v>Inviable Sanitariamente</v>
      </c>
      <c r="KJT476" s="44" t="str">
        <f t="shared" si="831"/>
        <v>Inviable Sanitariamente</v>
      </c>
      <c r="KJU476" s="44" t="str">
        <f t="shared" si="831"/>
        <v>Inviable Sanitariamente</v>
      </c>
      <c r="KJV476" s="44" t="str">
        <f t="shared" si="831"/>
        <v>Inviable Sanitariamente</v>
      </c>
      <c r="KJW476" s="44" t="str">
        <f t="shared" si="831"/>
        <v>Inviable Sanitariamente</v>
      </c>
      <c r="KJX476" s="44" t="str">
        <f t="shared" si="832"/>
        <v>Inviable Sanitariamente</v>
      </c>
      <c r="KJY476" s="44" t="str">
        <f t="shared" si="832"/>
        <v>Inviable Sanitariamente</v>
      </c>
      <c r="KJZ476" s="44" t="str">
        <f t="shared" si="832"/>
        <v>Inviable Sanitariamente</v>
      </c>
      <c r="KKA476" s="44" t="str">
        <f t="shared" si="832"/>
        <v>Inviable Sanitariamente</v>
      </c>
      <c r="KKB476" s="44" t="str">
        <f t="shared" si="832"/>
        <v>Inviable Sanitariamente</v>
      </c>
      <c r="KKC476" s="44" t="str">
        <f t="shared" si="832"/>
        <v>Inviable Sanitariamente</v>
      </c>
      <c r="KKD476" s="44" t="str">
        <f t="shared" si="832"/>
        <v>Inviable Sanitariamente</v>
      </c>
      <c r="KKE476" s="44" t="str">
        <f t="shared" si="832"/>
        <v>Inviable Sanitariamente</v>
      </c>
      <c r="KKF476" s="44" t="str">
        <f t="shared" si="832"/>
        <v>Inviable Sanitariamente</v>
      </c>
      <c r="KKG476" s="44" t="str">
        <f t="shared" si="832"/>
        <v>Inviable Sanitariamente</v>
      </c>
      <c r="KKH476" s="44" t="str">
        <f t="shared" si="833"/>
        <v>Inviable Sanitariamente</v>
      </c>
      <c r="KKI476" s="44" t="str">
        <f t="shared" si="833"/>
        <v>Inviable Sanitariamente</v>
      </c>
      <c r="KKJ476" s="44" t="str">
        <f t="shared" si="833"/>
        <v>Inviable Sanitariamente</v>
      </c>
      <c r="KKK476" s="44" t="str">
        <f t="shared" si="833"/>
        <v>Inviable Sanitariamente</v>
      </c>
      <c r="KKL476" s="44" t="str">
        <f t="shared" si="833"/>
        <v>Inviable Sanitariamente</v>
      </c>
      <c r="KKM476" s="44" t="str">
        <f t="shared" si="833"/>
        <v>Inviable Sanitariamente</v>
      </c>
      <c r="KKN476" s="44" t="str">
        <f t="shared" si="833"/>
        <v>Inviable Sanitariamente</v>
      </c>
      <c r="KKO476" s="44" t="str">
        <f t="shared" si="833"/>
        <v>Inviable Sanitariamente</v>
      </c>
      <c r="KKP476" s="44" t="str">
        <f t="shared" si="833"/>
        <v>Inviable Sanitariamente</v>
      </c>
      <c r="KKQ476" s="44" t="str">
        <f t="shared" si="833"/>
        <v>Inviable Sanitariamente</v>
      </c>
      <c r="KKR476" s="44" t="str">
        <f t="shared" si="834"/>
        <v>Inviable Sanitariamente</v>
      </c>
      <c r="KKS476" s="44" t="str">
        <f t="shared" si="834"/>
        <v>Inviable Sanitariamente</v>
      </c>
      <c r="KKT476" s="44" t="str">
        <f t="shared" si="834"/>
        <v>Inviable Sanitariamente</v>
      </c>
      <c r="KKU476" s="44" t="str">
        <f t="shared" si="834"/>
        <v>Inviable Sanitariamente</v>
      </c>
      <c r="KKV476" s="44" t="str">
        <f t="shared" si="834"/>
        <v>Inviable Sanitariamente</v>
      </c>
      <c r="KKW476" s="44" t="str">
        <f t="shared" si="834"/>
        <v>Inviable Sanitariamente</v>
      </c>
      <c r="KKX476" s="44" t="str">
        <f t="shared" si="834"/>
        <v>Inviable Sanitariamente</v>
      </c>
      <c r="KKY476" s="44" t="str">
        <f t="shared" si="834"/>
        <v>Inviable Sanitariamente</v>
      </c>
      <c r="KKZ476" s="44" t="str">
        <f t="shared" si="834"/>
        <v>Inviable Sanitariamente</v>
      </c>
      <c r="KLA476" s="44" t="str">
        <f t="shared" si="834"/>
        <v>Inviable Sanitariamente</v>
      </c>
      <c r="KLB476" s="44" t="str">
        <f t="shared" si="835"/>
        <v>Inviable Sanitariamente</v>
      </c>
      <c r="KLC476" s="44" t="str">
        <f t="shared" si="835"/>
        <v>Inviable Sanitariamente</v>
      </c>
      <c r="KLD476" s="44" t="str">
        <f t="shared" si="835"/>
        <v>Inviable Sanitariamente</v>
      </c>
      <c r="KLE476" s="44" t="str">
        <f t="shared" si="835"/>
        <v>Inviable Sanitariamente</v>
      </c>
      <c r="KLF476" s="44" t="str">
        <f t="shared" si="835"/>
        <v>Inviable Sanitariamente</v>
      </c>
      <c r="KLG476" s="44" t="str">
        <f t="shared" si="835"/>
        <v>Inviable Sanitariamente</v>
      </c>
      <c r="KLH476" s="44" t="str">
        <f t="shared" si="835"/>
        <v>Inviable Sanitariamente</v>
      </c>
      <c r="KLI476" s="44" t="str">
        <f t="shared" si="835"/>
        <v>Inviable Sanitariamente</v>
      </c>
      <c r="KLJ476" s="44" t="str">
        <f t="shared" si="835"/>
        <v>Inviable Sanitariamente</v>
      </c>
      <c r="KLK476" s="44" t="str">
        <f t="shared" si="835"/>
        <v>Inviable Sanitariamente</v>
      </c>
      <c r="KLL476" s="44" t="str">
        <f t="shared" si="836"/>
        <v>Inviable Sanitariamente</v>
      </c>
      <c r="KLM476" s="44" t="str">
        <f t="shared" si="836"/>
        <v>Inviable Sanitariamente</v>
      </c>
      <c r="KLN476" s="44" t="str">
        <f t="shared" si="836"/>
        <v>Inviable Sanitariamente</v>
      </c>
      <c r="KLO476" s="44" t="str">
        <f t="shared" si="836"/>
        <v>Inviable Sanitariamente</v>
      </c>
      <c r="KLP476" s="44" t="str">
        <f t="shared" si="836"/>
        <v>Inviable Sanitariamente</v>
      </c>
      <c r="KLQ476" s="44" t="str">
        <f t="shared" si="836"/>
        <v>Inviable Sanitariamente</v>
      </c>
      <c r="KLR476" s="44" t="str">
        <f t="shared" si="836"/>
        <v>Inviable Sanitariamente</v>
      </c>
      <c r="KLS476" s="44" t="str">
        <f t="shared" si="836"/>
        <v>Inviable Sanitariamente</v>
      </c>
      <c r="KLT476" s="44" t="str">
        <f t="shared" si="836"/>
        <v>Inviable Sanitariamente</v>
      </c>
      <c r="KLU476" s="44" t="str">
        <f t="shared" si="836"/>
        <v>Inviable Sanitariamente</v>
      </c>
      <c r="KLV476" s="44" t="str">
        <f t="shared" si="837"/>
        <v>Inviable Sanitariamente</v>
      </c>
      <c r="KLW476" s="44" t="str">
        <f t="shared" si="837"/>
        <v>Inviable Sanitariamente</v>
      </c>
      <c r="KLX476" s="44" t="str">
        <f t="shared" si="837"/>
        <v>Inviable Sanitariamente</v>
      </c>
      <c r="KLY476" s="44" t="str">
        <f t="shared" si="837"/>
        <v>Inviable Sanitariamente</v>
      </c>
      <c r="KLZ476" s="44" t="str">
        <f t="shared" si="837"/>
        <v>Inviable Sanitariamente</v>
      </c>
      <c r="KMA476" s="44" t="str">
        <f t="shared" si="837"/>
        <v>Inviable Sanitariamente</v>
      </c>
      <c r="KMB476" s="44" t="str">
        <f t="shared" si="837"/>
        <v>Inviable Sanitariamente</v>
      </c>
      <c r="KMC476" s="44" t="str">
        <f t="shared" si="837"/>
        <v>Inviable Sanitariamente</v>
      </c>
      <c r="KMD476" s="44" t="str">
        <f t="shared" si="837"/>
        <v>Inviable Sanitariamente</v>
      </c>
      <c r="KME476" s="44" t="str">
        <f t="shared" si="837"/>
        <v>Inviable Sanitariamente</v>
      </c>
      <c r="KMF476" s="44" t="str">
        <f t="shared" si="838"/>
        <v>Inviable Sanitariamente</v>
      </c>
      <c r="KMG476" s="44" t="str">
        <f t="shared" si="838"/>
        <v>Inviable Sanitariamente</v>
      </c>
      <c r="KMH476" s="44" t="str">
        <f t="shared" si="838"/>
        <v>Inviable Sanitariamente</v>
      </c>
      <c r="KMI476" s="44" t="str">
        <f t="shared" si="838"/>
        <v>Inviable Sanitariamente</v>
      </c>
      <c r="KMJ476" s="44" t="str">
        <f t="shared" si="838"/>
        <v>Inviable Sanitariamente</v>
      </c>
      <c r="KMK476" s="44" t="str">
        <f t="shared" si="838"/>
        <v>Inviable Sanitariamente</v>
      </c>
      <c r="KML476" s="44" t="str">
        <f t="shared" si="838"/>
        <v>Inviable Sanitariamente</v>
      </c>
      <c r="KMM476" s="44" t="str">
        <f t="shared" si="838"/>
        <v>Inviable Sanitariamente</v>
      </c>
      <c r="KMN476" s="44" t="str">
        <f t="shared" si="838"/>
        <v>Inviable Sanitariamente</v>
      </c>
      <c r="KMO476" s="44" t="str">
        <f t="shared" si="838"/>
        <v>Inviable Sanitariamente</v>
      </c>
      <c r="KMP476" s="44" t="str">
        <f t="shared" si="839"/>
        <v>Inviable Sanitariamente</v>
      </c>
      <c r="KMQ476" s="44" t="str">
        <f t="shared" si="839"/>
        <v>Inviable Sanitariamente</v>
      </c>
      <c r="KMR476" s="44" t="str">
        <f t="shared" si="839"/>
        <v>Inviable Sanitariamente</v>
      </c>
      <c r="KMS476" s="44" t="str">
        <f t="shared" si="839"/>
        <v>Inviable Sanitariamente</v>
      </c>
      <c r="KMT476" s="44" t="str">
        <f t="shared" si="839"/>
        <v>Inviable Sanitariamente</v>
      </c>
      <c r="KMU476" s="44" t="str">
        <f t="shared" si="839"/>
        <v>Inviable Sanitariamente</v>
      </c>
      <c r="KMV476" s="44" t="str">
        <f t="shared" si="839"/>
        <v>Inviable Sanitariamente</v>
      </c>
      <c r="KMW476" s="44" t="str">
        <f t="shared" si="839"/>
        <v>Inviable Sanitariamente</v>
      </c>
      <c r="KMX476" s="44" t="str">
        <f t="shared" si="839"/>
        <v>Inviable Sanitariamente</v>
      </c>
      <c r="KMY476" s="44" t="str">
        <f t="shared" si="839"/>
        <v>Inviable Sanitariamente</v>
      </c>
      <c r="KMZ476" s="44" t="str">
        <f t="shared" si="840"/>
        <v>Inviable Sanitariamente</v>
      </c>
      <c r="KNA476" s="44" t="str">
        <f t="shared" si="840"/>
        <v>Inviable Sanitariamente</v>
      </c>
      <c r="KNB476" s="44" t="str">
        <f t="shared" si="840"/>
        <v>Inviable Sanitariamente</v>
      </c>
      <c r="KNC476" s="44" t="str">
        <f t="shared" si="840"/>
        <v>Inviable Sanitariamente</v>
      </c>
      <c r="KND476" s="44" t="str">
        <f t="shared" si="840"/>
        <v>Inviable Sanitariamente</v>
      </c>
      <c r="KNE476" s="44" t="str">
        <f t="shared" si="840"/>
        <v>Inviable Sanitariamente</v>
      </c>
      <c r="KNF476" s="44" t="str">
        <f t="shared" si="840"/>
        <v>Inviable Sanitariamente</v>
      </c>
      <c r="KNG476" s="44" t="str">
        <f t="shared" si="840"/>
        <v>Inviable Sanitariamente</v>
      </c>
      <c r="KNH476" s="44" t="str">
        <f t="shared" si="840"/>
        <v>Inviable Sanitariamente</v>
      </c>
      <c r="KNI476" s="44" t="str">
        <f t="shared" si="840"/>
        <v>Inviable Sanitariamente</v>
      </c>
      <c r="KNJ476" s="44" t="str">
        <f t="shared" si="841"/>
        <v>Inviable Sanitariamente</v>
      </c>
      <c r="KNK476" s="44" t="str">
        <f t="shared" si="841"/>
        <v>Inviable Sanitariamente</v>
      </c>
      <c r="KNL476" s="44" t="str">
        <f t="shared" si="841"/>
        <v>Inviable Sanitariamente</v>
      </c>
      <c r="KNM476" s="44" t="str">
        <f t="shared" si="841"/>
        <v>Inviable Sanitariamente</v>
      </c>
      <c r="KNN476" s="44" t="str">
        <f t="shared" si="841"/>
        <v>Inviable Sanitariamente</v>
      </c>
      <c r="KNO476" s="44" t="str">
        <f t="shared" si="841"/>
        <v>Inviable Sanitariamente</v>
      </c>
      <c r="KNP476" s="44" t="str">
        <f t="shared" si="841"/>
        <v>Inviable Sanitariamente</v>
      </c>
      <c r="KNQ476" s="44" t="str">
        <f t="shared" si="841"/>
        <v>Inviable Sanitariamente</v>
      </c>
      <c r="KNR476" s="44" t="str">
        <f t="shared" si="841"/>
        <v>Inviable Sanitariamente</v>
      </c>
      <c r="KNS476" s="44" t="str">
        <f t="shared" si="841"/>
        <v>Inviable Sanitariamente</v>
      </c>
      <c r="KNT476" s="44" t="str">
        <f t="shared" si="842"/>
        <v>Inviable Sanitariamente</v>
      </c>
      <c r="KNU476" s="44" t="str">
        <f t="shared" si="842"/>
        <v>Inviable Sanitariamente</v>
      </c>
      <c r="KNV476" s="44" t="str">
        <f t="shared" si="842"/>
        <v>Inviable Sanitariamente</v>
      </c>
      <c r="KNW476" s="44" t="str">
        <f t="shared" si="842"/>
        <v>Inviable Sanitariamente</v>
      </c>
      <c r="KNX476" s="44" t="str">
        <f t="shared" si="842"/>
        <v>Inviable Sanitariamente</v>
      </c>
      <c r="KNY476" s="44" t="str">
        <f t="shared" si="842"/>
        <v>Inviable Sanitariamente</v>
      </c>
      <c r="KNZ476" s="44" t="str">
        <f t="shared" si="842"/>
        <v>Inviable Sanitariamente</v>
      </c>
      <c r="KOA476" s="44" t="str">
        <f t="shared" si="842"/>
        <v>Inviable Sanitariamente</v>
      </c>
      <c r="KOB476" s="44" t="str">
        <f t="shared" si="842"/>
        <v>Inviable Sanitariamente</v>
      </c>
      <c r="KOC476" s="44" t="str">
        <f t="shared" si="842"/>
        <v>Inviable Sanitariamente</v>
      </c>
      <c r="KOD476" s="44" t="str">
        <f t="shared" si="843"/>
        <v>Inviable Sanitariamente</v>
      </c>
      <c r="KOE476" s="44" t="str">
        <f t="shared" si="843"/>
        <v>Inviable Sanitariamente</v>
      </c>
      <c r="KOF476" s="44" t="str">
        <f t="shared" si="843"/>
        <v>Inviable Sanitariamente</v>
      </c>
      <c r="KOG476" s="44" t="str">
        <f t="shared" si="843"/>
        <v>Inviable Sanitariamente</v>
      </c>
      <c r="KOH476" s="44" t="str">
        <f t="shared" si="843"/>
        <v>Inviable Sanitariamente</v>
      </c>
      <c r="KOI476" s="44" t="str">
        <f t="shared" si="843"/>
        <v>Inviable Sanitariamente</v>
      </c>
      <c r="KOJ476" s="44" t="str">
        <f t="shared" si="843"/>
        <v>Inviable Sanitariamente</v>
      </c>
      <c r="KOK476" s="44" t="str">
        <f t="shared" si="843"/>
        <v>Inviable Sanitariamente</v>
      </c>
      <c r="KOL476" s="44" t="str">
        <f t="shared" si="843"/>
        <v>Inviable Sanitariamente</v>
      </c>
      <c r="KOM476" s="44" t="str">
        <f t="shared" si="843"/>
        <v>Inviable Sanitariamente</v>
      </c>
      <c r="KON476" s="44" t="str">
        <f t="shared" si="844"/>
        <v>Inviable Sanitariamente</v>
      </c>
      <c r="KOO476" s="44" t="str">
        <f t="shared" si="844"/>
        <v>Inviable Sanitariamente</v>
      </c>
      <c r="KOP476" s="44" t="str">
        <f t="shared" si="844"/>
        <v>Inviable Sanitariamente</v>
      </c>
      <c r="KOQ476" s="44" t="str">
        <f t="shared" si="844"/>
        <v>Inviable Sanitariamente</v>
      </c>
      <c r="KOR476" s="44" t="str">
        <f t="shared" si="844"/>
        <v>Inviable Sanitariamente</v>
      </c>
      <c r="KOS476" s="44" t="str">
        <f t="shared" si="844"/>
        <v>Inviable Sanitariamente</v>
      </c>
      <c r="KOT476" s="44" t="str">
        <f t="shared" si="844"/>
        <v>Inviable Sanitariamente</v>
      </c>
      <c r="KOU476" s="44" t="str">
        <f t="shared" si="844"/>
        <v>Inviable Sanitariamente</v>
      </c>
      <c r="KOV476" s="44" t="str">
        <f t="shared" si="844"/>
        <v>Inviable Sanitariamente</v>
      </c>
      <c r="KOW476" s="44" t="str">
        <f t="shared" si="844"/>
        <v>Inviable Sanitariamente</v>
      </c>
      <c r="KOX476" s="44" t="str">
        <f t="shared" si="845"/>
        <v>Inviable Sanitariamente</v>
      </c>
      <c r="KOY476" s="44" t="str">
        <f t="shared" si="845"/>
        <v>Inviable Sanitariamente</v>
      </c>
      <c r="KOZ476" s="44" t="str">
        <f t="shared" si="845"/>
        <v>Inviable Sanitariamente</v>
      </c>
      <c r="KPA476" s="44" t="str">
        <f t="shared" si="845"/>
        <v>Inviable Sanitariamente</v>
      </c>
      <c r="KPB476" s="44" t="str">
        <f t="shared" si="845"/>
        <v>Inviable Sanitariamente</v>
      </c>
      <c r="KPC476" s="44" t="str">
        <f t="shared" si="845"/>
        <v>Inviable Sanitariamente</v>
      </c>
      <c r="KPD476" s="44" t="str">
        <f t="shared" si="845"/>
        <v>Inviable Sanitariamente</v>
      </c>
      <c r="KPE476" s="44" t="str">
        <f t="shared" si="845"/>
        <v>Inviable Sanitariamente</v>
      </c>
      <c r="KPF476" s="44" t="str">
        <f t="shared" si="845"/>
        <v>Inviable Sanitariamente</v>
      </c>
      <c r="KPG476" s="44" t="str">
        <f t="shared" si="845"/>
        <v>Inviable Sanitariamente</v>
      </c>
      <c r="KPH476" s="44" t="str">
        <f t="shared" si="846"/>
        <v>Inviable Sanitariamente</v>
      </c>
      <c r="KPI476" s="44" t="str">
        <f t="shared" si="846"/>
        <v>Inviable Sanitariamente</v>
      </c>
      <c r="KPJ476" s="44" t="str">
        <f t="shared" si="846"/>
        <v>Inviable Sanitariamente</v>
      </c>
      <c r="KPK476" s="44" t="str">
        <f t="shared" si="846"/>
        <v>Inviable Sanitariamente</v>
      </c>
      <c r="KPL476" s="44" t="str">
        <f t="shared" si="846"/>
        <v>Inviable Sanitariamente</v>
      </c>
      <c r="KPM476" s="44" t="str">
        <f t="shared" si="846"/>
        <v>Inviable Sanitariamente</v>
      </c>
      <c r="KPN476" s="44" t="str">
        <f t="shared" si="846"/>
        <v>Inviable Sanitariamente</v>
      </c>
      <c r="KPO476" s="44" t="str">
        <f t="shared" si="846"/>
        <v>Inviable Sanitariamente</v>
      </c>
      <c r="KPP476" s="44" t="str">
        <f t="shared" si="846"/>
        <v>Inviable Sanitariamente</v>
      </c>
      <c r="KPQ476" s="44" t="str">
        <f t="shared" si="846"/>
        <v>Inviable Sanitariamente</v>
      </c>
      <c r="KPR476" s="44" t="str">
        <f t="shared" si="847"/>
        <v>Inviable Sanitariamente</v>
      </c>
      <c r="KPS476" s="44" t="str">
        <f t="shared" si="847"/>
        <v>Inviable Sanitariamente</v>
      </c>
      <c r="KPT476" s="44" t="str">
        <f t="shared" si="847"/>
        <v>Inviable Sanitariamente</v>
      </c>
      <c r="KPU476" s="44" t="str">
        <f t="shared" si="847"/>
        <v>Inviable Sanitariamente</v>
      </c>
      <c r="KPV476" s="44" t="str">
        <f t="shared" si="847"/>
        <v>Inviable Sanitariamente</v>
      </c>
      <c r="KPW476" s="44" t="str">
        <f t="shared" si="847"/>
        <v>Inviable Sanitariamente</v>
      </c>
      <c r="KPX476" s="44" t="str">
        <f t="shared" si="847"/>
        <v>Inviable Sanitariamente</v>
      </c>
      <c r="KPY476" s="44" t="str">
        <f t="shared" si="847"/>
        <v>Inviable Sanitariamente</v>
      </c>
      <c r="KPZ476" s="44" t="str">
        <f t="shared" si="847"/>
        <v>Inviable Sanitariamente</v>
      </c>
      <c r="KQA476" s="44" t="str">
        <f t="shared" si="847"/>
        <v>Inviable Sanitariamente</v>
      </c>
      <c r="KQB476" s="44" t="str">
        <f t="shared" si="848"/>
        <v>Inviable Sanitariamente</v>
      </c>
      <c r="KQC476" s="44" t="str">
        <f t="shared" si="848"/>
        <v>Inviable Sanitariamente</v>
      </c>
      <c r="KQD476" s="44" t="str">
        <f t="shared" si="848"/>
        <v>Inviable Sanitariamente</v>
      </c>
      <c r="KQE476" s="44" t="str">
        <f t="shared" si="848"/>
        <v>Inviable Sanitariamente</v>
      </c>
      <c r="KQF476" s="44" t="str">
        <f t="shared" si="848"/>
        <v>Inviable Sanitariamente</v>
      </c>
      <c r="KQG476" s="44" t="str">
        <f t="shared" si="848"/>
        <v>Inviable Sanitariamente</v>
      </c>
      <c r="KQH476" s="44" t="str">
        <f t="shared" si="848"/>
        <v>Inviable Sanitariamente</v>
      </c>
      <c r="KQI476" s="44" t="str">
        <f t="shared" si="848"/>
        <v>Inviable Sanitariamente</v>
      </c>
      <c r="KQJ476" s="44" t="str">
        <f t="shared" si="848"/>
        <v>Inviable Sanitariamente</v>
      </c>
      <c r="KQK476" s="44" t="str">
        <f t="shared" si="848"/>
        <v>Inviable Sanitariamente</v>
      </c>
      <c r="KQL476" s="44" t="str">
        <f t="shared" si="849"/>
        <v>Inviable Sanitariamente</v>
      </c>
      <c r="KQM476" s="44" t="str">
        <f t="shared" si="849"/>
        <v>Inviable Sanitariamente</v>
      </c>
      <c r="KQN476" s="44" t="str">
        <f t="shared" si="849"/>
        <v>Inviable Sanitariamente</v>
      </c>
      <c r="KQO476" s="44" t="str">
        <f t="shared" si="849"/>
        <v>Inviable Sanitariamente</v>
      </c>
      <c r="KQP476" s="44" t="str">
        <f t="shared" si="849"/>
        <v>Inviable Sanitariamente</v>
      </c>
      <c r="KQQ476" s="44" t="str">
        <f t="shared" si="849"/>
        <v>Inviable Sanitariamente</v>
      </c>
      <c r="KQR476" s="44" t="str">
        <f t="shared" si="849"/>
        <v>Inviable Sanitariamente</v>
      </c>
      <c r="KQS476" s="44" t="str">
        <f t="shared" si="849"/>
        <v>Inviable Sanitariamente</v>
      </c>
      <c r="KQT476" s="44" t="str">
        <f t="shared" si="849"/>
        <v>Inviable Sanitariamente</v>
      </c>
      <c r="KQU476" s="44" t="str">
        <f t="shared" si="849"/>
        <v>Inviable Sanitariamente</v>
      </c>
      <c r="KQV476" s="44" t="str">
        <f t="shared" si="850"/>
        <v>Inviable Sanitariamente</v>
      </c>
      <c r="KQW476" s="44" t="str">
        <f t="shared" si="850"/>
        <v>Inviable Sanitariamente</v>
      </c>
      <c r="KQX476" s="44" t="str">
        <f t="shared" si="850"/>
        <v>Inviable Sanitariamente</v>
      </c>
      <c r="KQY476" s="44" t="str">
        <f t="shared" si="850"/>
        <v>Inviable Sanitariamente</v>
      </c>
      <c r="KQZ476" s="44" t="str">
        <f t="shared" si="850"/>
        <v>Inviable Sanitariamente</v>
      </c>
      <c r="KRA476" s="44" t="str">
        <f t="shared" si="850"/>
        <v>Inviable Sanitariamente</v>
      </c>
      <c r="KRB476" s="44" t="str">
        <f t="shared" si="850"/>
        <v>Inviable Sanitariamente</v>
      </c>
      <c r="KRC476" s="44" t="str">
        <f t="shared" si="850"/>
        <v>Inviable Sanitariamente</v>
      </c>
      <c r="KRD476" s="44" t="str">
        <f t="shared" si="850"/>
        <v>Inviable Sanitariamente</v>
      </c>
      <c r="KRE476" s="44" t="str">
        <f t="shared" si="850"/>
        <v>Inviable Sanitariamente</v>
      </c>
      <c r="KRF476" s="44" t="str">
        <f t="shared" si="851"/>
        <v>Inviable Sanitariamente</v>
      </c>
      <c r="KRG476" s="44" t="str">
        <f t="shared" si="851"/>
        <v>Inviable Sanitariamente</v>
      </c>
      <c r="KRH476" s="44" t="str">
        <f t="shared" si="851"/>
        <v>Inviable Sanitariamente</v>
      </c>
      <c r="KRI476" s="44" t="str">
        <f t="shared" si="851"/>
        <v>Inviable Sanitariamente</v>
      </c>
      <c r="KRJ476" s="44" t="str">
        <f t="shared" si="851"/>
        <v>Inviable Sanitariamente</v>
      </c>
      <c r="KRK476" s="44" t="str">
        <f t="shared" si="851"/>
        <v>Inviable Sanitariamente</v>
      </c>
      <c r="KRL476" s="44" t="str">
        <f t="shared" si="851"/>
        <v>Inviable Sanitariamente</v>
      </c>
      <c r="KRM476" s="44" t="str">
        <f t="shared" si="851"/>
        <v>Inviable Sanitariamente</v>
      </c>
      <c r="KRN476" s="44" t="str">
        <f t="shared" si="851"/>
        <v>Inviable Sanitariamente</v>
      </c>
      <c r="KRO476" s="44" t="str">
        <f t="shared" si="851"/>
        <v>Inviable Sanitariamente</v>
      </c>
      <c r="KRP476" s="44" t="str">
        <f t="shared" si="852"/>
        <v>Inviable Sanitariamente</v>
      </c>
      <c r="KRQ476" s="44" t="str">
        <f t="shared" si="852"/>
        <v>Inviable Sanitariamente</v>
      </c>
      <c r="KRR476" s="44" t="str">
        <f t="shared" si="852"/>
        <v>Inviable Sanitariamente</v>
      </c>
      <c r="KRS476" s="44" t="str">
        <f t="shared" si="852"/>
        <v>Inviable Sanitariamente</v>
      </c>
      <c r="KRT476" s="44" t="str">
        <f t="shared" si="852"/>
        <v>Inviable Sanitariamente</v>
      </c>
      <c r="KRU476" s="44" t="str">
        <f t="shared" si="852"/>
        <v>Inviable Sanitariamente</v>
      </c>
      <c r="KRV476" s="44" t="str">
        <f t="shared" si="852"/>
        <v>Inviable Sanitariamente</v>
      </c>
      <c r="KRW476" s="44" t="str">
        <f t="shared" si="852"/>
        <v>Inviable Sanitariamente</v>
      </c>
      <c r="KRX476" s="44" t="str">
        <f t="shared" si="852"/>
        <v>Inviable Sanitariamente</v>
      </c>
      <c r="KRY476" s="44" t="str">
        <f t="shared" si="852"/>
        <v>Inviable Sanitariamente</v>
      </c>
      <c r="KRZ476" s="44" t="str">
        <f t="shared" si="853"/>
        <v>Inviable Sanitariamente</v>
      </c>
      <c r="KSA476" s="44" t="str">
        <f t="shared" si="853"/>
        <v>Inviable Sanitariamente</v>
      </c>
      <c r="KSB476" s="44" t="str">
        <f t="shared" si="853"/>
        <v>Inviable Sanitariamente</v>
      </c>
      <c r="KSC476" s="44" t="str">
        <f t="shared" si="853"/>
        <v>Inviable Sanitariamente</v>
      </c>
      <c r="KSD476" s="44" t="str">
        <f t="shared" si="853"/>
        <v>Inviable Sanitariamente</v>
      </c>
      <c r="KSE476" s="44" t="str">
        <f t="shared" si="853"/>
        <v>Inviable Sanitariamente</v>
      </c>
      <c r="KSF476" s="44" t="str">
        <f t="shared" si="853"/>
        <v>Inviable Sanitariamente</v>
      </c>
      <c r="KSG476" s="44" t="str">
        <f t="shared" si="853"/>
        <v>Inviable Sanitariamente</v>
      </c>
      <c r="KSH476" s="44" t="str">
        <f t="shared" si="853"/>
        <v>Inviable Sanitariamente</v>
      </c>
      <c r="KSI476" s="44" t="str">
        <f t="shared" si="853"/>
        <v>Inviable Sanitariamente</v>
      </c>
      <c r="KSJ476" s="44" t="str">
        <f t="shared" si="854"/>
        <v>Inviable Sanitariamente</v>
      </c>
      <c r="KSK476" s="44" t="str">
        <f t="shared" si="854"/>
        <v>Inviable Sanitariamente</v>
      </c>
      <c r="KSL476" s="44" t="str">
        <f t="shared" si="854"/>
        <v>Inviable Sanitariamente</v>
      </c>
      <c r="KSM476" s="44" t="str">
        <f t="shared" si="854"/>
        <v>Inviable Sanitariamente</v>
      </c>
      <c r="KSN476" s="44" t="str">
        <f t="shared" si="854"/>
        <v>Inviable Sanitariamente</v>
      </c>
      <c r="KSO476" s="44" t="str">
        <f t="shared" si="854"/>
        <v>Inviable Sanitariamente</v>
      </c>
      <c r="KSP476" s="44" t="str">
        <f t="shared" si="854"/>
        <v>Inviable Sanitariamente</v>
      </c>
      <c r="KSQ476" s="44" t="str">
        <f t="shared" si="854"/>
        <v>Inviable Sanitariamente</v>
      </c>
      <c r="KSR476" s="44" t="str">
        <f t="shared" si="854"/>
        <v>Inviable Sanitariamente</v>
      </c>
      <c r="KSS476" s="44" t="str">
        <f t="shared" si="854"/>
        <v>Inviable Sanitariamente</v>
      </c>
      <c r="KST476" s="44" t="str">
        <f t="shared" si="855"/>
        <v>Inviable Sanitariamente</v>
      </c>
      <c r="KSU476" s="44" t="str">
        <f t="shared" si="855"/>
        <v>Inviable Sanitariamente</v>
      </c>
      <c r="KSV476" s="44" t="str">
        <f t="shared" si="855"/>
        <v>Inviable Sanitariamente</v>
      </c>
      <c r="KSW476" s="44" t="str">
        <f t="shared" si="855"/>
        <v>Inviable Sanitariamente</v>
      </c>
      <c r="KSX476" s="44" t="str">
        <f t="shared" si="855"/>
        <v>Inviable Sanitariamente</v>
      </c>
      <c r="KSY476" s="44" t="str">
        <f t="shared" si="855"/>
        <v>Inviable Sanitariamente</v>
      </c>
      <c r="KSZ476" s="44" t="str">
        <f t="shared" si="855"/>
        <v>Inviable Sanitariamente</v>
      </c>
      <c r="KTA476" s="44" t="str">
        <f t="shared" si="855"/>
        <v>Inviable Sanitariamente</v>
      </c>
      <c r="KTB476" s="44" t="str">
        <f t="shared" si="855"/>
        <v>Inviable Sanitariamente</v>
      </c>
      <c r="KTC476" s="44" t="str">
        <f t="shared" si="855"/>
        <v>Inviable Sanitariamente</v>
      </c>
      <c r="KTD476" s="44" t="str">
        <f t="shared" si="856"/>
        <v>Inviable Sanitariamente</v>
      </c>
      <c r="KTE476" s="44" t="str">
        <f t="shared" si="856"/>
        <v>Inviable Sanitariamente</v>
      </c>
      <c r="KTF476" s="44" t="str">
        <f t="shared" si="856"/>
        <v>Inviable Sanitariamente</v>
      </c>
      <c r="KTG476" s="44" t="str">
        <f t="shared" si="856"/>
        <v>Inviable Sanitariamente</v>
      </c>
      <c r="KTH476" s="44" t="str">
        <f t="shared" si="856"/>
        <v>Inviable Sanitariamente</v>
      </c>
      <c r="KTI476" s="44" t="str">
        <f t="shared" si="856"/>
        <v>Inviable Sanitariamente</v>
      </c>
      <c r="KTJ476" s="44" t="str">
        <f t="shared" si="856"/>
        <v>Inviable Sanitariamente</v>
      </c>
      <c r="KTK476" s="44" t="str">
        <f t="shared" si="856"/>
        <v>Inviable Sanitariamente</v>
      </c>
      <c r="KTL476" s="44" t="str">
        <f t="shared" si="856"/>
        <v>Inviable Sanitariamente</v>
      </c>
      <c r="KTM476" s="44" t="str">
        <f t="shared" si="856"/>
        <v>Inviable Sanitariamente</v>
      </c>
      <c r="KTN476" s="44" t="str">
        <f t="shared" si="857"/>
        <v>Inviable Sanitariamente</v>
      </c>
      <c r="KTO476" s="44" t="str">
        <f t="shared" si="857"/>
        <v>Inviable Sanitariamente</v>
      </c>
      <c r="KTP476" s="44" t="str">
        <f t="shared" si="857"/>
        <v>Inviable Sanitariamente</v>
      </c>
      <c r="KTQ476" s="44" t="str">
        <f t="shared" si="857"/>
        <v>Inviable Sanitariamente</v>
      </c>
      <c r="KTR476" s="44" t="str">
        <f t="shared" si="857"/>
        <v>Inviable Sanitariamente</v>
      </c>
      <c r="KTS476" s="44" t="str">
        <f t="shared" si="857"/>
        <v>Inviable Sanitariamente</v>
      </c>
      <c r="KTT476" s="44" t="str">
        <f t="shared" si="857"/>
        <v>Inviable Sanitariamente</v>
      </c>
      <c r="KTU476" s="44" t="str">
        <f t="shared" si="857"/>
        <v>Inviable Sanitariamente</v>
      </c>
      <c r="KTV476" s="44" t="str">
        <f t="shared" si="857"/>
        <v>Inviable Sanitariamente</v>
      </c>
      <c r="KTW476" s="44" t="str">
        <f t="shared" si="857"/>
        <v>Inviable Sanitariamente</v>
      </c>
      <c r="KTX476" s="44" t="str">
        <f t="shared" si="858"/>
        <v>Inviable Sanitariamente</v>
      </c>
      <c r="KTY476" s="44" t="str">
        <f t="shared" si="858"/>
        <v>Inviable Sanitariamente</v>
      </c>
      <c r="KTZ476" s="44" t="str">
        <f t="shared" si="858"/>
        <v>Inviable Sanitariamente</v>
      </c>
      <c r="KUA476" s="44" t="str">
        <f t="shared" si="858"/>
        <v>Inviable Sanitariamente</v>
      </c>
      <c r="KUB476" s="44" t="str">
        <f t="shared" si="858"/>
        <v>Inviable Sanitariamente</v>
      </c>
      <c r="KUC476" s="44" t="str">
        <f t="shared" si="858"/>
        <v>Inviable Sanitariamente</v>
      </c>
      <c r="KUD476" s="44" t="str">
        <f t="shared" si="858"/>
        <v>Inviable Sanitariamente</v>
      </c>
      <c r="KUE476" s="44" t="str">
        <f t="shared" si="858"/>
        <v>Inviable Sanitariamente</v>
      </c>
      <c r="KUF476" s="44" t="str">
        <f t="shared" si="858"/>
        <v>Inviable Sanitariamente</v>
      </c>
      <c r="KUG476" s="44" t="str">
        <f t="shared" si="858"/>
        <v>Inviable Sanitariamente</v>
      </c>
      <c r="KUH476" s="44" t="str">
        <f t="shared" si="859"/>
        <v>Inviable Sanitariamente</v>
      </c>
      <c r="KUI476" s="44" t="str">
        <f t="shared" si="859"/>
        <v>Inviable Sanitariamente</v>
      </c>
      <c r="KUJ476" s="44" t="str">
        <f t="shared" si="859"/>
        <v>Inviable Sanitariamente</v>
      </c>
      <c r="KUK476" s="44" t="str">
        <f t="shared" si="859"/>
        <v>Inviable Sanitariamente</v>
      </c>
      <c r="KUL476" s="44" t="str">
        <f t="shared" si="859"/>
        <v>Inviable Sanitariamente</v>
      </c>
      <c r="KUM476" s="44" t="str">
        <f t="shared" si="859"/>
        <v>Inviable Sanitariamente</v>
      </c>
      <c r="KUN476" s="44" t="str">
        <f t="shared" si="859"/>
        <v>Inviable Sanitariamente</v>
      </c>
      <c r="KUO476" s="44" t="str">
        <f t="shared" si="859"/>
        <v>Inviable Sanitariamente</v>
      </c>
      <c r="KUP476" s="44" t="str">
        <f t="shared" si="859"/>
        <v>Inviable Sanitariamente</v>
      </c>
      <c r="KUQ476" s="44" t="str">
        <f t="shared" si="859"/>
        <v>Inviable Sanitariamente</v>
      </c>
      <c r="KUR476" s="44" t="str">
        <f t="shared" si="860"/>
        <v>Inviable Sanitariamente</v>
      </c>
      <c r="KUS476" s="44" t="str">
        <f t="shared" si="860"/>
        <v>Inviable Sanitariamente</v>
      </c>
      <c r="KUT476" s="44" t="str">
        <f t="shared" si="860"/>
        <v>Inviable Sanitariamente</v>
      </c>
      <c r="KUU476" s="44" t="str">
        <f t="shared" si="860"/>
        <v>Inviable Sanitariamente</v>
      </c>
      <c r="KUV476" s="44" t="str">
        <f t="shared" si="860"/>
        <v>Inviable Sanitariamente</v>
      </c>
      <c r="KUW476" s="44" t="str">
        <f t="shared" si="860"/>
        <v>Inviable Sanitariamente</v>
      </c>
      <c r="KUX476" s="44" t="str">
        <f t="shared" si="860"/>
        <v>Inviable Sanitariamente</v>
      </c>
      <c r="KUY476" s="44" t="str">
        <f t="shared" si="860"/>
        <v>Inviable Sanitariamente</v>
      </c>
      <c r="KUZ476" s="44" t="str">
        <f t="shared" si="860"/>
        <v>Inviable Sanitariamente</v>
      </c>
      <c r="KVA476" s="44" t="str">
        <f t="shared" si="860"/>
        <v>Inviable Sanitariamente</v>
      </c>
      <c r="KVB476" s="44" t="str">
        <f t="shared" si="861"/>
        <v>Inviable Sanitariamente</v>
      </c>
      <c r="KVC476" s="44" t="str">
        <f t="shared" si="861"/>
        <v>Inviable Sanitariamente</v>
      </c>
      <c r="KVD476" s="44" t="str">
        <f t="shared" si="861"/>
        <v>Inviable Sanitariamente</v>
      </c>
      <c r="KVE476" s="44" t="str">
        <f t="shared" si="861"/>
        <v>Inviable Sanitariamente</v>
      </c>
      <c r="KVF476" s="44" t="str">
        <f t="shared" si="861"/>
        <v>Inviable Sanitariamente</v>
      </c>
      <c r="KVG476" s="44" t="str">
        <f t="shared" si="861"/>
        <v>Inviable Sanitariamente</v>
      </c>
      <c r="KVH476" s="44" t="str">
        <f t="shared" si="861"/>
        <v>Inviable Sanitariamente</v>
      </c>
      <c r="KVI476" s="44" t="str">
        <f t="shared" si="861"/>
        <v>Inviable Sanitariamente</v>
      </c>
      <c r="KVJ476" s="44" t="str">
        <f t="shared" si="861"/>
        <v>Inviable Sanitariamente</v>
      </c>
      <c r="KVK476" s="44" t="str">
        <f t="shared" si="861"/>
        <v>Inviable Sanitariamente</v>
      </c>
      <c r="KVL476" s="44" t="str">
        <f t="shared" si="862"/>
        <v>Inviable Sanitariamente</v>
      </c>
      <c r="KVM476" s="44" t="str">
        <f t="shared" si="862"/>
        <v>Inviable Sanitariamente</v>
      </c>
      <c r="KVN476" s="44" t="str">
        <f t="shared" si="862"/>
        <v>Inviable Sanitariamente</v>
      </c>
      <c r="KVO476" s="44" t="str">
        <f t="shared" si="862"/>
        <v>Inviable Sanitariamente</v>
      </c>
      <c r="KVP476" s="44" t="str">
        <f t="shared" si="862"/>
        <v>Inviable Sanitariamente</v>
      </c>
      <c r="KVQ476" s="44" t="str">
        <f t="shared" si="862"/>
        <v>Inviable Sanitariamente</v>
      </c>
      <c r="KVR476" s="44" t="str">
        <f t="shared" si="862"/>
        <v>Inviable Sanitariamente</v>
      </c>
      <c r="KVS476" s="44" t="str">
        <f t="shared" si="862"/>
        <v>Inviable Sanitariamente</v>
      </c>
      <c r="KVT476" s="44" t="str">
        <f t="shared" si="862"/>
        <v>Inviable Sanitariamente</v>
      </c>
      <c r="KVU476" s="44" t="str">
        <f t="shared" si="862"/>
        <v>Inviable Sanitariamente</v>
      </c>
      <c r="KVV476" s="44" t="str">
        <f t="shared" si="863"/>
        <v>Inviable Sanitariamente</v>
      </c>
      <c r="KVW476" s="44" t="str">
        <f t="shared" si="863"/>
        <v>Inviable Sanitariamente</v>
      </c>
      <c r="KVX476" s="44" t="str">
        <f t="shared" si="863"/>
        <v>Inviable Sanitariamente</v>
      </c>
      <c r="KVY476" s="44" t="str">
        <f t="shared" si="863"/>
        <v>Inviable Sanitariamente</v>
      </c>
      <c r="KVZ476" s="44" t="str">
        <f t="shared" si="863"/>
        <v>Inviable Sanitariamente</v>
      </c>
      <c r="KWA476" s="44" t="str">
        <f t="shared" si="863"/>
        <v>Inviable Sanitariamente</v>
      </c>
      <c r="KWB476" s="44" t="str">
        <f t="shared" si="863"/>
        <v>Inviable Sanitariamente</v>
      </c>
      <c r="KWC476" s="44" t="str">
        <f t="shared" si="863"/>
        <v>Inviable Sanitariamente</v>
      </c>
      <c r="KWD476" s="44" t="str">
        <f t="shared" si="863"/>
        <v>Inviable Sanitariamente</v>
      </c>
      <c r="KWE476" s="44" t="str">
        <f t="shared" si="863"/>
        <v>Inviable Sanitariamente</v>
      </c>
      <c r="KWF476" s="44" t="str">
        <f t="shared" si="864"/>
        <v>Inviable Sanitariamente</v>
      </c>
      <c r="KWG476" s="44" t="str">
        <f t="shared" si="864"/>
        <v>Inviable Sanitariamente</v>
      </c>
      <c r="KWH476" s="44" t="str">
        <f t="shared" si="864"/>
        <v>Inviable Sanitariamente</v>
      </c>
      <c r="KWI476" s="44" t="str">
        <f t="shared" si="864"/>
        <v>Inviable Sanitariamente</v>
      </c>
      <c r="KWJ476" s="44" t="str">
        <f t="shared" si="864"/>
        <v>Inviable Sanitariamente</v>
      </c>
      <c r="KWK476" s="44" t="str">
        <f t="shared" si="864"/>
        <v>Inviable Sanitariamente</v>
      </c>
      <c r="KWL476" s="44" t="str">
        <f t="shared" si="864"/>
        <v>Inviable Sanitariamente</v>
      </c>
      <c r="KWM476" s="44" t="str">
        <f t="shared" si="864"/>
        <v>Inviable Sanitariamente</v>
      </c>
      <c r="KWN476" s="44" t="str">
        <f t="shared" si="864"/>
        <v>Inviable Sanitariamente</v>
      </c>
      <c r="KWO476" s="44" t="str">
        <f t="shared" si="864"/>
        <v>Inviable Sanitariamente</v>
      </c>
      <c r="KWP476" s="44" t="str">
        <f t="shared" si="865"/>
        <v>Inviable Sanitariamente</v>
      </c>
      <c r="KWQ476" s="44" t="str">
        <f t="shared" si="865"/>
        <v>Inviable Sanitariamente</v>
      </c>
      <c r="KWR476" s="44" t="str">
        <f t="shared" si="865"/>
        <v>Inviable Sanitariamente</v>
      </c>
      <c r="KWS476" s="44" t="str">
        <f t="shared" si="865"/>
        <v>Inviable Sanitariamente</v>
      </c>
      <c r="KWT476" s="44" t="str">
        <f t="shared" si="865"/>
        <v>Inviable Sanitariamente</v>
      </c>
      <c r="KWU476" s="44" t="str">
        <f t="shared" si="865"/>
        <v>Inviable Sanitariamente</v>
      </c>
      <c r="KWV476" s="44" t="str">
        <f t="shared" si="865"/>
        <v>Inviable Sanitariamente</v>
      </c>
      <c r="KWW476" s="44" t="str">
        <f t="shared" si="865"/>
        <v>Inviable Sanitariamente</v>
      </c>
      <c r="KWX476" s="44" t="str">
        <f t="shared" si="865"/>
        <v>Inviable Sanitariamente</v>
      </c>
      <c r="KWY476" s="44" t="str">
        <f t="shared" si="865"/>
        <v>Inviable Sanitariamente</v>
      </c>
      <c r="KWZ476" s="44" t="str">
        <f t="shared" si="866"/>
        <v>Inviable Sanitariamente</v>
      </c>
      <c r="KXA476" s="44" t="str">
        <f t="shared" si="866"/>
        <v>Inviable Sanitariamente</v>
      </c>
      <c r="KXB476" s="44" t="str">
        <f t="shared" si="866"/>
        <v>Inviable Sanitariamente</v>
      </c>
      <c r="KXC476" s="44" t="str">
        <f t="shared" si="866"/>
        <v>Inviable Sanitariamente</v>
      </c>
      <c r="KXD476" s="44" t="str">
        <f t="shared" si="866"/>
        <v>Inviable Sanitariamente</v>
      </c>
      <c r="KXE476" s="44" t="str">
        <f t="shared" si="866"/>
        <v>Inviable Sanitariamente</v>
      </c>
      <c r="KXF476" s="44" t="str">
        <f t="shared" si="866"/>
        <v>Inviable Sanitariamente</v>
      </c>
      <c r="KXG476" s="44" t="str">
        <f t="shared" si="866"/>
        <v>Inviable Sanitariamente</v>
      </c>
      <c r="KXH476" s="44" t="str">
        <f t="shared" si="866"/>
        <v>Inviable Sanitariamente</v>
      </c>
      <c r="KXI476" s="44" t="str">
        <f t="shared" si="866"/>
        <v>Inviable Sanitariamente</v>
      </c>
      <c r="KXJ476" s="44" t="str">
        <f t="shared" si="867"/>
        <v>Inviable Sanitariamente</v>
      </c>
      <c r="KXK476" s="44" t="str">
        <f t="shared" si="867"/>
        <v>Inviable Sanitariamente</v>
      </c>
      <c r="KXL476" s="44" t="str">
        <f t="shared" si="867"/>
        <v>Inviable Sanitariamente</v>
      </c>
      <c r="KXM476" s="44" t="str">
        <f t="shared" si="867"/>
        <v>Inviable Sanitariamente</v>
      </c>
      <c r="KXN476" s="44" t="str">
        <f t="shared" si="867"/>
        <v>Inviable Sanitariamente</v>
      </c>
      <c r="KXO476" s="44" t="str">
        <f t="shared" si="867"/>
        <v>Inviable Sanitariamente</v>
      </c>
      <c r="KXP476" s="44" t="str">
        <f t="shared" si="867"/>
        <v>Inviable Sanitariamente</v>
      </c>
      <c r="KXQ476" s="44" t="str">
        <f t="shared" si="867"/>
        <v>Inviable Sanitariamente</v>
      </c>
      <c r="KXR476" s="44" t="str">
        <f t="shared" si="867"/>
        <v>Inviable Sanitariamente</v>
      </c>
      <c r="KXS476" s="44" t="str">
        <f t="shared" si="867"/>
        <v>Inviable Sanitariamente</v>
      </c>
      <c r="KXT476" s="44" t="str">
        <f t="shared" si="868"/>
        <v>Inviable Sanitariamente</v>
      </c>
      <c r="KXU476" s="44" t="str">
        <f t="shared" si="868"/>
        <v>Inviable Sanitariamente</v>
      </c>
      <c r="KXV476" s="44" t="str">
        <f t="shared" si="868"/>
        <v>Inviable Sanitariamente</v>
      </c>
      <c r="KXW476" s="44" t="str">
        <f t="shared" si="868"/>
        <v>Inviable Sanitariamente</v>
      </c>
      <c r="KXX476" s="44" t="str">
        <f t="shared" si="868"/>
        <v>Inviable Sanitariamente</v>
      </c>
      <c r="KXY476" s="44" t="str">
        <f t="shared" si="868"/>
        <v>Inviable Sanitariamente</v>
      </c>
      <c r="KXZ476" s="44" t="str">
        <f t="shared" si="868"/>
        <v>Inviable Sanitariamente</v>
      </c>
      <c r="KYA476" s="44" t="str">
        <f t="shared" si="868"/>
        <v>Inviable Sanitariamente</v>
      </c>
      <c r="KYB476" s="44" t="str">
        <f t="shared" si="868"/>
        <v>Inviable Sanitariamente</v>
      </c>
      <c r="KYC476" s="44" t="str">
        <f t="shared" si="868"/>
        <v>Inviable Sanitariamente</v>
      </c>
      <c r="KYD476" s="44" t="str">
        <f t="shared" si="869"/>
        <v>Inviable Sanitariamente</v>
      </c>
      <c r="KYE476" s="44" t="str">
        <f t="shared" si="869"/>
        <v>Inviable Sanitariamente</v>
      </c>
      <c r="KYF476" s="44" t="str">
        <f t="shared" si="869"/>
        <v>Inviable Sanitariamente</v>
      </c>
      <c r="KYG476" s="44" t="str">
        <f t="shared" si="869"/>
        <v>Inviable Sanitariamente</v>
      </c>
      <c r="KYH476" s="44" t="str">
        <f t="shared" si="869"/>
        <v>Inviable Sanitariamente</v>
      </c>
      <c r="KYI476" s="44" t="str">
        <f t="shared" si="869"/>
        <v>Inviable Sanitariamente</v>
      </c>
      <c r="KYJ476" s="44" t="str">
        <f t="shared" si="869"/>
        <v>Inviable Sanitariamente</v>
      </c>
      <c r="KYK476" s="44" t="str">
        <f t="shared" si="869"/>
        <v>Inviable Sanitariamente</v>
      </c>
      <c r="KYL476" s="44" t="str">
        <f t="shared" si="869"/>
        <v>Inviable Sanitariamente</v>
      </c>
      <c r="KYM476" s="44" t="str">
        <f t="shared" si="869"/>
        <v>Inviable Sanitariamente</v>
      </c>
      <c r="KYN476" s="44" t="str">
        <f t="shared" si="870"/>
        <v>Inviable Sanitariamente</v>
      </c>
      <c r="KYO476" s="44" t="str">
        <f t="shared" si="870"/>
        <v>Inviable Sanitariamente</v>
      </c>
      <c r="KYP476" s="44" t="str">
        <f t="shared" si="870"/>
        <v>Inviable Sanitariamente</v>
      </c>
      <c r="KYQ476" s="44" t="str">
        <f t="shared" si="870"/>
        <v>Inviable Sanitariamente</v>
      </c>
      <c r="KYR476" s="44" t="str">
        <f t="shared" si="870"/>
        <v>Inviable Sanitariamente</v>
      </c>
      <c r="KYS476" s="44" t="str">
        <f t="shared" si="870"/>
        <v>Inviable Sanitariamente</v>
      </c>
      <c r="KYT476" s="44" t="str">
        <f t="shared" si="870"/>
        <v>Inviable Sanitariamente</v>
      </c>
      <c r="KYU476" s="44" t="str">
        <f t="shared" si="870"/>
        <v>Inviable Sanitariamente</v>
      </c>
      <c r="KYV476" s="44" t="str">
        <f t="shared" si="870"/>
        <v>Inviable Sanitariamente</v>
      </c>
      <c r="KYW476" s="44" t="str">
        <f t="shared" si="870"/>
        <v>Inviable Sanitariamente</v>
      </c>
      <c r="KYX476" s="44" t="str">
        <f t="shared" si="871"/>
        <v>Inviable Sanitariamente</v>
      </c>
      <c r="KYY476" s="44" t="str">
        <f t="shared" si="871"/>
        <v>Inviable Sanitariamente</v>
      </c>
      <c r="KYZ476" s="44" t="str">
        <f t="shared" si="871"/>
        <v>Inviable Sanitariamente</v>
      </c>
      <c r="KZA476" s="44" t="str">
        <f t="shared" si="871"/>
        <v>Inviable Sanitariamente</v>
      </c>
      <c r="KZB476" s="44" t="str">
        <f t="shared" si="871"/>
        <v>Inviable Sanitariamente</v>
      </c>
      <c r="KZC476" s="44" t="str">
        <f t="shared" si="871"/>
        <v>Inviable Sanitariamente</v>
      </c>
      <c r="KZD476" s="44" t="str">
        <f t="shared" si="871"/>
        <v>Inviable Sanitariamente</v>
      </c>
      <c r="KZE476" s="44" t="str">
        <f t="shared" si="871"/>
        <v>Inviable Sanitariamente</v>
      </c>
      <c r="KZF476" s="44" t="str">
        <f t="shared" si="871"/>
        <v>Inviable Sanitariamente</v>
      </c>
      <c r="KZG476" s="44" t="str">
        <f t="shared" si="871"/>
        <v>Inviable Sanitariamente</v>
      </c>
      <c r="KZH476" s="44" t="str">
        <f t="shared" si="872"/>
        <v>Inviable Sanitariamente</v>
      </c>
      <c r="KZI476" s="44" t="str">
        <f t="shared" si="872"/>
        <v>Inviable Sanitariamente</v>
      </c>
      <c r="KZJ476" s="44" t="str">
        <f t="shared" si="872"/>
        <v>Inviable Sanitariamente</v>
      </c>
      <c r="KZK476" s="44" t="str">
        <f t="shared" si="872"/>
        <v>Inviable Sanitariamente</v>
      </c>
      <c r="KZL476" s="44" t="str">
        <f t="shared" si="872"/>
        <v>Inviable Sanitariamente</v>
      </c>
      <c r="KZM476" s="44" t="str">
        <f t="shared" si="872"/>
        <v>Inviable Sanitariamente</v>
      </c>
      <c r="KZN476" s="44" t="str">
        <f t="shared" si="872"/>
        <v>Inviable Sanitariamente</v>
      </c>
      <c r="KZO476" s="44" t="str">
        <f t="shared" si="872"/>
        <v>Inviable Sanitariamente</v>
      </c>
      <c r="KZP476" s="44" t="str">
        <f t="shared" si="872"/>
        <v>Inviable Sanitariamente</v>
      </c>
      <c r="KZQ476" s="44" t="str">
        <f t="shared" si="872"/>
        <v>Inviable Sanitariamente</v>
      </c>
      <c r="KZR476" s="44" t="str">
        <f t="shared" si="873"/>
        <v>Inviable Sanitariamente</v>
      </c>
      <c r="KZS476" s="44" t="str">
        <f t="shared" si="873"/>
        <v>Inviable Sanitariamente</v>
      </c>
      <c r="KZT476" s="44" t="str">
        <f t="shared" si="873"/>
        <v>Inviable Sanitariamente</v>
      </c>
      <c r="KZU476" s="44" t="str">
        <f t="shared" si="873"/>
        <v>Inviable Sanitariamente</v>
      </c>
      <c r="KZV476" s="44" t="str">
        <f t="shared" si="873"/>
        <v>Inviable Sanitariamente</v>
      </c>
      <c r="KZW476" s="44" t="str">
        <f t="shared" si="873"/>
        <v>Inviable Sanitariamente</v>
      </c>
      <c r="KZX476" s="44" t="str">
        <f t="shared" si="873"/>
        <v>Inviable Sanitariamente</v>
      </c>
      <c r="KZY476" s="44" t="str">
        <f t="shared" si="873"/>
        <v>Inviable Sanitariamente</v>
      </c>
      <c r="KZZ476" s="44" t="str">
        <f t="shared" si="873"/>
        <v>Inviable Sanitariamente</v>
      </c>
      <c r="LAA476" s="44" t="str">
        <f t="shared" si="873"/>
        <v>Inviable Sanitariamente</v>
      </c>
      <c r="LAB476" s="44" t="str">
        <f t="shared" si="874"/>
        <v>Inviable Sanitariamente</v>
      </c>
      <c r="LAC476" s="44" t="str">
        <f t="shared" si="874"/>
        <v>Inviable Sanitariamente</v>
      </c>
      <c r="LAD476" s="44" t="str">
        <f t="shared" si="874"/>
        <v>Inviable Sanitariamente</v>
      </c>
      <c r="LAE476" s="44" t="str">
        <f t="shared" si="874"/>
        <v>Inviable Sanitariamente</v>
      </c>
      <c r="LAF476" s="44" t="str">
        <f t="shared" si="874"/>
        <v>Inviable Sanitariamente</v>
      </c>
      <c r="LAG476" s="44" t="str">
        <f t="shared" si="874"/>
        <v>Inviable Sanitariamente</v>
      </c>
      <c r="LAH476" s="44" t="str">
        <f t="shared" si="874"/>
        <v>Inviable Sanitariamente</v>
      </c>
      <c r="LAI476" s="44" t="str">
        <f t="shared" si="874"/>
        <v>Inviable Sanitariamente</v>
      </c>
      <c r="LAJ476" s="44" t="str">
        <f t="shared" si="874"/>
        <v>Inviable Sanitariamente</v>
      </c>
      <c r="LAK476" s="44" t="str">
        <f t="shared" si="874"/>
        <v>Inviable Sanitariamente</v>
      </c>
      <c r="LAL476" s="44" t="str">
        <f t="shared" si="875"/>
        <v>Inviable Sanitariamente</v>
      </c>
      <c r="LAM476" s="44" t="str">
        <f t="shared" si="875"/>
        <v>Inviable Sanitariamente</v>
      </c>
      <c r="LAN476" s="44" t="str">
        <f t="shared" si="875"/>
        <v>Inviable Sanitariamente</v>
      </c>
      <c r="LAO476" s="44" t="str">
        <f t="shared" si="875"/>
        <v>Inviable Sanitariamente</v>
      </c>
      <c r="LAP476" s="44" t="str">
        <f t="shared" si="875"/>
        <v>Inviable Sanitariamente</v>
      </c>
      <c r="LAQ476" s="44" t="str">
        <f t="shared" si="875"/>
        <v>Inviable Sanitariamente</v>
      </c>
      <c r="LAR476" s="44" t="str">
        <f t="shared" si="875"/>
        <v>Inviable Sanitariamente</v>
      </c>
      <c r="LAS476" s="44" t="str">
        <f t="shared" si="875"/>
        <v>Inviable Sanitariamente</v>
      </c>
      <c r="LAT476" s="44" t="str">
        <f t="shared" si="875"/>
        <v>Inviable Sanitariamente</v>
      </c>
      <c r="LAU476" s="44" t="str">
        <f t="shared" si="875"/>
        <v>Inviable Sanitariamente</v>
      </c>
      <c r="LAV476" s="44" t="str">
        <f t="shared" si="876"/>
        <v>Inviable Sanitariamente</v>
      </c>
      <c r="LAW476" s="44" t="str">
        <f t="shared" si="876"/>
        <v>Inviable Sanitariamente</v>
      </c>
      <c r="LAX476" s="44" t="str">
        <f t="shared" si="876"/>
        <v>Inviable Sanitariamente</v>
      </c>
      <c r="LAY476" s="44" t="str">
        <f t="shared" si="876"/>
        <v>Inviable Sanitariamente</v>
      </c>
      <c r="LAZ476" s="44" t="str">
        <f t="shared" si="876"/>
        <v>Inviable Sanitariamente</v>
      </c>
      <c r="LBA476" s="44" t="str">
        <f t="shared" si="876"/>
        <v>Inviable Sanitariamente</v>
      </c>
      <c r="LBB476" s="44" t="str">
        <f t="shared" si="876"/>
        <v>Inviable Sanitariamente</v>
      </c>
      <c r="LBC476" s="44" t="str">
        <f t="shared" si="876"/>
        <v>Inviable Sanitariamente</v>
      </c>
      <c r="LBD476" s="44" t="str">
        <f t="shared" si="876"/>
        <v>Inviable Sanitariamente</v>
      </c>
      <c r="LBE476" s="44" t="str">
        <f t="shared" si="876"/>
        <v>Inviable Sanitariamente</v>
      </c>
      <c r="LBF476" s="44" t="str">
        <f t="shared" si="877"/>
        <v>Inviable Sanitariamente</v>
      </c>
      <c r="LBG476" s="44" t="str">
        <f t="shared" si="877"/>
        <v>Inviable Sanitariamente</v>
      </c>
      <c r="LBH476" s="44" t="str">
        <f t="shared" si="877"/>
        <v>Inviable Sanitariamente</v>
      </c>
      <c r="LBI476" s="44" t="str">
        <f t="shared" si="877"/>
        <v>Inviable Sanitariamente</v>
      </c>
      <c r="LBJ476" s="44" t="str">
        <f t="shared" si="877"/>
        <v>Inviable Sanitariamente</v>
      </c>
      <c r="LBK476" s="44" t="str">
        <f t="shared" si="877"/>
        <v>Inviable Sanitariamente</v>
      </c>
      <c r="LBL476" s="44" t="str">
        <f t="shared" si="877"/>
        <v>Inviable Sanitariamente</v>
      </c>
      <c r="LBM476" s="44" t="str">
        <f t="shared" si="877"/>
        <v>Inviable Sanitariamente</v>
      </c>
      <c r="LBN476" s="44" t="str">
        <f t="shared" si="877"/>
        <v>Inviable Sanitariamente</v>
      </c>
      <c r="LBO476" s="44" t="str">
        <f t="shared" si="877"/>
        <v>Inviable Sanitariamente</v>
      </c>
      <c r="LBP476" s="44" t="str">
        <f t="shared" si="878"/>
        <v>Inviable Sanitariamente</v>
      </c>
      <c r="LBQ476" s="44" t="str">
        <f t="shared" si="878"/>
        <v>Inviable Sanitariamente</v>
      </c>
      <c r="LBR476" s="44" t="str">
        <f t="shared" si="878"/>
        <v>Inviable Sanitariamente</v>
      </c>
      <c r="LBS476" s="44" t="str">
        <f t="shared" si="878"/>
        <v>Inviable Sanitariamente</v>
      </c>
      <c r="LBT476" s="44" t="str">
        <f t="shared" si="878"/>
        <v>Inviable Sanitariamente</v>
      </c>
      <c r="LBU476" s="44" t="str">
        <f t="shared" si="878"/>
        <v>Inviable Sanitariamente</v>
      </c>
      <c r="LBV476" s="44" t="str">
        <f t="shared" si="878"/>
        <v>Inviable Sanitariamente</v>
      </c>
      <c r="LBW476" s="44" t="str">
        <f t="shared" si="878"/>
        <v>Inviable Sanitariamente</v>
      </c>
      <c r="LBX476" s="44" t="str">
        <f t="shared" si="878"/>
        <v>Inviable Sanitariamente</v>
      </c>
      <c r="LBY476" s="44" t="str">
        <f t="shared" si="878"/>
        <v>Inviable Sanitariamente</v>
      </c>
      <c r="LBZ476" s="44" t="str">
        <f t="shared" si="879"/>
        <v>Inviable Sanitariamente</v>
      </c>
      <c r="LCA476" s="44" t="str">
        <f t="shared" si="879"/>
        <v>Inviable Sanitariamente</v>
      </c>
      <c r="LCB476" s="44" t="str">
        <f t="shared" si="879"/>
        <v>Inviable Sanitariamente</v>
      </c>
      <c r="LCC476" s="44" t="str">
        <f t="shared" si="879"/>
        <v>Inviable Sanitariamente</v>
      </c>
      <c r="LCD476" s="44" t="str">
        <f t="shared" si="879"/>
        <v>Inviable Sanitariamente</v>
      </c>
      <c r="LCE476" s="44" t="str">
        <f t="shared" si="879"/>
        <v>Inviable Sanitariamente</v>
      </c>
      <c r="LCF476" s="44" t="str">
        <f t="shared" si="879"/>
        <v>Inviable Sanitariamente</v>
      </c>
      <c r="LCG476" s="44" t="str">
        <f t="shared" si="879"/>
        <v>Inviable Sanitariamente</v>
      </c>
      <c r="LCH476" s="44" t="str">
        <f t="shared" si="879"/>
        <v>Inviable Sanitariamente</v>
      </c>
      <c r="LCI476" s="44" t="str">
        <f t="shared" si="879"/>
        <v>Inviable Sanitariamente</v>
      </c>
      <c r="LCJ476" s="44" t="str">
        <f t="shared" si="880"/>
        <v>Inviable Sanitariamente</v>
      </c>
      <c r="LCK476" s="44" t="str">
        <f t="shared" si="880"/>
        <v>Inviable Sanitariamente</v>
      </c>
      <c r="LCL476" s="44" t="str">
        <f t="shared" si="880"/>
        <v>Inviable Sanitariamente</v>
      </c>
      <c r="LCM476" s="44" t="str">
        <f t="shared" si="880"/>
        <v>Inviable Sanitariamente</v>
      </c>
      <c r="LCN476" s="44" t="str">
        <f t="shared" si="880"/>
        <v>Inviable Sanitariamente</v>
      </c>
      <c r="LCO476" s="44" t="str">
        <f t="shared" si="880"/>
        <v>Inviable Sanitariamente</v>
      </c>
      <c r="LCP476" s="44" t="str">
        <f t="shared" si="880"/>
        <v>Inviable Sanitariamente</v>
      </c>
      <c r="LCQ476" s="44" t="str">
        <f t="shared" si="880"/>
        <v>Inviable Sanitariamente</v>
      </c>
      <c r="LCR476" s="44" t="str">
        <f t="shared" si="880"/>
        <v>Inviable Sanitariamente</v>
      </c>
      <c r="LCS476" s="44" t="str">
        <f t="shared" si="880"/>
        <v>Inviable Sanitariamente</v>
      </c>
      <c r="LCT476" s="44" t="str">
        <f t="shared" si="881"/>
        <v>Inviable Sanitariamente</v>
      </c>
      <c r="LCU476" s="44" t="str">
        <f t="shared" si="881"/>
        <v>Inviable Sanitariamente</v>
      </c>
      <c r="LCV476" s="44" t="str">
        <f t="shared" si="881"/>
        <v>Inviable Sanitariamente</v>
      </c>
      <c r="LCW476" s="44" t="str">
        <f t="shared" si="881"/>
        <v>Inviable Sanitariamente</v>
      </c>
      <c r="LCX476" s="44" t="str">
        <f t="shared" si="881"/>
        <v>Inviable Sanitariamente</v>
      </c>
      <c r="LCY476" s="44" t="str">
        <f t="shared" si="881"/>
        <v>Inviable Sanitariamente</v>
      </c>
      <c r="LCZ476" s="44" t="str">
        <f t="shared" si="881"/>
        <v>Inviable Sanitariamente</v>
      </c>
      <c r="LDA476" s="44" t="str">
        <f t="shared" si="881"/>
        <v>Inviable Sanitariamente</v>
      </c>
      <c r="LDB476" s="44" t="str">
        <f t="shared" si="881"/>
        <v>Inviable Sanitariamente</v>
      </c>
      <c r="LDC476" s="44" t="str">
        <f t="shared" si="881"/>
        <v>Inviable Sanitariamente</v>
      </c>
      <c r="LDD476" s="44" t="str">
        <f t="shared" si="882"/>
        <v>Inviable Sanitariamente</v>
      </c>
      <c r="LDE476" s="44" t="str">
        <f t="shared" si="882"/>
        <v>Inviable Sanitariamente</v>
      </c>
      <c r="LDF476" s="44" t="str">
        <f t="shared" si="882"/>
        <v>Inviable Sanitariamente</v>
      </c>
      <c r="LDG476" s="44" t="str">
        <f t="shared" si="882"/>
        <v>Inviable Sanitariamente</v>
      </c>
      <c r="LDH476" s="44" t="str">
        <f t="shared" si="882"/>
        <v>Inviable Sanitariamente</v>
      </c>
      <c r="LDI476" s="44" t="str">
        <f t="shared" si="882"/>
        <v>Inviable Sanitariamente</v>
      </c>
      <c r="LDJ476" s="44" t="str">
        <f t="shared" si="882"/>
        <v>Inviable Sanitariamente</v>
      </c>
      <c r="LDK476" s="44" t="str">
        <f t="shared" si="882"/>
        <v>Inviable Sanitariamente</v>
      </c>
      <c r="LDL476" s="44" t="str">
        <f t="shared" si="882"/>
        <v>Inviable Sanitariamente</v>
      </c>
      <c r="LDM476" s="44" t="str">
        <f t="shared" si="882"/>
        <v>Inviable Sanitariamente</v>
      </c>
      <c r="LDN476" s="44" t="str">
        <f t="shared" si="883"/>
        <v>Inviable Sanitariamente</v>
      </c>
      <c r="LDO476" s="44" t="str">
        <f t="shared" si="883"/>
        <v>Inviable Sanitariamente</v>
      </c>
      <c r="LDP476" s="44" t="str">
        <f t="shared" si="883"/>
        <v>Inviable Sanitariamente</v>
      </c>
      <c r="LDQ476" s="44" t="str">
        <f t="shared" si="883"/>
        <v>Inviable Sanitariamente</v>
      </c>
      <c r="LDR476" s="44" t="str">
        <f t="shared" si="883"/>
        <v>Inviable Sanitariamente</v>
      </c>
      <c r="LDS476" s="44" t="str">
        <f t="shared" si="883"/>
        <v>Inviable Sanitariamente</v>
      </c>
      <c r="LDT476" s="44" t="str">
        <f t="shared" si="883"/>
        <v>Inviable Sanitariamente</v>
      </c>
      <c r="LDU476" s="44" t="str">
        <f t="shared" si="883"/>
        <v>Inviable Sanitariamente</v>
      </c>
      <c r="LDV476" s="44" t="str">
        <f t="shared" si="883"/>
        <v>Inviable Sanitariamente</v>
      </c>
      <c r="LDW476" s="44" t="str">
        <f t="shared" si="883"/>
        <v>Inviable Sanitariamente</v>
      </c>
      <c r="LDX476" s="44" t="str">
        <f t="shared" si="884"/>
        <v>Inviable Sanitariamente</v>
      </c>
      <c r="LDY476" s="44" t="str">
        <f t="shared" si="884"/>
        <v>Inviable Sanitariamente</v>
      </c>
      <c r="LDZ476" s="44" t="str">
        <f t="shared" si="884"/>
        <v>Inviable Sanitariamente</v>
      </c>
      <c r="LEA476" s="44" t="str">
        <f t="shared" si="884"/>
        <v>Inviable Sanitariamente</v>
      </c>
      <c r="LEB476" s="44" t="str">
        <f t="shared" si="884"/>
        <v>Inviable Sanitariamente</v>
      </c>
      <c r="LEC476" s="44" t="str">
        <f t="shared" si="884"/>
        <v>Inviable Sanitariamente</v>
      </c>
      <c r="LED476" s="44" t="str">
        <f t="shared" si="884"/>
        <v>Inviable Sanitariamente</v>
      </c>
      <c r="LEE476" s="44" t="str">
        <f t="shared" si="884"/>
        <v>Inviable Sanitariamente</v>
      </c>
      <c r="LEF476" s="44" t="str">
        <f t="shared" si="884"/>
        <v>Inviable Sanitariamente</v>
      </c>
      <c r="LEG476" s="44" t="str">
        <f t="shared" si="884"/>
        <v>Inviable Sanitariamente</v>
      </c>
      <c r="LEH476" s="44" t="str">
        <f t="shared" si="885"/>
        <v>Inviable Sanitariamente</v>
      </c>
      <c r="LEI476" s="44" t="str">
        <f t="shared" si="885"/>
        <v>Inviable Sanitariamente</v>
      </c>
      <c r="LEJ476" s="44" t="str">
        <f t="shared" si="885"/>
        <v>Inviable Sanitariamente</v>
      </c>
      <c r="LEK476" s="44" t="str">
        <f t="shared" si="885"/>
        <v>Inviable Sanitariamente</v>
      </c>
      <c r="LEL476" s="44" t="str">
        <f t="shared" si="885"/>
        <v>Inviable Sanitariamente</v>
      </c>
      <c r="LEM476" s="44" t="str">
        <f t="shared" si="885"/>
        <v>Inviable Sanitariamente</v>
      </c>
      <c r="LEN476" s="44" t="str">
        <f t="shared" si="885"/>
        <v>Inviable Sanitariamente</v>
      </c>
      <c r="LEO476" s="44" t="str">
        <f t="shared" si="885"/>
        <v>Inviable Sanitariamente</v>
      </c>
      <c r="LEP476" s="44" t="str">
        <f t="shared" si="885"/>
        <v>Inviable Sanitariamente</v>
      </c>
      <c r="LEQ476" s="44" t="str">
        <f t="shared" si="885"/>
        <v>Inviable Sanitariamente</v>
      </c>
      <c r="LER476" s="44" t="str">
        <f t="shared" si="886"/>
        <v>Inviable Sanitariamente</v>
      </c>
      <c r="LES476" s="44" t="str">
        <f t="shared" si="886"/>
        <v>Inviable Sanitariamente</v>
      </c>
      <c r="LET476" s="44" t="str">
        <f t="shared" si="886"/>
        <v>Inviable Sanitariamente</v>
      </c>
      <c r="LEU476" s="44" t="str">
        <f t="shared" si="886"/>
        <v>Inviable Sanitariamente</v>
      </c>
      <c r="LEV476" s="44" t="str">
        <f t="shared" si="886"/>
        <v>Inviable Sanitariamente</v>
      </c>
      <c r="LEW476" s="44" t="str">
        <f t="shared" si="886"/>
        <v>Inviable Sanitariamente</v>
      </c>
      <c r="LEX476" s="44" t="str">
        <f t="shared" si="886"/>
        <v>Inviable Sanitariamente</v>
      </c>
      <c r="LEY476" s="44" t="str">
        <f t="shared" si="886"/>
        <v>Inviable Sanitariamente</v>
      </c>
      <c r="LEZ476" s="44" t="str">
        <f t="shared" si="886"/>
        <v>Inviable Sanitariamente</v>
      </c>
      <c r="LFA476" s="44" t="str">
        <f t="shared" si="886"/>
        <v>Inviable Sanitariamente</v>
      </c>
      <c r="LFB476" s="44" t="str">
        <f t="shared" si="887"/>
        <v>Inviable Sanitariamente</v>
      </c>
      <c r="LFC476" s="44" t="str">
        <f t="shared" si="887"/>
        <v>Inviable Sanitariamente</v>
      </c>
      <c r="LFD476" s="44" t="str">
        <f t="shared" si="887"/>
        <v>Inviable Sanitariamente</v>
      </c>
      <c r="LFE476" s="44" t="str">
        <f t="shared" si="887"/>
        <v>Inviable Sanitariamente</v>
      </c>
      <c r="LFF476" s="44" t="str">
        <f t="shared" si="887"/>
        <v>Inviable Sanitariamente</v>
      </c>
      <c r="LFG476" s="44" t="str">
        <f t="shared" si="887"/>
        <v>Inviable Sanitariamente</v>
      </c>
      <c r="LFH476" s="44" t="str">
        <f t="shared" si="887"/>
        <v>Inviable Sanitariamente</v>
      </c>
      <c r="LFI476" s="44" t="str">
        <f t="shared" si="887"/>
        <v>Inviable Sanitariamente</v>
      </c>
      <c r="LFJ476" s="44" t="str">
        <f t="shared" si="887"/>
        <v>Inviable Sanitariamente</v>
      </c>
      <c r="LFK476" s="44" t="str">
        <f t="shared" si="887"/>
        <v>Inviable Sanitariamente</v>
      </c>
      <c r="LFL476" s="44" t="str">
        <f t="shared" si="888"/>
        <v>Inviable Sanitariamente</v>
      </c>
      <c r="LFM476" s="44" t="str">
        <f t="shared" si="888"/>
        <v>Inviable Sanitariamente</v>
      </c>
      <c r="LFN476" s="44" t="str">
        <f t="shared" si="888"/>
        <v>Inviable Sanitariamente</v>
      </c>
      <c r="LFO476" s="44" t="str">
        <f t="shared" si="888"/>
        <v>Inviable Sanitariamente</v>
      </c>
      <c r="LFP476" s="44" t="str">
        <f t="shared" si="888"/>
        <v>Inviable Sanitariamente</v>
      </c>
      <c r="LFQ476" s="44" t="str">
        <f t="shared" si="888"/>
        <v>Inviable Sanitariamente</v>
      </c>
      <c r="LFR476" s="44" t="str">
        <f t="shared" si="888"/>
        <v>Inviable Sanitariamente</v>
      </c>
      <c r="LFS476" s="44" t="str">
        <f t="shared" si="888"/>
        <v>Inviable Sanitariamente</v>
      </c>
      <c r="LFT476" s="44" t="str">
        <f t="shared" si="888"/>
        <v>Inviable Sanitariamente</v>
      </c>
      <c r="LFU476" s="44" t="str">
        <f t="shared" si="888"/>
        <v>Inviable Sanitariamente</v>
      </c>
      <c r="LFV476" s="44" t="str">
        <f t="shared" si="889"/>
        <v>Inviable Sanitariamente</v>
      </c>
      <c r="LFW476" s="44" t="str">
        <f t="shared" si="889"/>
        <v>Inviable Sanitariamente</v>
      </c>
      <c r="LFX476" s="44" t="str">
        <f t="shared" si="889"/>
        <v>Inviable Sanitariamente</v>
      </c>
      <c r="LFY476" s="44" t="str">
        <f t="shared" si="889"/>
        <v>Inviable Sanitariamente</v>
      </c>
      <c r="LFZ476" s="44" t="str">
        <f t="shared" si="889"/>
        <v>Inviable Sanitariamente</v>
      </c>
      <c r="LGA476" s="44" t="str">
        <f t="shared" si="889"/>
        <v>Inviable Sanitariamente</v>
      </c>
      <c r="LGB476" s="44" t="str">
        <f t="shared" si="889"/>
        <v>Inviable Sanitariamente</v>
      </c>
      <c r="LGC476" s="44" t="str">
        <f t="shared" si="889"/>
        <v>Inviable Sanitariamente</v>
      </c>
      <c r="LGD476" s="44" t="str">
        <f t="shared" si="889"/>
        <v>Inviable Sanitariamente</v>
      </c>
      <c r="LGE476" s="44" t="str">
        <f t="shared" si="889"/>
        <v>Inviable Sanitariamente</v>
      </c>
      <c r="LGF476" s="44" t="str">
        <f t="shared" si="890"/>
        <v>Inviable Sanitariamente</v>
      </c>
      <c r="LGG476" s="44" t="str">
        <f t="shared" si="890"/>
        <v>Inviable Sanitariamente</v>
      </c>
      <c r="LGH476" s="44" t="str">
        <f t="shared" si="890"/>
        <v>Inviable Sanitariamente</v>
      </c>
      <c r="LGI476" s="44" t="str">
        <f t="shared" si="890"/>
        <v>Inviable Sanitariamente</v>
      </c>
      <c r="LGJ476" s="44" t="str">
        <f t="shared" si="890"/>
        <v>Inviable Sanitariamente</v>
      </c>
      <c r="LGK476" s="44" t="str">
        <f t="shared" si="890"/>
        <v>Inviable Sanitariamente</v>
      </c>
      <c r="LGL476" s="44" t="str">
        <f t="shared" si="890"/>
        <v>Inviable Sanitariamente</v>
      </c>
      <c r="LGM476" s="44" t="str">
        <f t="shared" si="890"/>
        <v>Inviable Sanitariamente</v>
      </c>
      <c r="LGN476" s="44" t="str">
        <f t="shared" si="890"/>
        <v>Inviable Sanitariamente</v>
      </c>
      <c r="LGO476" s="44" t="str">
        <f t="shared" si="890"/>
        <v>Inviable Sanitariamente</v>
      </c>
      <c r="LGP476" s="44" t="str">
        <f t="shared" si="891"/>
        <v>Inviable Sanitariamente</v>
      </c>
      <c r="LGQ476" s="44" t="str">
        <f t="shared" si="891"/>
        <v>Inviable Sanitariamente</v>
      </c>
      <c r="LGR476" s="44" t="str">
        <f t="shared" si="891"/>
        <v>Inviable Sanitariamente</v>
      </c>
      <c r="LGS476" s="44" t="str">
        <f t="shared" si="891"/>
        <v>Inviable Sanitariamente</v>
      </c>
      <c r="LGT476" s="44" t="str">
        <f t="shared" si="891"/>
        <v>Inviable Sanitariamente</v>
      </c>
      <c r="LGU476" s="44" t="str">
        <f t="shared" si="891"/>
        <v>Inviable Sanitariamente</v>
      </c>
      <c r="LGV476" s="44" t="str">
        <f t="shared" si="891"/>
        <v>Inviable Sanitariamente</v>
      </c>
      <c r="LGW476" s="44" t="str">
        <f t="shared" si="891"/>
        <v>Inviable Sanitariamente</v>
      </c>
      <c r="LGX476" s="44" t="str">
        <f t="shared" si="891"/>
        <v>Inviable Sanitariamente</v>
      </c>
      <c r="LGY476" s="44" t="str">
        <f t="shared" si="891"/>
        <v>Inviable Sanitariamente</v>
      </c>
      <c r="LGZ476" s="44" t="str">
        <f t="shared" si="892"/>
        <v>Inviable Sanitariamente</v>
      </c>
      <c r="LHA476" s="44" t="str">
        <f t="shared" si="892"/>
        <v>Inviable Sanitariamente</v>
      </c>
      <c r="LHB476" s="44" t="str">
        <f t="shared" si="892"/>
        <v>Inviable Sanitariamente</v>
      </c>
      <c r="LHC476" s="44" t="str">
        <f t="shared" si="892"/>
        <v>Inviable Sanitariamente</v>
      </c>
      <c r="LHD476" s="44" t="str">
        <f t="shared" si="892"/>
        <v>Inviable Sanitariamente</v>
      </c>
      <c r="LHE476" s="44" t="str">
        <f t="shared" si="892"/>
        <v>Inviable Sanitariamente</v>
      </c>
      <c r="LHF476" s="44" t="str">
        <f t="shared" si="892"/>
        <v>Inviable Sanitariamente</v>
      </c>
      <c r="LHG476" s="44" t="str">
        <f t="shared" si="892"/>
        <v>Inviable Sanitariamente</v>
      </c>
      <c r="LHH476" s="44" t="str">
        <f t="shared" si="892"/>
        <v>Inviable Sanitariamente</v>
      </c>
      <c r="LHI476" s="44" t="str">
        <f t="shared" si="892"/>
        <v>Inviable Sanitariamente</v>
      </c>
      <c r="LHJ476" s="44" t="str">
        <f t="shared" si="893"/>
        <v>Inviable Sanitariamente</v>
      </c>
      <c r="LHK476" s="44" t="str">
        <f t="shared" si="893"/>
        <v>Inviable Sanitariamente</v>
      </c>
      <c r="LHL476" s="44" t="str">
        <f t="shared" si="893"/>
        <v>Inviable Sanitariamente</v>
      </c>
      <c r="LHM476" s="44" t="str">
        <f t="shared" si="893"/>
        <v>Inviable Sanitariamente</v>
      </c>
      <c r="LHN476" s="44" t="str">
        <f t="shared" si="893"/>
        <v>Inviable Sanitariamente</v>
      </c>
      <c r="LHO476" s="44" t="str">
        <f t="shared" si="893"/>
        <v>Inviable Sanitariamente</v>
      </c>
      <c r="LHP476" s="44" t="str">
        <f t="shared" si="893"/>
        <v>Inviable Sanitariamente</v>
      </c>
      <c r="LHQ476" s="44" t="str">
        <f t="shared" si="893"/>
        <v>Inviable Sanitariamente</v>
      </c>
      <c r="LHR476" s="44" t="str">
        <f t="shared" si="893"/>
        <v>Inviable Sanitariamente</v>
      </c>
      <c r="LHS476" s="44" t="str">
        <f t="shared" si="893"/>
        <v>Inviable Sanitariamente</v>
      </c>
      <c r="LHT476" s="44" t="str">
        <f t="shared" si="894"/>
        <v>Inviable Sanitariamente</v>
      </c>
      <c r="LHU476" s="44" t="str">
        <f t="shared" si="894"/>
        <v>Inviable Sanitariamente</v>
      </c>
      <c r="LHV476" s="44" t="str">
        <f t="shared" si="894"/>
        <v>Inviable Sanitariamente</v>
      </c>
      <c r="LHW476" s="44" t="str">
        <f t="shared" si="894"/>
        <v>Inviable Sanitariamente</v>
      </c>
      <c r="LHX476" s="44" t="str">
        <f t="shared" si="894"/>
        <v>Inviable Sanitariamente</v>
      </c>
      <c r="LHY476" s="44" t="str">
        <f t="shared" si="894"/>
        <v>Inviable Sanitariamente</v>
      </c>
      <c r="LHZ476" s="44" t="str">
        <f t="shared" si="894"/>
        <v>Inviable Sanitariamente</v>
      </c>
      <c r="LIA476" s="44" t="str">
        <f t="shared" si="894"/>
        <v>Inviable Sanitariamente</v>
      </c>
      <c r="LIB476" s="44" t="str">
        <f t="shared" si="894"/>
        <v>Inviable Sanitariamente</v>
      </c>
      <c r="LIC476" s="44" t="str">
        <f t="shared" si="894"/>
        <v>Inviable Sanitariamente</v>
      </c>
      <c r="LID476" s="44" t="str">
        <f t="shared" si="895"/>
        <v>Inviable Sanitariamente</v>
      </c>
      <c r="LIE476" s="44" t="str">
        <f t="shared" si="895"/>
        <v>Inviable Sanitariamente</v>
      </c>
      <c r="LIF476" s="44" t="str">
        <f t="shared" si="895"/>
        <v>Inviable Sanitariamente</v>
      </c>
      <c r="LIG476" s="44" t="str">
        <f t="shared" si="895"/>
        <v>Inviable Sanitariamente</v>
      </c>
      <c r="LIH476" s="44" t="str">
        <f t="shared" si="895"/>
        <v>Inviable Sanitariamente</v>
      </c>
      <c r="LII476" s="44" t="str">
        <f t="shared" si="895"/>
        <v>Inviable Sanitariamente</v>
      </c>
      <c r="LIJ476" s="44" t="str">
        <f t="shared" si="895"/>
        <v>Inviable Sanitariamente</v>
      </c>
      <c r="LIK476" s="44" t="str">
        <f t="shared" si="895"/>
        <v>Inviable Sanitariamente</v>
      </c>
      <c r="LIL476" s="44" t="str">
        <f t="shared" si="895"/>
        <v>Inviable Sanitariamente</v>
      </c>
      <c r="LIM476" s="44" t="str">
        <f t="shared" si="895"/>
        <v>Inviable Sanitariamente</v>
      </c>
      <c r="LIN476" s="44" t="str">
        <f t="shared" si="896"/>
        <v>Inviable Sanitariamente</v>
      </c>
      <c r="LIO476" s="44" t="str">
        <f t="shared" si="896"/>
        <v>Inviable Sanitariamente</v>
      </c>
      <c r="LIP476" s="44" t="str">
        <f t="shared" si="896"/>
        <v>Inviable Sanitariamente</v>
      </c>
      <c r="LIQ476" s="44" t="str">
        <f t="shared" si="896"/>
        <v>Inviable Sanitariamente</v>
      </c>
      <c r="LIR476" s="44" t="str">
        <f t="shared" si="896"/>
        <v>Inviable Sanitariamente</v>
      </c>
      <c r="LIS476" s="44" t="str">
        <f t="shared" si="896"/>
        <v>Inviable Sanitariamente</v>
      </c>
      <c r="LIT476" s="44" t="str">
        <f t="shared" si="896"/>
        <v>Inviable Sanitariamente</v>
      </c>
      <c r="LIU476" s="44" t="str">
        <f t="shared" si="896"/>
        <v>Inviable Sanitariamente</v>
      </c>
      <c r="LIV476" s="44" t="str">
        <f t="shared" si="896"/>
        <v>Inviable Sanitariamente</v>
      </c>
      <c r="LIW476" s="44" t="str">
        <f t="shared" si="896"/>
        <v>Inviable Sanitariamente</v>
      </c>
      <c r="LIX476" s="44" t="str">
        <f t="shared" si="897"/>
        <v>Inviable Sanitariamente</v>
      </c>
      <c r="LIY476" s="44" t="str">
        <f t="shared" si="897"/>
        <v>Inviable Sanitariamente</v>
      </c>
      <c r="LIZ476" s="44" t="str">
        <f t="shared" si="897"/>
        <v>Inviable Sanitariamente</v>
      </c>
      <c r="LJA476" s="44" t="str">
        <f t="shared" si="897"/>
        <v>Inviable Sanitariamente</v>
      </c>
      <c r="LJB476" s="44" t="str">
        <f t="shared" si="897"/>
        <v>Inviable Sanitariamente</v>
      </c>
      <c r="LJC476" s="44" t="str">
        <f t="shared" si="897"/>
        <v>Inviable Sanitariamente</v>
      </c>
      <c r="LJD476" s="44" t="str">
        <f t="shared" si="897"/>
        <v>Inviable Sanitariamente</v>
      </c>
      <c r="LJE476" s="44" t="str">
        <f t="shared" si="897"/>
        <v>Inviable Sanitariamente</v>
      </c>
      <c r="LJF476" s="44" t="str">
        <f t="shared" si="897"/>
        <v>Inviable Sanitariamente</v>
      </c>
      <c r="LJG476" s="44" t="str">
        <f t="shared" si="897"/>
        <v>Inviable Sanitariamente</v>
      </c>
      <c r="LJH476" s="44" t="str">
        <f t="shared" si="898"/>
        <v>Inviable Sanitariamente</v>
      </c>
      <c r="LJI476" s="44" t="str">
        <f t="shared" si="898"/>
        <v>Inviable Sanitariamente</v>
      </c>
      <c r="LJJ476" s="44" t="str">
        <f t="shared" si="898"/>
        <v>Inviable Sanitariamente</v>
      </c>
      <c r="LJK476" s="44" t="str">
        <f t="shared" si="898"/>
        <v>Inviable Sanitariamente</v>
      </c>
      <c r="LJL476" s="44" t="str">
        <f t="shared" si="898"/>
        <v>Inviable Sanitariamente</v>
      </c>
      <c r="LJM476" s="44" t="str">
        <f t="shared" si="898"/>
        <v>Inviable Sanitariamente</v>
      </c>
      <c r="LJN476" s="44" t="str">
        <f t="shared" si="898"/>
        <v>Inviable Sanitariamente</v>
      </c>
      <c r="LJO476" s="44" t="str">
        <f t="shared" si="898"/>
        <v>Inviable Sanitariamente</v>
      </c>
      <c r="LJP476" s="44" t="str">
        <f t="shared" si="898"/>
        <v>Inviable Sanitariamente</v>
      </c>
      <c r="LJQ476" s="44" t="str">
        <f t="shared" si="898"/>
        <v>Inviable Sanitariamente</v>
      </c>
      <c r="LJR476" s="44" t="str">
        <f t="shared" si="899"/>
        <v>Inviable Sanitariamente</v>
      </c>
      <c r="LJS476" s="44" t="str">
        <f t="shared" si="899"/>
        <v>Inviable Sanitariamente</v>
      </c>
      <c r="LJT476" s="44" t="str">
        <f t="shared" si="899"/>
        <v>Inviable Sanitariamente</v>
      </c>
      <c r="LJU476" s="44" t="str">
        <f t="shared" si="899"/>
        <v>Inviable Sanitariamente</v>
      </c>
      <c r="LJV476" s="44" t="str">
        <f t="shared" si="899"/>
        <v>Inviable Sanitariamente</v>
      </c>
      <c r="LJW476" s="44" t="str">
        <f t="shared" si="899"/>
        <v>Inviable Sanitariamente</v>
      </c>
      <c r="LJX476" s="44" t="str">
        <f t="shared" si="899"/>
        <v>Inviable Sanitariamente</v>
      </c>
      <c r="LJY476" s="44" t="str">
        <f t="shared" si="899"/>
        <v>Inviable Sanitariamente</v>
      </c>
      <c r="LJZ476" s="44" t="str">
        <f t="shared" si="899"/>
        <v>Inviable Sanitariamente</v>
      </c>
      <c r="LKA476" s="44" t="str">
        <f t="shared" si="899"/>
        <v>Inviable Sanitariamente</v>
      </c>
      <c r="LKB476" s="44" t="str">
        <f t="shared" si="900"/>
        <v>Inviable Sanitariamente</v>
      </c>
      <c r="LKC476" s="44" t="str">
        <f t="shared" si="900"/>
        <v>Inviable Sanitariamente</v>
      </c>
      <c r="LKD476" s="44" t="str">
        <f t="shared" si="900"/>
        <v>Inviable Sanitariamente</v>
      </c>
      <c r="LKE476" s="44" t="str">
        <f t="shared" si="900"/>
        <v>Inviable Sanitariamente</v>
      </c>
      <c r="LKF476" s="44" t="str">
        <f t="shared" si="900"/>
        <v>Inviable Sanitariamente</v>
      </c>
      <c r="LKG476" s="44" t="str">
        <f t="shared" si="900"/>
        <v>Inviable Sanitariamente</v>
      </c>
      <c r="LKH476" s="44" t="str">
        <f t="shared" si="900"/>
        <v>Inviable Sanitariamente</v>
      </c>
      <c r="LKI476" s="44" t="str">
        <f t="shared" si="900"/>
        <v>Inviable Sanitariamente</v>
      </c>
      <c r="LKJ476" s="44" t="str">
        <f t="shared" si="900"/>
        <v>Inviable Sanitariamente</v>
      </c>
      <c r="LKK476" s="44" t="str">
        <f t="shared" si="900"/>
        <v>Inviable Sanitariamente</v>
      </c>
      <c r="LKL476" s="44" t="str">
        <f t="shared" si="901"/>
        <v>Inviable Sanitariamente</v>
      </c>
      <c r="LKM476" s="44" t="str">
        <f t="shared" si="901"/>
        <v>Inviable Sanitariamente</v>
      </c>
      <c r="LKN476" s="44" t="str">
        <f t="shared" si="901"/>
        <v>Inviable Sanitariamente</v>
      </c>
      <c r="LKO476" s="44" t="str">
        <f t="shared" si="901"/>
        <v>Inviable Sanitariamente</v>
      </c>
      <c r="LKP476" s="44" t="str">
        <f t="shared" si="901"/>
        <v>Inviable Sanitariamente</v>
      </c>
      <c r="LKQ476" s="44" t="str">
        <f t="shared" si="901"/>
        <v>Inviable Sanitariamente</v>
      </c>
      <c r="LKR476" s="44" t="str">
        <f t="shared" si="901"/>
        <v>Inviable Sanitariamente</v>
      </c>
      <c r="LKS476" s="44" t="str">
        <f t="shared" si="901"/>
        <v>Inviable Sanitariamente</v>
      </c>
      <c r="LKT476" s="44" t="str">
        <f t="shared" si="901"/>
        <v>Inviable Sanitariamente</v>
      </c>
      <c r="LKU476" s="44" t="str">
        <f t="shared" si="901"/>
        <v>Inviable Sanitariamente</v>
      </c>
      <c r="LKV476" s="44" t="str">
        <f t="shared" si="902"/>
        <v>Inviable Sanitariamente</v>
      </c>
      <c r="LKW476" s="44" t="str">
        <f t="shared" si="902"/>
        <v>Inviable Sanitariamente</v>
      </c>
      <c r="LKX476" s="44" t="str">
        <f t="shared" si="902"/>
        <v>Inviable Sanitariamente</v>
      </c>
      <c r="LKY476" s="44" t="str">
        <f t="shared" si="902"/>
        <v>Inviable Sanitariamente</v>
      </c>
      <c r="LKZ476" s="44" t="str">
        <f t="shared" si="902"/>
        <v>Inviable Sanitariamente</v>
      </c>
      <c r="LLA476" s="44" t="str">
        <f t="shared" si="902"/>
        <v>Inviable Sanitariamente</v>
      </c>
      <c r="LLB476" s="44" t="str">
        <f t="shared" si="902"/>
        <v>Inviable Sanitariamente</v>
      </c>
      <c r="LLC476" s="44" t="str">
        <f t="shared" si="902"/>
        <v>Inviable Sanitariamente</v>
      </c>
      <c r="LLD476" s="44" t="str">
        <f t="shared" si="902"/>
        <v>Inviable Sanitariamente</v>
      </c>
      <c r="LLE476" s="44" t="str">
        <f t="shared" si="902"/>
        <v>Inviable Sanitariamente</v>
      </c>
      <c r="LLF476" s="44" t="str">
        <f t="shared" si="903"/>
        <v>Inviable Sanitariamente</v>
      </c>
      <c r="LLG476" s="44" t="str">
        <f t="shared" si="903"/>
        <v>Inviable Sanitariamente</v>
      </c>
      <c r="LLH476" s="44" t="str">
        <f t="shared" si="903"/>
        <v>Inviable Sanitariamente</v>
      </c>
      <c r="LLI476" s="44" t="str">
        <f t="shared" si="903"/>
        <v>Inviable Sanitariamente</v>
      </c>
      <c r="LLJ476" s="44" t="str">
        <f t="shared" si="903"/>
        <v>Inviable Sanitariamente</v>
      </c>
      <c r="LLK476" s="44" t="str">
        <f t="shared" si="903"/>
        <v>Inviable Sanitariamente</v>
      </c>
      <c r="LLL476" s="44" t="str">
        <f t="shared" si="903"/>
        <v>Inviable Sanitariamente</v>
      </c>
      <c r="LLM476" s="44" t="str">
        <f t="shared" si="903"/>
        <v>Inviable Sanitariamente</v>
      </c>
      <c r="LLN476" s="44" t="str">
        <f t="shared" si="903"/>
        <v>Inviable Sanitariamente</v>
      </c>
      <c r="LLO476" s="44" t="str">
        <f t="shared" si="903"/>
        <v>Inviable Sanitariamente</v>
      </c>
      <c r="LLP476" s="44" t="str">
        <f t="shared" si="904"/>
        <v>Inviable Sanitariamente</v>
      </c>
      <c r="LLQ476" s="44" t="str">
        <f t="shared" si="904"/>
        <v>Inviable Sanitariamente</v>
      </c>
      <c r="LLR476" s="44" t="str">
        <f t="shared" si="904"/>
        <v>Inviable Sanitariamente</v>
      </c>
      <c r="LLS476" s="44" t="str">
        <f t="shared" si="904"/>
        <v>Inviable Sanitariamente</v>
      </c>
      <c r="LLT476" s="44" t="str">
        <f t="shared" si="904"/>
        <v>Inviable Sanitariamente</v>
      </c>
      <c r="LLU476" s="44" t="str">
        <f t="shared" si="904"/>
        <v>Inviable Sanitariamente</v>
      </c>
      <c r="LLV476" s="44" t="str">
        <f t="shared" si="904"/>
        <v>Inviable Sanitariamente</v>
      </c>
      <c r="LLW476" s="44" t="str">
        <f t="shared" si="904"/>
        <v>Inviable Sanitariamente</v>
      </c>
      <c r="LLX476" s="44" t="str">
        <f t="shared" si="904"/>
        <v>Inviable Sanitariamente</v>
      </c>
      <c r="LLY476" s="44" t="str">
        <f t="shared" si="904"/>
        <v>Inviable Sanitariamente</v>
      </c>
      <c r="LLZ476" s="44" t="str">
        <f t="shared" si="905"/>
        <v>Inviable Sanitariamente</v>
      </c>
      <c r="LMA476" s="44" t="str">
        <f t="shared" si="905"/>
        <v>Inviable Sanitariamente</v>
      </c>
      <c r="LMB476" s="44" t="str">
        <f t="shared" si="905"/>
        <v>Inviable Sanitariamente</v>
      </c>
      <c r="LMC476" s="44" t="str">
        <f t="shared" si="905"/>
        <v>Inviable Sanitariamente</v>
      </c>
      <c r="LMD476" s="44" t="str">
        <f t="shared" si="905"/>
        <v>Inviable Sanitariamente</v>
      </c>
      <c r="LME476" s="44" t="str">
        <f t="shared" si="905"/>
        <v>Inviable Sanitariamente</v>
      </c>
      <c r="LMF476" s="44" t="str">
        <f t="shared" si="905"/>
        <v>Inviable Sanitariamente</v>
      </c>
      <c r="LMG476" s="44" t="str">
        <f t="shared" si="905"/>
        <v>Inviable Sanitariamente</v>
      </c>
      <c r="LMH476" s="44" t="str">
        <f t="shared" si="905"/>
        <v>Inviable Sanitariamente</v>
      </c>
      <c r="LMI476" s="44" t="str">
        <f t="shared" si="905"/>
        <v>Inviable Sanitariamente</v>
      </c>
      <c r="LMJ476" s="44" t="str">
        <f t="shared" si="906"/>
        <v>Inviable Sanitariamente</v>
      </c>
      <c r="LMK476" s="44" t="str">
        <f t="shared" si="906"/>
        <v>Inviable Sanitariamente</v>
      </c>
      <c r="LML476" s="44" t="str">
        <f t="shared" si="906"/>
        <v>Inviable Sanitariamente</v>
      </c>
      <c r="LMM476" s="44" t="str">
        <f t="shared" si="906"/>
        <v>Inviable Sanitariamente</v>
      </c>
      <c r="LMN476" s="44" t="str">
        <f t="shared" si="906"/>
        <v>Inviable Sanitariamente</v>
      </c>
      <c r="LMO476" s="44" t="str">
        <f t="shared" si="906"/>
        <v>Inviable Sanitariamente</v>
      </c>
      <c r="LMP476" s="44" t="str">
        <f t="shared" si="906"/>
        <v>Inviable Sanitariamente</v>
      </c>
      <c r="LMQ476" s="44" t="str">
        <f t="shared" si="906"/>
        <v>Inviable Sanitariamente</v>
      </c>
      <c r="LMR476" s="44" t="str">
        <f t="shared" si="906"/>
        <v>Inviable Sanitariamente</v>
      </c>
      <c r="LMS476" s="44" t="str">
        <f t="shared" si="906"/>
        <v>Inviable Sanitariamente</v>
      </c>
      <c r="LMT476" s="44" t="str">
        <f t="shared" si="907"/>
        <v>Inviable Sanitariamente</v>
      </c>
      <c r="LMU476" s="44" t="str">
        <f t="shared" si="907"/>
        <v>Inviable Sanitariamente</v>
      </c>
      <c r="LMV476" s="44" t="str">
        <f t="shared" si="907"/>
        <v>Inviable Sanitariamente</v>
      </c>
      <c r="LMW476" s="44" t="str">
        <f t="shared" si="907"/>
        <v>Inviable Sanitariamente</v>
      </c>
      <c r="LMX476" s="44" t="str">
        <f t="shared" si="907"/>
        <v>Inviable Sanitariamente</v>
      </c>
      <c r="LMY476" s="44" t="str">
        <f t="shared" si="907"/>
        <v>Inviable Sanitariamente</v>
      </c>
      <c r="LMZ476" s="44" t="str">
        <f t="shared" si="907"/>
        <v>Inviable Sanitariamente</v>
      </c>
      <c r="LNA476" s="44" t="str">
        <f t="shared" si="907"/>
        <v>Inviable Sanitariamente</v>
      </c>
      <c r="LNB476" s="44" t="str">
        <f t="shared" si="907"/>
        <v>Inviable Sanitariamente</v>
      </c>
      <c r="LNC476" s="44" t="str">
        <f t="shared" si="907"/>
        <v>Inviable Sanitariamente</v>
      </c>
      <c r="LND476" s="44" t="str">
        <f t="shared" si="908"/>
        <v>Inviable Sanitariamente</v>
      </c>
      <c r="LNE476" s="44" t="str">
        <f t="shared" si="908"/>
        <v>Inviable Sanitariamente</v>
      </c>
      <c r="LNF476" s="44" t="str">
        <f t="shared" si="908"/>
        <v>Inviable Sanitariamente</v>
      </c>
      <c r="LNG476" s="44" t="str">
        <f t="shared" si="908"/>
        <v>Inviable Sanitariamente</v>
      </c>
      <c r="LNH476" s="44" t="str">
        <f t="shared" si="908"/>
        <v>Inviable Sanitariamente</v>
      </c>
      <c r="LNI476" s="44" t="str">
        <f t="shared" si="908"/>
        <v>Inviable Sanitariamente</v>
      </c>
      <c r="LNJ476" s="44" t="str">
        <f t="shared" si="908"/>
        <v>Inviable Sanitariamente</v>
      </c>
      <c r="LNK476" s="44" t="str">
        <f t="shared" si="908"/>
        <v>Inviable Sanitariamente</v>
      </c>
      <c r="LNL476" s="44" t="str">
        <f t="shared" si="908"/>
        <v>Inviable Sanitariamente</v>
      </c>
      <c r="LNM476" s="44" t="str">
        <f t="shared" si="908"/>
        <v>Inviable Sanitariamente</v>
      </c>
      <c r="LNN476" s="44" t="str">
        <f t="shared" si="909"/>
        <v>Inviable Sanitariamente</v>
      </c>
      <c r="LNO476" s="44" t="str">
        <f t="shared" si="909"/>
        <v>Inviable Sanitariamente</v>
      </c>
      <c r="LNP476" s="44" t="str">
        <f t="shared" si="909"/>
        <v>Inviable Sanitariamente</v>
      </c>
      <c r="LNQ476" s="44" t="str">
        <f t="shared" si="909"/>
        <v>Inviable Sanitariamente</v>
      </c>
      <c r="LNR476" s="44" t="str">
        <f t="shared" si="909"/>
        <v>Inviable Sanitariamente</v>
      </c>
      <c r="LNS476" s="44" t="str">
        <f t="shared" si="909"/>
        <v>Inviable Sanitariamente</v>
      </c>
      <c r="LNT476" s="44" t="str">
        <f t="shared" si="909"/>
        <v>Inviable Sanitariamente</v>
      </c>
      <c r="LNU476" s="44" t="str">
        <f t="shared" si="909"/>
        <v>Inviable Sanitariamente</v>
      </c>
      <c r="LNV476" s="44" t="str">
        <f t="shared" si="909"/>
        <v>Inviable Sanitariamente</v>
      </c>
      <c r="LNW476" s="44" t="str">
        <f t="shared" si="909"/>
        <v>Inviable Sanitariamente</v>
      </c>
      <c r="LNX476" s="44" t="str">
        <f t="shared" si="910"/>
        <v>Inviable Sanitariamente</v>
      </c>
      <c r="LNY476" s="44" t="str">
        <f t="shared" si="910"/>
        <v>Inviable Sanitariamente</v>
      </c>
      <c r="LNZ476" s="44" t="str">
        <f t="shared" si="910"/>
        <v>Inviable Sanitariamente</v>
      </c>
      <c r="LOA476" s="44" t="str">
        <f t="shared" si="910"/>
        <v>Inviable Sanitariamente</v>
      </c>
      <c r="LOB476" s="44" t="str">
        <f t="shared" si="910"/>
        <v>Inviable Sanitariamente</v>
      </c>
      <c r="LOC476" s="44" t="str">
        <f t="shared" si="910"/>
        <v>Inviable Sanitariamente</v>
      </c>
      <c r="LOD476" s="44" t="str">
        <f t="shared" si="910"/>
        <v>Inviable Sanitariamente</v>
      </c>
      <c r="LOE476" s="44" t="str">
        <f t="shared" si="910"/>
        <v>Inviable Sanitariamente</v>
      </c>
      <c r="LOF476" s="44" t="str">
        <f t="shared" si="910"/>
        <v>Inviable Sanitariamente</v>
      </c>
      <c r="LOG476" s="44" t="str">
        <f t="shared" si="910"/>
        <v>Inviable Sanitariamente</v>
      </c>
      <c r="LOH476" s="44" t="str">
        <f t="shared" si="911"/>
        <v>Inviable Sanitariamente</v>
      </c>
      <c r="LOI476" s="44" t="str">
        <f t="shared" si="911"/>
        <v>Inviable Sanitariamente</v>
      </c>
      <c r="LOJ476" s="44" t="str">
        <f t="shared" si="911"/>
        <v>Inviable Sanitariamente</v>
      </c>
      <c r="LOK476" s="44" t="str">
        <f t="shared" si="911"/>
        <v>Inviable Sanitariamente</v>
      </c>
      <c r="LOL476" s="44" t="str">
        <f t="shared" si="911"/>
        <v>Inviable Sanitariamente</v>
      </c>
      <c r="LOM476" s="44" t="str">
        <f t="shared" si="911"/>
        <v>Inviable Sanitariamente</v>
      </c>
      <c r="LON476" s="44" t="str">
        <f t="shared" si="911"/>
        <v>Inviable Sanitariamente</v>
      </c>
      <c r="LOO476" s="44" t="str">
        <f t="shared" si="911"/>
        <v>Inviable Sanitariamente</v>
      </c>
      <c r="LOP476" s="44" t="str">
        <f t="shared" si="911"/>
        <v>Inviable Sanitariamente</v>
      </c>
      <c r="LOQ476" s="44" t="str">
        <f t="shared" si="911"/>
        <v>Inviable Sanitariamente</v>
      </c>
      <c r="LOR476" s="44" t="str">
        <f t="shared" si="912"/>
        <v>Inviable Sanitariamente</v>
      </c>
      <c r="LOS476" s="44" t="str">
        <f t="shared" si="912"/>
        <v>Inviable Sanitariamente</v>
      </c>
      <c r="LOT476" s="44" t="str">
        <f t="shared" si="912"/>
        <v>Inviable Sanitariamente</v>
      </c>
      <c r="LOU476" s="44" t="str">
        <f t="shared" si="912"/>
        <v>Inviable Sanitariamente</v>
      </c>
      <c r="LOV476" s="44" t="str">
        <f t="shared" si="912"/>
        <v>Inviable Sanitariamente</v>
      </c>
      <c r="LOW476" s="44" t="str">
        <f t="shared" si="912"/>
        <v>Inviable Sanitariamente</v>
      </c>
      <c r="LOX476" s="44" t="str">
        <f t="shared" si="912"/>
        <v>Inviable Sanitariamente</v>
      </c>
      <c r="LOY476" s="44" t="str">
        <f t="shared" si="912"/>
        <v>Inviable Sanitariamente</v>
      </c>
      <c r="LOZ476" s="44" t="str">
        <f t="shared" si="912"/>
        <v>Inviable Sanitariamente</v>
      </c>
      <c r="LPA476" s="44" t="str">
        <f t="shared" si="912"/>
        <v>Inviable Sanitariamente</v>
      </c>
      <c r="LPB476" s="44" t="str">
        <f t="shared" si="913"/>
        <v>Inviable Sanitariamente</v>
      </c>
      <c r="LPC476" s="44" t="str">
        <f t="shared" si="913"/>
        <v>Inviable Sanitariamente</v>
      </c>
      <c r="LPD476" s="44" t="str">
        <f t="shared" si="913"/>
        <v>Inviable Sanitariamente</v>
      </c>
      <c r="LPE476" s="44" t="str">
        <f t="shared" si="913"/>
        <v>Inviable Sanitariamente</v>
      </c>
      <c r="LPF476" s="44" t="str">
        <f t="shared" si="913"/>
        <v>Inviable Sanitariamente</v>
      </c>
      <c r="LPG476" s="44" t="str">
        <f t="shared" si="913"/>
        <v>Inviable Sanitariamente</v>
      </c>
      <c r="LPH476" s="44" t="str">
        <f t="shared" si="913"/>
        <v>Inviable Sanitariamente</v>
      </c>
      <c r="LPI476" s="44" t="str">
        <f t="shared" si="913"/>
        <v>Inviable Sanitariamente</v>
      </c>
      <c r="LPJ476" s="44" t="str">
        <f t="shared" si="913"/>
        <v>Inviable Sanitariamente</v>
      </c>
      <c r="LPK476" s="44" t="str">
        <f t="shared" si="913"/>
        <v>Inviable Sanitariamente</v>
      </c>
      <c r="LPL476" s="44" t="str">
        <f t="shared" si="914"/>
        <v>Inviable Sanitariamente</v>
      </c>
      <c r="LPM476" s="44" t="str">
        <f t="shared" si="914"/>
        <v>Inviable Sanitariamente</v>
      </c>
      <c r="LPN476" s="44" t="str">
        <f t="shared" si="914"/>
        <v>Inviable Sanitariamente</v>
      </c>
      <c r="LPO476" s="44" t="str">
        <f t="shared" si="914"/>
        <v>Inviable Sanitariamente</v>
      </c>
      <c r="LPP476" s="44" t="str">
        <f t="shared" si="914"/>
        <v>Inviable Sanitariamente</v>
      </c>
      <c r="LPQ476" s="44" t="str">
        <f t="shared" si="914"/>
        <v>Inviable Sanitariamente</v>
      </c>
      <c r="LPR476" s="44" t="str">
        <f t="shared" si="914"/>
        <v>Inviable Sanitariamente</v>
      </c>
      <c r="LPS476" s="44" t="str">
        <f t="shared" si="914"/>
        <v>Inviable Sanitariamente</v>
      </c>
      <c r="LPT476" s="44" t="str">
        <f t="shared" si="914"/>
        <v>Inviable Sanitariamente</v>
      </c>
      <c r="LPU476" s="44" t="str">
        <f t="shared" si="914"/>
        <v>Inviable Sanitariamente</v>
      </c>
      <c r="LPV476" s="44" t="str">
        <f t="shared" si="915"/>
        <v>Inviable Sanitariamente</v>
      </c>
      <c r="LPW476" s="44" t="str">
        <f t="shared" si="915"/>
        <v>Inviable Sanitariamente</v>
      </c>
      <c r="LPX476" s="44" t="str">
        <f t="shared" si="915"/>
        <v>Inviable Sanitariamente</v>
      </c>
      <c r="LPY476" s="44" t="str">
        <f t="shared" si="915"/>
        <v>Inviable Sanitariamente</v>
      </c>
      <c r="LPZ476" s="44" t="str">
        <f t="shared" si="915"/>
        <v>Inviable Sanitariamente</v>
      </c>
      <c r="LQA476" s="44" t="str">
        <f t="shared" si="915"/>
        <v>Inviable Sanitariamente</v>
      </c>
      <c r="LQB476" s="44" t="str">
        <f t="shared" si="915"/>
        <v>Inviable Sanitariamente</v>
      </c>
      <c r="LQC476" s="44" t="str">
        <f t="shared" si="915"/>
        <v>Inviable Sanitariamente</v>
      </c>
      <c r="LQD476" s="44" t="str">
        <f t="shared" si="915"/>
        <v>Inviable Sanitariamente</v>
      </c>
      <c r="LQE476" s="44" t="str">
        <f t="shared" si="915"/>
        <v>Inviable Sanitariamente</v>
      </c>
      <c r="LQF476" s="44" t="str">
        <f t="shared" si="916"/>
        <v>Inviable Sanitariamente</v>
      </c>
      <c r="LQG476" s="44" t="str">
        <f t="shared" si="916"/>
        <v>Inviable Sanitariamente</v>
      </c>
      <c r="LQH476" s="44" t="str">
        <f t="shared" si="916"/>
        <v>Inviable Sanitariamente</v>
      </c>
      <c r="LQI476" s="44" t="str">
        <f t="shared" si="916"/>
        <v>Inviable Sanitariamente</v>
      </c>
      <c r="LQJ476" s="44" t="str">
        <f t="shared" si="916"/>
        <v>Inviable Sanitariamente</v>
      </c>
      <c r="LQK476" s="44" t="str">
        <f t="shared" si="916"/>
        <v>Inviable Sanitariamente</v>
      </c>
      <c r="LQL476" s="44" t="str">
        <f t="shared" si="916"/>
        <v>Inviable Sanitariamente</v>
      </c>
      <c r="LQM476" s="44" t="str">
        <f t="shared" si="916"/>
        <v>Inviable Sanitariamente</v>
      </c>
      <c r="LQN476" s="44" t="str">
        <f t="shared" si="916"/>
        <v>Inviable Sanitariamente</v>
      </c>
      <c r="LQO476" s="44" t="str">
        <f t="shared" si="916"/>
        <v>Inviable Sanitariamente</v>
      </c>
      <c r="LQP476" s="44" t="str">
        <f t="shared" si="917"/>
        <v>Inviable Sanitariamente</v>
      </c>
      <c r="LQQ476" s="44" t="str">
        <f t="shared" si="917"/>
        <v>Inviable Sanitariamente</v>
      </c>
      <c r="LQR476" s="44" t="str">
        <f t="shared" si="917"/>
        <v>Inviable Sanitariamente</v>
      </c>
      <c r="LQS476" s="44" t="str">
        <f t="shared" si="917"/>
        <v>Inviable Sanitariamente</v>
      </c>
      <c r="LQT476" s="44" t="str">
        <f t="shared" si="917"/>
        <v>Inviable Sanitariamente</v>
      </c>
      <c r="LQU476" s="44" t="str">
        <f t="shared" si="917"/>
        <v>Inviable Sanitariamente</v>
      </c>
      <c r="LQV476" s="44" t="str">
        <f t="shared" si="917"/>
        <v>Inviable Sanitariamente</v>
      </c>
      <c r="LQW476" s="44" t="str">
        <f t="shared" si="917"/>
        <v>Inviable Sanitariamente</v>
      </c>
      <c r="LQX476" s="44" t="str">
        <f t="shared" si="917"/>
        <v>Inviable Sanitariamente</v>
      </c>
      <c r="LQY476" s="44" t="str">
        <f t="shared" si="917"/>
        <v>Inviable Sanitariamente</v>
      </c>
      <c r="LQZ476" s="44" t="str">
        <f t="shared" si="918"/>
        <v>Inviable Sanitariamente</v>
      </c>
      <c r="LRA476" s="44" t="str">
        <f t="shared" si="918"/>
        <v>Inviable Sanitariamente</v>
      </c>
      <c r="LRB476" s="44" t="str">
        <f t="shared" si="918"/>
        <v>Inviable Sanitariamente</v>
      </c>
      <c r="LRC476" s="44" t="str">
        <f t="shared" si="918"/>
        <v>Inviable Sanitariamente</v>
      </c>
      <c r="LRD476" s="44" t="str">
        <f t="shared" si="918"/>
        <v>Inviable Sanitariamente</v>
      </c>
      <c r="LRE476" s="44" t="str">
        <f t="shared" si="918"/>
        <v>Inviable Sanitariamente</v>
      </c>
      <c r="LRF476" s="44" t="str">
        <f t="shared" si="918"/>
        <v>Inviable Sanitariamente</v>
      </c>
      <c r="LRG476" s="44" t="str">
        <f t="shared" si="918"/>
        <v>Inviable Sanitariamente</v>
      </c>
      <c r="LRH476" s="44" t="str">
        <f t="shared" si="918"/>
        <v>Inviable Sanitariamente</v>
      </c>
      <c r="LRI476" s="44" t="str">
        <f t="shared" si="918"/>
        <v>Inviable Sanitariamente</v>
      </c>
      <c r="LRJ476" s="44" t="str">
        <f t="shared" si="919"/>
        <v>Inviable Sanitariamente</v>
      </c>
      <c r="LRK476" s="44" t="str">
        <f t="shared" si="919"/>
        <v>Inviable Sanitariamente</v>
      </c>
      <c r="LRL476" s="44" t="str">
        <f t="shared" si="919"/>
        <v>Inviable Sanitariamente</v>
      </c>
      <c r="LRM476" s="44" t="str">
        <f t="shared" si="919"/>
        <v>Inviable Sanitariamente</v>
      </c>
      <c r="LRN476" s="44" t="str">
        <f t="shared" si="919"/>
        <v>Inviable Sanitariamente</v>
      </c>
      <c r="LRO476" s="44" t="str">
        <f t="shared" si="919"/>
        <v>Inviable Sanitariamente</v>
      </c>
      <c r="LRP476" s="44" t="str">
        <f t="shared" si="919"/>
        <v>Inviable Sanitariamente</v>
      </c>
      <c r="LRQ476" s="44" t="str">
        <f t="shared" si="919"/>
        <v>Inviable Sanitariamente</v>
      </c>
      <c r="LRR476" s="44" t="str">
        <f t="shared" si="919"/>
        <v>Inviable Sanitariamente</v>
      </c>
      <c r="LRS476" s="44" t="str">
        <f t="shared" si="919"/>
        <v>Inviable Sanitariamente</v>
      </c>
      <c r="LRT476" s="44" t="str">
        <f t="shared" si="920"/>
        <v>Inviable Sanitariamente</v>
      </c>
      <c r="LRU476" s="44" t="str">
        <f t="shared" si="920"/>
        <v>Inviable Sanitariamente</v>
      </c>
      <c r="LRV476" s="44" t="str">
        <f t="shared" si="920"/>
        <v>Inviable Sanitariamente</v>
      </c>
      <c r="LRW476" s="44" t="str">
        <f t="shared" si="920"/>
        <v>Inviable Sanitariamente</v>
      </c>
      <c r="LRX476" s="44" t="str">
        <f t="shared" si="920"/>
        <v>Inviable Sanitariamente</v>
      </c>
      <c r="LRY476" s="44" t="str">
        <f t="shared" si="920"/>
        <v>Inviable Sanitariamente</v>
      </c>
      <c r="LRZ476" s="44" t="str">
        <f t="shared" si="920"/>
        <v>Inviable Sanitariamente</v>
      </c>
      <c r="LSA476" s="44" t="str">
        <f t="shared" si="920"/>
        <v>Inviable Sanitariamente</v>
      </c>
      <c r="LSB476" s="44" t="str">
        <f t="shared" si="920"/>
        <v>Inviable Sanitariamente</v>
      </c>
      <c r="LSC476" s="44" t="str">
        <f t="shared" si="920"/>
        <v>Inviable Sanitariamente</v>
      </c>
      <c r="LSD476" s="44" t="str">
        <f t="shared" si="921"/>
        <v>Inviable Sanitariamente</v>
      </c>
      <c r="LSE476" s="44" t="str">
        <f t="shared" si="921"/>
        <v>Inviable Sanitariamente</v>
      </c>
      <c r="LSF476" s="44" t="str">
        <f t="shared" si="921"/>
        <v>Inviable Sanitariamente</v>
      </c>
      <c r="LSG476" s="44" t="str">
        <f t="shared" si="921"/>
        <v>Inviable Sanitariamente</v>
      </c>
      <c r="LSH476" s="44" t="str">
        <f t="shared" si="921"/>
        <v>Inviable Sanitariamente</v>
      </c>
      <c r="LSI476" s="44" t="str">
        <f t="shared" si="921"/>
        <v>Inviable Sanitariamente</v>
      </c>
      <c r="LSJ476" s="44" t="str">
        <f t="shared" si="921"/>
        <v>Inviable Sanitariamente</v>
      </c>
      <c r="LSK476" s="44" t="str">
        <f t="shared" si="921"/>
        <v>Inviable Sanitariamente</v>
      </c>
      <c r="LSL476" s="44" t="str">
        <f t="shared" si="921"/>
        <v>Inviable Sanitariamente</v>
      </c>
      <c r="LSM476" s="44" t="str">
        <f t="shared" si="921"/>
        <v>Inviable Sanitariamente</v>
      </c>
      <c r="LSN476" s="44" t="str">
        <f t="shared" si="922"/>
        <v>Inviable Sanitariamente</v>
      </c>
      <c r="LSO476" s="44" t="str">
        <f t="shared" si="922"/>
        <v>Inviable Sanitariamente</v>
      </c>
      <c r="LSP476" s="44" t="str">
        <f t="shared" si="922"/>
        <v>Inviable Sanitariamente</v>
      </c>
      <c r="LSQ476" s="44" t="str">
        <f t="shared" si="922"/>
        <v>Inviable Sanitariamente</v>
      </c>
      <c r="LSR476" s="44" t="str">
        <f t="shared" si="922"/>
        <v>Inviable Sanitariamente</v>
      </c>
      <c r="LSS476" s="44" t="str">
        <f t="shared" si="922"/>
        <v>Inviable Sanitariamente</v>
      </c>
      <c r="LST476" s="44" t="str">
        <f t="shared" si="922"/>
        <v>Inviable Sanitariamente</v>
      </c>
      <c r="LSU476" s="44" t="str">
        <f t="shared" si="922"/>
        <v>Inviable Sanitariamente</v>
      </c>
      <c r="LSV476" s="44" t="str">
        <f t="shared" si="922"/>
        <v>Inviable Sanitariamente</v>
      </c>
      <c r="LSW476" s="44" t="str">
        <f t="shared" si="922"/>
        <v>Inviable Sanitariamente</v>
      </c>
      <c r="LSX476" s="44" t="str">
        <f t="shared" si="923"/>
        <v>Inviable Sanitariamente</v>
      </c>
      <c r="LSY476" s="44" t="str">
        <f t="shared" si="923"/>
        <v>Inviable Sanitariamente</v>
      </c>
      <c r="LSZ476" s="44" t="str">
        <f t="shared" si="923"/>
        <v>Inviable Sanitariamente</v>
      </c>
      <c r="LTA476" s="44" t="str">
        <f t="shared" si="923"/>
        <v>Inviable Sanitariamente</v>
      </c>
      <c r="LTB476" s="44" t="str">
        <f t="shared" si="923"/>
        <v>Inviable Sanitariamente</v>
      </c>
      <c r="LTC476" s="44" t="str">
        <f t="shared" si="923"/>
        <v>Inviable Sanitariamente</v>
      </c>
      <c r="LTD476" s="44" t="str">
        <f t="shared" si="923"/>
        <v>Inviable Sanitariamente</v>
      </c>
      <c r="LTE476" s="44" t="str">
        <f t="shared" si="923"/>
        <v>Inviable Sanitariamente</v>
      </c>
      <c r="LTF476" s="44" t="str">
        <f t="shared" si="923"/>
        <v>Inviable Sanitariamente</v>
      </c>
      <c r="LTG476" s="44" t="str">
        <f t="shared" si="923"/>
        <v>Inviable Sanitariamente</v>
      </c>
      <c r="LTH476" s="44" t="str">
        <f t="shared" si="924"/>
        <v>Inviable Sanitariamente</v>
      </c>
      <c r="LTI476" s="44" t="str">
        <f t="shared" si="924"/>
        <v>Inviable Sanitariamente</v>
      </c>
      <c r="LTJ476" s="44" t="str">
        <f t="shared" si="924"/>
        <v>Inviable Sanitariamente</v>
      </c>
      <c r="LTK476" s="44" t="str">
        <f t="shared" si="924"/>
        <v>Inviable Sanitariamente</v>
      </c>
      <c r="LTL476" s="44" t="str">
        <f t="shared" si="924"/>
        <v>Inviable Sanitariamente</v>
      </c>
      <c r="LTM476" s="44" t="str">
        <f t="shared" si="924"/>
        <v>Inviable Sanitariamente</v>
      </c>
      <c r="LTN476" s="44" t="str">
        <f t="shared" si="924"/>
        <v>Inviable Sanitariamente</v>
      </c>
      <c r="LTO476" s="44" t="str">
        <f t="shared" si="924"/>
        <v>Inviable Sanitariamente</v>
      </c>
      <c r="LTP476" s="44" t="str">
        <f t="shared" si="924"/>
        <v>Inviable Sanitariamente</v>
      </c>
      <c r="LTQ476" s="44" t="str">
        <f t="shared" si="924"/>
        <v>Inviable Sanitariamente</v>
      </c>
      <c r="LTR476" s="44" t="str">
        <f t="shared" si="925"/>
        <v>Inviable Sanitariamente</v>
      </c>
      <c r="LTS476" s="44" t="str">
        <f t="shared" si="925"/>
        <v>Inviable Sanitariamente</v>
      </c>
      <c r="LTT476" s="44" t="str">
        <f t="shared" si="925"/>
        <v>Inviable Sanitariamente</v>
      </c>
      <c r="LTU476" s="44" t="str">
        <f t="shared" si="925"/>
        <v>Inviable Sanitariamente</v>
      </c>
      <c r="LTV476" s="44" t="str">
        <f t="shared" si="925"/>
        <v>Inviable Sanitariamente</v>
      </c>
      <c r="LTW476" s="44" t="str">
        <f t="shared" si="925"/>
        <v>Inviable Sanitariamente</v>
      </c>
      <c r="LTX476" s="44" t="str">
        <f t="shared" si="925"/>
        <v>Inviable Sanitariamente</v>
      </c>
      <c r="LTY476" s="44" t="str">
        <f t="shared" si="925"/>
        <v>Inviable Sanitariamente</v>
      </c>
      <c r="LTZ476" s="44" t="str">
        <f t="shared" si="925"/>
        <v>Inviable Sanitariamente</v>
      </c>
      <c r="LUA476" s="44" t="str">
        <f t="shared" si="925"/>
        <v>Inviable Sanitariamente</v>
      </c>
      <c r="LUB476" s="44" t="str">
        <f t="shared" si="926"/>
        <v>Inviable Sanitariamente</v>
      </c>
      <c r="LUC476" s="44" t="str">
        <f t="shared" si="926"/>
        <v>Inviable Sanitariamente</v>
      </c>
      <c r="LUD476" s="44" t="str">
        <f t="shared" si="926"/>
        <v>Inviable Sanitariamente</v>
      </c>
      <c r="LUE476" s="44" t="str">
        <f t="shared" si="926"/>
        <v>Inviable Sanitariamente</v>
      </c>
      <c r="LUF476" s="44" t="str">
        <f t="shared" si="926"/>
        <v>Inviable Sanitariamente</v>
      </c>
      <c r="LUG476" s="44" t="str">
        <f t="shared" si="926"/>
        <v>Inviable Sanitariamente</v>
      </c>
      <c r="LUH476" s="44" t="str">
        <f t="shared" si="926"/>
        <v>Inviable Sanitariamente</v>
      </c>
      <c r="LUI476" s="44" t="str">
        <f t="shared" si="926"/>
        <v>Inviable Sanitariamente</v>
      </c>
      <c r="LUJ476" s="44" t="str">
        <f t="shared" si="926"/>
        <v>Inviable Sanitariamente</v>
      </c>
      <c r="LUK476" s="44" t="str">
        <f t="shared" si="926"/>
        <v>Inviable Sanitariamente</v>
      </c>
      <c r="LUL476" s="44" t="str">
        <f t="shared" si="927"/>
        <v>Inviable Sanitariamente</v>
      </c>
      <c r="LUM476" s="44" t="str">
        <f t="shared" si="927"/>
        <v>Inviable Sanitariamente</v>
      </c>
      <c r="LUN476" s="44" t="str">
        <f t="shared" si="927"/>
        <v>Inviable Sanitariamente</v>
      </c>
      <c r="LUO476" s="44" t="str">
        <f t="shared" si="927"/>
        <v>Inviable Sanitariamente</v>
      </c>
      <c r="LUP476" s="44" t="str">
        <f t="shared" si="927"/>
        <v>Inviable Sanitariamente</v>
      </c>
      <c r="LUQ476" s="44" t="str">
        <f t="shared" si="927"/>
        <v>Inviable Sanitariamente</v>
      </c>
      <c r="LUR476" s="44" t="str">
        <f t="shared" si="927"/>
        <v>Inviable Sanitariamente</v>
      </c>
      <c r="LUS476" s="44" t="str">
        <f t="shared" si="927"/>
        <v>Inviable Sanitariamente</v>
      </c>
      <c r="LUT476" s="44" t="str">
        <f t="shared" si="927"/>
        <v>Inviable Sanitariamente</v>
      </c>
      <c r="LUU476" s="44" t="str">
        <f t="shared" si="927"/>
        <v>Inviable Sanitariamente</v>
      </c>
      <c r="LUV476" s="44" t="str">
        <f t="shared" si="928"/>
        <v>Inviable Sanitariamente</v>
      </c>
      <c r="LUW476" s="44" t="str">
        <f t="shared" si="928"/>
        <v>Inviable Sanitariamente</v>
      </c>
      <c r="LUX476" s="44" t="str">
        <f t="shared" si="928"/>
        <v>Inviable Sanitariamente</v>
      </c>
      <c r="LUY476" s="44" t="str">
        <f t="shared" si="928"/>
        <v>Inviable Sanitariamente</v>
      </c>
      <c r="LUZ476" s="44" t="str">
        <f t="shared" si="928"/>
        <v>Inviable Sanitariamente</v>
      </c>
      <c r="LVA476" s="44" t="str">
        <f t="shared" si="928"/>
        <v>Inviable Sanitariamente</v>
      </c>
      <c r="LVB476" s="44" t="str">
        <f t="shared" si="928"/>
        <v>Inviable Sanitariamente</v>
      </c>
      <c r="LVC476" s="44" t="str">
        <f t="shared" si="928"/>
        <v>Inviable Sanitariamente</v>
      </c>
      <c r="LVD476" s="44" t="str">
        <f t="shared" si="928"/>
        <v>Inviable Sanitariamente</v>
      </c>
      <c r="LVE476" s="44" t="str">
        <f t="shared" si="928"/>
        <v>Inviable Sanitariamente</v>
      </c>
      <c r="LVF476" s="44" t="str">
        <f t="shared" si="929"/>
        <v>Inviable Sanitariamente</v>
      </c>
      <c r="LVG476" s="44" t="str">
        <f t="shared" si="929"/>
        <v>Inviable Sanitariamente</v>
      </c>
      <c r="LVH476" s="44" t="str">
        <f t="shared" si="929"/>
        <v>Inviable Sanitariamente</v>
      </c>
      <c r="LVI476" s="44" t="str">
        <f t="shared" si="929"/>
        <v>Inviable Sanitariamente</v>
      </c>
      <c r="LVJ476" s="44" t="str">
        <f t="shared" si="929"/>
        <v>Inviable Sanitariamente</v>
      </c>
      <c r="LVK476" s="44" t="str">
        <f t="shared" si="929"/>
        <v>Inviable Sanitariamente</v>
      </c>
      <c r="LVL476" s="44" t="str">
        <f t="shared" si="929"/>
        <v>Inviable Sanitariamente</v>
      </c>
      <c r="LVM476" s="44" t="str">
        <f t="shared" si="929"/>
        <v>Inviable Sanitariamente</v>
      </c>
      <c r="LVN476" s="44" t="str">
        <f t="shared" si="929"/>
        <v>Inviable Sanitariamente</v>
      </c>
      <c r="LVO476" s="44" t="str">
        <f t="shared" si="929"/>
        <v>Inviable Sanitariamente</v>
      </c>
      <c r="LVP476" s="44" t="str">
        <f t="shared" si="930"/>
        <v>Inviable Sanitariamente</v>
      </c>
      <c r="LVQ476" s="44" t="str">
        <f t="shared" si="930"/>
        <v>Inviable Sanitariamente</v>
      </c>
      <c r="LVR476" s="44" t="str">
        <f t="shared" si="930"/>
        <v>Inviable Sanitariamente</v>
      </c>
      <c r="LVS476" s="44" t="str">
        <f t="shared" si="930"/>
        <v>Inviable Sanitariamente</v>
      </c>
      <c r="LVT476" s="44" t="str">
        <f t="shared" si="930"/>
        <v>Inviable Sanitariamente</v>
      </c>
      <c r="LVU476" s="44" t="str">
        <f t="shared" si="930"/>
        <v>Inviable Sanitariamente</v>
      </c>
      <c r="LVV476" s="44" t="str">
        <f t="shared" si="930"/>
        <v>Inviable Sanitariamente</v>
      </c>
      <c r="LVW476" s="44" t="str">
        <f t="shared" si="930"/>
        <v>Inviable Sanitariamente</v>
      </c>
      <c r="LVX476" s="44" t="str">
        <f t="shared" si="930"/>
        <v>Inviable Sanitariamente</v>
      </c>
      <c r="LVY476" s="44" t="str">
        <f t="shared" si="930"/>
        <v>Inviable Sanitariamente</v>
      </c>
      <c r="LVZ476" s="44" t="str">
        <f t="shared" si="931"/>
        <v>Inviable Sanitariamente</v>
      </c>
      <c r="LWA476" s="44" t="str">
        <f t="shared" si="931"/>
        <v>Inviable Sanitariamente</v>
      </c>
      <c r="LWB476" s="44" t="str">
        <f t="shared" si="931"/>
        <v>Inviable Sanitariamente</v>
      </c>
      <c r="LWC476" s="44" t="str">
        <f t="shared" si="931"/>
        <v>Inviable Sanitariamente</v>
      </c>
      <c r="LWD476" s="44" t="str">
        <f t="shared" si="931"/>
        <v>Inviable Sanitariamente</v>
      </c>
      <c r="LWE476" s="44" t="str">
        <f t="shared" si="931"/>
        <v>Inviable Sanitariamente</v>
      </c>
      <c r="LWF476" s="44" t="str">
        <f t="shared" si="931"/>
        <v>Inviable Sanitariamente</v>
      </c>
      <c r="LWG476" s="44" t="str">
        <f t="shared" si="931"/>
        <v>Inviable Sanitariamente</v>
      </c>
      <c r="LWH476" s="44" t="str">
        <f t="shared" si="931"/>
        <v>Inviable Sanitariamente</v>
      </c>
      <c r="LWI476" s="44" t="str">
        <f t="shared" si="931"/>
        <v>Inviable Sanitariamente</v>
      </c>
      <c r="LWJ476" s="44" t="str">
        <f t="shared" si="932"/>
        <v>Inviable Sanitariamente</v>
      </c>
      <c r="LWK476" s="44" t="str">
        <f t="shared" si="932"/>
        <v>Inviable Sanitariamente</v>
      </c>
      <c r="LWL476" s="44" t="str">
        <f t="shared" si="932"/>
        <v>Inviable Sanitariamente</v>
      </c>
      <c r="LWM476" s="44" t="str">
        <f t="shared" si="932"/>
        <v>Inviable Sanitariamente</v>
      </c>
      <c r="LWN476" s="44" t="str">
        <f t="shared" si="932"/>
        <v>Inviable Sanitariamente</v>
      </c>
      <c r="LWO476" s="44" t="str">
        <f t="shared" si="932"/>
        <v>Inviable Sanitariamente</v>
      </c>
      <c r="LWP476" s="44" t="str">
        <f t="shared" si="932"/>
        <v>Inviable Sanitariamente</v>
      </c>
      <c r="LWQ476" s="44" t="str">
        <f t="shared" si="932"/>
        <v>Inviable Sanitariamente</v>
      </c>
      <c r="LWR476" s="44" t="str">
        <f t="shared" si="932"/>
        <v>Inviable Sanitariamente</v>
      </c>
      <c r="LWS476" s="44" t="str">
        <f t="shared" si="932"/>
        <v>Inviable Sanitariamente</v>
      </c>
      <c r="LWT476" s="44" t="str">
        <f t="shared" si="933"/>
        <v>Inviable Sanitariamente</v>
      </c>
      <c r="LWU476" s="44" t="str">
        <f t="shared" si="933"/>
        <v>Inviable Sanitariamente</v>
      </c>
      <c r="LWV476" s="44" t="str">
        <f t="shared" si="933"/>
        <v>Inviable Sanitariamente</v>
      </c>
      <c r="LWW476" s="44" t="str">
        <f t="shared" si="933"/>
        <v>Inviable Sanitariamente</v>
      </c>
      <c r="LWX476" s="44" t="str">
        <f t="shared" si="933"/>
        <v>Inviable Sanitariamente</v>
      </c>
      <c r="LWY476" s="44" t="str">
        <f t="shared" si="933"/>
        <v>Inviable Sanitariamente</v>
      </c>
      <c r="LWZ476" s="44" t="str">
        <f t="shared" si="933"/>
        <v>Inviable Sanitariamente</v>
      </c>
      <c r="LXA476" s="44" t="str">
        <f t="shared" si="933"/>
        <v>Inviable Sanitariamente</v>
      </c>
      <c r="LXB476" s="44" t="str">
        <f t="shared" si="933"/>
        <v>Inviable Sanitariamente</v>
      </c>
      <c r="LXC476" s="44" t="str">
        <f t="shared" si="933"/>
        <v>Inviable Sanitariamente</v>
      </c>
      <c r="LXD476" s="44" t="str">
        <f t="shared" si="934"/>
        <v>Inviable Sanitariamente</v>
      </c>
      <c r="LXE476" s="44" t="str">
        <f t="shared" si="934"/>
        <v>Inviable Sanitariamente</v>
      </c>
      <c r="LXF476" s="44" t="str">
        <f t="shared" si="934"/>
        <v>Inviable Sanitariamente</v>
      </c>
      <c r="LXG476" s="44" t="str">
        <f t="shared" si="934"/>
        <v>Inviable Sanitariamente</v>
      </c>
      <c r="LXH476" s="44" t="str">
        <f t="shared" si="934"/>
        <v>Inviable Sanitariamente</v>
      </c>
      <c r="LXI476" s="44" t="str">
        <f t="shared" si="934"/>
        <v>Inviable Sanitariamente</v>
      </c>
      <c r="LXJ476" s="44" t="str">
        <f t="shared" si="934"/>
        <v>Inviable Sanitariamente</v>
      </c>
      <c r="LXK476" s="44" t="str">
        <f t="shared" si="934"/>
        <v>Inviable Sanitariamente</v>
      </c>
      <c r="LXL476" s="44" t="str">
        <f t="shared" si="934"/>
        <v>Inviable Sanitariamente</v>
      </c>
      <c r="LXM476" s="44" t="str">
        <f t="shared" si="934"/>
        <v>Inviable Sanitariamente</v>
      </c>
      <c r="LXN476" s="44" t="str">
        <f t="shared" si="935"/>
        <v>Inviable Sanitariamente</v>
      </c>
      <c r="LXO476" s="44" t="str">
        <f t="shared" si="935"/>
        <v>Inviable Sanitariamente</v>
      </c>
      <c r="LXP476" s="44" t="str">
        <f t="shared" si="935"/>
        <v>Inviable Sanitariamente</v>
      </c>
      <c r="LXQ476" s="44" t="str">
        <f t="shared" si="935"/>
        <v>Inviable Sanitariamente</v>
      </c>
      <c r="LXR476" s="44" t="str">
        <f t="shared" si="935"/>
        <v>Inviable Sanitariamente</v>
      </c>
      <c r="LXS476" s="44" t="str">
        <f t="shared" si="935"/>
        <v>Inviable Sanitariamente</v>
      </c>
      <c r="LXT476" s="44" t="str">
        <f t="shared" si="935"/>
        <v>Inviable Sanitariamente</v>
      </c>
      <c r="LXU476" s="44" t="str">
        <f t="shared" si="935"/>
        <v>Inviable Sanitariamente</v>
      </c>
      <c r="LXV476" s="44" t="str">
        <f t="shared" si="935"/>
        <v>Inviable Sanitariamente</v>
      </c>
      <c r="LXW476" s="44" t="str">
        <f t="shared" si="935"/>
        <v>Inviable Sanitariamente</v>
      </c>
      <c r="LXX476" s="44" t="str">
        <f t="shared" si="936"/>
        <v>Inviable Sanitariamente</v>
      </c>
      <c r="LXY476" s="44" t="str">
        <f t="shared" si="936"/>
        <v>Inviable Sanitariamente</v>
      </c>
      <c r="LXZ476" s="44" t="str">
        <f t="shared" si="936"/>
        <v>Inviable Sanitariamente</v>
      </c>
      <c r="LYA476" s="44" t="str">
        <f t="shared" si="936"/>
        <v>Inviable Sanitariamente</v>
      </c>
      <c r="LYB476" s="44" t="str">
        <f t="shared" si="936"/>
        <v>Inviable Sanitariamente</v>
      </c>
      <c r="LYC476" s="44" t="str">
        <f t="shared" si="936"/>
        <v>Inviable Sanitariamente</v>
      </c>
      <c r="LYD476" s="44" t="str">
        <f t="shared" si="936"/>
        <v>Inviable Sanitariamente</v>
      </c>
      <c r="LYE476" s="44" t="str">
        <f t="shared" si="936"/>
        <v>Inviable Sanitariamente</v>
      </c>
      <c r="LYF476" s="44" t="str">
        <f t="shared" si="936"/>
        <v>Inviable Sanitariamente</v>
      </c>
      <c r="LYG476" s="44" t="str">
        <f t="shared" si="936"/>
        <v>Inviable Sanitariamente</v>
      </c>
      <c r="LYH476" s="44" t="str">
        <f t="shared" si="937"/>
        <v>Inviable Sanitariamente</v>
      </c>
      <c r="LYI476" s="44" t="str">
        <f t="shared" si="937"/>
        <v>Inviable Sanitariamente</v>
      </c>
      <c r="LYJ476" s="44" t="str">
        <f t="shared" si="937"/>
        <v>Inviable Sanitariamente</v>
      </c>
      <c r="LYK476" s="44" t="str">
        <f t="shared" si="937"/>
        <v>Inviable Sanitariamente</v>
      </c>
      <c r="LYL476" s="44" t="str">
        <f t="shared" si="937"/>
        <v>Inviable Sanitariamente</v>
      </c>
      <c r="LYM476" s="44" t="str">
        <f t="shared" si="937"/>
        <v>Inviable Sanitariamente</v>
      </c>
      <c r="LYN476" s="44" t="str">
        <f t="shared" si="937"/>
        <v>Inviable Sanitariamente</v>
      </c>
      <c r="LYO476" s="44" t="str">
        <f t="shared" si="937"/>
        <v>Inviable Sanitariamente</v>
      </c>
      <c r="LYP476" s="44" t="str">
        <f t="shared" si="937"/>
        <v>Inviable Sanitariamente</v>
      </c>
      <c r="LYQ476" s="44" t="str">
        <f t="shared" si="937"/>
        <v>Inviable Sanitariamente</v>
      </c>
      <c r="LYR476" s="44" t="str">
        <f t="shared" si="938"/>
        <v>Inviable Sanitariamente</v>
      </c>
      <c r="LYS476" s="44" t="str">
        <f t="shared" si="938"/>
        <v>Inviable Sanitariamente</v>
      </c>
      <c r="LYT476" s="44" t="str">
        <f t="shared" si="938"/>
        <v>Inviable Sanitariamente</v>
      </c>
      <c r="LYU476" s="44" t="str">
        <f t="shared" si="938"/>
        <v>Inviable Sanitariamente</v>
      </c>
      <c r="LYV476" s="44" t="str">
        <f t="shared" si="938"/>
        <v>Inviable Sanitariamente</v>
      </c>
      <c r="LYW476" s="44" t="str">
        <f t="shared" si="938"/>
        <v>Inviable Sanitariamente</v>
      </c>
      <c r="LYX476" s="44" t="str">
        <f t="shared" si="938"/>
        <v>Inviable Sanitariamente</v>
      </c>
      <c r="LYY476" s="44" t="str">
        <f t="shared" si="938"/>
        <v>Inviable Sanitariamente</v>
      </c>
      <c r="LYZ476" s="44" t="str">
        <f t="shared" si="938"/>
        <v>Inviable Sanitariamente</v>
      </c>
      <c r="LZA476" s="44" t="str">
        <f t="shared" si="938"/>
        <v>Inviable Sanitariamente</v>
      </c>
      <c r="LZB476" s="44" t="str">
        <f t="shared" si="939"/>
        <v>Inviable Sanitariamente</v>
      </c>
      <c r="LZC476" s="44" t="str">
        <f t="shared" si="939"/>
        <v>Inviable Sanitariamente</v>
      </c>
      <c r="LZD476" s="44" t="str">
        <f t="shared" si="939"/>
        <v>Inviable Sanitariamente</v>
      </c>
      <c r="LZE476" s="44" t="str">
        <f t="shared" si="939"/>
        <v>Inviable Sanitariamente</v>
      </c>
      <c r="LZF476" s="44" t="str">
        <f t="shared" si="939"/>
        <v>Inviable Sanitariamente</v>
      </c>
      <c r="LZG476" s="44" t="str">
        <f t="shared" si="939"/>
        <v>Inviable Sanitariamente</v>
      </c>
      <c r="LZH476" s="44" t="str">
        <f t="shared" si="939"/>
        <v>Inviable Sanitariamente</v>
      </c>
      <c r="LZI476" s="44" t="str">
        <f t="shared" si="939"/>
        <v>Inviable Sanitariamente</v>
      </c>
      <c r="LZJ476" s="44" t="str">
        <f t="shared" si="939"/>
        <v>Inviable Sanitariamente</v>
      </c>
      <c r="LZK476" s="44" t="str">
        <f t="shared" si="939"/>
        <v>Inviable Sanitariamente</v>
      </c>
      <c r="LZL476" s="44" t="str">
        <f t="shared" si="940"/>
        <v>Inviable Sanitariamente</v>
      </c>
      <c r="LZM476" s="44" t="str">
        <f t="shared" si="940"/>
        <v>Inviable Sanitariamente</v>
      </c>
      <c r="LZN476" s="44" t="str">
        <f t="shared" si="940"/>
        <v>Inviable Sanitariamente</v>
      </c>
      <c r="LZO476" s="44" t="str">
        <f t="shared" si="940"/>
        <v>Inviable Sanitariamente</v>
      </c>
      <c r="LZP476" s="44" t="str">
        <f t="shared" si="940"/>
        <v>Inviable Sanitariamente</v>
      </c>
      <c r="LZQ476" s="44" t="str">
        <f t="shared" si="940"/>
        <v>Inviable Sanitariamente</v>
      </c>
      <c r="LZR476" s="44" t="str">
        <f t="shared" si="940"/>
        <v>Inviable Sanitariamente</v>
      </c>
      <c r="LZS476" s="44" t="str">
        <f t="shared" si="940"/>
        <v>Inviable Sanitariamente</v>
      </c>
      <c r="LZT476" s="44" t="str">
        <f t="shared" si="940"/>
        <v>Inviable Sanitariamente</v>
      </c>
      <c r="LZU476" s="44" t="str">
        <f t="shared" si="940"/>
        <v>Inviable Sanitariamente</v>
      </c>
      <c r="LZV476" s="44" t="str">
        <f t="shared" si="941"/>
        <v>Inviable Sanitariamente</v>
      </c>
      <c r="LZW476" s="44" t="str">
        <f t="shared" si="941"/>
        <v>Inviable Sanitariamente</v>
      </c>
      <c r="LZX476" s="44" t="str">
        <f t="shared" si="941"/>
        <v>Inviable Sanitariamente</v>
      </c>
      <c r="LZY476" s="44" t="str">
        <f t="shared" si="941"/>
        <v>Inviable Sanitariamente</v>
      </c>
      <c r="LZZ476" s="44" t="str">
        <f t="shared" si="941"/>
        <v>Inviable Sanitariamente</v>
      </c>
      <c r="MAA476" s="44" t="str">
        <f t="shared" si="941"/>
        <v>Inviable Sanitariamente</v>
      </c>
      <c r="MAB476" s="44" t="str">
        <f t="shared" si="941"/>
        <v>Inviable Sanitariamente</v>
      </c>
      <c r="MAC476" s="44" t="str">
        <f t="shared" si="941"/>
        <v>Inviable Sanitariamente</v>
      </c>
      <c r="MAD476" s="44" t="str">
        <f t="shared" si="941"/>
        <v>Inviable Sanitariamente</v>
      </c>
      <c r="MAE476" s="44" t="str">
        <f t="shared" si="941"/>
        <v>Inviable Sanitariamente</v>
      </c>
      <c r="MAF476" s="44" t="str">
        <f t="shared" si="942"/>
        <v>Inviable Sanitariamente</v>
      </c>
      <c r="MAG476" s="44" t="str">
        <f t="shared" si="942"/>
        <v>Inviable Sanitariamente</v>
      </c>
      <c r="MAH476" s="44" t="str">
        <f t="shared" si="942"/>
        <v>Inviable Sanitariamente</v>
      </c>
      <c r="MAI476" s="44" t="str">
        <f t="shared" si="942"/>
        <v>Inviable Sanitariamente</v>
      </c>
      <c r="MAJ476" s="44" t="str">
        <f t="shared" si="942"/>
        <v>Inviable Sanitariamente</v>
      </c>
      <c r="MAK476" s="44" t="str">
        <f t="shared" si="942"/>
        <v>Inviable Sanitariamente</v>
      </c>
      <c r="MAL476" s="44" t="str">
        <f t="shared" si="942"/>
        <v>Inviable Sanitariamente</v>
      </c>
      <c r="MAM476" s="44" t="str">
        <f t="shared" si="942"/>
        <v>Inviable Sanitariamente</v>
      </c>
      <c r="MAN476" s="44" t="str">
        <f t="shared" si="942"/>
        <v>Inviable Sanitariamente</v>
      </c>
      <c r="MAO476" s="44" t="str">
        <f t="shared" si="942"/>
        <v>Inviable Sanitariamente</v>
      </c>
      <c r="MAP476" s="44" t="str">
        <f t="shared" si="943"/>
        <v>Inviable Sanitariamente</v>
      </c>
      <c r="MAQ476" s="44" t="str">
        <f t="shared" si="943"/>
        <v>Inviable Sanitariamente</v>
      </c>
      <c r="MAR476" s="44" t="str">
        <f t="shared" si="943"/>
        <v>Inviable Sanitariamente</v>
      </c>
      <c r="MAS476" s="44" t="str">
        <f t="shared" si="943"/>
        <v>Inviable Sanitariamente</v>
      </c>
      <c r="MAT476" s="44" t="str">
        <f t="shared" si="943"/>
        <v>Inviable Sanitariamente</v>
      </c>
      <c r="MAU476" s="44" t="str">
        <f t="shared" si="943"/>
        <v>Inviable Sanitariamente</v>
      </c>
      <c r="MAV476" s="44" t="str">
        <f t="shared" si="943"/>
        <v>Inviable Sanitariamente</v>
      </c>
      <c r="MAW476" s="44" t="str">
        <f t="shared" si="943"/>
        <v>Inviable Sanitariamente</v>
      </c>
      <c r="MAX476" s="44" t="str">
        <f t="shared" si="943"/>
        <v>Inviable Sanitariamente</v>
      </c>
      <c r="MAY476" s="44" t="str">
        <f t="shared" si="943"/>
        <v>Inviable Sanitariamente</v>
      </c>
      <c r="MAZ476" s="44" t="str">
        <f t="shared" si="944"/>
        <v>Inviable Sanitariamente</v>
      </c>
      <c r="MBA476" s="44" t="str">
        <f t="shared" si="944"/>
        <v>Inviable Sanitariamente</v>
      </c>
      <c r="MBB476" s="44" t="str">
        <f t="shared" si="944"/>
        <v>Inviable Sanitariamente</v>
      </c>
      <c r="MBC476" s="44" t="str">
        <f t="shared" si="944"/>
        <v>Inviable Sanitariamente</v>
      </c>
      <c r="MBD476" s="44" t="str">
        <f t="shared" si="944"/>
        <v>Inviable Sanitariamente</v>
      </c>
      <c r="MBE476" s="44" t="str">
        <f t="shared" si="944"/>
        <v>Inviable Sanitariamente</v>
      </c>
      <c r="MBF476" s="44" t="str">
        <f t="shared" si="944"/>
        <v>Inviable Sanitariamente</v>
      </c>
      <c r="MBG476" s="44" t="str">
        <f t="shared" si="944"/>
        <v>Inviable Sanitariamente</v>
      </c>
      <c r="MBH476" s="44" t="str">
        <f t="shared" si="944"/>
        <v>Inviable Sanitariamente</v>
      </c>
      <c r="MBI476" s="44" t="str">
        <f t="shared" si="944"/>
        <v>Inviable Sanitariamente</v>
      </c>
      <c r="MBJ476" s="44" t="str">
        <f t="shared" si="945"/>
        <v>Inviable Sanitariamente</v>
      </c>
      <c r="MBK476" s="44" t="str">
        <f t="shared" si="945"/>
        <v>Inviable Sanitariamente</v>
      </c>
      <c r="MBL476" s="44" t="str">
        <f t="shared" si="945"/>
        <v>Inviable Sanitariamente</v>
      </c>
      <c r="MBM476" s="44" t="str">
        <f t="shared" si="945"/>
        <v>Inviable Sanitariamente</v>
      </c>
      <c r="MBN476" s="44" t="str">
        <f t="shared" si="945"/>
        <v>Inviable Sanitariamente</v>
      </c>
      <c r="MBO476" s="44" t="str">
        <f t="shared" si="945"/>
        <v>Inviable Sanitariamente</v>
      </c>
      <c r="MBP476" s="44" t="str">
        <f t="shared" si="945"/>
        <v>Inviable Sanitariamente</v>
      </c>
      <c r="MBQ476" s="44" t="str">
        <f t="shared" si="945"/>
        <v>Inviable Sanitariamente</v>
      </c>
      <c r="MBR476" s="44" t="str">
        <f t="shared" si="945"/>
        <v>Inviable Sanitariamente</v>
      </c>
      <c r="MBS476" s="44" t="str">
        <f t="shared" si="945"/>
        <v>Inviable Sanitariamente</v>
      </c>
      <c r="MBT476" s="44" t="str">
        <f t="shared" si="946"/>
        <v>Inviable Sanitariamente</v>
      </c>
      <c r="MBU476" s="44" t="str">
        <f t="shared" si="946"/>
        <v>Inviable Sanitariamente</v>
      </c>
      <c r="MBV476" s="44" t="str">
        <f t="shared" si="946"/>
        <v>Inviable Sanitariamente</v>
      </c>
      <c r="MBW476" s="44" t="str">
        <f t="shared" si="946"/>
        <v>Inviable Sanitariamente</v>
      </c>
      <c r="MBX476" s="44" t="str">
        <f t="shared" si="946"/>
        <v>Inviable Sanitariamente</v>
      </c>
      <c r="MBY476" s="44" t="str">
        <f t="shared" si="946"/>
        <v>Inviable Sanitariamente</v>
      </c>
      <c r="MBZ476" s="44" t="str">
        <f t="shared" si="946"/>
        <v>Inviable Sanitariamente</v>
      </c>
      <c r="MCA476" s="44" t="str">
        <f t="shared" si="946"/>
        <v>Inviable Sanitariamente</v>
      </c>
      <c r="MCB476" s="44" t="str">
        <f t="shared" si="946"/>
        <v>Inviable Sanitariamente</v>
      </c>
      <c r="MCC476" s="44" t="str">
        <f t="shared" si="946"/>
        <v>Inviable Sanitariamente</v>
      </c>
      <c r="MCD476" s="44" t="str">
        <f t="shared" si="947"/>
        <v>Inviable Sanitariamente</v>
      </c>
      <c r="MCE476" s="44" t="str">
        <f t="shared" si="947"/>
        <v>Inviable Sanitariamente</v>
      </c>
      <c r="MCF476" s="44" t="str">
        <f t="shared" si="947"/>
        <v>Inviable Sanitariamente</v>
      </c>
      <c r="MCG476" s="44" t="str">
        <f t="shared" si="947"/>
        <v>Inviable Sanitariamente</v>
      </c>
      <c r="MCH476" s="44" t="str">
        <f t="shared" si="947"/>
        <v>Inviable Sanitariamente</v>
      </c>
      <c r="MCI476" s="44" t="str">
        <f t="shared" si="947"/>
        <v>Inviable Sanitariamente</v>
      </c>
      <c r="MCJ476" s="44" t="str">
        <f t="shared" si="947"/>
        <v>Inviable Sanitariamente</v>
      </c>
      <c r="MCK476" s="44" t="str">
        <f t="shared" si="947"/>
        <v>Inviable Sanitariamente</v>
      </c>
      <c r="MCL476" s="44" t="str">
        <f t="shared" si="947"/>
        <v>Inviable Sanitariamente</v>
      </c>
      <c r="MCM476" s="44" t="str">
        <f t="shared" si="947"/>
        <v>Inviable Sanitariamente</v>
      </c>
      <c r="MCN476" s="44" t="str">
        <f t="shared" si="948"/>
        <v>Inviable Sanitariamente</v>
      </c>
      <c r="MCO476" s="44" t="str">
        <f t="shared" si="948"/>
        <v>Inviable Sanitariamente</v>
      </c>
      <c r="MCP476" s="44" t="str">
        <f t="shared" si="948"/>
        <v>Inviable Sanitariamente</v>
      </c>
      <c r="MCQ476" s="44" t="str">
        <f t="shared" si="948"/>
        <v>Inviable Sanitariamente</v>
      </c>
      <c r="MCR476" s="44" t="str">
        <f t="shared" si="948"/>
        <v>Inviable Sanitariamente</v>
      </c>
      <c r="MCS476" s="44" t="str">
        <f t="shared" si="948"/>
        <v>Inviable Sanitariamente</v>
      </c>
      <c r="MCT476" s="44" t="str">
        <f t="shared" si="948"/>
        <v>Inviable Sanitariamente</v>
      </c>
      <c r="MCU476" s="44" t="str">
        <f t="shared" si="948"/>
        <v>Inviable Sanitariamente</v>
      </c>
      <c r="MCV476" s="44" t="str">
        <f t="shared" si="948"/>
        <v>Inviable Sanitariamente</v>
      </c>
      <c r="MCW476" s="44" t="str">
        <f t="shared" si="948"/>
        <v>Inviable Sanitariamente</v>
      </c>
      <c r="MCX476" s="44" t="str">
        <f t="shared" si="949"/>
        <v>Inviable Sanitariamente</v>
      </c>
      <c r="MCY476" s="44" t="str">
        <f t="shared" si="949"/>
        <v>Inviable Sanitariamente</v>
      </c>
      <c r="MCZ476" s="44" t="str">
        <f t="shared" si="949"/>
        <v>Inviable Sanitariamente</v>
      </c>
      <c r="MDA476" s="44" t="str">
        <f t="shared" si="949"/>
        <v>Inviable Sanitariamente</v>
      </c>
      <c r="MDB476" s="44" t="str">
        <f t="shared" si="949"/>
        <v>Inviable Sanitariamente</v>
      </c>
      <c r="MDC476" s="44" t="str">
        <f t="shared" si="949"/>
        <v>Inviable Sanitariamente</v>
      </c>
      <c r="MDD476" s="44" t="str">
        <f t="shared" si="949"/>
        <v>Inviable Sanitariamente</v>
      </c>
      <c r="MDE476" s="44" t="str">
        <f t="shared" si="949"/>
        <v>Inviable Sanitariamente</v>
      </c>
      <c r="MDF476" s="44" t="str">
        <f t="shared" si="949"/>
        <v>Inviable Sanitariamente</v>
      </c>
      <c r="MDG476" s="44" t="str">
        <f t="shared" si="949"/>
        <v>Inviable Sanitariamente</v>
      </c>
      <c r="MDH476" s="44" t="str">
        <f t="shared" si="950"/>
        <v>Inviable Sanitariamente</v>
      </c>
      <c r="MDI476" s="44" t="str">
        <f t="shared" si="950"/>
        <v>Inviable Sanitariamente</v>
      </c>
      <c r="MDJ476" s="44" t="str">
        <f t="shared" si="950"/>
        <v>Inviable Sanitariamente</v>
      </c>
      <c r="MDK476" s="44" t="str">
        <f t="shared" si="950"/>
        <v>Inviable Sanitariamente</v>
      </c>
      <c r="MDL476" s="44" t="str">
        <f t="shared" si="950"/>
        <v>Inviable Sanitariamente</v>
      </c>
      <c r="MDM476" s="44" t="str">
        <f t="shared" si="950"/>
        <v>Inviable Sanitariamente</v>
      </c>
      <c r="MDN476" s="44" t="str">
        <f t="shared" si="950"/>
        <v>Inviable Sanitariamente</v>
      </c>
      <c r="MDO476" s="44" t="str">
        <f t="shared" si="950"/>
        <v>Inviable Sanitariamente</v>
      </c>
      <c r="MDP476" s="44" t="str">
        <f t="shared" si="950"/>
        <v>Inviable Sanitariamente</v>
      </c>
      <c r="MDQ476" s="44" t="str">
        <f t="shared" si="950"/>
        <v>Inviable Sanitariamente</v>
      </c>
      <c r="MDR476" s="44" t="str">
        <f t="shared" si="951"/>
        <v>Inviable Sanitariamente</v>
      </c>
      <c r="MDS476" s="44" t="str">
        <f t="shared" si="951"/>
        <v>Inviable Sanitariamente</v>
      </c>
      <c r="MDT476" s="44" t="str">
        <f t="shared" si="951"/>
        <v>Inviable Sanitariamente</v>
      </c>
      <c r="MDU476" s="44" t="str">
        <f t="shared" si="951"/>
        <v>Inviable Sanitariamente</v>
      </c>
      <c r="MDV476" s="44" t="str">
        <f t="shared" si="951"/>
        <v>Inviable Sanitariamente</v>
      </c>
      <c r="MDW476" s="44" t="str">
        <f t="shared" si="951"/>
        <v>Inviable Sanitariamente</v>
      </c>
      <c r="MDX476" s="44" t="str">
        <f t="shared" si="951"/>
        <v>Inviable Sanitariamente</v>
      </c>
      <c r="MDY476" s="44" t="str">
        <f t="shared" si="951"/>
        <v>Inviable Sanitariamente</v>
      </c>
      <c r="MDZ476" s="44" t="str">
        <f t="shared" si="951"/>
        <v>Inviable Sanitariamente</v>
      </c>
      <c r="MEA476" s="44" t="str">
        <f t="shared" si="951"/>
        <v>Inviable Sanitariamente</v>
      </c>
      <c r="MEB476" s="44" t="str">
        <f t="shared" si="952"/>
        <v>Inviable Sanitariamente</v>
      </c>
      <c r="MEC476" s="44" t="str">
        <f t="shared" si="952"/>
        <v>Inviable Sanitariamente</v>
      </c>
      <c r="MED476" s="44" t="str">
        <f t="shared" si="952"/>
        <v>Inviable Sanitariamente</v>
      </c>
      <c r="MEE476" s="44" t="str">
        <f t="shared" si="952"/>
        <v>Inviable Sanitariamente</v>
      </c>
      <c r="MEF476" s="44" t="str">
        <f t="shared" si="952"/>
        <v>Inviable Sanitariamente</v>
      </c>
      <c r="MEG476" s="44" t="str">
        <f t="shared" si="952"/>
        <v>Inviable Sanitariamente</v>
      </c>
      <c r="MEH476" s="44" t="str">
        <f t="shared" si="952"/>
        <v>Inviable Sanitariamente</v>
      </c>
      <c r="MEI476" s="44" t="str">
        <f t="shared" si="952"/>
        <v>Inviable Sanitariamente</v>
      </c>
      <c r="MEJ476" s="44" t="str">
        <f t="shared" si="952"/>
        <v>Inviable Sanitariamente</v>
      </c>
      <c r="MEK476" s="44" t="str">
        <f t="shared" si="952"/>
        <v>Inviable Sanitariamente</v>
      </c>
      <c r="MEL476" s="44" t="str">
        <f t="shared" si="953"/>
        <v>Inviable Sanitariamente</v>
      </c>
      <c r="MEM476" s="44" t="str">
        <f t="shared" si="953"/>
        <v>Inviable Sanitariamente</v>
      </c>
      <c r="MEN476" s="44" t="str">
        <f t="shared" si="953"/>
        <v>Inviable Sanitariamente</v>
      </c>
      <c r="MEO476" s="44" t="str">
        <f t="shared" si="953"/>
        <v>Inviable Sanitariamente</v>
      </c>
      <c r="MEP476" s="44" t="str">
        <f t="shared" si="953"/>
        <v>Inviable Sanitariamente</v>
      </c>
      <c r="MEQ476" s="44" t="str">
        <f t="shared" si="953"/>
        <v>Inviable Sanitariamente</v>
      </c>
      <c r="MER476" s="44" t="str">
        <f t="shared" si="953"/>
        <v>Inviable Sanitariamente</v>
      </c>
      <c r="MES476" s="44" t="str">
        <f t="shared" si="953"/>
        <v>Inviable Sanitariamente</v>
      </c>
      <c r="MET476" s="44" t="str">
        <f t="shared" si="953"/>
        <v>Inviable Sanitariamente</v>
      </c>
      <c r="MEU476" s="44" t="str">
        <f t="shared" si="953"/>
        <v>Inviable Sanitariamente</v>
      </c>
      <c r="MEV476" s="44" t="str">
        <f t="shared" si="954"/>
        <v>Inviable Sanitariamente</v>
      </c>
      <c r="MEW476" s="44" t="str">
        <f t="shared" si="954"/>
        <v>Inviable Sanitariamente</v>
      </c>
      <c r="MEX476" s="44" t="str">
        <f t="shared" si="954"/>
        <v>Inviable Sanitariamente</v>
      </c>
      <c r="MEY476" s="44" t="str">
        <f t="shared" si="954"/>
        <v>Inviable Sanitariamente</v>
      </c>
      <c r="MEZ476" s="44" t="str">
        <f t="shared" si="954"/>
        <v>Inviable Sanitariamente</v>
      </c>
      <c r="MFA476" s="44" t="str">
        <f t="shared" si="954"/>
        <v>Inviable Sanitariamente</v>
      </c>
      <c r="MFB476" s="44" t="str">
        <f t="shared" si="954"/>
        <v>Inviable Sanitariamente</v>
      </c>
      <c r="MFC476" s="44" t="str">
        <f t="shared" si="954"/>
        <v>Inviable Sanitariamente</v>
      </c>
      <c r="MFD476" s="44" t="str">
        <f t="shared" si="954"/>
        <v>Inviable Sanitariamente</v>
      </c>
      <c r="MFE476" s="44" t="str">
        <f t="shared" si="954"/>
        <v>Inviable Sanitariamente</v>
      </c>
      <c r="MFF476" s="44" t="str">
        <f t="shared" si="955"/>
        <v>Inviable Sanitariamente</v>
      </c>
      <c r="MFG476" s="44" t="str">
        <f t="shared" si="955"/>
        <v>Inviable Sanitariamente</v>
      </c>
      <c r="MFH476" s="44" t="str">
        <f t="shared" si="955"/>
        <v>Inviable Sanitariamente</v>
      </c>
      <c r="MFI476" s="44" t="str">
        <f t="shared" si="955"/>
        <v>Inviable Sanitariamente</v>
      </c>
      <c r="MFJ476" s="44" t="str">
        <f t="shared" si="955"/>
        <v>Inviable Sanitariamente</v>
      </c>
      <c r="MFK476" s="44" t="str">
        <f t="shared" si="955"/>
        <v>Inviable Sanitariamente</v>
      </c>
      <c r="MFL476" s="44" t="str">
        <f t="shared" si="955"/>
        <v>Inviable Sanitariamente</v>
      </c>
      <c r="MFM476" s="44" t="str">
        <f t="shared" si="955"/>
        <v>Inviable Sanitariamente</v>
      </c>
      <c r="MFN476" s="44" t="str">
        <f t="shared" si="955"/>
        <v>Inviable Sanitariamente</v>
      </c>
      <c r="MFO476" s="44" t="str">
        <f t="shared" si="955"/>
        <v>Inviable Sanitariamente</v>
      </c>
      <c r="MFP476" s="44" t="str">
        <f t="shared" si="956"/>
        <v>Inviable Sanitariamente</v>
      </c>
      <c r="MFQ476" s="44" t="str">
        <f t="shared" si="956"/>
        <v>Inviable Sanitariamente</v>
      </c>
      <c r="MFR476" s="44" t="str">
        <f t="shared" si="956"/>
        <v>Inviable Sanitariamente</v>
      </c>
      <c r="MFS476" s="44" t="str">
        <f t="shared" si="956"/>
        <v>Inviable Sanitariamente</v>
      </c>
      <c r="MFT476" s="44" t="str">
        <f t="shared" si="956"/>
        <v>Inviable Sanitariamente</v>
      </c>
      <c r="MFU476" s="44" t="str">
        <f t="shared" si="956"/>
        <v>Inviable Sanitariamente</v>
      </c>
      <c r="MFV476" s="44" t="str">
        <f t="shared" si="956"/>
        <v>Inviable Sanitariamente</v>
      </c>
      <c r="MFW476" s="44" t="str">
        <f t="shared" si="956"/>
        <v>Inviable Sanitariamente</v>
      </c>
      <c r="MFX476" s="44" t="str">
        <f t="shared" si="956"/>
        <v>Inviable Sanitariamente</v>
      </c>
      <c r="MFY476" s="44" t="str">
        <f t="shared" si="956"/>
        <v>Inviable Sanitariamente</v>
      </c>
      <c r="MFZ476" s="44" t="str">
        <f t="shared" si="957"/>
        <v>Inviable Sanitariamente</v>
      </c>
      <c r="MGA476" s="44" t="str">
        <f t="shared" si="957"/>
        <v>Inviable Sanitariamente</v>
      </c>
      <c r="MGB476" s="44" t="str">
        <f t="shared" si="957"/>
        <v>Inviable Sanitariamente</v>
      </c>
      <c r="MGC476" s="44" t="str">
        <f t="shared" si="957"/>
        <v>Inviable Sanitariamente</v>
      </c>
      <c r="MGD476" s="44" t="str">
        <f t="shared" si="957"/>
        <v>Inviable Sanitariamente</v>
      </c>
      <c r="MGE476" s="44" t="str">
        <f t="shared" si="957"/>
        <v>Inviable Sanitariamente</v>
      </c>
      <c r="MGF476" s="44" t="str">
        <f t="shared" si="957"/>
        <v>Inviable Sanitariamente</v>
      </c>
      <c r="MGG476" s="44" t="str">
        <f t="shared" si="957"/>
        <v>Inviable Sanitariamente</v>
      </c>
      <c r="MGH476" s="44" t="str">
        <f t="shared" si="957"/>
        <v>Inviable Sanitariamente</v>
      </c>
      <c r="MGI476" s="44" t="str">
        <f t="shared" si="957"/>
        <v>Inviable Sanitariamente</v>
      </c>
      <c r="MGJ476" s="44" t="str">
        <f t="shared" si="958"/>
        <v>Inviable Sanitariamente</v>
      </c>
      <c r="MGK476" s="44" t="str">
        <f t="shared" si="958"/>
        <v>Inviable Sanitariamente</v>
      </c>
      <c r="MGL476" s="44" t="str">
        <f t="shared" si="958"/>
        <v>Inviable Sanitariamente</v>
      </c>
      <c r="MGM476" s="44" t="str">
        <f t="shared" si="958"/>
        <v>Inviable Sanitariamente</v>
      </c>
      <c r="MGN476" s="44" t="str">
        <f t="shared" si="958"/>
        <v>Inviable Sanitariamente</v>
      </c>
      <c r="MGO476" s="44" t="str">
        <f t="shared" si="958"/>
        <v>Inviable Sanitariamente</v>
      </c>
      <c r="MGP476" s="44" t="str">
        <f t="shared" si="958"/>
        <v>Inviable Sanitariamente</v>
      </c>
      <c r="MGQ476" s="44" t="str">
        <f t="shared" si="958"/>
        <v>Inviable Sanitariamente</v>
      </c>
      <c r="MGR476" s="44" t="str">
        <f t="shared" si="958"/>
        <v>Inviable Sanitariamente</v>
      </c>
      <c r="MGS476" s="44" t="str">
        <f t="shared" si="958"/>
        <v>Inviable Sanitariamente</v>
      </c>
      <c r="MGT476" s="44" t="str">
        <f t="shared" si="959"/>
        <v>Inviable Sanitariamente</v>
      </c>
      <c r="MGU476" s="44" t="str">
        <f t="shared" si="959"/>
        <v>Inviable Sanitariamente</v>
      </c>
      <c r="MGV476" s="44" t="str">
        <f t="shared" si="959"/>
        <v>Inviable Sanitariamente</v>
      </c>
      <c r="MGW476" s="44" t="str">
        <f t="shared" si="959"/>
        <v>Inviable Sanitariamente</v>
      </c>
      <c r="MGX476" s="44" t="str">
        <f t="shared" si="959"/>
        <v>Inviable Sanitariamente</v>
      </c>
      <c r="MGY476" s="44" t="str">
        <f t="shared" si="959"/>
        <v>Inviable Sanitariamente</v>
      </c>
      <c r="MGZ476" s="44" t="str">
        <f t="shared" si="959"/>
        <v>Inviable Sanitariamente</v>
      </c>
      <c r="MHA476" s="44" t="str">
        <f t="shared" si="959"/>
        <v>Inviable Sanitariamente</v>
      </c>
      <c r="MHB476" s="44" t="str">
        <f t="shared" si="959"/>
        <v>Inviable Sanitariamente</v>
      </c>
      <c r="MHC476" s="44" t="str">
        <f t="shared" si="959"/>
        <v>Inviable Sanitariamente</v>
      </c>
      <c r="MHD476" s="44" t="str">
        <f t="shared" si="960"/>
        <v>Inviable Sanitariamente</v>
      </c>
      <c r="MHE476" s="44" t="str">
        <f t="shared" si="960"/>
        <v>Inviable Sanitariamente</v>
      </c>
      <c r="MHF476" s="44" t="str">
        <f t="shared" si="960"/>
        <v>Inviable Sanitariamente</v>
      </c>
      <c r="MHG476" s="44" t="str">
        <f t="shared" si="960"/>
        <v>Inviable Sanitariamente</v>
      </c>
      <c r="MHH476" s="44" t="str">
        <f t="shared" si="960"/>
        <v>Inviable Sanitariamente</v>
      </c>
      <c r="MHI476" s="44" t="str">
        <f t="shared" si="960"/>
        <v>Inviable Sanitariamente</v>
      </c>
      <c r="MHJ476" s="44" t="str">
        <f t="shared" si="960"/>
        <v>Inviable Sanitariamente</v>
      </c>
      <c r="MHK476" s="44" t="str">
        <f t="shared" si="960"/>
        <v>Inviable Sanitariamente</v>
      </c>
      <c r="MHL476" s="44" t="str">
        <f t="shared" si="960"/>
        <v>Inviable Sanitariamente</v>
      </c>
      <c r="MHM476" s="44" t="str">
        <f t="shared" si="960"/>
        <v>Inviable Sanitariamente</v>
      </c>
      <c r="MHN476" s="44" t="str">
        <f t="shared" si="961"/>
        <v>Inviable Sanitariamente</v>
      </c>
      <c r="MHO476" s="44" t="str">
        <f t="shared" si="961"/>
        <v>Inviable Sanitariamente</v>
      </c>
      <c r="MHP476" s="44" t="str">
        <f t="shared" si="961"/>
        <v>Inviable Sanitariamente</v>
      </c>
      <c r="MHQ476" s="44" t="str">
        <f t="shared" si="961"/>
        <v>Inviable Sanitariamente</v>
      </c>
      <c r="MHR476" s="44" t="str">
        <f t="shared" si="961"/>
        <v>Inviable Sanitariamente</v>
      </c>
      <c r="MHS476" s="44" t="str">
        <f t="shared" si="961"/>
        <v>Inviable Sanitariamente</v>
      </c>
      <c r="MHT476" s="44" t="str">
        <f t="shared" si="961"/>
        <v>Inviable Sanitariamente</v>
      </c>
      <c r="MHU476" s="44" t="str">
        <f t="shared" si="961"/>
        <v>Inviable Sanitariamente</v>
      </c>
      <c r="MHV476" s="44" t="str">
        <f t="shared" si="961"/>
        <v>Inviable Sanitariamente</v>
      </c>
      <c r="MHW476" s="44" t="str">
        <f t="shared" si="961"/>
        <v>Inviable Sanitariamente</v>
      </c>
      <c r="MHX476" s="44" t="str">
        <f t="shared" si="962"/>
        <v>Inviable Sanitariamente</v>
      </c>
      <c r="MHY476" s="44" t="str">
        <f t="shared" si="962"/>
        <v>Inviable Sanitariamente</v>
      </c>
      <c r="MHZ476" s="44" t="str">
        <f t="shared" si="962"/>
        <v>Inviable Sanitariamente</v>
      </c>
      <c r="MIA476" s="44" t="str">
        <f t="shared" si="962"/>
        <v>Inviable Sanitariamente</v>
      </c>
      <c r="MIB476" s="44" t="str">
        <f t="shared" si="962"/>
        <v>Inviable Sanitariamente</v>
      </c>
      <c r="MIC476" s="44" t="str">
        <f t="shared" si="962"/>
        <v>Inviable Sanitariamente</v>
      </c>
      <c r="MID476" s="44" t="str">
        <f t="shared" si="962"/>
        <v>Inviable Sanitariamente</v>
      </c>
      <c r="MIE476" s="44" t="str">
        <f t="shared" si="962"/>
        <v>Inviable Sanitariamente</v>
      </c>
      <c r="MIF476" s="44" t="str">
        <f t="shared" si="962"/>
        <v>Inviable Sanitariamente</v>
      </c>
      <c r="MIG476" s="44" t="str">
        <f t="shared" si="962"/>
        <v>Inviable Sanitariamente</v>
      </c>
      <c r="MIH476" s="44" t="str">
        <f t="shared" si="963"/>
        <v>Inviable Sanitariamente</v>
      </c>
      <c r="MII476" s="44" t="str">
        <f t="shared" si="963"/>
        <v>Inviable Sanitariamente</v>
      </c>
      <c r="MIJ476" s="44" t="str">
        <f t="shared" si="963"/>
        <v>Inviable Sanitariamente</v>
      </c>
      <c r="MIK476" s="44" t="str">
        <f t="shared" si="963"/>
        <v>Inviable Sanitariamente</v>
      </c>
      <c r="MIL476" s="44" t="str">
        <f t="shared" si="963"/>
        <v>Inviable Sanitariamente</v>
      </c>
      <c r="MIM476" s="44" t="str">
        <f t="shared" si="963"/>
        <v>Inviable Sanitariamente</v>
      </c>
      <c r="MIN476" s="44" t="str">
        <f t="shared" si="963"/>
        <v>Inviable Sanitariamente</v>
      </c>
      <c r="MIO476" s="44" t="str">
        <f t="shared" si="963"/>
        <v>Inviable Sanitariamente</v>
      </c>
      <c r="MIP476" s="44" t="str">
        <f t="shared" si="963"/>
        <v>Inviable Sanitariamente</v>
      </c>
      <c r="MIQ476" s="44" t="str">
        <f t="shared" si="963"/>
        <v>Inviable Sanitariamente</v>
      </c>
      <c r="MIR476" s="44" t="str">
        <f t="shared" si="964"/>
        <v>Inviable Sanitariamente</v>
      </c>
      <c r="MIS476" s="44" t="str">
        <f t="shared" si="964"/>
        <v>Inviable Sanitariamente</v>
      </c>
      <c r="MIT476" s="44" t="str">
        <f t="shared" si="964"/>
        <v>Inviable Sanitariamente</v>
      </c>
      <c r="MIU476" s="44" t="str">
        <f t="shared" si="964"/>
        <v>Inviable Sanitariamente</v>
      </c>
      <c r="MIV476" s="44" t="str">
        <f t="shared" si="964"/>
        <v>Inviable Sanitariamente</v>
      </c>
      <c r="MIW476" s="44" t="str">
        <f t="shared" si="964"/>
        <v>Inviable Sanitariamente</v>
      </c>
      <c r="MIX476" s="44" t="str">
        <f t="shared" si="964"/>
        <v>Inviable Sanitariamente</v>
      </c>
      <c r="MIY476" s="44" t="str">
        <f t="shared" si="964"/>
        <v>Inviable Sanitariamente</v>
      </c>
      <c r="MIZ476" s="44" t="str">
        <f t="shared" si="964"/>
        <v>Inviable Sanitariamente</v>
      </c>
      <c r="MJA476" s="44" t="str">
        <f t="shared" si="964"/>
        <v>Inviable Sanitariamente</v>
      </c>
      <c r="MJB476" s="44" t="str">
        <f t="shared" si="965"/>
        <v>Inviable Sanitariamente</v>
      </c>
      <c r="MJC476" s="44" t="str">
        <f t="shared" si="965"/>
        <v>Inviable Sanitariamente</v>
      </c>
      <c r="MJD476" s="44" t="str">
        <f t="shared" si="965"/>
        <v>Inviable Sanitariamente</v>
      </c>
      <c r="MJE476" s="44" t="str">
        <f t="shared" si="965"/>
        <v>Inviable Sanitariamente</v>
      </c>
      <c r="MJF476" s="44" t="str">
        <f t="shared" si="965"/>
        <v>Inviable Sanitariamente</v>
      </c>
      <c r="MJG476" s="44" t="str">
        <f t="shared" si="965"/>
        <v>Inviable Sanitariamente</v>
      </c>
      <c r="MJH476" s="44" t="str">
        <f t="shared" si="965"/>
        <v>Inviable Sanitariamente</v>
      </c>
      <c r="MJI476" s="44" t="str">
        <f t="shared" si="965"/>
        <v>Inviable Sanitariamente</v>
      </c>
      <c r="MJJ476" s="44" t="str">
        <f t="shared" si="965"/>
        <v>Inviable Sanitariamente</v>
      </c>
      <c r="MJK476" s="44" t="str">
        <f t="shared" si="965"/>
        <v>Inviable Sanitariamente</v>
      </c>
      <c r="MJL476" s="44" t="str">
        <f t="shared" si="966"/>
        <v>Inviable Sanitariamente</v>
      </c>
      <c r="MJM476" s="44" t="str">
        <f t="shared" si="966"/>
        <v>Inviable Sanitariamente</v>
      </c>
      <c r="MJN476" s="44" t="str">
        <f t="shared" si="966"/>
        <v>Inviable Sanitariamente</v>
      </c>
      <c r="MJO476" s="44" t="str">
        <f t="shared" si="966"/>
        <v>Inviable Sanitariamente</v>
      </c>
      <c r="MJP476" s="44" t="str">
        <f t="shared" si="966"/>
        <v>Inviable Sanitariamente</v>
      </c>
      <c r="MJQ476" s="44" t="str">
        <f t="shared" si="966"/>
        <v>Inviable Sanitariamente</v>
      </c>
      <c r="MJR476" s="44" t="str">
        <f t="shared" si="966"/>
        <v>Inviable Sanitariamente</v>
      </c>
      <c r="MJS476" s="44" t="str">
        <f t="shared" si="966"/>
        <v>Inviable Sanitariamente</v>
      </c>
      <c r="MJT476" s="44" t="str">
        <f t="shared" si="966"/>
        <v>Inviable Sanitariamente</v>
      </c>
      <c r="MJU476" s="44" t="str">
        <f t="shared" si="966"/>
        <v>Inviable Sanitariamente</v>
      </c>
      <c r="MJV476" s="44" t="str">
        <f t="shared" si="967"/>
        <v>Inviable Sanitariamente</v>
      </c>
      <c r="MJW476" s="44" t="str">
        <f t="shared" si="967"/>
        <v>Inviable Sanitariamente</v>
      </c>
      <c r="MJX476" s="44" t="str">
        <f t="shared" si="967"/>
        <v>Inviable Sanitariamente</v>
      </c>
      <c r="MJY476" s="44" t="str">
        <f t="shared" si="967"/>
        <v>Inviable Sanitariamente</v>
      </c>
      <c r="MJZ476" s="44" t="str">
        <f t="shared" si="967"/>
        <v>Inviable Sanitariamente</v>
      </c>
      <c r="MKA476" s="44" t="str">
        <f t="shared" si="967"/>
        <v>Inviable Sanitariamente</v>
      </c>
      <c r="MKB476" s="44" t="str">
        <f t="shared" si="967"/>
        <v>Inviable Sanitariamente</v>
      </c>
      <c r="MKC476" s="44" t="str">
        <f t="shared" si="967"/>
        <v>Inviable Sanitariamente</v>
      </c>
      <c r="MKD476" s="44" t="str">
        <f t="shared" si="967"/>
        <v>Inviable Sanitariamente</v>
      </c>
      <c r="MKE476" s="44" t="str">
        <f t="shared" si="967"/>
        <v>Inviable Sanitariamente</v>
      </c>
      <c r="MKF476" s="44" t="str">
        <f t="shared" si="968"/>
        <v>Inviable Sanitariamente</v>
      </c>
      <c r="MKG476" s="44" t="str">
        <f t="shared" si="968"/>
        <v>Inviable Sanitariamente</v>
      </c>
      <c r="MKH476" s="44" t="str">
        <f t="shared" si="968"/>
        <v>Inviable Sanitariamente</v>
      </c>
      <c r="MKI476" s="44" t="str">
        <f t="shared" si="968"/>
        <v>Inviable Sanitariamente</v>
      </c>
      <c r="MKJ476" s="44" t="str">
        <f t="shared" si="968"/>
        <v>Inviable Sanitariamente</v>
      </c>
      <c r="MKK476" s="44" t="str">
        <f t="shared" si="968"/>
        <v>Inviable Sanitariamente</v>
      </c>
      <c r="MKL476" s="44" t="str">
        <f t="shared" si="968"/>
        <v>Inviable Sanitariamente</v>
      </c>
      <c r="MKM476" s="44" t="str">
        <f t="shared" si="968"/>
        <v>Inviable Sanitariamente</v>
      </c>
      <c r="MKN476" s="44" t="str">
        <f t="shared" si="968"/>
        <v>Inviable Sanitariamente</v>
      </c>
      <c r="MKO476" s="44" t="str">
        <f t="shared" si="968"/>
        <v>Inviable Sanitariamente</v>
      </c>
      <c r="MKP476" s="44" t="str">
        <f t="shared" si="969"/>
        <v>Inviable Sanitariamente</v>
      </c>
      <c r="MKQ476" s="44" t="str">
        <f t="shared" si="969"/>
        <v>Inviable Sanitariamente</v>
      </c>
      <c r="MKR476" s="44" t="str">
        <f t="shared" si="969"/>
        <v>Inviable Sanitariamente</v>
      </c>
      <c r="MKS476" s="44" t="str">
        <f t="shared" si="969"/>
        <v>Inviable Sanitariamente</v>
      </c>
      <c r="MKT476" s="44" t="str">
        <f t="shared" si="969"/>
        <v>Inviable Sanitariamente</v>
      </c>
      <c r="MKU476" s="44" t="str">
        <f t="shared" si="969"/>
        <v>Inviable Sanitariamente</v>
      </c>
      <c r="MKV476" s="44" t="str">
        <f t="shared" si="969"/>
        <v>Inviable Sanitariamente</v>
      </c>
      <c r="MKW476" s="44" t="str">
        <f t="shared" si="969"/>
        <v>Inviable Sanitariamente</v>
      </c>
      <c r="MKX476" s="44" t="str">
        <f t="shared" si="969"/>
        <v>Inviable Sanitariamente</v>
      </c>
      <c r="MKY476" s="44" t="str">
        <f t="shared" si="969"/>
        <v>Inviable Sanitariamente</v>
      </c>
      <c r="MKZ476" s="44" t="str">
        <f t="shared" si="970"/>
        <v>Inviable Sanitariamente</v>
      </c>
      <c r="MLA476" s="44" t="str">
        <f t="shared" si="970"/>
        <v>Inviable Sanitariamente</v>
      </c>
      <c r="MLB476" s="44" t="str">
        <f t="shared" si="970"/>
        <v>Inviable Sanitariamente</v>
      </c>
      <c r="MLC476" s="44" t="str">
        <f t="shared" si="970"/>
        <v>Inviable Sanitariamente</v>
      </c>
      <c r="MLD476" s="44" t="str">
        <f t="shared" si="970"/>
        <v>Inviable Sanitariamente</v>
      </c>
      <c r="MLE476" s="44" t="str">
        <f t="shared" si="970"/>
        <v>Inviable Sanitariamente</v>
      </c>
      <c r="MLF476" s="44" t="str">
        <f t="shared" si="970"/>
        <v>Inviable Sanitariamente</v>
      </c>
      <c r="MLG476" s="44" t="str">
        <f t="shared" si="970"/>
        <v>Inviable Sanitariamente</v>
      </c>
      <c r="MLH476" s="44" t="str">
        <f t="shared" si="970"/>
        <v>Inviable Sanitariamente</v>
      </c>
      <c r="MLI476" s="44" t="str">
        <f t="shared" si="970"/>
        <v>Inviable Sanitariamente</v>
      </c>
      <c r="MLJ476" s="44" t="str">
        <f t="shared" si="971"/>
        <v>Inviable Sanitariamente</v>
      </c>
      <c r="MLK476" s="44" t="str">
        <f t="shared" si="971"/>
        <v>Inviable Sanitariamente</v>
      </c>
      <c r="MLL476" s="44" t="str">
        <f t="shared" si="971"/>
        <v>Inviable Sanitariamente</v>
      </c>
      <c r="MLM476" s="44" t="str">
        <f t="shared" si="971"/>
        <v>Inviable Sanitariamente</v>
      </c>
      <c r="MLN476" s="44" t="str">
        <f t="shared" si="971"/>
        <v>Inviable Sanitariamente</v>
      </c>
      <c r="MLO476" s="44" t="str">
        <f t="shared" si="971"/>
        <v>Inviable Sanitariamente</v>
      </c>
      <c r="MLP476" s="44" t="str">
        <f t="shared" si="971"/>
        <v>Inviable Sanitariamente</v>
      </c>
      <c r="MLQ476" s="44" t="str">
        <f t="shared" si="971"/>
        <v>Inviable Sanitariamente</v>
      </c>
      <c r="MLR476" s="44" t="str">
        <f t="shared" si="971"/>
        <v>Inviable Sanitariamente</v>
      </c>
      <c r="MLS476" s="44" t="str">
        <f t="shared" si="971"/>
        <v>Inviable Sanitariamente</v>
      </c>
      <c r="MLT476" s="44" t="str">
        <f t="shared" si="972"/>
        <v>Inviable Sanitariamente</v>
      </c>
      <c r="MLU476" s="44" t="str">
        <f t="shared" si="972"/>
        <v>Inviable Sanitariamente</v>
      </c>
      <c r="MLV476" s="44" t="str">
        <f t="shared" si="972"/>
        <v>Inviable Sanitariamente</v>
      </c>
      <c r="MLW476" s="44" t="str">
        <f t="shared" si="972"/>
        <v>Inviable Sanitariamente</v>
      </c>
      <c r="MLX476" s="44" t="str">
        <f t="shared" si="972"/>
        <v>Inviable Sanitariamente</v>
      </c>
      <c r="MLY476" s="44" t="str">
        <f t="shared" si="972"/>
        <v>Inviable Sanitariamente</v>
      </c>
      <c r="MLZ476" s="44" t="str">
        <f t="shared" si="972"/>
        <v>Inviable Sanitariamente</v>
      </c>
      <c r="MMA476" s="44" t="str">
        <f t="shared" si="972"/>
        <v>Inviable Sanitariamente</v>
      </c>
      <c r="MMB476" s="44" t="str">
        <f t="shared" si="972"/>
        <v>Inviable Sanitariamente</v>
      </c>
      <c r="MMC476" s="44" t="str">
        <f t="shared" si="972"/>
        <v>Inviable Sanitariamente</v>
      </c>
      <c r="MMD476" s="44" t="str">
        <f t="shared" si="973"/>
        <v>Inviable Sanitariamente</v>
      </c>
      <c r="MME476" s="44" t="str">
        <f t="shared" si="973"/>
        <v>Inviable Sanitariamente</v>
      </c>
      <c r="MMF476" s="44" t="str">
        <f t="shared" si="973"/>
        <v>Inviable Sanitariamente</v>
      </c>
      <c r="MMG476" s="44" t="str">
        <f t="shared" si="973"/>
        <v>Inviable Sanitariamente</v>
      </c>
      <c r="MMH476" s="44" t="str">
        <f t="shared" si="973"/>
        <v>Inviable Sanitariamente</v>
      </c>
      <c r="MMI476" s="44" t="str">
        <f t="shared" si="973"/>
        <v>Inviable Sanitariamente</v>
      </c>
      <c r="MMJ476" s="44" t="str">
        <f t="shared" si="973"/>
        <v>Inviable Sanitariamente</v>
      </c>
      <c r="MMK476" s="44" t="str">
        <f t="shared" si="973"/>
        <v>Inviable Sanitariamente</v>
      </c>
      <c r="MML476" s="44" t="str">
        <f t="shared" si="973"/>
        <v>Inviable Sanitariamente</v>
      </c>
      <c r="MMM476" s="44" t="str">
        <f t="shared" si="973"/>
        <v>Inviable Sanitariamente</v>
      </c>
      <c r="MMN476" s="44" t="str">
        <f t="shared" si="974"/>
        <v>Inviable Sanitariamente</v>
      </c>
      <c r="MMO476" s="44" t="str">
        <f t="shared" si="974"/>
        <v>Inviable Sanitariamente</v>
      </c>
      <c r="MMP476" s="44" t="str">
        <f t="shared" si="974"/>
        <v>Inviable Sanitariamente</v>
      </c>
      <c r="MMQ476" s="44" t="str">
        <f t="shared" si="974"/>
        <v>Inviable Sanitariamente</v>
      </c>
      <c r="MMR476" s="44" t="str">
        <f t="shared" si="974"/>
        <v>Inviable Sanitariamente</v>
      </c>
      <c r="MMS476" s="44" t="str">
        <f t="shared" si="974"/>
        <v>Inviable Sanitariamente</v>
      </c>
      <c r="MMT476" s="44" t="str">
        <f t="shared" si="974"/>
        <v>Inviable Sanitariamente</v>
      </c>
      <c r="MMU476" s="44" t="str">
        <f t="shared" si="974"/>
        <v>Inviable Sanitariamente</v>
      </c>
      <c r="MMV476" s="44" t="str">
        <f t="shared" si="974"/>
        <v>Inviable Sanitariamente</v>
      </c>
      <c r="MMW476" s="44" t="str">
        <f t="shared" si="974"/>
        <v>Inviable Sanitariamente</v>
      </c>
      <c r="MMX476" s="44" t="str">
        <f t="shared" si="975"/>
        <v>Inviable Sanitariamente</v>
      </c>
      <c r="MMY476" s="44" t="str">
        <f t="shared" si="975"/>
        <v>Inviable Sanitariamente</v>
      </c>
      <c r="MMZ476" s="44" t="str">
        <f t="shared" si="975"/>
        <v>Inviable Sanitariamente</v>
      </c>
      <c r="MNA476" s="44" t="str">
        <f t="shared" si="975"/>
        <v>Inviable Sanitariamente</v>
      </c>
      <c r="MNB476" s="44" t="str">
        <f t="shared" si="975"/>
        <v>Inviable Sanitariamente</v>
      </c>
      <c r="MNC476" s="44" t="str">
        <f t="shared" si="975"/>
        <v>Inviable Sanitariamente</v>
      </c>
      <c r="MND476" s="44" t="str">
        <f t="shared" si="975"/>
        <v>Inviable Sanitariamente</v>
      </c>
      <c r="MNE476" s="44" t="str">
        <f t="shared" si="975"/>
        <v>Inviable Sanitariamente</v>
      </c>
      <c r="MNF476" s="44" t="str">
        <f t="shared" si="975"/>
        <v>Inviable Sanitariamente</v>
      </c>
      <c r="MNG476" s="44" t="str">
        <f t="shared" si="975"/>
        <v>Inviable Sanitariamente</v>
      </c>
      <c r="MNH476" s="44" t="str">
        <f t="shared" si="976"/>
        <v>Inviable Sanitariamente</v>
      </c>
      <c r="MNI476" s="44" t="str">
        <f t="shared" si="976"/>
        <v>Inviable Sanitariamente</v>
      </c>
      <c r="MNJ476" s="44" t="str">
        <f t="shared" si="976"/>
        <v>Inviable Sanitariamente</v>
      </c>
      <c r="MNK476" s="44" t="str">
        <f t="shared" si="976"/>
        <v>Inviable Sanitariamente</v>
      </c>
      <c r="MNL476" s="44" t="str">
        <f t="shared" si="976"/>
        <v>Inviable Sanitariamente</v>
      </c>
      <c r="MNM476" s="44" t="str">
        <f t="shared" si="976"/>
        <v>Inviable Sanitariamente</v>
      </c>
      <c r="MNN476" s="44" t="str">
        <f t="shared" si="976"/>
        <v>Inviable Sanitariamente</v>
      </c>
      <c r="MNO476" s="44" t="str">
        <f t="shared" si="976"/>
        <v>Inviable Sanitariamente</v>
      </c>
      <c r="MNP476" s="44" t="str">
        <f t="shared" si="976"/>
        <v>Inviable Sanitariamente</v>
      </c>
      <c r="MNQ476" s="44" t="str">
        <f t="shared" si="976"/>
        <v>Inviable Sanitariamente</v>
      </c>
      <c r="MNR476" s="44" t="str">
        <f t="shared" si="977"/>
        <v>Inviable Sanitariamente</v>
      </c>
      <c r="MNS476" s="44" t="str">
        <f t="shared" si="977"/>
        <v>Inviable Sanitariamente</v>
      </c>
      <c r="MNT476" s="44" t="str">
        <f t="shared" si="977"/>
        <v>Inviable Sanitariamente</v>
      </c>
      <c r="MNU476" s="44" t="str">
        <f t="shared" si="977"/>
        <v>Inviable Sanitariamente</v>
      </c>
      <c r="MNV476" s="44" t="str">
        <f t="shared" si="977"/>
        <v>Inviable Sanitariamente</v>
      </c>
      <c r="MNW476" s="44" t="str">
        <f t="shared" si="977"/>
        <v>Inviable Sanitariamente</v>
      </c>
      <c r="MNX476" s="44" t="str">
        <f t="shared" si="977"/>
        <v>Inviable Sanitariamente</v>
      </c>
      <c r="MNY476" s="44" t="str">
        <f t="shared" si="977"/>
        <v>Inviable Sanitariamente</v>
      </c>
      <c r="MNZ476" s="44" t="str">
        <f t="shared" si="977"/>
        <v>Inviable Sanitariamente</v>
      </c>
      <c r="MOA476" s="44" t="str">
        <f t="shared" si="977"/>
        <v>Inviable Sanitariamente</v>
      </c>
      <c r="MOB476" s="44" t="str">
        <f t="shared" si="978"/>
        <v>Inviable Sanitariamente</v>
      </c>
      <c r="MOC476" s="44" t="str">
        <f t="shared" si="978"/>
        <v>Inviable Sanitariamente</v>
      </c>
      <c r="MOD476" s="44" t="str">
        <f t="shared" si="978"/>
        <v>Inviable Sanitariamente</v>
      </c>
      <c r="MOE476" s="44" t="str">
        <f t="shared" si="978"/>
        <v>Inviable Sanitariamente</v>
      </c>
      <c r="MOF476" s="44" t="str">
        <f t="shared" si="978"/>
        <v>Inviable Sanitariamente</v>
      </c>
      <c r="MOG476" s="44" t="str">
        <f t="shared" si="978"/>
        <v>Inviable Sanitariamente</v>
      </c>
      <c r="MOH476" s="44" t="str">
        <f t="shared" si="978"/>
        <v>Inviable Sanitariamente</v>
      </c>
      <c r="MOI476" s="44" t="str">
        <f t="shared" si="978"/>
        <v>Inviable Sanitariamente</v>
      </c>
      <c r="MOJ476" s="44" t="str">
        <f t="shared" si="978"/>
        <v>Inviable Sanitariamente</v>
      </c>
      <c r="MOK476" s="44" t="str">
        <f t="shared" si="978"/>
        <v>Inviable Sanitariamente</v>
      </c>
      <c r="MOL476" s="44" t="str">
        <f t="shared" si="979"/>
        <v>Inviable Sanitariamente</v>
      </c>
      <c r="MOM476" s="44" t="str">
        <f t="shared" si="979"/>
        <v>Inviable Sanitariamente</v>
      </c>
      <c r="MON476" s="44" t="str">
        <f t="shared" si="979"/>
        <v>Inviable Sanitariamente</v>
      </c>
      <c r="MOO476" s="44" t="str">
        <f t="shared" si="979"/>
        <v>Inviable Sanitariamente</v>
      </c>
      <c r="MOP476" s="44" t="str">
        <f t="shared" si="979"/>
        <v>Inviable Sanitariamente</v>
      </c>
      <c r="MOQ476" s="44" t="str">
        <f t="shared" si="979"/>
        <v>Inviable Sanitariamente</v>
      </c>
      <c r="MOR476" s="44" t="str">
        <f t="shared" si="979"/>
        <v>Inviable Sanitariamente</v>
      </c>
      <c r="MOS476" s="44" t="str">
        <f t="shared" si="979"/>
        <v>Inviable Sanitariamente</v>
      </c>
      <c r="MOT476" s="44" t="str">
        <f t="shared" si="979"/>
        <v>Inviable Sanitariamente</v>
      </c>
      <c r="MOU476" s="44" t="str">
        <f t="shared" si="979"/>
        <v>Inviable Sanitariamente</v>
      </c>
      <c r="MOV476" s="44" t="str">
        <f t="shared" si="980"/>
        <v>Inviable Sanitariamente</v>
      </c>
      <c r="MOW476" s="44" t="str">
        <f t="shared" si="980"/>
        <v>Inviable Sanitariamente</v>
      </c>
      <c r="MOX476" s="44" t="str">
        <f t="shared" si="980"/>
        <v>Inviable Sanitariamente</v>
      </c>
      <c r="MOY476" s="44" t="str">
        <f t="shared" si="980"/>
        <v>Inviable Sanitariamente</v>
      </c>
      <c r="MOZ476" s="44" t="str">
        <f t="shared" si="980"/>
        <v>Inviable Sanitariamente</v>
      </c>
      <c r="MPA476" s="44" t="str">
        <f t="shared" si="980"/>
        <v>Inviable Sanitariamente</v>
      </c>
      <c r="MPB476" s="44" t="str">
        <f t="shared" si="980"/>
        <v>Inviable Sanitariamente</v>
      </c>
      <c r="MPC476" s="44" t="str">
        <f t="shared" si="980"/>
        <v>Inviable Sanitariamente</v>
      </c>
      <c r="MPD476" s="44" t="str">
        <f t="shared" si="980"/>
        <v>Inviable Sanitariamente</v>
      </c>
      <c r="MPE476" s="44" t="str">
        <f t="shared" si="980"/>
        <v>Inviable Sanitariamente</v>
      </c>
      <c r="MPF476" s="44" t="str">
        <f t="shared" si="981"/>
        <v>Inviable Sanitariamente</v>
      </c>
      <c r="MPG476" s="44" t="str">
        <f t="shared" si="981"/>
        <v>Inviable Sanitariamente</v>
      </c>
      <c r="MPH476" s="44" t="str">
        <f t="shared" si="981"/>
        <v>Inviable Sanitariamente</v>
      </c>
      <c r="MPI476" s="44" t="str">
        <f t="shared" si="981"/>
        <v>Inviable Sanitariamente</v>
      </c>
      <c r="MPJ476" s="44" t="str">
        <f t="shared" si="981"/>
        <v>Inviable Sanitariamente</v>
      </c>
      <c r="MPK476" s="44" t="str">
        <f t="shared" si="981"/>
        <v>Inviable Sanitariamente</v>
      </c>
      <c r="MPL476" s="44" t="str">
        <f t="shared" si="981"/>
        <v>Inviable Sanitariamente</v>
      </c>
      <c r="MPM476" s="44" t="str">
        <f t="shared" si="981"/>
        <v>Inviable Sanitariamente</v>
      </c>
      <c r="MPN476" s="44" t="str">
        <f t="shared" si="981"/>
        <v>Inviable Sanitariamente</v>
      </c>
      <c r="MPO476" s="44" t="str">
        <f t="shared" si="981"/>
        <v>Inviable Sanitariamente</v>
      </c>
      <c r="MPP476" s="44" t="str">
        <f t="shared" si="982"/>
        <v>Inviable Sanitariamente</v>
      </c>
      <c r="MPQ476" s="44" t="str">
        <f t="shared" si="982"/>
        <v>Inviable Sanitariamente</v>
      </c>
      <c r="MPR476" s="44" t="str">
        <f t="shared" si="982"/>
        <v>Inviable Sanitariamente</v>
      </c>
      <c r="MPS476" s="44" t="str">
        <f t="shared" si="982"/>
        <v>Inviable Sanitariamente</v>
      </c>
      <c r="MPT476" s="44" t="str">
        <f t="shared" si="982"/>
        <v>Inviable Sanitariamente</v>
      </c>
      <c r="MPU476" s="44" t="str">
        <f t="shared" si="982"/>
        <v>Inviable Sanitariamente</v>
      </c>
      <c r="MPV476" s="44" t="str">
        <f t="shared" si="982"/>
        <v>Inviable Sanitariamente</v>
      </c>
      <c r="MPW476" s="44" t="str">
        <f t="shared" si="982"/>
        <v>Inviable Sanitariamente</v>
      </c>
      <c r="MPX476" s="44" t="str">
        <f t="shared" si="982"/>
        <v>Inviable Sanitariamente</v>
      </c>
      <c r="MPY476" s="44" t="str">
        <f t="shared" si="982"/>
        <v>Inviable Sanitariamente</v>
      </c>
      <c r="MPZ476" s="44" t="str">
        <f t="shared" si="983"/>
        <v>Inviable Sanitariamente</v>
      </c>
      <c r="MQA476" s="44" t="str">
        <f t="shared" si="983"/>
        <v>Inviable Sanitariamente</v>
      </c>
      <c r="MQB476" s="44" t="str">
        <f t="shared" si="983"/>
        <v>Inviable Sanitariamente</v>
      </c>
      <c r="MQC476" s="44" t="str">
        <f t="shared" si="983"/>
        <v>Inviable Sanitariamente</v>
      </c>
      <c r="MQD476" s="44" t="str">
        <f t="shared" si="983"/>
        <v>Inviable Sanitariamente</v>
      </c>
      <c r="MQE476" s="44" t="str">
        <f t="shared" si="983"/>
        <v>Inviable Sanitariamente</v>
      </c>
      <c r="MQF476" s="44" t="str">
        <f t="shared" si="983"/>
        <v>Inviable Sanitariamente</v>
      </c>
      <c r="MQG476" s="44" t="str">
        <f t="shared" si="983"/>
        <v>Inviable Sanitariamente</v>
      </c>
      <c r="MQH476" s="44" t="str">
        <f t="shared" si="983"/>
        <v>Inviable Sanitariamente</v>
      </c>
      <c r="MQI476" s="44" t="str">
        <f t="shared" si="983"/>
        <v>Inviable Sanitariamente</v>
      </c>
      <c r="MQJ476" s="44" t="str">
        <f t="shared" si="984"/>
        <v>Inviable Sanitariamente</v>
      </c>
      <c r="MQK476" s="44" t="str">
        <f t="shared" si="984"/>
        <v>Inviable Sanitariamente</v>
      </c>
      <c r="MQL476" s="44" t="str">
        <f t="shared" si="984"/>
        <v>Inviable Sanitariamente</v>
      </c>
      <c r="MQM476" s="44" t="str">
        <f t="shared" si="984"/>
        <v>Inviable Sanitariamente</v>
      </c>
      <c r="MQN476" s="44" t="str">
        <f t="shared" si="984"/>
        <v>Inviable Sanitariamente</v>
      </c>
      <c r="MQO476" s="44" t="str">
        <f t="shared" si="984"/>
        <v>Inviable Sanitariamente</v>
      </c>
      <c r="MQP476" s="44" t="str">
        <f t="shared" si="984"/>
        <v>Inviable Sanitariamente</v>
      </c>
      <c r="MQQ476" s="44" t="str">
        <f t="shared" si="984"/>
        <v>Inviable Sanitariamente</v>
      </c>
      <c r="MQR476" s="44" t="str">
        <f t="shared" si="984"/>
        <v>Inviable Sanitariamente</v>
      </c>
      <c r="MQS476" s="44" t="str">
        <f t="shared" si="984"/>
        <v>Inviable Sanitariamente</v>
      </c>
      <c r="MQT476" s="44" t="str">
        <f t="shared" si="985"/>
        <v>Inviable Sanitariamente</v>
      </c>
      <c r="MQU476" s="44" t="str">
        <f t="shared" si="985"/>
        <v>Inviable Sanitariamente</v>
      </c>
      <c r="MQV476" s="44" t="str">
        <f t="shared" si="985"/>
        <v>Inviable Sanitariamente</v>
      </c>
      <c r="MQW476" s="44" t="str">
        <f t="shared" si="985"/>
        <v>Inviable Sanitariamente</v>
      </c>
      <c r="MQX476" s="44" t="str">
        <f t="shared" si="985"/>
        <v>Inviable Sanitariamente</v>
      </c>
      <c r="MQY476" s="44" t="str">
        <f t="shared" si="985"/>
        <v>Inviable Sanitariamente</v>
      </c>
      <c r="MQZ476" s="44" t="str">
        <f t="shared" si="985"/>
        <v>Inviable Sanitariamente</v>
      </c>
      <c r="MRA476" s="44" t="str">
        <f t="shared" si="985"/>
        <v>Inviable Sanitariamente</v>
      </c>
      <c r="MRB476" s="44" t="str">
        <f t="shared" si="985"/>
        <v>Inviable Sanitariamente</v>
      </c>
      <c r="MRC476" s="44" t="str">
        <f t="shared" si="985"/>
        <v>Inviable Sanitariamente</v>
      </c>
      <c r="MRD476" s="44" t="str">
        <f t="shared" si="986"/>
        <v>Inviable Sanitariamente</v>
      </c>
      <c r="MRE476" s="44" t="str">
        <f t="shared" si="986"/>
        <v>Inviable Sanitariamente</v>
      </c>
      <c r="MRF476" s="44" t="str">
        <f t="shared" si="986"/>
        <v>Inviable Sanitariamente</v>
      </c>
      <c r="MRG476" s="44" t="str">
        <f t="shared" si="986"/>
        <v>Inviable Sanitariamente</v>
      </c>
      <c r="MRH476" s="44" t="str">
        <f t="shared" si="986"/>
        <v>Inviable Sanitariamente</v>
      </c>
      <c r="MRI476" s="44" t="str">
        <f t="shared" si="986"/>
        <v>Inviable Sanitariamente</v>
      </c>
      <c r="MRJ476" s="44" t="str">
        <f t="shared" si="986"/>
        <v>Inviable Sanitariamente</v>
      </c>
      <c r="MRK476" s="44" t="str">
        <f t="shared" si="986"/>
        <v>Inviable Sanitariamente</v>
      </c>
      <c r="MRL476" s="44" t="str">
        <f t="shared" si="986"/>
        <v>Inviable Sanitariamente</v>
      </c>
      <c r="MRM476" s="44" t="str">
        <f t="shared" si="986"/>
        <v>Inviable Sanitariamente</v>
      </c>
      <c r="MRN476" s="44" t="str">
        <f t="shared" si="987"/>
        <v>Inviable Sanitariamente</v>
      </c>
      <c r="MRO476" s="44" t="str">
        <f t="shared" si="987"/>
        <v>Inviable Sanitariamente</v>
      </c>
      <c r="MRP476" s="44" t="str">
        <f t="shared" si="987"/>
        <v>Inviable Sanitariamente</v>
      </c>
      <c r="MRQ476" s="44" t="str">
        <f t="shared" si="987"/>
        <v>Inviable Sanitariamente</v>
      </c>
      <c r="MRR476" s="44" t="str">
        <f t="shared" si="987"/>
        <v>Inviable Sanitariamente</v>
      </c>
      <c r="MRS476" s="44" t="str">
        <f t="shared" si="987"/>
        <v>Inviable Sanitariamente</v>
      </c>
      <c r="MRT476" s="44" t="str">
        <f t="shared" si="987"/>
        <v>Inviable Sanitariamente</v>
      </c>
      <c r="MRU476" s="44" t="str">
        <f t="shared" si="987"/>
        <v>Inviable Sanitariamente</v>
      </c>
      <c r="MRV476" s="44" t="str">
        <f t="shared" si="987"/>
        <v>Inviable Sanitariamente</v>
      </c>
      <c r="MRW476" s="44" t="str">
        <f t="shared" si="987"/>
        <v>Inviable Sanitariamente</v>
      </c>
      <c r="MRX476" s="44" t="str">
        <f t="shared" si="988"/>
        <v>Inviable Sanitariamente</v>
      </c>
      <c r="MRY476" s="44" t="str">
        <f t="shared" si="988"/>
        <v>Inviable Sanitariamente</v>
      </c>
      <c r="MRZ476" s="44" t="str">
        <f t="shared" si="988"/>
        <v>Inviable Sanitariamente</v>
      </c>
      <c r="MSA476" s="44" t="str">
        <f t="shared" si="988"/>
        <v>Inviable Sanitariamente</v>
      </c>
      <c r="MSB476" s="44" t="str">
        <f t="shared" si="988"/>
        <v>Inviable Sanitariamente</v>
      </c>
      <c r="MSC476" s="44" t="str">
        <f t="shared" si="988"/>
        <v>Inviable Sanitariamente</v>
      </c>
      <c r="MSD476" s="44" t="str">
        <f t="shared" si="988"/>
        <v>Inviable Sanitariamente</v>
      </c>
      <c r="MSE476" s="44" t="str">
        <f t="shared" si="988"/>
        <v>Inviable Sanitariamente</v>
      </c>
      <c r="MSF476" s="44" t="str">
        <f t="shared" si="988"/>
        <v>Inviable Sanitariamente</v>
      </c>
      <c r="MSG476" s="44" t="str">
        <f t="shared" si="988"/>
        <v>Inviable Sanitariamente</v>
      </c>
      <c r="MSH476" s="44" t="str">
        <f t="shared" si="989"/>
        <v>Inviable Sanitariamente</v>
      </c>
      <c r="MSI476" s="44" t="str">
        <f t="shared" si="989"/>
        <v>Inviable Sanitariamente</v>
      </c>
      <c r="MSJ476" s="44" t="str">
        <f t="shared" si="989"/>
        <v>Inviable Sanitariamente</v>
      </c>
      <c r="MSK476" s="44" t="str">
        <f t="shared" si="989"/>
        <v>Inviable Sanitariamente</v>
      </c>
      <c r="MSL476" s="44" t="str">
        <f t="shared" si="989"/>
        <v>Inviable Sanitariamente</v>
      </c>
      <c r="MSM476" s="44" t="str">
        <f t="shared" si="989"/>
        <v>Inviable Sanitariamente</v>
      </c>
      <c r="MSN476" s="44" t="str">
        <f t="shared" si="989"/>
        <v>Inviable Sanitariamente</v>
      </c>
      <c r="MSO476" s="44" t="str">
        <f t="shared" si="989"/>
        <v>Inviable Sanitariamente</v>
      </c>
      <c r="MSP476" s="44" t="str">
        <f t="shared" si="989"/>
        <v>Inviable Sanitariamente</v>
      </c>
      <c r="MSQ476" s="44" t="str">
        <f t="shared" si="989"/>
        <v>Inviable Sanitariamente</v>
      </c>
      <c r="MSR476" s="44" t="str">
        <f t="shared" si="990"/>
        <v>Inviable Sanitariamente</v>
      </c>
      <c r="MSS476" s="44" t="str">
        <f t="shared" si="990"/>
        <v>Inviable Sanitariamente</v>
      </c>
      <c r="MST476" s="44" t="str">
        <f t="shared" si="990"/>
        <v>Inviable Sanitariamente</v>
      </c>
      <c r="MSU476" s="44" t="str">
        <f t="shared" si="990"/>
        <v>Inviable Sanitariamente</v>
      </c>
      <c r="MSV476" s="44" t="str">
        <f t="shared" si="990"/>
        <v>Inviable Sanitariamente</v>
      </c>
      <c r="MSW476" s="44" t="str">
        <f t="shared" si="990"/>
        <v>Inviable Sanitariamente</v>
      </c>
      <c r="MSX476" s="44" t="str">
        <f t="shared" si="990"/>
        <v>Inviable Sanitariamente</v>
      </c>
      <c r="MSY476" s="44" t="str">
        <f t="shared" si="990"/>
        <v>Inviable Sanitariamente</v>
      </c>
      <c r="MSZ476" s="44" t="str">
        <f t="shared" si="990"/>
        <v>Inviable Sanitariamente</v>
      </c>
      <c r="MTA476" s="44" t="str">
        <f t="shared" si="990"/>
        <v>Inviable Sanitariamente</v>
      </c>
      <c r="MTB476" s="44" t="str">
        <f t="shared" si="991"/>
        <v>Inviable Sanitariamente</v>
      </c>
      <c r="MTC476" s="44" t="str">
        <f t="shared" si="991"/>
        <v>Inviable Sanitariamente</v>
      </c>
      <c r="MTD476" s="44" t="str">
        <f t="shared" si="991"/>
        <v>Inviable Sanitariamente</v>
      </c>
      <c r="MTE476" s="44" t="str">
        <f t="shared" si="991"/>
        <v>Inviable Sanitariamente</v>
      </c>
      <c r="MTF476" s="44" t="str">
        <f t="shared" si="991"/>
        <v>Inviable Sanitariamente</v>
      </c>
      <c r="MTG476" s="44" t="str">
        <f t="shared" si="991"/>
        <v>Inviable Sanitariamente</v>
      </c>
      <c r="MTH476" s="44" t="str">
        <f t="shared" si="991"/>
        <v>Inviable Sanitariamente</v>
      </c>
      <c r="MTI476" s="44" t="str">
        <f t="shared" si="991"/>
        <v>Inviable Sanitariamente</v>
      </c>
      <c r="MTJ476" s="44" t="str">
        <f t="shared" si="991"/>
        <v>Inviable Sanitariamente</v>
      </c>
      <c r="MTK476" s="44" t="str">
        <f t="shared" si="991"/>
        <v>Inviable Sanitariamente</v>
      </c>
      <c r="MTL476" s="44" t="str">
        <f t="shared" si="992"/>
        <v>Inviable Sanitariamente</v>
      </c>
      <c r="MTM476" s="44" t="str">
        <f t="shared" si="992"/>
        <v>Inviable Sanitariamente</v>
      </c>
      <c r="MTN476" s="44" t="str">
        <f t="shared" si="992"/>
        <v>Inviable Sanitariamente</v>
      </c>
      <c r="MTO476" s="44" t="str">
        <f t="shared" si="992"/>
        <v>Inviable Sanitariamente</v>
      </c>
      <c r="MTP476" s="44" t="str">
        <f t="shared" si="992"/>
        <v>Inviable Sanitariamente</v>
      </c>
      <c r="MTQ476" s="44" t="str">
        <f t="shared" si="992"/>
        <v>Inviable Sanitariamente</v>
      </c>
      <c r="MTR476" s="44" t="str">
        <f t="shared" si="992"/>
        <v>Inviable Sanitariamente</v>
      </c>
      <c r="MTS476" s="44" t="str">
        <f t="shared" si="992"/>
        <v>Inviable Sanitariamente</v>
      </c>
      <c r="MTT476" s="44" t="str">
        <f t="shared" si="992"/>
        <v>Inviable Sanitariamente</v>
      </c>
      <c r="MTU476" s="44" t="str">
        <f t="shared" si="992"/>
        <v>Inviable Sanitariamente</v>
      </c>
      <c r="MTV476" s="44" t="str">
        <f t="shared" si="993"/>
        <v>Inviable Sanitariamente</v>
      </c>
      <c r="MTW476" s="44" t="str">
        <f t="shared" si="993"/>
        <v>Inviable Sanitariamente</v>
      </c>
      <c r="MTX476" s="44" t="str">
        <f t="shared" si="993"/>
        <v>Inviable Sanitariamente</v>
      </c>
      <c r="MTY476" s="44" t="str">
        <f t="shared" si="993"/>
        <v>Inviable Sanitariamente</v>
      </c>
      <c r="MTZ476" s="44" t="str">
        <f t="shared" si="993"/>
        <v>Inviable Sanitariamente</v>
      </c>
      <c r="MUA476" s="44" t="str">
        <f t="shared" si="993"/>
        <v>Inviable Sanitariamente</v>
      </c>
      <c r="MUB476" s="44" t="str">
        <f t="shared" si="993"/>
        <v>Inviable Sanitariamente</v>
      </c>
      <c r="MUC476" s="44" t="str">
        <f t="shared" si="993"/>
        <v>Inviable Sanitariamente</v>
      </c>
      <c r="MUD476" s="44" t="str">
        <f t="shared" si="993"/>
        <v>Inviable Sanitariamente</v>
      </c>
      <c r="MUE476" s="44" t="str">
        <f t="shared" si="993"/>
        <v>Inviable Sanitariamente</v>
      </c>
      <c r="MUF476" s="44" t="str">
        <f t="shared" si="994"/>
        <v>Inviable Sanitariamente</v>
      </c>
      <c r="MUG476" s="44" t="str">
        <f t="shared" si="994"/>
        <v>Inviable Sanitariamente</v>
      </c>
      <c r="MUH476" s="44" t="str">
        <f t="shared" si="994"/>
        <v>Inviable Sanitariamente</v>
      </c>
      <c r="MUI476" s="44" t="str">
        <f t="shared" si="994"/>
        <v>Inviable Sanitariamente</v>
      </c>
      <c r="MUJ476" s="44" t="str">
        <f t="shared" si="994"/>
        <v>Inviable Sanitariamente</v>
      </c>
      <c r="MUK476" s="44" t="str">
        <f t="shared" si="994"/>
        <v>Inviable Sanitariamente</v>
      </c>
      <c r="MUL476" s="44" t="str">
        <f t="shared" si="994"/>
        <v>Inviable Sanitariamente</v>
      </c>
      <c r="MUM476" s="44" t="str">
        <f t="shared" si="994"/>
        <v>Inviable Sanitariamente</v>
      </c>
      <c r="MUN476" s="44" t="str">
        <f t="shared" si="994"/>
        <v>Inviable Sanitariamente</v>
      </c>
      <c r="MUO476" s="44" t="str">
        <f t="shared" si="994"/>
        <v>Inviable Sanitariamente</v>
      </c>
      <c r="MUP476" s="44" t="str">
        <f t="shared" si="995"/>
        <v>Inviable Sanitariamente</v>
      </c>
      <c r="MUQ476" s="44" t="str">
        <f t="shared" si="995"/>
        <v>Inviable Sanitariamente</v>
      </c>
      <c r="MUR476" s="44" t="str">
        <f t="shared" si="995"/>
        <v>Inviable Sanitariamente</v>
      </c>
      <c r="MUS476" s="44" t="str">
        <f t="shared" si="995"/>
        <v>Inviable Sanitariamente</v>
      </c>
      <c r="MUT476" s="44" t="str">
        <f t="shared" si="995"/>
        <v>Inviable Sanitariamente</v>
      </c>
      <c r="MUU476" s="44" t="str">
        <f t="shared" si="995"/>
        <v>Inviable Sanitariamente</v>
      </c>
      <c r="MUV476" s="44" t="str">
        <f t="shared" si="995"/>
        <v>Inviable Sanitariamente</v>
      </c>
      <c r="MUW476" s="44" t="str">
        <f t="shared" si="995"/>
        <v>Inviable Sanitariamente</v>
      </c>
      <c r="MUX476" s="44" t="str">
        <f t="shared" si="995"/>
        <v>Inviable Sanitariamente</v>
      </c>
      <c r="MUY476" s="44" t="str">
        <f t="shared" si="995"/>
        <v>Inviable Sanitariamente</v>
      </c>
      <c r="MUZ476" s="44" t="str">
        <f t="shared" si="996"/>
        <v>Inviable Sanitariamente</v>
      </c>
      <c r="MVA476" s="44" t="str">
        <f t="shared" si="996"/>
        <v>Inviable Sanitariamente</v>
      </c>
      <c r="MVB476" s="44" t="str">
        <f t="shared" si="996"/>
        <v>Inviable Sanitariamente</v>
      </c>
      <c r="MVC476" s="44" t="str">
        <f t="shared" si="996"/>
        <v>Inviable Sanitariamente</v>
      </c>
      <c r="MVD476" s="44" t="str">
        <f t="shared" si="996"/>
        <v>Inviable Sanitariamente</v>
      </c>
      <c r="MVE476" s="44" t="str">
        <f t="shared" si="996"/>
        <v>Inviable Sanitariamente</v>
      </c>
      <c r="MVF476" s="44" t="str">
        <f t="shared" si="996"/>
        <v>Inviable Sanitariamente</v>
      </c>
      <c r="MVG476" s="44" t="str">
        <f t="shared" si="996"/>
        <v>Inviable Sanitariamente</v>
      </c>
      <c r="MVH476" s="44" t="str">
        <f t="shared" si="996"/>
        <v>Inviable Sanitariamente</v>
      </c>
      <c r="MVI476" s="44" t="str">
        <f t="shared" si="996"/>
        <v>Inviable Sanitariamente</v>
      </c>
      <c r="MVJ476" s="44" t="str">
        <f t="shared" si="997"/>
        <v>Inviable Sanitariamente</v>
      </c>
      <c r="MVK476" s="44" t="str">
        <f t="shared" si="997"/>
        <v>Inviable Sanitariamente</v>
      </c>
      <c r="MVL476" s="44" t="str">
        <f t="shared" si="997"/>
        <v>Inviable Sanitariamente</v>
      </c>
      <c r="MVM476" s="44" t="str">
        <f t="shared" si="997"/>
        <v>Inviable Sanitariamente</v>
      </c>
      <c r="MVN476" s="44" t="str">
        <f t="shared" si="997"/>
        <v>Inviable Sanitariamente</v>
      </c>
      <c r="MVO476" s="44" t="str">
        <f t="shared" si="997"/>
        <v>Inviable Sanitariamente</v>
      </c>
      <c r="MVP476" s="44" t="str">
        <f t="shared" si="997"/>
        <v>Inviable Sanitariamente</v>
      </c>
      <c r="MVQ476" s="44" t="str">
        <f t="shared" si="997"/>
        <v>Inviable Sanitariamente</v>
      </c>
      <c r="MVR476" s="44" t="str">
        <f t="shared" si="997"/>
        <v>Inviable Sanitariamente</v>
      </c>
      <c r="MVS476" s="44" t="str">
        <f t="shared" si="997"/>
        <v>Inviable Sanitariamente</v>
      </c>
      <c r="MVT476" s="44" t="str">
        <f t="shared" si="998"/>
        <v>Inviable Sanitariamente</v>
      </c>
      <c r="MVU476" s="44" t="str">
        <f t="shared" si="998"/>
        <v>Inviable Sanitariamente</v>
      </c>
      <c r="MVV476" s="44" t="str">
        <f t="shared" si="998"/>
        <v>Inviable Sanitariamente</v>
      </c>
      <c r="MVW476" s="44" t="str">
        <f t="shared" si="998"/>
        <v>Inviable Sanitariamente</v>
      </c>
      <c r="MVX476" s="44" t="str">
        <f t="shared" si="998"/>
        <v>Inviable Sanitariamente</v>
      </c>
      <c r="MVY476" s="44" t="str">
        <f t="shared" si="998"/>
        <v>Inviable Sanitariamente</v>
      </c>
      <c r="MVZ476" s="44" t="str">
        <f t="shared" si="998"/>
        <v>Inviable Sanitariamente</v>
      </c>
      <c r="MWA476" s="44" t="str">
        <f t="shared" si="998"/>
        <v>Inviable Sanitariamente</v>
      </c>
      <c r="MWB476" s="44" t="str">
        <f t="shared" si="998"/>
        <v>Inviable Sanitariamente</v>
      </c>
      <c r="MWC476" s="44" t="str">
        <f t="shared" si="998"/>
        <v>Inviable Sanitariamente</v>
      </c>
      <c r="MWD476" s="44" t="str">
        <f t="shared" si="999"/>
        <v>Inviable Sanitariamente</v>
      </c>
      <c r="MWE476" s="44" t="str">
        <f t="shared" si="999"/>
        <v>Inviable Sanitariamente</v>
      </c>
      <c r="MWF476" s="44" t="str">
        <f t="shared" si="999"/>
        <v>Inviable Sanitariamente</v>
      </c>
      <c r="MWG476" s="44" t="str">
        <f t="shared" si="999"/>
        <v>Inviable Sanitariamente</v>
      </c>
      <c r="MWH476" s="44" t="str">
        <f t="shared" si="999"/>
        <v>Inviable Sanitariamente</v>
      </c>
      <c r="MWI476" s="44" t="str">
        <f t="shared" si="999"/>
        <v>Inviable Sanitariamente</v>
      </c>
      <c r="MWJ476" s="44" t="str">
        <f t="shared" si="999"/>
        <v>Inviable Sanitariamente</v>
      </c>
      <c r="MWK476" s="44" t="str">
        <f t="shared" si="999"/>
        <v>Inviable Sanitariamente</v>
      </c>
      <c r="MWL476" s="44" t="str">
        <f t="shared" si="999"/>
        <v>Inviable Sanitariamente</v>
      </c>
      <c r="MWM476" s="44" t="str">
        <f t="shared" si="999"/>
        <v>Inviable Sanitariamente</v>
      </c>
      <c r="MWN476" s="44" t="str">
        <f t="shared" si="1000"/>
        <v>Inviable Sanitariamente</v>
      </c>
      <c r="MWO476" s="44" t="str">
        <f t="shared" si="1000"/>
        <v>Inviable Sanitariamente</v>
      </c>
      <c r="MWP476" s="44" t="str">
        <f t="shared" si="1000"/>
        <v>Inviable Sanitariamente</v>
      </c>
      <c r="MWQ476" s="44" t="str">
        <f t="shared" si="1000"/>
        <v>Inviable Sanitariamente</v>
      </c>
      <c r="MWR476" s="44" t="str">
        <f t="shared" si="1000"/>
        <v>Inviable Sanitariamente</v>
      </c>
      <c r="MWS476" s="44" t="str">
        <f t="shared" si="1000"/>
        <v>Inviable Sanitariamente</v>
      </c>
      <c r="MWT476" s="44" t="str">
        <f t="shared" si="1000"/>
        <v>Inviable Sanitariamente</v>
      </c>
      <c r="MWU476" s="44" t="str">
        <f t="shared" si="1000"/>
        <v>Inviable Sanitariamente</v>
      </c>
      <c r="MWV476" s="44" t="str">
        <f t="shared" si="1000"/>
        <v>Inviable Sanitariamente</v>
      </c>
      <c r="MWW476" s="44" t="str">
        <f t="shared" si="1000"/>
        <v>Inviable Sanitariamente</v>
      </c>
      <c r="MWX476" s="44" t="str">
        <f t="shared" si="1001"/>
        <v>Inviable Sanitariamente</v>
      </c>
      <c r="MWY476" s="44" t="str">
        <f t="shared" si="1001"/>
        <v>Inviable Sanitariamente</v>
      </c>
      <c r="MWZ476" s="44" t="str">
        <f t="shared" si="1001"/>
        <v>Inviable Sanitariamente</v>
      </c>
      <c r="MXA476" s="44" t="str">
        <f t="shared" si="1001"/>
        <v>Inviable Sanitariamente</v>
      </c>
      <c r="MXB476" s="44" t="str">
        <f t="shared" si="1001"/>
        <v>Inviable Sanitariamente</v>
      </c>
      <c r="MXC476" s="44" t="str">
        <f t="shared" si="1001"/>
        <v>Inviable Sanitariamente</v>
      </c>
      <c r="MXD476" s="44" t="str">
        <f t="shared" si="1001"/>
        <v>Inviable Sanitariamente</v>
      </c>
      <c r="MXE476" s="44" t="str">
        <f t="shared" si="1001"/>
        <v>Inviable Sanitariamente</v>
      </c>
      <c r="MXF476" s="44" t="str">
        <f t="shared" si="1001"/>
        <v>Inviable Sanitariamente</v>
      </c>
      <c r="MXG476" s="44" t="str">
        <f t="shared" si="1001"/>
        <v>Inviable Sanitariamente</v>
      </c>
      <c r="MXH476" s="44" t="str">
        <f t="shared" si="1002"/>
        <v>Inviable Sanitariamente</v>
      </c>
      <c r="MXI476" s="44" t="str">
        <f t="shared" si="1002"/>
        <v>Inviable Sanitariamente</v>
      </c>
      <c r="MXJ476" s="44" t="str">
        <f t="shared" si="1002"/>
        <v>Inviable Sanitariamente</v>
      </c>
      <c r="MXK476" s="44" t="str">
        <f t="shared" si="1002"/>
        <v>Inviable Sanitariamente</v>
      </c>
      <c r="MXL476" s="44" t="str">
        <f t="shared" si="1002"/>
        <v>Inviable Sanitariamente</v>
      </c>
      <c r="MXM476" s="44" t="str">
        <f t="shared" si="1002"/>
        <v>Inviable Sanitariamente</v>
      </c>
      <c r="MXN476" s="44" t="str">
        <f t="shared" si="1002"/>
        <v>Inviable Sanitariamente</v>
      </c>
      <c r="MXO476" s="44" t="str">
        <f t="shared" si="1002"/>
        <v>Inviable Sanitariamente</v>
      </c>
      <c r="MXP476" s="44" t="str">
        <f t="shared" si="1002"/>
        <v>Inviable Sanitariamente</v>
      </c>
      <c r="MXQ476" s="44" t="str">
        <f t="shared" si="1002"/>
        <v>Inviable Sanitariamente</v>
      </c>
      <c r="MXR476" s="44" t="str">
        <f t="shared" si="1003"/>
        <v>Inviable Sanitariamente</v>
      </c>
      <c r="MXS476" s="44" t="str">
        <f t="shared" si="1003"/>
        <v>Inviable Sanitariamente</v>
      </c>
      <c r="MXT476" s="44" t="str">
        <f t="shared" si="1003"/>
        <v>Inviable Sanitariamente</v>
      </c>
      <c r="MXU476" s="44" t="str">
        <f t="shared" si="1003"/>
        <v>Inviable Sanitariamente</v>
      </c>
      <c r="MXV476" s="44" t="str">
        <f t="shared" si="1003"/>
        <v>Inviable Sanitariamente</v>
      </c>
      <c r="MXW476" s="44" t="str">
        <f t="shared" si="1003"/>
        <v>Inviable Sanitariamente</v>
      </c>
      <c r="MXX476" s="44" t="str">
        <f t="shared" si="1003"/>
        <v>Inviable Sanitariamente</v>
      </c>
      <c r="MXY476" s="44" t="str">
        <f t="shared" si="1003"/>
        <v>Inviable Sanitariamente</v>
      </c>
      <c r="MXZ476" s="44" t="str">
        <f t="shared" si="1003"/>
        <v>Inviable Sanitariamente</v>
      </c>
      <c r="MYA476" s="44" t="str">
        <f t="shared" si="1003"/>
        <v>Inviable Sanitariamente</v>
      </c>
      <c r="MYB476" s="44" t="str">
        <f t="shared" si="1004"/>
        <v>Inviable Sanitariamente</v>
      </c>
      <c r="MYC476" s="44" t="str">
        <f t="shared" si="1004"/>
        <v>Inviable Sanitariamente</v>
      </c>
      <c r="MYD476" s="44" t="str">
        <f t="shared" si="1004"/>
        <v>Inviable Sanitariamente</v>
      </c>
      <c r="MYE476" s="44" t="str">
        <f t="shared" si="1004"/>
        <v>Inviable Sanitariamente</v>
      </c>
      <c r="MYF476" s="44" t="str">
        <f t="shared" si="1004"/>
        <v>Inviable Sanitariamente</v>
      </c>
      <c r="MYG476" s="44" t="str">
        <f t="shared" si="1004"/>
        <v>Inviable Sanitariamente</v>
      </c>
      <c r="MYH476" s="44" t="str">
        <f t="shared" si="1004"/>
        <v>Inviable Sanitariamente</v>
      </c>
      <c r="MYI476" s="44" t="str">
        <f t="shared" si="1004"/>
        <v>Inviable Sanitariamente</v>
      </c>
      <c r="MYJ476" s="44" t="str">
        <f t="shared" si="1004"/>
        <v>Inviable Sanitariamente</v>
      </c>
      <c r="MYK476" s="44" t="str">
        <f t="shared" si="1004"/>
        <v>Inviable Sanitariamente</v>
      </c>
      <c r="MYL476" s="44" t="str">
        <f t="shared" si="1005"/>
        <v>Inviable Sanitariamente</v>
      </c>
      <c r="MYM476" s="44" t="str">
        <f t="shared" si="1005"/>
        <v>Inviable Sanitariamente</v>
      </c>
      <c r="MYN476" s="44" t="str">
        <f t="shared" si="1005"/>
        <v>Inviable Sanitariamente</v>
      </c>
      <c r="MYO476" s="44" t="str">
        <f t="shared" si="1005"/>
        <v>Inviable Sanitariamente</v>
      </c>
      <c r="MYP476" s="44" t="str">
        <f t="shared" si="1005"/>
        <v>Inviable Sanitariamente</v>
      </c>
      <c r="MYQ476" s="44" t="str">
        <f t="shared" si="1005"/>
        <v>Inviable Sanitariamente</v>
      </c>
      <c r="MYR476" s="44" t="str">
        <f t="shared" si="1005"/>
        <v>Inviable Sanitariamente</v>
      </c>
      <c r="MYS476" s="44" t="str">
        <f t="shared" si="1005"/>
        <v>Inviable Sanitariamente</v>
      </c>
      <c r="MYT476" s="44" t="str">
        <f t="shared" si="1005"/>
        <v>Inviable Sanitariamente</v>
      </c>
      <c r="MYU476" s="44" t="str">
        <f t="shared" si="1005"/>
        <v>Inviable Sanitariamente</v>
      </c>
      <c r="MYV476" s="44" t="str">
        <f t="shared" si="1006"/>
        <v>Inviable Sanitariamente</v>
      </c>
      <c r="MYW476" s="44" t="str">
        <f t="shared" si="1006"/>
        <v>Inviable Sanitariamente</v>
      </c>
      <c r="MYX476" s="44" t="str">
        <f t="shared" si="1006"/>
        <v>Inviable Sanitariamente</v>
      </c>
      <c r="MYY476" s="44" t="str">
        <f t="shared" si="1006"/>
        <v>Inviable Sanitariamente</v>
      </c>
      <c r="MYZ476" s="44" t="str">
        <f t="shared" si="1006"/>
        <v>Inviable Sanitariamente</v>
      </c>
      <c r="MZA476" s="44" t="str">
        <f t="shared" si="1006"/>
        <v>Inviable Sanitariamente</v>
      </c>
      <c r="MZB476" s="44" t="str">
        <f t="shared" si="1006"/>
        <v>Inviable Sanitariamente</v>
      </c>
      <c r="MZC476" s="44" t="str">
        <f t="shared" si="1006"/>
        <v>Inviable Sanitariamente</v>
      </c>
      <c r="MZD476" s="44" t="str">
        <f t="shared" si="1006"/>
        <v>Inviable Sanitariamente</v>
      </c>
      <c r="MZE476" s="44" t="str">
        <f t="shared" si="1006"/>
        <v>Inviable Sanitariamente</v>
      </c>
      <c r="MZF476" s="44" t="str">
        <f t="shared" si="1007"/>
        <v>Inviable Sanitariamente</v>
      </c>
      <c r="MZG476" s="44" t="str">
        <f t="shared" si="1007"/>
        <v>Inviable Sanitariamente</v>
      </c>
      <c r="MZH476" s="44" t="str">
        <f t="shared" si="1007"/>
        <v>Inviable Sanitariamente</v>
      </c>
      <c r="MZI476" s="44" t="str">
        <f t="shared" si="1007"/>
        <v>Inviable Sanitariamente</v>
      </c>
      <c r="MZJ476" s="44" t="str">
        <f t="shared" si="1007"/>
        <v>Inviable Sanitariamente</v>
      </c>
      <c r="MZK476" s="44" t="str">
        <f t="shared" si="1007"/>
        <v>Inviable Sanitariamente</v>
      </c>
      <c r="MZL476" s="44" t="str">
        <f t="shared" si="1007"/>
        <v>Inviable Sanitariamente</v>
      </c>
      <c r="MZM476" s="44" t="str">
        <f t="shared" si="1007"/>
        <v>Inviable Sanitariamente</v>
      </c>
      <c r="MZN476" s="44" t="str">
        <f t="shared" si="1007"/>
        <v>Inviable Sanitariamente</v>
      </c>
      <c r="MZO476" s="44" t="str">
        <f t="shared" si="1007"/>
        <v>Inviable Sanitariamente</v>
      </c>
      <c r="MZP476" s="44" t="str">
        <f t="shared" si="1008"/>
        <v>Inviable Sanitariamente</v>
      </c>
      <c r="MZQ476" s="44" t="str">
        <f t="shared" si="1008"/>
        <v>Inviable Sanitariamente</v>
      </c>
      <c r="MZR476" s="44" t="str">
        <f t="shared" si="1008"/>
        <v>Inviable Sanitariamente</v>
      </c>
      <c r="MZS476" s="44" t="str">
        <f t="shared" si="1008"/>
        <v>Inviable Sanitariamente</v>
      </c>
      <c r="MZT476" s="44" t="str">
        <f t="shared" si="1008"/>
        <v>Inviable Sanitariamente</v>
      </c>
      <c r="MZU476" s="44" t="str">
        <f t="shared" si="1008"/>
        <v>Inviable Sanitariamente</v>
      </c>
      <c r="MZV476" s="44" t="str">
        <f t="shared" si="1008"/>
        <v>Inviable Sanitariamente</v>
      </c>
      <c r="MZW476" s="44" t="str">
        <f t="shared" si="1008"/>
        <v>Inviable Sanitariamente</v>
      </c>
      <c r="MZX476" s="44" t="str">
        <f t="shared" si="1008"/>
        <v>Inviable Sanitariamente</v>
      </c>
      <c r="MZY476" s="44" t="str">
        <f t="shared" si="1008"/>
        <v>Inviable Sanitariamente</v>
      </c>
      <c r="MZZ476" s="44" t="str">
        <f t="shared" si="1009"/>
        <v>Inviable Sanitariamente</v>
      </c>
      <c r="NAA476" s="44" t="str">
        <f t="shared" si="1009"/>
        <v>Inviable Sanitariamente</v>
      </c>
      <c r="NAB476" s="44" t="str">
        <f t="shared" si="1009"/>
        <v>Inviable Sanitariamente</v>
      </c>
      <c r="NAC476" s="44" t="str">
        <f t="shared" si="1009"/>
        <v>Inviable Sanitariamente</v>
      </c>
      <c r="NAD476" s="44" t="str">
        <f t="shared" si="1009"/>
        <v>Inviable Sanitariamente</v>
      </c>
      <c r="NAE476" s="44" t="str">
        <f t="shared" si="1009"/>
        <v>Inviable Sanitariamente</v>
      </c>
      <c r="NAF476" s="44" t="str">
        <f t="shared" si="1009"/>
        <v>Inviable Sanitariamente</v>
      </c>
      <c r="NAG476" s="44" t="str">
        <f t="shared" si="1009"/>
        <v>Inviable Sanitariamente</v>
      </c>
      <c r="NAH476" s="44" t="str">
        <f t="shared" si="1009"/>
        <v>Inviable Sanitariamente</v>
      </c>
      <c r="NAI476" s="44" t="str">
        <f t="shared" si="1009"/>
        <v>Inviable Sanitariamente</v>
      </c>
      <c r="NAJ476" s="44" t="str">
        <f t="shared" si="1010"/>
        <v>Inviable Sanitariamente</v>
      </c>
      <c r="NAK476" s="44" t="str">
        <f t="shared" si="1010"/>
        <v>Inviable Sanitariamente</v>
      </c>
      <c r="NAL476" s="44" t="str">
        <f t="shared" si="1010"/>
        <v>Inviable Sanitariamente</v>
      </c>
      <c r="NAM476" s="44" t="str">
        <f t="shared" si="1010"/>
        <v>Inviable Sanitariamente</v>
      </c>
      <c r="NAN476" s="44" t="str">
        <f t="shared" si="1010"/>
        <v>Inviable Sanitariamente</v>
      </c>
      <c r="NAO476" s="44" t="str">
        <f t="shared" si="1010"/>
        <v>Inviable Sanitariamente</v>
      </c>
      <c r="NAP476" s="44" t="str">
        <f t="shared" si="1010"/>
        <v>Inviable Sanitariamente</v>
      </c>
      <c r="NAQ476" s="44" t="str">
        <f t="shared" si="1010"/>
        <v>Inviable Sanitariamente</v>
      </c>
      <c r="NAR476" s="44" t="str">
        <f t="shared" si="1010"/>
        <v>Inviable Sanitariamente</v>
      </c>
      <c r="NAS476" s="44" t="str">
        <f t="shared" si="1010"/>
        <v>Inviable Sanitariamente</v>
      </c>
      <c r="NAT476" s="44" t="str">
        <f t="shared" si="1011"/>
        <v>Inviable Sanitariamente</v>
      </c>
      <c r="NAU476" s="44" t="str">
        <f t="shared" si="1011"/>
        <v>Inviable Sanitariamente</v>
      </c>
      <c r="NAV476" s="44" t="str">
        <f t="shared" si="1011"/>
        <v>Inviable Sanitariamente</v>
      </c>
      <c r="NAW476" s="44" t="str">
        <f t="shared" si="1011"/>
        <v>Inviable Sanitariamente</v>
      </c>
      <c r="NAX476" s="44" t="str">
        <f t="shared" si="1011"/>
        <v>Inviable Sanitariamente</v>
      </c>
      <c r="NAY476" s="44" t="str">
        <f t="shared" si="1011"/>
        <v>Inviable Sanitariamente</v>
      </c>
      <c r="NAZ476" s="44" t="str">
        <f t="shared" si="1011"/>
        <v>Inviable Sanitariamente</v>
      </c>
      <c r="NBA476" s="44" t="str">
        <f t="shared" si="1011"/>
        <v>Inviable Sanitariamente</v>
      </c>
      <c r="NBB476" s="44" t="str">
        <f t="shared" si="1011"/>
        <v>Inviable Sanitariamente</v>
      </c>
      <c r="NBC476" s="44" t="str">
        <f t="shared" si="1011"/>
        <v>Inviable Sanitariamente</v>
      </c>
      <c r="NBD476" s="44" t="str">
        <f t="shared" si="1012"/>
        <v>Inviable Sanitariamente</v>
      </c>
      <c r="NBE476" s="44" t="str">
        <f t="shared" si="1012"/>
        <v>Inviable Sanitariamente</v>
      </c>
      <c r="NBF476" s="44" t="str">
        <f t="shared" si="1012"/>
        <v>Inviable Sanitariamente</v>
      </c>
      <c r="NBG476" s="44" t="str">
        <f t="shared" si="1012"/>
        <v>Inviable Sanitariamente</v>
      </c>
      <c r="NBH476" s="44" t="str">
        <f t="shared" si="1012"/>
        <v>Inviable Sanitariamente</v>
      </c>
      <c r="NBI476" s="44" t="str">
        <f t="shared" si="1012"/>
        <v>Inviable Sanitariamente</v>
      </c>
      <c r="NBJ476" s="44" t="str">
        <f t="shared" si="1012"/>
        <v>Inviable Sanitariamente</v>
      </c>
      <c r="NBK476" s="44" t="str">
        <f t="shared" si="1012"/>
        <v>Inviable Sanitariamente</v>
      </c>
      <c r="NBL476" s="44" t="str">
        <f t="shared" si="1012"/>
        <v>Inviable Sanitariamente</v>
      </c>
      <c r="NBM476" s="44" t="str">
        <f t="shared" si="1012"/>
        <v>Inviable Sanitariamente</v>
      </c>
      <c r="NBN476" s="44" t="str">
        <f t="shared" si="1013"/>
        <v>Inviable Sanitariamente</v>
      </c>
      <c r="NBO476" s="44" t="str">
        <f t="shared" si="1013"/>
        <v>Inviable Sanitariamente</v>
      </c>
      <c r="NBP476" s="44" t="str">
        <f t="shared" si="1013"/>
        <v>Inviable Sanitariamente</v>
      </c>
      <c r="NBQ476" s="44" t="str">
        <f t="shared" si="1013"/>
        <v>Inviable Sanitariamente</v>
      </c>
      <c r="NBR476" s="44" t="str">
        <f t="shared" si="1013"/>
        <v>Inviable Sanitariamente</v>
      </c>
      <c r="NBS476" s="44" t="str">
        <f t="shared" si="1013"/>
        <v>Inviable Sanitariamente</v>
      </c>
      <c r="NBT476" s="44" t="str">
        <f t="shared" si="1013"/>
        <v>Inviable Sanitariamente</v>
      </c>
      <c r="NBU476" s="44" t="str">
        <f t="shared" si="1013"/>
        <v>Inviable Sanitariamente</v>
      </c>
      <c r="NBV476" s="44" t="str">
        <f t="shared" si="1013"/>
        <v>Inviable Sanitariamente</v>
      </c>
      <c r="NBW476" s="44" t="str">
        <f t="shared" si="1013"/>
        <v>Inviable Sanitariamente</v>
      </c>
      <c r="NBX476" s="44" t="str">
        <f t="shared" si="1014"/>
        <v>Inviable Sanitariamente</v>
      </c>
      <c r="NBY476" s="44" t="str">
        <f t="shared" si="1014"/>
        <v>Inviable Sanitariamente</v>
      </c>
      <c r="NBZ476" s="44" t="str">
        <f t="shared" si="1014"/>
        <v>Inviable Sanitariamente</v>
      </c>
      <c r="NCA476" s="44" t="str">
        <f t="shared" si="1014"/>
        <v>Inviable Sanitariamente</v>
      </c>
      <c r="NCB476" s="44" t="str">
        <f t="shared" si="1014"/>
        <v>Inviable Sanitariamente</v>
      </c>
      <c r="NCC476" s="44" t="str">
        <f t="shared" si="1014"/>
        <v>Inviable Sanitariamente</v>
      </c>
      <c r="NCD476" s="44" t="str">
        <f t="shared" si="1014"/>
        <v>Inviable Sanitariamente</v>
      </c>
      <c r="NCE476" s="44" t="str">
        <f t="shared" si="1014"/>
        <v>Inviable Sanitariamente</v>
      </c>
      <c r="NCF476" s="44" t="str">
        <f t="shared" si="1014"/>
        <v>Inviable Sanitariamente</v>
      </c>
      <c r="NCG476" s="44" t="str">
        <f t="shared" si="1014"/>
        <v>Inviable Sanitariamente</v>
      </c>
      <c r="NCH476" s="44" t="str">
        <f t="shared" si="1015"/>
        <v>Inviable Sanitariamente</v>
      </c>
      <c r="NCI476" s="44" t="str">
        <f t="shared" si="1015"/>
        <v>Inviable Sanitariamente</v>
      </c>
      <c r="NCJ476" s="44" t="str">
        <f t="shared" si="1015"/>
        <v>Inviable Sanitariamente</v>
      </c>
      <c r="NCK476" s="44" t="str">
        <f t="shared" si="1015"/>
        <v>Inviable Sanitariamente</v>
      </c>
      <c r="NCL476" s="44" t="str">
        <f t="shared" si="1015"/>
        <v>Inviable Sanitariamente</v>
      </c>
      <c r="NCM476" s="44" t="str">
        <f t="shared" si="1015"/>
        <v>Inviable Sanitariamente</v>
      </c>
      <c r="NCN476" s="44" t="str">
        <f t="shared" si="1015"/>
        <v>Inviable Sanitariamente</v>
      </c>
      <c r="NCO476" s="44" t="str">
        <f t="shared" si="1015"/>
        <v>Inviable Sanitariamente</v>
      </c>
      <c r="NCP476" s="44" t="str">
        <f t="shared" si="1015"/>
        <v>Inviable Sanitariamente</v>
      </c>
      <c r="NCQ476" s="44" t="str">
        <f t="shared" si="1015"/>
        <v>Inviable Sanitariamente</v>
      </c>
      <c r="NCR476" s="44" t="str">
        <f t="shared" si="1016"/>
        <v>Inviable Sanitariamente</v>
      </c>
      <c r="NCS476" s="44" t="str">
        <f t="shared" si="1016"/>
        <v>Inviable Sanitariamente</v>
      </c>
      <c r="NCT476" s="44" t="str">
        <f t="shared" si="1016"/>
        <v>Inviable Sanitariamente</v>
      </c>
      <c r="NCU476" s="44" t="str">
        <f t="shared" si="1016"/>
        <v>Inviable Sanitariamente</v>
      </c>
      <c r="NCV476" s="44" t="str">
        <f t="shared" si="1016"/>
        <v>Inviable Sanitariamente</v>
      </c>
      <c r="NCW476" s="44" t="str">
        <f t="shared" si="1016"/>
        <v>Inviable Sanitariamente</v>
      </c>
      <c r="NCX476" s="44" t="str">
        <f t="shared" si="1016"/>
        <v>Inviable Sanitariamente</v>
      </c>
      <c r="NCY476" s="44" t="str">
        <f t="shared" si="1016"/>
        <v>Inviable Sanitariamente</v>
      </c>
      <c r="NCZ476" s="44" t="str">
        <f t="shared" si="1016"/>
        <v>Inviable Sanitariamente</v>
      </c>
      <c r="NDA476" s="44" t="str">
        <f t="shared" si="1016"/>
        <v>Inviable Sanitariamente</v>
      </c>
      <c r="NDB476" s="44" t="str">
        <f t="shared" si="1017"/>
        <v>Inviable Sanitariamente</v>
      </c>
      <c r="NDC476" s="44" t="str">
        <f t="shared" si="1017"/>
        <v>Inviable Sanitariamente</v>
      </c>
      <c r="NDD476" s="44" t="str">
        <f t="shared" si="1017"/>
        <v>Inviable Sanitariamente</v>
      </c>
      <c r="NDE476" s="44" t="str">
        <f t="shared" si="1017"/>
        <v>Inviable Sanitariamente</v>
      </c>
      <c r="NDF476" s="44" t="str">
        <f t="shared" si="1017"/>
        <v>Inviable Sanitariamente</v>
      </c>
      <c r="NDG476" s="44" t="str">
        <f t="shared" si="1017"/>
        <v>Inviable Sanitariamente</v>
      </c>
      <c r="NDH476" s="44" t="str">
        <f t="shared" si="1017"/>
        <v>Inviable Sanitariamente</v>
      </c>
      <c r="NDI476" s="44" t="str">
        <f t="shared" si="1017"/>
        <v>Inviable Sanitariamente</v>
      </c>
      <c r="NDJ476" s="44" t="str">
        <f t="shared" si="1017"/>
        <v>Inviable Sanitariamente</v>
      </c>
      <c r="NDK476" s="44" t="str">
        <f t="shared" si="1017"/>
        <v>Inviable Sanitariamente</v>
      </c>
      <c r="NDL476" s="44" t="str">
        <f t="shared" si="1018"/>
        <v>Inviable Sanitariamente</v>
      </c>
      <c r="NDM476" s="44" t="str">
        <f t="shared" si="1018"/>
        <v>Inviable Sanitariamente</v>
      </c>
      <c r="NDN476" s="44" t="str">
        <f t="shared" si="1018"/>
        <v>Inviable Sanitariamente</v>
      </c>
      <c r="NDO476" s="44" t="str">
        <f t="shared" si="1018"/>
        <v>Inviable Sanitariamente</v>
      </c>
      <c r="NDP476" s="44" t="str">
        <f t="shared" si="1018"/>
        <v>Inviable Sanitariamente</v>
      </c>
      <c r="NDQ476" s="44" t="str">
        <f t="shared" si="1018"/>
        <v>Inviable Sanitariamente</v>
      </c>
      <c r="NDR476" s="44" t="str">
        <f t="shared" si="1018"/>
        <v>Inviable Sanitariamente</v>
      </c>
      <c r="NDS476" s="44" t="str">
        <f t="shared" si="1018"/>
        <v>Inviable Sanitariamente</v>
      </c>
      <c r="NDT476" s="44" t="str">
        <f t="shared" si="1018"/>
        <v>Inviable Sanitariamente</v>
      </c>
      <c r="NDU476" s="44" t="str">
        <f t="shared" si="1018"/>
        <v>Inviable Sanitariamente</v>
      </c>
      <c r="NDV476" s="44" t="str">
        <f t="shared" si="1019"/>
        <v>Inviable Sanitariamente</v>
      </c>
      <c r="NDW476" s="44" t="str">
        <f t="shared" si="1019"/>
        <v>Inviable Sanitariamente</v>
      </c>
      <c r="NDX476" s="44" t="str">
        <f t="shared" si="1019"/>
        <v>Inviable Sanitariamente</v>
      </c>
      <c r="NDY476" s="44" t="str">
        <f t="shared" si="1019"/>
        <v>Inviable Sanitariamente</v>
      </c>
      <c r="NDZ476" s="44" t="str">
        <f t="shared" si="1019"/>
        <v>Inviable Sanitariamente</v>
      </c>
      <c r="NEA476" s="44" t="str">
        <f t="shared" si="1019"/>
        <v>Inviable Sanitariamente</v>
      </c>
      <c r="NEB476" s="44" t="str">
        <f t="shared" si="1019"/>
        <v>Inviable Sanitariamente</v>
      </c>
      <c r="NEC476" s="44" t="str">
        <f t="shared" si="1019"/>
        <v>Inviable Sanitariamente</v>
      </c>
      <c r="NED476" s="44" t="str">
        <f t="shared" si="1019"/>
        <v>Inviable Sanitariamente</v>
      </c>
      <c r="NEE476" s="44" t="str">
        <f t="shared" si="1019"/>
        <v>Inviable Sanitariamente</v>
      </c>
      <c r="NEF476" s="44" t="str">
        <f t="shared" si="1020"/>
        <v>Inviable Sanitariamente</v>
      </c>
      <c r="NEG476" s="44" t="str">
        <f t="shared" si="1020"/>
        <v>Inviable Sanitariamente</v>
      </c>
      <c r="NEH476" s="44" t="str">
        <f t="shared" si="1020"/>
        <v>Inviable Sanitariamente</v>
      </c>
      <c r="NEI476" s="44" t="str">
        <f t="shared" si="1020"/>
        <v>Inviable Sanitariamente</v>
      </c>
      <c r="NEJ476" s="44" t="str">
        <f t="shared" si="1020"/>
        <v>Inviable Sanitariamente</v>
      </c>
      <c r="NEK476" s="44" t="str">
        <f t="shared" si="1020"/>
        <v>Inviable Sanitariamente</v>
      </c>
      <c r="NEL476" s="44" t="str">
        <f t="shared" si="1020"/>
        <v>Inviable Sanitariamente</v>
      </c>
      <c r="NEM476" s="44" t="str">
        <f t="shared" si="1020"/>
        <v>Inviable Sanitariamente</v>
      </c>
      <c r="NEN476" s="44" t="str">
        <f t="shared" si="1020"/>
        <v>Inviable Sanitariamente</v>
      </c>
      <c r="NEO476" s="44" t="str">
        <f t="shared" si="1020"/>
        <v>Inviable Sanitariamente</v>
      </c>
      <c r="NEP476" s="44" t="str">
        <f t="shared" si="1021"/>
        <v>Inviable Sanitariamente</v>
      </c>
      <c r="NEQ476" s="44" t="str">
        <f t="shared" si="1021"/>
        <v>Inviable Sanitariamente</v>
      </c>
      <c r="NER476" s="44" t="str">
        <f t="shared" si="1021"/>
        <v>Inviable Sanitariamente</v>
      </c>
      <c r="NES476" s="44" t="str">
        <f t="shared" si="1021"/>
        <v>Inviable Sanitariamente</v>
      </c>
      <c r="NET476" s="44" t="str">
        <f t="shared" si="1021"/>
        <v>Inviable Sanitariamente</v>
      </c>
      <c r="NEU476" s="44" t="str">
        <f t="shared" si="1021"/>
        <v>Inviable Sanitariamente</v>
      </c>
      <c r="NEV476" s="44" t="str">
        <f t="shared" si="1021"/>
        <v>Inviable Sanitariamente</v>
      </c>
      <c r="NEW476" s="44" t="str">
        <f t="shared" si="1021"/>
        <v>Inviable Sanitariamente</v>
      </c>
      <c r="NEX476" s="44" t="str">
        <f t="shared" si="1021"/>
        <v>Inviable Sanitariamente</v>
      </c>
      <c r="NEY476" s="44" t="str">
        <f t="shared" si="1021"/>
        <v>Inviable Sanitariamente</v>
      </c>
      <c r="NEZ476" s="44" t="str">
        <f t="shared" si="1022"/>
        <v>Inviable Sanitariamente</v>
      </c>
      <c r="NFA476" s="44" t="str">
        <f t="shared" si="1022"/>
        <v>Inviable Sanitariamente</v>
      </c>
      <c r="NFB476" s="44" t="str">
        <f t="shared" si="1022"/>
        <v>Inviable Sanitariamente</v>
      </c>
      <c r="NFC476" s="44" t="str">
        <f t="shared" si="1022"/>
        <v>Inviable Sanitariamente</v>
      </c>
      <c r="NFD476" s="44" t="str">
        <f t="shared" si="1022"/>
        <v>Inviable Sanitariamente</v>
      </c>
      <c r="NFE476" s="44" t="str">
        <f t="shared" si="1022"/>
        <v>Inviable Sanitariamente</v>
      </c>
      <c r="NFF476" s="44" t="str">
        <f t="shared" si="1022"/>
        <v>Inviable Sanitariamente</v>
      </c>
      <c r="NFG476" s="44" t="str">
        <f t="shared" si="1022"/>
        <v>Inviable Sanitariamente</v>
      </c>
      <c r="NFH476" s="44" t="str">
        <f t="shared" si="1022"/>
        <v>Inviable Sanitariamente</v>
      </c>
      <c r="NFI476" s="44" t="str">
        <f t="shared" si="1022"/>
        <v>Inviable Sanitariamente</v>
      </c>
      <c r="NFJ476" s="44" t="str">
        <f t="shared" si="1023"/>
        <v>Inviable Sanitariamente</v>
      </c>
      <c r="NFK476" s="44" t="str">
        <f t="shared" si="1023"/>
        <v>Inviable Sanitariamente</v>
      </c>
      <c r="NFL476" s="44" t="str">
        <f t="shared" si="1023"/>
        <v>Inviable Sanitariamente</v>
      </c>
      <c r="NFM476" s="44" t="str">
        <f t="shared" si="1023"/>
        <v>Inviable Sanitariamente</v>
      </c>
      <c r="NFN476" s="44" t="str">
        <f t="shared" si="1023"/>
        <v>Inviable Sanitariamente</v>
      </c>
      <c r="NFO476" s="44" t="str">
        <f t="shared" si="1023"/>
        <v>Inviable Sanitariamente</v>
      </c>
      <c r="NFP476" s="44" t="str">
        <f t="shared" si="1023"/>
        <v>Inviable Sanitariamente</v>
      </c>
      <c r="NFQ476" s="44" t="str">
        <f t="shared" si="1023"/>
        <v>Inviable Sanitariamente</v>
      </c>
      <c r="NFR476" s="44" t="str">
        <f t="shared" si="1023"/>
        <v>Inviable Sanitariamente</v>
      </c>
      <c r="NFS476" s="44" t="str">
        <f t="shared" si="1023"/>
        <v>Inviable Sanitariamente</v>
      </c>
      <c r="NFT476" s="44" t="str">
        <f t="shared" si="1024"/>
        <v>Inviable Sanitariamente</v>
      </c>
      <c r="NFU476" s="44" t="str">
        <f t="shared" si="1024"/>
        <v>Inviable Sanitariamente</v>
      </c>
      <c r="NFV476" s="44" t="str">
        <f t="shared" si="1024"/>
        <v>Inviable Sanitariamente</v>
      </c>
      <c r="NFW476" s="44" t="str">
        <f t="shared" si="1024"/>
        <v>Inviable Sanitariamente</v>
      </c>
      <c r="NFX476" s="44" t="str">
        <f t="shared" si="1024"/>
        <v>Inviable Sanitariamente</v>
      </c>
      <c r="NFY476" s="44" t="str">
        <f t="shared" si="1024"/>
        <v>Inviable Sanitariamente</v>
      </c>
      <c r="NFZ476" s="44" t="str">
        <f t="shared" si="1024"/>
        <v>Inviable Sanitariamente</v>
      </c>
      <c r="NGA476" s="44" t="str">
        <f t="shared" si="1024"/>
        <v>Inviable Sanitariamente</v>
      </c>
      <c r="NGB476" s="44" t="str">
        <f t="shared" si="1024"/>
        <v>Inviable Sanitariamente</v>
      </c>
      <c r="NGC476" s="44" t="str">
        <f t="shared" si="1024"/>
        <v>Inviable Sanitariamente</v>
      </c>
      <c r="NGD476" s="44" t="str">
        <f t="shared" si="1025"/>
        <v>Inviable Sanitariamente</v>
      </c>
      <c r="NGE476" s="44" t="str">
        <f t="shared" si="1025"/>
        <v>Inviable Sanitariamente</v>
      </c>
      <c r="NGF476" s="44" t="str">
        <f t="shared" si="1025"/>
        <v>Inviable Sanitariamente</v>
      </c>
      <c r="NGG476" s="44" t="str">
        <f t="shared" si="1025"/>
        <v>Inviable Sanitariamente</v>
      </c>
      <c r="NGH476" s="44" t="str">
        <f t="shared" si="1025"/>
        <v>Inviable Sanitariamente</v>
      </c>
      <c r="NGI476" s="44" t="str">
        <f t="shared" si="1025"/>
        <v>Inviable Sanitariamente</v>
      </c>
      <c r="NGJ476" s="44" t="str">
        <f t="shared" si="1025"/>
        <v>Inviable Sanitariamente</v>
      </c>
      <c r="NGK476" s="44" t="str">
        <f t="shared" si="1025"/>
        <v>Inviable Sanitariamente</v>
      </c>
      <c r="NGL476" s="44" t="str">
        <f t="shared" si="1025"/>
        <v>Inviable Sanitariamente</v>
      </c>
      <c r="NGM476" s="44" t="str">
        <f t="shared" si="1025"/>
        <v>Inviable Sanitariamente</v>
      </c>
      <c r="NGN476" s="44" t="str">
        <f t="shared" si="1026"/>
        <v>Inviable Sanitariamente</v>
      </c>
      <c r="NGO476" s="44" t="str">
        <f t="shared" si="1026"/>
        <v>Inviable Sanitariamente</v>
      </c>
      <c r="NGP476" s="44" t="str">
        <f t="shared" si="1026"/>
        <v>Inviable Sanitariamente</v>
      </c>
      <c r="NGQ476" s="44" t="str">
        <f t="shared" si="1026"/>
        <v>Inviable Sanitariamente</v>
      </c>
      <c r="NGR476" s="44" t="str">
        <f t="shared" si="1026"/>
        <v>Inviable Sanitariamente</v>
      </c>
      <c r="NGS476" s="44" t="str">
        <f t="shared" si="1026"/>
        <v>Inviable Sanitariamente</v>
      </c>
      <c r="NGT476" s="44" t="str">
        <f t="shared" si="1026"/>
        <v>Inviable Sanitariamente</v>
      </c>
      <c r="NGU476" s="44" t="str">
        <f t="shared" si="1026"/>
        <v>Inviable Sanitariamente</v>
      </c>
      <c r="NGV476" s="44" t="str">
        <f t="shared" si="1026"/>
        <v>Inviable Sanitariamente</v>
      </c>
      <c r="NGW476" s="44" t="str">
        <f t="shared" si="1026"/>
        <v>Inviable Sanitariamente</v>
      </c>
      <c r="NGX476" s="44" t="str">
        <f t="shared" si="1027"/>
        <v>Inviable Sanitariamente</v>
      </c>
      <c r="NGY476" s="44" t="str">
        <f t="shared" si="1027"/>
        <v>Inviable Sanitariamente</v>
      </c>
      <c r="NGZ476" s="44" t="str">
        <f t="shared" si="1027"/>
        <v>Inviable Sanitariamente</v>
      </c>
      <c r="NHA476" s="44" t="str">
        <f t="shared" si="1027"/>
        <v>Inviable Sanitariamente</v>
      </c>
      <c r="NHB476" s="44" t="str">
        <f t="shared" si="1027"/>
        <v>Inviable Sanitariamente</v>
      </c>
      <c r="NHC476" s="44" t="str">
        <f t="shared" si="1027"/>
        <v>Inviable Sanitariamente</v>
      </c>
      <c r="NHD476" s="44" t="str">
        <f t="shared" si="1027"/>
        <v>Inviable Sanitariamente</v>
      </c>
      <c r="NHE476" s="44" t="str">
        <f t="shared" si="1027"/>
        <v>Inviable Sanitariamente</v>
      </c>
      <c r="NHF476" s="44" t="str">
        <f t="shared" si="1027"/>
        <v>Inviable Sanitariamente</v>
      </c>
      <c r="NHG476" s="44" t="str">
        <f t="shared" si="1027"/>
        <v>Inviable Sanitariamente</v>
      </c>
      <c r="NHH476" s="44" t="str">
        <f t="shared" si="1028"/>
        <v>Inviable Sanitariamente</v>
      </c>
      <c r="NHI476" s="44" t="str">
        <f t="shared" si="1028"/>
        <v>Inviable Sanitariamente</v>
      </c>
      <c r="NHJ476" s="44" t="str">
        <f t="shared" si="1028"/>
        <v>Inviable Sanitariamente</v>
      </c>
      <c r="NHK476" s="44" t="str">
        <f t="shared" si="1028"/>
        <v>Inviable Sanitariamente</v>
      </c>
      <c r="NHL476" s="44" t="str">
        <f t="shared" si="1028"/>
        <v>Inviable Sanitariamente</v>
      </c>
      <c r="NHM476" s="44" t="str">
        <f t="shared" si="1028"/>
        <v>Inviable Sanitariamente</v>
      </c>
      <c r="NHN476" s="44" t="str">
        <f t="shared" si="1028"/>
        <v>Inviable Sanitariamente</v>
      </c>
      <c r="NHO476" s="44" t="str">
        <f t="shared" si="1028"/>
        <v>Inviable Sanitariamente</v>
      </c>
      <c r="NHP476" s="44" t="str">
        <f t="shared" si="1028"/>
        <v>Inviable Sanitariamente</v>
      </c>
      <c r="NHQ476" s="44" t="str">
        <f t="shared" si="1028"/>
        <v>Inviable Sanitariamente</v>
      </c>
      <c r="NHR476" s="44" t="str">
        <f t="shared" si="1029"/>
        <v>Inviable Sanitariamente</v>
      </c>
      <c r="NHS476" s="44" t="str">
        <f t="shared" si="1029"/>
        <v>Inviable Sanitariamente</v>
      </c>
      <c r="NHT476" s="44" t="str">
        <f t="shared" si="1029"/>
        <v>Inviable Sanitariamente</v>
      </c>
      <c r="NHU476" s="44" t="str">
        <f t="shared" si="1029"/>
        <v>Inviable Sanitariamente</v>
      </c>
      <c r="NHV476" s="44" t="str">
        <f t="shared" si="1029"/>
        <v>Inviable Sanitariamente</v>
      </c>
      <c r="NHW476" s="44" t="str">
        <f t="shared" si="1029"/>
        <v>Inviable Sanitariamente</v>
      </c>
      <c r="NHX476" s="44" t="str">
        <f t="shared" si="1029"/>
        <v>Inviable Sanitariamente</v>
      </c>
      <c r="NHY476" s="44" t="str">
        <f t="shared" si="1029"/>
        <v>Inviable Sanitariamente</v>
      </c>
      <c r="NHZ476" s="44" t="str">
        <f t="shared" si="1029"/>
        <v>Inviable Sanitariamente</v>
      </c>
      <c r="NIA476" s="44" t="str">
        <f t="shared" si="1029"/>
        <v>Inviable Sanitariamente</v>
      </c>
      <c r="NIB476" s="44" t="str">
        <f t="shared" si="1030"/>
        <v>Inviable Sanitariamente</v>
      </c>
      <c r="NIC476" s="44" t="str">
        <f t="shared" si="1030"/>
        <v>Inviable Sanitariamente</v>
      </c>
      <c r="NID476" s="44" t="str">
        <f t="shared" si="1030"/>
        <v>Inviable Sanitariamente</v>
      </c>
      <c r="NIE476" s="44" t="str">
        <f t="shared" si="1030"/>
        <v>Inviable Sanitariamente</v>
      </c>
      <c r="NIF476" s="44" t="str">
        <f t="shared" si="1030"/>
        <v>Inviable Sanitariamente</v>
      </c>
      <c r="NIG476" s="44" t="str">
        <f t="shared" si="1030"/>
        <v>Inviable Sanitariamente</v>
      </c>
      <c r="NIH476" s="44" t="str">
        <f t="shared" si="1030"/>
        <v>Inviable Sanitariamente</v>
      </c>
      <c r="NII476" s="44" t="str">
        <f t="shared" si="1030"/>
        <v>Inviable Sanitariamente</v>
      </c>
      <c r="NIJ476" s="44" t="str">
        <f t="shared" si="1030"/>
        <v>Inviable Sanitariamente</v>
      </c>
      <c r="NIK476" s="44" t="str">
        <f t="shared" si="1030"/>
        <v>Inviable Sanitariamente</v>
      </c>
      <c r="NIL476" s="44" t="str">
        <f t="shared" si="1031"/>
        <v>Inviable Sanitariamente</v>
      </c>
      <c r="NIM476" s="44" t="str">
        <f t="shared" si="1031"/>
        <v>Inviable Sanitariamente</v>
      </c>
      <c r="NIN476" s="44" t="str">
        <f t="shared" si="1031"/>
        <v>Inviable Sanitariamente</v>
      </c>
      <c r="NIO476" s="44" t="str">
        <f t="shared" si="1031"/>
        <v>Inviable Sanitariamente</v>
      </c>
      <c r="NIP476" s="44" t="str">
        <f t="shared" si="1031"/>
        <v>Inviable Sanitariamente</v>
      </c>
      <c r="NIQ476" s="44" t="str">
        <f t="shared" si="1031"/>
        <v>Inviable Sanitariamente</v>
      </c>
      <c r="NIR476" s="44" t="str">
        <f t="shared" si="1031"/>
        <v>Inviable Sanitariamente</v>
      </c>
      <c r="NIS476" s="44" t="str">
        <f t="shared" si="1031"/>
        <v>Inviable Sanitariamente</v>
      </c>
      <c r="NIT476" s="44" t="str">
        <f t="shared" si="1031"/>
        <v>Inviable Sanitariamente</v>
      </c>
      <c r="NIU476" s="44" t="str">
        <f t="shared" si="1031"/>
        <v>Inviable Sanitariamente</v>
      </c>
      <c r="NIV476" s="44" t="str">
        <f t="shared" si="1032"/>
        <v>Inviable Sanitariamente</v>
      </c>
      <c r="NIW476" s="44" t="str">
        <f t="shared" si="1032"/>
        <v>Inviable Sanitariamente</v>
      </c>
      <c r="NIX476" s="44" t="str">
        <f t="shared" si="1032"/>
        <v>Inviable Sanitariamente</v>
      </c>
      <c r="NIY476" s="44" t="str">
        <f t="shared" si="1032"/>
        <v>Inviable Sanitariamente</v>
      </c>
      <c r="NIZ476" s="44" t="str">
        <f t="shared" si="1032"/>
        <v>Inviable Sanitariamente</v>
      </c>
      <c r="NJA476" s="44" t="str">
        <f t="shared" si="1032"/>
        <v>Inviable Sanitariamente</v>
      </c>
      <c r="NJB476" s="44" t="str">
        <f t="shared" si="1032"/>
        <v>Inviable Sanitariamente</v>
      </c>
      <c r="NJC476" s="44" t="str">
        <f t="shared" si="1032"/>
        <v>Inviable Sanitariamente</v>
      </c>
      <c r="NJD476" s="44" t="str">
        <f t="shared" si="1032"/>
        <v>Inviable Sanitariamente</v>
      </c>
      <c r="NJE476" s="44" t="str">
        <f t="shared" si="1032"/>
        <v>Inviable Sanitariamente</v>
      </c>
      <c r="NJF476" s="44" t="str">
        <f t="shared" si="1033"/>
        <v>Inviable Sanitariamente</v>
      </c>
      <c r="NJG476" s="44" t="str">
        <f t="shared" si="1033"/>
        <v>Inviable Sanitariamente</v>
      </c>
      <c r="NJH476" s="44" t="str">
        <f t="shared" si="1033"/>
        <v>Inviable Sanitariamente</v>
      </c>
      <c r="NJI476" s="44" t="str">
        <f t="shared" si="1033"/>
        <v>Inviable Sanitariamente</v>
      </c>
      <c r="NJJ476" s="44" t="str">
        <f t="shared" si="1033"/>
        <v>Inviable Sanitariamente</v>
      </c>
      <c r="NJK476" s="44" t="str">
        <f t="shared" si="1033"/>
        <v>Inviable Sanitariamente</v>
      </c>
      <c r="NJL476" s="44" t="str">
        <f t="shared" si="1033"/>
        <v>Inviable Sanitariamente</v>
      </c>
      <c r="NJM476" s="44" t="str">
        <f t="shared" si="1033"/>
        <v>Inviable Sanitariamente</v>
      </c>
      <c r="NJN476" s="44" t="str">
        <f t="shared" si="1033"/>
        <v>Inviable Sanitariamente</v>
      </c>
      <c r="NJO476" s="44" t="str">
        <f t="shared" si="1033"/>
        <v>Inviable Sanitariamente</v>
      </c>
      <c r="NJP476" s="44" t="str">
        <f t="shared" si="1034"/>
        <v>Inviable Sanitariamente</v>
      </c>
      <c r="NJQ476" s="44" t="str">
        <f t="shared" si="1034"/>
        <v>Inviable Sanitariamente</v>
      </c>
      <c r="NJR476" s="44" t="str">
        <f t="shared" si="1034"/>
        <v>Inviable Sanitariamente</v>
      </c>
      <c r="NJS476" s="44" t="str">
        <f t="shared" si="1034"/>
        <v>Inviable Sanitariamente</v>
      </c>
      <c r="NJT476" s="44" t="str">
        <f t="shared" si="1034"/>
        <v>Inviable Sanitariamente</v>
      </c>
      <c r="NJU476" s="44" t="str">
        <f t="shared" si="1034"/>
        <v>Inviable Sanitariamente</v>
      </c>
      <c r="NJV476" s="44" t="str">
        <f t="shared" si="1034"/>
        <v>Inviable Sanitariamente</v>
      </c>
      <c r="NJW476" s="44" t="str">
        <f t="shared" si="1034"/>
        <v>Inviable Sanitariamente</v>
      </c>
      <c r="NJX476" s="44" t="str">
        <f t="shared" si="1034"/>
        <v>Inviable Sanitariamente</v>
      </c>
      <c r="NJY476" s="44" t="str">
        <f t="shared" si="1034"/>
        <v>Inviable Sanitariamente</v>
      </c>
      <c r="NJZ476" s="44" t="str">
        <f t="shared" si="1035"/>
        <v>Inviable Sanitariamente</v>
      </c>
      <c r="NKA476" s="44" t="str">
        <f t="shared" si="1035"/>
        <v>Inviable Sanitariamente</v>
      </c>
      <c r="NKB476" s="44" t="str">
        <f t="shared" si="1035"/>
        <v>Inviable Sanitariamente</v>
      </c>
      <c r="NKC476" s="44" t="str">
        <f t="shared" si="1035"/>
        <v>Inviable Sanitariamente</v>
      </c>
      <c r="NKD476" s="44" t="str">
        <f t="shared" si="1035"/>
        <v>Inviable Sanitariamente</v>
      </c>
      <c r="NKE476" s="44" t="str">
        <f t="shared" si="1035"/>
        <v>Inviable Sanitariamente</v>
      </c>
      <c r="NKF476" s="44" t="str">
        <f t="shared" si="1035"/>
        <v>Inviable Sanitariamente</v>
      </c>
      <c r="NKG476" s="44" t="str">
        <f t="shared" si="1035"/>
        <v>Inviable Sanitariamente</v>
      </c>
      <c r="NKH476" s="44" t="str">
        <f t="shared" si="1035"/>
        <v>Inviable Sanitariamente</v>
      </c>
      <c r="NKI476" s="44" t="str">
        <f t="shared" si="1035"/>
        <v>Inviable Sanitariamente</v>
      </c>
      <c r="NKJ476" s="44" t="str">
        <f t="shared" si="1036"/>
        <v>Inviable Sanitariamente</v>
      </c>
      <c r="NKK476" s="44" t="str">
        <f t="shared" si="1036"/>
        <v>Inviable Sanitariamente</v>
      </c>
      <c r="NKL476" s="44" t="str">
        <f t="shared" si="1036"/>
        <v>Inviable Sanitariamente</v>
      </c>
      <c r="NKM476" s="44" t="str">
        <f t="shared" si="1036"/>
        <v>Inviable Sanitariamente</v>
      </c>
      <c r="NKN476" s="44" t="str">
        <f t="shared" si="1036"/>
        <v>Inviable Sanitariamente</v>
      </c>
      <c r="NKO476" s="44" t="str">
        <f t="shared" si="1036"/>
        <v>Inviable Sanitariamente</v>
      </c>
      <c r="NKP476" s="44" t="str">
        <f t="shared" si="1036"/>
        <v>Inviable Sanitariamente</v>
      </c>
      <c r="NKQ476" s="44" t="str">
        <f t="shared" si="1036"/>
        <v>Inviable Sanitariamente</v>
      </c>
      <c r="NKR476" s="44" t="str">
        <f t="shared" si="1036"/>
        <v>Inviable Sanitariamente</v>
      </c>
      <c r="NKS476" s="44" t="str">
        <f t="shared" si="1036"/>
        <v>Inviable Sanitariamente</v>
      </c>
      <c r="NKT476" s="44" t="str">
        <f t="shared" si="1037"/>
        <v>Inviable Sanitariamente</v>
      </c>
      <c r="NKU476" s="44" t="str">
        <f t="shared" si="1037"/>
        <v>Inviable Sanitariamente</v>
      </c>
      <c r="NKV476" s="44" t="str">
        <f t="shared" si="1037"/>
        <v>Inviable Sanitariamente</v>
      </c>
      <c r="NKW476" s="44" t="str">
        <f t="shared" si="1037"/>
        <v>Inviable Sanitariamente</v>
      </c>
      <c r="NKX476" s="44" t="str">
        <f t="shared" si="1037"/>
        <v>Inviable Sanitariamente</v>
      </c>
      <c r="NKY476" s="44" t="str">
        <f t="shared" si="1037"/>
        <v>Inviable Sanitariamente</v>
      </c>
      <c r="NKZ476" s="44" t="str">
        <f t="shared" si="1037"/>
        <v>Inviable Sanitariamente</v>
      </c>
      <c r="NLA476" s="44" t="str">
        <f t="shared" si="1037"/>
        <v>Inviable Sanitariamente</v>
      </c>
      <c r="NLB476" s="44" t="str">
        <f t="shared" si="1037"/>
        <v>Inviable Sanitariamente</v>
      </c>
      <c r="NLC476" s="44" t="str">
        <f t="shared" si="1037"/>
        <v>Inviable Sanitariamente</v>
      </c>
      <c r="NLD476" s="44" t="str">
        <f t="shared" si="1038"/>
        <v>Inviable Sanitariamente</v>
      </c>
      <c r="NLE476" s="44" t="str">
        <f t="shared" si="1038"/>
        <v>Inviable Sanitariamente</v>
      </c>
      <c r="NLF476" s="44" t="str">
        <f t="shared" si="1038"/>
        <v>Inviable Sanitariamente</v>
      </c>
      <c r="NLG476" s="44" t="str">
        <f t="shared" si="1038"/>
        <v>Inviable Sanitariamente</v>
      </c>
      <c r="NLH476" s="44" t="str">
        <f t="shared" si="1038"/>
        <v>Inviable Sanitariamente</v>
      </c>
      <c r="NLI476" s="44" t="str">
        <f t="shared" si="1038"/>
        <v>Inviable Sanitariamente</v>
      </c>
      <c r="NLJ476" s="44" t="str">
        <f t="shared" si="1038"/>
        <v>Inviable Sanitariamente</v>
      </c>
      <c r="NLK476" s="44" t="str">
        <f t="shared" si="1038"/>
        <v>Inviable Sanitariamente</v>
      </c>
      <c r="NLL476" s="44" t="str">
        <f t="shared" si="1038"/>
        <v>Inviable Sanitariamente</v>
      </c>
      <c r="NLM476" s="44" t="str">
        <f t="shared" si="1038"/>
        <v>Inviable Sanitariamente</v>
      </c>
      <c r="NLN476" s="44" t="str">
        <f t="shared" si="1039"/>
        <v>Inviable Sanitariamente</v>
      </c>
      <c r="NLO476" s="44" t="str">
        <f t="shared" si="1039"/>
        <v>Inviable Sanitariamente</v>
      </c>
      <c r="NLP476" s="44" t="str">
        <f t="shared" si="1039"/>
        <v>Inviable Sanitariamente</v>
      </c>
      <c r="NLQ476" s="44" t="str">
        <f t="shared" si="1039"/>
        <v>Inviable Sanitariamente</v>
      </c>
      <c r="NLR476" s="44" t="str">
        <f t="shared" si="1039"/>
        <v>Inviable Sanitariamente</v>
      </c>
      <c r="NLS476" s="44" t="str">
        <f t="shared" si="1039"/>
        <v>Inviable Sanitariamente</v>
      </c>
      <c r="NLT476" s="44" t="str">
        <f t="shared" si="1039"/>
        <v>Inviable Sanitariamente</v>
      </c>
      <c r="NLU476" s="44" t="str">
        <f t="shared" si="1039"/>
        <v>Inviable Sanitariamente</v>
      </c>
      <c r="NLV476" s="44" t="str">
        <f t="shared" si="1039"/>
        <v>Inviable Sanitariamente</v>
      </c>
      <c r="NLW476" s="44" t="str">
        <f t="shared" si="1039"/>
        <v>Inviable Sanitariamente</v>
      </c>
      <c r="NLX476" s="44" t="str">
        <f t="shared" si="1040"/>
        <v>Inviable Sanitariamente</v>
      </c>
      <c r="NLY476" s="44" t="str">
        <f t="shared" si="1040"/>
        <v>Inviable Sanitariamente</v>
      </c>
      <c r="NLZ476" s="44" t="str">
        <f t="shared" si="1040"/>
        <v>Inviable Sanitariamente</v>
      </c>
      <c r="NMA476" s="44" t="str">
        <f t="shared" si="1040"/>
        <v>Inviable Sanitariamente</v>
      </c>
      <c r="NMB476" s="44" t="str">
        <f t="shared" si="1040"/>
        <v>Inviable Sanitariamente</v>
      </c>
      <c r="NMC476" s="44" t="str">
        <f t="shared" si="1040"/>
        <v>Inviable Sanitariamente</v>
      </c>
      <c r="NMD476" s="44" t="str">
        <f t="shared" si="1040"/>
        <v>Inviable Sanitariamente</v>
      </c>
      <c r="NME476" s="44" t="str">
        <f t="shared" si="1040"/>
        <v>Inviable Sanitariamente</v>
      </c>
      <c r="NMF476" s="44" t="str">
        <f t="shared" si="1040"/>
        <v>Inviable Sanitariamente</v>
      </c>
      <c r="NMG476" s="44" t="str">
        <f t="shared" si="1040"/>
        <v>Inviable Sanitariamente</v>
      </c>
      <c r="NMH476" s="44" t="str">
        <f t="shared" si="1041"/>
        <v>Inviable Sanitariamente</v>
      </c>
      <c r="NMI476" s="44" t="str">
        <f t="shared" si="1041"/>
        <v>Inviable Sanitariamente</v>
      </c>
      <c r="NMJ476" s="44" t="str">
        <f t="shared" si="1041"/>
        <v>Inviable Sanitariamente</v>
      </c>
      <c r="NMK476" s="44" t="str">
        <f t="shared" si="1041"/>
        <v>Inviable Sanitariamente</v>
      </c>
      <c r="NML476" s="44" t="str">
        <f t="shared" si="1041"/>
        <v>Inviable Sanitariamente</v>
      </c>
      <c r="NMM476" s="44" t="str">
        <f t="shared" si="1041"/>
        <v>Inviable Sanitariamente</v>
      </c>
      <c r="NMN476" s="44" t="str">
        <f t="shared" si="1041"/>
        <v>Inviable Sanitariamente</v>
      </c>
      <c r="NMO476" s="44" t="str">
        <f t="shared" si="1041"/>
        <v>Inviable Sanitariamente</v>
      </c>
      <c r="NMP476" s="44" t="str">
        <f t="shared" si="1041"/>
        <v>Inviable Sanitariamente</v>
      </c>
      <c r="NMQ476" s="44" t="str">
        <f t="shared" si="1041"/>
        <v>Inviable Sanitariamente</v>
      </c>
      <c r="NMR476" s="44" t="str">
        <f t="shared" si="1042"/>
        <v>Inviable Sanitariamente</v>
      </c>
      <c r="NMS476" s="44" t="str">
        <f t="shared" si="1042"/>
        <v>Inviable Sanitariamente</v>
      </c>
      <c r="NMT476" s="44" t="str">
        <f t="shared" si="1042"/>
        <v>Inviable Sanitariamente</v>
      </c>
      <c r="NMU476" s="44" t="str">
        <f t="shared" si="1042"/>
        <v>Inviable Sanitariamente</v>
      </c>
      <c r="NMV476" s="44" t="str">
        <f t="shared" si="1042"/>
        <v>Inviable Sanitariamente</v>
      </c>
      <c r="NMW476" s="44" t="str">
        <f t="shared" si="1042"/>
        <v>Inviable Sanitariamente</v>
      </c>
      <c r="NMX476" s="44" t="str">
        <f t="shared" si="1042"/>
        <v>Inviable Sanitariamente</v>
      </c>
      <c r="NMY476" s="44" t="str">
        <f t="shared" si="1042"/>
        <v>Inviable Sanitariamente</v>
      </c>
      <c r="NMZ476" s="44" t="str">
        <f t="shared" si="1042"/>
        <v>Inviable Sanitariamente</v>
      </c>
      <c r="NNA476" s="44" t="str">
        <f t="shared" si="1042"/>
        <v>Inviable Sanitariamente</v>
      </c>
      <c r="NNB476" s="44" t="str">
        <f t="shared" si="1043"/>
        <v>Inviable Sanitariamente</v>
      </c>
      <c r="NNC476" s="44" t="str">
        <f t="shared" si="1043"/>
        <v>Inviable Sanitariamente</v>
      </c>
      <c r="NND476" s="44" t="str">
        <f t="shared" si="1043"/>
        <v>Inviable Sanitariamente</v>
      </c>
      <c r="NNE476" s="44" t="str">
        <f t="shared" si="1043"/>
        <v>Inviable Sanitariamente</v>
      </c>
      <c r="NNF476" s="44" t="str">
        <f t="shared" si="1043"/>
        <v>Inviable Sanitariamente</v>
      </c>
      <c r="NNG476" s="44" t="str">
        <f t="shared" si="1043"/>
        <v>Inviable Sanitariamente</v>
      </c>
      <c r="NNH476" s="44" t="str">
        <f t="shared" si="1043"/>
        <v>Inviable Sanitariamente</v>
      </c>
      <c r="NNI476" s="44" t="str">
        <f t="shared" si="1043"/>
        <v>Inviable Sanitariamente</v>
      </c>
      <c r="NNJ476" s="44" t="str">
        <f t="shared" si="1043"/>
        <v>Inviable Sanitariamente</v>
      </c>
      <c r="NNK476" s="44" t="str">
        <f t="shared" si="1043"/>
        <v>Inviable Sanitariamente</v>
      </c>
      <c r="NNL476" s="44" t="str">
        <f t="shared" si="1044"/>
        <v>Inviable Sanitariamente</v>
      </c>
      <c r="NNM476" s="44" t="str">
        <f t="shared" si="1044"/>
        <v>Inviable Sanitariamente</v>
      </c>
      <c r="NNN476" s="44" t="str">
        <f t="shared" si="1044"/>
        <v>Inviable Sanitariamente</v>
      </c>
      <c r="NNO476" s="44" t="str">
        <f t="shared" si="1044"/>
        <v>Inviable Sanitariamente</v>
      </c>
      <c r="NNP476" s="44" t="str">
        <f t="shared" si="1044"/>
        <v>Inviable Sanitariamente</v>
      </c>
      <c r="NNQ476" s="44" t="str">
        <f t="shared" si="1044"/>
        <v>Inviable Sanitariamente</v>
      </c>
      <c r="NNR476" s="44" t="str">
        <f t="shared" si="1044"/>
        <v>Inviable Sanitariamente</v>
      </c>
      <c r="NNS476" s="44" t="str">
        <f t="shared" si="1044"/>
        <v>Inviable Sanitariamente</v>
      </c>
      <c r="NNT476" s="44" t="str">
        <f t="shared" si="1044"/>
        <v>Inviable Sanitariamente</v>
      </c>
      <c r="NNU476" s="44" t="str">
        <f t="shared" si="1044"/>
        <v>Inviable Sanitariamente</v>
      </c>
      <c r="NNV476" s="44" t="str">
        <f t="shared" si="1045"/>
        <v>Inviable Sanitariamente</v>
      </c>
      <c r="NNW476" s="44" t="str">
        <f t="shared" si="1045"/>
        <v>Inviable Sanitariamente</v>
      </c>
      <c r="NNX476" s="44" t="str">
        <f t="shared" si="1045"/>
        <v>Inviable Sanitariamente</v>
      </c>
      <c r="NNY476" s="44" t="str">
        <f t="shared" si="1045"/>
        <v>Inviable Sanitariamente</v>
      </c>
      <c r="NNZ476" s="44" t="str">
        <f t="shared" si="1045"/>
        <v>Inviable Sanitariamente</v>
      </c>
      <c r="NOA476" s="44" t="str">
        <f t="shared" si="1045"/>
        <v>Inviable Sanitariamente</v>
      </c>
      <c r="NOB476" s="44" t="str">
        <f t="shared" si="1045"/>
        <v>Inviable Sanitariamente</v>
      </c>
      <c r="NOC476" s="44" t="str">
        <f t="shared" si="1045"/>
        <v>Inviable Sanitariamente</v>
      </c>
      <c r="NOD476" s="44" t="str">
        <f t="shared" si="1045"/>
        <v>Inviable Sanitariamente</v>
      </c>
      <c r="NOE476" s="44" t="str">
        <f t="shared" si="1045"/>
        <v>Inviable Sanitariamente</v>
      </c>
      <c r="NOF476" s="44" t="str">
        <f t="shared" si="1046"/>
        <v>Inviable Sanitariamente</v>
      </c>
      <c r="NOG476" s="44" t="str">
        <f t="shared" si="1046"/>
        <v>Inviable Sanitariamente</v>
      </c>
      <c r="NOH476" s="44" t="str">
        <f t="shared" si="1046"/>
        <v>Inviable Sanitariamente</v>
      </c>
      <c r="NOI476" s="44" t="str">
        <f t="shared" si="1046"/>
        <v>Inviable Sanitariamente</v>
      </c>
      <c r="NOJ476" s="44" t="str">
        <f t="shared" si="1046"/>
        <v>Inviable Sanitariamente</v>
      </c>
      <c r="NOK476" s="44" t="str">
        <f t="shared" si="1046"/>
        <v>Inviable Sanitariamente</v>
      </c>
      <c r="NOL476" s="44" t="str">
        <f t="shared" si="1046"/>
        <v>Inviable Sanitariamente</v>
      </c>
      <c r="NOM476" s="44" t="str">
        <f t="shared" si="1046"/>
        <v>Inviable Sanitariamente</v>
      </c>
      <c r="NON476" s="44" t="str">
        <f t="shared" si="1046"/>
        <v>Inviable Sanitariamente</v>
      </c>
      <c r="NOO476" s="44" t="str">
        <f t="shared" si="1046"/>
        <v>Inviable Sanitariamente</v>
      </c>
      <c r="NOP476" s="44" t="str">
        <f t="shared" si="1047"/>
        <v>Inviable Sanitariamente</v>
      </c>
      <c r="NOQ476" s="44" t="str">
        <f t="shared" si="1047"/>
        <v>Inviable Sanitariamente</v>
      </c>
      <c r="NOR476" s="44" t="str">
        <f t="shared" si="1047"/>
        <v>Inviable Sanitariamente</v>
      </c>
      <c r="NOS476" s="44" t="str">
        <f t="shared" si="1047"/>
        <v>Inviable Sanitariamente</v>
      </c>
      <c r="NOT476" s="44" t="str">
        <f t="shared" si="1047"/>
        <v>Inviable Sanitariamente</v>
      </c>
      <c r="NOU476" s="44" t="str">
        <f t="shared" si="1047"/>
        <v>Inviable Sanitariamente</v>
      </c>
      <c r="NOV476" s="44" t="str">
        <f t="shared" si="1047"/>
        <v>Inviable Sanitariamente</v>
      </c>
      <c r="NOW476" s="44" t="str">
        <f t="shared" si="1047"/>
        <v>Inviable Sanitariamente</v>
      </c>
      <c r="NOX476" s="44" t="str">
        <f t="shared" si="1047"/>
        <v>Inviable Sanitariamente</v>
      </c>
      <c r="NOY476" s="44" t="str">
        <f t="shared" si="1047"/>
        <v>Inviable Sanitariamente</v>
      </c>
      <c r="NOZ476" s="44" t="str">
        <f t="shared" si="1048"/>
        <v>Inviable Sanitariamente</v>
      </c>
      <c r="NPA476" s="44" t="str">
        <f t="shared" si="1048"/>
        <v>Inviable Sanitariamente</v>
      </c>
      <c r="NPB476" s="44" t="str">
        <f t="shared" si="1048"/>
        <v>Inviable Sanitariamente</v>
      </c>
      <c r="NPC476" s="44" t="str">
        <f t="shared" si="1048"/>
        <v>Inviable Sanitariamente</v>
      </c>
      <c r="NPD476" s="44" t="str">
        <f t="shared" si="1048"/>
        <v>Inviable Sanitariamente</v>
      </c>
      <c r="NPE476" s="44" t="str">
        <f t="shared" si="1048"/>
        <v>Inviable Sanitariamente</v>
      </c>
      <c r="NPF476" s="44" t="str">
        <f t="shared" si="1048"/>
        <v>Inviable Sanitariamente</v>
      </c>
      <c r="NPG476" s="44" t="str">
        <f t="shared" si="1048"/>
        <v>Inviable Sanitariamente</v>
      </c>
      <c r="NPH476" s="44" t="str">
        <f t="shared" si="1048"/>
        <v>Inviable Sanitariamente</v>
      </c>
      <c r="NPI476" s="44" t="str">
        <f t="shared" si="1048"/>
        <v>Inviable Sanitariamente</v>
      </c>
      <c r="NPJ476" s="44" t="str">
        <f t="shared" si="1049"/>
        <v>Inviable Sanitariamente</v>
      </c>
      <c r="NPK476" s="44" t="str">
        <f t="shared" si="1049"/>
        <v>Inviable Sanitariamente</v>
      </c>
      <c r="NPL476" s="44" t="str">
        <f t="shared" si="1049"/>
        <v>Inviable Sanitariamente</v>
      </c>
      <c r="NPM476" s="44" t="str">
        <f t="shared" si="1049"/>
        <v>Inviable Sanitariamente</v>
      </c>
      <c r="NPN476" s="44" t="str">
        <f t="shared" si="1049"/>
        <v>Inviable Sanitariamente</v>
      </c>
      <c r="NPO476" s="44" t="str">
        <f t="shared" si="1049"/>
        <v>Inviable Sanitariamente</v>
      </c>
      <c r="NPP476" s="44" t="str">
        <f t="shared" si="1049"/>
        <v>Inviable Sanitariamente</v>
      </c>
      <c r="NPQ476" s="44" t="str">
        <f t="shared" si="1049"/>
        <v>Inviable Sanitariamente</v>
      </c>
      <c r="NPR476" s="44" t="str">
        <f t="shared" si="1049"/>
        <v>Inviable Sanitariamente</v>
      </c>
      <c r="NPS476" s="44" t="str">
        <f t="shared" si="1049"/>
        <v>Inviable Sanitariamente</v>
      </c>
      <c r="NPT476" s="44" t="str">
        <f t="shared" si="1050"/>
        <v>Inviable Sanitariamente</v>
      </c>
      <c r="NPU476" s="44" t="str">
        <f t="shared" si="1050"/>
        <v>Inviable Sanitariamente</v>
      </c>
      <c r="NPV476" s="44" t="str">
        <f t="shared" si="1050"/>
        <v>Inviable Sanitariamente</v>
      </c>
      <c r="NPW476" s="44" t="str">
        <f t="shared" si="1050"/>
        <v>Inviable Sanitariamente</v>
      </c>
      <c r="NPX476" s="44" t="str">
        <f t="shared" si="1050"/>
        <v>Inviable Sanitariamente</v>
      </c>
      <c r="NPY476" s="44" t="str">
        <f t="shared" si="1050"/>
        <v>Inviable Sanitariamente</v>
      </c>
      <c r="NPZ476" s="44" t="str">
        <f t="shared" si="1050"/>
        <v>Inviable Sanitariamente</v>
      </c>
      <c r="NQA476" s="44" t="str">
        <f t="shared" si="1050"/>
        <v>Inviable Sanitariamente</v>
      </c>
      <c r="NQB476" s="44" t="str">
        <f t="shared" si="1050"/>
        <v>Inviable Sanitariamente</v>
      </c>
      <c r="NQC476" s="44" t="str">
        <f t="shared" si="1050"/>
        <v>Inviable Sanitariamente</v>
      </c>
      <c r="NQD476" s="44" t="str">
        <f t="shared" si="1051"/>
        <v>Inviable Sanitariamente</v>
      </c>
      <c r="NQE476" s="44" t="str">
        <f t="shared" si="1051"/>
        <v>Inviable Sanitariamente</v>
      </c>
      <c r="NQF476" s="44" t="str">
        <f t="shared" si="1051"/>
        <v>Inviable Sanitariamente</v>
      </c>
      <c r="NQG476" s="44" t="str">
        <f t="shared" si="1051"/>
        <v>Inviable Sanitariamente</v>
      </c>
      <c r="NQH476" s="44" t="str">
        <f t="shared" si="1051"/>
        <v>Inviable Sanitariamente</v>
      </c>
      <c r="NQI476" s="44" t="str">
        <f t="shared" si="1051"/>
        <v>Inviable Sanitariamente</v>
      </c>
      <c r="NQJ476" s="44" t="str">
        <f t="shared" si="1051"/>
        <v>Inviable Sanitariamente</v>
      </c>
      <c r="NQK476" s="44" t="str">
        <f t="shared" si="1051"/>
        <v>Inviable Sanitariamente</v>
      </c>
      <c r="NQL476" s="44" t="str">
        <f t="shared" si="1051"/>
        <v>Inviable Sanitariamente</v>
      </c>
      <c r="NQM476" s="44" t="str">
        <f t="shared" si="1051"/>
        <v>Inviable Sanitariamente</v>
      </c>
      <c r="NQN476" s="44" t="str">
        <f t="shared" si="1052"/>
        <v>Inviable Sanitariamente</v>
      </c>
      <c r="NQO476" s="44" t="str">
        <f t="shared" si="1052"/>
        <v>Inviable Sanitariamente</v>
      </c>
      <c r="NQP476" s="44" t="str">
        <f t="shared" si="1052"/>
        <v>Inviable Sanitariamente</v>
      </c>
      <c r="NQQ476" s="44" t="str">
        <f t="shared" si="1052"/>
        <v>Inviable Sanitariamente</v>
      </c>
      <c r="NQR476" s="44" t="str">
        <f t="shared" si="1052"/>
        <v>Inviable Sanitariamente</v>
      </c>
      <c r="NQS476" s="44" t="str">
        <f t="shared" si="1052"/>
        <v>Inviable Sanitariamente</v>
      </c>
      <c r="NQT476" s="44" t="str">
        <f t="shared" si="1052"/>
        <v>Inviable Sanitariamente</v>
      </c>
      <c r="NQU476" s="44" t="str">
        <f t="shared" si="1052"/>
        <v>Inviable Sanitariamente</v>
      </c>
      <c r="NQV476" s="44" t="str">
        <f t="shared" si="1052"/>
        <v>Inviable Sanitariamente</v>
      </c>
      <c r="NQW476" s="44" t="str">
        <f t="shared" si="1052"/>
        <v>Inviable Sanitariamente</v>
      </c>
      <c r="NQX476" s="44" t="str">
        <f t="shared" si="1053"/>
        <v>Inviable Sanitariamente</v>
      </c>
      <c r="NQY476" s="44" t="str">
        <f t="shared" si="1053"/>
        <v>Inviable Sanitariamente</v>
      </c>
      <c r="NQZ476" s="44" t="str">
        <f t="shared" si="1053"/>
        <v>Inviable Sanitariamente</v>
      </c>
      <c r="NRA476" s="44" t="str">
        <f t="shared" si="1053"/>
        <v>Inviable Sanitariamente</v>
      </c>
      <c r="NRB476" s="44" t="str">
        <f t="shared" si="1053"/>
        <v>Inviable Sanitariamente</v>
      </c>
      <c r="NRC476" s="44" t="str">
        <f t="shared" si="1053"/>
        <v>Inviable Sanitariamente</v>
      </c>
      <c r="NRD476" s="44" t="str">
        <f t="shared" si="1053"/>
        <v>Inviable Sanitariamente</v>
      </c>
      <c r="NRE476" s="44" t="str">
        <f t="shared" si="1053"/>
        <v>Inviable Sanitariamente</v>
      </c>
      <c r="NRF476" s="44" t="str">
        <f t="shared" si="1053"/>
        <v>Inviable Sanitariamente</v>
      </c>
      <c r="NRG476" s="44" t="str">
        <f t="shared" si="1053"/>
        <v>Inviable Sanitariamente</v>
      </c>
      <c r="NRH476" s="44" t="str">
        <f t="shared" si="1054"/>
        <v>Inviable Sanitariamente</v>
      </c>
      <c r="NRI476" s="44" t="str">
        <f t="shared" si="1054"/>
        <v>Inviable Sanitariamente</v>
      </c>
      <c r="NRJ476" s="44" t="str">
        <f t="shared" si="1054"/>
        <v>Inviable Sanitariamente</v>
      </c>
      <c r="NRK476" s="44" t="str">
        <f t="shared" si="1054"/>
        <v>Inviable Sanitariamente</v>
      </c>
      <c r="NRL476" s="44" t="str">
        <f t="shared" si="1054"/>
        <v>Inviable Sanitariamente</v>
      </c>
      <c r="NRM476" s="44" t="str">
        <f t="shared" si="1054"/>
        <v>Inviable Sanitariamente</v>
      </c>
      <c r="NRN476" s="44" t="str">
        <f t="shared" si="1054"/>
        <v>Inviable Sanitariamente</v>
      </c>
      <c r="NRO476" s="44" t="str">
        <f t="shared" si="1054"/>
        <v>Inviable Sanitariamente</v>
      </c>
      <c r="NRP476" s="44" t="str">
        <f t="shared" si="1054"/>
        <v>Inviable Sanitariamente</v>
      </c>
      <c r="NRQ476" s="44" t="str">
        <f t="shared" si="1054"/>
        <v>Inviable Sanitariamente</v>
      </c>
      <c r="NRR476" s="44" t="str">
        <f t="shared" si="1055"/>
        <v>Inviable Sanitariamente</v>
      </c>
      <c r="NRS476" s="44" t="str">
        <f t="shared" si="1055"/>
        <v>Inviable Sanitariamente</v>
      </c>
      <c r="NRT476" s="44" t="str">
        <f t="shared" si="1055"/>
        <v>Inviable Sanitariamente</v>
      </c>
      <c r="NRU476" s="44" t="str">
        <f t="shared" si="1055"/>
        <v>Inviable Sanitariamente</v>
      </c>
      <c r="NRV476" s="44" t="str">
        <f t="shared" si="1055"/>
        <v>Inviable Sanitariamente</v>
      </c>
      <c r="NRW476" s="44" t="str">
        <f t="shared" si="1055"/>
        <v>Inviable Sanitariamente</v>
      </c>
      <c r="NRX476" s="44" t="str">
        <f t="shared" si="1055"/>
        <v>Inviable Sanitariamente</v>
      </c>
      <c r="NRY476" s="44" t="str">
        <f t="shared" si="1055"/>
        <v>Inviable Sanitariamente</v>
      </c>
      <c r="NRZ476" s="44" t="str">
        <f t="shared" si="1055"/>
        <v>Inviable Sanitariamente</v>
      </c>
      <c r="NSA476" s="44" t="str">
        <f t="shared" si="1055"/>
        <v>Inviable Sanitariamente</v>
      </c>
      <c r="NSB476" s="44" t="str">
        <f t="shared" si="1056"/>
        <v>Inviable Sanitariamente</v>
      </c>
      <c r="NSC476" s="44" t="str">
        <f t="shared" si="1056"/>
        <v>Inviable Sanitariamente</v>
      </c>
      <c r="NSD476" s="44" t="str">
        <f t="shared" si="1056"/>
        <v>Inviable Sanitariamente</v>
      </c>
      <c r="NSE476" s="44" t="str">
        <f t="shared" si="1056"/>
        <v>Inviable Sanitariamente</v>
      </c>
      <c r="NSF476" s="44" t="str">
        <f t="shared" si="1056"/>
        <v>Inviable Sanitariamente</v>
      </c>
      <c r="NSG476" s="44" t="str">
        <f t="shared" si="1056"/>
        <v>Inviable Sanitariamente</v>
      </c>
      <c r="NSH476" s="44" t="str">
        <f t="shared" si="1056"/>
        <v>Inviable Sanitariamente</v>
      </c>
      <c r="NSI476" s="44" t="str">
        <f t="shared" si="1056"/>
        <v>Inviable Sanitariamente</v>
      </c>
      <c r="NSJ476" s="44" t="str">
        <f t="shared" si="1056"/>
        <v>Inviable Sanitariamente</v>
      </c>
      <c r="NSK476" s="44" t="str">
        <f t="shared" si="1056"/>
        <v>Inviable Sanitariamente</v>
      </c>
      <c r="NSL476" s="44" t="str">
        <f t="shared" si="1057"/>
        <v>Inviable Sanitariamente</v>
      </c>
      <c r="NSM476" s="44" t="str">
        <f t="shared" si="1057"/>
        <v>Inviable Sanitariamente</v>
      </c>
      <c r="NSN476" s="44" t="str">
        <f t="shared" si="1057"/>
        <v>Inviable Sanitariamente</v>
      </c>
      <c r="NSO476" s="44" t="str">
        <f t="shared" si="1057"/>
        <v>Inviable Sanitariamente</v>
      </c>
      <c r="NSP476" s="44" t="str">
        <f t="shared" si="1057"/>
        <v>Inviable Sanitariamente</v>
      </c>
      <c r="NSQ476" s="44" t="str">
        <f t="shared" si="1057"/>
        <v>Inviable Sanitariamente</v>
      </c>
      <c r="NSR476" s="44" t="str">
        <f t="shared" si="1057"/>
        <v>Inviable Sanitariamente</v>
      </c>
      <c r="NSS476" s="44" t="str">
        <f t="shared" si="1057"/>
        <v>Inviable Sanitariamente</v>
      </c>
      <c r="NST476" s="44" t="str">
        <f t="shared" si="1057"/>
        <v>Inviable Sanitariamente</v>
      </c>
      <c r="NSU476" s="44" t="str">
        <f t="shared" si="1057"/>
        <v>Inviable Sanitariamente</v>
      </c>
      <c r="NSV476" s="44" t="str">
        <f t="shared" si="1058"/>
        <v>Inviable Sanitariamente</v>
      </c>
      <c r="NSW476" s="44" t="str">
        <f t="shared" si="1058"/>
        <v>Inviable Sanitariamente</v>
      </c>
      <c r="NSX476" s="44" t="str">
        <f t="shared" si="1058"/>
        <v>Inviable Sanitariamente</v>
      </c>
      <c r="NSY476" s="44" t="str">
        <f t="shared" si="1058"/>
        <v>Inviable Sanitariamente</v>
      </c>
      <c r="NSZ476" s="44" t="str">
        <f t="shared" si="1058"/>
        <v>Inviable Sanitariamente</v>
      </c>
      <c r="NTA476" s="44" t="str">
        <f t="shared" si="1058"/>
        <v>Inviable Sanitariamente</v>
      </c>
      <c r="NTB476" s="44" t="str">
        <f t="shared" si="1058"/>
        <v>Inviable Sanitariamente</v>
      </c>
      <c r="NTC476" s="44" t="str">
        <f t="shared" si="1058"/>
        <v>Inviable Sanitariamente</v>
      </c>
      <c r="NTD476" s="44" t="str">
        <f t="shared" si="1058"/>
        <v>Inviable Sanitariamente</v>
      </c>
      <c r="NTE476" s="44" t="str">
        <f t="shared" si="1058"/>
        <v>Inviable Sanitariamente</v>
      </c>
      <c r="NTF476" s="44" t="str">
        <f t="shared" si="1059"/>
        <v>Inviable Sanitariamente</v>
      </c>
      <c r="NTG476" s="44" t="str">
        <f t="shared" si="1059"/>
        <v>Inviable Sanitariamente</v>
      </c>
      <c r="NTH476" s="44" t="str">
        <f t="shared" si="1059"/>
        <v>Inviable Sanitariamente</v>
      </c>
      <c r="NTI476" s="44" t="str">
        <f t="shared" si="1059"/>
        <v>Inviable Sanitariamente</v>
      </c>
      <c r="NTJ476" s="44" t="str">
        <f t="shared" si="1059"/>
        <v>Inviable Sanitariamente</v>
      </c>
      <c r="NTK476" s="44" t="str">
        <f t="shared" si="1059"/>
        <v>Inviable Sanitariamente</v>
      </c>
      <c r="NTL476" s="44" t="str">
        <f t="shared" si="1059"/>
        <v>Inviable Sanitariamente</v>
      </c>
      <c r="NTM476" s="44" t="str">
        <f t="shared" si="1059"/>
        <v>Inviable Sanitariamente</v>
      </c>
      <c r="NTN476" s="44" t="str">
        <f t="shared" si="1059"/>
        <v>Inviable Sanitariamente</v>
      </c>
      <c r="NTO476" s="44" t="str">
        <f t="shared" si="1059"/>
        <v>Inviable Sanitariamente</v>
      </c>
      <c r="NTP476" s="44" t="str">
        <f t="shared" si="1060"/>
        <v>Inviable Sanitariamente</v>
      </c>
      <c r="NTQ476" s="44" t="str">
        <f t="shared" si="1060"/>
        <v>Inviable Sanitariamente</v>
      </c>
      <c r="NTR476" s="44" t="str">
        <f t="shared" si="1060"/>
        <v>Inviable Sanitariamente</v>
      </c>
      <c r="NTS476" s="44" t="str">
        <f t="shared" si="1060"/>
        <v>Inviable Sanitariamente</v>
      </c>
      <c r="NTT476" s="44" t="str">
        <f t="shared" si="1060"/>
        <v>Inviable Sanitariamente</v>
      </c>
      <c r="NTU476" s="44" t="str">
        <f t="shared" si="1060"/>
        <v>Inviable Sanitariamente</v>
      </c>
      <c r="NTV476" s="44" t="str">
        <f t="shared" si="1060"/>
        <v>Inviable Sanitariamente</v>
      </c>
      <c r="NTW476" s="44" t="str">
        <f t="shared" si="1060"/>
        <v>Inviable Sanitariamente</v>
      </c>
      <c r="NTX476" s="44" t="str">
        <f t="shared" si="1060"/>
        <v>Inviable Sanitariamente</v>
      </c>
      <c r="NTY476" s="44" t="str">
        <f t="shared" si="1060"/>
        <v>Inviable Sanitariamente</v>
      </c>
      <c r="NTZ476" s="44" t="str">
        <f t="shared" si="1061"/>
        <v>Inviable Sanitariamente</v>
      </c>
      <c r="NUA476" s="44" t="str">
        <f t="shared" si="1061"/>
        <v>Inviable Sanitariamente</v>
      </c>
      <c r="NUB476" s="44" t="str">
        <f t="shared" si="1061"/>
        <v>Inviable Sanitariamente</v>
      </c>
      <c r="NUC476" s="44" t="str">
        <f t="shared" si="1061"/>
        <v>Inviable Sanitariamente</v>
      </c>
      <c r="NUD476" s="44" t="str">
        <f t="shared" si="1061"/>
        <v>Inviable Sanitariamente</v>
      </c>
      <c r="NUE476" s="44" t="str">
        <f t="shared" si="1061"/>
        <v>Inviable Sanitariamente</v>
      </c>
      <c r="NUF476" s="44" t="str">
        <f t="shared" si="1061"/>
        <v>Inviable Sanitariamente</v>
      </c>
      <c r="NUG476" s="44" t="str">
        <f t="shared" si="1061"/>
        <v>Inviable Sanitariamente</v>
      </c>
      <c r="NUH476" s="44" t="str">
        <f t="shared" si="1061"/>
        <v>Inviable Sanitariamente</v>
      </c>
      <c r="NUI476" s="44" t="str">
        <f t="shared" si="1061"/>
        <v>Inviable Sanitariamente</v>
      </c>
      <c r="NUJ476" s="44" t="str">
        <f t="shared" si="1062"/>
        <v>Inviable Sanitariamente</v>
      </c>
      <c r="NUK476" s="44" t="str">
        <f t="shared" si="1062"/>
        <v>Inviable Sanitariamente</v>
      </c>
      <c r="NUL476" s="44" t="str">
        <f t="shared" si="1062"/>
        <v>Inviable Sanitariamente</v>
      </c>
      <c r="NUM476" s="44" t="str">
        <f t="shared" si="1062"/>
        <v>Inviable Sanitariamente</v>
      </c>
      <c r="NUN476" s="44" t="str">
        <f t="shared" si="1062"/>
        <v>Inviable Sanitariamente</v>
      </c>
      <c r="NUO476" s="44" t="str">
        <f t="shared" si="1062"/>
        <v>Inviable Sanitariamente</v>
      </c>
      <c r="NUP476" s="44" t="str">
        <f t="shared" si="1062"/>
        <v>Inviable Sanitariamente</v>
      </c>
      <c r="NUQ476" s="44" t="str">
        <f t="shared" si="1062"/>
        <v>Inviable Sanitariamente</v>
      </c>
      <c r="NUR476" s="44" t="str">
        <f t="shared" si="1062"/>
        <v>Inviable Sanitariamente</v>
      </c>
      <c r="NUS476" s="44" t="str">
        <f t="shared" si="1062"/>
        <v>Inviable Sanitariamente</v>
      </c>
      <c r="NUT476" s="44" t="str">
        <f t="shared" si="1063"/>
        <v>Inviable Sanitariamente</v>
      </c>
      <c r="NUU476" s="44" t="str">
        <f t="shared" si="1063"/>
        <v>Inviable Sanitariamente</v>
      </c>
      <c r="NUV476" s="44" t="str">
        <f t="shared" si="1063"/>
        <v>Inviable Sanitariamente</v>
      </c>
      <c r="NUW476" s="44" t="str">
        <f t="shared" si="1063"/>
        <v>Inviable Sanitariamente</v>
      </c>
      <c r="NUX476" s="44" t="str">
        <f t="shared" si="1063"/>
        <v>Inviable Sanitariamente</v>
      </c>
      <c r="NUY476" s="44" t="str">
        <f t="shared" si="1063"/>
        <v>Inviable Sanitariamente</v>
      </c>
      <c r="NUZ476" s="44" t="str">
        <f t="shared" si="1063"/>
        <v>Inviable Sanitariamente</v>
      </c>
      <c r="NVA476" s="44" t="str">
        <f t="shared" si="1063"/>
        <v>Inviable Sanitariamente</v>
      </c>
      <c r="NVB476" s="44" t="str">
        <f t="shared" si="1063"/>
        <v>Inviable Sanitariamente</v>
      </c>
      <c r="NVC476" s="44" t="str">
        <f t="shared" si="1063"/>
        <v>Inviable Sanitariamente</v>
      </c>
      <c r="NVD476" s="44" t="str">
        <f t="shared" si="1064"/>
        <v>Inviable Sanitariamente</v>
      </c>
      <c r="NVE476" s="44" t="str">
        <f t="shared" si="1064"/>
        <v>Inviable Sanitariamente</v>
      </c>
      <c r="NVF476" s="44" t="str">
        <f t="shared" si="1064"/>
        <v>Inviable Sanitariamente</v>
      </c>
      <c r="NVG476" s="44" t="str">
        <f t="shared" si="1064"/>
        <v>Inviable Sanitariamente</v>
      </c>
      <c r="NVH476" s="44" t="str">
        <f t="shared" si="1064"/>
        <v>Inviable Sanitariamente</v>
      </c>
      <c r="NVI476" s="44" t="str">
        <f t="shared" si="1064"/>
        <v>Inviable Sanitariamente</v>
      </c>
      <c r="NVJ476" s="44" t="str">
        <f t="shared" si="1064"/>
        <v>Inviable Sanitariamente</v>
      </c>
      <c r="NVK476" s="44" t="str">
        <f t="shared" si="1064"/>
        <v>Inviable Sanitariamente</v>
      </c>
      <c r="NVL476" s="44" t="str">
        <f t="shared" si="1064"/>
        <v>Inviable Sanitariamente</v>
      </c>
      <c r="NVM476" s="44" t="str">
        <f t="shared" si="1064"/>
        <v>Inviable Sanitariamente</v>
      </c>
      <c r="NVN476" s="44" t="str">
        <f t="shared" si="1065"/>
        <v>Inviable Sanitariamente</v>
      </c>
      <c r="NVO476" s="44" t="str">
        <f t="shared" si="1065"/>
        <v>Inviable Sanitariamente</v>
      </c>
      <c r="NVP476" s="44" t="str">
        <f t="shared" si="1065"/>
        <v>Inviable Sanitariamente</v>
      </c>
      <c r="NVQ476" s="44" t="str">
        <f t="shared" si="1065"/>
        <v>Inviable Sanitariamente</v>
      </c>
      <c r="NVR476" s="44" t="str">
        <f t="shared" si="1065"/>
        <v>Inviable Sanitariamente</v>
      </c>
      <c r="NVS476" s="44" t="str">
        <f t="shared" si="1065"/>
        <v>Inviable Sanitariamente</v>
      </c>
      <c r="NVT476" s="44" t="str">
        <f t="shared" si="1065"/>
        <v>Inviable Sanitariamente</v>
      </c>
      <c r="NVU476" s="44" t="str">
        <f t="shared" si="1065"/>
        <v>Inviable Sanitariamente</v>
      </c>
      <c r="NVV476" s="44" t="str">
        <f t="shared" si="1065"/>
        <v>Inviable Sanitariamente</v>
      </c>
      <c r="NVW476" s="44" t="str">
        <f t="shared" si="1065"/>
        <v>Inviable Sanitariamente</v>
      </c>
      <c r="NVX476" s="44" t="str">
        <f t="shared" si="1066"/>
        <v>Inviable Sanitariamente</v>
      </c>
      <c r="NVY476" s="44" t="str">
        <f t="shared" si="1066"/>
        <v>Inviable Sanitariamente</v>
      </c>
      <c r="NVZ476" s="44" t="str">
        <f t="shared" si="1066"/>
        <v>Inviable Sanitariamente</v>
      </c>
      <c r="NWA476" s="44" t="str">
        <f t="shared" si="1066"/>
        <v>Inviable Sanitariamente</v>
      </c>
      <c r="NWB476" s="44" t="str">
        <f t="shared" si="1066"/>
        <v>Inviable Sanitariamente</v>
      </c>
      <c r="NWC476" s="44" t="str">
        <f t="shared" si="1066"/>
        <v>Inviable Sanitariamente</v>
      </c>
      <c r="NWD476" s="44" t="str">
        <f t="shared" si="1066"/>
        <v>Inviable Sanitariamente</v>
      </c>
      <c r="NWE476" s="44" t="str">
        <f t="shared" si="1066"/>
        <v>Inviable Sanitariamente</v>
      </c>
      <c r="NWF476" s="44" t="str">
        <f t="shared" si="1066"/>
        <v>Inviable Sanitariamente</v>
      </c>
      <c r="NWG476" s="44" t="str">
        <f t="shared" si="1066"/>
        <v>Inviable Sanitariamente</v>
      </c>
      <c r="NWH476" s="44" t="str">
        <f t="shared" si="1067"/>
        <v>Inviable Sanitariamente</v>
      </c>
      <c r="NWI476" s="44" t="str">
        <f t="shared" si="1067"/>
        <v>Inviable Sanitariamente</v>
      </c>
      <c r="NWJ476" s="44" t="str">
        <f t="shared" si="1067"/>
        <v>Inviable Sanitariamente</v>
      </c>
      <c r="NWK476" s="44" t="str">
        <f t="shared" si="1067"/>
        <v>Inviable Sanitariamente</v>
      </c>
      <c r="NWL476" s="44" t="str">
        <f t="shared" si="1067"/>
        <v>Inviable Sanitariamente</v>
      </c>
      <c r="NWM476" s="44" t="str">
        <f t="shared" si="1067"/>
        <v>Inviable Sanitariamente</v>
      </c>
      <c r="NWN476" s="44" t="str">
        <f t="shared" si="1067"/>
        <v>Inviable Sanitariamente</v>
      </c>
      <c r="NWO476" s="44" t="str">
        <f t="shared" si="1067"/>
        <v>Inviable Sanitariamente</v>
      </c>
      <c r="NWP476" s="44" t="str">
        <f t="shared" si="1067"/>
        <v>Inviable Sanitariamente</v>
      </c>
      <c r="NWQ476" s="44" t="str">
        <f t="shared" si="1067"/>
        <v>Inviable Sanitariamente</v>
      </c>
      <c r="NWR476" s="44" t="str">
        <f t="shared" si="1068"/>
        <v>Inviable Sanitariamente</v>
      </c>
      <c r="NWS476" s="44" t="str">
        <f t="shared" si="1068"/>
        <v>Inviable Sanitariamente</v>
      </c>
      <c r="NWT476" s="44" t="str">
        <f t="shared" si="1068"/>
        <v>Inviable Sanitariamente</v>
      </c>
      <c r="NWU476" s="44" t="str">
        <f t="shared" si="1068"/>
        <v>Inviable Sanitariamente</v>
      </c>
      <c r="NWV476" s="44" t="str">
        <f t="shared" si="1068"/>
        <v>Inviable Sanitariamente</v>
      </c>
      <c r="NWW476" s="44" t="str">
        <f t="shared" si="1068"/>
        <v>Inviable Sanitariamente</v>
      </c>
      <c r="NWX476" s="44" t="str">
        <f t="shared" si="1068"/>
        <v>Inviable Sanitariamente</v>
      </c>
      <c r="NWY476" s="44" t="str">
        <f t="shared" si="1068"/>
        <v>Inviable Sanitariamente</v>
      </c>
      <c r="NWZ476" s="44" t="str">
        <f t="shared" si="1068"/>
        <v>Inviable Sanitariamente</v>
      </c>
      <c r="NXA476" s="44" t="str">
        <f t="shared" si="1068"/>
        <v>Inviable Sanitariamente</v>
      </c>
      <c r="NXB476" s="44" t="str">
        <f t="shared" si="1069"/>
        <v>Inviable Sanitariamente</v>
      </c>
      <c r="NXC476" s="44" t="str">
        <f t="shared" si="1069"/>
        <v>Inviable Sanitariamente</v>
      </c>
      <c r="NXD476" s="44" t="str">
        <f t="shared" si="1069"/>
        <v>Inviable Sanitariamente</v>
      </c>
      <c r="NXE476" s="44" t="str">
        <f t="shared" si="1069"/>
        <v>Inviable Sanitariamente</v>
      </c>
      <c r="NXF476" s="44" t="str">
        <f t="shared" si="1069"/>
        <v>Inviable Sanitariamente</v>
      </c>
      <c r="NXG476" s="44" t="str">
        <f t="shared" si="1069"/>
        <v>Inviable Sanitariamente</v>
      </c>
      <c r="NXH476" s="44" t="str">
        <f t="shared" si="1069"/>
        <v>Inviable Sanitariamente</v>
      </c>
      <c r="NXI476" s="44" t="str">
        <f t="shared" si="1069"/>
        <v>Inviable Sanitariamente</v>
      </c>
      <c r="NXJ476" s="44" t="str">
        <f t="shared" si="1069"/>
        <v>Inviable Sanitariamente</v>
      </c>
      <c r="NXK476" s="44" t="str">
        <f t="shared" si="1069"/>
        <v>Inviable Sanitariamente</v>
      </c>
      <c r="NXL476" s="44" t="str">
        <f t="shared" si="1070"/>
        <v>Inviable Sanitariamente</v>
      </c>
      <c r="NXM476" s="44" t="str">
        <f t="shared" si="1070"/>
        <v>Inviable Sanitariamente</v>
      </c>
      <c r="NXN476" s="44" t="str">
        <f t="shared" si="1070"/>
        <v>Inviable Sanitariamente</v>
      </c>
      <c r="NXO476" s="44" t="str">
        <f t="shared" si="1070"/>
        <v>Inviable Sanitariamente</v>
      </c>
      <c r="NXP476" s="44" t="str">
        <f t="shared" si="1070"/>
        <v>Inviable Sanitariamente</v>
      </c>
      <c r="NXQ476" s="44" t="str">
        <f t="shared" si="1070"/>
        <v>Inviable Sanitariamente</v>
      </c>
      <c r="NXR476" s="44" t="str">
        <f t="shared" si="1070"/>
        <v>Inviable Sanitariamente</v>
      </c>
      <c r="NXS476" s="44" t="str">
        <f t="shared" si="1070"/>
        <v>Inviable Sanitariamente</v>
      </c>
      <c r="NXT476" s="44" t="str">
        <f t="shared" si="1070"/>
        <v>Inviable Sanitariamente</v>
      </c>
      <c r="NXU476" s="44" t="str">
        <f t="shared" si="1070"/>
        <v>Inviable Sanitariamente</v>
      </c>
      <c r="NXV476" s="44" t="str">
        <f t="shared" si="1071"/>
        <v>Inviable Sanitariamente</v>
      </c>
      <c r="NXW476" s="44" t="str">
        <f t="shared" si="1071"/>
        <v>Inviable Sanitariamente</v>
      </c>
      <c r="NXX476" s="44" t="str">
        <f t="shared" si="1071"/>
        <v>Inviable Sanitariamente</v>
      </c>
      <c r="NXY476" s="44" t="str">
        <f t="shared" si="1071"/>
        <v>Inviable Sanitariamente</v>
      </c>
      <c r="NXZ476" s="44" t="str">
        <f t="shared" si="1071"/>
        <v>Inviable Sanitariamente</v>
      </c>
      <c r="NYA476" s="44" t="str">
        <f t="shared" si="1071"/>
        <v>Inviable Sanitariamente</v>
      </c>
      <c r="NYB476" s="44" t="str">
        <f t="shared" si="1071"/>
        <v>Inviable Sanitariamente</v>
      </c>
      <c r="NYC476" s="44" t="str">
        <f t="shared" si="1071"/>
        <v>Inviable Sanitariamente</v>
      </c>
      <c r="NYD476" s="44" t="str">
        <f t="shared" si="1071"/>
        <v>Inviable Sanitariamente</v>
      </c>
      <c r="NYE476" s="44" t="str">
        <f t="shared" si="1071"/>
        <v>Inviable Sanitariamente</v>
      </c>
      <c r="NYF476" s="44" t="str">
        <f t="shared" si="1072"/>
        <v>Inviable Sanitariamente</v>
      </c>
      <c r="NYG476" s="44" t="str">
        <f t="shared" si="1072"/>
        <v>Inviable Sanitariamente</v>
      </c>
      <c r="NYH476" s="44" t="str">
        <f t="shared" si="1072"/>
        <v>Inviable Sanitariamente</v>
      </c>
      <c r="NYI476" s="44" t="str">
        <f t="shared" si="1072"/>
        <v>Inviable Sanitariamente</v>
      </c>
      <c r="NYJ476" s="44" t="str">
        <f t="shared" si="1072"/>
        <v>Inviable Sanitariamente</v>
      </c>
      <c r="NYK476" s="44" t="str">
        <f t="shared" si="1072"/>
        <v>Inviable Sanitariamente</v>
      </c>
      <c r="NYL476" s="44" t="str">
        <f t="shared" si="1072"/>
        <v>Inviable Sanitariamente</v>
      </c>
      <c r="NYM476" s="44" t="str">
        <f t="shared" si="1072"/>
        <v>Inviable Sanitariamente</v>
      </c>
      <c r="NYN476" s="44" t="str">
        <f t="shared" si="1072"/>
        <v>Inviable Sanitariamente</v>
      </c>
      <c r="NYO476" s="44" t="str">
        <f t="shared" si="1072"/>
        <v>Inviable Sanitariamente</v>
      </c>
      <c r="NYP476" s="44" t="str">
        <f t="shared" si="1073"/>
        <v>Inviable Sanitariamente</v>
      </c>
      <c r="NYQ476" s="44" t="str">
        <f t="shared" si="1073"/>
        <v>Inviable Sanitariamente</v>
      </c>
      <c r="NYR476" s="44" t="str">
        <f t="shared" si="1073"/>
        <v>Inviable Sanitariamente</v>
      </c>
      <c r="NYS476" s="44" t="str">
        <f t="shared" si="1073"/>
        <v>Inviable Sanitariamente</v>
      </c>
      <c r="NYT476" s="44" t="str">
        <f t="shared" si="1073"/>
        <v>Inviable Sanitariamente</v>
      </c>
      <c r="NYU476" s="44" t="str">
        <f t="shared" si="1073"/>
        <v>Inviable Sanitariamente</v>
      </c>
      <c r="NYV476" s="44" t="str">
        <f t="shared" si="1073"/>
        <v>Inviable Sanitariamente</v>
      </c>
      <c r="NYW476" s="44" t="str">
        <f t="shared" si="1073"/>
        <v>Inviable Sanitariamente</v>
      </c>
      <c r="NYX476" s="44" t="str">
        <f t="shared" si="1073"/>
        <v>Inviable Sanitariamente</v>
      </c>
      <c r="NYY476" s="44" t="str">
        <f t="shared" si="1073"/>
        <v>Inviable Sanitariamente</v>
      </c>
      <c r="NYZ476" s="44" t="str">
        <f t="shared" si="1074"/>
        <v>Inviable Sanitariamente</v>
      </c>
      <c r="NZA476" s="44" t="str">
        <f t="shared" si="1074"/>
        <v>Inviable Sanitariamente</v>
      </c>
      <c r="NZB476" s="44" t="str">
        <f t="shared" si="1074"/>
        <v>Inviable Sanitariamente</v>
      </c>
      <c r="NZC476" s="44" t="str">
        <f t="shared" si="1074"/>
        <v>Inviable Sanitariamente</v>
      </c>
      <c r="NZD476" s="44" t="str">
        <f t="shared" si="1074"/>
        <v>Inviable Sanitariamente</v>
      </c>
      <c r="NZE476" s="44" t="str">
        <f t="shared" si="1074"/>
        <v>Inviable Sanitariamente</v>
      </c>
      <c r="NZF476" s="44" t="str">
        <f t="shared" si="1074"/>
        <v>Inviable Sanitariamente</v>
      </c>
      <c r="NZG476" s="44" t="str">
        <f t="shared" si="1074"/>
        <v>Inviable Sanitariamente</v>
      </c>
      <c r="NZH476" s="44" t="str">
        <f t="shared" si="1074"/>
        <v>Inviable Sanitariamente</v>
      </c>
      <c r="NZI476" s="44" t="str">
        <f t="shared" si="1074"/>
        <v>Inviable Sanitariamente</v>
      </c>
      <c r="NZJ476" s="44" t="str">
        <f t="shared" si="1075"/>
        <v>Inviable Sanitariamente</v>
      </c>
      <c r="NZK476" s="44" t="str">
        <f t="shared" si="1075"/>
        <v>Inviable Sanitariamente</v>
      </c>
      <c r="NZL476" s="44" t="str">
        <f t="shared" si="1075"/>
        <v>Inviable Sanitariamente</v>
      </c>
      <c r="NZM476" s="44" t="str">
        <f t="shared" si="1075"/>
        <v>Inviable Sanitariamente</v>
      </c>
      <c r="NZN476" s="44" t="str">
        <f t="shared" si="1075"/>
        <v>Inviable Sanitariamente</v>
      </c>
      <c r="NZO476" s="44" t="str">
        <f t="shared" si="1075"/>
        <v>Inviable Sanitariamente</v>
      </c>
      <c r="NZP476" s="44" t="str">
        <f t="shared" si="1075"/>
        <v>Inviable Sanitariamente</v>
      </c>
      <c r="NZQ476" s="44" t="str">
        <f t="shared" si="1075"/>
        <v>Inviable Sanitariamente</v>
      </c>
      <c r="NZR476" s="44" t="str">
        <f t="shared" si="1075"/>
        <v>Inviable Sanitariamente</v>
      </c>
      <c r="NZS476" s="44" t="str">
        <f t="shared" si="1075"/>
        <v>Inviable Sanitariamente</v>
      </c>
      <c r="NZT476" s="44" t="str">
        <f t="shared" si="1076"/>
        <v>Inviable Sanitariamente</v>
      </c>
      <c r="NZU476" s="44" t="str">
        <f t="shared" si="1076"/>
        <v>Inviable Sanitariamente</v>
      </c>
      <c r="NZV476" s="44" t="str">
        <f t="shared" si="1076"/>
        <v>Inviable Sanitariamente</v>
      </c>
      <c r="NZW476" s="44" t="str">
        <f t="shared" si="1076"/>
        <v>Inviable Sanitariamente</v>
      </c>
      <c r="NZX476" s="44" t="str">
        <f t="shared" si="1076"/>
        <v>Inviable Sanitariamente</v>
      </c>
      <c r="NZY476" s="44" t="str">
        <f t="shared" si="1076"/>
        <v>Inviable Sanitariamente</v>
      </c>
      <c r="NZZ476" s="44" t="str">
        <f t="shared" si="1076"/>
        <v>Inviable Sanitariamente</v>
      </c>
      <c r="OAA476" s="44" t="str">
        <f t="shared" si="1076"/>
        <v>Inviable Sanitariamente</v>
      </c>
      <c r="OAB476" s="44" t="str">
        <f t="shared" si="1076"/>
        <v>Inviable Sanitariamente</v>
      </c>
      <c r="OAC476" s="44" t="str">
        <f t="shared" si="1076"/>
        <v>Inviable Sanitariamente</v>
      </c>
      <c r="OAD476" s="44" t="str">
        <f t="shared" si="1077"/>
        <v>Inviable Sanitariamente</v>
      </c>
      <c r="OAE476" s="44" t="str">
        <f t="shared" si="1077"/>
        <v>Inviable Sanitariamente</v>
      </c>
      <c r="OAF476" s="44" t="str">
        <f t="shared" si="1077"/>
        <v>Inviable Sanitariamente</v>
      </c>
      <c r="OAG476" s="44" t="str">
        <f t="shared" si="1077"/>
        <v>Inviable Sanitariamente</v>
      </c>
      <c r="OAH476" s="44" t="str">
        <f t="shared" si="1077"/>
        <v>Inviable Sanitariamente</v>
      </c>
      <c r="OAI476" s="44" t="str">
        <f t="shared" si="1077"/>
        <v>Inviable Sanitariamente</v>
      </c>
      <c r="OAJ476" s="44" t="str">
        <f t="shared" si="1077"/>
        <v>Inviable Sanitariamente</v>
      </c>
      <c r="OAK476" s="44" t="str">
        <f t="shared" si="1077"/>
        <v>Inviable Sanitariamente</v>
      </c>
      <c r="OAL476" s="44" t="str">
        <f t="shared" si="1077"/>
        <v>Inviable Sanitariamente</v>
      </c>
      <c r="OAM476" s="44" t="str">
        <f t="shared" si="1077"/>
        <v>Inviable Sanitariamente</v>
      </c>
      <c r="OAN476" s="44" t="str">
        <f t="shared" si="1078"/>
        <v>Inviable Sanitariamente</v>
      </c>
      <c r="OAO476" s="44" t="str">
        <f t="shared" si="1078"/>
        <v>Inviable Sanitariamente</v>
      </c>
      <c r="OAP476" s="44" t="str">
        <f t="shared" si="1078"/>
        <v>Inviable Sanitariamente</v>
      </c>
      <c r="OAQ476" s="44" t="str">
        <f t="shared" si="1078"/>
        <v>Inviable Sanitariamente</v>
      </c>
      <c r="OAR476" s="44" t="str">
        <f t="shared" si="1078"/>
        <v>Inviable Sanitariamente</v>
      </c>
      <c r="OAS476" s="44" t="str">
        <f t="shared" si="1078"/>
        <v>Inviable Sanitariamente</v>
      </c>
      <c r="OAT476" s="44" t="str">
        <f t="shared" si="1078"/>
        <v>Inviable Sanitariamente</v>
      </c>
      <c r="OAU476" s="44" t="str">
        <f t="shared" si="1078"/>
        <v>Inviable Sanitariamente</v>
      </c>
      <c r="OAV476" s="44" t="str">
        <f t="shared" si="1078"/>
        <v>Inviable Sanitariamente</v>
      </c>
      <c r="OAW476" s="44" t="str">
        <f t="shared" si="1078"/>
        <v>Inviable Sanitariamente</v>
      </c>
      <c r="OAX476" s="44" t="str">
        <f t="shared" si="1079"/>
        <v>Inviable Sanitariamente</v>
      </c>
      <c r="OAY476" s="44" t="str">
        <f t="shared" si="1079"/>
        <v>Inviable Sanitariamente</v>
      </c>
      <c r="OAZ476" s="44" t="str">
        <f t="shared" si="1079"/>
        <v>Inviable Sanitariamente</v>
      </c>
      <c r="OBA476" s="44" t="str">
        <f t="shared" si="1079"/>
        <v>Inviable Sanitariamente</v>
      </c>
      <c r="OBB476" s="44" t="str">
        <f t="shared" si="1079"/>
        <v>Inviable Sanitariamente</v>
      </c>
      <c r="OBC476" s="44" t="str">
        <f t="shared" si="1079"/>
        <v>Inviable Sanitariamente</v>
      </c>
      <c r="OBD476" s="44" t="str">
        <f t="shared" si="1079"/>
        <v>Inviable Sanitariamente</v>
      </c>
      <c r="OBE476" s="44" t="str">
        <f t="shared" si="1079"/>
        <v>Inviable Sanitariamente</v>
      </c>
      <c r="OBF476" s="44" t="str">
        <f t="shared" si="1079"/>
        <v>Inviable Sanitariamente</v>
      </c>
      <c r="OBG476" s="44" t="str">
        <f t="shared" si="1079"/>
        <v>Inviable Sanitariamente</v>
      </c>
      <c r="OBH476" s="44" t="str">
        <f t="shared" si="1080"/>
        <v>Inviable Sanitariamente</v>
      </c>
      <c r="OBI476" s="44" t="str">
        <f t="shared" si="1080"/>
        <v>Inviable Sanitariamente</v>
      </c>
      <c r="OBJ476" s="44" t="str">
        <f t="shared" si="1080"/>
        <v>Inviable Sanitariamente</v>
      </c>
      <c r="OBK476" s="44" t="str">
        <f t="shared" si="1080"/>
        <v>Inviable Sanitariamente</v>
      </c>
      <c r="OBL476" s="44" t="str">
        <f t="shared" si="1080"/>
        <v>Inviable Sanitariamente</v>
      </c>
      <c r="OBM476" s="44" t="str">
        <f t="shared" si="1080"/>
        <v>Inviable Sanitariamente</v>
      </c>
      <c r="OBN476" s="44" t="str">
        <f t="shared" si="1080"/>
        <v>Inviable Sanitariamente</v>
      </c>
      <c r="OBO476" s="44" t="str">
        <f t="shared" si="1080"/>
        <v>Inviable Sanitariamente</v>
      </c>
      <c r="OBP476" s="44" t="str">
        <f t="shared" si="1080"/>
        <v>Inviable Sanitariamente</v>
      </c>
      <c r="OBQ476" s="44" t="str">
        <f t="shared" si="1080"/>
        <v>Inviable Sanitariamente</v>
      </c>
      <c r="OBR476" s="44" t="str">
        <f t="shared" si="1081"/>
        <v>Inviable Sanitariamente</v>
      </c>
      <c r="OBS476" s="44" t="str">
        <f t="shared" si="1081"/>
        <v>Inviable Sanitariamente</v>
      </c>
      <c r="OBT476" s="44" t="str">
        <f t="shared" si="1081"/>
        <v>Inviable Sanitariamente</v>
      </c>
      <c r="OBU476" s="44" t="str">
        <f t="shared" si="1081"/>
        <v>Inviable Sanitariamente</v>
      </c>
      <c r="OBV476" s="44" t="str">
        <f t="shared" si="1081"/>
        <v>Inviable Sanitariamente</v>
      </c>
      <c r="OBW476" s="44" t="str">
        <f t="shared" si="1081"/>
        <v>Inviable Sanitariamente</v>
      </c>
      <c r="OBX476" s="44" t="str">
        <f t="shared" si="1081"/>
        <v>Inviable Sanitariamente</v>
      </c>
      <c r="OBY476" s="44" t="str">
        <f t="shared" si="1081"/>
        <v>Inviable Sanitariamente</v>
      </c>
      <c r="OBZ476" s="44" t="str">
        <f t="shared" si="1081"/>
        <v>Inviable Sanitariamente</v>
      </c>
      <c r="OCA476" s="44" t="str">
        <f t="shared" si="1081"/>
        <v>Inviable Sanitariamente</v>
      </c>
      <c r="OCB476" s="44" t="str">
        <f t="shared" si="1082"/>
        <v>Inviable Sanitariamente</v>
      </c>
      <c r="OCC476" s="44" t="str">
        <f t="shared" si="1082"/>
        <v>Inviable Sanitariamente</v>
      </c>
      <c r="OCD476" s="44" t="str">
        <f t="shared" si="1082"/>
        <v>Inviable Sanitariamente</v>
      </c>
      <c r="OCE476" s="44" t="str">
        <f t="shared" si="1082"/>
        <v>Inviable Sanitariamente</v>
      </c>
      <c r="OCF476" s="44" t="str">
        <f t="shared" si="1082"/>
        <v>Inviable Sanitariamente</v>
      </c>
      <c r="OCG476" s="44" t="str">
        <f t="shared" si="1082"/>
        <v>Inviable Sanitariamente</v>
      </c>
      <c r="OCH476" s="44" t="str">
        <f t="shared" si="1082"/>
        <v>Inviable Sanitariamente</v>
      </c>
      <c r="OCI476" s="44" t="str">
        <f t="shared" si="1082"/>
        <v>Inviable Sanitariamente</v>
      </c>
      <c r="OCJ476" s="44" t="str">
        <f t="shared" si="1082"/>
        <v>Inviable Sanitariamente</v>
      </c>
      <c r="OCK476" s="44" t="str">
        <f t="shared" si="1082"/>
        <v>Inviable Sanitariamente</v>
      </c>
      <c r="OCL476" s="44" t="str">
        <f t="shared" si="1083"/>
        <v>Inviable Sanitariamente</v>
      </c>
      <c r="OCM476" s="44" t="str">
        <f t="shared" si="1083"/>
        <v>Inviable Sanitariamente</v>
      </c>
      <c r="OCN476" s="44" t="str">
        <f t="shared" si="1083"/>
        <v>Inviable Sanitariamente</v>
      </c>
      <c r="OCO476" s="44" t="str">
        <f t="shared" si="1083"/>
        <v>Inviable Sanitariamente</v>
      </c>
      <c r="OCP476" s="44" t="str">
        <f t="shared" si="1083"/>
        <v>Inviable Sanitariamente</v>
      </c>
      <c r="OCQ476" s="44" t="str">
        <f t="shared" si="1083"/>
        <v>Inviable Sanitariamente</v>
      </c>
      <c r="OCR476" s="44" t="str">
        <f t="shared" si="1083"/>
        <v>Inviable Sanitariamente</v>
      </c>
      <c r="OCS476" s="44" t="str">
        <f t="shared" si="1083"/>
        <v>Inviable Sanitariamente</v>
      </c>
      <c r="OCT476" s="44" t="str">
        <f t="shared" si="1083"/>
        <v>Inviable Sanitariamente</v>
      </c>
      <c r="OCU476" s="44" t="str">
        <f t="shared" si="1083"/>
        <v>Inviable Sanitariamente</v>
      </c>
      <c r="OCV476" s="44" t="str">
        <f t="shared" si="1084"/>
        <v>Inviable Sanitariamente</v>
      </c>
      <c r="OCW476" s="44" t="str">
        <f t="shared" si="1084"/>
        <v>Inviable Sanitariamente</v>
      </c>
      <c r="OCX476" s="44" t="str">
        <f t="shared" si="1084"/>
        <v>Inviable Sanitariamente</v>
      </c>
      <c r="OCY476" s="44" t="str">
        <f t="shared" si="1084"/>
        <v>Inviable Sanitariamente</v>
      </c>
      <c r="OCZ476" s="44" t="str">
        <f t="shared" si="1084"/>
        <v>Inviable Sanitariamente</v>
      </c>
      <c r="ODA476" s="44" t="str">
        <f t="shared" si="1084"/>
        <v>Inviable Sanitariamente</v>
      </c>
      <c r="ODB476" s="44" t="str">
        <f t="shared" si="1084"/>
        <v>Inviable Sanitariamente</v>
      </c>
      <c r="ODC476" s="44" t="str">
        <f t="shared" si="1084"/>
        <v>Inviable Sanitariamente</v>
      </c>
      <c r="ODD476" s="44" t="str">
        <f t="shared" si="1084"/>
        <v>Inviable Sanitariamente</v>
      </c>
      <c r="ODE476" s="44" t="str">
        <f t="shared" si="1084"/>
        <v>Inviable Sanitariamente</v>
      </c>
      <c r="ODF476" s="44" t="str">
        <f t="shared" si="1085"/>
        <v>Inviable Sanitariamente</v>
      </c>
      <c r="ODG476" s="44" t="str">
        <f t="shared" si="1085"/>
        <v>Inviable Sanitariamente</v>
      </c>
      <c r="ODH476" s="44" t="str">
        <f t="shared" si="1085"/>
        <v>Inviable Sanitariamente</v>
      </c>
      <c r="ODI476" s="44" t="str">
        <f t="shared" si="1085"/>
        <v>Inviable Sanitariamente</v>
      </c>
      <c r="ODJ476" s="44" t="str">
        <f t="shared" si="1085"/>
        <v>Inviable Sanitariamente</v>
      </c>
      <c r="ODK476" s="44" t="str">
        <f t="shared" si="1085"/>
        <v>Inviable Sanitariamente</v>
      </c>
      <c r="ODL476" s="44" t="str">
        <f t="shared" si="1085"/>
        <v>Inviable Sanitariamente</v>
      </c>
      <c r="ODM476" s="44" t="str">
        <f t="shared" si="1085"/>
        <v>Inviable Sanitariamente</v>
      </c>
      <c r="ODN476" s="44" t="str">
        <f t="shared" si="1085"/>
        <v>Inviable Sanitariamente</v>
      </c>
      <c r="ODO476" s="44" t="str">
        <f t="shared" si="1085"/>
        <v>Inviable Sanitariamente</v>
      </c>
      <c r="ODP476" s="44" t="str">
        <f t="shared" si="1086"/>
        <v>Inviable Sanitariamente</v>
      </c>
      <c r="ODQ476" s="44" t="str">
        <f t="shared" si="1086"/>
        <v>Inviable Sanitariamente</v>
      </c>
      <c r="ODR476" s="44" t="str">
        <f t="shared" si="1086"/>
        <v>Inviable Sanitariamente</v>
      </c>
      <c r="ODS476" s="44" t="str">
        <f t="shared" si="1086"/>
        <v>Inviable Sanitariamente</v>
      </c>
      <c r="ODT476" s="44" t="str">
        <f t="shared" si="1086"/>
        <v>Inviable Sanitariamente</v>
      </c>
      <c r="ODU476" s="44" t="str">
        <f t="shared" si="1086"/>
        <v>Inviable Sanitariamente</v>
      </c>
      <c r="ODV476" s="44" t="str">
        <f t="shared" si="1086"/>
        <v>Inviable Sanitariamente</v>
      </c>
      <c r="ODW476" s="44" t="str">
        <f t="shared" si="1086"/>
        <v>Inviable Sanitariamente</v>
      </c>
      <c r="ODX476" s="44" t="str">
        <f t="shared" si="1086"/>
        <v>Inviable Sanitariamente</v>
      </c>
      <c r="ODY476" s="44" t="str">
        <f t="shared" si="1086"/>
        <v>Inviable Sanitariamente</v>
      </c>
      <c r="ODZ476" s="44" t="str">
        <f t="shared" si="1087"/>
        <v>Inviable Sanitariamente</v>
      </c>
      <c r="OEA476" s="44" t="str">
        <f t="shared" si="1087"/>
        <v>Inviable Sanitariamente</v>
      </c>
      <c r="OEB476" s="44" t="str">
        <f t="shared" si="1087"/>
        <v>Inviable Sanitariamente</v>
      </c>
      <c r="OEC476" s="44" t="str">
        <f t="shared" si="1087"/>
        <v>Inviable Sanitariamente</v>
      </c>
      <c r="OED476" s="44" t="str">
        <f t="shared" si="1087"/>
        <v>Inviable Sanitariamente</v>
      </c>
      <c r="OEE476" s="44" t="str">
        <f t="shared" si="1087"/>
        <v>Inviable Sanitariamente</v>
      </c>
      <c r="OEF476" s="44" t="str">
        <f t="shared" si="1087"/>
        <v>Inviable Sanitariamente</v>
      </c>
      <c r="OEG476" s="44" t="str">
        <f t="shared" si="1087"/>
        <v>Inviable Sanitariamente</v>
      </c>
      <c r="OEH476" s="44" t="str">
        <f t="shared" si="1087"/>
        <v>Inviable Sanitariamente</v>
      </c>
      <c r="OEI476" s="44" t="str">
        <f t="shared" si="1087"/>
        <v>Inviable Sanitariamente</v>
      </c>
      <c r="OEJ476" s="44" t="str">
        <f t="shared" si="1088"/>
        <v>Inviable Sanitariamente</v>
      </c>
      <c r="OEK476" s="44" t="str">
        <f t="shared" si="1088"/>
        <v>Inviable Sanitariamente</v>
      </c>
      <c r="OEL476" s="44" t="str">
        <f t="shared" si="1088"/>
        <v>Inviable Sanitariamente</v>
      </c>
      <c r="OEM476" s="44" t="str">
        <f t="shared" si="1088"/>
        <v>Inviable Sanitariamente</v>
      </c>
      <c r="OEN476" s="44" t="str">
        <f t="shared" si="1088"/>
        <v>Inviable Sanitariamente</v>
      </c>
      <c r="OEO476" s="44" t="str">
        <f t="shared" si="1088"/>
        <v>Inviable Sanitariamente</v>
      </c>
      <c r="OEP476" s="44" t="str">
        <f t="shared" si="1088"/>
        <v>Inviable Sanitariamente</v>
      </c>
      <c r="OEQ476" s="44" t="str">
        <f t="shared" si="1088"/>
        <v>Inviable Sanitariamente</v>
      </c>
      <c r="OER476" s="44" t="str">
        <f t="shared" si="1088"/>
        <v>Inviable Sanitariamente</v>
      </c>
      <c r="OES476" s="44" t="str">
        <f t="shared" si="1088"/>
        <v>Inviable Sanitariamente</v>
      </c>
      <c r="OET476" s="44" t="str">
        <f t="shared" si="1089"/>
        <v>Inviable Sanitariamente</v>
      </c>
      <c r="OEU476" s="44" t="str">
        <f t="shared" si="1089"/>
        <v>Inviable Sanitariamente</v>
      </c>
      <c r="OEV476" s="44" t="str">
        <f t="shared" si="1089"/>
        <v>Inviable Sanitariamente</v>
      </c>
      <c r="OEW476" s="44" t="str">
        <f t="shared" si="1089"/>
        <v>Inviable Sanitariamente</v>
      </c>
      <c r="OEX476" s="44" t="str">
        <f t="shared" si="1089"/>
        <v>Inviable Sanitariamente</v>
      </c>
      <c r="OEY476" s="44" t="str">
        <f t="shared" si="1089"/>
        <v>Inviable Sanitariamente</v>
      </c>
      <c r="OEZ476" s="44" t="str">
        <f t="shared" si="1089"/>
        <v>Inviable Sanitariamente</v>
      </c>
      <c r="OFA476" s="44" t="str">
        <f t="shared" si="1089"/>
        <v>Inviable Sanitariamente</v>
      </c>
      <c r="OFB476" s="44" t="str">
        <f t="shared" si="1089"/>
        <v>Inviable Sanitariamente</v>
      </c>
      <c r="OFC476" s="44" t="str">
        <f t="shared" si="1089"/>
        <v>Inviable Sanitariamente</v>
      </c>
      <c r="OFD476" s="44" t="str">
        <f t="shared" si="1090"/>
        <v>Inviable Sanitariamente</v>
      </c>
      <c r="OFE476" s="44" t="str">
        <f t="shared" si="1090"/>
        <v>Inviable Sanitariamente</v>
      </c>
      <c r="OFF476" s="44" t="str">
        <f t="shared" si="1090"/>
        <v>Inviable Sanitariamente</v>
      </c>
      <c r="OFG476" s="44" t="str">
        <f t="shared" si="1090"/>
        <v>Inviable Sanitariamente</v>
      </c>
      <c r="OFH476" s="44" t="str">
        <f t="shared" si="1090"/>
        <v>Inviable Sanitariamente</v>
      </c>
      <c r="OFI476" s="44" t="str">
        <f t="shared" si="1090"/>
        <v>Inviable Sanitariamente</v>
      </c>
      <c r="OFJ476" s="44" t="str">
        <f t="shared" si="1090"/>
        <v>Inviable Sanitariamente</v>
      </c>
      <c r="OFK476" s="44" t="str">
        <f t="shared" si="1090"/>
        <v>Inviable Sanitariamente</v>
      </c>
      <c r="OFL476" s="44" t="str">
        <f t="shared" si="1090"/>
        <v>Inviable Sanitariamente</v>
      </c>
      <c r="OFM476" s="44" t="str">
        <f t="shared" si="1090"/>
        <v>Inviable Sanitariamente</v>
      </c>
      <c r="OFN476" s="44" t="str">
        <f t="shared" si="1091"/>
        <v>Inviable Sanitariamente</v>
      </c>
      <c r="OFO476" s="44" t="str">
        <f t="shared" si="1091"/>
        <v>Inviable Sanitariamente</v>
      </c>
      <c r="OFP476" s="44" t="str">
        <f t="shared" si="1091"/>
        <v>Inviable Sanitariamente</v>
      </c>
      <c r="OFQ476" s="44" t="str">
        <f t="shared" si="1091"/>
        <v>Inviable Sanitariamente</v>
      </c>
      <c r="OFR476" s="44" t="str">
        <f t="shared" si="1091"/>
        <v>Inviable Sanitariamente</v>
      </c>
      <c r="OFS476" s="44" t="str">
        <f t="shared" si="1091"/>
        <v>Inviable Sanitariamente</v>
      </c>
      <c r="OFT476" s="44" t="str">
        <f t="shared" si="1091"/>
        <v>Inviable Sanitariamente</v>
      </c>
      <c r="OFU476" s="44" t="str">
        <f t="shared" si="1091"/>
        <v>Inviable Sanitariamente</v>
      </c>
      <c r="OFV476" s="44" t="str">
        <f t="shared" si="1091"/>
        <v>Inviable Sanitariamente</v>
      </c>
      <c r="OFW476" s="44" t="str">
        <f t="shared" si="1091"/>
        <v>Inviable Sanitariamente</v>
      </c>
      <c r="OFX476" s="44" t="str">
        <f t="shared" si="1092"/>
        <v>Inviable Sanitariamente</v>
      </c>
      <c r="OFY476" s="44" t="str">
        <f t="shared" si="1092"/>
        <v>Inviable Sanitariamente</v>
      </c>
      <c r="OFZ476" s="44" t="str">
        <f t="shared" si="1092"/>
        <v>Inviable Sanitariamente</v>
      </c>
      <c r="OGA476" s="44" t="str">
        <f t="shared" si="1092"/>
        <v>Inviable Sanitariamente</v>
      </c>
      <c r="OGB476" s="44" t="str">
        <f t="shared" si="1092"/>
        <v>Inviable Sanitariamente</v>
      </c>
      <c r="OGC476" s="44" t="str">
        <f t="shared" si="1092"/>
        <v>Inviable Sanitariamente</v>
      </c>
      <c r="OGD476" s="44" t="str">
        <f t="shared" si="1092"/>
        <v>Inviable Sanitariamente</v>
      </c>
      <c r="OGE476" s="44" t="str">
        <f t="shared" si="1092"/>
        <v>Inviable Sanitariamente</v>
      </c>
      <c r="OGF476" s="44" t="str">
        <f t="shared" si="1092"/>
        <v>Inviable Sanitariamente</v>
      </c>
      <c r="OGG476" s="44" t="str">
        <f t="shared" si="1092"/>
        <v>Inviable Sanitariamente</v>
      </c>
      <c r="OGH476" s="44" t="str">
        <f t="shared" si="1093"/>
        <v>Inviable Sanitariamente</v>
      </c>
      <c r="OGI476" s="44" t="str">
        <f t="shared" si="1093"/>
        <v>Inviable Sanitariamente</v>
      </c>
      <c r="OGJ476" s="44" t="str">
        <f t="shared" si="1093"/>
        <v>Inviable Sanitariamente</v>
      </c>
      <c r="OGK476" s="44" t="str">
        <f t="shared" si="1093"/>
        <v>Inviable Sanitariamente</v>
      </c>
      <c r="OGL476" s="44" t="str">
        <f t="shared" si="1093"/>
        <v>Inviable Sanitariamente</v>
      </c>
      <c r="OGM476" s="44" t="str">
        <f t="shared" si="1093"/>
        <v>Inviable Sanitariamente</v>
      </c>
      <c r="OGN476" s="44" t="str">
        <f t="shared" si="1093"/>
        <v>Inviable Sanitariamente</v>
      </c>
      <c r="OGO476" s="44" t="str">
        <f t="shared" si="1093"/>
        <v>Inviable Sanitariamente</v>
      </c>
      <c r="OGP476" s="44" t="str">
        <f t="shared" si="1093"/>
        <v>Inviable Sanitariamente</v>
      </c>
      <c r="OGQ476" s="44" t="str">
        <f t="shared" si="1093"/>
        <v>Inviable Sanitariamente</v>
      </c>
      <c r="OGR476" s="44" t="str">
        <f t="shared" si="1094"/>
        <v>Inviable Sanitariamente</v>
      </c>
      <c r="OGS476" s="44" t="str">
        <f t="shared" si="1094"/>
        <v>Inviable Sanitariamente</v>
      </c>
      <c r="OGT476" s="44" t="str">
        <f t="shared" si="1094"/>
        <v>Inviable Sanitariamente</v>
      </c>
      <c r="OGU476" s="44" t="str">
        <f t="shared" si="1094"/>
        <v>Inviable Sanitariamente</v>
      </c>
      <c r="OGV476" s="44" t="str">
        <f t="shared" si="1094"/>
        <v>Inviable Sanitariamente</v>
      </c>
      <c r="OGW476" s="44" t="str">
        <f t="shared" si="1094"/>
        <v>Inviable Sanitariamente</v>
      </c>
      <c r="OGX476" s="44" t="str">
        <f t="shared" si="1094"/>
        <v>Inviable Sanitariamente</v>
      </c>
      <c r="OGY476" s="44" t="str">
        <f t="shared" si="1094"/>
        <v>Inviable Sanitariamente</v>
      </c>
      <c r="OGZ476" s="44" t="str">
        <f t="shared" si="1094"/>
        <v>Inviable Sanitariamente</v>
      </c>
      <c r="OHA476" s="44" t="str">
        <f t="shared" si="1094"/>
        <v>Inviable Sanitariamente</v>
      </c>
      <c r="OHB476" s="44" t="str">
        <f t="shared" si="1095"/>
        <v>Inviable Sanitariamente</v>
      </c>
      <c r="OHC476" s="44" t="str">
        <f t="shared" si="1095"/>
        <v>Inviable Sanitariamente</v>
      </c>
      <c r="OHD476" s="44" t="str">
        <f t="shared" si="1095"/>
        <v>Inviable Sanitariamente</v>
      </c>
      <c r="OHE476" s="44" t="str">
        <f t="shared" si="1095"/>
        <v>Inviable Sanitariamente</v>
      </c>
      <c r="OHF476" s="44" t="str">
        <f t="shared" si="1095"/>
        <v>Inviable Sanitariamente</v>
      </c>
      <c r="OHG476" s="44" t="str">
        <f t="shared" si="1095"/>
        <v>Inviable Sanitariamente</v>
      </c>
      <c r="OHH476" s="44" t="str">
        <f t="shared" si="1095"/>
        <v>Inviable Sanitariamente</v>
      </c>
      <c r="OHI476" s="44" t="str">
        <f t="shared" si="1095"/>
        <v>Inviable Sanitariamente</v>
      </c>
      <c r="OHJ476" s="44" t="str">
        <f t="shared" si="1095"/>
        <v>Inviable Sanitariamente</v>
      </c>
      <c r="OHK476" s="44" t="str">
        <f t="shared" si="1095"/>
        <v>Inviable Sanitariamente</v>
      </c>
      <c r="OHL476" s="44" t="str">
        <f t="shared" si="1096"/>
        <v>Inviable Sanitariamente</v>
      </c>
      <c r="OHM476" s="44" t="str">
        <f t="shared" si="1096"/>
        <v>Inviable Sanitariamente</v>
      </c>
      <c r="OHN476" s="44" t="str">
        <f t="shared" si="1096"/>
        <v>Inviable Sanitariamente</v>
      </c>
      <c r="OHO476" s="44" t="str">
        <f t="shared" si="1096"/>
        <v>Inviable Sanitariamente</v>
      </c>
      <c r="OHP476" s="44" t="str">
        <f t="shared" si="1096"/>
        <v>Inviable Sanitariamente</v>
      </c>
      <c r="OHQ476" s="44" t="str">
        <f t="shared" si="1096"/>
        <v>Inviable Sanitariamente</v>
      </c>
      <c r="OHR476" s="44" t="str">
        <f t="shared" si="1096"/>
        <v>Inviable Sanitariamente</v>
      </c>
      <c r="OHS476" s="44" t="str">
        <f t="shared" si="1096"/>
        <v>Inviable Sanitariamente</v>
      </c>
      <c r="OHT476" s="44" t="str">
        <f t="shared" si="1096"/>
        <v>Inviable Sanitariamente</v>
      </c>
      <c r="OHU476" s="44" t="str">
        <f t="shared" si="1096"/>
        <v>Inviable Sanitariamente</v>
      </c>
      <c r="OHV476" s="44" t="str">
        <f t="shared" si="1097"/>
        <v>Inviable Sanitariamente</v>
      </c>
      <c r="OHW476" s="44" t="str">
        <f t="shared" si="1097"/>
        <v>Inviable Sanitariamente</v>
      </c>
      <c r="OHX476" s="44" t="str">
        <f t="shared" si="1097"/>
        <v>Inviable Sanitariamente</v>
      </c>
      <c r="OHY476" s="44" t="str">
        <f t="shared" si="1097"/>
        <v>Inviable Sanitariamente</v>
      </c>
      <c r="OHZ476" s="44" t="str">
        <f t="shared" si="1097"/>
        <v>Inviable Sanitariamente</v>
      </c>
      <c r="OIA476" s="44" t="str">
        <f t="shared" si="1097"/>
        <v>Inviable Sanitariamente</v>
      </c>
      <c r="OIB476" s="44" t="str">
        <f t="shared" si="1097"/>
        <v>Inviable Sanitariamente</v>
      </c>
      <c r="OIC476" s="44" t="str">
        <f t="shared" si="1097"/>
        <v>Inviable Sanitariamente</v>
      </c>
      <c r="OID476" s="44" t="str">
        <f t="shared" si="1097"/>
        <v>Inviable Sanitariamente</v>
      </c>
      <c r="OIE476" s="44" t="str">
        <f t="shared" si="1097"/>
        <v>Inviable Sanitariamente</v>
      </c>
      <c r="OIF476" s="44" t="str">
        <f t="shared" si="1098"/>
        <v>Inviable Sanitariamente</v>
      </c>
      <c r="OIG476" s="44" t="str">
        <f t="shared" si="1098"/>
        <v>Inviable Sanitariamente</v>
      </c>
      <c r="OIH476" s="44" t="str">
        <f t="shared" si="1098"/>
        <v>Inviable Sanitariamente</v>
      </c>
      <c r="OII476" s="44" t="str">
        <f t="shared" si="1098"/>
        <v>Inviable Sanitariamente</v>
      </c>
      <c r="OIJ476" s="44" t="str">
        <f t="shared" si="1098"/>
        <v>Inviable Sanitariamente</v>
      </c>
      <c r="OIK476" s="44" t="str">
        <f t="shared" si="1098"/>
        <v>Inviable Sanitariamente</v>
      </c>
      <c r="OIL476" s="44" t="str">
        <f t="shared" si="1098"/>
        <v>Inviable Sanitariamente</v>
      </c>
      <c r="OIM476" s="44" t="str">
        <f t="shared" si="1098"/>
        <v>Inviable Sanitariamente</v>
      </c>
      <c r="OIN476" s="44" t="str">
        <f t="shared" si="1098"/>
        <v>Inviable Sanitariamente</v>
      </c>
      <c r="OIO476" s="44" t="str">
        <f t="shared" si="1098"/>
        <v>Inviable Sanitariamente</v>
      </c>
      <c r="OIP476" s="44" t="str">
        <f t="shared" si="1099"/>
        <v>Inviable Sanitariamente</v>
      </c>
      <c r="OIQ476" s="44" t="str">
        <f t="shared" si="1099"/>
        <v>Inviable Sanitariamente</v>
      </c>
      <c r="OIR476" s="44" t="str">
        <f t="shared" si="1099"/>
        <v>Inviable Sanitariamente</v>
      </c>
      <c r="OIS476" s="44" t="str">
        <f t="shared" si="1099"/>
        <v>Inviable Sanitariamente</v>
      </c>
      <c r="OIT476" s="44" t="str">
        <f t="shared" si="1099"/>
        <v>Inviable Sanitariamente</v>
      </c>
      <c r="OIU476" s="44" t="str">
        <f t="shared" si="1099"/>
        <v>Inviable Sanitariamente</v>
      </c>
      <c r="OIV476" s="44" t="str">
        <f t="shared" si="1099"/>
        <v>Inviable Sanitariamente</v>
      </c>
      <c r="OIW476" s="44" t="str">
        <f t="shared" si="1099"/>
        <v>Inviable Sanitariamente</v>
      </c>
      <c r="OIX476" s="44" t="str">
        <f t="shared" si="1099"/>
        <v>Inviable Sanitariamente</v>
      </c>
      <c r="OIY476" s="44" t="str">
        <f t="shared" si="1099"/>
        <v>Inviable Sanitariamente</v>
      </c>
      <c r="OIZ476" s="44" t="str">
        <f t="shared" si="1100"/>
        <v>Inviable Sanitariamente</v>
      </c>
      <c r="OJA476" s="44" t="str">
        <f t="shared" si="1100"/>
        <v>Inviable Sanitariamente</v>
      </c>
      <c r="OJB476" s="44" t="str">
        <f t="shared" si="1100"/>
        <v>Inviable Sanitariamente</v>
      </c>
      <c r="OJC476" s="44" t="str">
        <f t="shared" si="1100"/>
        <v>Inviable Sanitariamente</v>
      </c>
      <c r="OJD476" s="44" t="str">
        <f t="shared" si="1100"/>
        <v>Inviable Sanitariamente</v>
      </c>
      <c r="OJE476" s="44" t="str">
        <f t="shared" si="1100"/>
        <v>Inviable Sanitariamente</v>
      </c>
      <c r="OJF476" s="44" t="str">
        <f t="shared" si="1100"/>
        <v>Inviable Sanitariamente</v>
      </c>
      <c r="OJG476" s="44" t="str">
        <f t="shared" si="1100"/>
        <v>Inviable Sanitariamente</v>
      </c>
      <c r="OJH476" s="44" t="str">
        <f t="shared" si="1100"/>
        <v>Inviable Sanitariamente</v>
      </c>
      <c r="OJI476" s="44" t="str">
        <f t="shared" si="1100"/>
        <v>Inviable Sanitariamente</v>
      </c>
      <c r="OJJ476" s="44" t="str">
        <f t="shared" si="1101"/>
        <v>Inviable Sanitariamente</v>
      </c>
      <c r="OJK476" s="44" t="str">
        <f t="shared" si="1101"/>
        <v>Inviable Sanitariamente</v>
      </c>
      <c r="OJL476" s="44" t="str">
        <f t="shared" si="1101"/>
        <v>Inviable Sanitariamente</v>
      </c>
      <c r="OJM476" s="44" t="str">
        <f t="shared" si="1101"/>
        <v>Inviable Sanitariamente</v>
      </c>
      <c r="OJN476" s="44" t="str">
        <f t="shared" si="1101"/>
        <v>Inviable Sanitariamente</v>
      </c>
      <c r="OJO476" s="44" t="str">
        <f t="shared" si="1101"/>
        <v>Inviable Sanitariamente</v>
      </c>
      <c r="OJP476" s="44" t="str">
        <f t="shared" si="1101"/>
        <v>Inviable Sanitariamente</v>
      </c>
      <c r="OJQ476" s="44" t="str">
        <f t="shared" si="1101"/>
        <v>Inviable Sanitariamente</v>
      </c>
      <c r="OJR476" s="44" t="str">
        <f t="shared" si="1101"/>
        <v>Inviable Sanitariamente</v>
      </c>
      <c r="OJS476" s="44" t="str">
        <f t="shared" si="1101"/>
        <v>Inviable Sanitariamente</v>
      </c>
      <c r="OJT476" s="44" t="str">
        <f t="shared" si="1102"/>
        <v>Inviable Sanitariamente</v>
      </c>
      <c r="OJU476" s="44" t="str">
        <f t="shared" si="1102"/>
        <v>Inviable Sanitariamente</v>
      </c>
      <c r="OJV476" s="44" t="str">
        <f t="shared" si="1102"/>
        <v>Inviable Sanitariamente</v>
      </c>
      <c r="OJW476" s="44" t="str">
        <f t="shared" si="1102"/>
        <v>Inviable Sanitariamente</v>
      </c>
      <c r="OJX476" s="44" t="str">
        <f t="shared" si="1102"/>
        <v>Inviable Sanitariamente</v>
      </c>
      <c r="OJY476" s="44" t="str">
        <f t="shared" si="1102"/>
        <v>Inviable Sanitariamente</v>
      </c>
      <c r="OJZ476" s="44" t="str">
        <f t="shared" si="1102"/>
        <v>Inviable Sanitariamente</v>
      </c>
      <c r="OKA476" s="44" t="str">
        <f t="shared" si="1102"/>
        <v>Inviable Sanitariamente</v>
      </c>
      <c r="OKB476" s="44" t="str">
        <f t="shared" si="1102"/>
        <v>Inviable Sanitariamente</v>
      </c>
      <c r="OKC476" s="44" t="str">
        <f t="shared" si="1102"/>
        <v>Inviable Sanitariamente</v>
      </c>
      <c r="OKD476" s="44" t="str">
        <f t="shared" si="1103"/>
        <v>Inviable Sanitariamente</v>
      </c>
      <c r="OKE476" s="44" t="str">
        <f t="shared" si="1103"/>
        <v>Inviable Sanitariamente</v>
      </c>
      <c r="OKF476" s="44" t="str">
        <f t="shared" si="1103"/>
        <v>Inviable Sanitariamente</v>
      </c>
      <c r="OKG476" s="44" t="str">
        <f t="shared" si="1103"/>
        <v>Inviable Sanitariamente</v>
      </c>
      <c r="OKH476" s="44" t="str">
        <f t="shared" si="1103"/>
        <v>Inviable Sanitariamente</v>
      </c>
      <c r="OKI476" s="44" t="str">
        <f t="shared" si="1103"/>
        <v>Inviable Sanitariamente</v>
      </c>
      <c r="OKJ476" s="44" t="str">
        <f t="shared" si="1103"/>
        <v>Inviable Sanitariamente</v>
      </c>
      <c r="OKK476" s="44" t="str">
        <f t="shared" si="1103"/>
        <v>Inviable Sanitariamente</v>
      </c>
      <c r="OKL476" s="44" t="str">
        <f t="shared" si="1103"/>
        <v>Inviable Sanitariamente</v>
      </c>
      <c r="OKM476" s="44" t="str">
        <f t="shared" si="1103"/>
        <v>Inviable Sanitariamente</v>
      </c>
      <c r="OKN476" s="44" t="str">
        <f t="shared" si="1104"/>
        <v>Inviable Sanitariamente</v>
      </c>
      <c r="OKO476" s="44" t="str">
        <f t="shared" si="1104"/>
        <v>Inviable Sanitariamente</v>
      </c>
      <c r="OKP476" s="44" t="str">
        <f t="shared" si="1104"/>
        <v>Inviable Sanitariamente</v>
      </c>
      <c r="OKQ476" s="44" t="str">
        <f t="shared" si="1104"/>
        <v>Inviable Sanitariamente</v>
      </c>
      <c r="OKR476" s="44" t="str">
        <f t="shared" si="1104"/>
        <v>Inviable Sanitariamente</v>
      </c>
      <c r="OKS476" s="44" t="str">
        <f t="shared" si="1104"/>
        <v>Inviable Sanitariamente</v>
      </c>
      <c r="OKT476" s="44" t="str">
        <f t="shared" si="1104"/>
        <v>Inviable Sanitariamente</v>
      </c>
      <c r="OKU476" s="44" t="str">
        <f t="shared" si="1104"/>
        <v>Inviable Sanitariamente</v>
      </c>
      <c r="OKV476" s="44" t="str">
        <f t="shared" si="1104"/>
        <v>Inviable Sanitariamente</v>
      </c>
      <c r="OKW476" s="44" t="str">
        <f t="shared" si="1104"/>
        <v>Inviable Sanitariamente</v>
      </c>
      <c r="OKX476" s="44" t="str">
        <f t="shared" si="1105"/>
        <v>Inviable Sanitariamente</v>
      </c>
      <c r="OKY476" s="44" t="str">
        <f t="shared" si="1105"/>
        <v>Inviable Sanitariamente</v>
      </c>
      <c r="OKZ476" s="44" t="str">
        <f t="shared" si="1105"/>
        <v>Inviable Sanitariamente</v>
      </c>
      <c r="OLA476" s="44" t="str">
        <f t="shared" si="1105"/>
        <v>Inviable Sanitariamente</v>
      </c>
      <c r="OLB476" s="44" t="str">
        <f t="shared" si="1105"/>
        <v>Inviable Sanitariamente</v>
      </c>
      <c r="OLC476" s="44" t="str">
        <f t="shared" si="1105"/>
        <v>Inviable Sanitariamente</v>
      </c>
      <c r="OLD476" s="44" t="str">
        <f t="shared" si="1105"/>
        <v>Inviable Sanitariamente</v>
      </c>
      <c r="OLE476" s="44" t="str">
        <f t="shared" si="1105"/>
        <v>Inviable Sanitariamente</v>
      </c>
      <c r="OLF476" s="44" t="str">
        <f t="shared" si="1105"/>
        <v>Inviable Sanitariamente</v>
      </c>
      <c r="OLG476" s="44" t="str">
        <f t="shared" si="1105"/>
        <v>Inviable Sanitariamente</v>
      </c>
      <c r="OLH476" s="44" t="str">
        <f t="shared" si="1106"/>
        <v>Inviable Sanitariamente</v>
      </c>
      <c r="OLI476" s="44" t="str">
        <f t="shared" si="1106"/>
        <v>Inviable Sanitariamente</v>
      </c>
      <c r="OLJ476" s="44" t="str">
        <f t="shared" si="1106"/>
        <v>Inviable Sanitariamente</v>
      </c>
      <c r="OLK476" s="44" t="str">
        <f t="shared" si="1106"/>
        <v>Inviable Sanitariamente</v>
      </c>
      <c r="OLL476" s="44" t="str">
        <f t="shared" si="1106"/>
        <v>Inviable Sanitariamente</v>
      </c>
      <c r="OLM476" s="44" t="str">
        <f t="shared" si="1106"/>
        <v>Inviable Sanitariamente</v>
      </c>
      <c r="OLN476" s="44" t="str">
        <f t="shared" si="1106"/>
        <v>Inviable Sanitariamente</v>
      </c>
      <c r="OLO476" s="44" t="str">
        <f t="shared" si="1106"/>
        <v>Inviable Sanitariamente</v>
      </c>
      <c r="OLP476" s="44" t="str">
        <f t="shared" si="1106"/>
        <v>Inviable Sanitariamente</v>
      </c>
      <c r="OLQ476" s="44" t="str">
        <f t="shared" si="1106"/>
        <v>Inviable Sanitariamente</v>
      </c>
      <c r="OLR476" s="44" t="str">
        <f t="shared" si="1107"/>
        <v>Inviable Sanitariamente</v>
      </c>
      <c r="OLS476" s="44" t="str">
        <f t="shared" si="1107"/>
        <v>Inviable Sanitariamente</v>
      </c>
      <c r="OLT476" s="44" t="str">
        <f t="shared" si="1107"/>
        <v>Inviable Sanitariamente</v>
      </c>
      <c r="OLU476" s="44" t="str">
        <f t="shared" si="1107"/>
        <v>Inviable Sanitariamente</v>
      </c>
      <c r="OLV476" s="44" t="str">
        <f t="shared" si="1107"/>
        <v>Inviable Sanitariamente</v>
      </c>
      <c r="OLW476" s="44" t="str">
        <f t="shared" si="1107"/>
        <v>Inviable Sanitariamente</v>
      </c>
      <c r="OLX476" s="44" t="str">
        <f t="shared" si="1107"/>
        <v>Inviable Sanitariamente</v>
      </c>
      <c r="OLY476" s="44" t="str">
        <f t="shared" si="1107"/>
        <v>Inviable Sanitariamente</v>
      </c>
      <c r="OLZ476" s="44" t="str">
        <f t="shared" si="1107"/>
        <v>Inviable Sanitariamente</v>
      </c>
      <c r="OMA476" s="44" t="str">
        <f t="shared" si="1107"/>
        <v>Inviable Sanitariamente</v>
      </c>
      <c r="OMB476" s="44" t="str">
        <f t="shared" si="1108"/>
        <v>Inviable Sanitariamente</v>
      </c>
      <c r="OMC476" s="44" t="str">
        <f t="shared" si="1108"/>
        <v>Inviable Sanitariamente</v>
      </c>
      <c r="OMD476" s="44" t="str">
        <f t="shared" si="1108"/>
        <v>Inviable Sanitariamente</v>
      </c>
      <c r="OME476" s="44" t="str">
        <f t="shared" si="1108"/>
        <v>Inviable Sanitariamente</v>
      </c>
      <c r="OMF476" s="44" t="str">
        <f t="shared" si="1108"/>
        <v>Inviable Sanitariamente</v>
      </c>
      <c r="OMG476" s="44" t="str">
        <f t="shared" si="1108"/>
        <v>Inviable Sanitariamente</v>
      </c>
      <c r="OMH476" s="44" t="str">
        <f t="shared" si="1108"/>
        <v>Inviable Sanitariamente</v>
      </c>
      <c r="OMI476" s="44" t="str">
        <f t="shared" si="1108"/>
        <v>Inviable Sanitariamente</v>
      </c>
      <c r="OMJ476" s="44" t="str">
        <f t="shared" si="1108"/>
        <v>Inviable Sanitariamente</v>
      </c>
      <c r="OMK476" s="44" t="str">
        <f t="shared" si="1108"/>
        <v>Inviable Sanitariamente</v>
      </c>
      <c r="OML476" s="44" t="str">
        <f t="shared" si="1109"/>
        <v>Inviable Sanitariamente</v>
      </c>
      <c r="OMM476" s="44" t="str">
        <f t="shared" si="1109"/>
        <v>Inviable Sanitariamente</v>
      </c>
      <c r="OMN476" s="44" t="str">
        <f t="shared" si="1109"/>
        <v>Inviable Sanitariamente</v>
      </c>
      <c r="OMO476" s="44" t="str">
        <f t="shared" si="1109"/>
        <v>Inviable Sanitariamente</v>
      </c>
      <c r="OMP476" s="44" t="str">
        <f t="shared" si="1109"/>
        <v>Inviable Sanitariamente</v>
      </c>
      <c r="OMQ476" s="44" t="str">
        <f t="shared" si="1109"/>
        <v>Inviable Sanitariamente</v>
      </c>
      <c r="OMR476" s="44" t="str">
        <f t="shared" si="1109"/>
        <v>Inviable Sanitariamente</v>
      </c>
      <c r="OMS476" s="44" t="str">
        <f t="shared" si="1109"/>
        <v>Inviable Sanitariamente</v>
      </c>
      <c r="OMT476" s="44" t="str">
        <f t="shared" si="1109"/>
        <v>Inviable Sanitariamente</v>
      </c>
      <c r="OMU476" s="44" t="str">
        <f t="shared" si="1109"/>
        <v>Inviable Sanitariamente</v>
      </c>
      <c r="OMV476" s="44" t="str">
        <f t="shared" si="1110"/>
        <v>Inviable Sanitariamente</v>
      </c>
      <c r="OMW476" s="44" t="str">
        <f t="shared" si="1110"/>
        <v>Inviable Sanitariamente</v>
      </c>
      <c r="OMX476" s="44" t="str">
        <f t="shared" si="1110"/>
        <v>Inviable Sanitariamente</v>
      </c>
      <c r="OMY476" s="44" t="str">
        <f t="shared" si="1110"/>
        <v>Inviable Sanitariamente</v>
      </c>
      <c r="OMZ476" s="44" t="str">
        <f t="shared" si="1110"/>
        <v>Inviable Sanitariamente</v>
      </c>
      <c r="ONA476" s="44" t="str">
        <f t="shared" si="1110"/>
        <v>Inviable Sanitariamente</v>
      </c>
      <c r="ONB476" s="44" t="str">
        <f t="shared" si="1110"/>
        <v>Inviable Sanitariamente</v>
      </c>
      <c r="ONC476" s="44" t="str">
        <f t="shared" si="1110"/>
        <v>Inviable Sanitariamente</v>
      </c>
      <c r="OND476" s="44" t="str">
        <f t="shared" si="1110"/>
        <v>Inviable Sanitariamente</v>
      </c>
      <c r="ONE476" s="44" t="str">
        <f t="shared" si="1110"/>
        <v>Inviable Sanitariamente</v>
      </c>
      <c r="ONF476" s="44" t="str">
        <f t="shared" si="1111"/>
        <v>Inviable Sanitariamente</v>
      </c>
      <c r="ONG476" s="44" t="str">
        <f t="shared" si="1111"/>
        <v>Inviable Sanitariamente</v>
      </c>
      <c r="ONH476" s="44" t="str">
        <f t="shared" si="1111"/>
        <v>Inviable Sanitariamente</v>
      </c>
      <c r="ONI476" s="44" t="str">
        <f t="shared" si="1111"/>
        <v>Inviable Sanitariamente</v>
      </c>
      <c r="ONJ476" s="44" t="str">
        <f t="shared" si="1111"/>
        <v>Inviable Sanitariamente</v>
      </c>
      <c r="ONK476" s="44" t="str">
        <f t="shared" si="1111"/>
        <v>Inviable Sanitariamente</v>
      </c>
      <c r="ONL476" s="44" t="str">
        <f t="shared" si="1111"/>
        <v>Inviable Sanitariamente</v>
      </c>
      <c r="ONM476" s="44" t="str">
        <f t="shared" si="1111"/>
        <v>Inviable Sanitariamente</v>
      </c>
      <c r="ONN476" s="44" t="str">
        <f t="shared" si="1111"/>
        <v>Inviable Sanitariamente</v>
      </c>
      <c r="ONO476" s="44" t="str">
        <f t="shared" si="1111"/>
        <v>Inviable Sanitariamente</v>
      </c>
      <c r="ONP476" s="44" t="str">
        <f t="shared" si="1112"/>
        <v>Inviable Sanitariamente</v>
      </c>
      <c r="ONQ476" s="44" t="str">
        <f t="shared" si="1112"/>
        <v>Inviable Sanitariamente</v>
      </c>
      <c r="ONR476" s="44" t="str">
        <f t="shared" si="1112"/>
        <v>Inviable Sanitariamente</v>
      </c>
      <c r="ONS476" s="44" t="str">
        <f t="shared" si="1112"/>
        <v>Inviable Sanitariamente</v>
      </c>
      <c r="ONT476" s="44" t="str">
        <f t="shared" si="1112"/>
        <v>Inviable Sanitariamente</v>
      </c>
      <c r="ONU476" s="44" t="str">
        <f t="shared" si="1112"/>
        <v>Inviable Sanitariamente</v>
      </c>
      <c r="ONV476" s="44" t="str">
        <f t="shared" si="1112"/>
        <v>Inviable Sanitariamente</v>
      </c>
      <c r="ONW476" s="44" t="str">
        <f t="shared" si="1112"/>
        <v>Inviable Sanitariamente</v>
      </c>
      <c r="ONX476" s="44" t="str">
        <f t="shared" si="1112"/>
        <v>Inviable Sanitariamente</v>
      </c>
      <c r="ONY476" s="44" t="str">
        <f t="shared" si="1112"/>
        <v>Inviable Sanitariamente</v>
      </c>
      <c r="ONZ476" s="44" t="str">
        <f t="shared" si="1113"/>
        <v>Inviable Sanitariamente</v>
      </c>
      <c r="OOA476" s="44" t="str">
        <f t="shared" si="1113"/>
        <v>Inviable Sanitariamente</v>
      </c>
      <c r="OOB476" s="44" t="str">
        <f t="shared" si="1113"/>
        <v>Inviable Sanitariamente</v>
      </c>
      <c r="OOC476" s="44" t="str">
        <f t="shared" si="1113"/>
        <v>Inviable Sanitariamente</v>
      </c>
      <c r="OOD476" s="44" t="str">
        <f t="shared" si="1113"/>
        <v>Inviable Sanitariamente</v>
      </c>
      <c r="OOE476" s="44" t="str">
        <f t="shared" si="1113"/>
        <v>Inviable Sanitariamente</v>
      </c>
      <c r="OOF476" s="44" t="str">
        <f t="shared" si="1113"/>
        <v>Inviable Sanitariamente</v>
      </c>
      <c r="OOG476" s="44" t="str">
        <f t="shared" si="1113"/>
        <v>Inviable Sanitariamente</v>
      </c>
      <c r="OOH476" s="44" t="str">
        <f t="shared" si="1113"/>
        <v>Inviable Sanitariamente</v>
      </c>
      <c r="OOI476" s="44" t="str">
        <f t="shared" si="1113"/>
        <v>Inviable Sanitariamente</v>
      </c>
      <c r="OOJ476" s="44" t="str">
        <f t="shared" si="1114"/>
        <v>Inviable Sanitariamente</v>
      </c>
      <c r="OOK476" s="44" t="str">
        <f t="shared" si="1114"/>
        <v>Inviable Sanitariamente</v>
      </c>
      <c r="OOL476" s="44" t="str">
        <f t="shared" si="1114"/>
        <v>Inviable Sanitariamente</v>
      </c>
      <c r="OOM476" s="44" t="str">
        <f t="shared" si="1114"/>
        <v>Inviable Sanitariamente</v>
      </c>
      <c r="OON476" s="44" t="str">
        <f t="shared" si="1114"/>
        <v>Inviable Sanitariamente</v>
      </c>
      <c r="OOO476" s="44" t="str">
        <f t="shared" si="1114"/>
        <v>Inviable Sanitariamente</v>
      </c>
      <c r="OOP476" s="44" t="str">
        <f t="shared" si="1114"/>
        <v>Inviable Sanitariamente</v>
      </c>
      <c r="OOQ476" s="44" t="str">
        <f t="shared" si="1114"/>
        <v>Inviable Sanitariamente</v>
      </c>
      <c r="OOR476" s="44" t="str">
        <f t="shared" si="1114"/>
        <v>Inviable Sanitariamente</v>
      </c>
      <c r="OOS476" s="44" t="str">
        <f t="shared" si="1114"/>
        <v>Inviable Sanitariamente</v>
      </c>
      <c r="OOT476" s="44" t="str">
        <f t="shared" si="1115"/>
        <v>Inviable Sanitariamente</v>
      </c>
      <c r="OOU476" s="44" t="str">
        <f t="shared" si="1115"/>
        <v>Inviable Sanitariamente</v>
      </c>
      <c r="OOV476" s="44" t="str">
        <f t="shared" si="1115"/>
        <v>Inviable Sanitariamente</v>
      </c>
      <c r="OOW476" s="44" t="str">
        <f t="shared" si="1115"/>
        <v>Inviable Sanitariamente</v>
      </c>
      <c r="OOX476" s="44" t="str">
        <f t="shared" si="1115"/>
        <v>Inviable Sanitariamente</v>
      </c>
      <c r="OOY476" s="44" t="str">
        <f t="shared" si="1115"/>
        <v>Inviable Sanitariamente</v>
      </c>
      <c r="OOZ476" s="44" t="str">
        <f t="shared" si="1115"/>
        <v>Inviable Sanitariamente</v>
      </c>
      <c r="OPA476" s="44" t="str">
        <f t="shared" si="1115"/>
        <v>Inviable Sanitariamente</v>
      </c>
      <c r="OPB476" s="44" t="str">
        <f t="shared" si="1115"/>
        <v>Inviable Sanitariamente</v>
      </c>
      <c r="OPC476" s="44" t="str">
        <f t="shared" si="1115"/>
        <v>Inviable Sanitariamente</v>
      </c>
      <c r="OPD476" s="44" t="str">
        <f t="shared" si="1116"/>
        <v>Inviable Sanitariamente</v>
      </c>
      <c r="OPE476" s="44" t="str">
        <f t="shared" si="1116"/>
        <v>Inviable Sanitariamente</v>
      </c>
      <c r="OPF476" s="44" t="str">
        <f t="shared" si="1116"/>
        <v>Inviable Sanitariamente</v>
      </c>
      <c r="OPG476" s="44" t="str">
        <f t="shared" si="1116"/>
        <v>Inviable Sanitariamente</v>
      </c>
      <c r="OPH476" s="44" t="str">
        <f t="shared" si="1116"/>
        <v>Inviable Sanitariamente</v>
      </c>
      <c r="OPI476" s="44" t="str">
        <f t="shared" si="1116"/>
        <v>Inviable Sanitariamente</v>
      </c>
      <c r="OPJ476" s="44" t="str">
        <f t="shared" si="1116"/>
        <v>Inviable Sanitariamente</v>
      </c>
      <c r="OPK476" s="44" t="str">
        <f t="shared" si="1116"/>
        <v>Inviable Sanitariamente</v>
      </c>
      <c r="OPL476" s="44" t="str">
        <f t="shared" si="1116"/>
        <v>Inviable Sanitariamente</v>
      </c>
      <c r="OPM476" s="44" t="str">
        <f t="shared" si="1116"/>
        <v>Inviable Sanitariamente</v>
      </c>
      <c r="OPN476" s="44" t="str">
        <f t="shared" si="1117"/>
        <v>Inviable Sanitariamente</v>
      </c>
      <c r="OPO476" s="44" t="str">
        <f t="shared" si="1117"/>
        <v>Inviable Sanitariamente</v>
      </c>
      <c r="OPP476" s="44" t="str">
        <f t="shared" si="1117"/>
        <v>Inviable Sanitariamente</v>
      </c>
      <c r="OPQ476" s="44" t="str">
        <f t="shared" si="1117"/>
        <v>Inviable Sanitariamente</v>
      </c>
      <c r="OPR476" s="44" t="str">
        <f t="shared" si="1117"/>
        <v>Inviable Sanitariamente</v>
      </c>
      <c r="OPS476" s="44" t="str">
        <f t="shared" si="1117"/>
        <v>Inviable Sanitariamente</v>
      </c>
      <c r="OPT476" s="44" t="str">
        <f t="shared" si="1117"/>
        <v>Inviable Sanitariamente</v>
      </c>
      <c r="OPU476" s="44" t="str">
        <f t="shared" si="1117"/>
        <v>Inviable Sanitariamente</v>
      </c>
      <c r="OPV476" s="44" t="str">
        <f t="shared" si="1117"/>
        <v>Inviable Sanitariamente</v>
      </c>
      <c r="OPW476" s="44" t="str">
        <f t="shared" si="1117"/>
        <v>Inviable Sanitariamente</v>
      </c>
      <c r="OPX476" s="44" t="str">
        <f t="shared" si="1118"/>
        <v>Inviable Sanitariamente</v>
      </c>
      <c r="OPY476" s="44" t="str">
        <f t="shared" si="1118"/>
        <v>Inviable Sanitariamente</v>
      </c>
      <c r="OPZ476" s="44" t="str">
        <f t="shared" si="1118"/>
        <v>Inviable Sanitariamente</v>
      </c>
      <c r="OQA476" s="44" t="str">
        <f t="shared" si="1118"/>
        <v>Inviable Sanitariamente</v>
      </c>
      <c r="OQB476" s="44" t="str">
        <f t="shared" si="1118"/>
        <v>Inviable Sanitariamente</v>
      </c>
      <c r="OQC476" s="44" t="str">
        <f t="shared" si="1118"/>
        <v>Inviable Sanitariamente</v>
      </c>
      <c r="OQD476" s="44" t="str">
        <f t="shared" si="1118"/>
        <v>Inviable Sanitariamente</v>
      </c>
      <c r="OQE476" s="44" t="str">
        <f t="shared" si="1118"/>
        <v>Inviable Sanitariamente</v>
      </c>
      <c r="OQF476" s="44" t="str">
        <f t="shared" si="1118"/>
        <v>Inviable Sanitariamente</v>
      </c>
      <c r="OQG476" s="44" t="str">
        <f t="shared" si="1118"/>
        <v>Inviable Sanitariamente</v>
      </c>
      <c r="OQH476" s="44" t="str">
        <f t="shared" si="1119"/>
        <v>Inviable Sanitariamente</v>
      </c>
      <c r="OQI476" s="44" t="str">
        <f t="shared" si="1119"/>
        <v>Inviable Sanitariamente</v>
      </c>
      <c r="OQJ476" s="44" t="str">
        <f t="shared" si="1119"/>
        <v>Inviable Sanitariamente</v>
      </c>
      <c r="OQK476" s="44" t="str">
        <f t="shared" si="1119"/>
        <v>Inviable Sanitariamente</v>
      </c>
      <c r="OQL476" s="44" t="str">
        <f t="shared" si="1119"/>
        <v>Inviable Sanitariamente</v>
      </c>
      <c r="OQM476" s="44" t="str">
        <f t="shared" si="1119"/>
        <v>Inviable Sanitariamente</v>
      </c>
      <c r="OQN476" s="44" t="str">
        <f t="shared" si="1119"/>
        <v>Inviable Sanitariamente</v>
      </c>
      <c r="OQO476" s="44" t="str">
        <f t="shared" si="1119"/>
        <v>Inviable Sanitariamente</v>
      </c>
      <c r="OQP476" s="44" t="str">
        <f t="shared" si="1119"/>
        <v>Inviable Sanitariamente</v>
      </c>
      <c r="OQQ476" s="44" t="str">
        <f t="shared" si="1119"/>
        <v>Inviable Sanitariamente</v>
      </c>
      <c r="OQR476" s="44" t="str">
        <f t="shared" si="1120"/>
        <v>Inviable Sanitariamente</v>
      </c>
      <c r="OQS476" s="44" t="str">
        <f t="shared" si="1120"/>
        <v>Inviable Sanitariamente</v>
      </c>
      <c r="OQT476" s="44" t="str">
        <f t="shared" si="1120"/>
        <v>Inviable Sanitariamente</v>
      </c>
      <c r="OQU476" s="44" t="str">
        <f t="shared" si="1120"/>
        <v>Inviable Sanitariamente</v>
      </c>
      <c r="OQV476" s="44" t="str">
        <f t="shared" si="1120"/>
        <v>Inviable Sanitariamente</v>
      </c>
      <c r="OQW476" s="44" t="str">
        <f t="shared" si="1120"/>
        <v>Inviable Sanitariamente</v>
      </c>
      <c r="OQX476" s="44" t="str">
        <f t="shared" si="1120"/>
        <v>Inviable Sanitariamente</v>
      </c>
      <c r="OQY476" s="44" t="str">
        <f t="shared" si="1120"/>
        <v>Inviable Sanitariamente</v>
      </c>
      <c r="OQZ476" s="44" t="str">
        <f t="shared" si="1120"/>
        <v>Inviable Sanitariamente</v>
      </c>
      <c r="ORA476" s="44" t="str">
        <f t="shared" si="1120"/>
        <v>Inviable Sanitariamente</v>
      </c>
      <c r="ORB476" s="44" t="str">
        <f t="shared" si="1121"/>
        <v>Inviable Sanitariamente</v>
      </c>
      <c r="ORC476" s="44" t="str">
        <f t="shared" si="1121"/>
        <v>Inviable Sanitariamente</v>
      </c>
      <c r="ORD476" s="44" t="str">
        <f t="shared" si="1121"/>
        <v>Inviable Sanitariamente</v>
      </c>
      <c r="ORE476" s="44" t="str">
        <f t="shared" si="1121"/>
        <v>Inviable Sanitariamente</v>
      </c>
      <c r="ORF476" s="44" t="str">
        <f t="shared" si="1121"/>
        <v>Inviable Sanitariamente</v>
      </c>
      <c r="ORG476" s="44" t="str">
        <f t="shared" si="1121"/>
        <v>Inviable Sanitariamente</v>
      </c>
      <c r="ORH476" s="44" t="str">
        <f t="shared" si="1121"/>
        <v>Inviable Sanitariamente</v>
      </c>
      <c r="ORI476" s="44" t="str">
        <f t="shared" si="1121"/>
        <v>Inviable Sanitariamente</v>
      </c>
      <c r="ORJ476" s="44" t="str">
        <f t="shared" si="1121"/>
        <v>Inviable Sanitariamente</v>
      </c>
      <c r="ORK476" s="44" t="str">
        <f t="shared" si="1121"/>
        <v>Inviable Sanitariamente</v>
      </c>
      <c r="ORL476" s="44" t="str">
        <f t="shared" si="1122"/>
        <v>Inviable Sanitariamente</v>
      </c>
      <c r="ORM476" s="44" t="str">
        <f t="shared" si="1122"/>
        <v>Inviable Sanitariamente</v>
      </c>
      <c r="ORN476" s="44" t="str">
        <f t="shared" si="1122"/>
        <v>Inviable Sanitariamente</v>
      </c>
      <c r="ORO476" s="44" t="str">
        <f t="shared" si="1122"/>
        <v>Inviable Sanitariamente</v>
      </c>
      <c r="ORP476" s="44" t="str">
        <f t="shared" si="1122"/>
        <v>Inviable Sanitariamente</v>
      </c>
      <c r="ORQ476" s="44" t="str">
        <f t="shared" si="1122"/>
        <v>Inviable Sanitariamente</v>
      </c>
      <c r="ORR476" s="44" t="str">
        <f t="shared" si="1122"/>
        <v>Inviable Sanitariamente</v>
      </c>
      <c r="ORS476" s="44" t="str">
        <f t="shared" si="1122"/>
        <v>Inviable Sanitariamente</v>
      </c>
      <c r="ORT476" s="44" t="str">
        <f t="shared" si="1122"/>
        <v>Inviable Sanitariamente</v>
      </c>
      <c r="ORU476" s="44" t="str">
        <f t="shared" si="1122"/>
        <v>Inviable Sanitariamente</v>
      </c>
      <c r="ORV476" s="44" t="str">
        <f t="shared" si="1123"/>
        <v>Inviable Sanitariamente</v>
      </c>
      <c r="ORW476" s="44" t="str">
        <f t="shared" si="1123"/>
        <v>Inviable Sanitariamente</v>
      </c>
      <c r="ORX476" s="44" t="str">
        <f t="shared" si="1123"/>
        <v>Inviable Sanitariamente</v>
      </c>
      <c r="ORY476" s="44" t="str">
        <f t="shared" si="1123"/>
        <v>Inviable Sanitariamente</v>
      </c>
      <c r="ORZ476" s="44" t="str">
        <f t="shared" si="1123"/>
        <v>Inviable Sanitariamente</v>
      </c>
      <c r="OSA476" s="44" t="str">
        <f t="shared" si="1123"/>
        <v>Inviable Sanitariamente</v>
      </c>
      <c r="OSB476" s="44" t="str">
        <f t="shared" si="1123"/>
        <v>Inviable Sanitariamente</v>
      </c>
      <c r="OSC476" s="44" t="str">
        <f t="shared" si="1123"/>
        <v>Inviable Sanitariamente</v>
      </c>
      <c r="OSD476" s="44" t="str">
        <f t="shared" si="1123"/>
        <v>Inviable Sanitariamente</v>
      </c>
      <c r="OSE476" s="44" t="str">
        <f t="shared" si="1123"/>
        <v>Inviable Sanitariamente</v>
      </c>
      <c r="OSF476" s="44" t="str">
        <f t="shared" si="1124"/>
        <v>Inviable Sanitariamente</v>
      </c>
      <c r="OSG476" s="44" t="str">
        <f t="shared" si="1124"/>
        <v>Inviable Sanitariamente</v>
      </c>
      <c r="OSH476" s="44" t="str">
        <f t="shared" si="1124"/>
        <v>Inviable Sanitariamente</v>
      </c>
      <c r="OSI476" s="44" t="str">
        <f t="shared" si="1124"/>
        <v>Inviable Sanitariamente</v>
      </c>
      <c r="OSJ476" s="44" t="str">
        <f t="shared" si="1124"/>
        <v>Inviable Sanitariamente</v>
      </c>
      <c r="OSK476" s="44" t="str">
        <f t="shared" si="1124"/>
        <v>Inviable Sanitariamente</v>
      </c>
      <c r="OSL476" s="44" t="str">
        <f t="shared" si="1124"/>
        <v>Inviable Sanitariamente</v>
      </c>
      <c r="OSM476" s="44" t="str">
        <f t="shared" si="1124"/>
        <v>Inviable Sanitariamente</v>
      </c>
      <c r="OSN476" s="44" t="str">
        <f t="shared" si="1124"/>
        <v>Inviable Sanitariamente</v>
      </c>
      <c r="OSO476" s="44" t="str">
        <f t="shared" si="1124"/>
        <v>Inviable Sanitariamente</v>
      </c>
      <c r="OSP476" s="44" t="str">
        <f t="shared" si="1125"/>
        <v>Inviable Sanitariamente</v>
      </c>
      <c r="OSQ476" s="44" t="str">
        <f t="shared" si="1125"/>
        <v>Inviable Sanitariamente</v>
      </c>
      <c r="OSR476" s="44" t="str">
        <f t="shared" si="1125"/>
        <v>Inviable Sanitariamente</v>
      </c>
      <c r="OSS476" s="44" t="str">
        <f t="shared" si="1125"/>
        <v>Inviable Sanitariamente</v>
      </c>
      <c r="OST476" s="44" t="str">
        <f t="shared" si="1125"/>
        <v>Inviable Sanitariamente</v>
      </c>
      <c r="OSU476" s="44" t="str">
        <f t="shared" si="1125"/>
        <v>Inviable Sanitariamente</v>
      </c>
      <c r="OSV476" s="44" t="str">
        <f t="shared" si="1125"/>
        <v>Inviable Sanitariamente</v>
      </c>
      <c r="OSW476" s="44" t="str">
        <f t="shared" si="1125"/>
        <v>Inviable Sanitariamente</v>
      </c>
      <c r="OSX476" s="44" t="str">
        <f t="shared" si="1125"/>
        <v>Inviable Sanitariamente</v>
      </c>
      <c r="OSY476" s="44" t="str">
        <f t="shared" si="1125"/>
        <v>Inviable Sanitariamente</v>
      </c>
      <c r="OSZ476" s="44" t="str">
        <f t="shared" si="1126"/>
        <v>Inviable Sanitariamente</v>
      </c>
      <c r="OTA476" s="44" t="str">
        <f t="shared" si="1126"/>
        <v>Inviable Sanitariamente</v>
      </c>
      <c r="OTB476" s="44" t="str">
        <f t="shared" si="1126"/>
        <v>Inviable Sanitariamente</v>
      </c>
      <c r="OTC476" s="44" t="str">
        <f t="shared" si="1126"/>
        <v>Inviable Sanitariamente</v>
      </c>
      <c r="OTD476" s="44" t="str">
        <f t="shared" si="1126"/>
        <v>Inviable Sanitariamente</v>
      </c>
      <c r="OTE476" s="44" t="str">
        <f t="shared" si="1126"/>
        <v>Inviable Sanitariamente</v>
      </c>
      <c r="OTF476" s="44" t="str">
        <f t="shared" si="1126"/>
        <v>Inviable Sanitariamente</v>
      </c>
      <c r="OTG476" s="44" t="str">
        <f t="shared" si="1126"/>
        <v>Inviable Sanitariamente</v>
      </c>
      <c r="OTH476" s="44" t="str">
        <f t="shared" si="1126"/>
        <v>Inviable Sanitariamente</v>
      </c>
      <c r="OTI476" s="44" t="str">
        <f t="shared" si="1126"/>
        <v>Inviable Sanitariamente</v>
      </c>
      <c r="OTJ476" s="44" t="str">
        <f t="shared" si="1127"/>
        <v>Inviable Sanitariamente</v>
      </c>
      <c r="OTK476" s="44" t="str">
        <f t="shared" si="1127"/>
        <v>Inviable Sanitariamente</v>
      </c>
      <c r="OTL476" s="44" t="str">
        <f t="shared" si="1127"/>
        <v>Inviable Sanitariamente</v>
      </c>
      <c r="OTM476" s="44" t="str">
        <f t="shared" si="1127"/>
        <v>Inviable Sanitariamente</v>
      </c>
      <c r="OTN476" s="44" t="str">
        <f t="shared" si="1127"/>
        <v>Inviable Sanitariamente</v>
      </c>
      <c r="OTO476" s="44" t="str">
        <f t="shared" si="1127"/>
        <v>Inviable Sanitariamente</v>
      </c>
      <c r="OTP476" s="44" t="str">
        <f t="shared" si="1127"/>
        <v>Inviable Sanitariamente</v>
      </c>
      <c r="OTQ476" s="44" t="str">
        <f t="shared" si="1127"/>
        <v>Inviable Sanitariamente</v>
      </c>
      <c r="OTR476" s="44" t="str">
        <f t="shared" si="1127"/>
        <v>Inviable Sanitariamente</v>
      </c>
      <c r="OTS476" s="44" t="str">
        <f t="shared" si="1127"/>
        <v>Inviable Sanitariamente</v>
      </c>
      <c r="OTT476" s="44" t="str">
        <f t="shared" si="1128"/>
        <v>Inviable Sanitariamente</v>
      </c>
      <c r="OTU476" s="44" t="str">
        <f t="shared" si="1128"/>
        <v>Inviable Sanitariamente</v>
      </c>
      <c r="OTV476" s="44" t="str">
        <f t="shared" si="1128"/>
        <v>Inviable Sanitariamente</v>
      </c>
      <c r="OTW476" s="44" t="str">
        <f t="shared" si="1128"/>
        <v>Inviable Sanitariamente</v>
      </c>
      <c r="OTX476" s="44" t="str">
        <f t="shared" si="1128"/>
        <v>Inviable Sanitariamente</v>
      </c>
      <c r="OTY476" s="44" t="str">
        <f t="shared" si="1128"/>
        <v>Inviable Sanitariamente</v>
      </c>
      <c r="OTZ476" s="44" t="str">
        <f t="shared" si="1128"/>
        <v>Inviable Sanitariamente</v>
      </c>
      <c r="OUA476" s="44" t="str">
        <f t="shared" si="1128"/>
        <v>Inviable Sanitariamente</v>
      </c>
      <c r="OUB476" s="44" t="str">
        <f t="shared" si="1128"/>
        <v>Inviable Sanitariamente</v>
      </c>
      <c r="OUC476" s="44" t="str">
        <f t="shared" si="1128"/>
        <v>Inviable Sanitariamente</v>
      </c>
      <c r="OUD476" s="44" t="str">
        <f t="shared" si="1129"/>
        <v>Inviable Sanitariamente</v>
      </c>
      <c r="OUE476" s="44" t="str">
        <f t="shared" si="1129"/>
        <v>Inviable Sanitariamente</v>
      </c>
      <c r="OUF476" s="44" t="str">
        <f t="shared" si="1129"/>
        <v>Inviable Sanitariamente</v>
      </c>
      <c r="OUG476" s="44" t="str">
        <f t="shared" si="1129"/>
        <v>Inviable Sanitariamente</v>
      </c>
      <c r="OUH476" s="44" t="str">
        <f t="shared" si="1129"/>
        <v>Inviable Sanitariamente</v>
      </c>
      <c r="OUI476" s="44" t="str">
        <f t="shared" si="1129"/>
        <v>Inviable Sanitariamente</v>
      </c>
      <c r="OUJ476" s="44" t="str">
        <f t="shared" si="1129"/>
        <v>Inviable Sanitariamente</v>
      </c>
      <c r="OUK476" s="44" t="str">
        <f t="shared" si="1129"/>
        <v>Inviable Sanitariamente</v>
      </c>
      <c r="OUL476" s="44" t="str">
        <f t="shared" si="1129"/>
        <v>Inviable Sanitariamente</v>
      </c>
      <c r="OUM476" s="44" t="str">
        <f t="shared" si="1129"/>
        <v>Inviable Sanitariamente</v>
      </c>
      <c r="OUN476" s="44" t="str">
        <f t="shared" si="1130"/>
        <v>Inviable Sanitariamente</v>
      </c>
      <c r="OUO476" s="44" t="str">
        <f t="shared" si="1130"/>
        <v>Inviable Sanitariamente</v>
      </c>
      <c r="OUP476" s="44" t="str">
        <f t="shared" si="1130"/>
        <v>Inviable Sanitariamente</v>
      </c>
      <c r="OUQ476" s="44" t="str">
        <f t="shared" si="1130"/>
        <v>Inviable Sanitariamente</v>
      </c>
      <c r="OUR476" s="44" t="str">
        <f t="shared" si="1130"/>
        <v>Inviable Sanitariamente</v>
      </c>
      <c r="OUS476" s="44" t="str">
        <f t="shared" si="1130"/>
        <v>Inviable Sanitariamente</v>
      </c>
      <c r="OUT476" s="44" t="str">
        <f t="shared" si="1130"/>
        <v>Inviable Sanitariamente</v>
      </c>
      <c r="OUU476" s="44" t="str">
        <f t="shared" si="1130"/>
        <v>Inviable Sanitariamente</v>
      </c>
      <c r="OUV476" s="44" t="str">
        <f t="shared" si="1130"/>
        <v>Inviable Sanitariamente</v>
      </c>
      <c r="OUW476" s="44" t="str">
        <f t="shared" si="1130"/>
        <v>Inviable Sanitariamente</v>
      </c>
      <c r="OUX476" s="44" t="str">
        <f t="shared" si="1131"/>
        <v>Inviable Sanitariamente</v>
      </c>
      <c r="OUY476" s="44" t="str">
        <f t="shared" si="1131"/>
        <v>Inviable Sanitariamente</v>
      </c>
      <c r="OUZ476" s="44" t="str">
        <f t="shared" si="1131"/>
        <v>Inviable Sanitariamente</v>
      </c>
      <c r="OVA476" s="44" t="str">
        <f t="shared" si="1131"/>
        <v>Inviable Sanitariamente</v>
      </c>
      <c r="OVB476" s="44" t="str">
        <f t="shared" si="1131"/>
        <v>Inviable Sanitariamente</v>
      </c>
      <c r="OVC476" s="44" t="str">
        <f t="shared" si="1131"/>
        <v>Inviable Sanitariamente</v>
      </c>
      <c r="OVD476" s="44" t="str">
        <f t="shared" si="1131"/>
        <v>Inviable Sanitariamente</v>
      </c>
      <c r="OVE476" s="44" t="str">
        <f t="shared" si="1131"/>
        <v>Inviable Sanitariamente</v>
      </c>
      <c r="OVF476" s="44" t="str">
        <f t="shared" si="1131"/>
        <v>Inviable Sanitariamente</v>
      </c>
      <c r="OVG476" s="44" t="str">
        <f t="shared" si="1131"/>
        <v>Inviable Sanitariamente</v>
      </c>
      <c r="OVH476" s="44" t="str">
        <f t="shared" si="1132"/>
        <v>Inviable Sanitariamente</v>
      </c>
      <c r="OVI476" s="44" t="str">
        <f t="shared" si="1132"/>
        <v>Inviable Sanitariamente</v>
      </c>
      <c r="OVJ476" s="44" t="str">
        <f t="shared" si="1132"/>
        <v>Inviable Sanitariamente</v>
      </c>
      <c r="OVK476" s="44" t="str">
        <f t="shared" si="1132"/>
        <v>Inviable Sanitariamente</v>
      </c>
      <c r="OVL476" s="44" t="str">
        <f t="shared" si="1132"/>
        <v>Inviable Sanitariamente</v>
      </c>
      <c r="OVM476" s="44" t="str">
        <f t="shared" si="1132"/>
        <v>Inviable Sanitariamente</v>
      </c>
      <c r="OVN476" s="44" t="str">
        <f t="shared" si="1132"/>
        <v>Inviable Sanitariamente</v>
      </c>
      <c r="OVO476" s="44" t="str">
        <f t="shared" si="1132"/>
        <v>Inviable Sanitariamente</v>
      </c>
      <c r="OVP476" s="44" t="str">
        <f t="shared" si="1132"/>
        <v>Inviable Sanitariamente</v>
      </c>
      <c r="OVQ476" s="44" t="str">
        <f t="shared" si="1132"/>
        <v>Inviable Sanitariamente</v>
      </c>
      <c r="OVR476" s="44" t="str">
        <f t="shared" si="1133"/>
        <v>Inviable Sanitariamente</v>
      </c>
      <c r="OVS476" s="44" t="str">
        <f t="shared" si="1133"/>
        <v>Inviable Sanitariamente</v>
      </c>
      <c r="OVT476" s="44" t="str">
        <f t="shared" si="1133"/>
        <v>Inviable Sanitariamente</v>
      </c>
      <c r="OVU476" s="44" t="str">
        <f t="shared" si="1133"/>
        <v>Inviable Sanitariamente</v>
      </c>
      <c r="OVV476" s="44" t="str">
        <f t="shared" si="1133"/>
        <v>Inviable Sanitariamente</v>
      </c>
      <c r="OVW476" s="44" t="str">
        <f t="shared" si="1133"/>
        <v>Inviable Sanitariamente</v>
      </c>
      <c r="OVX476" s="44" t="str">
        <f t="shared" si="1133"/>
        <v>Inviable Sanitariamente</v>
      </c>
      <c r="OVY476" s="44" t="str">
        <f t="shared" si="1133"/>
        <v>Inviable Sanitariamente</v>
      </c>
      <c r="OVZ476" s="44" t="str">
        <f t="shared" si="1133"/>
        <v>Inviable Sanitariamente</v>
      </c>
      <c r="OWA476" s="44" t="str">
        <f t="shared" si="1133"/>
        <v>Inviable Sanitariamente</v>
      </c>
      <c r="OWB476" s="44" t="str">
        <f t="shared" si="1134"/>
        <v>Inviable Sanitariamente</v>
      </c>
      <c r="OWC476" s="44" t="str">
        <f t="shared" si="1134"/>
        <v>Inviable Sanitariamente</v>
      </c>
      <c r="OWD476" s="44" t="str">
        <f t="shared" si="1134"/>
        <v>Inviable Sanitariamente</v>
      </c>
      <c r="OWE476" s="44" t="str">
        <f t="shared" si="1134"/>
        <v>Inviable Sanitariamente</v>
      </c>
      <c r="OWF476" s="44" t="str">
        <f t="shared" si="1134"/>
        <v>Inviable Sanitariamente</v>
      </c>
      <c r="OWG476" s="44" t="str">
        <f t="shared" si="1134"/>
        <v>Inviable Sanitariamente</v>
      </c>
      <c r="OWH476" s="44" t="str">
        <f t="shared" si="1134"/>
        <v>Inviable Sanitariamente</v>
      </c>
      <c r="OWI476" s="44" t="str">
        <f t="shared" si="1134"/>
        <v>Inviable Sanitariamente</v>
      </c>
      <c r="OWJ476" s="44" t="str">
        <f t="shared" si="1134"/>
        <v>Inviable Sanitariamente</v>
      </c>
      <c r="OWK476" s="44" t="str">
        <f t="shared" si="1134"/>
        <v>Inviable Sanitariamente</v>
      </c>
      <c r="OWL476" s="44" t="str">
        <f t="shared" si="1135"/>
        <v>Inviable Sanitariamente</v>
      </c>
      <c r="OWM476" s="44" t="str">
        <f t="shared" si="1135"/>
        <v>Inviable Sanitariamente</v>
      </c>
      <c r="OWN476" s="44" t="str">
        <f t="shared" si="1135"/>
        <v>Inviable Sanitariamente</v>
      </c>
      <c r="OWO476" s="44" t="str">
        <f t="shared" si="1135"/>
        <v>Inviable Sanitariamente</v>
      </c>
      <c r="OWP476" s="44" t="str">
        <f t="shared" si="1135"/>
        <v>Inviable Sanitariamente</v>
      </c>
      <c r="OWQ476" s="44" t="str">
        <f t="shared" si="1135"/>
        <v>Inviable Sanitariamente</v>
      </c>
      <c r="OWR476" s="44" t="str">
        <f t="shared" si="1135"/>
        <v>Inviable Sanitariamente</v>
      </c>
      <c r="OWS476" s="44" t="str">
        <f t="shared" si="1135"/>
        <v>Inviable Sanitariamente</v>
      </c>
      <c r="OWT476" s="44" t="str">
        <f t="shared" si="1135"/>
        <v>Inviable Sanitariamente</v>
      </c>
      <c r="OWU476" s="44" t="str">
        <f t="shared" si="1135"/>
        <v>Inviable Sanitariamente</v>
      </c>
      <c r="OWV476" s="44" t="str">
        <f t="shared" si="1136"/>
        <v>Inviable Sanitariamente</v>
      </c>
      <c r="OWW476" s="44" t="str">
        <f t="shared" si="1136"/>
        <v>Inviable Sanitariamente</v>
      </c>
      <c r="OWX476" s="44" t="str">
        <f t="shared" si="1136"/>
        <v>Inviable Sanitariamente</v>
      </c>
      <c r="OWY476" s="44" t="str">
        <f t="shared" si="1136"/>
        <v>Inviable Sanitariamente</v>
      </c>
      <c r="OWZ476" s="44" t="str">
        <f t="shared" si="1136"/>
        <v>Inviable Sanitariamente</v>
      </c>
      <c r="OXA476" s="44" t="str">
        <f t="shared" si="1136"/>
        <v>Inviable Sanitariamente</v>
      </c>
      <c r="OXB476" s="44" t="str">
        <f t="shared" si="1136"/>
        <v>Inviable Sanitariamente</v>
      </c>
      <c r="OXC476" s="44" t="str">
        <f t="shared" si="1136"/>
        <v>Inviable Sanitariamente</v>
      </c>
      <c r="OXD476" s="44" t="str">
        <f t="shared" si="1136"/>
        <v>Inviable Sanitariamente</v>
      </c>
      <c r="OXE476" s="44" t="str">
        <f t="shared" si="1136"/>
        <v>Inviable Sanitariamente</v>
      </c>
      <c r="OXF476" s="44" t="str">
        <f t="shared" si="1137"/>
        <v>Inviable Sanitariamente</v>
      </c>
      <c r="OXG476" s="44" t="str">
        <f t="shared" si="1137"/>
        <v>Inviable Sanitariamente</v>
      </c>
      <c r="OXH476" s="44" t="str">
        <f t="shared" si="1137"/>
        <v>Inviable Sanitariamente</v>
      </c>
      <c r="OXI476" s="44" t="str">
        <f t="shared" si="1137"/>
        <v>Inviable Sanitariamente</v>
      </c>
      <c r="OXJ476" s="44" t="str">
        <f t="shared" si="1137"/>
        <v>Inviable Sanitariamente</v>
      </c>
      <c r="OXK476" s="44" t="str">
        <f t="shared" si="1137"/>
        <v>Inviable Sanitariamente</v>
      </c>
      <c r="OXL476" s="44" t="str">
        <f t="shared" si="1137"/>
        <v>Inviable Sanitariamente</v>
      </c>
      <c r="OXM476" s="44" t="str">
        <f t="shared" si="1137"/>
        <v>Inviable Sanitariamente</v>
      </c>
      <c r="OXN476" s="44" t="str">
        <f t="shared" si="1137"/>
        <v>Inviable Sanitariamente</v>
      </c>
      <c r="OXO476" s="44" t="str">
        <f t="shared" si="1137"/>
        <v>Inviable Sanitariamente</v>
      </c>
      <c r="OXP476" s="44" t="str">
        <f t="shared" si="1138"/>
        <v>Inviable Sanitariamente</v>
      </c>
      <c r="OXQ476" s="44" t="str">
        <f t="shared" si="1138"/>
        <v>Inviable Sanitariamente</v>
      </c>
      <c r="OXR476" s="44" t="str">
        <f t="shared" si="1138"/>
        <v>Inviable Sanitariamente</v>
      </c>
      <c r="OXS476" s="44" t="str">
        <f t="shared" si="1138"/>
        <v>Inviable Sanitariamente</v>
      </c>
      <c r="OXT476" s="44" t="str">
        <f t="shared" si="1138"/>
        <v>Inviable Sanitariamente</v>
      </c>
      <c r="OXU476" s="44" t="str">
        <f t="shared" si="1138"/>
        <v>Inviable Sanitariamente</v>
      </c>
      <c r="OXV476" s="44" t="str">
        <f t="shared" si="1138"/>
        <v>Inviable Sanitariamente</v>
      </c>
      <c r="OXW476" s="44" t="str">
        <f t="shared" si="1138"/>
        <v>Inviable Sanitariamente</v>
      </c>
      <c r="OXX476" s="44" t="str">
        <f t="shared" si="1138"/>
        <v>Inviable Sanitariamente</v>
      </c>
      <c r="OXY476" s="44" t="str">
        <f t="shared" si="1138"/>
        <v>Inviable Sanitariamente</v>
      </c>
      <c r="OXZ476" s="44" t="str">
        <f t="shared" si="1139"/>
        <v>Inviable Sanitariamente</v>
      </c>
      <c r="OYA476" s="44" t="str">
        <f t="shared" si="1139"/>
        <v>Inviable Sanitariamente</v>
      </c>
      <c r="OYB476" s="44" t="str">
        <f t="shared" si="1139"/>
        <v>Inviable Sanitariamente</v>
      </c>
      <c r="OYC476" s="44" t="str">
        <f t="shared" si="1139"/>
        <v>Inviable Sanitariamente</v>
      </c>
      <c r="OYD476" s="44" t="str">
        <f t="shared" si="1139"/>
        <v>Inviable Sanitariamente</v>
      </c>
      <c r="OYE476" s="44" t="str">
        <f t="shared" si="1139"/>
        <v>Inviable Sanitariamente</v>
      </c>
      <c r="OYF476" s="44" t="str">
        <f t="shared" si="1139"/>
        <v>Inviable Sanitariamente</v>
      </c>
      <c r="OYG476" s="44" t="str">
        <f t="shared" si="1139"/>
        <v>Inviable Sanitariamente</v>
      </c>
      <c r="OYH476" s="44" t="str">
        <f t="shared" si="1139"/>
        <v>Inviable Sanitariamente</v>
      </c>
      <c r="OYI476" s="44" t="str">
        <f t="shared" si="1139"/>
        <v>Inviable Sanitariamente</v>
      </c>
      <c r="OYJ476" s="44" t="str">
        <f t="shared" si="1140"/>
        <v>Inviable Sanitariamente</v>
      </c>
      <c r="OYK476" s="44" t="str">
        <f t="shared" si="1140"/>
        <v>Inviable Sanitariamente</v>
      </c>
      <c r="OYL476" s="44" t="str">
        <f t="shared" si="1140"/>
        <v>Inviable Sanitariamente</v>
      </c>
      <c r="OYM476" s="44" t="str">
        <f t="shared" si="1140"/>
        <v>Inviable Sanitariamente</v>
      </c>
      <c r="OYN476" s="44" t="str">
        <f t="shared" si="1140"/>
        <v>Inviable Sanitariamente</v>
      </c>
      <c r="OYO476" s="44" t="str">
        <f t="shared" si="1140"/>
        <v>Inviable Sanitariamente</v>
      </c>
      <c r="OYP476" s="44" t="str">
        <f t="shared" si="1140"/>
        <v>Inviable Sanitariamente</v>
      </c>
      <c r="OYQ476" s="44" t="str">
        <f t="shared" si="1140"/>
        <v>Inviable Sanitariamente</v>
      </c>
      <c r="OYR476" s="44" t="str">
        <f t="shared" si="1140"/>
        <v>Inviable Sanitariamente</v>
      </c>
      <c r="OYS476" s="44" t="str">
        <f t="shared" si="1140"/>
        <v>Inviable Sanitariamente</v>
      </c>
      <c r="OYT476" s="44" t="str">
        <f t="shared" si="1141"/>
        <v>Inviable Sanitariamente</v>
      </c>
      <c r="OYU476" s="44" t="str">
        <f t="shared" si="1141"/>
        <v>Inviable Sanitariamente</v>
      </c>
      <c r="OYV476" s="44" t="str">
        <f t="shared" si="1141"/>
        <v>Inviable Sanitariamente</v>
      </c>
      <c r="OYW476" s="44" t="str">
        <f t="shared" si="1141"/>
        <v>Inviable Sanitariamente</v>
      </c>
      <c r="OYX476" s="44" t="str">
        <f t="shared" si="1141"/>
        <v>Inviable Sanitariamente</v>
      </c>
      <c r="OYY476" s="44" t="str">
        <f t="shared" si="1141"/>
        <v>Inviable Sanitariamente</v>
      </c>
      <c r="OYZ476" s="44" t="str">
        <f t="shared" si="1141"/>
        <v>Inviable Sanitariamente</v>
      </c>
      <c r="OZA476" s="44" t="str">
        <f t="shared" si="1141"/>
        <v>Inviable Sanitariamente</v>
      </c>
      <c r="OZB476" s="44" t="str">
        <f t="shared" si="1141"/>
        <v>Inviable Sanitariamente</v>
      </c>
      <c r="OZC476" s="44" t="str">
        <f t="shared" si="1141"/>
        <v>Inviable Sanitariamente</v>
      </c>
      <c r="OZD476" s="44" t="str">
        <f t="shared" si="1142"/>
        <v>Inviable Sanitariamente</v>
      </c>
      <c r="OZE476" s="44" t="str">
        <f t="shared" si="1142"/>
        <v>Inviable Sanitariamente</v>
      </c>
      <c r="OZF476" s="44" t="str">
        <f t="shared" si="1142"/>
        <v>Inviable Sanitariamente</v>
      </c>
      <c r="OZG476" s="44" t="str">
        <f t="shared" si="1142"/>
        <v>Inviable Sanitariamente</v>
      </c>
      <c r="OZH476" s="44" t="str">
        <f t="shared" si="1142"/>
        <v>Inviable Sanitariamente</v>
      </c>
      <c r="OZI476" s="44" t="str">
        <f t="shared" si="1142"/>
        <v>Inviable Sanitariamente</v>
      </c>
      <c r="OZJ476" s="44" t="str">
        <f t="shared" si="1142"/>
        <v>Inviable Sanitariamente</v>
      </c>
      <c r="OZK476" s="44" t="str">
        <f t="shared" si="1142"/>
        <v>Inviable Sanitariamente</v>
      </c>
      <c r="OZL476" s="44" t="str">
        <f t="shared" si="1142"/>
        <v>Inviable Sanitariamente</v>
      </c>
      <c r="OZM476" s="44" t="str">
        <f t="shared" si="1142"/>
        <v>Inviable Sanitariamente</v>
      </c>
      <c r="OZN476" s="44" t="str">
        <f t="shared" si="1143"/>
        <v>Inviable Sanitariamente</v>
      </c>
      <c r="OZO476" s="44" t="str">
        <f t="shared" si="1143"/>
        <v>Inviable Sanitariamente</v>
      </c>
      <c r="OZP476" s="44" t="str">
        <f t="shared" si="1143"/>
        <v>Inviable Sanitariamente</v>
      </c>
      <c r="OZQ476" s="44" t="str">
        <f t="shared" si="1143"/>
        <v>Inviable Sanitariamente</v>
      </c>
      <c r="OZR476" s="44" t="str">
        <f t="shared" si="1143"/>
        <v>Inviable Sanitariamente</v>
      </c>
      <c r="OZS476" s="44" t="str">
        <f t="shared" si="1143"/>
        <v>Inviable Sanitariamente</v>
      </c>
      <c r="OZT476" s="44" t="str">
        <f t="shared" si="1143"/>
        <v>Inviable Sanitariamente</v>
      </c>
      <c r="OZU476" s="44" t="str">
        <f t="shared" si="1143"/>
        <v>Inviable Sanitariamente</v>
      </c>
      <c r="OZV476" s="44" t="str">
        <f t="shared" si="1143"/>
        <v>Inviable Sanitariamente</v>
      </c>
      <c r="OZW476" s="44" t="str">
        <f t="shared" si="1143"/>
        <v>Inviable Sanitariamente</v>
      </c>
      <c r="OZX476" s="44" t="str">
        <f t="shared" si="1144"/>
        <v>Inviable Sanitariamente</v>
      </c>
      <c r="OZY476" s="44" t="str">
        <f t="shared" si="1144"/>
        <v>Inviable Sanitariamente</v>
      </c>
      <c r="OZZ476" s="44" t="str">
        <f t="shared" si="1144"/>
        <v>Inviable Sanitariamente</v>
      </c>
      <c r="PAA476" s="44" t="str">
        <f t="shared" si="1144"/>
        <v>Inviable Sanitariamente</v>
      </c>
      <c r="PAB476" s="44" t="str">
        <f t="shared" si="1144"/>
        <v>Inviable Sanitariamente</v>
      </c>
      <c r="PAC476" s="44" t="str">
        <f t="shared" si="1144"/>
        <v>Inviable Sanitariamente</v>
      </c>
      <c r="PAD476" s="44" t="str">
        <f t="shared" si="1144"/>
        <v>Inviable Sanitariamente</v>
      </c>
      <c r="PAE476" s="44" t="str">
        <f t="shared" si="1144"/>
        <v>Inviable Sanitariamente</v>
      </c>
      <c r="PAF476" s="44" t="str">
        <f t="shared" si="1144"/>
        <v>Inviable Sanitariamente</v>
      </c>
      <c r="PAG476" s="44" t="str">
        <f t="shared" si="1144"/>
        <v>Inviable Sanitariamente</v>
      </c>
      <c r="PAH476" s="44" t="str">
        <f t="shared" si="1145"/>
        <v>Inviable Sanitariamente</v>
      </c>
      <c r="PAI476" s="44" t="str">
        <f t="shared" si="1145"/>
        <v>Inviable Sanitariamente</v>
      </c>
      <c r="PAJ476" s="44" t="str">
        <f t="shared" si="1145"/>
        <v>Inviable Sanitariamente</v>
      </c>
      <c r="PAK476" s="44" t="str">
        <f t="shared" si="1145"/>
        <v>Inviable Sanitariamente</v>
      </c>
      <c r="PAL476" s="44" t="str">
        <f t="shared" si="1145"/>
        <v>Inviable Sanitariamente</v>
      </c>
      <c r="PAM476" s="44" t="str">
        <f t="shared" si="1145"/>
        <v>Inviable Sanitariamente</v>
      </c>
      <c r="PAN476" s="44" t="str">
        <f t="shared" si="1145"/>
        <v>Inviable Sanitariamente</v>
      </c>
      <c r="PAO476" s="44" t="str">
        <f t="shared" si="1145"/>
        <v>Inviable Sanitariamente</v>
      </c>
      <c r="PAP476" s="44" t="str">
        <f t="shared" si="1145"/>
        <v>Inviable Sanitariamente</v>
      </c>
      <c r="PAQ476" s="44" t="str">
        <f t="shared" si="1145"/>
        <v>Inviable Sanitariamente</v>
      </c>
      <c r="PAR476" s="44" t="str">
        <f t="shared" si="1146"/>
        <v>Inviable Sanitariamente</v>
      </c>
      <c r="PAS476" s="44" t="str">
        <f t="shared" si="1146"/>
        <v>Inviable Sanitariamente</v>
      </c>
      <c r="PAT476" s="44" t="str">
        <f t="shared" si="1146"/>
        <v>Inviable Sanitariamente</v>
      </c>
      <c r="PAU476" s="44" t="str">
        <f t="shared" si="1146"/>
        <v>Inviable Sanitariamente</v>
      </c>
      <c r="PAV476" s="44" t="str">
        <f t="shared" si="1146"/>
        <v>Inviable Sanitariamente</v>
      </c>
      <c r="PAW476" s="44" t="str">
        <f t="shared" si="1146"/>
        <v>Inviable Sanitariamente</v>
      </c>
      <c r="PAX476" s="44" t="str">
        <f t="shared" si="1146"/>
        <v>Inviable Sanitariamente</v>
      </c>
      <c r="PAY476" s="44" t="str">
        <f t="shared" si="1146"/>
        <v>Inviable Sanitariamente</v>
      </c>
      <c r="PAZ476" s="44" t="str">
        <f t="shared" si="1146"/>
        <v>Inviable Sanitariamente</v>
      </c>
      <c r="PBA476" s="44" t="str">
        <f t="shared" si="1146"/>
        <v>Inviable Sanitariamente</v>
      </c>
      <c r="PBB476" s="44" t="str">
        <f t="shared" si="1147"/>
        <v>Inviable Sanitariamente</v>
      </c>
      <c r="PBC476" s="44" t="str">
        <f t="shared" si="1147"/>
        <v>Inviable Sanitariamente</v>
      </c>
      <c r="PBD476" s="44" t="str">
        <f t="shared" si="1147"/>
        <v>Inviable Sanitariamente</v>
      </c>
      <c r="PBE476" s="44" t="str">
        <f t="shared" si="1147"/>
        <v>Inviable Sanitariamente</v>
      </c>
      <c r="PBF476" s="44" t="str">
        <f t="shared" si="1147"/>
        <v>Inviable Sanitariamente</v>
      </c>
      <c r="PBG476" s="44" t="str">
        <f t="shared" si="1147"/>
        <v>Inviable Sanitariamente</v>
      </c>
      <c r="PBH476" s="44" t="str">
        <f t="shared" si="1147"/>
        <v>Inviable Sanitariamente</v>
      </c>
      <c r="PBI476" s="44" t="str">
        <f t="shared" si="1147"/>
        <v>Inviable Sanitariamente</v>
      </c>
      <c r="PBJ476" s="44" t="str">
        <f t="shared" si="1147"/>
        <v>Inviable Sanitariamente</v>
      </c>
      <c r="PBK476" s="44" t="str">
        <f t="shared" si="1147"/>
        <v>Inviable Sanitariamente</v>
      </c>
      <c r="PBL476" s="44" t="str">
        <f t="shared" si="1148"/>
        <v>Inviable Sanitariamente</v>
      </c>
      <c r="PBM476" s="44" t="str">
        <f t="shared" si="1148"/>
        <v>Inviable Sanitariamente</v>
      </c>
      <c r="PBN476" s="44" t="str">
        <f t="shared" si="1148"/>
        <v>Inviable Sanitariamente</v>
      </c>
      <c r="PBO476" s="44" t="str">
        <f t="shared" si="1148"/>
        <v>Inviable Sanitariamente</v>
      </c>
      <c r="PBP476" s="44" t="str">
        <f t="shared" si="1148"/>
        <v>Inviable Sanitariamente</v>
      </c>
      <c r="PBQ476" s="44" t="str">
        <f t="shared" si="1148"/>
        <v>Inviable Sanitariamente</v>
      </c>
      <c r="PBR476" s="44" t="str">
        <f t="shared" si="1148"/>
        <v>Inviable Sanitariamente</v>
      </c>
      <c r="PBS476" s="44" t="str">
        <f t="shared" si="1148"/>
        <v>Inviable Sanitariamente</v>
      </c>
      <c r="PBT476" s="44" t="str">
        <f t="shared" si="1148"/>
        <v>Inviable Sanitariamente</v>
      </c>
      <c r="PBU476" s="44" t="str">
        <f t="shared" si="1148"/>
        <v>Inviable Sanitariamente</v>
      </c>
      <c r="PBV476" s="44" t="str">
        <f t="shared" si="1149"/>
        <v>Inviable Sanitariamente</v>
      </c>
      <c r="PBW476" s="44" t="str">
        <f t="shared" si="1149"/>
        <v>Inviable Sanitariamente</v>
      </c>
      <c r="PBX476" s="44" t="str">
        <f t="shared" si="1149"/>
        <v>Inviable Sanitariamente</v>
      </c>
      <c r="PBY476" s="44" t="str">
        <f t="shared" si="1149"/>
        <v>Inviable Sanitariamente</v>
      </c>
      <c r="PBZ476" s="44" t="str">
        <f t="shared" si="1149"/>
        <v>Inviable Sanitariamente</v>
      </c>
      <c r="PCA476" s="44" t="str">
        <f t="shared" si="1149"/>
        <v>Inviable Sanitariamente</v>
      </c>
      <c r="PCB476" s="44" t="str">
        <f t="shared" si="1149"/>
        <v>Inviable Sanitariamente</v>
      </c>
      <c r="PCC476" s="44" t="str">
        <f t="shared" si="1149"/>
        <v>Inviable Sanitariamente</v>
      </c>
      <c r="PCD476" s="44" t="str">
        <f t="shared" si="1149"/>
        <v>Inviable Sanitariamente</v>
      </c>
      <c r="PCE476" s="44" t="str">
        <f t="shared" si="1149"/>
        <v>Inviable Sanitariamente</v>
      </c>
      <c r="PCF476" s="44" t="str">
        <f t="shared" si="1150"/>
        <v>Inviable Sanitariamente</v>
      </c>
      <c r="PCG476" s="44" t="str">
        <f t="shared" si="1150"/>
        <v>Inviable Sanitariamente</v>
      </c>
      <c r="PCH476" s="44" t="str">
        <f t="shared" si="1150"/>
        <v>Inviable Sanitariamente</v>
      </c>
      <c r="PCI476" s="44" t="str">
        <f t="shared" si="1150"/>
        <v>Inviable Sanitariamente</v>
      </c>
      <c r="PCJ476" s="44" t="str">
        <f t="shared" si="1150"/>
        <v>Inviable Sanitariamente</v>
      </c>
      <c r="PCK476" s="44" t="str">
        <f t="shared" si="1150"/>
        <v>Inviable Sanitariamente</v>
      </c>
      <c r="PCL476" s="44" t="str">
        <f t="shared" si="1150"/>
        <v>Inviable Sanitariamente</v>
      </c>
      <c r="PCM476" s="44" t="str">
        <f t="shared" si="1150"/>
        <v>Inviable Sanitariamente</v>
      </c>
      <c r="PCN476" s="44" t="str">
        <f t="shared" si="1150"/>
        <v>Inviable Sanitariamente</v>
      </c>
      <c r="PCO476" s="44" t="str">
        <f t="shared" si="1150"/>
        <v>Inviable Sanitariamente</v>
      </c>
      <c r="PCP476" s="44" t="str">
        <f t="shared" si="1151"/>
        <v>Inviable Sanitariamente</v>
      </c>
      <c r="PCQ476" s="44" t="str">
        <f t="shared" si="1151"/>
        <v>Inviable Sanitariamente</v>
      </c>
      <c r="PCR476" s="44" t="str">
        <f t="shared" si="1151"/>
        <v>Inviable Sanitariamente</v>
      </c>
      <c r="PCS476" s="44" t="str">
        <f t="shared" si="1151"/>
        <v>Inviable Sanitariamente</v>
      </c>
      <c r="PCT476" s="44" t="str">
        <f t="shared" si="1151"/>
        <v>Inviable Sanitariamente</v>
      </c>
      <c r="PCU476" s="44" t="str">
        <f t="shared" si="1151"/>
        <v>Inviable Sanitariamente</v>
      </c>
      <c r="PCV476" s="44" t="str">
        <f t="shared" si="1151"/>
        <v>Inviable Sanitariamente</v>
      </c>
      <c r="PCW476" s="44" t="str">
        <f t="shared" si="1151"/>
        <v>Inviable Sanitariamente</v>
      </c>
      <c r="PCX476" s="44" t="str">
        <f t="shared" si="1151"/>
        <v>Inviable Sanitariamente</v>
      </c>
      <c r="PCY476" s="44" t="str">
        <f t="shared" si="1151"/>
        <v>Inviable Sanitariamente</v>
      </c>
      <c r="PCZ476" s="44" t="str">
        <f t="shared" si="1152"/>
        <v>Inviable Sanitariamente</v>
      </c>
      <c r="PDA476" s="44" t="str">
        <f t="shared" si="1152"/>
        <v>Inviable Sanitariamente</v>
      </c>
      <c r="PDB476" s="44" t="str">
        <f t="shared" si="1152"/>
        <v>Inviable Sanitariamente</v>
      </c>
      <c r="PDC476" s="44" t="str">
        <f t="shared" si="1152"/>
        <v>Inviable Sanitariamente</v>
      </c>
      <c r="PDD476" s="44" t="str">
        <f t="shared" si="1152"/>
        <v>Inviable Sanitariamente</v>
      </c>
      <c r="PDE476" s="44" t="str">
        <f t="shared" si="1152"/>
        <v>Inviable Sanitariamente</v>
      </c>
      <c r="PDF476" s="44" t="str">
        <f t="shared" si="1152"/>
        <v>Inviable Sanitariamente</v>
      </c>
      <c r="PDG476" s="44" t="str">
        <f t="shared" si="1152"/>
        <v>Inviable Sanitariamente</v>
      </c>
      <c r="PDH476" s="44" t="str">
        <f t="shared" si="1152"/>
        <v>Inviable Sanitariamente</v>
      </c>
      <c r="PDI476" s="44" t="str">
        <f t="shared" si="1152"/>
        <v>Inviable Sanitariamente</v>
      </c>
      <c r="PDJ476" s="44" t="str">
        <f t="shared" si="1153"/>
        <v>Inviable Sanitariamente</v>
      </c>
      <c r="PDK476" s="44" t="str">
        <f t="shared" si="1153"/>
        <v>Inviable Sanitariamente</v>
      </c>
      <c r="PDL476" s="44" t="str">
        <f t="shared" si="1153"/>
        <v>Inviable Sanitariamente</v>
      </c>
      <c r="PDM476" s="44" t="str">
        <f t="shared" si="1153"/>
        <v>Inviable Sanitariamente</v>
      </c>
      <c r="PDN476" s="44" t="str">
        <f t="shared" si="1153"/>
        <v>Inviable Sanitariamente</v>
      </c>
      <c r="PDO476" s="44" t="str">
        <f t="shared" si="1153"/>
        <v>Inviable Sanitariamente</v>
      </c>
      <c r="PDP476" s="44" t="str">
        <f t="shared" si="1153"/>
        <v>Inviable Sanitariamente</v>
      </c>
      <c r="PDQ476" s="44" t="str">
        <f t="shared" si="1153"/>
        <v>Inviable Sanitariamente</v>
      </c>
      <c r="PDR476" s="44" t="str">
        <f t="shared" si="1153"/>
        <v>Inviable Sanitariamente</v>
      </c>
      <c r="PDS476" s="44" t="str">
        <f t="shared" si="1153"/>
        <v>Inviable Sanitariamente</v>
      </c>
      <c r="PDT476" s="44" t="str">
        <f t="shared" si="1154"/>
        <v>Inviable Sanitariamente</v>
      </c>
      <c r="PDU476" s="44" t="str">
        <f t="shared" si="1154"/>
        <v>Inviable Sanitariamente</v>
      </c>
      <c r="PDV476" s="44" t="str">
        <f t="shared" si="1154"/>
        <v>Inviable Sanitariamente</v>
      </c>
      <c r="PDW476" s="44" t="str">
        <f t="shared" si="1154"/>
        <v>Inviable Sanitariamente</v>
      </c>
      <c r="PDX476" s="44" t="str">
        <f t="shared" si="1154"/>
        <v>Inviable Sanitariamente</v>
      </c>
      <c r="PDY476" s="44" t="str">
        <f t="shared" si="1154"/>
        <v>Inviable Sanitariamente</v>
      </c>
      <c r="PDZ476" s="44" t="str">
        <f t="shared" si="1154"/>
        <v>Inviable Sanitariamente</v>
      </c>
      <c r="PEA476" s="44" t="str">
        <f t="shared" si="1154"/>
        <v>Inviable Sanitariamente</v>
      </c>
      <c r="PEB476" s="44" t="str">
        <f t="shared" si="1154"/>
        <v>Inviable Sanitariamente</v>
      </c>
      <c r="PEC476" s="44" t="str">
        <f t="shared" si="1154"/>
        <v>Inviable Sanitariamente</v>
      </c>
      <c r="PED476" s="44" t="str">
        <f t="shared" si="1155"/>
        <v>Inviable Sanitariamente</v>
      </c>
      <c r="PEE476" s="44" t="str">
        <f t="shared" si="1155"/>
        <v>Inviable Sanitariamente</v>
      </c>
      <c r="PEF476" s="44" t="str">
        <f t="shared" si="1155"/>
        <v>Inviable Sanitariamente</v>
      </c>
      <c r="PEG476" s="44" t="str">
        <f t="shared" si="1155"/>
        <v>Inviable Sanitariamente</v>
      </c>
      <c r="PEH476" s="44" t="str">
        <f t="shared" si="1155"/>
        <v>Inviable Sanitariamente</v>
      </c>
      <c r="PEI476" s="44" t="str">
        <f t="shared" si="1155"/>
        <v>Inviable Sanitariamente</v>
      </c>
      <c r="PEJ476" s="44" t="str">
        <f t="shared" si="1155"/>
        <v>Inviable Sanitariamente</v>
      </c>
      <c r="PEK476" s="44" t="str">
        <f t="shared" si="1155"/>
        <v>Inviable Sanitariamente</v>
      </c>
      <c r="PEL476" s="44" t="str">
        <f t="shared" si="1155"/>
        <v>Inviable Sanitariamente</v>
      </c>
      <c r="PEM476" s="44" t="str">
        <f t="shared" si="1155"/>
        <v>Inviable Sanitariamente</v>
      </c>
      <c r="PEN476" s="44" t="str">
        <f t="shared" si="1156"/>
        <v>Inviable Sanitariamente</v>
      </c>
      <c r="PEO476" s="44" t="str">
        <f t="shared" si="1156"/>
        <v>Inviable Sanitariamente</v>
      </c>
      <c r="PEP476" s="44" t="str">
        <f t="shared" si="1156"/>
        <v>Inviable Sanitariamente</v>
      </c>
      <c r="PEQ476" s="44" t="str">
        <f t="shared" si="1156"/>
        <v>Inviable Sanitariamente</v>
      </c>
      <c r="PER476" s="44" t="str">
        <f t="shared" si="1156"/>
        <v>Inviable Sanitariamente</v>
      </c>
      <c r="PES476" s="44" t="str">
        <f t="shared" si="1156"/>
        <v>Inviable Sanitariamente</v>
      </c>
      <c r="PET476" s="44" t="str">
        <f t="shared" si="1156"/>
        <v>Inviable Sanitariamente</v>
      </c>
      <c r="PEU476" s="44" t="str">
        <f t="shared" si="1156"/>
        <v>Inviable Sanitariamente</v>
      </c>
      <c r="PEV476" s="44" t="str">
        <f t="shared" si="1156"/>
        <v>Inviable Sanitariamente</v>
      </c>
      <c r="PEW476" s="44" t="str">
        <f t="shared" si="1156"/>
        <v>Inviable Sanitariamente</v>
      </c>
      <c r="PEX476" s="44" t="str">
        <f t="shared" si="1157"/>
        <v>Inviable Sanitariamente</v>
      </c>
      <c r="PEY476" s="44" t="str">
        <f t="shared" si="1157"/>
        <v>Inviable Sanitariamente</v>
      </c>
      <c r="PEZ476" s="44" t="str">
        <f t="shared" si="1157"/>
        <v>Inviable Sanitariamente</v>
      </c>
      <c r="PFA476" s="44" t="str">
        <f t="shared" si="1157"/>
        <v>Inviable Sanitariamente</v>
      </c>
      <c r="PFB476" s="44" t="str">
        <f t="shared" si="1157"/>
        <v>Inviable Sanitariamente</v>
      </c>
      <c r="PFC476" s="44" t="str">
        <f t="shared" si="1157"/>
        <v>Inviable Sanitariamente</v>
      </c>
      <c r="PFD476" s="44" t="str">
        <f t="shared" si="1157"/>
        <v>Inviable Sanitariamente</v>
      </c>
      <c r="PFE476" s="44" t="str">
        <f t="shared" si="1157"/>
        <v>Inviable Sanitariamente</v>
      </c>
      <c r="PFF476" s="44" t="str">
        <f t="shared" si="1157"/>
        <v>Inviable Sanitariamente</v>
      </c>
      <c r="PFG476" s="44" t="str">
        <f t="shared" si="1157"/>
        <v>Inviable Sanitariamente</v>
      </c>
      <c r="PFH476" s="44" t="str">
        <f t="shared" si="1158"/>
        <v>Inviable Sanitariamente</v>
      </c>
      <c r="PFI476" s="44" t="str">
        <f t="shared" si="1158"/>
        <v>Inviable Sanitariamente</v>
      </c>
      <c r="PFJ476" s="44" t="str">
        <f t="shared" si="1158"/>
        <v>Inviable Sanitariamente</v>
      </c>
      <c r="PFK476" s="44" t="str">
        <f t="shared" si="1158"/>
        <v>Inviable Sanitariamente</v>
      </c>
      <c r="PFL476" s="44" t="str">
        <f t="shared" si="1158"/>
        <v>Inviable Sanitariamente</v>
      </c>
      <c r="PFM476" s="44" t="str">
        <f t="shared" si="1158"/>
        <v>Inviable Sanitariamente</v>
      </c>
      <c r="PFN476" s="44" t="str">
        <f t="shared" si="1158"/>
        <v>Inviable Sanitariamente</v>
      </c>
      <c r="PFO476" s="44" t="str">
        <f t="shared" si="1158"/>
        <v>Inviable Sanitariamente</v>
      </c>
      <c r="PFP476" s="44" t="str">
        <f t="shared" si="1158"/>
        <v>Inviable Sanitariamente</v>
      </c>
      <c r="PFQ476" s="44" t="str">
        <f t="shared" si="1158"/>
        <v>Inviable Sanitariamente</v>
      </c>
      <c r="PFR476" s="44" t="str">
        <f t="shared" si="1159"/>
        <v>Inviable Sanitariamente</v>
      </c>
      <c r="PFS476" s="44" t="str">
        <f t="shared" si="1159"/>
        <v>Inviable Sanitariamente</v>
      </c>
      <c r="PFT476" s="44" t="str">
        <f t="shared" si="1159"/>
        <v>Inviable Sanitariamente</v>
      </c>
      <c r="PFU476" s="44" t="str">
        <f t="shared" si="1159"/>
        <v>Inviable Sanitariamente</v>
      </c>
      <c r="PFV476" s="44" t="str">
        <f t="shared" si="1159"/>
        <v>Inviable Sanitariamente</v>
      </c>
      <c r="PFW476" s="44" t="str">
        <f t="shared" si="1159"/>
        <v>Inviable Sanitariamente</v>
      </c>
      <c r="PFX476" s="44" t="str">
        <f t="shared" si="1159"/>
        <v>Inviable Sanitariamente</v>
      </c>
      <c r="PFY476" s="44" t="str">
        <f t="shared" si="1159"/>
        <v>Inviable Sanitariamente</v>
      </c>
      <c r="PFZ476" s="44" t="str">
        <f t="shared" si="1159"/>
        <v>Inviable Sanitariamente</v>
      </c>
      <c r="PGA476" s="44" t="str">
        <f t="shared" si="1159"/>
        <v>Inviable Sanitariamente</v>
      </c>
      <c r="PGB476" s="44" t="str">
        <f t="shared" si="1160"/>
        <v>Inviable Sanitariamente</v>
      </c>
      <c r="PGC476" s="44" t="str">
        <f t="shared" si="1160"/>
        <v>Inviable Sanitariamente</v>
      </c>
      <c r="PGD476" s="44" t="str">
        <f t="shared" si="1160"/>
        <v>Inviable Sanitariamente</v>
      </c>
      <c r="PGE476" s="44" t="str">
        <f t="shared" si="1160"/>
        <v>Inviable Sanitariamente</v>
      </c>
      <c r="PGF476" s="44" t="str">
        <f t="shared" si="1160"/>
        <v>Inviable Sanitariamente</v>
      </c>
      <c r="PGG476" s="44" t="str">
        <f t="shared" si="1160"/>
        <v>Inviable Sanitariamente</v>
      </c>
      <c r="PGH476" s="44" t="str">
        <f t="shared" si="1160"/>
        <v>Inviable Sanitariamente</v>
      </c>
      <c r="PGI476" s="44" t="str">
        <f t="shared" si="1160"/>
        <v>Inviable Sanitariamente</v>
      </c>
      <c r="PGJ476" s="44" t="str">
        <f t="shared" si="1160"/>
        <v>Inviable Sanitariamente</v>
      </c>
      <c r="PGK476" s="44" t="str">
        <f t="shared" si="1160"/>
        <v>Inviable Sanitariamente</v>
      </c>
      <c r="PGL476" s="44" t="str">
        <f t="shared" si="1161"/>
        <v>Inviable Sanitariamente</v>
      </c>
      <c r="PGM476" s="44" t="str">
        <f t="shared" si="1161"/>
        <v>Inviable Sanitariamente</v>
      </c>
      <c r="PGN476" s="44" t="str">
        <f t="shared" si="1161"/>
        <v>Inviable Sanitariamente</v>
      </c>
      <c r="PGO476" s="44" t="str">
        <f t="shared" si="1161"/>
        <v>Inviable Sanitariamente</v>
      </c>
      <c r="PGP476" s="44" t="str">
        <f t="shared" si="1161"/>
        <v>Inviable Sanitariamente</v>
      </c>
      <c r="PGQ476" s="44" t="str">
        <f t="shared" si="1161"/>
        <v>Inviable Sanitariamente</v>
      </c>
      <c r="PGR476" s="44" t="str">
        <f t="shared" si="1161"/>
        <v>Inviable Sanitariamente</v>
      </c>
      <c r="PGS476" s="44" t="str">
        <f t="shared" si="1161"/>
        <v>Inviable Sanitariamente</v>
      </c>
      <c r="PGT476" s="44" t="str">
        <f t="shared" si="1161"/>
        <v>Inviable Sanitariamente</v>
      </c>
      <c r="PGU476" s="44" t="str">
        <f t="shared" si="1161"/>
        <v>Inviable Sanitariamente</v>
      </c>
      <c r="PGV476" s="44" t="str">
        <f t="shared" si="1162"/>
        <v>Inviable Sanitariamente</v>
      </c>
      <c r="PGW476" s="44" t="str">
        <f t="shared" si="1162"/>
        <v>Inviable Sanitariamente</v>
      </c>
      <c r="PGX476" s="44" t="str">
        <f t="shared" si="1162"/>
        <v>Inviable Sanitariamente</v>
      </c>
      <c r="PGY476" s="44" t="str">
        <f t="shared" si="1162"/>
        <v>Inviable Sanitariamente</v>
      </c>
      <c r="PGZ476" s="44" t="str">
        <f t="shared" si="1162"/>
        <v>Inviable Sanitariamente</v>
      </c>
      <c r="PHA476" s="44" t="str">
        <f t="shared" si="1162"/>
        <v>Inviable Sanitariamente</v>
      </c>
      <c r="PHB476" s="44" t="str">
        <f t="shared" si="1162"/>
        <v>Inviable Sanitariamente</v>
      </c>
      <c r="PHC476" s="44" t="str">
        <f t="shared" si="1162"/>
        <v>Inviable Sanitariamente</v>
      </c>
      <c r="PHD476" s="44" t="str">
        <f t="shared" si="1162"/>
        <v>Inviable Sanitariamente</v>
      </c>
      <c r="PHE476" s="44" t="str">
        <f t="shared" si="1162"/>
        <v>Inviable Sanitariamente</v>
      </c>
      <c r="PHF476" s="44" t="str">
        <f t="shared" si="1163"/>
        <v>Inviable Sanitariamente</v>
      </c>
      <c r="PHG476" s="44" t="str">
        <f t="shared" si="1163"/>
        <v>Inviable Sanitariamente</v>
      </c>
      <c r="PHH476" s="44" t="str">
        <f t="shared" si="1163"/>
        <v>Inviable Sanitariamente</v>
      </c>
      <c r="PHI476" s="44" t="str">
        <f t="shared" si="1163"/>
        <v>Inviable Sanitariamente</v>
      </c>
      <c r="PHJ476" s="44" t="str">
        <f t="shared" si="1163"/>
        <v>Inviable Sanitariamente</v>
      </c>
      <c r="PHK476" s="44" t="str">
        <f t="shared" si="1163"/>
        <v>Inviable Sanitariamente</v>
      </c>
      <c r="PHL476" s="44" t="str">
        <f t="shared" si="1163"/>
        <v>Inviable Sanitariamente</v>
      </c>
      <c r="PHM476" s="44" t="str">
        <f t="shared" si="1163"/>
        <v>Inviable Sanitariamente</v>
      </c>
      <c r="PHN476" s="44" t="str">
        <f t="shared" si="1163"/>
        <v>Inviable Sanitariamente</v>
      </c>
      <c r="PHO476" s="44" t="str">
        <f t="shared" si="1163"/>
        <v>Inviable Sanitariamente</v>
      </c>
      <c r="PHP476" s="44" t="str">
        <f t="shared" si="1164"/>
        <v>Inviable Sanitariamente</v>
      </c>
      <c r="PHQ476" s="44" t="str">
        <f t="shared" si="1164"/>
        <v>Inviable Sanitariamente</v>
      </c>
      <c r="PHR476" s="44" t="str">
        <f t="shared" si="1164"/>
        <v>Inviable Sanitariamente</v>
      </c>
      <c r="PHS476" s="44" t="str">
        <f t="shared" si="1164"/>
        <v>Inviable Sanitariamente</v>
      </c>
      <c r="PHT476" s="44" t="str">
        <f t="shared" si="1164"/>
        <v>Inviable Sanitariamente</v>
      </c>
      <c r="PHU476" s="44" t="str">
        <f t="shared" si="1164"/>
        <v>Inviable Sanitariamente</v>
      </c>
      <c r="PHV476" s="44" t="str">
        <f t="shared" si="1164"/>
        <v>Inviable Sanitariamente</v>
      </c>
      <c r="PHW476" s="44" t="str">
        <f t="shared" si="1164"/>
        <v>Inviable Sanitariamente</v>
      </c>
      <c r="PHX476" s="44" t="str">
        <f t="shared" si="1164"/>
        <v>Inviable Sanitariamente</v>
      </c>
      <c r="PHY476" s="44" t="str">
        <f t="shared" si="1164"/>
        <v>Inviable Sanitariamente</v>
      </c>
      <c r="PHZ476" s="44" t="str">
        <f t="shared" si="1165"/>
        <v>Inviable Sanitariamente</v>
      </c>
      <c r="PIA476" s="44" t="str">
        <f t="shared" si="1165"/>
        <v>Inviable Sanitariamente</v>
      </c>
      <c r="PIB476" s="44" t="str">
        <f t="shared" si="1165"/>
        <v>Inviable Sanitariamente</v>
      </c>
      <c r="PIC476" s="44" t="str">
        <f t="shared" si="1165"/>
        <v>Inviable Sanitariamente</v>
      </c>
      <c r="PID476" s="44" t="str">
        <f t="shared" si="1165"/>
        <v>Inviable Sanitariamente</v>
      </c>
      <c r="PIE476" s="44" t="str">
        <f t="shared" si="1165"/>
        <v>Inviable Sanitariamente</v>
      </c>
      <c r="PIF476" s="44" t="str">
        <f t="shared" si="1165"/>
        <v>Inviable Sanitariamente</v>
      </c>
      <c r="PIG476" s="44" t="str">
        <f t="shared" si="1165"/>
        <v>Inviable Sanitariamente</v>
      </c>
      <c r="PIH476" s="44" t="str">
        <f t="shared" si="1165"/>
        <v>Inviable Sanitariamente</v>
      </c>
      <c r="PII476" s="44" t="str">
        <f t="shared" si="1165"/>
        <v>Inviable Sanitariamente</v>
      </c>
      <c r="PIJ476" s="44" t="str">
        <f t="shared" si="1166"/>
        <v>Inviable Sanitariamente</v>
      </c>
      <c r="PIK476" s="44" t="str">
        <f t="shared" si="1166"/>
        <v>Inviable Sanitariamente</v>
      </c>
      <c r="PIL476" s="44" t="str">
        <f t="shared" si="1166"/>
        <v>Inviable Sanitariamente</v>
      </c>
      <c r="PIM476" s="44" t="str">
        <f t="shared" si="1166"/>
        <v>Inviable Sanitariamente</v>
      </c>
      <c r="PIN476" s="44" t="str">
        <f t="shared" si="1166"/>
        <v>Inviable Sanitariamente</v>
      </c>
      <c r="PIO476" s="44" t="str">
        <f t="shared" si="1166"/>
        <v>Inviable Sanitariamente</v>
      </c>
      <c r="PIP476" s="44" t="str">
        <f t="shared" si="1166"/>
        <v>Inviable Sanitariamente</v>
      </c>
      <c r="PIQ476" s="44" t="str">
        <f t="shared" si="1166"/>
        <v>Inviable Sanitariamente</v>
      </c>
      <c r="PIR476" s="44" t="str">
        <f t="shared" si="1166"/>
        <v>Inviable Sanitariamente</v>
      </c>
      <c r="PIS476" s="44" t="str">
        <f t="shared" si="1166"/>
        <v>Inviable Sanitariamente</v>
      </c>
      <c r="PIT476" s="44" t="str">
        <f t="shared" si="1167"/>
        <v>Inviable Sanitariamente</v>
      </c>
      <c r="PIU476" s="44" t="str">
        <f t="shared" si="1167"/>
        <v>Inviable Sanitariamente</v>
      </c>
      <c r="PIV476" s="44" t="str">
        <f t="shared" si="1167"/>
        <v>Inviable Sanitariamente</v>
      </c>
      <c r="PIW476" s="44" t="str">
        <f t="shared" si="1167"/>
        <v>Inviable Sanitariamente</v>
      </c>
      <c r="PIX476" s="44" t="str">
        <f t="shared" si="1167"/>
        <v>Inviable Sanitariamente</v>
      </c>
      <c r="PIY476" s="44" t="str">
        <f t="shared" si="1167"/>
        <v>Inviable Sanitariamente</v>
      </c>
      <c r="PIZ476" s="44" t="str">
        <f t="shared" si="1167"/>
        <v>Inviable Sanitariamente</v>
      </c>
      <c r="PJA476" s="44" t="str">
        <f t="shared" si="1167"/>
        <v>Inviable Sanitariamente</v>
      </c>
      <c r="PJB476" s="44" t="str">
        <f t="shared" si="1167"/>
        <v>Inviable Sanitariamente</v>
      </c>
      <c r="PJC476" s="44" t="str">
        <f t="shared" si="1167"/>
        <v>Inviable Sanitariamente</v>
      </c>
      <c r="PJD476" s="44" t="str">
        <f t="shared" si="1168"/>
        <v>Inviable Sanitariamente</v>
      </c>
      <c r="PJE476" s="44" t="str">
        <f t="shared" si="1168"/>
        <v>Inviable Sanitariamente</v>
      </c>
      <c r="PJF476" s="44" t="str">
        <f t="shared" si="1168"/>
        <v>Inviable Sanitariamente</v>
      </c>
      <c r="PJG476" s="44" t="str">
        <f t="shared" si="1168"/>
        <v>Inviable Sanitariamente</v>
      </c>
      <c r="PJH476" s="44" t="str">
        <f t="shared" si="1168"/>
        <v>Inviable Sanitariamente</v>
      </c>
      <c r="PJI476" s="44" t="str">
        <f t="shared" si="1168"/>
        <v>Inviable Sanitariamente</v>
      </c>
      <c r="PJJ476" s="44" t="str">
        <f t="shared" si="1168"/>
        <v>Inviable Sanitariamente</v>
      </c>
      <c r="PJK476" s="44" t="str">
        <f t="shared" si="1168"/>
        <v>Inviable Sanitariamente</v>
      </c>
      <c r="PJL476" s="44" t="str">
        <f t="shared" si="1168"/>
        <v>Inviable Sanitariamente</v>
      </c>
      <c r="PJM476" s="44" t="str">
        <f t="shared" si="1168"/>
        <v>Inviable Sanitariamente</v>
      </c>
      <c r="PJN476" s="44" t="str">
        <f t="shared" si="1169"/>
        <v>Inviable Sanitariamente</v>
      </c>
      <c r="PJO476" s="44" t="str">
        <f t="shared" si="1169"/>
        <v>Inviable Sanitariamente</v>
      </c>
      <c r="PJP476" s="44" t="str">
        <f t="shared" si="1169"/>
        <v>Inviable Sanitariamente</v>
      </c>
      <c r="PJQ476" s="44" t="str">
        <f t="shared" si="1169"/>
        <v>Inviable Sanitariamente</v>
      </c>
      <c r="PJR476" s="44" t="str">
        <f t="shared" si="1169"/>
        <v>Inviable Sanitariamente</v>
      </c>
      <c r="PJS476" s="44" t="str">
        <f t="shared" si="1169"/>
        <v>Inviable Sanitariamente</v>
      </c>
      <c r="PJT476" s="44" t="str">
        <f t="shared" si="1169"/>
        <v>Inviable Sanitariamente</v>
      </c>
      <c r="PJU476" s="44" t="str">
        <f t="shared" si="1169"/>
        <v>Inviable Sanitariamente</v>
      </c>
      <c r="PJV476" s="44" t="str">
        <f t="shared" si="1169"/>
        <v>Inviable Sanitariamente</v>
      </c>
      <c r="PJW476" s="44" t="str">
        <f t="shared" si="1169"/>
        <v>Inviable Sanitariamente</v>
      </c>
      <c r="PJX476" s="44" t="str">
        <f t="shared" si="1170"/>
        <v>Inviable Sanitariamente</v>
      </c>
      <c r="PJY476" s="44" t="str">
        <f t="shared" si="1170"/>
        <v>Inviable Sanitariamente</v>
      </c>
      <c r="PJZ476" s="44" t="str">
        <f t="shared" si="1170"/>
        <v>Inviable Sanitariamente</v>
      </c>
      <c r="PKA476" s="44" t="str">
        <f t="shared" si="1170"/>
        <v>Inviable Sanitariamente</v>
      </c>
      <c r="PKB476" s="44" t="str">
        <f t="shared" si="1170"/>
        <v>Inviable Sanitariamente</v>
      </c>
      <c r="PKC476" s="44" t="str">
        <f t="shared" si="1170"/>
        <v>Inviable Sanitariamente</v>
      </c>
      <c r="PKD476" s="44" t="str">
        <f t="shared" si="1170"/>
        <v>Inviable Sanitariamente</v>
      </c>
      <c r="PKE476" s="44" t="str">
        <f t="shared" si="1170"/>
        <v>Inviable Sanitariamente</v>
      </c>
      <c r="PKF476" s="44" t="str">
        <f t="shared" si="1170"/>
        <v>Inviable Sanitariamente</v>
      </c>
      <c r="PKG476" s="44" t="str">
        <f t="shared" si="1170"/>
        <v>Inviable Sanitariamente</v>
      </c>
      <c r="PKH476" s="44" t="str">
        <f t="shared" si="1171"/>
        <v>Inviable Sanitariamente</v>
      </c>
      <c r="PKI476" s="44" t="str">
        <f t="shared" si="1171"/>
        <v>Inviable Sanitariamente</v>
      </c>
      <c r="PKJ476" s="44" t="str">
        <f t="shared" si="1171"/>
        <v>Inviable Sanitariamente</v>
      </c>
      <c r="PKK476" s="44" t="str">
        <f t="shared" si="1171"/>
        <v>Inviable Sanitariamente</v>
      </c>
      <c r="PKL476" s="44" t="str">
        <f t="shared" si="1171"/>
        <v>Inviable Sanitariamente</v>
      </c>
      <c r="PKM476" s="44" t="str">
        <f t="shared" si="1171"/>
        <v>Inviable Sanitariamente</v>
      </c>
      <c r="PKN476" s="44" t="str">
        <f t="shared" si="1171"/>
        <v>Inviable Sanitariamente</v>
      </c>
      <c r="PKO476" s="44" t="str">
        <f t="shared" si="1171"/>
        <v>Inviable Sanitariamente</v>
      </c>
      <c r="PKP476" s="44" t="str">
        <f t="shared" si="1171"/>
        <v>Inviable Sanitariamente</v>
      </c>
      <c r="PKQ476" s="44" t="str">
        <f t="shared" si="1171"/>
        <v>Inviable Sanitariamente</v>
      </c>
      <c r="PKR476" s="44" t="str">
        <f t="shared" si="1172"/>
        <v>Inviable Sanitariamente</v>
      </c>
      <c r="PKS476" s="44" t="str">
        <f t="shared" si="1172"/>
        <v>Inviable Sanitariamente</v>
      </c>
      <c r="PKT476" s="44" t="str">
        <f t="shared" si="1172"/>
        <v>Inviable Sanitariamente</v>
      </c>
      <c r="PKU476" s="44" t="str">
        <f t="shared" si="1172"/>
        <v>Inviable Sanitariamente</v>
      </c>
      <c r="PKV476" s="44" t="str">
        <f t="shared" si="1172"/>
        <v>Inviable Sanitariamente</v>
      </c>
      <c r="PKW476" s="44" t="str">
        <f t="shared" si="1172"/>
        <v>Inviable Sanitariamente</v>
      </c>
      <c r="PKX476" s="44" t="str">
        <f t="shared" si="1172"/>
        <v>Inviable Sanitariamente</v>
      </c>
      <c r="PKY476" s="44" t="str">
        <f t="shared" si="1172"/>
        <v>Inviable Sanitariamente</v>
      </c>
      <c r="PKZ476" s="44" t="str">
        <f t="shared" si="1172"/>
        <v>Inviable Sanitariamente</v>
      </c>
      <c r="PLA476" s="44" t="str">
        <f t="shared" si="1172"/>
        <v>Inviable Sanitariamente</v>
      </c>
      <c r="PLB476" s="44" t="str">
        <f t="shared" si="1173"/>
        <v>Inviable Sanitariamente</v>
      </c>
      <c r="PLC476" s="44" t="str">
        <f t="shared" si="1173"/>
        <v>Inviable Sanitariamente</v>
      </c>
      <c r="PLD476" s="44" t="str">
        <f t="shared" si="1173"/>
        <v>Inviable Sanitariamente</v>
      </c>
      <c r="PLE476" s="44" t="str">
        <f t="shared" si="1173"/>
        <v>Inviable Sanitariamente</v>
      </c>
      <c r="PLF476" s="44" t="str">
        <f t="shared" si="1173"/>
        <v>Inviable Sanitariamente</v>
      </c>
      <c r="PLG476" s="44" t="str">
        <f t="shared" si="1173"/>
        <v>Inviable Sanitariamente</v>
      </c>
      <c r="PLH476" s="44" t="str">
        <f t="shared" si="1173"/>
        <v>Inviable Sanitariamente</v>
      </c>
      <c r="PLI476" s="44" t="str">
        <f t="shared" si="1173"/>
        <v>Inviable Sanitariamente</v>
      </c>
      <c r="PLJ476" s="44" t="str">
        <f t="shared" si="1173"/>
        <v>Inviable Sanitariamente</v>
      </c>
      <c r="PLK476" s="44" t="str">
        <f t="shared" si="1173"/>
        <v>Inviable Sanitariamente</v>
      </c>
      <c r="PLL476" s="44" t="str">
        <f t="shared" si="1174"/>
        <v>Inviable Sanitariamente</v>
      </c>
      <c r="PLM476" s="44" t="str">
        <f t="shared" si="1174"/>
        <v>Inviable Sanitariamente</v>
      </c>
      <c r="PLN476" s="44" t="str">
        <f t="shared" si="1174"/>
        <v>Inviable Sanitariamente</v>
      </c>
      <c r="PLO476" s="44" t="str">
        <f t="shared" si="1174"/>
        <v>Inviable Sanitariamente</v>
      </c>
      <c r="PLP476" s="44" t="str">
        <f t="shared" si="1174"/>
        <v>Inviable Sanitariamente</v>
      </c>
      <c r="PLQ476" s="44" t="str">
        <f t="shared" si="1174"/>
        <v>Inviable Sanitariamente</v>
      </c>
      <c r="PLR476" s="44" t="str">
        <f t="shared" si="1174"/>
        <v>Inviable Sanitariamente</v>
      </c>
      <c r="PLS476" s="44" t="str">
        <f t="shared" si="1174"/>
        <v>Inviable Sanitariamente</v>
      </c>
      <c r="PLT476" s="44" t="str">
        <f t="shared" si="1174"/>
        <v>Inviable Sanitariamente</v>
      </c>
      <c r="PLU476" s="44" t="str">
        <f t="shared" si="1174"/>
        <v>Inviable Sanitariamente</v>
      </c>
      <c r="PLV476" s="44" t="str">
        <f t="shared" si="1175"/>
        <v>Inviable Sanitariamente</v>
      </c>
      <c r="PLW476" s="44" t="str">
        <f t="shared" si="1175"/>
        <v>Inviable Sanitariamente</v>
      </c>
      <c r="PLX476" s="44" t="str">
        <f t="shared" si="1175"/>
        <v>Inviable Sanitariamente</v>
      </c>
      <c r="PLY476" s="44" t="str">
        <f t="shared" si="1175"/>
        <v>Inviable Sanitariamente</v>
      </c>
      <c r="PLZ476" s="44" t="str">
        <f t="shared" si="1175"/>
        <v>Inviable Sanitariamente</v>
      </c>
      <c r="PMA476" s="44" t="str">
        <f t="shared" si="1175"/>
        <v>Inviable Sanitariamente</v>
      </c>
      <c r="PMB476" s="44" t="str">
        <f t="shared" si="1175"/>
        <v>Inviable Sanitariamente</v>
      </c>
      <c r="PMC476" s="44" t="str">
        <f t="shared" si="1175"/>
        <v>Inviable Sanitariamente</v>
      </c>
      <c r="PMD476" s="44" t="str">
        <f t="shared" si="1175"/>
        <v>Inviable Sanitariamente</v>
      </c>
      <c r="PME476" s="44" t="str">
        <f t="shared" si="1175"/>
        <v>Inviable Sanitariamente</v>
      </c>
      <c r="PMF476" s="44" t="str">
        <f t="shared" si="1176"/>
        <v>Inviable Sanitariamente</v>
      </c>
      <c r="PMG476" s="44" t="str">
        <f t="shared" si="1176"/>
        <v>Inviable Sanitariamente</v>
      </c>
      <c r="PMH476" s="44" t="str">
        <f t="shared" si="1176"/>
        <v>Inviable Sanitariamente</v>
      </c>
      <c r="PMI476" s="44" t="str">
        <f t="shared" si="1176"/>
        <v>Inviable Sanitariamente</v>
      </c>
      <c r="PMJ476" s="44" t="str">
        <f t="shared" si="1176"/>
        <v>Inviable Sanitariamente</v>
      </c>
      <c r="PMK476" s="44" t="str">
        <f t="shared" si="1176"/>
        <v>Inviable Sanitariamente</v>
      </c>
      <c r="PML476" s="44" t="str">
        <f t="shared" si="1176"/>
        <v>Inviable Sanitariamente</v>
      </c>
      <c r="PMM476" s="44" t="str">
        <f t="shared" si="1176"/>
        <v>Inviable Sanitariamente</v>
      </c>
      <c r="PMN476" s="44" t="str">
        <f t="shared" si="1176"/>
        <v>Inviable Sanitariamente</v>
      </c>
      <c r="PMO476" s="44" t="str">
        <f t="shared" si="1176"/>
        <v>Inviable Sanitariamente</v>
      </c>
      <c r="PMP476" s="44" t="str">
        <f t="shared" si="1177"/>
        <v>Inviable Sanitariamente</v>
      </c>
      <c r="PMQ476" s="44" t="str">
        <f t="shared" si="1177"/>
        <v>Inviable Sanitariamente</v>
      </c>
      <c r="PMR476" s="44" t="str">
        <f t="shared" si="1177"/>
        <v>Inviable Sanitariamente</v>
      </c>
      <c r="PMS476" s="44" t="str">
        <f t="shared" si="1177"/>
        <v>Inviable Sanitariamente</v>
      </c>
      <c r="PMT476" s="44" t="str">
        <f t="shared" si="1177"/>
        <v>Inviable Sanitariamente</v>
      </c>
      <c r="PMU476" s="44" t="str">
        <f t="shared" si="1177"/>
        <v>Inviable Sanitariamente</v>
      </c>
      <c r="PMV476" s="44" t="str">
        <f t="shared" si="1177"/>
        <v>Inviable Sanitariamente</v>
      </c>
      <c r="PMW476" s="44" t="str">
        <f t="shared" si="1177"/>
        <v>Inviable Sanitariamente</v>
      </c>
      <c r="PMX476" s="44" t="str">
        <f t="shared" si="1177"/>
        <v>Inviable Sanitariamente</v>
      </c>
      <c r="PMY476" s="44" t="str">
        <f t="shared" si="1177"/>
        <v>Inviable Sanitariamente</v>
      </c>
      <c r="PMZ476" s="44" t="str">
        <f t="shared" si="1178"/>
        <v>Inviable Sanitariamente</v>
      </c>
      <c r="PNA476" s="44" t="str">
        <f t="shared" si="1178"/>
        <v>Inviable Sanitariamente</v>
      </c>
      <c r="PNB476" s="44" t="str">
        <f t="shared" si="1178"/>
        <v>Inviable Sanitariamente</v>
      </c>
      <c r="PNC476" s="44" t="str">
        <f t="shared" si="1178"/>
        <v>Inviable Sanitariamente</v>
      </c>
      <c r="PND476" s="44" t="str">
        <f t="shared" si="1178"/>
        <v>Inviable Sanitariamente</v>
      </c>
      <c r="PNE476" s="44" t="str">
        <f t="shared" si="1178"/>
        <v>Inviable Sanitariamente</v>
      </c>
      <c r="PNF476" s="44" t="str">
        <f t="shared" si="1178"/>
        <v>Inviable Sanitariamente</v>
      </c>
      <c r="PNG476" s="44" t="str">
        <f t="shared" si="1178"/>
        <v>Inviable Sanitariamente</v>
      </c>
      <c r="PNH476" s="44" t="str">
        <f t="shared" si="1178"/>
        <v>Inviable Sanitariamente</v>
      </c>
      <c r="PNI476" s="44" t="str">
        <f t="shared" si="1178"/>
        <v>Inviable Sanitariamente</v>
      </c>
      <c r="PNJ476" s="44" t="str">
        <f t="shared" si="1179"/>
        <v>Inviable Sanitariamente</v>
      </c>
      <c r="PNK476" s="44" t="str">
        <f t="shared" si="1179"/>
        <v>Inviable Sanitariamente</v>
      </c>
      <c r="PNL476" s="44" t="str">
        <f t="shared" si="1179"/>
        <v>Inviable Sanitariamente</v>
      </c>
      <c r="PNM476" s="44" t="str">
        <f t="shared" si="1179"/>
        <v>Inviable Sanitariamente</v>
      </c>
      <c r="PNN476" s="44" t="str">
        <f t="shared" si="1179"/>
        <v>Inviable Sanitariamente</v>
      </c>
      <c r="PNO476" s="44" t="str">
        <f t="shared" si="1179"/>
        <v>Inviable Sanitariamente</v>
      </c>
      <c r="PNP476" s="44" t="str">
        <f t="shared" si="1179"/>
        <v>Inviable Sanitariamente</v>
      </c>
      <c r="PNQ476" s="44" t="str">
        <f t="shared" si="1179"/>
        <v>Inviable Sanitariamente</v>
      </c>
      <c r="PNR476" s="44" t="str">
        <f t="shared" si="1179"/>
        <v>Inviable Sanitariamente</v>
      </c>
      <c r="PNS476" s="44" t="str">
        <f t="shared" si="1179"/>
        <v>Inviable Sanitariamente</v>
      </c>
      <c r="PNT476" s="44" t="str">
        <f t="shared" si="1180"/>
        <v>Inviable Sanitariamente</v>
      </c>
      <c r="PNU476" s="44" t="str">
        <f t="shared" si="1180"/>
        <v>Inviable Sanitariamente</v>
      </c>
      <c r="PNV476" s="44" t="str">
        <f t="shared" si="1180"/>
        <v>Inviable Sanitariamente</v>
      </c>
      <c r="PNW476" s="44" t="str">
        <f t="shared" si="1180"/>
        <v>Inviable Sanitariamente</v>
      </c>
      <c r="PNX476" s="44" t="str">
        <f t="shared" si="1180"/>
        <v>Inviable Sanitariamente</v>
      </c>
      <c r="PNY476" s="44" t="str">
        <f t="shared" si="1180"/>
        <v>Inviable Sanitariamente</v>
      </c>
      <c r="PNZ476" s="44" t="str">
        <f t="shared" si="1180"/>
        <v>Inviable Sanitariamente</v>
      </c>
      <c r="POA476" s="44" t="str">
        <f t="shared" si="1180"/>
        <v>Inviable Sanitariamente</v>
      </c>
      <c r="POB476" s="44" t="str">
        <f t="shared" si="1180"/>
        <v>Inviable Sanitariamente</v>
      </c>
      <c r="POC476" s="44" t="str">
        <f t="shared" si="1180"/>
        <v>Inviable Sanitariamente</v>
      </c>
      <c r="POD476" s="44" t="str">
        <f t="shared" si="1181"/>
        <v>Inviable Sanitariamente</v>
      </c>
      <c r="POE476" s="44" t="str">
        <f t="shared" si="1181"/>
        <v>Inviable Sanitariamente</v>
      </c>
      <c r="POF476" s="44" t="str">
        <f t="shared" si="1181"/>
        <v>Inviable Sanitariamente</v>
      </c>
      <c r="POG476" s="44" t="str">
        <f t="shared" si="1181"/>
        <v>Inviable Sanitariamente</v>
      </c>
      <c r="POH476" s="44" t="str">
        <f t="shared" si="1181"/>
        <v>Inviable Sanitariamente</v>
      </c>
      <c r="POI476" s="44" t="str">
        <f t="shared" si="1181"/>
        <v>Inviable Sanitariamente</v>
      </c>
      <c r="POJ476" s="44" t="str">
        <f t="shared" si="1181"/>
        <v>Inviable Sanitariamente</v>
      </c>
      <c r="POK476" s="44" t="str">
        <f t="shared" si="1181"/>
        <v>Inviable Sanitariamente</v>
      </c>
      <c r="POL476" s="44" t="str">
        <f t="shared" si="1181"/>
        <v>Inviable Sanitariamente</v>
      </c>
      <c r="POM476" s="44" t="str">
        <f t="shared" si="1181"/>
        <v>Inviable Sanitariamente</v>
      </c>
      <c r="PON476" s="44" t="str">
        <f t="shared" si="1182"/>
        <v>Inviable Sanitariamente</v>
      </c>
      <c r="POO476" s="44" t="str">
        <f t="shared" si="1182"/>
        <v>Inviable Sanitariamente</v>
      </c>
      <c r="POP476" s="44" t="str">
        <f t="shared" si="1182"/>
        <v>Inviable Sanitariamente</v>
      </c>
      <c r="POQ476" s="44" t="str">
        <f t="shared" si="1182"/>
        <v>Inviable Sanitariamente</v>
      </c>
      <c r="POR476" s="44" t="str">
        <f t="shared" si="1182"/>
        <v>Inviable Sanitariamente</v>
      </c>
      <c r="POS476" s="44" t="str">
        <f t="shared" si="1182"/>
        <v>Inviable Sanitariamente</v>
      </c>
      <c r="POT476" s="44" t="str">
        <f t="shared" si="1182"/>
        <v>Inviable Sanitariamente</v>
      </c>
      <c r="POU476" s="44" t="str">
        <f t="shared" si="1182"/>
        <v>Inviable Sanitariamente</v>
      </c>
      <c r="POV476" s="44" t="str">
        <f t="shared" si="1182"/>
        <v>Inviable Sanitariamente</v>
      </c>
      <c r="POW476" s="44" t="str">
        <f t="shared" si="1182"/>
        <v>Inviable Sanitariamente</v>
      </c>
      <c r="POX476" s="44" t="str">
        <f t="shared" si="1183"/>
        <v>Inviable Sanitariamente</v>
      </c>
      <c r="POY476" s="44" t="str">
        <f t="shared" si="1183"/>
        <v>Inviable Sanitariamente</v>
      </c>
      <c r="POZ476" s="44" t="str">
        <f t="shared" si="1183"/>
        <v>Inviable Sanitariamente</v>
      </c>
      <c r="PPA476" s="44" t="str">
        <f t="shared" si="1183"/>
        <v>Inviable Sanitariamente</v>
      </c>
      <c r="PPB476" s="44" t="str">
        <f t="shared" si="1183"/>
        <v>Inviable Sanitariamente</v>
      </c>
      <c r="PPC476" s="44" t="str">
        <f t="shared" si="1183"/>
        <v>Inviable Sanitariamente</v>
      </c>
      <c r="PPD476" s="44" t="str">
        <f t="shared" si="1183"/>
        <v>Inviable Sanitariamente</v>
      </c>
      <c r="PPE476" s="44" t="str">
        <f t="shared" si="1183"/>
        <v>Inviable Sanitariamente</v>
      </c>
      <c r="PPF476" s="44" t="str">
        <f t="shared" si="1183"/>
        <v>Inviable Sanitariamente</v>
      </c>
      <c r="PPG476" s="44" t="str">
        <f t="shared" si="1183"/>
        <v>Inviable Sanitariamente</v>
      </c>
      <c r="PPH476" s="44" t="str">
        <f t="shared" si="1184"/>
        <v>Inviable Sanitariamente</v>
      </c>
      <c r="PPI476" s="44" t="str">
        <f t="shared" si="1184"/>
        <v>Inviable Sanitariamente</v>
      </c>
      <c r="PPJ476" s="44" t="str">
        <f t="shared" si="1184"/>
        <v>Inviable Sanitariamente</v>
      </c>
      <c r="PPK476" s="44" t="str">
        <f t="shared" si="1184"/>
        <v>Inviable Sanitariamente</v>
      </c>
      <c r="PPL476" s="44" t="str">
        <f t="shared" si="1184"/>
        <v>Inviable Sanitariamente</v>
      </c>
      <c r="PPM476" s="44" t="str">
        <f t="shared" si="1184"/>
        <v>Inviable Sanitariamente</v>
      </c>
      <c r="PPN476" s="44" t="str">
        <f t="shared" si="1184"/>
        <v>Inviable Sanitariamente</v>
      </c>
      <c r="PPO476" s="44" t="str">
        <f t="shared" si="1184"/>
        <v>Inviable Sanitariamente</v>
      </c>
      <c r="PPP476" s="44" t="str">
        <f t="shared" si="1184"/>
        <v>Inviable Sanitariamente</v>
      </c>
      <c r="PPQ476" s="44" t="str">
        <f t="shared" si="1184"/>
        <v>Inviable Sanitariamente</v>
      </c>
      <c r="PPR476" s="44" t="str">
        <f t="shared" si="1185"/>
        <v>Inviable Sanitariamente</v>
      </c>
      <c r="PPS476" s="44" t="str">
        <f t="shared" si="1185"/>
        <v>Inviable Sanitariamente</v>
      </c>
      <c r="PPT476" s="44" t="str">
        <f t="shared" si="1185"/>
        <v>Inviable Sanitariamente</v>
      </c>
      <c r="PPU476" s="44" t="str">
        <f t="shared" si="1185"/>
        <v>Inviable Sanitariamente</v>
      </c>
      <c r="PPV476" s="44" t="str">
        <f t="shared" si="1185"/>
        <v>Inviable Sanitariamente</v>
      </c>
      <c r="PPW476" s="44" t="str">
        <f t="shared" si="1185"/>
        <v>Inviable Sanitariamente</v>
      </c>
      <c r="PPX476" s="44" t="str">
        <f t="shared" si="1185"/>
        <v>Inviable Sanitariamente</v>
      </c>
      <c r="PPY476" s="44" t="str">
        <f t="shared" si="1185"/>
        <v>Inviable Sanitariamente</v>
      </c>
      <c r="PPZ476" s="44" t="str">
        <f t="shared" si="1185"/>
        <v>Inviable Sanitariamente</v>
      </c>
      <c r="PQA476" s="44" t="str">
        <f t="shared" si="1185"/>
        <v>Inviable Sanitariamente</v>
      </c>
      <c r="PQB476" s="44" t="str">
        <f t="shared" si="1186"/>
        <v>Inviable Sanitariamente</v>
      </c>
      <c r="PQC476" s="44" t="str">
        <f t="shared" si="1186"/>
        <v>Inviable Sanitariamente</v>
      </c>
      <c r="PQD476" s="44" t="str">
        <f t="shared" si="1186"/>
        <v>Inviable Sanitariamente</v>
      </c>
      <c r="PQE476" s="44" t="str">
        <f t="shared" si="1186"/>
        <v>Inviable Sanitariamente</v>
      </c>
      <c r="PQF476" s="44" t="str">
        <f t="shared" si="1186"/>
        <v>Inviable Sanitariamente</v>
      </c>
      <c r="PQG476" s="44" t="str">
        <f t="shared" si="1186"/>
        <v>Inviable Sanitariamente</v>
      </c>
      <c r="PQH476" s="44" t="str">
        <f t="shared" si="1186"/>
        <v>Inviable Sanitariamente</v>
      </c>
      <c r="PQI476" s="44" t="str">
        <f t="shared" si="1186"/>
        <v>Inviable Sanitariamente</v>
      </c>
      <c r="PQJ476" s="44" t="str">
        <f t="shared" si="1186"/>
        <v>Inviable Sanitariamente</v>
      </c>
      <c r="PQK476" s="44" t="str">
        <f t="shared" si="1186"/>
        <v>Inviable Sanitariamente</v>
      </c>
      <c r="PQL476" s="44" t="str">
        <f t="shared" si="1187"/>
        <v>Inviable Sanitariamente</v>
      </c>
      <c r="PQM476" s="44" t="str">
        <f t="shared" si="1187"/>
        <v>Inviable Sanitariamente</v>
      </c>
      <c r="PQN476" s="44" t="str">
        <f t="shared" si="1187"/>
        <v>Inviable Sanitariamente</v>
      </c>
      <c r="PQO476" s="44" t="str">
        <f t="shared" si="1187"/>
        <v>Inviable Sanitariamente</v>
      </c>
      <c r="PQP476" s="44" t="str">
        <f t="shared" si="1187"/>
        <v>Inviable Sanitariamente</v>
      </c>
      <c r="PQQ476" s="44" t="str">
        <f t="shared" si="1187"/>
        <v>Inviable Sanitariamente</v>
      </c>
      <c r="PQR476" s="44" t="str">
        <f t="shared" si="1187"/>
        <v>Inviable Sanitariamente</v>
      </c>
      <c r="PQS476" s="44" t="str">
        <f t="shared" si="1187"/>
        <v>Inviable Sanitariamente</v>
      </c>
      <c r="PQT476" s="44" t="str">
        <f t="shared" si="1187"/>
        <v>Inviable Sanitariamente</v>
      </c>
      <c r="PQU476" s="44" t="str">
        <f t="shared" si="1187"/>
        <v>Inviable Sanitariamente</v>
      </c>
      <c r="PQV476" s="44" t="str">
        <f t="shared" si="1188"/>
        <v>Inviable Sanitariamente</v>
      </c>
      <c r="PQW476" s="44" t="str">
        <f t="shared" si="1188"/>
        <v>Inviable Sanitariamente</v>
      </c>
      <c r="PQX476" s="44" t="str">
        <f t="shared" si="1188"/>
        <v>Inviable Sanitariamente</v>
      </c>
      <c r="PQY476" s="44" t="str">
        <f t="shared" si="1188"/>
        <v>Inviable Sanitariamente</v>
      </c>
      <c r="PQZ476" s="44" t="str">
        <f t="shared" si="1188"/>
        <v>Inviable Sanitariamente</v>
      </c>
      <c r="PRA476" s="44" t="str">
        <f t="shared" si="1188"/>
        <v>Inviable Sanitariamente</v>
      </c>
      <c r="PRB476" s="44" t="str">
        <f t="shared" si="1188"/>
        <v>Inviable Sanitariamente</v>
      </c>
      <c r="PRC476" s="44" t="str">
        <f t="shared" si="1188"/>
        <v>Inviable Sanitariamente</v>
      </c>
      <c r="PRD476" s="44" t="str">
        <f t="shared" si="1188"/>
        <v>Inviable Sanitariamente</v>
      </c>
      <c r="PRE476" s="44" t="str">
        <f t="shared" si="1188"/>
        <v>Inviable Sanitariamente</v>
      </c>
      <c r="PRF476" s="44" t="str">
        <f t="shared" si="1189"/>
        <v>Inviable Sanitariamente</v>
      </c>
      <c r="PRG476" s="44" t="str">
        <f t="shared" si="1189"/>
        <v>Inviable Sanitariamente</v>
      </c>
      <c r="PRH476" s="44" t="str">
        <f t="shared" si="1189"/>
        <v>Inviable Sanitariamente</v>
      </c>
      <c r="PRI476" s="44" t="str">
        <f t="shared" si="1189"/>
        <v>Inviable Sanitariamente</v>
      </c>
      <c r="PRJ476" s="44" t="str">
        <f t="shared" si="1189"/>
        <v>Inviable Sanitariamente</v>
      </c>
      <c r="PRK476" s="44" t="str">
        <f t="shared" si="1189"/>
        <v>Inviable Sanitariamente</v>
      </c>
      <c r="PRL476" s="44" t="str">
        <f t="shared" si="1189"/>
        <v>Inviable Sanitariamente</v>
      </c>
      <c r="PRM476" s="44" t="str">
        <f t="shared" si="1189"/>
        <v>Inviable Sanitariamente</v>
      </c>
      <c r="PRN476" s="44" t="str">
        <f t="shared" si="1189"/>
        <v>Inviable Sanitariamente</v>
      </c>
      <c r="PRO476" s="44" t="str">
        <f t="shared" si="1189"/>
        <v>Inviable Sanitariamente</v>
      </c>
      <c r="PRP476" s="44" t="str">
        <f t="shared" si="1190"/>
        <v>Inviable Sanitariamente</v>
      </c>
      <c r="PRQ476" s="44" t="str">
        <f t="shared" si="1190"/>
        <v>Inviable Sanitariamente</v>
      </c>
      <c r="PRR476" s="44" t="str">
        <f t="shared" si="1190"/>
        <v>Inviable Sanitariamente</v>
      </c>
      <c r="PRS476" s="44" t="str">
        <f t="shared" si="1190"/>
        <v>Inviable Sanitariamente</v>
      </c>
      <c r="PRT476" s="44" t="str">
        <f t="shared" si="1190"/>
        <v>Inviable Sanitariamente</v>
      </c>
      <c r="PRU476" s="44" t="str">
        <f t="shared" si="1190"/>
        <v>Inviable Sanitariamente</v>
      </c>
      <c r="PRV476" s="44" t="str">
        <f t="shared" si="1190"/>
        <v>Inviable Sanitariamente</v>
      </c>
      <c r="PRW476" s="44" t="str">
        <f t="shared" si="1190"/>
        <v>Inviable Sanitariamente</v>
      </c>
      <c r="PRX476" s="44" t="str">
        <f t="shared" si="1190"/>
        <v>Inviable Sanitariamente</v>
      </c>
      <c r="PRY476" s="44" t="str">
        <f t="shared" si="1190"/>
        <v>Inviable Sanitariamente</v>
      </c>
      <c r="PRZ476" s="44" t="str">
        <f t="shared" si="1191"/>
        <v>Inviable Sanitariamente</v>
      </c>
      <c r="PSA476" s="44" t="str">
        <f t="shared" si="1191"/>
        <v>Inviable Sanitariamente</v>
      </c>
      <c r="PSB476" s="44" t="str">
        <f t="shared" si="1191"/>
        <v>Inviable Sanitariamente</v>
      </c>
      <c r="PSC476" s="44" t="str">
        <f t="shared" si="1191"/>
        <v>Inviable Sanitariamente</v>
      </c>
      <c r="PSD476" s="44" t="str">
        <f t="shared" si="1191"/>
        <v>Inviable Sanitariamente</v>
      </c>
      <c r="PSE476" s="44" t="str">
        <f t="shared" si="1191"/>
        <v>Inviable Sanitariamente</v>
      </c>
      <c r="PSF476" s="44" t="str">
        <f t="shared" si="1191"/>
        <v>Inviable Sanitariamente</v>
      </c>
      <c r="PSG476" s="44" t="str">
        <f t="shared" si="1191"/>
        <v>Inviable Sanitariamente</v>
      </c>
      <c r="PSH476" s="44" t="str">
        <f t="shared" si="1191"/>
        <v>Inviable Sanitariamente</v>
      </c>
      <c r="PSI476" s="44" t="str">
        <f t="shared" si="1191"/>
        <v>Inviable Sanitariamente</v>
      </c>
      <c r="PSJ476" s="44" t="str">
        <f t="shared" si="1192"/>
        <v>Inviable Sanitariamente</v>
      </c>
      <c r="PSK476" s="44" t="str">
        <f t="shared" si="1192"/>
        <v>Inviable Sanitariamente</v>
      </c>
      <c r="PSL476" s="44" t="str">
        <f t="shared" si="1192"/>
        <v>Inviable Sanitariamente</v>
      </c>
      <c r="PSM476" s="44" t="str">
        <f t="shared" si="1192"/>
        <v>Inviable Sanitariamente</v>
      </c>
      <c r="PSN476" s="44" t="str">
        <f t="shared" si="1192"/>
        <v>Inviable Sanitariamente</v>
      </c>
      <c r="PSO476" s="44" t="str">
        <f t="shared" si="1192"/>
        <v>Inviable Sanitariamente</v>
      </c>
      <c r="PSP476" s="44" t="str">
        <f t="shared" si="1192"/>
        <v>Inviable Sanitariamente</v>
      </c>
      <c r="PSQ476" s="44" t="str">
        <f t="shared" si="1192"/>
        <v>Inviable Sanitariamente</v>
      </c>
      <c r="PSR476" s="44" t="str">
        <f t="shared" si="1192"/>
        <v>Inviable Sanitariamente</v>
      </c>
      <c r="PSS476" s="44" t="str">
        <f t="shared" si="1192"/>
        <v>Inviable Sanitariamente</v>
      </c>
      <c r="PST476" s="44" t="str">
        <f t="shared" si="1193"/>
        <v>Inviable Sanitariamente</v>
      </c>
      <c r="PSU476" s="44" t="str">
        <f t="shared" si="1193"/>
        <v>Inviable Sanitariamente</v>
      </c>
      <c r="PSV476" s="44" t="str">
        <f t="shared" si="1193"/>
        <v>Inviable Sanitariamente</v>
      </c>
      <c r="PSW476" s="44" t="str">
        <f t="shared" si="1193"/>
        <v>Inviable Sanitariamente</v>
      </c>
      <c r="PSX476" s="44" t="str">
        <f t="shared" si="1193"/>
        <v>Inviable Sanitariamente</v>
      </c>
      <c r="PSY476" s="44" t="str">
        <f t="shared" si="1193"/>
        <v>Inviable Sanitariamente</v>
      </c>
      <c r="PSZ476" s="44" t="str">
        <f t="shared" si="1193"/>
        <v>Inviable Sanitariamente</v>
      </c>
      <c r="PTA476" s="44" t="str">
        <f t="shared" si="1193"/>
        <v>Inviable Sanitariamente</v>
      </c>
      <c r="PTB476" s="44" t="str">
        <f t="shared" si="1193"/>
        <v>Inviable Sanitariamente</v>
      </c>
      <c r="PTC476" s="44" t="str">
        <f t="shared" si="1193"/>
        <v>Inviable Sanitariamente</v>
      </c>
      <c r="PTD476" s="44" t="str">
        <f t="shared" si="1194"/>
        <v>Inviable Sanitariamente</v>
      </c>
      <c r="PTE476" s="44" t="str">
        <f t="shared" si="1194"/>
        <v>Inviable Sanitariamente</v>
      </c>
      <c r="PTF476" s="44" t="str">
        <f t="shared" si="1194"/>
        <v>Inviable Sanitariamente</v>
      </c>
      <c r="PTG476" s="44" t="str">
        <f t="shared" si="1194"/>
        <v>Inviable Sanitariamente</v>
      </c>
      <c r="PTH476" s="44" t="str">
        <f t="shared" si="1194"/>
        <v>Inviable Sanitariamente</v>
      </c>
      <c r="PTI476" s="44" t="str">
        <f t="shared" si="1194"/>
        <v>Inviable Sanitariamente</v>
      </c>
      <c r="PTJ476" s="44" t="str">
        <f t="shared" si="1194"/>
        <v>Inviable Sanitariamente</v>
      </c>
      <c r="PTK476" s="44" t="str">
        <f t="shared" si="1194"/>
        <v>Inviable Sanitariamente</v>
      </c>
      <c r="PTL476" s="44" t="str">
        <f t="shared" si="1194"/>
        <v>Inviable Sanitariamente</v>
      </c>
      <c r="PTM476" s="44" t="str">
        <f t="shared" si="1194"/>
        <v>Inviable Sanitariamente</v>
      </c>
      <c r="PTN476" s="44" t="str">
        <f t="shared" si="1195"/>
        <v>Inviable Sanitariamente</v>
      </c>
      <c r="PTO476" s="44" t="str">
        <f t="shared" si="1195"/>
        <v>Inviable Sanitariamente</v>
      </c>
      <c r="PTP476" s="44" t="str">
        <f t="shared" si="1195"/>
        <v>Inviable Sanitariamente</v>
      </c>
      <c r="PTQ476" s="44" t="str">
        <f t="shared" si="1195"/>
        <v>Inviable Sanitariamente</v>
      </c>
      <c r="PTR476" s="44" t="str">
        <f t="shared" si="1195"/>
        <v>Inviable Sanitariamente</v>
      </c>
      <c r="PTS476" s="44" t="str">
        <f t="shared" si="1195"/>
        <v>Inviable Sanitariamente</v>
      </c>
      <c r="PTT476" s="44" t="str">
        <f t="shared" si="1195"/>
        <v>Inviable Sanitariamente</v>
      </c>
      <c r="PTU476" s="44" t="str">
        <f t="shared" si="1195"/>
        <v>Inviable Sanitariamente</v>
      </c>
      <c r="PTV476" s="44" t="str">
        <f t="shared" si="1195"/>
        <v>Inviable Sanitariamente</v>
      </c>
      <c r="PTW476" s="44" t="str">
        <f t="shared" si="1195"/>
        <v>Inviable Sanitariamente</v>
      </c>
      <c r="PTX476" s="44" t="str">
        <f t="shared" si="1196"/>
        <v>Inviable Sanitariamente</v>
      </c>
      <c r="PTY476" s="44" t="str">
        <f t="shared" si="1196"/>
        <v>Inviable Sanitariamente</v>
      </c>
      <c r="PTZ476" s="44" t="str">
        <f t="shared" si="1196"/>
        <v>Inviable Sanitariamente</v>
      </c>
      <c r="PUA476" s="44" t="str">
        <f t="shared" si="1196"/>
        <v>Inviable Sanitariamente</v>
      </c>
      <c r="PUB476" s="44" t="str">
        <f t="shared" si="1196"/>
        <v>Inviable Sanitariamente</v>
      </c>
      <c r="PUC476" s="44" t="str">
        <f t="shared" si="1196"/>
        <v>Inviable Sanitariamente</v>
      </c>
      <c r="PUD476" s="44" t="str">
        <f t="shared" si="1196"/>
        <v>Inviable Sanitariamente</v>
      </c>
      <c r="PUE476" s="44" t="str">
        <f t="shared" si="1196"/>
        <v>Inviable Sanitariamente</v>
      </c>
      <c r="PUF476" s="44" t="str">
        <f t="shared" si="1196"/>
        <v>Inviable Sanitariamente</v>
      </c>
      <c r="PUG476" s="44" t="str">
        <f t="shared" si="1196"/>
        <v>Inviable Sanitariamente</v>
      </c>
      <c r="PUH476" s="44" t="str">
        <f t="shared" si="1197"/>
        <v>Inviable Sanitariamente</v>
      </c>
      <c r="PUI476" s="44" t="str">
        <f t="shared" si="1197"/>
        <v>Inviable Sanitariamente</v>
      </c>
      <c r="PUJ476" s="44" t="str">
        <f t="shared" si="1197"/>
        <v>Inviable Sanitariamente</v>
      </c>
      <c r="PUK476" s="44" t="str">
        <f t="shared" si="1197"/>
        <v>Inviable Sanitariamente</v>
      </c>
      <c r="PUL476" s="44" t="str">
        <f t="shared" si="1197"/>
        <v>Inviable Sanitariamente</v>
      </c>
      <c r="PUM476" s="44" t="str">
        <f t="shared" si="1197"/>
        <v>Inviable Sanitariamente</v>
      </c>
      <c r="PUN476" s="44" t="str">
        <f t="shared" si="1197"/>
        <v>Inviable Sanitariamente</v>
      </c>
      <c r="PUO476" s="44" t="str">
        <f t="shared" si="1197"/>
        <v>Inviable Sanitariamente</v>
      </c>
      <c r="PUP476" s="44" t="str">
        <f t="shared" si="1197"/>
        <v>Inviable Sanitariamente</v>
      </c>
      <c r="PUQ476" s="44" t="str">
        <f t="shared" si="1197"/>
        <v>Inviable Sanitariamente</v>
      </c>
      <c r="PUR476" s="44" t="str">
        <f t="shared" si="1198"/>
        <v>Inviable Sanitariamente</v>
      </c>
      <c r="PUS476" s="44" t="str">
        <f t="shared" si="1198"/>
        <v>Inviable Sanitariamente</v>
      </c>
      <c r="PUT476" s="44" t="str">
        <f t="shared" si="1198"/>
        <v>Inviable Sanitariamente</v>
      </c>
      <c r="PUU476" s="44" t="str">
        <f t="shared" si="1198"/>
        <v>Inviable Sanitariamente</v>
      </c>
      <c r="PUV476" s="44" t="str">
        <f t="shared" si="1198"/>
        <v>Inviable Sanitariamente</v>
      </c>
      <c r="PUW476" s="44" t="str">
        <f t="shared" si="1198"/>
        <v>Inviable Sanitariamente</v>
      </c>
      <c r="PUX476" s="44" t="str">
        <f t="shared" si="1198"/>
        <v>Inviable Sanitariamente</v>
      </c>
      <c r="PUY476" s="44" t="str">
        <f t="shared" si="1198"/>
        <v>Inviable Sanitariamente</v>
      </c>
      <c r="PUZ476" s="44" t="str">
        <f t="shared" si="1198"/>
        <v>Inviable Sanitariamente</v>
      </c>
      <c r="PVA476" s="44" t="str">
        <f t="shared" si="1198"/>
        <v>Inviable Sanitariamente</v>
      </c>
      <c r="PVB476" s="44" t="str">
        <f t="shared" si="1199"/>
        <v>Inviable Sanitariamente</v>
      </c>
      <c r="PVC476" s="44" t="str">
        <f t="shared" si="1199"/>
        <v>Inviable Sanitariamente</v>
      </c>
      <c r="PVD476" s="44" t="str">
        <f t="shared" si="1199"/>
        <v>Inviable Sanitariamente</v>
      </c>
      <c r="PVE476" s="44" t="str">
        <f t="shared" si="1199"/>
        <v>Inviable Sanitariamente</v>
      </c>
      <c r="PVF476" s="44" t="str">
        <f t="shared" si="1199"/>
        <v>Inviable Sanitariamente</v>
      </c>
      <c r="PVG476" s="44" t="str">
        <f t="shared" si="1199"/>
        <v>Inviable Sanitariamente</v>
      </c>
      <c r="PVH476" s="44" t="str">
        <f t="shared" si="1199"/>
        <v>Inviable Sanitariamente</v>
      </c>
      <c r="PVI476" s="44" t="str">
        <f t="shared" si="1199"/>
        <v>Inviable Sanitariamente</v>
      </c>
      <c r="PVJ476" s="44" t="str">
        <f t="shared" si="1199"/>
        <v>Inviable Sanitariamente</v>
      </c>
      <c r="PVK476" s="44" t="str">
        <f t="shared" si="1199"/>
        <v>Inviable Sanitariamente</v>
      </c>
      <c r="PVL476" s="44" t="str">
        <f t="shared" si="1200"/>
        <v>Inviable Sanitariamente</v>
      </c>
      <c r="PVM476" s="44" t="str">
        <f t="shared" si="1200"/>
        <v>Inviable Sanitariamente</v>
      </c>
      <c r="PVN476" s="44" t="str">
        <f t="shared" si="1200"/>
        <v>Inviable Sanitariamente</v>
      </c>
      <c r="PVO476" s="44" t="str">
        <f t="shared" si="1200"/>
        <v>Inviable Sanitariamente</v>
      </c>
      <c r="PVP476" s="44" t="str">
        <f t="shared" si="1200"/>
        <v>Inviable Sanitariamente</v>
      </c>
      <c r="PVQ476" s="44" t="str">
        <f t="shared" si="1200"/>
        <v>Inviable Sanitariamente</v>
      </c>
      <c r="PVR476" s="44" t="str">
        <f t="shared" si="1200"/>
        <v>Inviable Sanitariamente</v>
      </c>
      <c r="PVS476" s="44" t="str">
        <f t="shared" si="1200"/>
        <v>Inviable Sanitariamente</v>
      </c>
      <c r="PVT476" s="44" t="str">
        <f t="shared" si="1200"/>
        <v>Inviable Sanitariamente</v>
      </c>
      <c r="PVU476" s="44" t="str">
        <f t="shared" si="1200"/>
        <v>Inviable Sanitariamente</v>
      </c>
      <c r="PVV476" s="44" t="str">
        <f t="shared" si="1201"/>
        <v>Inviable Sanitariamente</v>
      </c>
      <c r="PVW476" s="44" t="str">
        <f t="shared" si="1201"/>
        <v>Inviable Sanitariamente</v>
      </c>
      <c r="PVX476" s="44" t="str">
        <f t="shared" si="1201"/>
        <v>Inviable Sanitariamente</v>
      </c>
      <c r="PVY476" s="44" t="str">
        <f t="shared" si="1201"/>
        <v>Inviable Sanitariamente</v>
      </c>
      <c r="PVZ476" s="44" t="str">
        <f t="shared" si="1201"/>
        <v>Inviable Sanitariamente</v>
      </c>
      <c r="PWA476" s="44" t="str">
        <f t="shared" si="1201"/>
        <v>Inviable Sanitariamente</v>
      </c>
      <c r="PWB476" s="44" t="str">
        <f t="shared" si="1201"/>
        <v>Inviable Sanitariamente</v>
      </c>
      <c r="PWC476" s="44" t="str">
        <f t="shared" si="1201"/>
        <v>Inviable Sanitariamente</v>
      </c>
      <c r="PWD476" s="44" t="str">
        <f t="shared" si="1201"/>
        <v>Inviable Sanitariamente</v>
      </c>
      <c r="PWE476" s="44" t="str">
        <f t="shared" si="1201"/>
        <v>Inviable Sanitariamente</v>
      </c>
      <c r="PWF476" s="44" t="str">
        <f t="shared" si="1202"/>
        <v>Inviable Sanitariamente</v>
      </c>
      <c r="PWG476" s="44" t="str">
        <f t="shared" si="1202"/>
        <v>Inviable Sanitariamente</v>
      </c>
      <c r="PWH476" s="44" t="str">
        <f t="shared" si="1202"/>
        <v>Inviable Sanitariamente</v>
      </c>
      <c r="PWI476" s="44" t="str">
        <f t="shared" si="1202"/>
        <v>Inviable Sanitariamente</v>
      </c>
      <c r="PWJ476" s="44" t="str">
        <f t="shared" si="1202"/>
        <v>Inviable Sanitariamente</v>
      </c>
      <c r="PWK476" s="44" t="str">
        <f t="shared" si="1202"/>
        <v>Inviable Sanitariamente</v>
      </c>
      <c r="PWL476" s="44" t="str">
        <f t="shared" si="1202"/>
        <v>Inviable Sanitariamente</v>
      </c>
      <c r="PWM476" s="44" t="str">
        <f t="shared" si="1202"/>
        <v>Inviable Sanitariamente</v>
      </c>
      <c r="PWN476" s="44" t="str">
        <f t="shared" si="1202"/>
        <v>Inviable Sanitariamente</v>
      </c>
      <c r="PWO476" s="44" t="str">
        <f t="shared" si="1202"/>
        <v>Inviable Sanitariamente</v>
      </c>
      <c r="PWP476" s="44" t="str">
        <f t="shared" si="1203"/>
        <v>Inviable Sanitariamente</v>
      </c>
      <c r="PWQ476" s="44" t="str">
        <f t="shared" si="1203"/>
        <v>Inviable Sanitariamente</v>
      </c>
      <c r="PWR476" s="44" t="str">
        <f t="shared" si="1203"/>
        <v>Inviable Sanitariamente</v>
      </c>
      <c r="PWS476" s="44" t="str">
        <f t="shared" si="1203"/>
        <v>Inviable Sanitariamente</v>
      </c>
      <c r="PWT476" s="44" t="str">
        <f t="shared" si="1203"/>
        <v>Inviable Sanitariamente</v>
      </c>
      <c r="PWU476" s="44" t="str">
        <f t="shared" si="1203"/>
        <v>Inviable Sanitariamente</v>
      </c>
      <c r="PWV476" s="44" t="str">
        <f t="shared" si="1203"/>
        <v>Inviable Sanitariamente</v>
      </c>
      <c r="PWW476" s="44" t="str">
        <f t="shared" si="1203"/>
        <v>Inviable Sanitariamente</v>
      </c>
      <c r="PWX476" s="44" t="str">
        <f t="shared" si="1203"/>
        <v>Inviable Sanitariamente</v>
      </c>
      <c r="PWY476" s="44" t="str">
        <f t="shared" si="1203"/>
        <v>Inviable Sanitariamente</v>
      </c>
      <c r="PWZ476" s="44" t="str">
        <f t="shared" si="1204"/>
        <v>Inviable Sanitariamente</v>
      </c>
      <c r="PXA476" s="44" t="str">
        <f t="shared" si="1204"/>
        <v>Inviable Sanitariamente</v>
      </c>
      <c r="PXB476" s="44" t="str">
        <f t="shared" si="1204"/>
        <v>Inviable Sanitariamente</v>
      </c>
      <c r="PXC476" s="44" t="str">
        <f t="shared" si="1204"/>
        <v>Inviable Sanitariamente</v>
      </c>
      <c r="PXD476" s="44" t="str">
        <f t="shared" si="1204"/>
        <v>Inviable Sanitariamente</v>
      </c>
      <c r="PXE476" s="44" t="str">
        <f t="shared" si="1204"/>
        <v>Inviable Sanitariamente</v>
      </c>
      <c r="PXF476" s="44" t="str">
        <f t="shared" si="1204"/>
        <v>Inviable Sanitariamente</v>
      </c>
      <c r="PXG476" s="44" t="str">
        <f t="shared" si="1204"/>
        <v>Inviable Sanitariamente</v>
      </c>
      <c r="PXH476" s="44" t="str">
        <f t="shared" si="1204"/>
        <v>Inviable Sanitariamente</v>
      </c>
      <c r="PXI476" s="44" t="str">
        <f t="shared" si="1204"/>
        <v>Inviable Sanitariamente</v>
      </c>
      <c r="PXJ476" s="44" t="str">
        <f t="shared" si="1205"/>
        <v>Inviable Sanitariamente</v>
      </c>
      <c r="PXK476" s="44" t="str">
        <f t="shared" si="1205"/>
        <v>Inviable Sanitariamente</v>
      </c>
      <c r="PXL476" s="44" t="str">
        <f t="shared" si="1205"/>
        <v>Inviable Sanitariamente</v>
      </c>
      <c r="PXM476" s="44" t="str">
        <f t="shared" si="1205"/>
        <v>Inviable Sanitariamente</v>
      </c>
      <c r="PXN476" s="44" t="str">
        <f t="shared" si="1205"/>
        <v>Inviable Sanitariamente</v>
      </c>
      <c r="PXO476" s="44" t="str">
        <f t="shared" si="1205"/>
        <v>Inviable Sanitariamente</v>
      </c>
      <c r="PXP476" s="44" t="str">
        <f t="shared" si="1205"/>
        <v>Inviable Sanitariamente</v>
      </c>
      <c r="PXQ476" s="44" t="str">
        <f t="shared" si="1205"/>
        <v>Inviable Sanitariamente</v>
      </c>
      <c r="PXR476" s="44" t="str">
        <f t="shared" si="1205"/>
        <v>Inviable Sanitariamente</v>
      </c>
      <c r="PXS476" s="44" t="str">
        <f t="shared" si="1205"/>
        <v>Inviable Sanitariamente</v>
      </c>
      <c r="PXT476" s="44" t="str">
        <f t="shared" si="1206"/>
        <v>Inviable Sanitariamente</v>
      </c>
      <c r="PXU476" s="44" t="str">
        <f t="shared" si="1206"/>
        <v>Inviable Sanitariamente</v>
      </c>
      <c r="PXV476" s="44" t="str">
        <f t="shared" si="1206"/>
        <v>Inviable Sanitariamente</v>
      </c>
      <c r="PXW476" s="44" t="str">
        <f t="shared" si="1206"/>
        <v>Inviable Sanitariamente</v>
      </c>
      <c r="PXX476" s="44" t="str">
        <f t="shared" si="1206"/>
        <v>Inviable Sanitariamente</v>
      </c>
      <c r="PXY476" s="44" t="str">
        <f t="shared" si="1206"/>
        <v>Inviable Sanitariamente</v>
      </c>
      <c r="PXZ476" s="44" t="str">
        <f t="shared" si="1206"/>
        <v>Inviable Sanitariamente</v>
      </c>
      <c r="PYA476" s="44" t="str">
        <f t="shared" si="1206"/>
        <v>Inviable Sanitariamente</v>
      </c>
      <c r="PYB476" s="44" t="str">
        <f t="shared" si="1206"/>
        <v>Inviable Sanitariamente</v>
      </c>
      <c r="PYC476" s="44" t="str">
        <f t="shared" si="1206"/>
        <v>Inviable Sanitariamente</v>
      </c>
      <c r="PYD476" s="44" t="str">
        <f t="shared" si="1207"/>
        <v>Inviable Sanitariamente</v>
      </c>
      <c r="PYE476" s="44" t="str">
        <f t="shared" si="1207"/>
        <v>Inviable Sanitariamente</v>
      </c>
      <c r="PYF476" s="44" t="str">
        <f t="shared" si="1207"/>
        <v>Inviable Sanitariamente</v>
      </c>
      <c r="PYG476" s="44" t="str">
        <f t="shared" si="1207"/>
        <v>Inviable Sanitariamente</v>
      </c>
      <c r="PYH476" s="44" t="str">
        <f t="shared" si="1207"/>
        <v>Inviable Sanitariamente</v>
      </c>
      <c r="PYI476" s="44" t="str">
        <f t="shared" si="1207"/>
        <v>Inviable Sanitariamente</v>
      </c>
      <c r="PYJ476" s="44" t="str">
        <f t="shared" si="1207"/>
        <v>Inviable Sanitariamente</v>
      </c>
      <c r="PYK476" s="44" t="str">
        <f t="shared" si="1207"/>
        <v>Inviable Sanitariamente</v>
      </c>
      <c r="PYL476" s="44" t="str">
        <f t="shared" si="1207"/>
        <v>Inviable Sanitariamente</v>
      </c>
      <c r="PYM476" s="44" t="str">
        <f t="shared" si="1207"/>
        <v>Inviable Sanitariamente</v>
      </c>
      <c r="PYN476" s="44" t="str">
        <f t="shared" si="1208"/>
        <v>Inviable Sanitariamente</v>
      </c>
      <c r="PYO476" s="44" t="str">
        <f t="shared" si="1208"/>
        <v>Inviable Sanitariamente</v>
      </c>
      <c r="PYP476" s="44" t="str">
        <f t="shared" si="1208"/>
        <v>Inviable Sanitariamente</v>
      </c>
      <c r="PYQ476" s="44" t="str">
        <f t="shared" si="1208"/>
        <v>Inviable Sanitariamente</v>
      </c>
      <c r="PYR476" s="44" t="str">
        <f t="shared" si="1208"/>
        <v>Inviable Sanitariamente</v>
      </c>
      <c r="PYS476" s="44" t="str">
        <f t="shared" si="1208"/>
        <v>Inviable Sanitariamente</v>
      </c>
      <c r="PYT476" s="44" t="str">
        <f t="shared" si="1208"/>
        <v>Inviable Sanitariamente</v>
      </c>
      <c r="PYU476" s="44" t="str">
        <f t="shared" si="1208"/>
        <v>Inviable Sanitariamente</v>
      </c>
      <c r="PYV476" s="44" t="str">
        <f t="shared" si="1208"/>
        <v>Inviable Sanitariamente</v>
      </c>
      <c r="PYW476" s="44" t="str">
        <f t="shared" si="1208"/>
        <v>Inviable Sanitariamente</v>
      </c>
      <c r="PYX476" s="44" t="str">
        <f t="shared" si="1209"/>
        <v>Inviable Sanitariamente</v>
      </c>
      <c r="PYY476" s="44" t="str">
        <f t="shared" si="1209"/>
        <v>Inviable Sanitariamente</v>
      </c>
      <c r="PYZ476" s="44" t="str">
        <f t="shared" si="1209"/>
        <v>Inviable Sanitariamente</v>
      </c>
      <c r="PZA476" s="44" t="str">
        <f t="shared" si="1209"/>
        <v>Inviable Sanitariamente</v>
      </c>
      <c r="PZB476" s="44" t="str">
        <f t="shared" si="1209"/>
        <v>Inviable Sanitariamente</v>
      </c>
      <c r="PZC476" s="44" t="str">
        <f t="shared" si="1209"/>
        <v>Inviable Sanitariamente</v>
      </c>
      <c r="PZD476" s="44" t="str">
        <f t="shared" si="1209"/>
        <v>Inviable Sanitariamente</v>
      </c>
      <c r="PZE476" s="44" t="str">
        <f t="shared" si="1209"/>
        <v>Inviable Sanitariamente</v>
      </c>
      <c r="PZF476" s="44" t="str">
        <f t="shared" si="1209"/>
        <v>Inviable Sanitariamente</v>
      </c>
      <c r="PZG476" s="44" t="str">
        <f t="shared" si="1209"/>
        <v>Inviable Sanitariamente</v>
      </c>
      <c r="PZH476" s="44" t="str">
        <f t="shared" si="1210"/>
        <v>Inviable Sanitariamente</v>
      </c>
      <c r="PZI476" s="44" t="str">
        <f t="shared" si="1210"/>
        <v>Inviable Sanitariamente</v>
      </c>
      <c r="PZJ476" s="44" t="str">
        <f t="shared" si="1210"/>
        <v>Inviable Sanitariamente</v>
      </c>
      <c r="PZK476" s="44" t="str">
        <f t="shared" si="1210"/>
        <v>Inviable Sanitariamente</v>
      </c>
      <c r="PZL476" s="44" t="str">
        <f t="shared" si="1210"/>
        <v>Inviable Sanitariamente</v>
      </c>
      <c r="PZM476" s="44" t="str">
        <f t="shared" si="1210"/>
        <v>Inviable Sanitariamente</v>
      </c>
      <c r="PZN476" s="44" t="str">
        <f t="shared" si="1210"/>
        <v>Inviable Sanitariamente</v>
      </c>
      <c r="PZO476" s="44" t="str">
        <f t="shared" si="1210"/>
        <v>Inviable Sanitariamente</v>
      </c>
      <c r="PZP476" s="44" t="str">
        <f t="shared" si="1210"/>
        <v>Inviable Sanitariamente</v>
      </c>
      <c r="PZQ476" s="44" t="str">
        <f t="shared" si="1210"/>
        <v>Inviable Sanitariamente</v>
      </c>
      <c r="PZR476" s="44" t="str">
        <f t="shared" si="1211"/>
        <v>Inviable Sanitariamente</v>
      </c>
      <c r="PZS476" s="44" t="str">
        <f t="shared" si="1211"/>
        <v>Inviable Sanitariamente</v>
      </c>
      <c r="PZT476" s="44" t="str">
        <f t="shared" si="1211"/>
        <v>Inviable Sanitariamente</v>
      </c>
      <c r="PZU476" s="44" t="str">
        <f t="shared" si="1211"/>
        <v>Inviable Sanitariamente</v>
      </c>
      <c r="PZV476" s="44" t="str">
        <f t="shared" si="1211"/>
        <v>Inviable Sanitariamente</v>
      </c>
      <c r="PZW476" s="44" t="str">
        <f t="shared" si="1211"/>
        <v>Inviable Sanitariamente</v>
      </c>
      <c r="PZX476" s="44" t="str">
        <f t="shared" si="1211"/>
        <v>Inviable Sanitariamente</v>
      </c>
      <c r="PZY476" s="44" t="str">
        <f t="shared" si="1211"/>
        <v>Inviable Sanitariamente</v>
      </c>
      <c r="PZZ476" s="44" t="str">
        <f t="shared" si="1211"/>
        <v>Inviable Sanitariamente</v>
      </c>
      <c r="QAA476" s="44" t="str">
        <f t="shared" si="1211"/>
        <v>Inviable Sanitariamente</v>
      </c>
      <c r="QAB476" s="44" t="str">
        <f t="shared" si="1212"/>
        <v>Inviable Sanitariamente</v>
      </c>
      <c r="QAC476" s="44" t="str">
        <f t="shared" si="1212"/>
        <v>Inviable Sanitariamente</v>
      </c>
      <c r="QAD476" s="44" t="str">
        <f t="shared" si="1212"/>
        <v>Inviable Sanitariamente</v>
      </c>
      <c r="QAE476" s="44" t="str">
        <f t="shared" si="1212"/>
        <v>Inviable Sanitariamente</v>
      </c>
      <c r="QAF476" s="44" t="str">
        <f t="shared" si="1212"/>
        <v>Inviable Sanitariamente</v>
      </c>
      <c r="QAG476" s="44" t="str">
        <f t="shared" si="1212"/>
        <v>Inviable Sanitariamente</v>
      </c>
      <c r="QAH476" s="44" t="str">
        <f t="shared" si="1212"/>
        <v>Inviable Sanitariamente</v>
      </c>
      <c r="QAI476" s="44" t="str">
        <f t="shared" si="1212"/>
        <v>Inviable Sanitariamente</v>
      </c>
      <c r="QAJ476" s="44" t="str">
        <f t="shared" si="1212"/>
        <v>Inviable Sanitariamente</v>
      </c>
      <c r="QAK476" s="44" t="str">
        <f t="shared" si="1212"/>
        <v>Inviable Sanitariamente</v>
      </c>
      <c r="QAL476" s="44" t="str">
        <f t="shared" si="1213"/>
        <v>Inviable Sanitariamente</v>
      </c>
      <c r="QAM476" s="44" t="str">
        <f t="shared" si="1213"/>
        <v>Inviable Sanitariamente</v>
      </c>
      <c r="QAN476" s="44" t="str">
        <f t="shared" si="1213"/>
        <v>Inviable Sanitariamente</v>
      </c>
      <c r="QAO476" s="44" t="str">
        <f t="shared" si="1213"/>
        <v>Inviable Sanitariamente</v>
      </c>
      <c r="QAP476" s="44" t="str">
        <f t="shared" si="1213"/>
        <v>Inviable Sanitariamente</v>
      </c>
      <c r="QAQ476" s="44" t="str">
        <f t="shared" si="1213"/>
        <v>Inviable Sanitariamente</v>
      </c>
      <c r="QAR476" s="44" t="str">
        <f t="shared" si="1213"/>
        <v>Inviable Sanitariamente</v>
      </c>
      <c r="QAS476" s="44" t="str">
        <f t="shared" si="1213"/>
        <v>Inviable Sanitariamente</v>
      </c>
      <c r="QAT476" s="44" t="str">
        <f t="shared" si="1213"/>
        <v>Inviable Sanitariamente</v>
      </c>
      <c r="QAU476" s="44" t="str">
        <f t="shared" si="1213"/>
        <v>Inviable Sanitariamente</v>
      </c>
      <c r="QAV476" s="44" t="str">
        <f t="shared" si="1214"/>
        <v>Inviable Sanitariamente</v>
      </c>
      <c r="QAW476" s="44" t="str">
        <f t="shared" si="1214"/>
        <v>Inviable Sanitariamente</v>
      </c>
      <c r="QAX476" s="44" t="str">
        <f t="shared" si="1214"/>
        <v>Inviable Sanitariamente</v>
      </c>
      <c r="QAY476" s="44" t="str">
        <f t="shared" si="1214"/>
        <v>Inviable Sanitariamente</v>
      </c>
      <c r="QAZ476" s="44" t="str">
        <f t="shared" si="1214"/>
        <v>Inviable Sanitariamente</v>
      </c>
      <c r="QBA476" s="44" t="str">
        <f t="shared" si="1214"/>
        <v>Inviable Sanitariamente</v>
      </c>
      <c r="QBB476" s="44" t="str">
        <f t="shared" si="1214"/>
        <v>Inviable Sanitariamente</v>
      </c>
      <c r="QBC476" s="44" t="str">
        <f t="shared" si="1214"/>
        <v>Inviable Sanitariamente</v>
      </c>
      <c r="QBD476" s="44" t="str">
        <f t="shared" si="1214"/>
        <v>Inviable Sanitariamente</v>
      </c>
      <c r="QBE476" s="44" t="str">
        <f t="shared" si="1214"/>
        <v>Inviable Sanitariamente</v>
      </c>
      <c r="QBF476" s="44" t="str">
        <f t="shared" si="1215"/>
        <v>Inviable Sanitariamente</v>
      </c>
      <c r="QBG476" s="44" t="str">
        <f t="shared" si="1215"/>
        <v>Inviable Sanitariamente</v>
      </c>
      <c r="QBH476" s="44" t="str">
        <f t="shared" si="1215"/>
        <v>Inviable Sanitariamente</v>
      </c>
      <c r="QBI476" s="44" t="str">
        <f t="shared" si="1215"/>
        <v>Inviable Sanitariamente</v>
      </c>
      <c r="QBJ476" s="44" t="str">
        <f t="shared" si="1215"/>
        <v>Inviable Sanitariamente</v>
      </c>
      <c r="QBK476" s="44" t="str">
        <f t="shared" si="1215"/>
        <v>Inviable Sanitariamente</v>
      </c>
      <c r="QBL476" s="44" t="str">
        <f t="shared" si="1215"/>
        <v>Inviable Sanitariamente</v>
      </c>
      <c r="QBM476" s="44" t="str">
        <f t="shared" si="1215"/>
        <v>Inviable Sanitariamente</v>
      </c>
      <c r="QBN476" s="44" t="str">
        <f t="shared" si="1215"/>
        <v>Inviable Sanitariamente</v>
      </c>
      <c r="QBO476" s="44" t="str">
        <f t="shared" si="1215"/>
        <v>Inviable Sanitariamente</v>
      </c>
      <c r="QBP476" s="44" t="str">
        <f t="shared" si="1216"/>
        <v>Inviable Sanitariamente</v>
      </c>
      <c r="QBQ476" s="44" t="str">
        <f t="shared" si="1216"/>
        <v>Inviable Sanitariamente</v>
      </c>
      <c r="QBR476" s="44" t="str">
        <f t="shared" si="1216"/>
        <v>Inviable Sanitariamente</v>
      </c>
      <c r="QBS476" s="44" t="str">
        <f t="shared" si="1216"/>
        <v>Inviable Sanitariamente</v>
      </c>
      <c r="QBT476" s="44" t="str">
        <f t="shared" si="1216"/>
        <v>Inviable Sanitariamente</v>
      </c>
      <c r="QBU476" s="44" t="str">
        <f t="shared" si="1216"/>
        <v>Inviable Sanitariamente</v>
      </c>
      <c r="QBV476" s="44" t="str">
        <f t="shared" si="1216"/>
        <v>Inviable Sanitariamente</v>
      </c>
      <c r="QBW476" s="44" t="str">
        <f t="shared" si="1216"/>
        <v>Inviable Sanitariamente</v>
      </c>
      <c r="QBX476" s="44" t="str">
        <f t="shared" si="1216"/>
        <v>Inviable Sanitariamente</v>
      </c>
      <c r="QBY476" s="44" t="str">
        <f t="shared" si="1216"/>
        <v>Inviable Sanitariamente</v>
      </c>
      <c r="QBZ476" s="44" t="str">
        <f t="shared" si="1217"/>
        <v>Inviable Sanitariamente</v>
      </c>
      <c r="QCA476" s="44" t="str">
        <f t="shared" si="1217"/>
        <v>Inviable Sanitariamente</v>
      </c>
      <c r="QCB476" s="44" t="str">
        <f t="shared" si="1217"/>
        <v>Inviable Sanitariamente</v>
      </c>
      <c r="QCC476" s="44" t="str">
        <f t="shared" si="1217"/>
        <v>Inviable Sanitariamente</v>
      </c>
      <c r="QCD476" s="44" t="str">
        <f t="shared" si="1217"/>
        <v>Inviable Sanitariamente</v>
      </c>
      <c r="QCE476" s="44" t="str">
        <f t="shared" si="1217"/>
        <v>Inviable Sanitariamente</v>
      </c>
      <c r="QCF476" s="44" t="str">
        <f t="shared" si="1217"/>
        <v>Inviable Sanitariamente</v>
      </c>
      <c r="QCG476" s="44" t="str">
        <f t="shared" si="1217"/>
        <v>Inviable Sanitariamente</v>
      </c>
      <c r="QCH476" s="44" t="str">
        <f t="shared" si="1217"/>
        <v>Inviable Sanitariamente</v>
      </c>
      <c r="QCI476" s="44" t="str">
        <f t="shared" si="1217"/>
        <v>Inviable Sanitariamente</v>
      </c>
      <c r="QCJ476" s="44" t="str">
        <f t="shared" si="1218"/>
        <v>Inviable Sanitariamente</v>
      </c>
      <c r="QCK476" s="44" t="str">
        <f t="shared" si="1218"/>
        <v>Inviable Sanitariamente</v>
      </c>
      <c r="QCL476" s="44" t="str">
        <f t="shared" si="1218"/>
        <v>Inviable Sanitariamente</v>
      </c>
      <c r="QCM476" s="44" t="str">
        <f t="shared" si="1218"/>
        <v>Inviable Sanitariamente</v>
      </c>
      <c r="QCN476" s="44" t="str">
        <f t="shared" si="1218"/>
        <v>Inviable Sanitariamente</v>
      </c>
      <c r="QCO476" s="44" t="str">
        <f t="shared" si="1218"/>
        <v>Inviable Sanitariamente</v>
      </c>
      <c r="QCP476" s="44" t="str">
        <f t="shared" si="1218"/>
        <v>Inviable Sanitariamente</v>
      </c>
      <c r="QCQ476" s="44" t="str">
        <f t="shared" si="1218"/>
        <v>Inviable Sanitariamente</v>
      </c>
      <c r="QCR476" s="44" t="str">
        <f t="shared" si="1218"/>
        <v>Inviable Sanitariamente</v>
      </c>
      <c r="QCS476" s="44" t="str">
        <f t="shared" si="1218"/>
        <v>Inviable Sanitariamente</v>
      </c>
      <c r="QCT476" s="44" t="str">
        <f t="shared" si="1219"/>
        <v>Inviable Sanitariamente</v>
      </c>
      <c r="QCU476" s="44" t="str">
        <f t="shared" si="1219"/>
        <v>Inviable Sanitariamente</v>
      </c>
      <c r="QCV476" s="44" t="str">
        <f t="shared" si="1219"/>
        <v>Inviable Sanitariamente</v>
      </c>
      <c r="QCW476" s="44" t="str">
        <f t="shared" si="1219"/>
        <v>Inviable Sanitariamente</v>
      </c>
      <c r="QCX476" s="44" t="str">
        <f t="shared" si="1219"/>
        <v>Inviable Sanitariamente</v>
      </c>
      <c r="QCY476" s="44" t="str">
        <f t="shared" si="1219"/>
        <v>Inviable Sanitariamente</v>
      </c>
      <c r="QCZ476" s="44" t="str">
        <f t="shared" si="1219"/>
        <v>Inviable Sanitariamente</v>
      </c>
      <c r="QDA476" s="44" t="str">
        <f t="shared" si="1219"/>
        <v>Inviable Sanitariamente</v>
      </c>
      <c r="QDB476" s="44" t="str">
        <f t="shared" si="1219"/>
        <v>Inviable Sanitariamente</v>
      </c>
      <c r="QDC476" s="44" t="str">
        <f t="shared" si="1219"/>
        <v>Inviable Sanitariamente</v>
      </c>
      <c r="QDD476" s="44" t="str">
        <f t="shared" si="1220"/>
        <v>Inviable Sanitariamente</v>
      </c>
      <c r="QDE476" s="44" t="str">
        <f t="shared" si="1220"/>
        <v>Inviable Sanitariamente</v>
      </c>
      <c r="QDF476" s="44" t="str">
        <f t="shared" si="1220"/>
        <v>Inviable Sanitariamente</v>
      </c>
      <c r="QDG476" s="44" t="str">
        <f t="shared" si="1220"/>
        <v>Inviable Sanitariamente</v>
      </c>
      <c r="QDH476" s="44" t="str">
        <f t="shared" si="1220"/>
        <v>Inviable Sanitariamente</v>
      </c>
      <c r="QDI476" s="44" t="str">
        <f t="shared" si="1220"/>
        <v>Inviable Sanitariamente</v>
      </c>
      <c r="QDJ476" s="44" t="str">
        <f t="shared" si="1220"/>
        <v>Inviable Sanitariamente</v>
      </c>
      <c r="QDK476" s="44" t="str">
        <f t="shared" si="1220"/>
        <v>Inviable Sanitariamente</v>
      </c>
      <c r="QDL476" s="44" t="str">
        <f t="shared" si="1220"/>
        <v>Inviable Sanitariamente</v>
      </c>
      <c r="QDM476" s="44" t="str">
        <f t="shared" si="1220"/>
        <v>Inviable Sanitariamente</v>
      </c>
      <c r="QDN476" s="44" t="str">
        <f t="shared" si="1221"/>
        <v>Inviable Sanitariamente</v>
      </c>
      <c r="QDO476" s="44" t="str">
        <f t="shared" si="1221"/>
        <v>Inviable Sanitariamente</v>
      </c>
      <c r="QDP476" s="44" t="str">
        <f t="shared" si="1221"/>
        <v>Inviable Sanitariamente</v>
      </c>
      <c r="QDQ476" s="44" t="str">
        <f t="shared" si="1221"/>
        <v>Inviable Sanitariamente</v>
      </c>
      <c r="QDR476" s="44" t="str">
        <f t="shared" si="1221"/>
        <v>Inviable Sanitariamente</v>
      </c>
      <c r="QDS476" s="44" t="str">
        <f t="shared" si="1221"/>
        <v>Inviable Sanitariamente</v>
      </c>
      <c r="QDT476" s="44" t="str">
        <f t="shared" si="1221"/>
        <v>Inviable Sanitariamente</v>
      </c>
      <c r="QDU476" s="44" t="str">
        <f t="shared" si="1221"/>
        <v>Inviable Sanitariamente</v>
      </c>
      <c r="QDV476" s="44" t="str">
        <f t="shared" si="1221"/>
        <v>Inviable Sanitariamente</v>
      </c>
      <c r="QDW476" s="44" t="str">
        <f t="shared" si="1221"/>
        <v>Inviable Sanitariamente</v>
      </c>
      <c r="QDX476" s="44" t="str">
        <f t="shared" si="1222"/>
        <v>Inviable Sanitariamente</v>
      </c>
      <c r="QDY476" s="44" t="str">
        <f t="shared" si="1222"/>
        <v>Inviable Sanitariamente</v>
      </c>
      <c r="QDZ476" s="44" t="str">
        <f t="shared" si="1222"/>
        <v>Inviable Sanitariamente</v>
      </c>
      <c r="QEA476" s="44" t="str">
        <f t="shared" si="1222"/>
        <v>Inviable Sanitariamente</v>
      </c>
      <c r="QEB476" s="44" t="str">
        <f t="shared" si="1222"/>
        <v>Inviable Sanitariamente</v>
      </c>
      <c r="QEC476" s="44" t="str">
        <f t="shared" si="1222"/>
        <v>Inviable Sanitariamente</v>
      </c>
      <c r="QED476" s="44" t="str">
        <f t="shared" si="1222"/>
        <v>Inviable Sanitariamente</v>
      </c>
      <c r="QEE476" s="44" t="str">
        <f t="shared" si="1222"/>
        <v>Inviable Sanitariamente</v>
      </c>
      <c r="QEF476" s="44" t="str">
        <f t="shared" si="1222"/>
        <v>Inviable Sanitariamente</v>
      </c>
      <c r="QEG476" s="44" t="str">
        <f t="shared" si="1222"/>
        <v>Inviable Sanitariamente</v>
      </c>
      <c r="QEH476" s="44" t="str">
        <f t="shared" si="1223"/>
        <v>Inviable Sanitariamente</v>
      </c>
      <c r="QEI476" s="44" t="str">
        <f t="shared" si="1223"/>
        <v>Inviable Sanitariamente</v>
      </c>
      <c r="QEJ476" s="44" t="str">
        <f t="shared" si="1223"/>
        <v>Inviable Sanitariamente</v>
      </c>
      <c r="QEK476" s="44" t="str">
        <f t="shared" si="1223"/>
        <v>Inviable Sanitariamente</v>
      </c>
      <c r="QEL476" s="44" t="str">
        <f t="shared" si="1223"/>
        <v>Inviable Sanitariamente</v>
      </c>
      <c r="QEM476" s="44" t="str">
        <f t="shared" si="1223"/>
        <v>Inviable Sanitariamente</v>
      </c>
      <c r="QEN476" s="44" t="str">
        <f t="shared" si="1223"/>
        <v>Inviable Sanitariamente</v>
      </c>
      <c r="QEO476" s="44" t="str">
        <f t="shared" si="1223"/>
        <v>Inviable Sanitariamente</v>
      </c>
      <c r="QEP476" s="44" t="str">
        <f t="shared" si="1223"/>
        <v>Inviable Sanitariamente</v>
      </c>
      <c r="QEQ476" s="44" t="str">
        <f t="shared" si="1223"/>
        <v>Inviable Sanitariamente</v>
      </c>
      <c r="QER476" s="44" t="str">
        <f t="shared" si="1224"/>
        <v>Inviable Sanitariamente</v>
      </c>
      <c r="QES476" s="44" t="str">
        <f t="shared" si="1224"/>
        <v>Inviable Sanitariamente</v>
      </c>
      <c r="QET476" s="44" t="str">
        <f t="shared" si="1224"/>
        <v>Inviable Sanitariamente</v>
      </c>
      <c r="QEU476" s="44" t="str">
        <f t="shared" si="1224"/>
        <v>Inviable Sanitariamente</v>
      </c>
      <c r="QEV476" s="44" t="str">
        <f t="shared" si="1224"/>
        <v>Inviable Sanitariamente</v>
      </c>
      <c r="QEW476" s="44" t="str">
        <f t="shared" si="1224"/>
        <v>Inviable Sanitariamente</v>
      </c>
      <c r="QEX476" s="44" t="str">
        <f t="shared" si="1224"/>
        <v>Inviable Sanitariamente</v>
      </c>
      <c r="QEY476" s="44" t="str">
        <f t="shared" si="1224"/>
        <v>Inviable Sanitariamente</v>
      </c>
      <c r="QEZ476" s="44" t="str">
        <f t="shared" si="1224"/>
        <v>Inviable Sanitariamente</v>
      </c>
      <c r="QFA476" s="44" t="str">
        <f t="shared" si="1224"/>
        <v>Inviable Sanitariamente</v>
      </c>
      <c r="QFB476" s="44" t="str">
        <f t="shared" si="1225"/>
        <v>Inviable Sanitariamente</v>
      </c>
      <c r="QFC476" s="44" t="str">
        <f t="shared" si="1225"/>
        <v>Inviable Sanitariamente</v>
      </c>
      <c r="QFD476" s="44" t="str">
        <f t="shared" si="1225"/>
        <v>Inviable Sanitariamente</v>
      </c>
      <c r="QFE476" s="44" t="str">
        <f t="shared" si="1225"/>
        <v>Inviable Sanitariamente</v>
      </c>
      <c r="QFF476" s="44" t="str">
        <f t="shared" si="1225"/>
        <v>Inviable Sanitariamente</v>
      </c>
      <c r="QFG476" s="44" t="str">
        <f t="shared" si="1225"/>
        <v>Inviable Sanitariamente</v>
      </c>
      <c r="QFH476" s="44" t="str">
        <f t="shared" si="1225"/>
        <v>Inviable Sanitariamente</v>
      </c>
      <c r="QFI476" s="44" t="str">
        <f t="shared" si="1225"/>
        <v>Inviable Sanitariamente</v>
      </c>
      <c r="QFJ476" s="44" t="str">
        <f t="shared" si="1225"/>
        <v>Inviable Sanitariamente</v>
      </c>
      <c r="QFK476" s="44" t="str">
        <f t="shared" si="1225"/>
        <v>Inviable Sanitariamente</v>
      </c>
      <c r="QFL476" s="44" t="str">
        <f t="shared" si="1226"/>
        <v>Inviable Sanitariamente</v>
      </c>
      <c r="QFM476" s="44" t="str">
        <f t="shared" si="1226"/>
        <v>Inviable Sanitariamente</v>
      </c>
      <c r="QFN476" s="44" t="str">
        <f t="shared" si="1226"/>
        <v>Inviable Sanitariamente</v>
      </c>
      <c r="QFO476" s="44" t="str">
        <f t="shared" si="1226"/>
        <v>Inviable Sanitariamente</v>
      </c>
      <c r="QFP476" s="44" t="str">
        <f t="shared" si="1226"/>
        <v>Inviable Sanitariamente</v>
      </c>
      <c r="QFQ476" s="44" t="str">
        <f t="shared" si="1226"/>
        <v>Inviable Sanitariamente</v>
      </c>
      <c r="QFR476" s="44" t="str">
        <f t="shared" si="1226"/>
        <v>Inviable Sanitariamente</v>
      </c>
      <c r="QFS476" s="44" t="str">
        <f t="shared" si="1226"/>
        <v>Inviable Sanitariamente</v>
      </c>
      <c r="QFT476" s="44" t="str">
        <f t="shared" si="1226"/>
        <v>Inviable Sanitariamente</v>
      </c>
      <c r="QFU476" s="44" t="str">
        <f t="shared" si="1226"/>
        <v>Inviable Sanitariamente</v>
      </c>
      <c r="QFV476" s="44" t="str">
        <f t="shared" si="1227"/>
        <v>Inviable Sanitariamente</v>
      </c>
      <c r="QFW476" s="44" t="str">
        <f t="shared" si="1227"/>
        <v>Inviable Sanitariamente</v>
      </c>
      <c r="QFX476" s="44" t="str">
        <f t="shared" si="1227"/>
        <v>Inviable Sanitariamente</v>
      </c>
      <c r="QFY476" s="44" t="str">
        <f t="shared" si="1227"/>
        <v>Inviable Sanitariamente</v>
      </c>
      <c r="QFZ476" s="44" t="str">
        <f t="shared" si="1227"/>
        <v>Inviable Sanitariamente</v>
      </c>
      <c r="QGA476" s="44" t="str">
        <f t="shared" si="1227"/>
        <v>Inviable Sanitariamente</v>
      </c>
      <c r="QGB476" s="44" t="str">
        <f t="shared" si="1227"/>
        <v>Inviable Sanitariamente</v>
      </c>
      <c r="QGC476" s="44" t="str">
        <f t="shared" si="1227"/>
        <v>Inviable Sanitariamente</v>
      </c>
      <c r="QGD476" s="44" t="str">
        <f t="shared" si="1227"/>
        <v>Inviable Sanitariamente</v>
      </c>
      <c r="QGE476" s="44" t="str">
        <f t="shared" si="1227"/>
        <v>Inviable Sanitariamente</v>
      </c>
      <c r="QGF476" s="44" t="str">
        <f t="shared" si="1228"/>
        <v>Inviable Sanitariamente</v>
      </c>
      <c r="QGG476" s="44" t="str">
        <f t="shared" si="1228"/>
        <v>Inviable Sanitariamente</v>
      </c>
      <c r="QGH476" s="44" t="str">
        <f t="shared" si="1228"/>
        <v>Inviable Sanitariamente</v>
      </c>
      <c r="QGI476" s="44" t="str">
        <f t="shared" si="1228"/>
        <v>Inviable Sanitariamente</v>
      </c>
      <c r="QGJ476" s="44" t="str">
        <f t="shared" si="1228"/>
        <v>Inviable Sanitariamente</v>
      </c>
      <c r="QGK476" s="44" t="str">
        <f t="shared" si="1228"/>
        <v>Inviable Sanitariamente</v>
      </c>
      <c r="QGL476" s="44" t="str">
        <f t="shared" si="1228"/>
        <v>Inviable Sanitariamente</v>
      </c>
      <c r="QGM476" s="44" t="str">
        <f t="shared" si="1228"/>
        <v>Inviable Sanitariamente</v>
      </c>
      <c r="QGN476" s="44" t="str">
        <f t="shared" si="1228"/>
        <v>Inviable Sanitariamente</v>
      </c>
      <c r="QGO476" s="44" t="str">
        <f t="shared" si="1228"/>
        <v>Inviable Sanitariamente</v>
      </c>
      <c r="QGP476" s="44" t="str">
        <f t="shared" si="1229"/>
        <v>Inviable Sanitariamente</v>
      </c>
      <c r="QGQ476" s="44" t="str">
        <f t="shared" si="1229"/>
        <v>Inviable Sanitariamente</v>
      </c>
      <c r="QGR476" s="44" t="str">
        <f t="shared" si="1229"/>
        <v>Inviable Sanitariamente</v>
      </c>
      <c r="QGS476" s="44" t="str">
        <f t="shared" si="1229"/>
        <v>Inviable Sanitariamente</v>
      </c>
      <c r="QGT476" s="44" t="str">
        <f t="shared" si="1229"/>
        <v>Inviable Sanitariamente</v>
      </c>
      <c r="QGU476" s="44" t="str">
        <f t="shared" si="1229"/>
        <v>Inviable Sanitariamente</v>
      </c>
      <c r="QGV476" s="44" t="str">
        <f t="shared" si="1229"/>
        <v>Inviable Sanitariamente</v>
      </c>
      <c r="QGW476" s="44" t="str">
        <f t="shared" si="1229"/>
        <v>Inviable Sanitariamente</v>
      </c>
      <c r="QGX476" s="44" t="str">
        <f t="shared" si="1229"/>
        <v>Inviable Sanitariamente</v>
      </c>
      <c r="QGY476" s="44" t="str">
        <f t="shared" si="1229"/>
        <v>Inviable Sanitariamente</v>
      </c>
      <c r="QGZ476" s="44" t="str">
        <f t="shared" si="1230"/>
        <v>Inviable Sanitariamente</v>
      </c>
      <c r="QHA476" s="44" t="str">
        <f t="shared" si="1230"/>
        <v>Inviable Sanitariamente</v>
      </c>
      <c r="QHB476" s="44" t="str">
        <f t="shared" si="1230"/>
        <v>Inviable Sanitariamente</v>
      </c>
      <c r="QHC476" s="44" t="str">
        <f t="shared" si="1230"/>
        <v>Inviable Sanitariamente</v>
      </c>
      <c r="QHD476" s="44" t="str">
        <f t="shared" si="1230"/>
        <v>Inviable Sanitariamente</v>
      </c>
      <c r="QHE476" s="44" t="str">
        <f t="shared" si="1230"/>
        <v>Inviable Sanitariamente</v>
      </c>
      <c r="QHF476" s="44" t="str">
        <f t="shared" si="1230"/>
        <v>Inviable Sanitariamente</v>
      </c>
      <c r="QHG476" s="44" t="str">
        <f t="shared" si="1230"/>
        <v>Inviable Sanitariamente</v>
      </c>
      <c r="QHH476" s="44" t="str">
        <f t="shared" si="1230"/>
        <v>Inviable Sanitariamente</v>
      </c>
      <c r="QHI476" s="44" t="str">
        <f t="shared" si="1230"/>
        <v>Inviable Sanitariamente</v>
      </c>
      <c r="QHJ476" s="44" t="str">
        <f t="shared" si="1231"/>
        <v>Inviable Sanitariamente</v>
      </c>
      <c r="QHK476" s="44" t="str">
        <f t="shared" si="1231"/>
        <v>Inviable Sanitariamente</v>
      </c>
      <c r="QHL476" s="44" t="str">
        <f t="shared" si="1231"/>
        <v>Inviable Sanitariamente</v>
      </c>
      <c r="QHM476" s="44" t="str">
        <f t="shared" si="1231"/>
        <v>Inviable Sanitariamente</v>
      </c>
      <c r="QHN476" s="44" t="str">
        <f t="shared" si="1231"/>
        <v>Inviable Sanitariamente</v>
      </c>
      <c r="QHO476" s="44" t="str">
        <f t="shared" si="1231"/>
        <v>Inviable Sanitariamente</v>
      </c>
      <c r="QHP476" s="44" t="str">
        <f t="shared" si="1231"/>
        <v>Inviable Sanitariamente</v>
      </c>
      <c r="QHQ476" s="44" t="str">
        <f t="shared" si="1231"/>
        <v>Inviable Sanitariamente</v>
      </c>
      <c r="QHR476" s="44" t="str">
        <f t="shared" si="1231"/>
        <v>Inviable Sanitariamente</v>
      </c>
      <c r="QHS476" s="44" t="str">
        <f t="shared" si="1231"/>
        <v>Inviable Sanitariamente</v>
      </c>
      <c r="QHT476" s="44" t="str">
        <f t="shared" si="1232"/>
        <v>Inviable Sanitariamente</v>
      </c>
      <c r="QHU476" s="44" t="str">
        <f t="shared" si="1232"/>
        <v>Inviable Sanitariamente</v>
      </c>
      <c r="QHV476" s="44" t="str">
        <f t="shared" si="1232"/>
        <v>Inviable Sanitariamente</v>
      </c>
      <c r="QHW476" s="44" t="str">
        <f t="shared" si="1232"/>
        <v>Inviable Sanitariamente</v>
      </c>
      <c r="QHX476" s="44" t="str">
        <f t="shared" si="1232"/>
        <v>Inviable Sanitariamente</v>
      </c>
      <c r="QHY476" s="44" t="str">
        <f t="shared" si="1232"/>
        <v>Inviable Sanitariamente</v>
      </c>
      <c r="QHZ476" s="44" t="str">
        <f t="shared" si="1232"/>
        <v>Inviable Sanitariamente</v>
      </c>
      <c r="QIA476" s="44" t="str">
        <f t="shared" si="1232"/>
        <v>Inviable Sanitariamente</v>
      </c>
      <c r="QIB476" s="44" t="str">
        <f t="shared" si="1232"/>
        <v>Inviable Sanitariamente</v>
      </c>
      <c r="QIC476" s="44" t="str">
        <f t="shared" si="1232"/>
        <v>Inviable Sanitariamente</v>
      </c>
      <c r="QID476" s="44" t="str">
        <f t="shared" si="1233"/>
        <v>Inviable Sanitariamente</v>
      </c>
      <c r="QIE476" s="44" t="str">
        <f t="shared" si="1233"/>
        <v>Inviable Sanitariamente</v>
      </c>
      <c r="QIF476" s="44" t="str">
        <f t="shared" si="1233"/>
        <v>Inviable Sanitariamente</v>
      </c>
      <c r="QIG476" s="44" t="str">
        <f t="shared" si="1233"/>
        <v>Inviable Sanitariamente</v>
      </c>
      <c r="QIH476" s="44" t="str">
        <f t="shared" si="1233"/>
        <v>Inviable Sanitariamente</v>
      </c>
      <c r="QII476" s="44" t="str">
        <f t="shared" si="1233"/>
        <v>Inviable Sanitariamente</v>
      </c>
      <c r="QIJ476" s="44" t="str">
        <f t="shared" si="1233"/>
        <v>Inviable Sanitariamente</v>
      </c>
      <c r="QIK476" s="44" t="str">
        <f t="shared" si="1233"/>
        <v>Inviable Sanitariamente</v>
      </c>
      <c r="QIL476" s="44" t="str">
        <f t="shared" si="1233"/>
        <v>Inviable Sanitariamente</v>
      </c>
      <c r="QIM476" s="44" t="str">
        <f t="shared" si="1233"/>
        <v>Inviable Sanitariamente</v>
      </c>
      <c r="QIN476" s="44" t="str">
        <f t="shared" si="1234"/>
        <v>Inviable Sanitariamente</v>
      </c>
      <c r="QIO476" s="44" t="str">
        <f t="shared" si="1234"/>
        <v>Inviable Sanitariamente</v>
      </c>
      <c r="QIP476" s="44" t="str">
        <f t="shared" si="1234"/>
        <v>Inviable Sanitariamente</v>
      </c>
      <c r="QIQ476" s="44" t="str">
        <f t="shared" si="1234"/>
        <v>Inviable Sanitariamente</v>
      </c>
      <c r="QIR476" s="44" t="str">
        <f t="shared" si="1234"/>
        <v>Inviable Sanitariamente</v>
      </c>
      <c r="QIS476" s="44" t="str">
        <f t="shared" si="1234"/>
        <v>Inviable Sanitariamente</v>
      </c>
      <c r="QIT476" s="44" t="str">
        <f t="shared" si="1234"/>
        <v>Inviable Sanitariamente</v>
      </c>
      <c r="QIU476" s="44" t="str">
        <f t="shared" si="1234"/>
        <v>Inviable Sanitariamente</v>
      </c>
      <c r="QIV476" s="44" t="str">
        <f t="shared" si="1234"/>
        <v>Inviable Sanitariamente</v>
      </c>
      <c r="QIW476" s="44" t="str">
        <f t="shared" si="1234"/>
        <v>Inviable Sanitariamente</v>
      </c>
      <c r="QIX476" s="44" t="str">
        <f t="shared" si="1235"/>
        <v>Inviable Sanitariamente</v>
      </c>
      <c r="QIY476" s="44" t="str">
        <f t="shared" si="1235"/>
        <v>Inviable Sanitariamente</v>
      </c>
      <c r="QIZ476" s="44" t="str">
        <f t="shared" si="1235"/>
        <v>Inviable Sanitariamente</v>
      </c>
      <c r="QJA476" s="44" t="str">
        <f t="shared" si="1235"/>
        <v>Inviable Sanitariamente</v>
      </c>
      <c r="QJB476" s="44" t="str">
        <f t="shared" si="1235"/>
        <v>Inviable Sanitariamente</v>
      </c>
      <c r="QJC476" s="44" t="str">
        <f t="shared" si="1235"/>
        <v>Inviable Sanitariamente</v>
      </c>
      <c r="QJD476" s="44" t="str">
        <f t="shared" si="1235"/>
        <v>Inviable Sanitariamente</v>
      </c>
      <c r="QJE476" s="44" t="str">
        <f t="shared" si="1235"/>
        <v>Inviable Sanitariamente</v>
      </c>
      <c r="QJF476" s="44" t="str">
        <f t="shared" si="1235"/>
        <v>Inviable Sanitariamente</v>
      </c>
      <c r="QJG476" s="44" t="str">
        <f t="shared" si="1235"/>
        <v>Inviable Sanitariamente</v>
      </c>
      <c r="QJH476" s="44" t="str">
        <f t="shared" si="1236"/>
        <v>Inviable Sanitariamente</v>
      </c>
      <c r="QJI476" s="44" t="str">
        <f t="shared" si="1236"/>
        <v>Inviable Sanitariamente</v>
      </c>
      <c r="QJJ476" s="44" t="str">
        <f t="shared" si="1236"/>
        <v>Inviable Sanitariamente</v>
      </c>
      <c r="QJK476" s="44" t="str">
        <f t="shared" si="1236"/>
        <v>Inviable Sanitariamente</v>
      </c>
      <c r="QJL476" s="44" t="str">
        <f t="shared" si="1236"/>
        <v>Inviable Sanitariamente</v>
      </c>
      <c r="QJM476" s="44" t="str">
        <f t="shared" si="1236"/>
        <v>Inviable Sanitariamente</v>
      </c>
      <c r="QJN476" s="44" t="str">
        <f t="shared" si="1236"/>
        <v>Inviable Sanitariamente</v>
      </c>
      <c r="QJO476" s="44" t="str">
        <f t="shared" si="1236"/>
        <v>Inviable Sanitariamente</v>
      </c>
      <c r="QJP476" s="44" t="str">
        <f t="shared" si="1236"/>
        <v>Inviable Sanitariamente</v>
      </c>
      <c r="QJQ476" s="44" t="str">
        <f t="shared" si="1236"/>
        <v>Inviable Sanitariamente</v>
      </c>
      <c r="QJR476" s="44" t="str">
        <f t="shared" si="1237"/>
        <v>Inviable Sanitariamente</v>
      </c>
      <c r="QJS476" s="44" t="str">
        <f t="shared" si="1237"/>
        <v>Inviable Sanitariamente</v>
      </c>
      <c r="QJT476" s="44" t="str">
        <f t="shared" si="1237"/>
        <v>Inviable Sanitariamente</v>
      </c>
      <c r="QJU476" s="44" t="str">
        <f t="shared" si="1237"/>
        <v>Inviable Sanitariamente</v>
      </c>
      <c r="QJV476" s="44" t="str">
        <f t="shared" si="1237"/>
        <v>Inviable Sanitariamente</v>
      </c>
      <c r="QJW476" s="44" t="str">
        <f t="shared" si="1237"/>
        <v>Inviable Sanitariamente</v>
      </c>
      <c r="QJX476" s="44" t="str">
        <f t="shared" si="1237"/>
        <v>Inviable Sanitariamente</v>
      </c>
      <c r="QJY476" s="44" t="str">
        <f t="shared" si="1237"/>
        <v>Inviable Sanitariamente</v>
      </c>
      <c r="QJZ476" s="44" t="str">
        <f t="shared" si="1237"/>
        <v>Inviable Sanitariamente</v>
      </c>
      <c r="QKA476" s="44" t="str">
        <f t="shared" si="1237"/>
        <v>Inviable Sanitariamente</v>
      </c>
      <c r="QKB476" s="44" t="str">
        <f t="shared" si="1238"/>
        <v>Inviable Sanitariamente</v>
      </c>
      <c r="QKC476" s="44" t="str">
        <f t="shared" si="1238"/>
        <v>Inviable Sanitariamente</v>
      </c>
      <c r="QKD476" s="44" t="str">
        <f t="shared" si="1238"/>
        <v>Inviable Sanitariamente</v>
      </c>
      <c r="QKE476" s="44" t="str">
        <f t="shared" si="1238"/>
        <v>Inviable Sanitariamente</v>
      </c>
      <c r="QKF476" s="44" t="str">
        <f t="shared" si="1238"/>
        <v>Inviable Sanitariamente</v>
      </c>
      <c r="QKG476" s="44" t="str">
        <f t="shared" si="1238"/>
        <v>Inviable Sanitariamente</v>
      </c>
      <c r="QKH476" s="44" t="str">
        <f t="shared" si="1238"/>
        <v>Inviable Sanitariamente</v>
      </c>
      <c r="QKI476" s="44" t="str">
        <f t="shared" si="1238"/>
        <v>Inviable Sanitariamente</v>
      </c>
      <c r="QKJ476" s="44" t="str">
        <f t="shared" si="1238"/>
        <v>Inviable Sanitariamente</v>
      </c>
      <c r="QKK476" s="44" t="str">
        <f t="shared" si="1238"/>
        <v>Inviable Sanitariamente</v>
      </c>
      <c r="QKL476" s="44" t="str">
        <f t="shared" si="1239"/>
        <v>Inviable Sanitariamente</v>
      </c>
      <c r="QKM476" s="44" t="str">
        <f t="shared" si="1239"/>
        <v>Inviable Sanitariamente</v>
      </c>
      <c r="QKN476" s="44" t="str">
        <f t="shared" si="1239"/>
        <v>Inviable Sanitariamente</v>
      </c>
      <c r="QKO476" s="44" t="str">
        <f t="shared" si="1239"/>
        <v>Inviable Sanitariamente</v>
      </c>
      <c r="QKP476" s="44" t="str">
        <f t="shared" si="1239"/>
        <v>Inviable Sanitariamente</v>
      </c>
      <c r="QKQ476" s="44" t="str">
        <f t="shared" si="1239"/>
        <v>Inviable Sanitariamente</v>
      </c>
      <c r="QKR476" s="44" t="str">
        <f t="shared" si="1239"/>
        <v>Inviable Sanitariamente</v>
      </c>
      <c r="QKS476" s="44" t="str">
        <f t="shared" si="1239"/>
        <v>Inviable Sanitariamente</v>
      </c>
      <c r="QKT476" s="44" t="str">
        <f t="shared" si="1239"/>
        <v>Inviable Sanitariamente</v>
      </c>
      <c r="QKU476" s="44" t="str">
        <f t="shared" si="1239"/>
        <v>Inviable Sanitariamente</v>
      </c>
      <c r="QKV476" s="44" t="str">
        <f t="shared" si="1240"/>
        <v>Inviable Sanitariamente</v>
      </c>
      <c r="QKW476" s="44" t="str">
        <f t="shared" si="1240"/>
        <v>Inviable Sanitariamente</v>
      </c>
      <c r="QKX476" s="44" t="str">
        <f t="shared" si="1240"/>
        <v>Inviable Sanitariamente</v>
      </c>
      <c r="QKY476" s="44" t="str">
        <f t="shared" si="1240"/>
        <v>Inviable Sanitariamente</v>
      </c>
      <c r="QKZ476" s="44" t="str">
        <f t="shared" si="1240"/>
        <v>Inviable Sanitariamente</v>
      </c>
      <c r="QLA476" s="44" t="str">
        <f t="shared" si="1240"/>
        <v>Inviable Sanitariamente</v>
      </c>
      <c r="QLB476" s="44" t="str">
        <f t="shared" si="1240"/>
        <v>Inviable Sanitariamente</v>
      </c>
      <c r="QLC476" s="44" t="str">
        <f t="shared" si="1240"/>
        <v>Inviable Sanitariamente</v>
      </c>
      <c r="QLD476" s="44" t="str">
        <f t="shared" si="1240"/>
        <v>Inviable Sanitariamente</v>
      </c>
      <c r="QLE476" s="44" t="str">
        <f t="shared" si="1240"/>
        <v>Inviable Sanitariamente</v>
      </c>
      <c r="QLF476" s="44" t="str">
        <f t="shared" si="1241"/>
        <v>Inviable Sanitariamente</v>
      </c>
      <c r="QLG476" s="44" t="str">
        <f t="shared" si="1241"/>
        <v>Inviable Sanitariamente</v>
      </c>
      <c r="QLH476" s="44" t="str">
        <f t="shared" si="1241"/>
        <v>Inviable Sanitariamente</v>
      </c>
      <c r="QLI476" s="44" t="str">
        <f t="shared" si="1241"/>
        <v>Inviable Sanitariamente</v>
      </c>
      <c r="QLJ476" s="44" t="str">
        <f t="shared" si="1241"/>
        <v>Inviable Sanitariamente</v>
      </c>
      <c r="QLK476" s="44" t="str">
        <f t="shared" si="1241"/>
        <v>Inviable Sanitariamente</v>
      </c>
      <c r="QLL476" s="44" t="str">
        <f t="shared" si="1241"/>
        <v>Inviable Sanitariamente</v>
      </c>
      <c r="QLM476" s="44" t="str">
        <f t="shared" si="1241"/>
        <v>Inviable Sanitariamente</v>
      </c>
      <c r="QLN476" s="44" t="str">
        <f t="shared" si="1241"/>
        <v>Inviable Sanitariamente</v>
      </c>
      <c r="QLO476" s="44" t="str">
        <f t="shared" si="1241"/>
        <v>Inviable Sanitariamente</v>
      </c>
      <c r="QLP476" s="44" t="str">
        <f t="shared" si="1242"/>
        <v>Inviable Sanitariamente</v>
      </c>
      <c r="QLQ476" s="44" t="str">
        <f t="shared" si="1242"/>
        <v>Inviable Sanitariamente</v>
      </c>
      <c r="QLR476" s="44" t="str">
        <f t="shared" si="1242"/>
        <v>Inviable Sanitariamente</v>
      </c>
      <c r="QLS476" s="44" t="str">
        <f t="shared" si="1242"/>
        <v>Inviable Sanitariamente</v>
      </c>
      <c r="QLT476" s="44" t="str">
        <f t="shared" si="1242"/>
        <v>Inviable Sanitariamente</v>
      </c>
      <c r="QLU476" s="44" t="str">
        <f t="shared" si="1242"/>
        <v>Inviable Sanitariamente</v>
      </c>
      <c r="QLV476" s="44" t="str">
        <f t="shared" si="1242"/>
        <v>Inviable Sanitariamente</v>
      </c>
      <c r="QLW476" s="44" t="str">
        <f t="shared" si="1242"/>
        <v>Inviable Sanitariamente</v>
      </c>
      <c r="QLX476" s="44" t="str">
        <f t="shared" si="1242"/>
        <v>Inviable Sanitariamente</v>
      </c>
      <c r="QLY476" s="44" t="str">
        <f t="shared" si="1242"/>
        <v>Inviable Sanitariamente</v>
      </c>
      <c r="QLZ476" s="44" t="str">
        <f t="shared" si="1243"/>
        <v>Inviable Sanitariamente</v>
      </c>
      <c r="QMA476" s="44" t="str">
        <f t="shared" si="1243"/>
        <v>Inviable Sanitariamente</v>
      </c>
      <c r="QMB476" s="44" t="str">
        <f t="shared" si="1243"/>
        <v>Inviable Sanitariamente</v>
      </c>
      <c r="QMC476" s="44" t="str">
        <f t="shared" si="1243"/>
        <v>Inviable Sanitariamente</v>
      </c>
      <c r="QMD476" s="44" t="str">
        <f t="shared" si="1243"/>
        <v>Inviable Sanitariamente</v>
      </c>
      <c r="QME476" s="44" t="str">
        <f t="shared" si="1243"/>
        <v>Inviable Sanitariamente</v>
      </c>
      <c r="QMF476" s="44" t="str">
        <f t="shared" si="1243"/>
        <v>Inviable Sanitariamente</v>
      </c>
      <c r="QMG476" s="44" t="str">
        <f t="shared" si="1243"/>
        <v>Inviable Sanitariamente</v>
      </c>
      <c r="QMH476" s="44" t="str">
        <f t="shared" si="1243"/>
        <v>Inviable Sanitariamente</v>
      </c>
      <c r="QMI476" s="44" t="str">
        <f t="shared" si="1243"/>
        <v>Inviable Sanitariamente</v>
      </c>
      <c r="QMJ476" s="44" t="str">
        <f t="shared" si="1244"/>
        <v>Inviable Sanitariamente</v>
      </c>
      <c r="QMK476" s="44" t="str">
        <f t="shared" si="1244"/>
        <v>Inviable Sanitariamente</v>
      </c>
      <c r="QML476" s="44" t="str">
        <f t="shared" si="1244"/>
        <v>Inviable Sanitariamente</v>
      </c>
      <c r="QMM476" s="44" t="str">
        <f t="shared" si="1244"/>
        <v>Inviable Sanitariamente</v>
      </c>
      <c r="QMN476" s="44" t="str">
        <f t="shared" si="1244"/>
        <v>Inviable Sanitariamente</v>
      </c>
      <c r="QMO476" s="44" t="str">
        <f t="shared" si="1244"/>
        <v>Inviable Sanitariamente</v>
      </c>
      <c r="QMP476" s="44" t="str">
        <f t="shared" si="1244"/>
        <v>Inviable Sanitariamente</v>
      </c>
      <c r="QMQ476" s="44" t="str">
        <f t="shared" si="1244"/>
        <v>Inviable Sanitariamente</v>
      </c>
      <c r="QMR476" s="44" t="str">
        <f t="shared" si="1244"/>
        <v>Inviable Sanitariamente</v>
      </c>
      <c r="QMS476" s="44" t="str">
        <f t="shared" si="1244"/>
        <v>Inviable Sanitariamente</v>
      </c>
      <c r="QMT476" s="44" t="str">
        <f t="shared" si="1245"/>
        <v>Inviable Sanitariamente</v>
      </c>
      <c r="QMU476" s="44" t="str">
        <f t="shared" si="1245"/>
        <v>Inviable Sanitariamente</v>
      </c>
      <c r="QMV476" s="44" t="str">
        <f t="shared" si="1245"/>
        <v>Inviable Sanitariamente</v>
      </c>
      <c r="QMW476" s="44" t="str">
        <f t="shared" si="1245"/>
        <v>Inviable Sanitariamente</v>
      </c>
      <c r="QMX476" s="44" t="str">
        <f t="shared" si="1245"/>
        <v>Inviable Sanitariamente</v>
      </c>
      <c r="QMY476" s="44" t="str">
        <f t="shared" si="1245"/>
        <v>Inviable Sanitariamente</v>
      </c>
      <c r="QMZ476" s="44" t="str">
        <f t="shared" si="1245"/>
        <v>Inviable Sanitariamente</v>
      </c>
      <c r="QNA476" s="44" t="str">
        <f t="shared" si="1245"/>
        <v>Inviable Sanitariamente</v>
      </c>
      <c r="QNB476" s="44" t="str">
        <f t="shared" si="1245"/>
        <v>Inviable Sanitariamente</v>
      </c>
      <c r="QNC476" s="44" t="str">
        <f t="shared" si="1245"/>
        <v>Inviable Sanitariamente</v>
      </c>
      <c r="QND476" s="44" t="str">
        <f t="shared" si="1246"/>
        <v>Inviable Sanitariamente</v>
      </c>
      <c r="QNE476" s="44" t="str">
        <f t="shared" si="1246"/>
        <v>Inviable Sanitariamente</v>
      </c>
      <c r="QNF476" s="44" t="str">
        <f t="shared" si="1246"/>
        <v>Inviable Sanitariamente</v>
      </c>
      <c r="QNG476" s="44" t="str">
        <f t="shared" si="1246"/>
        <v>Inviable Sanitariamente</v>
      </c>
      <c r="QNH476" s="44" t="str">
        <f t="shared" si="1246"/>
        <v>Inviable Sanitariamente</v>
      </c>
      <c r="QNI476" s="44" t="str">
        <f t="shared" si="1246"/>
        <v>Inviable Sanitariamente</v>
      </c>
      <c r="QNJ476" s="44" t="str">
        <f t="shared" si="1246"/>
        <v>Inviable Sanitariamente</v>
      </c>
      <c r="QNK476" s="44" t="str">
        <f t="shared" si="1246"/>
        <v>Inviable Sanitariamente</v>
      </c>
      <c r="QNL476" s="44" t="str">
        <f t="shared" si="1246"/>
        <v>Inviable Sanitariamente</v>
      </c>
      <c r="QNM476" s="44" t="str">
        <f t="shared" si="1246"/>
        <v>Inviable Sanitariamente</v>
      </c>
      <c r="QNN476" s="44" t="str">
        <f t="shared" si="1247"/>
        <v>Inviable Sanitariamente</v>
      </c>
      <c r="QNO476" s="44" t="str">
        <f t="shared" si="1247"/>
        <v>Inviable Sanitariamente</v>
      </c>
      <c r="QNP476" s="44" t="str">
        <f t="shared" si="1247"/>
        <v>Inviable Sanitariamente</v>
      </c>
      <c r="QNQ476" s="44" t="str">
        <f t="shared" si="1247"/>
        <v>Inviable Sanitariamente</v>
      </c>
      <c r="QNR476" s="44" t="str">
        <f t="shared" si="1247"/>
        <v>Inviable Sanitariamente</v>
      </c>
      <c r="QNS476" s="44" t="str">
        <f t="shared" si="1247"/>
        <v>Inviable Sanitariamente</v>
      </c>
      <c r="QNT476" s="44" t="str">
        <f t="shared" si="1247"/>
        <v>Inviable Sanitariamente</v>
      </c>
      <c r="QNU476" s="44" t="str">
        <f t="shared" si="1247"/>
        <v>Inviable Sanitariamente</v>
      </c>
      <c r="QNV476" s="44" t="str">
        <f t="shared" si="1247"/>
        <v>Inviable Sanitariamente</v>
      </c>
      <c r="QNW476" s="44" t="str">
        <f t="shared" si="1247"/>
        <v>Inviable Sanitariamente</v>
      </c>
      <c r="QNX476" s="44" t="str">
        <f t="shared" si="1248"/>
        <v>Inviable Sanitariamente</v>
      </c>
      <c r="QNY476" s="44" t="str">
        <f t="shared" si="1248"/>
        <v>Inviable Sanitariamente</v>
      </c>
      <c r="QNZ476" s="44" t="str">
        <f t="shared" si="1248"/>
        <v>Inviable Sanitariamente</v>
      </c>
      <c r="QOA476" s="44" t="str">
        <f t="shared" si="1248"/>
        <v>Inviable Sanitariamente</v>
      </c>
      <c r="QOB476" s="44" t="str">
        <f t="shared" si="1248"/>
        <v>Inviable Sanitariamente</v>
      </c>
      <c r="QOC476" s="44" t="str">
        <f t="shared" si="1248"/>
        <v>Inviable Sanitariamente</v>
      </c>
      <c r="QOD476" s="44" t="str">
        <f t="shared" si="1248"/>
        <v>Inviable Sanitariamente</v>
      </c>
      <c r="QOE476" s="44" t="str">
        <f t="shared" si="1248"/>
        <v>Inviable Sanitariamente</v>
      </c>
      <c r="QOF476" s="44" t="str">
        <f t="shared" si="1248"/>
        <v>Inviable Sanitariamente</v>
      </c>
      <c r="QOG476" s="44" t="str">
        <f t="shared" si="1248"/>
        <v>Inviable Sanitariamente</v>
      </c>
      <c r="QOH476" s="44" t="str">
        <f t="shared" si="1249"/>
        <v>Inviable Sanitariamente</v>
      </c>
      <c r="QOI476" s="44" t="str">
        <f t="shared" si="1249"/>
        <v>Inviable Sanitariamente</v>
      </c>
      <c r="QOJ476" s="44" t="str">
        <f t="shared" si="1249"/>
        <v>Inviable Sanitariamente</v>
      </c>
      <c r="QOK476" s="44" t="str">
        <f t="shared" si="1249"/>
        <v>Inviable Sanitariamente</v>
      </c>
      <c r="QOL476" s="44" t="str">
        <f t="shared" si="1249"/>
        <v>Inviable Sanitariamente</v>
      </c>
      <c r="QOM476" s="44" t="str">
        <f t="shared" si="1249"/>
        <v>Inviable Sanitariamente</v>
      </c>
      <c r="QON476" s="44" t="str">
        <f t="shared" si="1249"/>
        <v>Inviable Sanitariamente</v>
      </c>
      <c r="QOO476" s="44" t="str">
        <f t="shared" si="1249"/>
        <v>Inviable Sanitariamente</v>
      </c>
      <c r="QOP476" s="44" t="str">
        <f t="shared" si="1249"/>
        <v>Inviable Sanitariamente</v>
      </c>
      <c r="QOQ476" s="44" t="str">
        <f t="shared" si="1249"/>
        <v>Inviable Sanitariamente</v>
      </c>
      <c r="QOR476" s="44" t="str">
        <f t="shared" si="1250"/>
        <v>Inviable Sanitariamente</v>
      </c>
      <c r="QOS476" s="44" t="str">
        <f t="shared" si="1250"/>
        <v>Inviable Sanitariamente</v>
      </c>
      <c r="QOT476" s="44" t="str">
        <f t="shared" si="1250"/>
        <v>Inviable Sanitariamente</v>
      </c>
      <c r="QOU476" s="44" t="str">
        <f t="shared" si="1250"/>
        <v>Inviable Sanitariamente</v>
      </c>
      <c r="QOV476" s="44" t="str">
        <f t="shared" si="1250"/>
        <v>Inviable Sanitariamente</v>
      </c>
      <c r="QOW476" s="44" t="str">
        <f t="shared" si="1250"/>
        <v>Inviable Sanitariamente</v>
      </c>
      <c r="QOX476" s="44" t="str">
        <f t="shared" si="1250"/>
        <v>Inviable Sanitariamente</v>
      </c>
      <c r="QOY476" s="44" t="str">
        <f t="shared" si="1250"/>
        <v>Inviable Sanitariamente</v>
      </c>
      <c r="QOZ476" s="44" t="str">
        <f t="shared" si="1250"/>
        <v>Inviable Sanitariamente</v>
      </c>
      <c r="QPA476" s="44" t="str">
        <f t="shared" si="1250"/>
        <v>Inviable Sanitariamente</v>
      </c>
      <c r="QPB476" s="44" t="str">
        <f t="shared" si="1251"/>
        <v>Inviable Sanitariamente</v>
      </c>
      <c r="QPC476" s="44" t="str">
        <f t="shared" si="1251"/>
        <v>Inviable Sanitariamente</v>
      </c>
      <c r="QPD476" s="44" t="str">
        <f t="shared" si="1251"/>
        <v>Inviable Sanitariamente</v>
      </c>
      <c r="QPE476" s="44" t="str">
        <f t="shared" si="1251"/>
        <v>Inviable Sanitariamente</v>
      </c>
      <c r="QPF476" s="44" t="str">
        <f t="shared" si="1251"/>
        <v>Inviable Sanitariamente</v>
      </c>
      <c r="QPG476" s="44" t="str">
        <f t="shared" si="1251"/>
        <v>Inviable Sanitariamente</v>
      </c>
      <c r="QPH476" s="44" t="str">
        <f t="shared" si="1251"/>
        <v>Inviable Sanitariamente</v>
      </c>
      <c r="QPI476" s="44" t="str">
        <f t="shared" si="1251"/>
        <v>Inviable Sanitariamente</v>
      </c>
      <c r="QPJ476" s="44" t="str">
        <f t="shared" si="1251"/>
        <v>Inviable Sanitariamente</v>
      </c>
      <c r="QPK476" s="44" t="str">
        <f t="shared" si="1251"/>
        <v>Inviable Sanitariamente</v>
      </c>
      <c r="QPL476" s="44" t="str">
        <f t="shared" si="1252"/>
        <v>Inviable Sanitariamente</v>
      </c>
      <c r="QPM476" s="44" t="str">
        <f t="shared" si="1252"/>
        <v>Inviable Sanitariamente</v>
      </c>
      <c r="QPN476" s="44" t="str">
        <f t="shared" si="1252"/>
        <v>Inviable Sanitariamente</v>
      </c>
      <c r="QPO476" s="44" t="str">
        <f t="shared" si="1252"/>
        <v>Inviable Sanitariamente</v>
      </c>
      <c r="QPP476" s="44" t="str">
        <f t="shared" si="1252"/>
        <v>Inviable Sanitariamente</v>
      </c>
      <c r="QPQ476" s="44" t="str">
        <f t="shared" si="1252"/>
        <v>Inviable Sanitariamente</v>
      </c>
      <c r="QPR476" s="44" t="str">
        <f t="shared" si="1252"/>
        <v>Inviable Sanitariamente</v>
      </c>
      <c r="QPS476" s="44" t="str">
        <f t="shared" si="1252"/>
        <v>Inviable Sanitariamente</v>
      </c>
      <c r="QPT476" s="44" t="str">
        <f t="shared" si="1252"/>
        <v>Inviable Sanitariamente</v>
      </c>
      <c r="QPU476" s="44" t="str">
        <f t="shared" si="1252"/>
        <v>Inviable Sanitariamente</v>
      </c>
      <c r="QPV476" s="44" t="str">
        <f t="shared" si="1253"/>
        <v>Inviable Sanitariamente</v>
      </c>
      <c r="QPW476" s="44" t="str">
        <f t="shared" si="1253"/>
        <v>Inviable Sanitariamente</v>
      </c>
      <c r="QPX476" s="44" t="str">
        <f t="shared" si="1253"/>
        <v>Inviable Sanitariamente</v>
      </c>
      <c r="QPY476" s="44" t="str">
        <f t="shared" si="1253"/>
        <v>Inviable Sanitariamente</v>
      </c>
      <c r="QPZ476" s="44" t="str">
        <f t="shared" si="1253"/>
        <v>Inviable Sanitariamente</v>
      </c>
      <c r="QQA476" s="44" t="str">
        <f t="shared" si="1253"/>
        <v>Inviable Sanitariamente</v>
      </c>
      <c r="QQB476" s="44" t="str">
        <f t="shared" si="1253"/>
        <v>Inviable Sanitariamente</v>
      </c>
      <c r="QQC476" s="44" t="str">
        <f t="shared" si="1253"/>
        <v>Inviable Sanitariamente</v>
      </c>
      <c r="QQD476" s="44" t="str">
        <f t="shared" si="1253"/>
        <v>Inviable Sanitariamente</v>
      </c>
      <c r="QQE476" s="44" t="str">
        <f t="shared" si="1253"/>
        <v>Inviable Sanitariamente</v>
      </c>
      <c r="QQF476" s="44" t="str">
        <f t="shared" si="1254"/>
        <v>Inviable Sanitariamente</v>
      </c>
      <c r="QQG476" s="44" t="str">
        <f t="shared" si="1254"/>
        <v>Inviable Sanitariamente</v>
      </c>
      <c r="QQH476" s="44" t="str">
        <f t="shared" si="1254"/>
        <v>Inviable Sanitariamente</v>
      </c>
      <c r="QQI476" s="44" t="str">
        <f t="shared" si="1254"/>
        <v>Inviable Sanitariamente</v>
      </c>
      <c r="QQJ476" s="44" t="str">
        <f t="shared" si="1254"/>
        <v>Inviable Sanitariamente</v>
      </c>
      <c r="QQK476" s="44" t="str">
        <f t="shared" si="1254"/>
        <v>Inviable Sanitariamente</v>
      </c>
      <c r="QQL476" s="44" t="str">
        <f t="shared" si="1254"/>
        <v>Inviable Sanitariamente</v>
      </c>
      <c r="QQM476" s="44" t="str">
        <f t="shared" si="1254"/>
        <v>Inviable Sanitariamente</v>
      </c>
      <c r="QQN476" s="44" t="str">
        <f t="shared" si="1254"/>
        <v>Inviable Sanitariamente</v>
      </c>
      <c r="QQO476" s="44" t="str">
        <f t="shared" si="1254"/>
        <v>Inviable Sanitariamente</v>
      </c>
      <c r="QQP476" s="44" t="str">
        <f t="shared" si="1255"/>
        <v>Inviable Sanitariamente</v>
      </c>
      <c r="QQQ476" s="44" t="str">
        <f t="shared" si="1255"/>
        <v>Inviable Sanitariamente</v>
      </c>
      <c r="QQR476" s="44" t="str">
        <f t="shared" si="1255"/>
        <v>Inviable Sanitariamente</v>
      </c>
      <c r="QQS476" s="44" t="str">
        <f t="shared" si="1255"/>
        <v>Inviable Sanitariamente</v>
      </c>
      <c r="QQT476" s="44" t="str">
        <f t="shared" si="1255"/>
        <v>Inviable Sanitariamente</v>
      </c>
      <c r="QQU476" s="44" t="str">
        <f t="shared" si="1255"/>
        <v>Inviable Sanitariamente</v>
      </c>
      <c r="QQV476" s="44" t="str">
        <f t="shared" si="1255"/>
        <v>Inviable Sanitariamente</v>
      </c>
      <c r="QQW476" s="44" t="str">
        <f t="shared" si="1255"/>
        <v>Inviable Sanitariamente</v>
      </c>
      <c r="QQX476" s="44" t="str">
        <f t="shared" si="1255"/>
        <v>Inviable Sanitariamente</v>
      </c>
      <c r="QQY476" s="44" t="str">
        <f t="shared" si="1255"/>
        <v>Inviable Sanitariamente</v>
      </c>
      <c r="QQZ476" s="44" t="str">
        <f t="shared" si="1256"/>
        <v>Inviable Sanitariamente</v>
      </c>
      <c r="QRA476" s="44" t="str">
        <f t="shared" si="1256"/>
        <v>Inviable Sanitariamente</v>
      </c>
      <c r="QRB476" s="44" t="str">
        <f t="shared" si="1256"/>
        <v>Inviable Sanitariamente</v>
      </c>
      <c r="QRC476" s="44" t="str">
        <f t="shared" si="1256"/>
        <v>Inviable Sanitariamente</v>
      </c>
      <c r="QRD476" s="44" t="str">
        <f t="shared" si="1256"/>
        <v>Inviable Sanitariamente</v>
      </c>
      <c r="QRE476" s="44" t="str">
        <f t="shared" si="1256"/>
        <v>Inviable Sanitariamente</v>
      </c>
      <c r="QRF476" s="44" t="str">
        <f t="shared" si="1256"/>
        <v>Inviable Sanitariamente</v>
      </c>
      <c r="QRG476" s="44" t="str">
        <f t="shared" si="1256"/>
        <v>Inviable Sanitariamente</v>
      </c>
      <c r="QRH476" s="44" t="str">
        <f t="shared" si="1256"/>
        <v>Inviable Sanitariamente</v>
      </c>
      <c r="QRI476" s="44" t="str">
        <f t="shared" si="1256"/>
        <v>Inviable Sanitariamente</v>
      </c>
      <c r="QRJ476" s="44" t="str">
        <f t="shared" si="1257"/>
        <v>Inviable Sanitariamente</v>
      </c>
      <c r="QRK476" s="44" t="str">
        <f t="shared" si="1257"/>
        <v>Inviable Sanitariamente</v>
      </c>
      <c r="QRL476" s="44" t="str">
        <f t="shared" si="1257"/>
        <v>Inviable Sanitariamente</v>
      </c>
      <c r="QRM476" s="44" t="str">
        <f t="shared" si="1257"/>
        <v>Inviable Sanitariamente</v>
      </c>
      <c r="QRN476" s="44" t="str">
        <f t="shared" si="1257"/>
        <v>Inviable Sanitariamente</v>
      </c>
      <c r="QRO476" s="44" t="str">
        <f t="shared" si="1257"/>
        <v>Inviable Sanitariamente</v>
      </c>
      <c r="QRP476" s="44" t="str">
        <f t="shared" si="1257"/>
        <v>Inviable Sanitariamente</v>
      </c>
      <c r="QRQ476" s="44" t="str">
        <f t="shared" si="1257"/>
        <v>Inviable Sanitariamente</v>
      </c>
      <c r="QRR476" s="44" t="str">
        <f t="shared" si="1257"/>
        <v>Inviable Sanitariamente</v>
      </c>
      <c r="QRS476" s="44" t="str">
        <f t="shared" si="1257"/>
        <v>Inviable Sanitariamente</v>
      </c>
      <c r="QRT476" s="44" t="str">
        <f t="shared" si="1258"/>
        <v>Inviable Sanitariamente</v>
      </c>
      <c r="QRU476" s="44" t="str">
        <f t="shared" si="1258"/>
        <v>Inviable Sanitariamente</v>
      </c>
      <c r="QRV476" s="44" t="str">
        <f t="shared" si="1258"/>
        <v>Inviable Sanitariamente</v>
      </c>
      <c r="QRW476" s="44" t="str">
        <f t="shared" si="1258"/>
        <v>Inviable Sanitariamente</v>
      </c>
      <c r="QRX476" s="44" t="str">
        <f t="shared" si="1258"/>
        <v>Inviable Sanitariamente</v>
      </c>
      <c r="QRY476" s="44" t="str">
        <f t="shared" si="1258"/>
        <v>Inviable Sanitariamente</v>
      </c>
      <c r="QRZ476" s="44" t="str">
        <f t="shared" si="1258"/>
        <v>Inviable Sanitariamente</v>
      </c>
      <c r="QSA476" s="44" t="str">
        <f t="shared" si="1258"/>
        <v>Inviable Sanitariamente</v>
      </c>
      <c r="QSB476" s="44" t="str">
        <f t="shared" si="1258"/>
        <v>Inviable Sanitariamente</v>
      </c>
      <c r="QSC476" s="44" t="str">
        <f t="shared" si="1258"/>
        <v>Inviable Sanitariamente</v>
      </c>
      <c r="QSD476" s="44" t="str">
        <f t="shared" si="1259"/>
        <v>Inviable Sanitariamente</v>
      </c>
      <c r="QSE476" s="44" t="str">
        <f t="shared" si="1259"/>
        <v>Inviable Sanitariamente</v>
      </c>
      <c r="QSF476" s="44" t="str">
        <f t="shared" si="1259"/>
        <v>Inviable Sanitariamente</v>
      </c>
      <c r="QSG476" s="44" t="str">
        <f t="shared" si="1259"/>
        <v>Inviable Sanitariamente</v>
      </c>
      <c r="QSH476" s="44" t="str">
        <f t="shared" si="1259"/>
        <v>Inviable Sanitariamente</v>
      </c>
      <c r="QSI476" s="44" t="str">
        <f t="shared" si="1259"/>
        <v>Inviable Sanitariamente</v>
      </c>
      <c r="QSJ476" s="44" t="str">
        <f t="shared" si="1259"/>
        <v>Inviable Sanitariamente</v>
      </c>
      <c r="QSK476" s="44" t="str">
        <f t="shared" si="1259"/>
        <v>Inviable Sanitariamente</v>
      </c>
      <c r="QSL476" s="44" t="str">
        <f t="shared" si="1259"/>
        <v>Inviable Sanitariamente</v>
      </c>
      <c r="QSM476" s="44" t="str">
        <f t="shared" si="1259"/>
        <v>Inviable Sanitariamente</v>
      </c>
      <c r="QSN476" s="44" t="str">
        <f t="shared" si="1260"/>
        <v>Inviable Sanitariamente</v>
      </c>
      <c r="QSO476" s="44" t="str">
        <f t="shared" si="1260"/>
        <v>Inviable Sanitariamente</v>
      </c>
      <c r="QSP476" s="44" t="str">
        <f t="shared" si="1260"/>
        <v>Inviable Sanitariamente</v>
      </c>
      <c r="QSQ476" s="44" t="str">
        <f t="shared" si="1260"/>
        <v>Inviable Sanitariamente</v>
      </c>
      <c r="QSR476" s="44" t="str">
        <f t="shared" si="1260"/>
        <v>Inviable Sanitariamente</v>
      </c>
      <c r="QSS476" s="44" t="str">
        <f t="shared" si="1260"/>
        <v>Inviable Sanitariamente</v>
      </c>
      <c r="QST476" s="44" t="str">
        <f t="shared" si="1260"/>
        <v>Inviable Sanitariamente</v>
      </c>
      <c r="QSU476" s="44" t="str">
        <f t="shared" si="1260"/>
        <v>Inviable Sanitariamente</v>
      </c>
      <c r="QSV476" s="44" t="str">
        <f t="shared" si="1260"/>
        <v>Inviable Sanitariamente</v>
      </c>
      <c r="QSW476" s="44" t="str">
        <f t="shared" si="1260"/>
        <v>Inviable Sanitariamente</v>
      </c>
      <c r="QSX476" s="44" t="str">
        <f t="shared" si="1261"/>
        <v>Inviable Sanitariamente</v>
      </c>
      <c r="QSY476" s="44" t="str">
        <f t="shared" si="1261"/>
        <v>Inviable Sanitariamente</v>
      </c>
      <c r="QSZ476" s="44" t="str">
        <f t="shared" si="1261"/>
        <v>Inviable Sanitariamente</v>
      </c>
      <c r="QTA476" s="44" t="str">
        <f t="shared" si="1261"/>
        <v>Inviable Sanitariamente</v>
      </c>
      <c r="QTB476" s="44" t="str">
        <f t="shared" si="1261"/>
        <v>Inviable Sanitariamente</v>
      </c>
      <c r="QTC476" s="44" t="str">
        <f t="shared" si="1261"/>
        <v>Inviable Sanitariamente</v>
      </c>
      <c r="QTD476" s="44" t="str">
        <f t="shared" si="1261"/>
        <v>Inviable Sanitariamente</v>
      </c>
      <c r="QTE476" s="44" t="str">
        <f t="shared" si="1261"/>
        <v>Inviable Sanitariamente</v>
      </c>
      <c r="QTF476" s="44" t="str">
        <f t="shared" si="1261"/>
        <v>Inviable Sanitariamente</v>
      </c>
      <c r="QTG476" s="44" t="str">
        <f t="shared" si="1261"/>
        <v>Inviable Sanitariamente</v>
      </c>
      <c r="QTH476" s="44" t="str">
        <f t="shared" si="1262"/>
        <v>Inviable Sanitariamente</v>
      </c>
      <c r="QTI476" s="44" t="str">
        <f t="shared" si="1262"/>
        <v>Inviable Sanitariamente</v>
      </c>
      <c r="QTJ476" s="44" t="str">
        <f t="shared" si="1262"/>
        <v>Inviable Sanitariamente</v>
      </c>
      <c r="QTK476" s="44" t="str">
        <f t="shared" si="1262"/>
        <v>Inviable Sanitariamente</v>
      </c>
      <c r="QTL476" s="44" t="str">
        <f t="shared" si="1262"/>
        <v>Inviable Sanitariamente</v>
      </c>
      <c r="QTM476" s="44" t="str">
        <f t="shared" si="1262"/>
        <v>Inviable Sanitariamente</v>
      </c>
      <c r="QTN476" s="44" t="str">
        <f t="shared" si="1262"/>
        <v>Inviable Sanitariamente</v>
      </c>
      <c r="QTO476" s="44" t="str">
        <f t="shared" si="1262"/>
        <v>Inviable Sanitariamente</v>
      </c>
      <c r="QTP476" s="44" t="str">
        <f t="shared" si="1262"/>
        <v>Inviable Sanitariamente</v>
      </c>
      <c r="QTQ476" s="44" t="str">
        <f t="shared" si="1262"/>
        <v>Inviable Sanitariamente</v>
      </c>
      <c r="QTR476" s="44" t="str">
        <f t="shared" si="1263"/>
        <v>Inviable Sanitariamente</v>
      </c>
      <c r="QTS476" s="44" t="str">
        <f t="shared" si="1263"/>
        <v>Inviable Sanitariamente</v>
      </c>
      <c r="QTT476" s="44" t="str">
        <f t="shared" si="1263"/>
        <v>Inviable Sanitariamente</v>
      </c>
      <c r="QTU476" s="44" t="str">
        <f t="shared" si="1263"/>
        <v>Inviable Sanitariamente</v>
      </c>
      <c r="QTV476" s="44" t="str">
        <f t="shared" si="1263"/>
        <v>Inviable Sanitariamente</v>
      </c>
      <c r="QTW476" s="44" t="str">
        <f t="shared" si="1263"/>
        <v>Inviable Sanitariamente</v>
      </c>
      <c r="QTX476" s="44" t="str">
        <f t="shared" si="1263"/>
        <v>Inviable Sanitariamente</v>
      </c>
      <c r="QTY476" s="44" t="str">
        <f t="shared" si="1263"/>
        <v>Inviable Sanitariamente</v>
      </c>
      <c r="QTZ476" s="44" t="str">
        <f t="shared" si="1263"/>
        <v>Inviable Sanitariamente</v>
      </c>
      <c r="QUA476" s="44" t="str">
        <f t="shared" si="1263"/>
        <v>Inviable Sanitariamente</v>
      </c>
      <c r="QUB476" s="44" t="str">
        <f t="shared" si="1264"/>
        <v>Inviable Sanitariamente</v>
      </c>
      <c r="QUC476" s="44" t="str">
        <f t="shared" si="1264"/>
        <v>Inviable Sanitariamente</v>
      </c>
      <c r="QUD476" s="44" t="str">
        <f t="shared" si="1264"/>
        <v>Inviable Sanitariamente</v>
      </c>
      <c r="QUE476" s="44" t="str">
        <f t="shared" si="1264"/>
        <v>Inviable Sanitariamente</v>
      </c>
      <c r="QUF476" s="44" t="str">
        <f t="shared" si="1264"/>
        <v>Inviable Sanitariamente</v>
      </c>
      <c r="QUG476" s="44" t="str">
        <f t="shared" si="1264"/>
        <v>Inviable Sanitariamente</v>
      </c>
      <c r="QUH476" s="44" t="str">
        <f t="shared" si="1264"/>
        <v>Inviable Sanitariamente</v>
      </c>
      <c r="QUI476" s="44" t="str">
        <f t="shared" si="1264"/>
        <v>Inviable Sanitariamente</v>
      </c>
      <c r="QUJ476" s="44" t="str">
        <f t="shared" si="1264"/>
        <v>Inviable Sanitariamente</v>
      </c>
      <c r="QUK476" s="44" t="str">
        <f t="shared" si="1264"/>
        <v>Inviable Sanitariamente</v>
      </c>
      <c r="QUL476" s="44" t="str">
        <f t="shared" si="1265"/>
        <v>Inviable Sanitariamente</v>
      </c>
      <c r="QUM476" s="44" t="str">
        <f t="shared" si="1265"/>
        <v>Inviable Sanitariamente</v>
      </c>
      <c r="QUN476" s="44" t="str">
        <f t="shared" si="1265"/>
        <v>Inviable Sanitariamente</v>
      </c>
      <c r="QUO476" s="44" t="str">
        <f t="shared" si="1265"/>
        <v>Inviable Sanitariamente</v>
      </c>
      <c r="QUP476" s="44" t="str">
        <f t="shared" si="1265"/>
        <v>Inviable Sanitariamente</v>
      </c>
      <c r="QUQ476" s="44" t="str">
        <f t="shared" si="1265"/>
        <v>Inviable Sanitariamente</v>
      </c>
      <c r="QUR476" s="44" t="str">
        <f t="shared" si="1265"/>
        <v>Inviable Sanitariamente</v>
      </c>
      <c r="QUS476" s="44" t="str">
        <f t="shared" si="1265"/>
        <v>Inviable Sanitariamente</v>
      </c>
      <c r="QUT476" s="44" t="str">
        <f t="shared" si="1265"/>
        <v>Inviable Sanitariamente</v>
      </c>
      <c r="QUU476" s="44" t="str">
        <f t="shared" si="1265"/>
        <v>Inviable Sanitariamente</v>
      </c>
      <c r="QUV476" s="44" t="str">
        <f t="shared" si="1266"/>
        <v>Inviable Sanitariamente</v>
      </c>
      <c r="QUW476" s="44" t="str">
        <f t="shared" si="1266"/>
        <v>Inviable Sanitariamente</v>
      </c>
      <c r="QUX476" s="44" t="str">
        <f t="shared" si="1266"/>
        <v>Inviable Sanitariamente</v>
      </c>
      <c r="QUY476" s="44" t="str">
        <f t="shared" si="1266"/>
        <v>Inviable Sanitariamente</v>
      </c>
      <c r="QUZ476" s="44" t="str">
        <f t="shared" si="1266"/>
        <v>Inviable Sanitariamente</v>
      </c>
      <c r="QVA476" s="44" t="str">
        <f t="shared" si="1266"/>
        <v>Inviable Sanitariamente</v>
      </c>
      <c r="QVB476" s="44" t="str">
        <f t="shared" si="1266"/>
        <v>Inviable Sanitariamente</v>
      </c>
      <c r="QVC476" s="44" t="str">
        <f t="shared" si="1266"/>
        <v>Inviable Sanitariamente</v>
      </c>
      <c r="QVD476" s="44" t="str">
        <f t="shared" si="1266"/>
        <v>Inviable Sanitariamente</v>
      </c>
      <c r="QVE476" s="44" t="str">
        <f t="shared" si="1266"/>
        <v>Inviable Sanitariamente</v>
      </c>
      <c r="QVF476" s="44" t="str">
        <f t="shared" si="1267"/>
        <v>Inviable Sanitariamente</v>
      </c>
      <c r="QVG476" s="44" t="str">
        <f t="shared" si="1267"/>
        <v>Inviable Sanitariamente</v>
      </c>
      <c r="QVH476" s="44" t="str">
        <f t="shared" si="1267"/>
        <v>Inviable Sanitariamente</v>
      </c>
      <c r="QVI476" s="44" t="str">
        <f t="shared" si="1267"/>
        <v>Inviable Sanitariamente</v>
      </c>
      <c r="QVJ476" s="44" t="str">
        <f t="shared" si="1267"/>
        <v>Inviable Sanitariamente</v>
      </c>
      <c r="QVK476" s="44" t="str">
        <f t="shared" si="1267"/>
        <v>Inviable Sanitariamente</v>
      </c>
      <c r="QVL476" s="44" t="str">
        <f t="shared" si="1267"/>
        <v>Inviable Sanitariamente</v>
      </c>
      <c r="QVM476" s="44" t="str">
        <f t="shared" si="1267"/>
        <v>Inviable Sanitariamente</v>
      </c>
      <c r="QVN476" s="44" t="str">
        <f t="shared" si="1267"/>
        <v>Inviable Sanitariamente</v>
      </c>
      <c r="QVO476" s="44" t="str">
        <f t="shared" si="1267"/>
        <v>Inviable Sanitariamente</v>
      </c>
      <c r="QVP476" s="44" t="str">
        <f t="shared" si="1268"/>
        <v>Inviable Sanitariamente</v>
      </c>
      <c r="QVQ476" s="44" t="str">
        <f t="shared" si="1268"/>
        <v>Inviable Sanitariamente</v>
      </c>
      <c r="QVR476" s="44" t="str">
        <f t="shared" si="1268"/>
        <v>Inviable Sanitariamente</v>
      </c>
      <c r="QVS476" s="44" t="str">
        <f t="shared" si="1268"/>
        <v>Inviable Sanitariamente</v>
      </c>
      <c r="QVT476" s="44" t="str">
        <f t="shared" si="1268"/>
        <v>Inviable Sanitariamente</v>
      </c>
      <c r="QVU476" s="44" t="str">
        <f t="shared" si="1268"/>
        <v>Inviable Sanitariamente</v>
      </c>
      <c r="QVV476" s="44" t="str">
        <f t="shared" si="1268"/>
        <v>Inviable Sanitariamente</v>
      </c>
      <c r="QVW476" s="44" t="str">
        <f t="shared" si="1268"/>
        <v>Inviable Sanitariamente</v>
      </c>
      <c r="QVX476" s="44" t="str">
        <f t="shared" si="1268"/>
        <v>Inviable Sanitariamente</v>
      </c>
      <c r="QVY476" s="44" t="str">
        <f t="shared" si="1268"/>
        <v>Inviable Sanitariamente</v>
      </c>
      <c r="QVZ476" s="44" t="str">
        <f t="shared" si="1269"/>
        <v>Inviable Sanitariamente</v>
      </c>
      <c r="QWA476" s="44" t="str">
        <f t="shared" si="1269"/>
        <v>Inviable Sanitariamente</v>
      </c>
      <c r="QWB476" s="44" t="str">
        <f t="shared" si="1269"/>
        <v>Inviable Sanitariamente</v>
      </c>
      <c r="QWC476" s="44" t="str">
        <f t="shared" si="1269"/>
        <v>Inviable Sanitariamente</v>
      </c>
      <c r="QWD476" s="44" t="str">
        <f t="shared" si="1269"/>
        <v>Inviable Sanitariamente</v>
      </c>
      <c r="QWE476" s="44" t="str">
        <f t="shared" si="1269"/>
        <v>Inviable Sanitariamente</v>
      </c>
      <c r="QWF476" s="44" t="str">
        <f t="shared" si="1269"/>
        <v>Inviable Sanitariamente</v>
      </c>
      <c r="QWG476" s="44" t="str">
        <f t="shared" si="1269"/>
        <v>Inviable Sanitariamente</v>
      </c>
      <c r="QWH476" s="44" t="str">
        <f t="shared" si="1269"/>
        <v>Inviable Sanitariamente</v>
      </c>
      <c r="QWI476" s="44" t="str">
        <f t="shared" si="1269"/>
        <v>Inviable Sanitariamente</v>
      </c>
      <c r="QWJ476" s="44" t="str">
        <f t="shared" si="1270"/>
        <v>Inviable Sanitariamente</v>
      </c>
      <c r="QWK476" s="44" t="str">
        <f t="shared" si="1270"/>
        <v>Inviable Sanitariamente</v>
      </c>
      <c r="QWL476" s="44" t="str">
        <f t="shared" si="1270"/>
        <v>Inviable Sanitariamente</v>
      </c>
      <c r="QWM476" s="44" t="str">
        <f t="shared" si="1270"/>
        <v>Inviable Sanitariamente</v>
      </c>
      <c r="QWN476" s="44" t="str">
        <f t="shared" si="1270"/>
        <v>Inviable Sanitariamente</v>
      </c>
      <c r="QWO476" s="44" t="str">
        <f t="shared" si="1270"/>
        <v>Inviable Sanitariamente</v>
      </c>
      <c r="QWP476" s="44" t="str">
        <f t="shared" si="1270"/>
        <v>Inviable Sanitariamente</v>
      </c>
      <c r="QWQ476" s="44" t="str">
        <f t="shared" si="1270"/>
        <v>Inviable Sanitariamente</v>
      </c>
      <c r="QWR476" s="44" t="str">
        <f t="shared" si="1270"/>
        <v>Inviable Sanitariamente</v>
      </c>
      <c r="QWS476" s="44" t="str">
        <f t="shared" si="1270"/>
        <v>Inviable Sanitariamente</v>
      </c>
      <c r="QWT476" s="44" t="str">
        <f t="shared" si="1271"/>
        <v>Inviable Sanitariamente</v>
      </c>
      <c r="QWU476" s="44" t="str">
        <f t="shared" si="1271"/>
        <v>Inviable Sanitariamente</v>
      </c>
      <c r="QWV476" s="44" t="str">
        <f t="shared" si="1271"/>
        <v>Inviable Sanitariamente</v>
      </c>
      <c r="QWW476" s="44" t="str">
        <f t="shared" si="1271"/>
        <v>Inviable Sanitariamente</v>
      </c>
      <c r="QWX476" s="44" t="str">
        <f t="shared" si="1271"/>
        <v>Inviable Sanitariamente</v>
      </c>
      <c r="QWY476" s="44" t="str">
        <f t="shared" si="1271"/>
        <v>Inviable Sanitariamente</v>
      </c>
      <c r="QWZ476" s="44" t="str">
        <f t="shared" si="1271"/>
        <v>Inviable Sanitariamente</v>
      </c>
      <c r="QXA476" s="44" t="str">
        <f t="shared" si="1271"/>
        <v>Inviable Sanitariamente</v>
      </c>
      <c r="QXB476" s="44" t="str">
        <f t="shared" si="1271"/>
        <v>Inviable Sanitariamente</v>
      </c>
      <c r="QXC476" s="44" t="str">
        <f t="shared" si="1271"/>
        <v>Inviable Sanitariamente</v>
      </c>
      <c r="QXD476" s="44" t="str">
        <f t="shared" si="1272"/>
        <v>Inviable Sanitariamente</v>
      </c>
      <c r="QXE476" s="44" t="str">
        <f t="shared" si="1272"/>
        <v>Inviable Sanitariamente</v>
      </c>
      <c r="QXF476" s="44" t="str">
        <f t="shared" si="1272"/>
        <v>Inviable Sanitariamente</v>
      </c>
      <c r="QXG476" s="44" t="str">
        <f t="shared" si="1272"/>
        <v>Inviable Sanitariamente</v>
      </c>
      <c r="QXH476" s="44" t="str">
        <f t="shared" si="1272"/>
        <v>Inviable Sanitariamente</v>
      </c>
      <c r="QXI476" s="44" t="str">
        <f t="shared" si="1272"/>
        <v>Inviable Sanitariamente</v>
      </c>
      <c r="QXJ476" s="44" t="str">
        <f t="shared" si="1272"/>
        <v>Inviable Sanitariamente</v>
      </c>
      <c r="QXK476" s="44" t="str">
        <f t="shared" si="1272"/>
        <v>Inviable Sanitariamente</v>
      </c>
      <c r="QXL476" s="44" t="str">
        <f t="shared" si="1272"/>
        <v>Inviable Sanitariamente</v>
      </c>
      <c r="QXM476" s="44" t="str">
        <f t="shared" si="1272"/>
        <v>Inviable Sanitariamente</v>
      </c>
      <c r="QXN476" s="44" t="str">
        <f t="shared" si="1273"/>
        <v>Inviable Sanitariamente</v>
      </c>
      <c r="QXO476" s="44" t="str">
        <f t="shared" si="1273"/>
        <v>Inviable Sanitariamente</v>
      </c>
      <c r="QXP476" s="44" t="str">
        <f t="shared" si="1273"/>
        <v>Inviable Sanitariamente</v>
      </c>
      <c r="QXQ476" s="44" t="str">
        <f t="shared" si="1273"/>
        <v>Inviable Sanitariamente</v>
      </c>
      <c r="QXR476" s="44" t="str">
        <f t="shared" si="1273"/>
        <v>Inviable Sanitariamente</v>
      </c>
      <c r="QXS476" s="44" t="str">
        <f t="shared" si="1273"/>
        <v>Inviable Sanitariamente</v>
      </c>
      <c r="QXT476" s="44" t="str">
        <f t="shared" si="1273"/>
        <v>Inviable Sanitariamente</v>
      </c>
      <c r="QXU476" s="44" t="str">
        <f t="shared" si="1273"/>
        <v>Inviable Sanitariamente</v>
      </c>
      <c r="QXV476" s="44" t="str">
        <f t="shared" si="1273"/>
        <v>Inviable Sanitariamente</v>
      </c>
      <c r="QXW476" s="44" t="str">
        <f t="shared" si="1273"/>
        <v>Inviable Sanitariamente</v>
      </c>
      <c r="QXX476" s="44" t="str">
        <f t="shared" si="1274"/>
        <v>Inviable Sanitariamente</v>
      </c>
      <c r="QXY476" s="44" t="str">
        <f t="shared" si="1274"/>
        <v>Inviable Sanitariamente</v>
      </c>
      <c r="QXZ476" s="44" t="str">
        <f t="shared" si="1274"/>
        <v>Inviable Sanitariamente</v>
      </c>
      <c r="QYA476" s="44" t="str">
        <f t="shared" si="1274"/>
        <v>Inviable Sanitariamente</v>
      </c>
      <c r="QYB476" s="44" t="str">
        <f t="shared" si="1274"/>
        <v>Inviable Sanitariamente</v>
      </c>
      <c r="QYC476" s="44" t="str">
        <f t="shared" si="1274"/>
        <v>Inviable Sanitariamente</v>
      </c>
      <c r="QYD476" s="44" t="str">
        <f t="shared" si="1274"/>
        <v>Inviable Sanitariamente</v>
      </c>
      <c r="QYE476" s="44" t="str">
        <f t="shared" si="1274"/>
        <v>Inviable Sanitariamente</v>
      </c>
      <c r="QYF476" s="44" t="str">
        <f t="shared" si="1274"/>
        <v>Inviable Sanitariamente</v>
      </c>
      <c r="QYG476" s="44" t="str">
        <f t="shared" si="1274"/>
        <v>Inviable Sanitariamente</v>
      </c>
      <c r="QYH476" s="44" t="str">
        <f t="shared" si="1275"/>
        <v>Inviable Sanitariamente</v>
      </c>
      <c r="QYI476" s="44" t="str">
        <f t="shared" si="1275"/>
        <v>Inviable Sanitariamente</v>
      </c>
      <c r="QYJ476" s="44" t="str">
        <f t="shared" si="1275"/>
        <v>Inviable Sanitariamente</v>
      </c>
      <c r="QYK476" s="44" t="str">
        <f t="shared" si="1275"/>
        <v>Inviable Sanitariamente</v>
      </c>
      <c r="QYL476" s="44" t="str">
        <f t="shared" si="1275"/>
        <v>Inviable Sanitariamente</v>
      </c>
      <c r="QYM476" s="44" t="str">
        <f t="shared" si="1275"/>
        <v>Inviable Sanitariamente</v>
      </c>
      <c r="QYN476" s="44" t="str">
        <f t="shared" si="1275"/>
        <v>Inviable Sanitariamente</v>
      </c>
      <c r="QYO476" s="44" t="str">
        <f t="shared" si="1275"/>
        <v>Inviable Sanitariamente</v>
      </c>
      <c r="QYP476" s="44" t="str">
        <f t="shared" si="1275"/>
        <v>Inviable Sanitariamente</v>
      </c>
      <c r="QYQ476" s="44" t="str">
        <f t="shared" si="1275"/>
        <v>Inviable Sanitariamente</v>
      </c>
      <c r="QYR476" s="44" t="str">
        <f t="shared" si="1276"/>
        <v>Inviable Sanitariamente</v>
      </c>
      <c r="QYS476" s="44" t="str">
        <f t="shared" si="1276"/>
        <v>Inviable Sanitariamente</v>
      </c>
      <c r="QYT476" s="44" t="str">
        <f t="shared" si="1276"/>
        <v>Inviable Sanitariamente</v>
      </c>
      <c r="QYU476" s="44" t="str">
        <f t="shared" si="1276"/>
        <v>Inviable Sanitariamente</v>
      </c>
      <c r="QYV476" s="44" t="str">
        <f t="shared" si="1276"/>
        <v>Inviable Sanitariamente</v>
      </c>
      <c r="QYW476" s="44" t="str">
        <f t="shared" si="1276"/>
        <v>Inviable Sanitariamente</v>
      </c>
      <c r="QYX476" s="44" t="str">
        <f t="shared" si="1276"/>
        <v>Inviable Sanitariamente</v>
      </c>
      <c r="QYY476" s="44" t="str">
        <f t="shared" si="1276"/>
        <v>Inviable Sanitariamente</v>
      </c>
      <c r="QYZ476" s="44" t="str">
        <f t="shared" si="1276"/>
        <v>Inviable Sanitariamente</v>
      </c>
      <c r="QZA476" s="44" t="str">
        <f t="shared" si="1276"/>
        <v>Inviable Sanitariamente</v>
      </c>
      <c r="QZB476" s="44" t="str">
        <f t="shared" si="1277"/>
        <v>Inviable Sanitariamente</v>
      </c>
      <c r="QZC476" s="44" t="str">
        <f t="shared" si="1277"/>
        <v>Inviable Sanitariamente</v>
      </c>
      <c r="QZD476" s="44" t="str">
        <f t="shared" si="1277"/>
        <v>Inviable Sanitariamente</v>
      </c>
      <c r="QZE476" s="44" t="str">
        <f t="shared" si="1277"/>
        <v>Inviable Sanitariamente</v>
      </c>
      <c r="QZF476" s="44" t="str">
        <f t="shared" si="1277"/>
        <v>Inviable Sanitariamente</v>
      </c>
      <c r="QZG476" s="44" t="str">
        <f t="shared" si="1277"/>
        <v>Inviable Sanitariamente</v>
      </c>
      <c r="QZH476" s="44" t="str">
        <f t="shared" si="1277"/>
        <v>Inviable Sanitariamente</v>
      </c>
      <c r="QZI476" s="44" t="str">
        <f t="shared" si="1277"/>
        <v>Inviable Sanitariamente</v>
      </c>
      <c r="QZJ476" s="44" t="str">
        <f t="shared" si="1277"/>
        <v>Inviable Sanitariamente</v>
      </c>
      <c r="QZK476" s="44" t="str">
        <f t="shared" si="1277"/>
        <v>Inviable Sanitariamente</v>
      </c>
      <c r="QZL476" s="44" t="str">
        <f t="shared" si="1278"/>
        <v>Inviable Sanitariamente</v>
      </c>
      <c r="QZM476" s="44" t="str">
        <f t="shared" si="1278"/>
        <v>Inviable Sanitariamente</v>
      </c>
      <c r="QZN476" s="44" t="str">
        <f t="shared" si="1278"/>
        <v>Inviable Sanitariamente</v>
      </c>
      <c r="QZO476" s="44" t="str">
        <f t="shared" si="1278"/>
        <v>Inviable Sanitariamente</v>
      </c>
      <c r="QZP476" s="44" t="str">
        <f t="shared" si="1278"/>
        <v>Inviable Sanitariamente</v>
      </c>
      <c r="QZQ476" s="44" t="str">
        <f t="shared" si="1278"/>
        <v>Inviable Sanitariamente</v>
      </c>
      <c r="QZR476" s="44" t="str">
        <f t="shared" si="1278"/>
        <v>Inviable Sanitariamente</v>
      </c>
      <c r="QZS476" s="44" t="str">
        <f t="shared" si="1278"/>
        <v>Inviable Sanitariamente</v>
      </c>
      <c r="QZT476" s="44" t="str">
        <f t="shared" si="1278"/>
        <v>Inviable Sanitariamente</v>
      </c>
      <c r="QZU476" s="44" t="str">
        <f t="shared" si="1278"/>
        <v>Inviable Sanitariamente</v>
      </c>
      <c r="QZV476" s="44" t="str">
        <f t="shared" si="1279"/>
        <v>Inviable Sanitariamente</v>
      </c>
      <c r="QZW476" s="44" t="str">
        <f t="shared" si="1279"/>
        <v>Inviable Sanitariamente</v>
      </c>
      <c r="QZX476" s="44" t="str">
        <f t="shared" si="1279"/>
        <v>Inviable Sanitariamente</v>
      </c>
      <c r="QZY476" s="44" t="str">
        <f t="shared" si="1279"/>
        <v>Inviable Sanitariamente</v>
      </c>
      <c r="QZZ476" s="44" t="str">
        <f t="shared" si="1279"/>
        <v>Inviable Sanitariamente</v>
      </c>
      <c r="RAA476" s="44" t="str">
        <f t="shared" si="1279"/>
        <v>Inviable Sanitariamente</v>
      </c>
      <c r="RAB476" s="44" t="str">
        <f t="shared" si="1279"/>
        <v>Inviable Sanitariamente</v>
      </c>
      <c r="RAC476" s="44" t="str">
        <f t="shared" si="1279"/>
        <v>Inviable Sanitariamente</v>
      </c>
      <c r="RAD476" s="44" t="str">
        <f t="shared" si="1279"/>
        <v>Inviable Sanitariamente</v>
      </c>
      <c r="RAE476" s="44" t="str">
        <f t="shared" si="1279"/>
        <v>Inviable Sanitariamente</v>
      </c>
      <c r="RAF476" s="44" t="str">
        <f t="shared" si="1280"/>
        <v>Inviable Sanitariamente</v>
      </c>
      <c r="RAG476" s="44" t="str">
        <f t="shared" si="1280"/>
        <v>Inviable Sanitariamente</v>
      </c>
      <c r="RAH476" s="44" t="str">
        <f t="shared" si="1280"/>
        <v>Inviable Sanitariamente</v>
      </c>
      <c r="RAI476" s="44" t="str">
        <f t="shared" si="1280"/>
        <v>Inviable Sanitariamente</v>
      </c>
      <c r="RAJ476" s="44" t="str">
        <f t="shared" si="1280"/>
        <v>Inviable Sanitariamente</v>
      </c>
      <c r="RAK476" s="44" t="str">
        <f t="shared" si="1280"/>
        <v>Inviable Sanitariamente</v>
      </c>
      <c r="RAL476" s="44" t="str">
        <f t="shared" si="1280"/>
        <v>Inviable Sanitariamente</v>
      </c>
      <c r="RAM476" s="44" t="str">
        <f t="shared" si="1280"/>
        <v>Inviable Sanitariamente</v>
      </c>
      <c r="RAN476" s="44" t="str">
        <f t="shared" si="1280"/>
        <v>Inviable Sanitariamente</v>
      </c>
      <c r="RAO476" s="44" t="str">
        <f t="shared" si="1280"/>
        <v>Inviable Sanitariamente</v>
      </c>
      <c r="RAP476" s="44" t="str">
        <f t="shared" si="1281"/>
        <v>Inviable Sanitariamente</v>
      </c>
      <c r="RAQ476" s="44" t="str">
        <f t="shared" si="1281"/>
        <v>Inviable Sanitariamente</v>
      </c>
      <c r="RAR476" s="44" t="str">
        <f t="shared" si="1281"/>
        <v>Inviable Sanitariamente</v>
      </c>
      <c r="RAS476" s="44" t="str">
        <f t="shared" si="1281"/>
        <v>Inviable Sanitariamente</v>
      </c>
      <c r="RAT476" s="44" t="str">
        <f t="shared" si="1281"/>
        <v>Inviable Sanitariamente</v>
      </c>
      <c r="RAU476" s="44" t="str">
        <f t="shared" si="1281"/>
        <v>Inviable Sanitariamente</v>
      </c>
      <c r="RAV476" s="44" t="str">
        <f t="shared" si="1281"/>
        <v>Inviable Sanitariamente</v>
      </c>
      <c r="RAW476" s="44" t="str">
        <f t="shared" si="1281"/>
        <v>Inviable Sanitariamente</v>
      </c>
      <c r="RAX476" s="44" t="str">
        <f t="shared" si="1281"/>
        <v>Inviable Sanitariamente</v>
      </c>
      <c r="RAY476" s="44" t="str">
        <f t="shared" si="1281"/>
        <v>Inviable Sanitariamente</v>
      </c>
      <c r="RAZ476" s="44" t="str">
        <f t="shared" si="1282"/>
        <v>Inviable Sanitariamente</v>
      </c>
      <c r="RBA476" s="44" t="str">
        <f t="shared" si="1282"/>
        <v>Inviable Sanitariamente</v>
      </c>
      <c r="RBB476" s="44" t="str">
        <f t="shared" si="1282"/>
        <v>Inviable Sanitariamente</v>
      </c>
      <c r="RBC476" s="44" t="str">
        <f t="shared" si="1282"/>
        <v>Inviable Sanitariamente</v>
      </c>
      <c r="RBD476" s="44" t="str">
        <f t="shared" si="1282"/>
        <v>Inviable Sanitariamente</v>
      </c>
      <c r="RBE476" s="44" t="str">
        <f t="shared" si="1282"/>
        <v>Inviable Sanitariamente</v>
      </c>
      <c r="RBF476" s="44" t="str">
        <f t="shared" si="1282"/>
        <v>Inviable Sanitariamente</v>
      </c>
      <c r="RBG476" s="44" t="str">
        <f t="shared" si="1282"/>
        <v>Inviable Sanitariamente</v>
      </c>
      <c r="RBH476" s="44" t="str">
        <f t="shared" si="1282"/>
        <v>Inviable Sanitariamente</v>
      </c>
      <c r="RBI476" s="44" t="str">
        <f t="shared" si="1282"/>
        <v>Inviable Sanitariamente</v>
      </c>
      <c r="RBJ476" s="44" t="str">
        <f t="shared" si="1283"/>
        <v>Inviable Sanitariamente</v>
      </c>
      <c r="RBK476" s="44" t="str">
        <f t="shared" si="1283"/>
        <v>Inviable Sanitariamente</v>
      </c>
      <c r="RBL476" s="44" t="str">
        <f t="shared" si="1283"/>
        <v>Inviable Sanitariamente</v>
      </c>
      <c r="RBM476" s="44" t="str">
        <f t="shared" si="1283"/>
        <v>Inviable Sanitariamente</v>
      </c>
      <c r="RBN476" s="44" t="str">
        <f t="shared" si="1283"/>
        <v>Inviable Sanitariamente</v>
      </c>
      <c r="RBO476" s="44" t="str">
        <f t="shared" si="1283"/>
        <v>Inviable Sanitariamente</v>
      </c>
      <c r="RBP476" s="44" t="str">
        <f t="shared" si="1283"/>
        <v>Inviable Sanitariamente</v>
      </c>
      <c r="RBQ476" s="44" t="str">
        <f t="shared" si="1283"/>
        <v>Inviable Sanitariamente</v>
      </c>
      <c r="RBR476" s="44" t="str">
        <f t="shared" si="1283"/>
        <v>Inviable Sanitariamente</v>
      </c>
      <c r="RBS476" s="44" t="str">
        <f t="shared" si="1283"/>
        <v>Inviable Sanitariamente</v>
      </c>
      <c r="RBT476" s="44" t="str">
        <f t="shared" si="1284"/>
        <v>Inviable Sanitariamente</v>
      </c>
      <c r="RBU476" s="44" t="str">
        <f t="shared" si="1284"/>
        <v>Inviable Sanitariamente</v>
      </c>
      <c r="RBV476" s="44" t="str">
        <f t="shared" si="1284"/>
        <v>Inviable Sanitariamente</v>
      </c>
      <c r="RBW476" s="44" t="str">
        <f t="shared" si="1284"/>
        <v>Inviable Sanitariamente</v>
      </c>
      <c r="RBX476" s="44" t="str">
        <f t="shared" si="1284"/>
        <v>Inviable Sanitariamente</v>
      </c>
      <c r="RBY476" s="44" t="str">
        <f t="shared" si="1284"/>
        <v>Inviable Sanitariamente</v>
      </c>
      <c r="RBZ476" s="44" t="str">
        <f t="shared" si="1284"/>
        <v>Inviable Sanitariamente</v>
      </c>
      <c r="RCA476" s="44" t="str">
        <f t="shared" si="1284"/>
        <v>Inviable Sanitariamente</v>
      </c>
      <c r="RCB476" s="44" t="str">
        <f t="shared" si="1284"/>
        <v>Inviable Sanitariamente</v>
      </c>
      <c r="RCC476" s="44" t="str">
        <f t="shared" si="1284"/>
        <v>Inviable Sanitariamente</v>
      </c>
      <c r="RCD476" s="44" t="str">
        <f t="shared" si="1285"/>
        <v>Inviable Sanitariamente</v>
      </c>
      <c r="RCE476" s="44" t="str">
        <f t="shared" si="1285"/>
        <v>Inviable Sanitariamente</v>
      </c>
      <c r="RCF476" s="44" t="str">
        <f t="shared" si="1285"/>
        <v>Inviable Sanitariamente</v>
      </c>
      <c r="RCG476" s="44" t="str">
        <f t="shared" si="1285"/>
        <v>Inviable Sanitariamente</v>
      </c>
      <c r="RCH476" s="44" t="str">
        <f t="shared" si="1285"/>
        <v>Inviable Sanitariamente</v>
      </c>
      <c r="RCI476" s="44" t="str">
        <f t="shared" si="1285"/>
        <v>Inviable Sanitariamente</v>
      </c>
      <c r="RCJ476" s="44" t="str">
        <f t="shared" si="1285"/>
        <v>Inviable Sanitariamente</v>
      </c>
      <c r="RCK476" s="44" t="str">
        <f t="shared" si="1285"/>
        <v>Inviable Sanitariamente</v>
      </c>
      <c r="RCL476" s="44" t="str">
        <f t="shared" si="1285"/>
        <v>Inviable Sanitariamente</v>
      </c>
      <c r="RCM476" s="44" t="str">
        <f t="shared" si="1285"/>
        <v>Inviable Sanitariamente</v>
      </c>
      <c r="RCN476" s="44" t="str">
        <f t="shared" si="1286"/>
        <v>Inviable Sanitariamente</v>
      </c>
      <c r="RCO476" s="44" t="str">
        <f t="shared" si="1286"/>
        <v>Inviable Sanitariamente</v>
      </c>
      <c r="RCP476" s="44" t="str">
        <f t="shared" si="1286"/>
        <v>Inviable Sanitariamente</v>
      </c>
      <c r="RCQ476" s="44" t="str">
        <f t="shared" si="1286"/>
        <v>Inviable Sanitariamente</v>
      </c>
      <c r="RCR476" s="44" t="str">
        <f t="shared" si="1286"/>
        <v>Inviable Sanitariamente</v>
      </c>
      <c r="RCS476" s="44" t="str">
        <f t="shared" si="1286"/>
        <v>Inviable Sanitariamente</v>
      </c>
      <c r="RCT476" s="44" t="str">
        <f t="shared" si="1286"/>
        <v>Inviable Sanitariamente</v>
      </c>
      <c r="RCU476" s="44" t="str">
        <f t="shared" si="1286"/>
        <v>Inviable Sanitariamente</v>
      </c>
      <c r="RCV476" s="44" t="str">
        <f t="shared" si="1286"/>
        <v>Inviable Sanitariamente</v>
      </c>
      <c r="RCW476" s="44" t="str">
        <f t="shared" si="1286"/>
        <v>Inviable Sanitariamente</v>
      </c>
      <c r="RCX476" s="44" t="str">
        <f t="shared" si="1287"/>
        <v>Inviable Sanitariamente</v>
      </c>
      <c r="RCY476" s="44" t="str">
        <f t="shared" si="1287"/>
        <v>Inviable Sanitariamente</v>
      </c>
      <c r="RCZ476" s="44" t="str">
        <f t="shared" si="1287"/>
        <v>Inviable Sanitariamente</v>
      </c>
      <c r="RDA476" s="44" t="str">
        <f t="shared" si="1287"/>
        <v>Inviable Sanitariamente</v>
      </c>
      <c r="RDB476" s="44" t="str">
        <f t="shared" si="1287"/>
        <v>Inviable Sanitariamente</v>
      </c>
      <c r="RDC476" s="44" t="str">
        <f t="shared" si="1287"/>
        <v>Inviable Sanitariamente</v>
      </c>
      <c r="RDD476" s="44" t="str">
        <f t="shared" si="1287"/>
        <v>Inviable Sanitariamente</v>
      </c>
      <c r="RDE476" s="44" t="str">
        <f t="shared" si="1287"/>
        <v>Inviable Sanitariamente</v>
      </c>
      <c r="RDF476" s="44" t="str">
        <f t="shared" si="1287"/>
        <v>Inviable Sanitariamente</v>
      </c>
      <c r="RDG476" s="44" t="str">
        <f t="shared" si="1287"/>
        <v>Inviable Sanitariamente</v>
      </c>
      <c r="RDH476" s="44" t="str">
        <f t="shared" si="1288"/>
        <v>Inviable Sanitariamente</v>
      </c>
      <c r="RDI476" s="44" t="str">
        <f t="shared" si="1288"/>
        <v>Inviable Sanitariamente</v>
      </c>
      <c r="RDJ476" s="44" t="str">
        <f t="shared" si="1288"/>
        <v>Inviable Sanitariamente</v>
      </c>
      <c r="RDK476" s="44" t="str">
        <f t="shared" si="1288"/>
        <v>Inviable Sanitariamente</v>
      </c>
      <c r="RDL476" s="44" t="str">
        <f t="shared" si="1288"/>
        <v>Inviable Sanitariamente</v>
      </c>
      <c r="RDM476" s="44" t="str">
        <f t="shared" si="1288"/>
        <v>Inviable Sanitariamente</v>
      </c>
      <c r="RDN476" s="44" t="str">
        <f t="shared" si="1288"/>
        <v>Inviable Sanitariamente</v>
      </c>
      <c r="RDO476" s="44" t="str">
        <f t="shared" si="1288"/>
        <v>Inviable Sanitariamente</v>
      </c>
      <c r="RDP476" s="44" t="str">
        <f t="shared" si="1288"/>
        <v>Inviable Sanitariamente</v>
      </c>
      <c r="RDQ476" s="44" t="str">
        <f t="shared" si="1288"/>
        <v>Inviable Sanitariamente</v>
      </c>
      <c r="RDR476" s="44" t="str">
        <f t="shared" si="1289"/>
        <v>Inviable Sanitariamente</v>
      </c>
      <c r="RDS476" s="44" t="str">
        <f t="shared" si="1289"/>
        <v>Inviable Sanitariamente</v>
      </c>
      <c r="RDT476" s="44" t="str">
        <f t="shared" si="1289"/>
        <v>Inviable Sanitariamente</v>
      </c>
      <c r="RDU476" s="44" t="str">
        <f t="shared" si="1289"/>
        <v>Inviable Sanitariamente</v>
      </c>
      <c r="RDV476" s="44" t="str">
        <f t="shared" si="1289"/>
        <v>Inviable Sanitariamente</v>
      </c>
      <c r="RDW476" s="44" t="str">
        <f t="shared" si="1289"/>
        <v>Inviable Sanitariamente</v>
      </c>
      <c r="RDX476" s="44" t="str">
        <f t="shared" si="1289"/>
        <v>Inviable Sanitariamente</v>
      </c>
      <c r="RDY476" s="44" t="str">
        <f t="shared" si="1289"/>
        <v>Inviable Sanitariamente</v>
      </c>
      <c r="RDZ476" s="44" t="str">
        <f t="shared" si="1289"/>
        <v>Inviable Sanitariamente</v>
      </c>
      <c r="REA476" s="44" t="str">
        <f t="shared" si="1289"/>
        <v>Inviable Sanitariamente</v>
      </c>
      <c r="REB476" s="44" t="str">
        <f t="shared" si="1290"/>
        <v>Inviable Sanitariamente</v>
      </c>
      <c r="REC476" s="44" t="str">
        <f t="shared" si="1290"/>
        <v>Inviable Sanitariamente</v>
      </c>
      <c r="RED476" s="44" t="str">
        <f t="shared" si="1290"/>
        <v>Inviable Sanitariamente</v>
      </c>
      <c r="REE476" s="44" t="str">
        <f t="shared" si="1290"/>
        <v>Inviable Sanitariamente</v>
      </c>
      <c r="REF476" s="44" t="str">
        <f t="shared" si="1290"/>
        <v>Inviable Sanitariamente</v>
      </c>
      <c r="REG476" s="44" t="str">
        <f t="shared" si="1290"/>
        <v>Inviable Sanitariamente</v>
      </c>
      <c r="REH476" s="44" t="str">
        <f t="shared" si="1290"/>
        <v>Inviable Sanitariamente</v>
      </c>
      <c r="REI476" s="44" t="str">
        <f t="shared" si="1290"/>
        <v>Inviable Sanitariamente</v>
      </c>
      <c r="REJ476" s="44" t="str">
        <f t="shared" si="1290"/>
        <v>Inviable Sanitariamente</v>
      </c>
      <c r="REK476" s="44" t="str">
        <f t="shared" si="1290"/>
        <v>Inviable Sanitariamente</v>
      </c>
      <c r="REL476" s="44" t="str">
        <f t="shared" si="1291"/>
        <v>Inviable Sanitariamente</v>
      </c>
      <c r="REM476" s="44" t="str">
        <f t="shared" si="1291"/>
        <v>Inviable Sanitariamente</v>
      </c>
      <c r="REN476" s="44" t="str">
        <f t="shared" si="1291"/>
        <v>Inviable Sanitariamente</v>
      </c>
      <c r="REO476" s="44" t="str">
        <f t="shared" si="1291"/>
        <v>Inviable Sanitariamente</v>
      </c>
      <c r="REP476" s="44" t="str">
        <f t="shared" si="1291"/>
        <v>Inviable Sanitariamente</v>
      </c>
      <c r="REQ476" s="44" t="str">
        <f t="shared" si="1291"/>
        <v>Inviable Sanitariamente</v>
      </c>
      <c r="RER476" s="44" t="str">
        <f t="shared" si="1291"/>
        <v>Inviable Sanitariamente</v>
      </c>
      <c r="RES476" s="44" t="str">
        <f t="shared" si="1291"/>
        <v>Inviable Sanitariamente</v>
      </c>
      <c r="RET476" s="44" t="str">
        <f t="shared" si="1291"/>
        <v>Inviable Sanitariamente</v>
      </c>
      <c r="REU476" s="44" t="str">
        <f t="shared" si="1291"/>
        <v>Inviable Sanitariamente</v>
      </c>
      <c r="REV476" s="44" t="str">
        <f t="shared" si="1292"/>
        <v>Inviable Sanitariamente</v>
      </c>
      <c r="REW476" s="44" t="str">
        <f t="shared" si="1292"/>
        <v>Inviable Sanitariamente</v>
      </c>
      <c r="REX476" s="44" t="str">
        <f t="shared" si="1292"/>
        <v>Inviable Sanitariamente</v>
      </c>
      <c r="REY476" s="44" t="str">
        <f t="shared" si="1292"/>
        <v>Inviable Sanitariamente</v>
      </c>
      <c r="REZ476" s="44" t="str">
        <f t="shared" si="1292"/>
        <v>Inviable Sanitariamente</v>
      </c>
      <c r="RFA476" s="44" t="str">
        <f t="shared" si="1292"/>
        <v>Inviable Sanitariamente</v>
      </c>
      <c r="RFB476" s="44" t="str">
        <f t="shared" si="1292"/>
        <v>Inviable Sanitariamente</v>
      </c>
      <c r="RFC476" s="44" t="str">
        <f t="shared" si="1292"/>
        <v>Inviable Sanitariamente</v>
      </c>
      <c r="RFD476" s="44" t="str">
        <f t="shared" si="1292"/>
        <v>Inviable Sanitariamente</v>
      </c>
      <c r="RFE476" s="44" t="str">
        <f t="shared" si="1292"/>
        <v>Inviable Sanitariamente</v>
      </c>
      <c r="RFF476" s="44" t="str">
        <f t="shared" si="1293"/>
        <v>Inviable Sanitariamente</v>
      </c>
      <c r="RFG476" s="44" t="str">
        <f t="shared" si="1293"/>
        <v>Inviable Sanitariamente</v>
      </c>
      <c r="RFH476" s="44" t="str">
        <f t="shared" si="1293"/>
        <v>Inviable Sanitariamente</v>
      </c>
      <c r="RFI476" s="44" t="str">
        <f t="shared" si="1293"/>
        <v>Inviable Sanitariamente</v>
      </c>
      <c r="RFJ476" s="44" t="str">
        <f t="shared" si="1293"/>
        <v>Inviable Sanitariamente</v>
      </c>
      <c r="RFK476" s="44" t="str">
        <f t="shared" si="1293"/>
        <v>Inviable Sanitariamente</v>
      </c>
      <c r="RFL476" s="44" t="str">
        <f t="shared" si="1293"/>
        <v>Inviable Sanitariamente</v>
      </c>
      <c r="RFM476" s="44" t="str">
        <f t="shared" si="1293"/>
        <v>Inviable Sanitariamente</v>
      </c>
      <c r="RFN476" s="44" t="str">
        <f t="shared" si="1293"/>
        <v>Inviable Sanitariamente</v>
      </c>
      <c r="RFO476" s="44" t="str">
        <f t="shared" si="1293"/>
        <v>Inviable Sanitariamente</v>
      </c>
      <c r="RFP476" s="44" t="str">
        <f t="shared" si="1294"/>
        <v>Inviable Sanitariamente</v>
      </c>
      <c r="RFQ476" s="44" t="str">
        <f t="shared" si="1294"/>
        <v>Inviable Sanitariamente</v>
      </c>
      <c r="RFR476" s="44" t="str">
        <f t="shared" si="1294"/>
        <v>Inviable Sanitariamente</v>
      </c>
      <c r="RFS476" s="44" t="str">
        <f t="shared" si="1294"/>
        <v>Inviable Sanitariamente</v>
      </c>
      <c r="RFT476" s="44" t="str">
        <f t="shared" si="1294"/>
        <v>Inviable Sanitariamente</v>
      </c>
      <c r="RFU476" s="44" t="str">
        <f t="shared" si="1294"/>
        <v>Inviable Sanitariamente</v>
      </c>
      <c r="RFV476" s="44" t="str">
        <f t="shared" si="1294"/>
        <v>Inviable Sanitariamente</v>
      </c>
      <c r="RFW476" s="44" t="str">
        <f t="shared" si="1294"/>
        <v>Inviable Sanitariamente</v>
      </c>
      <c r="RFX476" s="44" t="str">
        <f t="shared" si="1294"/>
        <v>Inviable Sanitariamente</v>
      </c>
      <c r="RFY476" s="44" t="str">
        <f t="shared" si="1294"/>
        <v>Inviable Sanitariamente</v>
      </c>
      <c r="RFZ476" s="44" t="str">
        <f t="shared" si="1295"/>
        <v>Inviable Sanitariamente</v>
      </c>
      <c r="RGA476" s="44" t="str">
        <f t="shared" si="1295"/>
        <v>Inviable Sanitariamente</v>
      </c>
      <c r="RGB476" s="44" t="str">
        <f t="shared" si="1295"/>
        <v>Inviable Sanitariamente</v>
      </c>
      <c r="RGC476" s="44" t="str">
        <f t="shared" si="1295"/>
        <v>Inviable Sanitariamente</v>
      </c>
      <c r="RGD476" s="44" t="str">
        <f t="shared" si="1295"/>
        <v>Inviable Sanitariamente</v>
      </c>
      <c r="RGE476" s="44" t="str">
        <f t="shared" si="1295"/>
        <v>Inviable Sanitariamente</v>
      </c>
      <c r="RGF476" s="44" t="str">
        <f t="shared" si="1295"/>
        <v>Inviable Sanitariamente</v>
      </c>
      <c r="RGG476" s="44" t="str">
        <f t="shared" si="1295"/>
        <v>Inviable Sanitariamente</v>
      </c>
      <c r="RGH476" s="44" t="str">
        <f t="shared" si="1295"/>
        <v>Inviable Sanitariamente</v>
      </c>
      <c r="RGI476" s="44" t="str">
        <f t="shared" si="1295"/>
        <v>Inviable Sanitariamente</v>
      </c>
      <c r="RGJ476" s="44" t="str">
        <f t="shared" si="1296"/>
        <v>Inviable Sanitariamente</v>
      </c>
      <c r="RGK476" s="44" t="str">
        <f t="shared" si="1296"/>
        <v>Inviable Sanitariamente</v>
      </c>
      <c r="RGL476" s="44" t="str">
        <f t="shared" si="1296"/>
        <v>Inviable Sanitariamente</v>
      </c>
      <c r="RGM476" s="44" t="str">
        <f t="shared" si="1296"/>
        <v>Inviable Sanitariamente</v>
      </c>
      <c r="RGN476" s="44" t="str">
        <f t="shared" si="1296"/>
        <v>Inviable Sanitariamente</v>
      </c>
      <c r="RGO476" s="44" t="str">
        <f t="shared" si="1296"/>
        <v>Inviable Sanitariamente</v>
      </c>
      <c r="RGP476" s="44" t="str">
        <f t="shared" si="1296"/>
        <v>Inviable Sanitariamente</v>
      </c>
      <c r="RGQ476" s="44" t="str">
        <f t="shared" si="1296"/>
        <v>Inviable Sanitariamente</v>
      </c>
      <c r="RGR476" s="44" t="str">
        <f t="shared" si="1296"/>
        <v>Inviable Sanitariamente</v>
      </c>
      <c r="RGS476" s="44" t="str">
        <f t="shared" si="1296"/>
        <v>Inviable Sanitariamente</v>
      </c>
      <c r="RGT476" s="44" t="str">
        <f t="shared" si="1297"/>
        <v>Inviable Sanitariamente</v>
      </c>
      <c r="RGU476" s="44" t="str">
        <f t="shared" si="1297"/>
        <v>Inviable Sanitariamente</v>
      </c>
      <c r="RGV476" s="44" t="str">
        <f t="shared" si="1297"/>
        <v>Inviable Sanitariamente</v>
      </c>
      <c r="RGW476" s="44" t="str">
        <f t="shared" si="1297"/>
        <v>Inviable Sanitariamente</v>
      </c>
      <c r="RGX476" s="44" t="str">
        <f t="shared" si="1297"/>
        <v>Inviable Sanitariamente</v>
      </c>
      <c r="RGY476" s="44" t="str">
        <f t="shared" si="1297"/>
        <v>Inviable Sanitariamente</v>
      </c>
      <c r="RGZ476" s="44" t="str">
        <f t="shared" si="1297"/>
        <v>Inviable Sanitariamente</v>
      </c>
      <c r="RHA476" s="44" t="str">
        <f t="shared" si="1297"/>
        <v>Inviable Sanitariamente</v>
      </c>
      <c r="RHB476" s="44" t="str">
        <f t="shared" si="1297"/>
        <v>Inviable Sanitariamente</v>
      </c>
      <c r="RHC476" s="44" t="str">
        <f t="shared" si="1297"/>
        <v>Inviable Sanitariamente</v>
      </c>
      <c r="RHD476" s="44" t="str">
        <f t="shared" si="1298"/>
        <v>Inviable Sanitariamente</v>
      </c>
      <c r="RHE476" s="44" t="str">
        <f t="shared" si="1298"/>
        <v>Inviable Sanitariamente</v>
      </c>
      <c r="RHF476" s="44" t="str">
        <f t="shared" si="1298"/>
        <v>Inviable Sanitariamente</v>
      </c>
      <c r="RHG476" s="44" t="str">
        <f t="shared" si="1298"/>
        <v>Inviable Sanitariamente</v>
      </c>
      <c r="RHH476" s="44" t="str">
        <f t="shared" si="1298"/>
        <v>Inviable Sanitariamente</v>
      </c>
      <c r="RHI476" s="44" t="str">
        <f t="shared" si="1298"/>
        <v>Inviable Sanitariamente</v>
      </c>
      <c r="RHJ476" s="44" t="str">
        <f t="shared" si="1298"/>
        <v>Inviable Sanitariamente</v>
      </c>
      <c r="RHK476" s="44" t="str">
        <f t="shared" si="1298"/>
        <v>Inviable Sanitariamente</v>
      </c>
      <c r="RHL476" s="44" t="str">
        <f t="shared" si="1298"/>
        <v>Inviable Sanitariamente</v>
      </c>
      <c r="RHM476" s="44" t="str">
        <f t="shared" si="1298"/>
        <v>Inviable Sanitariamente</v>
      </c>
      <c r="RHN476" s="44" t="str">
        <f t="shared" si="1299"/>
        <v>Inviable Sanitariamente</v>
      </c>
      <c r="RHO476" s="44" t="str">
        <f t="shared" si="1299"/>
        <v>Inviable Sanitariamente</v>
      </c>
      <c r="RHP476" s="44" t="str">
        <f t="shared" si="1299"/>
        <v>Inviable Sanitariamente</v>
      </c>
      <c r="RHQ476" s="44" t="str">
        <f t="shared" si="1299"/>
        <v>Inviable Sanitariamente</v>
      </c>
      <c r="RHR476" s="44" t="str">
        <f t="shared" si="1299"/>
        <v>Inviable Sanitariamente</v>
      </c>
      <c r="RHS476" s="44" t="str">
        <f t="shared" si="1299"/>
        <v>Inviable Sanitariamente</v>
      </c>
      <c r="RHT476" s="44" t="str">
        <f t="shared" si="1299"/>
        <v>Inviable Sanitariamente</v>
      </c>
      <c r="RHU476" s="44" t="str">
        <f t="shared" si="1299"/>
        <v>Inviable Sanitariamente</v>
      </c>
      <c r="RHV476" s="44" t="str">
        <f t="shared" si="1299"/>
        <v>Inviable Sanitariamente</v>
      </c>
      <c r="RHW476" s="44" t="str">
        <f t="shared" si="1299"/>
        <v>Inviable Sanitariamente</v>
      </c>
      <c r="RHX476" s="44" t="str">
        <f t="shared" si="1300"/>
        <v>Inviable Sanitariamente</v>
      </c>
      <c r="RHY476" s="44" t="str">
        <f t="shared" si="1300"/>
        <v>Inviable Sanitariamente</v>
      </c>
      <c r="RHZ476" s="44" t="str">
        <f t="shared" si="1300"/>
        <v>Inviable Sanitariamente</v>
      </c>
      <c r="RIA476" s="44" t="str">
        <f t="shared" si="1300"/>
        <v>Inviable Sanitariamente</v>
      </c>
      <c r="RIB476" s="44" t="str">
        <f t="shared" si="1300"/>
        <v>Inviable Sanitariamente</v>
      </c>
      <c r="RIC476" s="44" t="str">
        <f t="shared" si="1300"/>
        <v>Inviable Sanitariamente</v>
      </c>
      <c r="RID476" s="44" t="str">
        <f t="shared" si="1300"/>
        <v>Inviable Sanitariamente</v>
      </c>
      <c r="RIE476" s="44" t="str">
        <f t="shared" si="1300"/>
        <v>Inviable Sanitariamente</v>
      </c>
      <c r="RIF476" s="44" t="str">
        <f t="shared" si="1300"/>
        <v>Inviable Sanitariamente</v>
      </c>
      <c r="RIG476" s="44" t="str">
        <f t="shared" si="1300"/>
        <v>Inviable Sanitariamente</v>
      </c>
      <c r="RIH476" s="44" t="str">
        <f t="shared" si="1301"/>
        <v>Inviable Sanitariamente</v>
      </c>
      <c r="RII476" s="44" t="str">
        <f t="shared" si="1301"/>
        <v>Inviable Sanitariamente</v>
      </c>
      <c r="RIJ476" s="44" t="str">
        <f t="shared" si="1301"/>
        <v>Inviable Sanitariamente</v>
      </c>
      <c r="RIK476" s="44" t="str">
        <f t="shared" si="1301"/>
        <v>Inviable Sanitariamente</v>
      </c>
      <c r="RIL476" s="44" t="str">
        <f t="shared" si="1301"/>
        <v>Inviable Sanitariamente</v>
      </c>
      <c r="RIM476" s="44" t="str">
        <f t="shared" si="1301"/>
        <v>Inviable Sanitariamente</v>
      </c>
      <c r="RIN476" s="44" t="str">
        <f t="shared" si="1301"/>
        <v>Inviable Sanitariamente</v>
      </c>
      <c r="RIO476" s="44" t="str">
        <f t="shared" si="1301"/>
        <v>Inviable Sanitariamente</v>
      </c>
      <c r="RIP476" s="44" t="str">
        <f t="shared" si="1301"/>
        <v>Inviable Sanitariamente</v>
      </c>
      <c r="RIQ476" s="44" t="str">
        <f t="shared" si="1301"/>
        <v>Inviable Sanitariamente</v>
      </c>
      <c r="RIR476" s="44" t="str">
        <f t="shared" si="1302"/>
        <v>Inviable Sanitariamente</v>
      </c>
      <c r="RIS476" s="44" t="str">
        <f t="shared" si="1302"/>
        <v>Inviable Sanitariamente</v>
      </c>
      <c r="RIT476" s="44" t="str">
        <f t="shared" si="1302"/>
        <v>Inviable Sanitariamente</v>
      </c>
      <c r="RIU476" s="44" t="str">
        <f t="shared" si="1302"/>
        <v>Inviable Sanitariamente</v>
      </c>
      <c r="RIV476" s="44" t="str">
        <f t="shared" si="1302"/>
        <v>Inviable Sanitariamente</v>
      </c>
      <c r="RIW476" s="44" t="str">
        <f t="shared" si="1302"/>
        <v>Inviable Sanitariamente</v>
      </c>
      <c r="RIX476" s="44" t="str">
        <f t="shared" si="1302"/>
        <v>Inviable Sanitariamente</v>
      </c>
      <c r="RIY476" s="44" t="str">
        <f t="shared" si="1302"/>
        <v>Inviable Sanitariamente</v>
      </c>
      <c r="RIZ476" s="44" t="str">
        <f t="shared" si="1302"/>
        <v>Inviable Sanitariamente</v>
      </c>
      <c r="RJA476" s="44" t="str">
        <f t="shared" si="1302"/>
        <v>Inviable Sanitariamente</v>
      </c>
      <c r="RJB476" s="44" t="str">
        <f t="shared" si="1303"/>
        <v>Inviable Sanitariamente</v>
      </c>
      <c r="RJC476" s="44" t="str">
        <f t="shared" si="1303"/>
        <v>Inviable Sanitariamente</v>
      </c>
      <c r="RJD476" s="44" t="str">
        <f t="shared" si="1303"/>
        <v>Inviable Sanitariamente</v>
      </c>
      <c r="RJE476" s="44" t="str">
        <f t="shared" si="1303"/>
        <v>Inviable Sanitariamente</v>
      </c>
      <c r="RJF476" s="44" t="str">
        <f t="shared" si="1303"/>
        <v>Inviable Sanitariamente</v>
      </c>
      <c r="RJG476" s="44" t="str">
        <f t="shared" si="1303"/>
        <v>Inviable Sanitariamente</v>
      </c>
      <c r="RJH476" s="44" t="str">
        <f t="shared" si="1303"/>
        <v>Inviable Sanitariamente</v>
      </c>
      <c r="RJI476" s="44" t="str">
        <f t="shared" si="1303"/>
        <v>Inviable Sanitariamente</v>
      </c>
      <c r="RJJ476" s="44" t="str">
        <f t="shared" si="1303"/>
        <v>Inviable Sanitariamente</v>
      </c>
      <c r="RJK476" s="44" t="str">
        <f t="shared" si="1303"/>
        <v>Inviable Sanitariamente</v>
      </c>
      <c r="RJL476" s="44" t="str">
        <f t="shared" si="1304"/>
        <v>Inviable Sanitariamente</v>
      </c>
      <c r="RJM476" s="44" t="str">
        <f t="shared" si="1304"/>
        <v>Inviable Sanitariamente</v>
      </c>
      <c r="RJN476" s="44" t="str">
        <f t="shared" si="1304"/>
        <v>Inviable Sanitariamente</v>
      </c>
      <c r="RJO476" s="44" t="str">
        <f t="shared" si="1304"/>
        <v>Inviable Sanitariamente</v>
      </c>
      <c r="RJP476" s="44" t="str">
        <f t="shared" si="1304"/>
        <v>Inviable Sanitariamente</v>
      </c>
      <c r="RJQ476" s="44" t="str">
        <f t="shared" si="1304"/>
        <v>Inviable Sanitariamente</v>
      </c>
      <c r="RJR476" s="44" t="str">
        <f t="shared" si="1304"/>
        <v>Inviable Sanitariamente</v>
      </c>
      <c r="RJS476" s="44" t="str">
        <f t="shared" si="1304"/>
        <v>Inviable Sanitariamente</v>
      </c>
      <c r="RJT476" s="44" t="str">
        <f t="shared" si="1304"/>
        <v>Inviable Sanitariamente</v>
      </c>
      <c r="RJU476" s="44" t="str">
        <f t="shared" si="1304"/>
        <v>Inviable Sanitariamente</v>
      </c>
      <c r="RJV476" s="44" t="str">
        <f t="shared" si="1305"/>
        <v>Inviable Sanitariamente</v>
      </c>
      <c r="RJW476" s="44" t="str">
        <f t="shared" si="1305"/>
        <v>Inviable Sanitariamente</v>
      </c>
      <c r="RJX476" s="44" t="str">
        <f t="shared" si="1305"/>
        <v>Inviable Sanitariamente</v>
      </c>
      <c r="RJY476" s="44" t="str">
        <f t="shared" si="1305"/>
        <v>Inviable Sanitariamente</v>
      </c>
      <c r="RJZ476" s="44" t="str">
        <f t="shared" si="1305"/>
        <v>Inviable Sanitariamente</v>
      </c>
      <c r="RKA476" s="44" t="str">
        <f t="shared" si="1305"/>
        <v>Inviable Sanitariamente</v>
      </c>
      <c r="RKB476" s="44" t="str">
        <f t="shared" si="1305"/>
        <v>Inviable Sanitariamente</v>
      </c>
      <c r="RKC476" s="44" t="str">
        <f t="shared" si="1305"/>
        <v>Inviable Sanitariamente</v>
      </c>
      <c r="RKD476" s="44" t="str">
        <f t="shared" si="1305"/>
        <v>Inviable Sanitariamente</v>
      </c>
      <c r="RKE476" s="44" t="str">
        <f t="shared" si="1305"/>
        <v>Inviable Sanitariamente</v>
      </c>
      <c r="RKF476" s="44" t="str">
        <f t="shared" si="1306"/>
        <v>Inviable Sanitariamente</v>
      </c>
      <c r="RKG476" s="44" t="str">
        <f t="shared" si="1306"/>
        <v>Inviable Sanitariamente</v>
      </c>
      <c r="RKH476" s="44" t="str">
        <f t="shared" si="1306"/>
        <v>Inviable Sanitariamente</v>
      </c>
      <c r="RKI476" s="44" t="str">
        <f t="shared" si="1306"/>
        <v>Inviable Sanitariamente</v>
      </c>
      <c r="RKJ476" s="44" t="str">
        <f t="shared" si="1306"/>
        <v>Inviable Sanitariamente</v>
      </c>
      <c r="RKK476" s="44" t="str">
        <f t="shared" si="1306"/>
        <v>Inviable Sanitariamente</v>
      </c>
      <c r="RKL476" s="44" t="str">
        <f t="shared" si="1306"/>
        <v>Inviable Sanitariamente</v>
      </c>
      <c r="RKM476" s="44" t="str">
        <f t="shared" si="1306"/>
        <v>Inviable Sanitariamente</v>
      </c>
      <c r="RKN476" s="44" t="str">
        <f t="shared" si="1306"/>
        <v>Inviable Sanitariamente</v>
      </c>
      <c r="RKO476" s="44" t="str">
        <f t="shared" si="1306"/>
        <v>Inviable Sanitariamente</v>
      </c>
      <c r="RKP476" s="44" t="str">
        <f t="shared" si="1307"/>
        <v>Inviable Sanitariamente</v>
      </c>
      <c r="RKQ476" s="44" t="str">
        <f t="shared" si="1307"/>
        <v>Inviable Sanitariamente</v>
      </c>
      <c r="RKR476" s="44" t="str">
        <f t="shared" si="1307"/>
        <v>Inviable Sanitariamente</v>
      </c>
      <c r="RKS476" s="44" t="str">
        <f t="shared" si="1307"/>
        <v>Inviable Sanitariamente</v>
      </c>
      <c r="RKT476" s="44" t="str">
        <f t="shared" si="1307"/>
        <v>Inviable Sanitariamente</v>
      </c>
      <c r="RKU476" s="44" t="str">
        <f t="shared" si="1307"/>
        <v>Inviable Sanitariamente</v>
      </c>
      <c r="RKV476" s="44" t="str">
        <f t="shared" si="1307"/>
        <v>Inviable Sanitariamente</v>
      </c>
      <c r="RKW476" s="44" t="str">
        <f t="shared" si="1307"/>
        <v>Inviable Sanitariamente</v>
      </c>
      <c r="RKX476" s="44" t="str">
        <f t="shared" si="1307"/>
        <v>Inviable Sanitariamente</v>
      </c>
      <c r="RKY476" s="44" t="str">
        <f t="shared" si="1307"/>
        <v>Inviable Sanitariamente</v>
      </c>
      <c r="RKZ476" s="44" t="str">
        <f t="shared" si="1308"/>
        <v>Inviable Sanitariamente</v>
      </c>
      <c r="RLA476" s="44" t="str">
        <f t="shared" si="1308"/>
        <v>Inviable Sanitariamente</v>
      </c>
      <c r="RLB476" s="44" t="str">
        <f t="shared" si="1308"/>
        <v>Inviable Sanitariamente</v>
      </c>
      <c r="RLC476" s="44" t="str">
        <f t="shared" si="1308"/>
        <v>Inviable Sanitariamente</v>
      </c>
      <c r="RLD476" s="44" t="str">
        <f t="shared" si="1308"/>
        <v>Inviable Sanitariamente</v>
      </c>
      <c r="RLE476" s="44" t="str">
        <f t="shared" si="1308"/>
        <v>Inviable Sanitariamente</v>
      </c>
      <c r="RLF476" s="44" t="str">
        <f t="shared" si="1308"/>
        <v>Inviable Sanitariamente</v>
      </c>
      <c r="RLG476" s="44" t="str">
        <f t="shared" si="1308"/>
        <v>Inviable Sanitariamente</v>
      </c>
      <c r="RLH476" s="44" t="str">
        <f t="shared" si="1308"/>
        <v>Inviable Sanitariamente</v>
      </c>
      <c r="RLI476" s="44" t="str">
        <f t="shared" si="1308"/>
        <v>Inviable Sanitariamente</v>
      </c>
      <c r="RLJ476" s="44" t="str">
        <f t="shared" si="1309"/>
        <v>Inviable Sanitariamente</v>
      </c>
      <c r="RLK476" s="44" t="str">
        <f t="shared" si="1309"/>
        <v>Inviable Sanitariamente</v>
      </c>
      <c r="RLL476" s="44" t="str">
        <f t="shared" si="1309"/>
        <v>Inviable Sanitariamente</v>
      </c>
      <c r="RLM476" s="44" t="str">
        <f t="shared" si="1309"/>
        <v>Inviable Sanitariamente</v>
      </c>
      <c r="RLN476" s="44" t="str">
        <f t="shared" si="1309"/>
        <v>Inviable Sanitariamente</v>
      </c>
      <c r="RLO476" s="44" t="str">
        <f t="shared" si="1309"/>
        <v>Inviable Sanitariamente</v>
      </c>
      <c r="RLP476" s="44" t="str">
        <f t="shared" si="1309"/>
        <v>Inviable Sanitariamente</v>
      </c>
      <c r="RLQ476" s="44" t="str">
        <f t="shared" si="1309"/>
        <v>Inviable Sanitariamente</v>
      </c>
      <c r="RLR476" s="44" t="str">
        <f t="shared" si="1309"/>
        <v>Inviable Sanitariamente</v>
      </c>
      <c r="RLS476" s="44" t="str">
        <f t="shared" si="1309"/>
        <v>Inviable Sanitariamente</v>
      </c>
      <c r="RLT476" s="44" t="str">
        <f t="shared" si="1310"/>
        <v>Inviable Sanitariamente</v>
      </c>
      <c r="RLU476" s="44" t="str">
        <f t="shared" si="1310"/>
        <v>Inviable Sanitariamente</v>
      </c>
      <c r="RLV476" s="44" t="str">
        <f t="shared" si="1310"/>
        <v>Inviable Sanitariamente</v>
      </c>
      <c r="RLW476" s="44" t="str">
        <f t="shared" si="1310"/>
        <v>Inviable Sanitariamente</v>
      </c>
      <c r="RLX476" s="44" t="str">
        <f t="shared" si="1310"/>
        <v>Inviable Sanitariamente</v>
      </c>
      <c r="RLY476" s="44" t="str">
        <f t="shared" si="1310"/>
        <v>Inviable Sanitariamente</v>
      </c>
      <c r="RLZ476" s="44" t="str">
        <f t="shared" si="1310"/>
        <v>Inviable Sanitariamente</v>
      </c>
      <c r="RMA476" s="44" t="str">
        <f t="shared" si="1310"/>
        <v>Inviable Sanitariamente</v>
      </c>
      <c r="RMB476" s="44" t="str">
        <f t="shared" si="1310"/>
        <v>Inviable Sanitariamente</v>
      </c>
      <c r="RMC476" s="44" t="str">
        <f t="shared" si="1310"/>
        <v>Inviable Sanitariamente</v>
      </c>
      <c r="RMD476" s="44" t="str">
        <f t="shared" si="1311"/>
        <v>Inviable Sanitariamente</v>
      </c>
      <c r="RME476" s="44" t="str">
        <f t="shared" si="1311"/>
        <v>Inviable Sanitariamente</v>
      </c>
      <c r="RMF476" s="44" t="str">
        <f t="shared" si="1311"/>
        <v>Inviable Sanitariamente</v>
      </c>
      <c r="RMG476" s="44" t="str">
        <f t="shared" si="1311"/>
        <v>Inviable Sanitariamente</v>
      </c>
      <c r="RMH476" s="44" t="str">
        <f t="shared" si="1311"/>
        <v>Inviable Sanitariamente</v>
      </c>
      <c r="RMI476" s="44" t="str">
        <f t="shared" si="1311"/>
        <v>Inviable Sanitariamente</v>
      </c>
      <c r="RMJ476" s="44" t="str">
        <f t="shared" si="1311"/>
        <v>Inviable Sanitariamente</v>
      </c>
      <c r="RMK476" s="44" t="str">
        <f t="shared" si="1311"/>
        <v>Inviable Sanitariamente</v>
      </c>
      <c r="RML476" s="44" t="str">
        <f t="shared" si="1311"/>
        <v>Inviable Sanitariamente</v>
      </c>
      <c r="RMM476" s="44" t="str">
        <f t="shared" si="1311"/>
        <v>Inviable Sanitariamente</v>
      </c>
      <c r="RMN476" s="44" t="str">
        <f t="shared" si="1312"/>
        <v>Inviable Sanitariamente</v>
      </c>
      <c r="RMO476" s="44" t="str">
        <f t="shared" si="1312"/>
        <v>Inviable Sanitariamente</v>
      </c>
      <c r="RMP476" s="44" t="str">
        <f t="shared" si="1312"/>
        <v>Inviable Sanitariamente</v>
      </c>
      <c r="RMQ476" s="44" t="str">
        <f t="shared" si="1312"/>
        <v>Inviable Sanitariamente</v>
      </c>
      <c r="RMR476" s="44" t="str">
        <f t="shared" si="1312"/>
        <v>Inviable Sanitariamente</v>
      </c>
      <c r="RMS476" s="44" t="str">
        <f t="shared" si="1312"/>
        <v>Inviable Sanitariamente</v>
      </c>
      <c r="RMT476" s="44" t="str">
        <f t="shared" si="1312"/>
        <v>Inviable Sanitariamente</v>
      </c>
      <c r="RMU476" s="44" t="str">
        <f t="shared" si="1312"/>
        <v>Inviable Sanitariamente</v>
      </c>
      <c r="RMV476" s="44" t="str">
        <f t="shared" si="1312"/>
        <v>Inviable Sanitariamente</v>
      </c>
      <c r="RMW476" s="44" t="str">
        <f t="shared" si="1312"/>
        <v>Inviable Sanitariamente</v>
      </c>
      <c r="RMX476" s="44" t="str">
        <f t="shared" si="1313"/>
        <v>Inviable Sanitariamente</v>
      </c>
      <c r="RMY476" s="44" t="str">
        <f t="shared" si="1313"/>
        <v>Inviable Sanitariamente</v>
      </c>
      <c r="RMZ476" s="44" t="str">
        <f t="shared" si="1313"/>
        <v>Inviable Sanitariamente</v>
      </c>
      <c r="RNA476" s="44" t="str">
        <f t="shared" si="1313"/>
        <v>Inviable Sanitariamente</v>
      </c>
      <c r="RNB476" s="44" t="str">
        <f t="shared" si="1313"/>
        <v>Inviable Sanitariamente</v>
      </c>
      <c r="RNC476" s="44" t="str">
        <f t="shared" si="1313"/>
        <v>Inviable Sanitariamente</v>
      </c>
      <c r="RND476" s="44" t="str">
        <f t="shared" si="1313"/>
        <v>Inviable Sanitariamente</v>
      </c>
      <c r="RNE476" s="44" t="str">
        <f t="shared" si="1313"/>
        <v>Inviable Sanitariamente</v>
      </c>
      <c r="RNF476" s="44" t="str">
        <f t="shared" si="1313"/>
        <v>Inviable Sanitariamente</v>
      </c>
      <c r="RNG476" s="44" t="str">
        <f t="shared" si="1313"/>
        <v>Inviable Sanitariamente</v>
      </c>
      <c r="RNH476" s="44" t="str">
        <f t="shared" si="1314"/>
        <v>Inviable Sanitariamente</v>
      </c>
      <c r="RNI476" s="44" t="str">
        <f t="shared" si="1314"/>
        <v>Inviable Sanitariamente</v>
      </c>
      <c r="RNJ476" s="44" t="str">
        <f t="shared" si="1314"/>
        <v>Inviable Sanitariamente</v>
      </c>
      <c r="RNK476" s="44" t="str">
        <f t="shared" si="1314"/>
        <v>Inviable Sanitariamente</v>
      </c>
      <c r="RNL476" s="44" t="str">
        <f t="shared" si="1314"/>
        <v>Inviable Sanitariamente</v>
      </c>
      <c r="RNM476" s="44" t="str">
        <f t="shared" si="1314"/>
        <v>Inviable Sanitariamente</v>
      </c>
      <c r="RNN476" s="44" t="str">
        <f t="shared" si="1314"/>
        <v>Inviable Sanitariamente</v>
      </c>
      <c r="RNO476" s="44" t="str">
        <f t="shared" si="1314"/>
        <v>Inviable Sanitariamente</v>
      </c>
      <c r="RNP476" s="44" t="str">
        <f t="shared" si="1314"/>
        <v>Inviable Sanitariamente</v>
      </c>
      <c r="RNQ476" s="44" t="str">
        <f t="shared" si="1314"/>
        <v>Inviable Sanitariamente</v>
      </c>
      <c r="RNR476" s="44" t="str">
        <f t="shared" si="1315"/>
        <v>Inviable Sanitariamente</v>
      </c>
      <c r="RNS476" s="44" t="str">
        <f t="shared" si="1315"/>
        <v>Inviable Sanitariamente</v>
      </c>
      <c r="RNT476" s="44" t="str">
        <f t="shared" si="1315"/>
        <v>Inviable Sanitariamente</v>
      </c>
      <c r="RNU476" s="44" t="str">
        <f t="shared" si="1315"/>
        <v>Inviable Sanitariamente</v>
      </c>
      <c r="RNV476" s="44" t="str">
        <f t="shared" si="1315"/>
        <v>Inviable Sanitariamente</v>
      </c>
      <c r="RNW476" s="44" t="str">
        <f t="shared" si="1315"/>
        <v>Inviable Sanitariamente</v>
      </c>
      <c r="RNX476" s="44" t="str">
        <f t="shared" si="1315"/>
        <v>Inviable Sanitariamente</v>
      </c>
      <c r="RNY476" s="44" t="str">
        <f t="shared" si="1315"/>
        <v>Inviable Sanitariamente</v>
      </c>
      <c r="RNZ476" s="44" t="str">
        <f t="shared" si="1315"/>
        <v>Inviable Sanitariamente</v>
      </c>
      <c r="ROA476" s="44" t="str">
        <f t="shared" si="1315"/>
        <v>Inviable Sanitariamente</v>
      </c>
      <c r="ROB476" s="44" t="str">
        <f t="shared" si="1316"/>
        <v>Inviable Sanitariamente</v>
      </c>
      <c r="ROC476" s="44" t="str">
        <f t="shared" si="1316"/>
        <v>Inviable Sanitariamente</v>
      </c>
      <c r="ROD476" s="44" t="str">
        <f t="shared" si="1316"/>
        <v>Inviable Sanitariamente</v>
      </c>
      <c r="ROE476" s="44" t="str">
        <f t="shared" si="1316"/>
        <v>Inviable Sanitariamente</v>
      </c>
      <c r="ROF476" s="44" t="str">
        <f t="shared" si="1316"/>
        <v>Inviable Sanitariamente</v>
      </c>
      <c r="ROG476" s="44" t="str">
        <f t="shared" si="1316"/>
        <v>Inviable Sanitariamente</v>
      </c>
      <c r="ROH476" s="44" t="str">
        <f t="shared" si="1316"/>
        <v>Inviable Sanitariamente</v>
      </c>
      <c r="ROI476" s="44" t="str">
        <f t="shared" si="1316"/>
        <v>Inviable Sanitariamente</v>
      </c>
      <c r="ROJ476" s="44" t="str">
        <f t="shared" si="1316"/>
        <v>Inviable Sanitariamente</v>
      </c>
      <c r="ROK476" s="44" t="str">
        <f t="shared" si="1316"/>
        <v>Inviable Sanitariamente</v>
      </c>
      <c r="ROL476" s="44" t="str">
        <f t="shared" si="1317"/>
        <v>Inviable Sanitariamente</v>
      </c>
      <c r="ROM476" s="44" t="str">
        <f t="shared" si="1317"/>
        <v>Inviable Sanitariamente</v>
      </c>
      <c r="RON476" s="44" t="str">
        <f t="shared" si="1317"/>
        <v>Inviable Sanitariamente</v>
      </c>
      <c r="ROO476" s="44" t="str">
        <f t="shared" si="1317"/>
        <v>Inviable Sanitariamente</v>
      </c>
      <c r="ROP476" s="44" t="str">
        <f t="shared" si="1317"/>
        <v>Inviable Sanitariamente</v>
      </c>
      <c r="ROQ476" s="44" t="str">
        <f t="shared" si="1317"/>
        <v>Inviable Sanitariamente</v>
      </c>
      <c r="ROR476" s="44" t="str">
        <f t="shared" si="1317"/>
        <v>Inviable Sanitariamente</v>
      </c>
      <c r="ROS476" s="44" t="str">
        <f t="shared" si="1317"/>
        <v>Inviable Sanitariamente</v>
      </c>
      <c r="ROT476" s="44" t="str">
        <f t="shared" si="1317"/>
        <v>Inviable Sanitariamente</v>
      </c>
      <c r="ROU476" s="44" t="str">
        <f t="shared" si="1317"/>
        <v>Inviable Sanitariamente</v>
      </c>
      <c r="ROV476" s="44" t="str">
        <f t="shared" si="1318"/>
        <v>Inviable Sanitariamente</v>
      </c>
      <c r="ROW476" s="44" t="str">
        <f t="shared" si="1318"/>
        <v>Inviable Sanitariamente</v>
      </c>
      <c r="ROX476" s="44" t="str">
        <f t="shared" si="1318"/>
        <v>Inviable Sanitariamente</v>
      </c>
      <c r="ROY476" s="44" t="str">
        <f t="shared" si="1318"/>
        <v>Inviable Sanitariamente</v>
      </c>
      <c r="ROZ476" s="44" t="str">
        <f t="shared" si="1318"/>
        <v>Inviable Sanitariamente</v>
      </c>
      <c r="RPA476" s="44" t="str">
        <f t="shared" si="1318"/>
        <v>Inviable Sanitariamente</v>
      </c>
      <c r="RPB476" s="44" t="str">
        <f t="shared" si="1318"/>
        <v>Inviable Sanitariamente</v>
      </c>
      <c r="RPC476" s="44" t="str">
        <f t="shared" si="1318"/>
        <v>Inviable Sanitariamente</v>
      </c>
      <c r="RPD476" s="44" t="str">
        <f t="shared" si="1318"/>
        <v>Inviable Sanitariamente</v>
      </c>
      <c r="RPE476" s="44" t="str">
        <f t="shared" si="1318"/>
        <v>Inviable Sanitariamente</v>
      </c>
      <c r="RPF476" s="44" t="str">
        <f t="shared" si="1319"/>
        <v>Inviable Sanitariamente</v>
      </c>
      <c r="RPG476" s="44" t="str">
        <f t="shared" si="1319"/>
        <v>Inviable Sanitariamente</v>
      </c>
      <c r="RPH476" s="44" t="str">
        <f t="shared" si="1319"/>
        <v>Inviable Sanitariamente</v>
      </c>
      <c r="RPI476" s="44" t="str">
        <f t="shared" si="1319"/>
        <v>Inviable Sanitariamente</v>
      </c>
      <c r="RPJ476" s="44" t="str">
        <f t="shared" si="1319"/>
        <v>Inviable Sanitariamente</v>
      </c>
      <c r="RPK476" s="44" t="str">
        <f t="shared" si="1319"/>
        <v>Inviable Sanitariamente</v>
      </c>
      <c r="RPL476" s="44" t="str">
        <f t="shared" si="1319"/>
        <v>Inviable Sanitariamente</v>
      </c>
      <c r="RPM476" s="44" t="str">
        <f t="shared" si="1319"/>
        <v>Inviable Sanitariamente</v>
      </c>
      <c r="RPN476" s="44" t="str">
        <f t="shared" si="1319"/>
        <v>Inviable Sanitariamente</v>
      </c>
      <c r="RPO476" s="44" t="str">
        <f t="shared" si="1319"/>
        <v>Inviable Sanitariamente</v>
      </c>
      <c r="RPP476" s="44" t="str">
        <f t="shared" si="1320"/>
        <v>Inviable Sanitariamente</v>
      </c>
      <c r="RPQ476" s="44" t="str">
        <f t="shared" si="1320"/>
        <v>Inviable Sanitariamente</v>
      </c>
      <c r="RPR476" s="44" t="str">
        <f t="shared" si="1320"/>
        <v>Inviable Sanitariamente</v>
      </c>
      <c r="RPS476" s="44" t="str">
        <f t="shared" si="1320"/>
        <v>Inviable Sanitariamente</v>
      </c>
      <c r="RPT476" s="44" t="str">
        <f t="shared" si="1320"/>
        <v>Inviable Sanitariamente</v>
      </c>
      <c r="RPU476" s="44" t="str">
        <f t="shared" si="1320"/>
        <v>Inviable Sanitariamente</v>
      </c>
      <c r="RPV476" s="44" t="str">
        <f t="shared" si="1320"/>
        <v>Inviable Sanitariamente</v>
      </c>
      <c r="RPW476" s="44" t="str">
        <f t="shared" si="1320"/>
        <v>Inviable Sanitariamente</v>
      </c>
      <c r="RPX476" s="44" t="str">
        <f t="shared" si="1320"/>
        <v>Inviable Sanitariamente</v>
      </c>
      <c r="RPY476" s="44" t="str">
        <f t="shared" si="1320"/>
        <v>Inviable Sanitariamente</v>
      </c>
      <c r="RPZ476" s="44" t="str">
        <f t="shared" si="1321"/>
        <v>Inviable Sanitariamente</v>
      </c>
      <c r="RQA476" s="44" t="str">
        <f t="shared" si="1321"/>
        <v>Inviable Sanitariamente</v>
      </c>
      <c r="RQB476" s="44" t="str">
        <f t="shared" si="1321"/>
        <v>Inviable Sanitariamente</v>
      </c>
      <c r="RQC476" s="44" t="str">
        <f t="shared" si="1321"/>
        <v>Inviable Sanitariamente</v>
      </c>
      <c r="RQD476" s="44" t="str">
        <f t="shared" si="1321"/>
        <v>Inviable Sanitariamente</v>
      </c>
      <c r="RQE476" s="44" t="str">
        <f t="shared" si="1321"/>
        <v>Inviable Sanitariamente</v>
      </c>
      <c r="RQF476" s="44" t="str">
        <f t="shared" si="1321"/>
        <v>Inviable Sanitariamente</v>
      </c>
      <c r="RQG476" s="44" t="str">
        <f t="shared" si="1321"/>
        <v>Inviable Sanitariamente</v>
      </c>
      <c r="RQH476" s="44" t="str">
        <f t="shared" si="1321"/>
        <v>Inviable Sanitariamente</v>
      </c>
      <c r="RQI476" s="44" t="str">
        <f t="shared" si="1321"/>
        <v>Inviable Sanitariamente</v>
      </c>
      <c r="RQJ476" s="44" t="str">
        <f t="shared" si="1322"/>
        <v>Inviable Sanitariamente</v>
      </c>
      <c r="RQK476" s="44" t="str">
        <f t="shared" si="1322"/>
        <v>Inviable Sanitariamente</v>
      </c>
      <c r="RQL476" s="44" t="str">
        <f t="shared" si="1322"/>
        <v>Inviable Sanitariamente</v>
      </c>
      <c r="RQM476" s="44" t="str">
        <f t="shared" si="1322"/>
        <v>Inviable Sanitariamente</v>
      </c>
      <c r="RQN476" s="44" t="str">
        <f t="shared" si="1322"/>
        <v>Inviable Sanitariamente</v>
      </c>
      <c r="RQO476" s="44" t="str">
        <f t="shared" si="1322"/>
        <v>Inviable Sanitariamente</v>
      </c>
      <c r="RQP476" s="44" t="str">
        <f t="shared" si="1322"/>
        <v>Inviable Sanitariamente</v>
      </c>
      <c r="RQQ476" s="44" t="str">
        <f t="shared" si="1322"/>
        <v>Inviable Sanitariamente</v>
      </c>
      <c r="RQR476" s="44" t="str">
        <f t="shared" si="1322"/>
        <v>Inviable Sanitariamente</v>
      </c>
      <c r="RQS476" s="44" t="str">
        <f t="shared" si="1322"/>
        <v>Inviable Sanitariamente</v>
      </c>
      <c r="RQT476" s="44" t="str">
        <f t="shared" si="1323"/>
        <v>Inviable Sanitariamente</v>
      </c>
      <c r="RQU476" s="44" t="str">
        <f t="shared" si="1323"/>
        <v>Inviable Sanitariamente</v>
      </c>
      <c r="RQV476" s="44" t="str">
        <f t="shared" si="1323"/>
        <v>Inviable Sanitariamente</v>
      </c>
      <c r="RQW476" s="44" t="str">
        <f t="shared" si="1323"/>
        <v>Inviable Sanitariamente</v>
      </c>
      <c r="RQX476" s="44" t="str">
        <f t="shared" si="1323"/>
        <v>Inviable Sanitariamente</v>
      </c>
      <c r="RQY476" s="44" t="str">
        <f t="shared" si="1323"/>
        <v>Inviable Sanitariamente</v>
      </c>
      <c r="RQZ476" s="44" t="str">
        <f t="shared" si="1323"/>
        <v>Inviable Sanitariamente</v>
      </c>
      <c r="RRA476" s="44" t="str">
        <f t="shared" si="1323"/>
        <v>Inviable Sanitariamente</v>
      </c>
      <c r="RRB476" s="44" t="str">
        <f t="shared" si="1323"/>
        <v>Inviable Sanitariamente</v>
      </c>
      <c r="RRC476" s="44" t="str">
        <f t="shared" si="1323"/>
        <v>Inviable Sanitariamente</v>
      </c>
      <c r="RRD476" s="44" t="str">
        <f t="shared" si="1324"/>
        <v>Inviable Sanitariamente</v>
      </c>
      <c r="RRE476" s="44" t="str">
        <f t="shared" si="1324"/>
        <v>Inviable Sanitariamente</v>
      </c>
      <c r="RRF476" s="44" t="str">
        <f t="shared" si="1324"/>
        <v>Inviable Sanitariamente</v>
      </c>
      <c r="RRG476" s="44" t="str">
        <f t="shared" si="1324"/>
        <v>Inviable Sanitariamente</v>
      </c>
      <c r="RRH476" s="44" t="str">
        <f t="shared" si="1324"/>
        <v>Inviable Sanitariamente</v>
      </c>
      <c r="RRI476" s="44" t="str">
        <f t="shared" si="1324"/>
        <v>Inviable Sanitariamente</v>
      </c>
      <c r="RRJ476" s="44" t="str">
        <f t="shared" si="1324"/>
        <v>Inviable Sanitariamente</v>
      </c>
      <c r="RRK476" s="44" t="str">
        <f t="shared" si="1324"/>
        <v>Inviable Sanitariamente</v>
      </c>
      <c r="RRL476" s="44" t="str">
        <f t="shared" si="1324"/>
        <v>Inviable Sanitariamente</v>
      </c>
      <c r="RRM476" s="44" t="str">
        <f t="shared" si="1324"/>
        <v>Inviable Sanitariamente</v>
      </c>
      <c r="RRN476" s="44" t="str">
        <f t="shared" si="1325"/>
        <v>Inviable Sanitariamente</v>
      </c>
      <c r="RRO476" s="44" t="str">
        <f t="shared" si="1325"/>
        <v>Inviable Sanitariamente</v>
      </c>
      <c r="RRP476" s="44" t="str">
        <f t="shared" si="1325"/>
        <v>Inviable Sanitariamente</v>
      </c>
      <c r="RRQ476" s="44" t="str">
        <f t="shared" si="1325"/>
        <v>Inviable Sanitariamente</v>
      </c>
      <c r="RRR476" s="44" t="str">
        <f t="shared" si="1325"/>
        <v>Inviable Sanitariamente</v>
      </c>
      <c r="RRS476" s="44" t="str">
        <f t="shared" si="1325"/>
        <v>Inviable Sanitariamente</v>
      </c>
      <c r="RRT476" s="44" t="str">
        <f t="shared" si="1325"/>
        <v>Inviable Sanitariamente</v>
      </c>
      <c r="RRU476" s="44" t="str">
        <f t="shared" si="1325"/>
        <v>Inviable Sanitariamente</v>
      </c>
      <c r="RRV476" s="44" t="str">
        <f t="shared" si="1325"/>
        <v>Inviable Sanitariamente</v>
      </c>
      <c r="RRW476" s="44" t="str">
        <f t="shared" si="1325"/>
        <v>Inviable Sanitariamente</v>
      </c>
      <c r="RRX476" s="44" t="str">
        <f t="shared" si="1326"/>
        <v>Inviable Sanitariamente</v>
      </c>
      <c r="RRY476" s="44" t="str">
        <f t="shared" si="1326"/>
        <v>Inviable Sanitariamente</v>
      </c>
      <c r="RRZ476" s="44" t="str">
        <f t="shared" si="1326"/>
        <v>Inviable Sanitariamente</v>
      </c>
      <c r="RSA476" s="44" t="str">
        <f t="shared" si="1326"/>
        <v>Inviable Sanitariamente</v>
      </c>
      <c r="RSB476" s="44" t="str">
        <f t="shared" si="1326"/>
        <v>Inviable Sanitariamente</v>
      </c>
      <c r="RSC476" s="44" t="str">
        <f t="shared" si="1326"/>
        <v>Inviable Sanitariamente</v>
      </c>
      <c r="RSD476" s="44" t="str">
        <f t="shared" si="1326"/>
        <v>Inviable Sanitariamente</v>
      </c>
      <c r="RSE476" s="44" t="str">
        <f t="shared" si="1326"/>
        <v>Inviable Sanitariamente</v>
      </c>
      <c r="RSF476" s="44" t="str">
        <f t="shared" si="1326"/>
        <v>Inviable Sanitariamente</v>
      </c>
      <c r="RSG476" s="44" t="str">
        <f t="shared" si="1326"/>
        <v>Inviable Sanitariamente</v>
      </c>
      <c r="RSH476" s="44" t="str">
        <f t="shared" si="1327"/>
        <v>Inviable Sanitariamente</v>
      </c>
      <c r="RSI476" s="44" t="str">
        <f t="shared" si="1327"/>
        <v>Inviable Sanitariamente</v>
      </c>
      <c r="RSJ476" s="44" t="str">
        <f t="shared" si="1327"/>
        <v>Inviable Sanitariamente</v>
      </c>
      <c r="RSK476" s="44" t="str">
        <f t="shared" si="1327"/>
        <v>Inviable Sanitariamente</v>
      </c>
      <c r="RSL476" s="44" t="str">
        <f t="shared" si="1327"/>
        <v>Inviable Sanitariamente</v>
      </c>
      <c r="RSM476" s="44" t="str">
        <f t="shared" si="1327"/>
        <v>Inviable Sanitariamente</v>
      </c>
      <c r="RSN476" s="44" t="str">
        <f t="shared" si="1327"/>
        <v>Inviable Sanitariamente</v>
      </c>
      <c r="RSO476" s="44" t="str">
        <f t="shared" si="1327"/>
        <v>Inviable Sanitariamente</v>
      </c>
      <c r="RSP476" s="44" t="str">
        <f t="shared" si="1327"/>
        <v>Inviable Sanitariamente</v>
      </c>
      <c r="RSQ476" s="44" t="str">
        <f t="shared" si="1327"/>
        <v>Inviable Sanitariamente</v>
      </c>
      <c r="RSR476" s="44" t="str">
        <f t="shared" si="1328"/>
        <v>Inviable Sanitariamente</v>
      </c>
      <c r="RSS476" s="44" t="str">
        <f t="shared" si="1328"/>
        <v>Inviable Sanitariamente</v>
      </c>
      <c r="RST476" s="44" t="str">
        <f t="shared" si="1328"/>
        <v>Inviable Sanitariamente</v>
      </c>
      <c r="RSU476" s="44" t="str">
        <f t="shared" si="1328"/>
        <v>Inviable Sanitariamente</v>
      </c>
      <c r="RSV476" s="44" t="str">
        <f t="shared" si="1328"/>
        <v>Inviable Sanitariamente</v>
      </c>
      <c r="RSW476" s="44" t="str">
        <f t="shared" si="1328"/>
        <v>Inviable Sanitariamente</v>
      </c>
      <c r="RSX476" s="44" t="str">
        <f t="shared" si="1328"/>
        <v>Inviable Sanitariamente</v>
      </c>
      <c r="RSY476" s="44" t="str">
        <f t="shared" si="1328"/>
        <v>Inviable Sanitariamente</v>
      </c>
      <c r="RSZ476" s="44" t="str">
        <f t="shared" si="1328"/>
        <v>Inviable Sanitariamente</v>
      </c>
      <c r="RTA476" s="44" t="str">
        <f t="shared" si="1328"/>
        <v>Inviable Sanitariamente</v>
      </c>
      <c r="RTB476" s="44" t="str">
        <f t="shared" si="1329"/>
        <v>Inviable Sanitariamente</v>
      </c>
      <c r="RTC476" s="44" t="str">
        <f t="shared" si="1329"/>
        <v>Inviable Sanitariamente</v>
      </c>
      <c r="RTD476" s="44" t="str">
        <f t="shared" si="1329"/>
        <v>Inviable Sanitariamente</v>
      </c>
      <c r="RTE476" s="44" t="str">
        <f t="shared" si="1329"/>
        <v>Inviable Sanitariamente</v>
      </c>
      <c r="RTF476" s="44" t="str">
        <f t="shared" si="1329"/>
        <v>Inviable Sanitariamente</v>
      </c>
      <c r="RTG476" s="44" t="str">
        <f t="shared" si="1329"/>
        <v>Inviable Sanitariamente</v>
      </c>
      <c r="RTH476" s="44" t="str">
        <f t="shared" si="1329"/>
        <v>Inviable Sanitariamente</v>
      </c>
      <c r="RTI476" s="44" t="str">
        <f t="shared" si="1329"/>
        <v>Inviable Sanitariamente</v>
      </c>
      <c r="RTJ476" s="44" t="str">
        <f t="shared" si="1329"/>
        <v>Inviable Sanitariamente</v>
      </c>
      <c r="RTK476" s="44" t="str">
        <f t="shared" si="1329"/>
        <v>Inviable Sanitariamente</v>
      </c>
      <c r="RTL476" s="44" t="str">
        <f t="shared" si="1330"/>
        <v>Inviable Sanitariamente</v>
      </c>
      <c r="RTM476" s="44" t="str">
        <f t="shared" si="1330"/>
        <v>Inviable Sanitariamente</v>
      </c>
      <c r="RTN476" s="44" t="str">
        <f t="shared" si="1330"/>
        <v>Inviable Sanitariamente</v>
      </c>
      <c r="RTO476" s="44" t="str">
        <f t="shared" si="1330"/>
        <v>Inviable Sanitariamente</v>
      </c>
      <c r="RTP476" s="44" t="str">
        <f t="shared" si="1330"/>
        <v>Inviable Sanitariamente</v>
      </c>
      <c r="RTQ476" s="44" t="str">
        <f t="shared" si="1330"/>
        <v>Inviable Sanitariamente</v>
      </c>
      <c r="RTR476" s="44" t="str">
        <f t="shared" si="1330"/>
        <v>Inviable Sanitariamente</v>
      </c>
      <c r="RTS476" s="44" t="str">
        <f t="shared" si="1330"/>
        <v>Inviable Sanitariamente</v>
      </c>
      <c r="RTT476" s="44" t="str">
        <f t="shared" si="1330"/>
        <v>Inviable Sanitariamente</v>
      </c>
      <c r="RTU476" s="44" t="str">
        <f t="shared" si="1330"/>
        <v>Inviable Sanitariamente</v>
      </c>
      <c r="RTV476" s="44" t="str">
        <f t="shared" si="1331"/>
        <v>Inviable Sanitariamente</v>
      </c>
      <c r="RTW476" s="44" t="str">
        <f t="shared" si="1331"/>
        <v>Inviable Sanitariamente</v>
      </c>
      <c r="RTX476" s="44" t="str">
        <f t="shared" si="1331"/>
        <v>Inviable Sanitariamente</v>
      </c>
      <c r="RTY476" s="44" t="str">
        <f t="shared" si="1331"/>
        <v>Inviable Sanitariamente</v>
      </c>
      <c r="RTZ476" s="44" t="str">
        <f t="shared" si="1331"/>
        <v>Inviable Sanitariamente</v>
      </c>
      <c r="RUA476" s="44" t="str">
        <f t="shared" si="1331"/>
        <v>Inviable Sanitariamente</v>
      </c>
      <c r="RUB476" s="44" t="str">
        <f t="shared" si="1331"/>
        <v>Inviable Sanitariamente</v>
      </c>
      <c r="RUC476" s="44" t="str">
        <f t="shared" si="1331"/>
        <v>Inviable Sanitariamente</v>
      </c>
      <c r="RUD476" s="44" t="str">
        <f t="shared" si="1331"/>
        <v>Inviable Sanitariamente</v>
      </c>
      <c r="RUE476" s="44" t="str">
        <f t="shared" si="1331"/>
        <v>Inviable Sanitariamente</v>
      </c>
      <c r="RUF476" s="44" t="str">
        <f t="shared" si="1332"/>
        <v>Inviable Sanitariamente</v>
      </c>
      <c r="RUG476" s="44" t="str">
        <f t="shared" si="1332"/>
        <v>Inviable Sanitariamente</v>
      </c>
      <c r="RUH476" s="44" t="str">
        <f t="shared" si="1332"/>
        <v>Inviable Sanitariamente</v>
      </c>
      <c r="RUI476" s="44" t="str">
        <f t="shared" si="1332"/>
        <v>Inviable Sanitariamente</v>
      </c>
      <c r="RUJ476" s="44" t="str">
        <f t="shared" si="1332"/>
        <v>Inviable Sanitariamente</v>
      </c>
      <c r="RUK476" s="44" t="str">
        <f t="shared" si="1332"/>
        <v>Inviable Sanitariamente</v>
      </c>
      <c r="RUL476" s="44" t="str">
        <f t="shared" si="1332"/>
        <v>Inviable Sanitariamente</v>
      </c>
      <c r="RUM476" s="44" t="str">
        <f t="shared" si="1332"/>
        <v>Inviable Sanitariamente</v>
      </c>
      <c r="RUN476" s="44" t="str">
        <f t="shared" si="1332"/>
        <v>Inviable Sanitariamente</v>
      </c>
      <c r="RUO476" s="44" t="str">
        <f t="shared" si="1332"/>
        <v>Inviable Sanitariamente</v>
      </c>
      <c r="RUP476" s="44" t="str">
        <f t="shared" si="1333"/>
        <v>Inviable Sanitariamente</v>
      </c>
      <c r="RUQ476" s="44" t="str">
        <f t="shared" si="1333"/>
        <v>Inviable Sanitariamente</v>
      </c>
      <c r="RUR476" s="44" t="str">
        <f t="shared" si="1333"/>
        <v>Inviable Sanitariamente</v>
      </c>
      <c r="RUS476" s="44" t="str">
        <f t="shared" si="1333"/>
        <v>Inviable Sanitariamente</v>
      </c>
      <c r="RUT476" s="44" t="str">
        <f t="shared" si="1333"/>
        <v>Inviable Sanitariamente</v>
      </c>
      <c r="RUU476" s="44" t="str">
        <f t="shared" si="1333"/>
        <v>Inviable Sanitariamente</v>
      </c>
      <c r="RUV476" s="44" t="str">
        <f t="shared" si="1333"/>
        <v>Inviable Sanitariamente</v>
      </c>
      <c r="RUW476" s="44" t="str">
        <f t="shared" si="1333"/>
        <v>Inviable Sanitariamente</v>
      </c>
      <c r="RUX476" s="44" t="str">
        <f t="shared" si="1333"/>
        <v>Inviable Sanitariamente</v>
      </c>
      <c r="RUY476" s="44" t="str">
        <f t="shared" si="1333"/>
        <v>Inviable Sanitariamente</v>
      </c>
      <c r="RUZ476" s="44" t="str">
        <f t="shared" si="1334"/>
        <v>Inviable Sanitariamente</v>
      </c>
      <c r="RVA476" s="44" t="str">
        <f t="shared" si="1334"/>
        <v>Inviable Sanitariamente</v>
      </c>
      <c r="RVB476" s="44" t="str">
        <f t="shared" si="1334"/>
        <v>Inviable Sanitariamente</v>
      </c>
      <c r="RVC476" s="44" t="str">
        <f t="shared" si="1334"/>
        <v>Inviable Sanitariamente</v>
      </c>
      <c r="RVD476" s="44" t="str">
        <f t="shared" si="1334"/>
        <v>Inviable Sanitariamente</v>
      </c>
      <c r="RVE476" s="44" t="str">
        <f t="shared" si="1334"/>
        <v>Inviable Sanitariamente</v>
      </c>
      <c r="RVF476" s="44" t="str">
        <f t="shared" si="1334"/>
        <v>Inviable Sanitariamente</v>
      </c>
      <c r="RVG476" s="44" t="str">
        <f t="shared" si="1334"/>
        <v>Inviable Sanitariamente</v>
      </c>
      <c r="RVH476" s="44" t="str">
        <f t="shared" si="1334"/>
        <v>Inviable Sanitariamente</v>
      </c>
      <c r="RVI476" s="44" t="str">
        <f t="shared" si="1334"/>
        <v>Inviable Sanitariamente</v>
      </c>
      <c r="RVJ476" s="44" t="str">
        <f t="shared" si="1335"/>
        <v>Inviable Sanitariamente</v>
      </c>
      <c r="RVK476" s="44" t="str">
        <f t="shared" si="1335"/>
        <v>Inviable Sanitariamente</v>
      </c>
      <c r="RVL476" s="44" t="str">
        <f t="shared" si="1335"/>
        <v>Inviable Sanitariamente</v>
      </c>
      <c r="RVM476" s="44" t="str">
        <f t="shared" si="1335"/>
        <v>Inviable Sanitariamente</v>
      </c>
      <c r="RVN476" s="44" t="str">
        <f t="shared" si="1335"/>
        <v>Inviable Sanitariamente</v>
      </c>
      <c r="RVO476" s="44" t="str">
        <f t="shared" si="1335"/>
        <v>Inviable Sanitariamente</v>
      </c>
      <c r="RVP476" s="44" t="str">
        <f t="shared" si="1335"/>
        <v>Inviable Sanitariamente</v>
      </c>
      <c r="RVQ476" s="44" t="str">
        <f t="shared" si="1335"/>
        <v>Inviable Sanitariamente</v>
      </c>
      <c r="RVR476" s="44" t="str">
        <f t="shared" si="1335"/>
        <v>Inviable Sanitariamente</v>
      </c>
      <c r="RVS476" s="44" t="str">
        <f t="shared" si="1335"/>
        <v>Inviable Sanitariamente</v>
      </c>
      <c r="RVT476" s="44" t="str">
        <f t="shared" si="1336"/>
        <v>Inviable Sanitariamente</v>
      </c>
      <c r="RVU476" s="44" t="str">
        <f t="shared" si="1336"/>
        <v>Inviable Sanitariamente</v>
      </c>
      <c r="RVV476" s="44" t="str">
        <f t="shared" si="1336"/>
        <v>Inviable Sanitariamente</v>
      </c>
      <c r="RVW476" s="44" t="str">
        <f t="shared" si="1336"/>
        <v>Inviable Sanitariamente</v>
      </c>
      <c r="RVX476" s="44" t="str">
        <f t="shared" si="1336"/>
        <v>Inviable Sanitariamente</v>
      </c>
      <c r="RVY476" s="44" t="str">
        <f t="shared" si="1336"/>
        <v>Inviable Sanitariamente</v>
      </c>
      <c r="RVZ476" s="44" t="str">
        <f t="shared" si="1336"/>
        <v>Inviable Sanitariamente</v>
      </c>
      <c r="RWA476" s="44" t="str">
        <f t="shared" si="1336"/>
        <v>Inviable Sanitariamente</v>
      </c>
      <c r="RWB476" s="44" t="str">
        <f t="shared" si="1336"/>
        <v>Inviable Sanitariamente</v>
      </c>
      <c r="RWC476" s="44" t="str">
        <f t="shared" si="1336"/>
        <v>Inviable Sanitariamente</v>
      </c>
      <c r="RWD476" s="44" t="str">
        <f t="shared" si="1337"/>
        <v>Inviable Sanitariamente</v>
      </c>
      <c r="RWE476" s="44" t="str">
        <f t="shared" si="1337"/>
        <v>Inviable Sanitariamente</v>
      </c>
      <c r="RWF476" s="44" t="str">
        <f t="shared" si="1337"/>
        <v>Inviable Sanitariamente</v>
      </c>
      <c r="RWG476" s="44" t="str">
        <f t="shared" si="1337"/>
        <v>Inviable Sanitariamente</v>
      </c>
      <c r="RWH476" s="44" t="str">
        <f t="shared" si="1337"/>
        <v>Inviable Sanitariamente</v>
      </c>
      <c r="RWI476" s="44" t="str">
        <f t="shared" si="1337"/>
        <v>Inviable Sanitariamente</v>
      </c>
      <c r="RWJ476" s="44" t="str">
        <f t="shared" si="1337"/>
        <v>Inviable Sanitariamente</v>
      </c>
      <c r="RWK476" s="44" t="str">
        <f t="shared" si="1337"/>
        <v>Inviable Sanitariamente</v>
      </c>
      <c r="RWL476" s="44" t="str">
        <f t="shared" si="1337"/>
        <v>Inviable Sanitariamente</v>
      </c>
      <c r="RWM476" s="44" t="str">
        <f t="shared" si="1337"/>
        <v>Inviable Sanitariamente</v>
      </c>
      <c r="RWN476" s="44" t="str">
        <f t="shared" si="1338"/>
        <v>Inviable Sanitariamente</v>
      </c>
      <c r="RWO476" s="44" t="str">
        <f t="shared" si="1338"/>
        <v>Inviable Sanitariamente</v>
      </c>
      <c r="RWP476" s="44" t="str">
        <f t="shared" si="1338"/>
        <v>Inviable Sanitariamente</v>
      </c>
      <c r="RWQ476" s="44" t="str">
        <f t="shared" si="1338"/>
        <v>Inviable Sanitariamente</v>
      </c>
      <c r="RWR476" s="44" t="str">
        <f t="shared" si="1338"/>
        <v>Inviable Sanitariamente</v>
      </c>
      <c r="RWS476" s="44" t="str">
        <f t="shared" si="1338"/>
        <v>Inviable Sanitariamente</v>
      </c>
      <c r="RWT476" s="44" t="str">
        <f t="shared" si="1338"/>
        <v>Inviable Sanitariamente</v>
      </c>
      <c r="RWU476" s="44" t="str">
        <f t="shared" si="1338"/>
        <v>Inviable Sanitariamente</v>
      </c>
      <c r="RWV476" s="44" t="str">
        <f t="shared" si="1338"/>
        <v>Inviable Sanitariamente</v>
      </c>
      <c r="RWW476" s="44" t="str">
        <f t="shared" si="1338"/>
        <v>Inviable Sanitariamente</v>
      </c>
      <c r="RWX476" s="44" t="str">
        <f t="shared" si="1339"/>
        <v>Inviable Sanitariamente</v>
      </c>
      <c r="RWY476" s="44" t="str">
        <f t="shared" si="1339"/>
        <v>Inviable Sanitariamente</v>
      </c>
      <c r="RWZ476" s="44" t="str">
        <f t="shared" si="1339"/>
        <v>Inviable Sanitariamente</v>
      </c>
      <c r="RXA476" s="44" t="str">
        <f t="shared" si="1339"/>
        <v>Inviable Sanitariamente</v>
      </c>
      <c r="RXB476" s="44" t="str">
        <f t="shared" si="1339"/>
        <v>Inviable Sanitariamente</v>
      </c>
      <c r="RXC476" s="44" t="str">
        <f t="shared" si="1339"/>
        <v>Inviable Sanitariamente</v>
      </c>
      <c r="RXD476" s="44" t="str">
        <f t="shared" si="1339"/>
        <v>Inviable Sanitariamente</v>
      </c>
      <c r="RXE476" s="44" t="str">
        <f t="shared" si="1339"/>
        <v>Inviable Sanitariamente</v>
      </c>
      <c r="RXF476" s="44" t="str">
        <f t="shared" si="1339"/>
        <v>Inviable Sanitariamente</v>
      </c>
      <c r="RXG476" s="44" t="str">
        <f t="shared" si="1339"/>
        <v>Inviable Sanitariamente</v>
      </c>
      <c r="RXH476" s="44" t="str">
        <f t="shared" si="1340"/>
        <v>Inviable Sanitariamente</v>
      </c>
      <c r="RXI476" s="44" t="str">
        <f t="shared" si="1340"/>
        <v>Inviable Sanitariamente</v>
      </c>
      <c r="RXJ476" s="44" t="str">
        <f t="shared" si="1340"/>
        <v>Inviable Sanitariamente</v>
      </c>
      <c r="RXK476" s="44" t="str">
        <f t="shared" si="1340"/>
        <v>Inviable Sanitariamente</v>
      </c>
      <c r="RXL476" s="44" t="str">
        <f t="shared" si="1340"/>
        <v>Inviable Sanitariamente</v>
      </c>
      <c r="RXM476" s="44" t="str">
        <f t="shared" si="1340"/>
        <v>Inviable Sanitariamente</v>
      </c>
      <c r="RXN476" s="44" t="str">
        <f t="shared" si="1340"/>
        <v>Inviable Sanitariamente</v>
      </c>
      <c r="RXO476" s="44" t="str">
        <f t="shared" si="1340"/>
        <v>Inviable Sanitariamente</v>
      </c>
      <c r="RXP476" s="44" t="str">
        <f t="shared" si="1340"/>
        <v>Inviable Sanitariamente</v>
      </c>
      <c r="RXQ476" s="44" t="str">
        <f t="shared" si="1340"/>
        <v>Inviable Sanitariamente</v>
      </c>
      <c r="RXR476" s="44" t="str">
        <f t="shared" si="1341"/>
        <v>Inviable Sanitariamente</v>
      </c>
      <c r="RXS476" s="44" t="str">
        <f t="shared" si="1341"/>
        <v>Inviable Sanitariamente</v>
      </c>
      <c r="RXT476" s="44" t="str">
        <f t="shared" si="1341"/>
        <v>Inviable Sanitariamente</v>
      </c>
      <c r="RXU476" s="44" t="str">
        <f t="shared" si="1341"/>
        <v>Inviable Sanitariamente</v>
      </c>
      <c r="RXV476" s="44" t="str">
        <f t="shared" si="1341"/>
        <v>Inviable Sanitariamente</v>
      </c>
      <c r="RXW476" s="44" t="str">
        <f t="shared" si="1341"/>
        <v>Inviable Sanitariamente</v>
      </c>
      <c r="RXX476" s="44" t="str">
        <f t="shared" si="1341"/>
        <v>Inviable Sanitariamente</v>
      </c>
      <c r="RXY476" s="44" t="str">
        <f t="shared" si="1341"/>
        <v>Inviable Sanitariamente</v>
      </c>
      <c r="RXZ476" s="44" t="str">
        <f t="shared" si="1341"/>
        <v>Inviable Sanitariamente</v>
      </c>
      <c r="RYA476" s="44" t="str">
        <f t="shared" si="1341"/>
        <v>Inviable Sanitariamente</v>
      </c>
      <c r="RYB476" s="44" t="str">
        <f t="shared" si="1342"/>
        <v>Inviable Sanitariamente</v>
      </c>
      <c r="RYC476" s="44" t="str">
        <f t="shared" si="1342"/>
        <v>Inviable Sanitariamente</v>
      </c>
      <c r="RYD476" s="44" t="str">
        <f t="shared" si="1342"/>
        <v>Inviable Sanitariamente</v>
      </c>
      <c r="RYE476" s="44" t="str">
        <f t="shared" si="1342"/>
        <v>Inviable Sanitariamente</v>
      </c>
      <c r="RYF476" s="44" t="str">
        <f t="shared" si="1342"/>
        <v>Inviable Sanitariamente</v>
      </c>
      <c r="RYG476" s="44" t="str">
        <f t="shared" si="1342"/>
        <v>Inviable Sanitariamente</v>
      </c>
      <c r="RYH476" s="44" t="str">
        <f t="shared" si="1342"/>
        <v>Inviable Sanitariamente</v>
      </c>
      <c r="RYI476" s="44" t="str">
        <f t="shared" si="1342"/>
        <v>Inviable Sanitariamente</v>
      </c>
      <c r="RYJ476" s="44" t="str">
        <f t="shared" si="1342"/>
        <v>Inviable Sanitariamente</v>
      </c>
      <c r="RYK476" s="44" t="str">
        <f t="shared" si="1342"/>
        <v>Inviable Sanitariamente</v>
      </c>
      <c r="RYL476" s="44" t="str">
        <f t="shared" si="1343"/>
        <v>Inviable Sanitariamente</v>
      </c>
      <c r="RYM476" s="44" t="str">
        <f t="shared" si="1343"/>
        <v>Inviable Sanitariamente</v>
      </c>
      <c r="RYN476" s="44" t="str">
        <f t="shared" si="1343"/>
        <v>Inviable Sanitariamente</v>
      </c>
      <c r="RYO476" s="44" t="str">
        <f t="shared" si="1343"/>
        <v>Inviable Sanitariamente</v>
      </c>
      <c r="RYP476" s="44" t="str">
        <f t="shared" si="1343"/>
        <v>Inviable Sanitariamente</v>
      </c>
      <c r="RYQ476" s="44" t="str">
        <f t="shared" si="1343"/>
        <v>Inviable Sanitariamente</v>
      </c>
      <c r="RYR476" s="44" t="str">
        <f t="shared" si="1343"/>
        <v>Inviable Sanitariamente</v>
      </c>
      <c r="RYS476" s="44" t="str">
        <f t="shared" si="1343"/>
        <v>Inviable Sanitariamente</v>
      </c>
      <c r="RYT476" s="44" t="str">
        <f t="shared" si="1343"/>
        <v>Inviable Sanitariamente</v>
      </c>
      <c r="RYU476" s="44" t="str">
        <f t="shared" si="1343"/>
        <v>Inviable Sanitariamente</v>
      </c>
      <c r="RYV476" s="44" t="str">
        <f t="shared" si="1344"/>
        <v>Inviable Sanitariamente</v>
      </c>
      <c r="RYW476" s="44" t="str">
        <f t="shared" si="1344"/>
        <v>Inviable Sanitariamente</v>
      </c>
      <c r="RYX476" s="44" t="str">
        <f t="shared" si="1344"/>
        <v>Inviable Sanitariamente</v>
      </c>
      <c r="RYY476" s="44" t="str">
        <f t="shared" si="1344"/>
        <v>Inviable Sanitariamente</v>
      </c>
      <c r="RYZ476" s="44" t="str">
        <f t="shared" si="1344"/>
        <v>Inviable Sanitariamente</v>
      </c>
      <c r="RZA476" s="44" t="str">
        <f t="shared" si="1344"/>
        <v>Inviable Sanitariamente</v>
      </c>
      <c r="RZB476" s="44" t="str">
        <f t="shared" si="1344"/>
        <v>Inviable Sanitariamente</v>
      </c>
      <c r="RZC476" s="44" t="str">
        <f t="shared" si="1344"/>
        <v>Inviable Sanitariamente</v>
      </c>
      <c r="RZD476" s="44" t="str">
        <f t="shared" si="1344"/>
        <v>Inviable Sanitariamente</v>
      </c>
      <c r="RZE476" s="44" t="str">
        <f t="shared" si="1344"/>
        <v>Inviable Sanitariamente</v>
      </c>
      <c r="RZF476" s="44" t="str">
        <f t="shared" si="1345"/>
        <v>Inviable Sanitariamente</v>
      </c>
      <c r="RZG476" s="44" t="str">
        <f t="shared" si="1345"/>
        <v>Inviable Sanitariamente</v>
      </c>
      <c r="RZH476" s="44" t="str">
        <f t="shared" si="1345"/>
        <v>Inviable Sanitariamente</v>
      </c>
      <c r="RZI476" s="44" t="str">
        <f t="shared" si="1345"/>
        <v>Inviable Sanitariamente</v>
      </c>
      <c r="RZJ476" s="44" t="str">
        <f t="shared" si="1345"/>
        <v>Inviable Sanitariamente</v>
      </c>
      <c r="RZK476" s="44" t="str">
        <f t="shared" si="1345"/>
        <v>Inviable Sanitariamente</v>
      </c>
      <c r="RZL476" s="44" t="str">
        <f t="shared" si="1345"/>
        <v>Inviable Sanitariamente</v>
      </c>
      <c r="RZM476" s="44" t="str">
        <f t="shared" si="1345"/>
        <v>Inviable Sanitariamente</v>
      </c>
      <c r="RZN476" s="44" t="str">
        <f t="shared" si="1345"/>
        <v>Inviable Sanitariamente</v>
      </c>
      <c r="RZO476" s="44" t="str">
        <f t="shared" si="1345"/>
        <v>Inviable Sanitariamente</v>
      </c>
      <c r="RZP476" s="44" t="str">
        <f t="shared" si="1346"/>
        <v>Inviable Sanitariamente</v>
      </c>
      <c r="RZQ476" s="44" t="str">
        <f t="shared" si="1346"/>
        <v>Inviable Sanitariamente</v>
      </c>
      <c r="RZR476" s="44" t="str">
        <f t="shared" si="1346"/>
        <v>Inviable Sanitariamente</v>
      </c>
      <c r="RZS476" s="44" t="str">
        <f t="shared" si="1346"/>
        <v>Inviable Sanitariamente</v>
      </c>
      <c r="RZT476" s="44" t="str">
        <f t="shared" si="1346"/>
        <v>Inviable Sanitariamente</v>
      </c>
      <c r="RZU476" s="44" t="str">
        <f t="shared" si="1346"/>
        <v>Inviable Sanitariamente</v>
      </c>
      <c r="RZV476" s="44" t="str">
        <f t="shared" si="1346"/>
        <v>Inviable Sanitariamente</v>
      </c>
      <c r="RZW476" s="44" t="str">
        <f t="shared" si="1346"/>
        <v>Inviable Sanitariamente</v>
      </c>
      <c r="RZX476" s="44" t="str">
        <f t="shared" si="1346"/>
        <v>Inviable Sanitariamente</v>
      </c>
      <c r="RZY476" s="44" t="str">
        <f t="shared" si="1346"/>
        <v>Inviable Sanitariamente</v>
      </c>
      <c r="RZZ476" s="44" t="str">
        <f t="shared" si="1347"/>
        <v>Inviable Sanitariamente</v>
      </c>
      <c r="SAA476" s="44" t="str">
        <f t="shared" si="1347"/>
        <v>Inviable Sanitariamente</v>
      </c>
      <c r="SAB476" s="44" t="str">
        <f t="shared" si="1347"/>
        <v>Inviable Sanitariamente</v>
      </c>
      <c r="SAC476" s="44" t="str">
        <f t="shared" si="1347"/>
        <v>Inviable Sanitariamente</v>
      </c>
      <c r="SAD476" s="44" t="str">
        <f t="shared" si="1347"/>
        <v>Inviable Sanitariamente</v>
      </c>
      <c r="SAE476" s="44" t="str">
        <f t="shared" si="1347"/>
        <v>Inviable Sanitariamente</v>
      </c>
      <c r="SAF476" s="44" t="str">
        <f t="shared" si="1347"/>
        <v>Inviable Sanitariamente</v>
      </c>
      <c r="SAG476" s="44" t="str">
        <f t="shared" si="1347"/>
        <v>Inviable Sanitariamente</v>
      </c>
      <c r="SAH476" s="44" t="str">
        <f t="shared" si="1347"/>
        <v>Inviable Sanitariamente</v>
      </c>
      <c r="SAI476" s="44" t="str">
        <f t="shared" si="1347"/>
        <v>Inviable Sanitariamente</v>
      </c>
      <c r="SAJ476" s="44" t="str">
        <f t="shared" si="1348"/>
        <v>Inviable Sanitariamente</v>
      </c>
      <c r="SAK476" s="44" t="str">
        <f t="shared" si="1348"/>
        <v>Inviable Sanitariamente</v>
      </c>
      <c r="SAL476" s="44" t="str">
        <f t="shared" si="1348"/>
        <v>Inviable Sanitariamente</v>
      </c>
      <c r="SAM476" s="44" t="str">
        <f t="shared" si="1348"/>
        <v>Inviable Sanitariamente</v>
      </c>
      <c r="SAN476" s="44" t="str">
        <f t="shared" si="1348"/>
        <v>Inviable Sanitariamente</v>
      </c>
      <c r="SAO476" s="44" t="str">
        <f t="shared" si="1348"/>
        <v>Inviable Sanitariamente</v>
      </c>
      <c r="SAP476" s="44" t="str">
        <f t="shared" si="1348"/>
        <v>Inviable Sanitariamente</v>
      </c>
      <c r="SAQ476" s="44" t="str">
        <f t="shared" si="1348"/>
        <v>Inviable Sanitariamente</v>
      </c>
      <c r="SAR476" s="44" t="str">
        <f t="shared" si="1348"/>
        <v>Inviable Sanitariamente</v>
      </c>
      <c r="SAS476" s="44" t="str">
        <f t="shared" si="1348"/>
        <v>Inviable Sanitariamente</v>
      </c>
      <c r="SAT476" s="44" t="str">
        <f t="shared" si="1349"/>
        <v>Inviable Sanitariamente</v>
      </c>
      <c r="SAU476" s="44" t="str">
        <f t="shared" si="1349"/>
        <v>Inviable Sanitariamente</v>
      </c>
      <c r="SAV476" s="44" t="str">
        <f t="shared" si="1349"/>
        <v>Inviable Sanitariamente</v>
      </c>
      <c r="SAW476" s="44" t="str">
        <f t="shared" si="1349"/>
        <v>Inviable Sanitariamente</v>
      </c>
      <c r="SAX476" s="44" t="str">
        <f t="shared" si="1349"/>
        <v>Inviable Sanitariamente</v>
      </c>
      <c r="SAY476" s="44" t="str">
        <f t="shared" si="1349"/>
        <v>Inviable Sanitariamente</v>
      </c>
      <c r="SAZ476" s="44" t="str">
        <f t="shared" si="1349"/>
        <v>Inviable Sanitariamente</v>
      </c>
      <c r="SBA476" s="44" t="str">
        <f t="shared" si="1349"/>
        <v>Inviable Sanitariamente</v>
      </c>
      <c r="SBB476" s="44" t="str">
        <f t="shared" si="1349"/>
        <v>Inviable Sanitariamente</v>
      </c>
      <c r="SBC476" s="44" t="str">
        <f t="shared" si="1349"/>
        <v>Inviable Sanitariamente</v>
      </c>
      <c r="SBD476" s="44" t="str">
        <f t="shared" si="1350"/>
        <v>Inviable Sanitariamente</v>
      </c>
      <c r="SBE476" s="44" t="str">
        <f t="shared" si="1350"/>
        <v>Inviable Sanitariamente</v>
      </c>
      <c r="SBF476" s="44" t="str">
        <f t="shared" si="1350"/>
        <v>Inviable Sanitariamente</v>
      </c>
      <c r="SBG476" s="44" t="str">
        <f t="shared" si="1350"/>
        <v>Inviable Sanitariamente</v>
      </c>
      <c r="SBH476" s="44" t="str">
        <f t="shared" si="1350"/>
        <v>Inviable Sanitariamente</v>
      </c>
      <c r="SBI476" s="44" t="str">
        <f t="shared" si="1350"/>
        <v>Inviable Sanitariamente</v>
      </c>
      <c r="SBJ476" s="44" t="str">
        <f t="shared" si="1350"/>
        <v>Inviable Sanitariamente</v>
      </c>
      <c r="SBK476" s="44" t="str">
        <f t="shared" si="1350"/>
        <v>Inviable Sanitariamente</v>
      </c>
      <c r="SBL476" s="44" t="str">
        <f t="shared" si="1350"/>
        <v>Inviable Sanitariamente</v>
      </c>
      <c r="SBM476" s="44" t="str">
        <f t="shared" si="1350"/>
        <v>Inviable Sanitariamente</v>
      </c>
      <c r="SBN476" s="44" t="str">
        <f t="shared" si="1351"/>
        <v>Inviable Sanitariamente</v>
      </c>
      <c r="SBO476" s="44" t="str">
        <f t="shared" si="1351"/>
        <v>Inviable Sanitariamente</v>
      </c>
      <c r="SBP476" s="44" t="str">
        <f t="shared" si="1351"/>
        <v>Inviable Sanitariamente</v>
      </c>
      <c r="SBQ476" s="44" t="str">
        <f t="shared" si="1351"/>
        <v>Inviable Sanitariamente</v>
      </c>
      <c r="SBR476" s="44" t="str">
        <f t="shared" si="1351"/>
        <v>Inviable Sanitariamente</v>
      </c>
      <c r="SBS476" s="44" t="str">
        <f t="shared" si="1351"/>
        <v>Inviable Sanitariamente</v>
      </c>
      <c r="SBT476" s="44" t="str">
        <f t="shared" si="1351"/>
        <v>Inviable Sanitariamente</v>
      </c>
      <c r="SBU476" s="44" t="str">
        <f t="shared" si="1351"/>
        <v>Inviable Sanitariamente</v>
      </c>
      <c r="SBV476" s="44" t="str">
        <f t="shared" si="1351"/>
        <v>Inviable Sanitariamente</v>
      </c>
      <c r="SBW476" s="44" t="str">
        <f t="shared" si="1351"/>
        <v>Inviable Sanitariamente</v>
      </c>
      <c r="SBX476" s="44" t="str">
        <f t="shared" si="1352"/>
        <v>Inviable Sanitariamente</v>
      </c>
      <c r="SBY476" s="44" t="str">
        <f t="shared" si="1352"/>
        <v>Inviable Sanitariamente</v>
      </c>
      <c r="SBZ476" s="44" t="str">
        <f t="shared" si="1352"/>
        <v>Inviable Sanitariamente</v>
      </c>
      <c r="SCA476" s="44" t="str">
        <f t="shared" si="1352"/>
        <v>Inviable Sanitariamente</v>
      </c>
      <c r="SCB476" s="44" t="str">
        <f t="shared" si="1352"/>
        <v>Inviable Sanitariamente</v>
      </c>
      <c r="SCC476" s="44" t="str">
        <f t="shared" si="1352"/>
        <v>Inviable Sanitariamente</v>
      </c>
      <c r="SCD476" s="44" t="str">
        <f t="shared" si="1352"/>
        <v>Inviable Sanitariamente</v>
      </c>
      <c r="SCE476" s="44" t="str">
        <f t="shared" si="1352"/>
        <v>Inviable Sanitariamente</v>
      </c>
      <c r="SCF476" s="44" t="str">
        <f t="shared" si="1352"/>
        <v>Inviable Sanitariamente</v>
      </c>
      <c r="SCG476" s="44" t="str">
        <f t="shared" si="1352"/>
        <v>Inviable Sanitariamente</v>
      </c>
      <c r="SCH476" s="44" t="str">
        <f t="shared" si="1353"/>
        <v>Inviable Sanitariamente</v>
      </c>
      <c r="SCI476" s="44" t="str">
        <f t="shared" si="1353"/>
        <v>Inviable Sanitariamente</v>
      </c>
      <c r="SCJ476" s="44" t="str">
        <f t="shared" si="1353"/>
        <v>Inviable Sanitariamente</v>
      </c>
      <c r="SCK476" s="44" t="str">
        <f t="shared" si="1353"/>
        <v>Inviable Sanitariamente</v>
      </c>
      <c r="SCL476" s="44" t="str">
        <f t="shared" si="1353"/>
        <v>Inviable Sanitariamente</v>
      </c>
      <c r="SCM476" s="44" t="str">
        <f t="shared" si="1353"/>
        <v>Inviable Sanitariamente</v>
      </c>
      <c r="SCN476" s="44" t="str">
        <f t="shared" si="1353"/>
        <v>Inviable Sanitariamente</v>
      </c>
      <c r="SCO476" s="44" t="str">
        <f t="shared" si="1353"/>
        <v>Inviable Sanitariamente</v>
      </c>
      <c r="SCP476" s="44" t="str">
        <f t="shared" si="1353"/>
        <v>Inviable Sanitariamente</v>
      </c>
      <c r="SCQ476" s="44" t="str">
        <f t="shared" si="1353"/>
        <v>Inviable Sanitariamente</v>
      </c>
      <c r="SCR476" s="44" t="str">
        <f t="shared" si="1354"/>
        <v>Inviable Sanitariamente</v>
      </c>
      <c r="SCS476" s="44" t="str">
        <f t="shared" si="1354"/>
        <v>Inviable Sanitariamente</v>
      </c>
      <c r="SCT476" s="44" t="str">
        <f t="shared" si="1354"/>
        <v>Inviable Sanitariamente</v>
      </c>
      <c r="SCU476" s="44" t="str">
        <f t="shared" si="1354"/>
        <v>Inviable Sanitariamente</v>
      </c>
      <c r="SCV476" s="44" t="str">
        <f t="shared" si="1354"/>
        <v>Inviable Sanitariamente</v>
      </c>
      <c r="SCW476" s="44" t="str">
        <f t="shared" si="1354"/>
        <v>Inviable Sanitariamente</v>
      </c>
      <c r="SCX476" s="44" t="str">
        <f t="shared" si="1354"/>
        <v>Inviable Sanitariamente</v>
      </c>
      <c r="SCY476" s="44" t="str">
        <f t="shared" si="1354"/>
        <v>Inviable Sanitariamente</v>
      </c>
      <c r="SCZ476" s="44" t="str">
        <f t="shared" si="1354"/>
        <v>Inviable Sanitariamente</v>
      </c>
      <c r="SDA476" s="44" t="str">
        <f t="shared" si="1354"/>
        <v>Inviable Sanitariamente</v>
      </c>
      <c r="SDB476" s="44" t="str">
        <f t="shared" si="1355"/>
        <v>Inviable Sanitariamente</v>
      </c>
      <c r="SDC476" s="44" t="str">
        <f t="shared" si="1355"/>
        <v>Inviable Sanitariamente</v>
      </c>
      <c r="SDD476" s="44" t="str">
        <f t="shared" si="1355"/>
        <v>Inviable Sanitariamente</v>
      </c>
      <c r="SDE476" s="44" t="str">
        <f t="shared" si="1355"/>
        <v>Inviable Sanitariamente</v>
      </c>
      <c r="SDF476" s="44" t="str">
        <f t="shared" si="1355"/>
        <v>Inviable Sanitariamente</v>
      </c>
      <c r="SDG476" s="44" t="str">
        <f t="shared" si="1355"/>
        <v>Inviable Sanitariamente</v>
      </c>
      <c r="SDH476" s="44" t="str">
        <f t="shared" si="1355"/>
        <v>Inviable Sanitariamente</v>
      </c>
      <c r="SDI476" s="44" t="str">
        <f t="shared" si="1355"/>
        <v>Inviable Sanitariamente</v>
      </c>
      <c r="SDJ476" s="44" t="str">
        <f t="shared" si="1355"/>
        <v>Inviable Sanitariamente</v>
      </c>
      <c r="SDK476" s="44" t="str">
        <f t="shared" si="1355"/>
        <v>Inviable Sanitariamente</v>
      </c>
      <c r="SDL476" s="44" t="str">
        <f t="shared" si="1356"/>
        <v>Inviable Sanitariamente</v>
      </c>
      <c r="SDM476" s="44" t="str">
        <f t="shared" si="1356"/>
        <v>Inviable Sanitariamente</v>
      </c>
      <c r="SDN476" s="44" t="str">
        <f t="shared" si="1356"/>
        <v>Inviable Sanitariamente</v>
      </c>
      <c r="SDO476" s="44" t="str">
        <f t="shared" si="1356"/>
        <v>Inviable Sanitariamente</v>
      </c>
      <c r="SDP476" s="44" t="str">
        <f t="shared" si="1356"/>
        <v>Inviable Sanitariamente</v>
      </c>
      <c r="SDQ476" s="44" t="str">
        <f t="shared" si="1356"/>
        <v>Inviable Sanitariamente</v>
      </c>
      <c r="SDR476" s="44" t="str">
        <f t="shared" si="1356"/>
        <v>Inviable Sanitariamente</v>
      </c>
      <c r="SDS476" s="44" t="str">
        <f t="shared" si="1356"/>
        <v>Inviable Sanitariamente</v>
      </c>
      <c r="SDT476" s="44" t="str">
        <f t="shared" si="1356"/>
        <v>Inviable Sanitariamente</v>
      </c>
      <c r="SDU476" s="44" t="str">
        <f t="shared" si="1356"/>
        <v>Inviable Sanitariamente</v>
      </c>
      <c r="SDV476" s="44" t="str">
        <f t="shared" si="1357"/>
        <v>Inviable Sanitariamente</v>
      </c>
      <c r="SDW476" s="44" t="str">
        <f t="shared" si="1357"/>
        <v>Inviable Sanitariamente</v>
      </c>
      <c r="SDX476" s="44" t="str">
        <f t="shared" si="1357"/>
        <v>Inviable Sanitariamente</v>
      </c>
      <c r="SDY476" s="44" t="str">
        <f t="shared" si="1357"/>
        <v>Inviable Sanitariamente</v>
      </c>
      <c r="SDZ476" s="44" t="str">
        <f t="shared" si="1357"/>
        <v>Inviable Sanitariamente</v>
      </c>
      <c r="SEA476" s="44" t="str">
        <f t="shared" si="1357"/>
        <v>Inviable Sanitariamente</v>
      </c>
      <c r="SEB476" s="44" t="str">
        <f t="shared" si="1357"/>
        <v>Inviable Sanitariamente</v>
      </c>
      <c r="SEC476" s="44" t="str">
        <f t="shared" si="1357"/>
        <v>Inviable Sanitariamente</v>
      </c>
      <c r="SED476" s="44" t="str">
        <f t="shared" si="1357"/>
        <v>Inviable Sanitariamente</v>
      </c>
      <c r="SEE476" s="44" t="str">
        <f t="shared" si="1357"/>
        <v>Inviable Sanitariamente</v>
      </c>
      <c r="SEF476" s="44" t="str">
        <f t="shared" si="1358"/>
        <v>Inviable Sanitariamente</v>
      </c>
      <c r="SEG476" s="44" t="str">
        <f t="shared" si="1358"/>
        <v>Inviable Sanitariamente</v>
      </c>
      <c r="SEH476" s="44" t="str">
        <f t="shared" si="1358"/>
        <v>Inviable Sanitariamente</v>
      </c>
      <c r="SEI476" s="44" t="str">
        <f t="shared" si="1358"/>
        <v>Inviable Sanitariamente</v>
      </c>
      <c r="SEJ476" s="44" t="str">
        <f t="shared" si="1358"/>
        <v>Inviable Sanitariamente</v>
      </c>
      <c r="SEK476" s="44" t="str">
        <f t="shared" si="1358"/>
        <v>Inviable Sanitariamente</v>
      </c>
      <c r="SEL476" s="44" t="str">
        <f t="shared" si="1358"/>
        <v>Inviable Sanitariamente</v>
      </c>
      <c r="SEM476" s="44" t="str">
        <f t="shared" si="1358"/>
        <v>Inviable Sanitariamente</v>
      </c>
      <c r="SEN476" s="44" t="str">
        <f t="shared" si="1358"/>
        <v>Inviable Sanitariamente</v>
      </c>
      <c r="SEO476" s="44" t="str">
        <f t="shared" si="1358"/>
        <v>Inviable Sanitariamente</v>
      </c>
      <c r="SEP476" s="44" t="str">
        <f t="shared" si="1359"/>
        <v>Inviable Sanitariamente</v>
      </c>
      <c r="SEQ476" s="44" t="str">
        <f t="shared" si="1359"/>
        <v>Inviable Sanitariamente</v>
      </c>
      <c r="SER476" s="44" t="str">
        <f t="shared" si="1359"/>
        <v>Inviable Sanitariamente</v>
      </c>
      <c r="SES476" s="44" t="str">
        <f t="shared" si="1359"/>
        <v>Inviable Sanitariamente</v>
      </c>
      <c r="SET476" s="44" t="str">
        <f t="shared" si="1359"/>
        <v>Inviable Sanitariamente</v>
      </c>
      <c r="SEU476" s="44" t="str">
        <f t="shared" si="1359"/>
        <v>Inviable Sanitariamente</v>
      </c>
      <c r="SEV476" s="44" t="str">
        <f t="shared" si="1359"/>
        <v>Inviable Sanitariamente</v>
      </c>
      <c r="SEW476" s="44" t="str">
        <f t="shared" si="1359"/>
        <v>Inviable Sanitariamente</v>
      </c>
      <c r="SEX476" s="44" t="str">
        <f t="shared" si="1359"/>
        <v>Inviable Sanitariamente</v>
      </c>
      <c r="SEY476" s="44" t="str">
        <f t="shared" si="1359"/>
        <v>Inviable Sanitariamente</v>
      </c>
      <c r="SEZ476" s="44" t="str">
        <f t="shared" si="1360"/>
        <v>Inviable Sanitariamente</v>
      </c>
      <c r="SFA476" s="44" t="str">
        <f t="shared" si="1360"/>
        <v>Inviable Sanitariamente</v>
      </c>
      <c r="SFB476" s="44" t="str">
        <f t="shared" si="1360"/>
        <v>Inviable Sanitariamente</v>
      </c>
      <c r="SFC476" s="44" t="str">
        <f t="shared" si="1360"/>
        <v>Inviable Sanitariamente</v>
      </c>
      <c r="SFD476" s="44" t="str">
        <f t="shared" si="1360"/>
        <v>Inviable Sanitariamente</v>
      </c>
      <c r="SFE476" s="44" t="str">
        <f t="shared" si="1360"/>
        <v>Inviable Sanitariamente</v>
      </c>
      <c r="SFF476" s="44" t="str">
        <f t="shared" si="1360"/>
        <v>Inviable Sanitariamente</v>
      </c>
      <c r="SFG476" s="44" t="str">
        <f t="shared" si="1360"/>
        <v>Inviable Sanitariamente</v>
      </c>
      <c r="SFH476" s="44" t="str">
        <f t="shared" si="1360"/>
        <v>Inviable Sanitariamente</v>
      </c>
      <c r="SFI476" s="44" t="str">
        <f t="shared" si="1360"/>
        <v>Inviable Sanitariamente</v>
      </c>
      <c r="SFJ476" s="44" t="str">
        <f t="shared" si="1361"/>
        <v>Inviable Sanitariamente</v>
      </c>
      <c r="SFK476" s="44" t="str">
        <f t="shared" si="1361"/>
        <v>Inviable Sanitariamente</v>
      </c>
      <c r="SFL476" s="44" t="str">
        <f t="shared" si="1361"/>
        <v>Inviable Sanitariamente</v>
      </c>
      <c r="SFM476" s="44" t="str">
        <f t="shared" si="1361"/>
        <v>Inviable Sanitariamente</v>
      </c>
      <c r="SFN476" s="44" t="str">
        <f t="shared" si="1361"/>
        <v>Inviable Sanitariamente</v>
      </c>
      <c r="SFO476" s="44" t="str">
        <f t="shared" si="1361"/>
        <v>Inviable Sanitariamente</v>
      </c>
      <c r="SFP476" s="44" t="str">
        <f t="shared" si="1361"/>
        <v>Inviable Sanitariamente</v>
      </c>
      <c r="SFQ476" s="44" t="str">
        <f t="shared" si="1361"/>
        <v>Inviable Sanitariamente</v>
      </c>
      <c r="SFR476" s="44" t="str">
        <f t="shared" si="1361"/>
        <v>Inviable Sanitariamente</v>
      </c>
      <c r="SFS476" s="44" t="str">
        <f t="shared" si="1361"/>
        <v>Inviable Sanitariamente</v>
      </c>
      <c r="SFT476" s="44" t="str">
        <f t="shared" si="1362"/>
        <v>Inviable Sanitariamente</v>
      </c>
      <c r="SFU476" s="44" t="str">
        <f t="shared" si="1362"/>
        <v>Inviable Sanitariamente</v>
      </c>
      <c r="SFV476" s="44" t="str">
        <f t="shared" si="1362"/>
        <v>Inviable Sanitariamente</v>
      </c>
      <c r="SFW476" s="44" t="str">
        <f t="shared" si="1362"/>
        <v>Inviable Sanitariamente</v>
      </c>
      <c r="SFX476" s="44" t="str">
        <f t="shared" si="1362"/>
        <v>Inviable Sanitariamente</v>
      </c>
      <c r="SFY476" s="44" t="str">
        <f t="shared" si="1362"/>
        <v>Inviable Sanitariamente</v>
      </c>
      <c r="SFZ476" s="44" t="str">
        <f t="shared" si="1362"/>
        <v>Inviable Sanitariamente</v>
      </c>
      <c r="SGA476" s="44" t="str">
        <f t="shared" si="1362"/>
        <v>Inviable Sanitariamente</v>
      </c>
      <c r="SGB476" s="44" t="str">
        <f t="shared" si="1362"/>
        <v>Inviable Sanitariamente</v>
      </c>
      <c r="SGC476" s="44" t="str">
        <f t="shared" si="1362"/>
        <v>Inviable Sanitariamente</v>
      </c>
      <c r="SGD476" s="44" t="str">
        <f t="shared" si="1363"/>
        <v>Inviable Sanitariamente</v>
      </c>
      <c r="SGE476" s="44" t="str">
        <f t="shared" si="1363"/>
        <v>Inviable Sanitariamente</v>
      </c>
      <c r="SGF476" s="44" t="str">
        <f t="shared" si="1363"/>
        <v>Inviable Sanitariamente</v>
      </c>
      <c r="SGG476" s="44" t="str">
        <f t="shared" si="1363"/>
        <v>Inviable Sanitariamente</v>
      </c>
      <c r="SGH476" s="44" t="str">
        <f t="shared" si="1363"/>
        <v>Inviable Sanitariamente</v>
      </c>
      <c r="SGI476" s="44" t="str">
        <f t="shared" si="1363"/>
        <v>Inviable Sanitariamente</v>
      </c>
      <c r="SGJ476" s="44" t="str">
        <f t="shared" si="1363"/>
        <v>Inviable Sanitariamente</v>
      </c>
      <c r="SGK476" s="44" t="str">
        <f t="shared" si="1363"/>
        <v>Inviable Sanitariamente</v>
      </c>
      <c r="SGL476" s="44" t="str">
        <f t="shared" si="1363"/>
        <v>Inviable Sanitariamente</v>
      </c>
      <c r="SGM476" s="44" t="str">
        <f t="shared" si="1363"/>
        <v>Inviable Sanitariamente</v>
      </c>
      <c r="SGN476" s="44" t="str">
        <f t="shared" si="1364"/>
        <v>Inviable Sanitariamente</v>
      </c>
      <c r="SGO476" s="44" t="str">
        <f t="shared" si="1364"/>
        <v>Inviable Sanitariamente</v>
      </c>
      <c r="SGP476" s="44" t="str">
        <f t="shared" si="1364"/>
        <v>Inviable Sanitariamente</v>
      </c>
      <c r="SGQ476" s="44" t="str">
        <f t="shared" si="1364"/>
        <v>Inviable Sanitariamente</v>
      </c>
      <c r="SGR476" s="44" t="str">
        <f t="shared" si="1364"/>
        <v>Inviable Sanitariamente</v>
      </c>
      <c r="SGS476" s="44" t="str">
        <f t="shared" si="1364"/>
        <v>Inviable Sanitariamente</v>
      </c>
      <c r="SGT476" s="44" t="str">
        <f t="shared" si="1364"/>
        <v>Inviable Sanitariamente</v>
      </c>
      <c r="SGU476" s="44" t="str">
        <f t="shared" si="1364"/>
        <v>Inviable Sanitariamente</v>
      </c>
      <c r="SGV476" s="44" t="str">
        <f t="shared" si="1364"/>
        <v>Inviable Sanitariamente</v>
      </c>
      <c r="SGW476" s="44" t="str">
        <f t="shared" si="1364"/>
        <v>Inviable Sanitariamente</v>
      </c>
      <c r="SGX476" s="44" t="str">
        <f t="shared" si="1365"/>
        <v>Inviable Sanitariamente</v>
      </c>
      <c r="SGY476" s="44" t="str">
        <f t="shared" si="1365"/>
        <v>Inviable Sanitariamente</v>
      </c>
      <c r="SGZ476" s="44" t="str">
        <f t="shared" si="1365"/>
        <v>Inviable Sanitariamente</v>
      </c>
      <c r="SHA476" s="44" t="str">
        <f t="shared" si="1365"/>
        <v>Inviable Sanitariamente</v>
      </c>
      <c r="SHB476" s="44" t="str">
        <f t="shared" si="1365"/>
        <v>Inviable Sanitariamente</v>
      </c>
      <c r="SHC476" s="44" t="str">
        <f t="shared" si="1365"/>
        <v>Inviable Sanitariamente</v>
      </c>
      <c r="SHD476" s="44" t="str">
        <f t="shared" si="1365"/>
        <v>Inviable Sanitariamente</v>
      </c>
      <c r="SHE476" s="44" t="str">
        <f t="shared" si="1365"/>
        <v>Inviable Sanitariamente</v>
      </c>
      <c r="SHF476" s="44" t="str">
        <f t="shared" si="1365"/>
        <v>Inviable Sanitariamente</v>
      </c>
      <c r="SHG476" s="44" t="str">
        <f t="shared" si="1365"/>
        <v>Inviable Sanitariamente</v>
      </c>
      <c r="SHH476" s="44" t="str">
        <f t="shared" si="1366"/>
        <v>Inviable Sanitariamente</v>
      </c>
      <c r="SHI476" s="44" t="str">
        <f t="shared" si="1366"/>
        <v>Inviable Sanitariamente</v>
      </c>
      <c r="SHJ476" s="44" t="str">
        <f t="shared" si="1366"/>
        <v>Inviable Sanitariamente</v>
      </c>
      <c r="SHK476" s="44" t="str">
        <f t="shared" si="1366"/>
        <v>Inviable Sanitariamente</v>
      </c>
      <c r="SHL476" s="44" t="str">
        <f t="shared" si="1366"/>
        <v>Inviable Sanitariamente</v>
      </c>
      <c r="SHM476" s="44" t="str">
        <f t="shared" si="1366"/>
        <v>Inviable Sanitariamente</v>
      </c>
      <c r="SHN476" s="44" t="str">
        <f t="shared" si="1366"/>
        <v>Inviable Sanitariamente</v>
      </c>
      <c r="SHO476" s="44" t="str">
        <f t="shared" si="1366"/>
        <v>Inviable Sanitariamente</v>
      </c>
      <c r="SHP476" s="44" t="str">
        <f t="shared" si="1366"/>
        <v>Inviable Sanitariamente</v>
      </c>
      <c r="SHQ476" s="44" t="str">
        <f t="shared" si="1366"/>
        <v>Inviable Sanitariamente</v>
      </c>
      <c r="SHR476" s="44" t="str">
        <f t="shared" si="1367"/>
        <v>Inviable Sanitariamente</v>
      </c>
      <c r="SHS476" s="44" t="str">
        <f t="shared" si="1367"/>
        <v>Inviable Sanitariamente</v>
      </c>
      <c r="SHT476" s="44" t="str">
        <f t="shared" si="1367"/>
        <v>Inviable Sanitariamente</v>
      </c>
      <c r="SHU476" s="44" t="str">
        <f t="shared" si="1367"/>
        <v>Inviable Sanitariamente</v>
      </c>
      <c r="SHV476" s="44" t="str">
        <f t="shared" si="1367"/>
        <v>Inviable Sanitariamente</v>
      </c>
      <c r="SHW476" s="44" t="str">
        <f t="shared" si="1367"/>
        <v>Inviable Sanitariamente</v>
      </c>
      <c r="SHX476" s="44" t="str">
        <f t="shared" si="1367"/>
        <v>Inviable Sanitariamente</v>
      </c>
      <c r="SHY476" s="44" t="str">
        <f t="shared" si="1367"/>
        <v>Inviable Sanitariamente</v>
      </c>
      <c r="SHZ476" s="44" t="str">
        <f t="shared" si="1367"/>
        <v>Inviable Sanitariamente</v>
      </c>
      <c r="SIA476" s="44" t="str">
        <f t="shared" si="1367"/>
        <v>Inviable Sanitariamente</v>
      </c>
      <c r="SIB476" s="44" t="str">
        <f t="shared" si="1368"/>
        <v>Inviable Sanitariamente</v>
      </c>
      <c r="SIC476" s="44" t="str">
        <f t="shared" si="1368"/>
        <v>Inviable Sanitariamente</v>
      </c>
      <c r="SID476" s="44" t="str">
        <f t="shared" si="1368"/>
        <v>Inviable Sanitariamente</v>
      </c>
      <c r="SIE476" s="44" t="str">
        <f t="shared" si="1368"/>
        <v>Inviable Sanitariamente</v>
      </c>
      <c r="SIF476" s="44" t="str">
        <f t="shared" si="1368"/>
        <v>Inviable Sanitariamente</v>
      </c>
      <c r="SIG476" s="44" t="str">
        <f t="shared" si="1368"/>
        <v>Inviable Sanitariamente</v>
      </c>
      <c r="SIH476" s="44" t="str">
        <f t="shared" si="1368"/>
        <v>Inviable Sanitariamente</v>
      </c>
      <c r="SII476" s="44" t="str">
        <f t="shared" si="1368"/>
        <v>Inviable Sanitariamente</v>
      </c>
      <c r="SIJ476" s="44" t="str">
        <f t="shared" si="1368"/>
        <v>Inviable Sanitariamente</v>
      </c>
      <c r="SIK476" s="44" t="str">
        <f t="shared" si="1368"/>
        <v>Inviable Sanitariamente</v>
      </c>
      <c r="SIL476" s="44" t="str">
        <f t="shared" si="1369"/>
        <v>Inviable Sanitariamente</v>
      </c>
      <c r="SIM476" s="44" t="str">
        <f t="shared" si="1369"/>
        <v>Inviable Sanitariamente</v>
      </c>
      <c r="SIN476" s="44" t="str">
        <f t="shared" si="1369"/>
        <v>Inviable Sanitariamente</v>
      </c>
      <c r="SIO476" s="44" t="str">
        <f t="shared" si="1369"/>
        <v>Inviable Sanitariamente</v>
      </c>
      <c r="SIP476" s="44" t="str">
        <f t="shared" si="1369"/>
        <v>Inviable Sanitariamente</v>
      </c>
      <c r="SIQ476" s="44" t="str">
        <f t="shared" si="1369"/>
        <v>Inviable Sanitariamente</v>
      </c>
      <c r="SIR476" s="44" t="str">
        <f t="shared" si="1369"/>
        <v>Inviable Sanitariamente</v>
      </c>
      <c r="SIS476" s="44" t="str">
        <f t="shared" si="1369"/>
        <v>Inviable Sanitariamente</v>
      </c>
      <c r="SIT476" s="44" t="str">
        <f t="shared" si="1369"/>
        <v>Inviable Sanitariamente</v>
      </c>
      <c r="SIU476" s="44" t="str">
        <f t="shared" si="1369"/>
        <v>Inviable Sanitariamente</v>
      </c>
      <c r="SIV476" s="44" t="str">
        <f t="shared" si="1370"/>
        <v>Inviable Sanitariamente</v>
      </c>
      <c r="SIW476" s="44" t="str">
        <f t="shared" si="1370"/>
        <v>Inviable Sanitariamente</v>
      </c>
      <c r="SIX476" s="44" t="str">
        <f t="shared" si="1370"/>
        <v>Inviable Sanitariamente</v>
      </c>
      <c r="SIY476" s="44" t="str">
        <f t="shared" si="1370"/>
        <v>Inviable Sanitariamente</v>
      </c>
      <c r="SIZ476" s="44" t="str">
        <f t="shared" si="1370"/>
        <v>Inviable Sanitariamente</v>
      </c>
      <c r="SJA476" s="44" t="str">
        <f t="shared" si="1370"/>
        <v>Inviable Sanitariamente</v>
      </c>
      <c r="SJB476" s="44" t="str">
        <f t="shared" si="1370"/>
        <v>Inviable Sanitariamente</v>
      </c>
      <c r="SJC476" s="44" t="str">
        <f t="shared" si="1370"/>
        <v>Inviable Sanitariamente</v>
      </c>
      <c r="SJD476" s="44" t="str">
        <f t="shared" si="1370"/>
        <v>Inviable Sanitariamente</v>
      </c>
      <c r="SJE476" s="44" t="str">
        <f t="shared" si="1370"/>
        <v>Inviable Sanitariamente</v>
      </c>
      <c r="SJF476" s="44" t="str">
        <f t="shared" si="1371"/>
        <v>Inviable Sanitariamente</v>
      </c>
      <c r="SJG476" s="44" t="str">
        <f t="shared" si="1371"/>
        <v>Inviable Sanitariamente</v>
      </c>
      <c r="SJH476" s="44" t="str">
        <f t="shared" si="1371"/>
        <v>Inviable Sanitariamente</v>
      </c>
      <c r="SJI476" s="44" t="str">
        <f t="shared" si="1371"/>
        <v>Inviable Sanitariamente</v>
      </c>
      <c r="SJJ476" s="44" t="str">
        <f t="shared" si="1371"/>
        <v>Inviable Sanitariamente</v>
      </c>
      <c r="SJK476" s="44" t="str">
        <f t="shared" si="1371"/>
        <v>Inviable Sanitariamente</v>
      </c>
      <c r="SJL476" s="44" t="str">
        <f t="shared" si="1371"/>
        <v>Inviable Sanitariamente</v>
      </c>
      <c r="SJM476" s="44" t="str">
        <f t="shared" si="1371"/>
        <v>Inviable Sanitariamente</v>
      </c>
      <c r="SJN476" s="44" t="str">
        <f t="shared" si="1371"/>
        <v>Inviable Sanitariamente</v>
      </c>
      <c r="SJO476" s="44" t="str">
        <f t="shared" si="1371"/>
        <v>Inviable Sanitariamente</v>
      </c>
      <c r="SJP476" s="44" t="str">
        <f t="shared" si="1372"/>
        <v>Inviable Sanitariamente</v>
      </c>
      <c r="SJQ476" s="44" t="str">
        <f t="shared" si="1372"/>
        <v>Inviable Sanitariamente</v>
      </c>
      <c r="SJR476" s="44" t="str">
        <f t="shared" si="1372"/>
        <v>Inviable Sanitariamente</v>
      </c>
      <c r="SJS476" s="44" t="str">
        <f t="shared" si="1372"/>
        <v>Inviable Sanitariamente</v>
      </c>
      <c r="SJT476" s="44" t="str">
        <f t="shared" si="1372"/>
        <v>Inviable Sanitariamente</v>
      </c>
      <c r="SJU476" s="44" t="str">
        <f t="shared" si="1372"/>
        <v>Inviable Sanitariamente</v>
      </c>
      <c r="SJV476" s="44" t="str">
        <f t="shared" si="1372"/>
        <v>Inviable Sanitariamente</v>
      </c>
      <c r="SJW476" s="44" t="str">
        <f t="shared" si="1372"/>
        <v>Inviable Sanitariamente</v>
      </c>
      <c r="SJX476" s="44" t="str">
        <f t="shared" si="1372"/>
        <v>Inviable Sanitariamente</v>
      </c>
      <c r="SJY476" s="44" t="str">
        <f t="shared" si="1372"/>
        <v>Inviable Sanitariamente</v>
      </c>
      <c r="SJZ476" s="44" t="str">
        <f t="shared" si="1373"/>
        <v>Inviable Sanitariamente</v>
      </c>
      <c r="SKA476" s="44" t="str">
        <f t="shared" si="1373"/>
        <v>Inviable Sanitariamente</v>
      </c>
      <c r="SKB476" s="44" t="str">
        <f t="shared" si="1373"/>
        <v>Inviable Sanitariamente</v>
      </c>
      <c r="SKC476" s="44" t="str">
        <f t="shared" si="1373"/>
        <v>Inviable Sanitariamente</v>
      </c>
      <c r="SKD476" s="44" t="str">
        <f t="shared" si="1373"/>
        <v>Inviable Sanitariamente</v>
      </c>
      <c r="SKE476" s="44" t="str">
        <f t="shared" si="1373"/>
        <v>Inviable Sanitariamente</v>
      </c>
      <c r="SKF476" s="44" t="str">
        <f t="shared" si="1373"/>
        <v>Inviable Sanitariamente</v>
      </c>
      <c r="SKG476" s="44" t="str">
        <f t="shared" si="1373"/>
        <v>Inviable Sanitariamente</v>
      </c>
      <c r="SKH476" s="44" t="str">
        <f t="shared" si="1373"/>
        <v>Inviable Sanitariamente</v>
      </c>
      <c r="SKI476" s="44" t="str">
        <f t="shared" si="1373"/>
        <v>Inviable Sanitariamente</v>
      </c>
      <c r="SKJ476" s="44" t="str">
        <f t="shared" si="1374"/>
        <v>Inviable Sanitariamente</v>
      </c>
      <c r="SKK476" s="44" t="str">
        <f t="shared" si="1374"/>
        <v>Inviable Sanitariamente</v>
      </c>
      <c r="SKL476" s="44" t="str">
        <f t="shared" si="1374"/>
        <v>Inviable Sanitariamente</v>
      </c>
      <c r="SKM476" s="44" t="str">
        <f t="shared" si="1374"/>
        <v>Inviable Sanitariamente</v>
      </c>
      <c r="SKN476" s="44" t="str">
        <f t="shared" si="1374"/>
        <v>Inviable Sanitariamente</v>
      </c>
      <c r="SKO476" s="44" t="str">
        <f t="shared" si="1374"/>
        <v>Inviable Sanitariamente</v>
      </c>
      <c r="SKP476" s="44" t="str">
        <f t="shared" si="1374"/>
        <v>Inviable Sanitariamente</v>
      </c>
      <c r="SKQ476" s="44" t="str">
        <f t="shared" si="1374"/>
        <v>Inviable Sanitariamente</v>
      </c>
      <c r="SKR476" s="44" t="str">
        <f t="shared" si="1374"/>
        <v>Inviable Sanitariamente</v>
      </c>
      <c r="SKS476" s="44" t="str">
        <f t="shared" si="1374"/>
        <v>Inviable Sanitariamente</v>
      </c>
      <c r="SKT476" s="44" t="str">
        <f t="shared" si="1375"/>
        <v>Inviable Sanitariamente</v>
      </c>
      <c r="SKU476" s="44" t="str">
        <f t="shared" si="1375"/>
        <v>Inviable Sanitariamente</v>
      </c>
      <c r="SKV476" s="44" t="str">
        <f t="shared" si="1375"/>
        <v>Inviable Sanitariamente</v>
      </c>
      <c r="SKW476" s="44" t="str">
        <f t="shared" si="1375"/>
        <v>Inviable Sanitariamente</v>
      </c>
      <c r="SKX476" s="44" t="str">
        <f t="shared" si="1375"/>
        <v>Inviable Sanitariamente</v>
      </c>
      <c r="SKY476" s="44" t="str">
        <f t="shared" si="1375"/>
        <v>Inviable Sanitariamente</v>
      </c>
      <c r="SKZ476" s="44" t="str">
        <f t="shared" si="1375"/>
        <v>Inviable Sanitariamente</v>
      </c>
      <c r="SLA476" s="44" t="str">
        <f t="shared" si="1375"/>
        <v>Inviable Sanitariamente</v>
      </c>
      <c r="SLB476" s="44" t="str">
        <f t="shared" si="1375"/>
        <v>Inviable Sanitariamente</v>
      </c>
      <c r="SLC476" s="44" t="str">
        <f t="shared" si="1375"/>
        <v>Inviable Sanitariamente</v>
      </c>
      <c r="SLD476" s="44" t="str">
        <f t="shared" si="1376"/>
        <v>Inviable Sanitariamente</v>
      </c>
      <c r="SLE476" s="44" t="str">
        <f t="shared" si="1376"/>
        <v>Inviable Sanitariamente</v>
      </c>
      <c r="SLF476" s="44" t="str">
        <f t="shared" si="1376"/>
        <v>Inviable Sanitariamente</v>
      </c>
      <c r="SLG476" s="44" t="str">
        <f t="shared" si="1376"/>
        <v>Inviable Sanitariamente</v>
      </c>
      <c r="SLH476" s="44" t="str">
        <f t="shared" si="1376"/>
        <v>Inviable Sanitariamente</v>
      </c>
      <c r="SLI476" s="44" t="str">
        <f t="shared" si="1376"/>
        <v>Inviable Sanitariamente</v>
      </c>
      <c r="SLJ476" s="44" t="str">
        <f t="shared" si="1376"/>
        <v>Inviable Sanitariamente</v>
      </c>
      <c r="SLK476" s="44" t="str">
        <f t="shared" si="1376"/>
        <v>Inviable Sanitariamente</v>
      </c>
      <c r="SLL476" s="44" t="str">
        <f t="shared" si="1376"/>
        <v>Inviable Sanitariamente</v>
      </c>
      <c r="SLM476" s="44" t="str">
        <f t="shared" si="1376"/>
        <v>Inviable Sanitariamente</v>
      </c>
      <c r="SLN476" s="44" t="str">
        <f t="shared" si="1377"/>
        <v>Inviable Sanitariamente</v>
      </c>
      <c r="SLO476" s="44" t="str">
        <f t="shared" si="1377"/>
        <v>Inviable Sanitariamente</v>
      </c>
      <c r="SLP476" s="44" t="str">
        <f t="shared" si="1377"/>
        <v>Inviable Sanitariamente</v>
      </c>
      <c r="SLQ476" s="44" t="str">
        <f t="shared" si="1377"/>
        <v>Inviable Sanitariamente</v>
      </c>
      <c r="SLR476" s="44" t="str">
        <f t="shared" si="1377"/>
        <v>Inviable Sanitariamente</v>
      </c>
      <c r="SLS476" s="44" t="str">
        <f t="shared" si="1377"/>
        <v>Inviable Sanitariamente</v>
      </c>
      <c r="SLT476" s="44" t="str">
        <f t="shared" si="1377"/>
        <v>Inviable Sanitariamente</v>
      </c>
      <c r="SLU476" s="44" t="str">
        <f t="shared" si="1377"/>
        <v>Inviable Sanitariamente</v>
      </c>
      <c r="SLV476" s="44" t="str">
        <f t="shared" si="1377"/>
        <v>Inviable Sanitariamente</v>
      </c>
      <c r="SLW476" s="44" t="str">
        <f t="shared" si="1377"/>
        <v>Inviable Sanitariamente</v>
      </c>
      <c r="SLX476" s="44" t="str">
        <f t="shared" si="1378"/>
        <v>Inviable Sanitariamente</v>
      </c>
      <c r="SLY476" s="44" t="str">
        <f t="shared" si="1378"/>
        <v>Inviable Sanitariamente</v>
      </c>
      <c r="SLZ476" s="44" t="str">
        <f t="shared" si="1378"/>
        <v>Inviable Sanitariamente</v>
      </c>
      <c r="SMA476" s="44" t="str">
        <f t="shared" si="1378"/>
        <v>Inviable Sanitariamente</v>
      </c>
      <c r="SMB476" s="44" t="str">
        <f t="shared" si="1378"/>
        <v>Inviable Sanitariamente</v>
      </c>
      <c r="SMC476" s="44" t="str">
        <f t="shared" si="1378"/>
        <v>Inviable Sanitariamente</v>
      </c>
      <c r="SMD476" s="44" t="str">
        <f t="shared" si="1378"/>
        <v>Inviable Sanitariamente</v>
      </c>
      <c r="SME476" s="44" t="str">
        <f t="shared" si="1378"/>
        <v>Inviable Sanitariamente</v>
      </c>
      <c r="SMF476" s="44" t="str">
        <f t="shared" si="1378"/>
        <v>Inviable Sanitariamente</v>
      </c>
      <c r="SMG476" s="44" t="str">
        <f t="shared" si="1378"/>
        <v>Inviable Sanitariamente</v>
      </c>
      <c r="SMH476" s="44" t="str">
        <f t="shared" si="1379"/>
        <v>Inviable Sanitariamente</v>
      </c>
      <c r="SMI476" s="44" t="str">
        <f t="shared" si="1379"/>
        <v>Inviable Sanitariamente</v>
      </c>
      <c r="SMJ476" s="44" t="str">
        <f t="shared" si="1379"/>
        <v>Inviable Sanitariamente</v>
      </c>
      <c r="SMK476" s="44" t="str">
        <f t="shared" si="1379"/>
        <v>Inviable Sanitariamente</v>
      </c>
      <c r="SML476" s="44" t="str">
        <f t="shared" si="1379"/>
        <v>Inviable Sanitariamente</v>
      </c>
      <c r="SMM476" s="44" t="str">
        <f t="shared" si="1379"/>
        <v>Inviable Sanitariamente</v>
      </c>
      <c r="SMN476" s="44" t="str">
        <f t="shared" si="1379"/>
        <v>Inviable Sanitariamente</v>
      </c>
      <c r="SMO476" s="44" t="str">
        <f t="shared" si="1379"/>
        <v>Inviable Sanitariamente</v>
      </c>
      <c r="SMP476" s="44" t="str">
        <f t="shared" si="1379"/>
        <v>Inviable Sanitariamente</v>
      </c>
      <c r="SMQ476" s="44" t="str">
        <f t="shared" si="1379"/>
        <v>Inviable Sanitariamente</v>
      </c>
      <c r="SMR476" s="44" t="str">
        <f t="shared" si="1380"/>
        <v>Inviable Sanitariamente</v>
      </c>
      <c r="SMS476" s="44" t="str">
        <f t="shared" si="1380"/>
        <v>Inviable Sanitariamente</v>
      </c>
      <c r="SMT476" s="44" t="str">
        <f t="shared" si="1380"/>
        <v>Inviable Sanitariamente</v>
      </c>
      <c r="SMU476" s="44" t="str">
        <f t="shared" si="1380"/>
        <v>Inviable Sanitariamente</v>
      </c>
      <c r="SMV476" s="44" t="str">
        <f t="shared" si="1380"/>
        <v>Inviable Sanitariamente</v>
      </c>
      <c r="SMW476" s="44" t="str">
        <f t="shared" si="1380"/>
        <v>Inviable Sanitariamente</v>
      </c>
      <c r="SMX476" s="44" t="str">
        <f t="shared" si="1380"/>
        <v>Inviable Sanitariamente</v>
      </c>
      <c r="SMY476" s="44" t="str">
        <f t="shared" si="1380"/>
        <v>Inviable Sanitariamente</v>
      </c>
      <c r="SMZ476" s="44" t="str">
        <f t="shared" si="1380"/>
        <v>Inviable Sanitariamente</v>
      </c>
      <c r="SNA476" s="44" t="str">
        <f t="shared" si="1380"/>
        <v>Inviable Sanitariamente</v>
      </c>
      <c r="SNB476" s="44" t="str">
        <f t="shared" si="1381"/>
        <v>Inviable Sanitariamente</v>
      </c>
      <c r="SNC476" s="44" t="str">
        <f t="shared" si="1381"/>
        <v>Inviable Sanitariamente</v>
      </c>
      <c r="SND476" s="44" t="str">
        <f t="shared" si="1381"/>
        <v>Inviable Sanitariamente</v>
      </c>
      <c r="SNE476" s="44" t="str">
        <f t="shared" si="1381"/>
        <v>Inviable Sanitariamente</v>
      </c>
      <c r="SNF476" s="44" t="str">
        <f t="shared" si="1381"/>
        <v>Inviable Sanitariamente</v>
      </c>
      <c r="SNG476" s="44" t="str">
        <f t="shared" si="1381"/>
        <v>Inviable Sanitariamente</v>
      </c>
      <c r="SNH476" s="44" t="str">
        <f t="shared" si="1381"/>
        <v>Inviable Sanitariamente</v>
      </c>
      <c r="SNI476" s="44" t="str">
        <f t="shared" si="1381"/>
        <v>Inviable Sanitariamente</v>
      </c>
      <c r="SNJ476" s="44" t="str">
        <f t="shared" si="1381"/>
        <v>Inviable Sanitariamente</v>
      </c>
      <c r="SNK476" s="44" t="str">
        <f t="shared" si="1381"/>
        <v>Inviable Sanitariamente</v>
      </c>
      <c r="SNL476" s="44" t="str">
        <f t="shared" si="1382"/>
        <v>Inviable Sanitariamente</v>
      </c>
      <c r="SNM476" s="44" t="str">
        <f t="shared" si="1382"/>
        <v>Inviable Sanitariamente</v>
      </c>
      <c r="SNN476" s="44" t="str">
        <f t="shared" si="1382"/>
        <v>Inviable Sanitariamente</v>
      </c>
      <c r="SNO476" s="44" t="str">
        <f t="shared" si="1382"/>
        <v>Inviable Sanitariamente</v>
      </c>
      <c r="SNP476" s="44" t="str">
        <f t="shared" si="1382"/>
        <v>Inviable Sanitariamente</v>
      </c>
      <c r="SNQ476" s="44" t="str">
        <f t="shared" si="1382"/>
        <v>Inviable Sanitariamente</v>
      </c>
      <c r="SNR476" s="44" t="str">
        <f t="shared" si="1382"/>
        <v>Inviable Sanitariamente</v>
      </c>
      <c r="SNS476" s="44" t="str">
        <f t="shared" si="1382"/>
        <v>Inviable Sanitariamente</v>
      </c>
      <c r="SNT476" s="44" t="str">
        <f t="shared" si="1382"/>
        <v>Inviable Sanitariamente</v>
      </c>
      <c r="SNU476" s="44" t="str">
        <f t="shared" si="1382"/>
        <v>Inviable Sanitariamente</v>
      </c>
      <c r="SNV476" s="44" t="str">
        <f t="shared" si="1383"/>
        <v>Inviable Sanitariamente</v>
      </c>
      <c r="SNW476" s="44" t="str">
        <f t="shared" si="1383"/>
        <v>Inviable Sanitariamente</v>
      </c>
      <c r="SNX476" s="44" t="str">
        <f t="shared" si="1383"/>
        <v>Inviable Sanitariamente</v>
      </c>
      <c r="SNY476" s="44" t="str">
        <f t="shared" si="1383"/>
        <v>Inviable Sanitariamente</v>
      </c>
      <c r="SNZ476" s="44" t="str">
        <f t="shared" si="1383"/>
        <v>Inviable Sanitariamente</v>
      </c>
      <c r="SOA476" s="44" t="str">
        <f t="shared" si="1383"/>
        <v>Inviable Sanitariamente</v>
      </c>
      <c r="SOB476" s="44" t="str">
        <f t="shared" si="1383"/>
        <v>Inviable Sanitariamente</v>
      </c>
      <c r="SOC476" s="44" t="str">
        <f t="shared" si="1383"/>
        <v>Inviable Sanitariamente</v>
      </c>
      <c r="SOD476" s="44" t="str">
        <f t="shared" si="1383"/>
        <v>Inviable Sanitariamente</v>
      </c>
      <c r="SOE476" s="44" t="str">
        <f t="shared" si="1383"/>
        <v>Inviable Sanitariamente</v>
      </c>
      <c r="SOF476" s="44" t="str">
        <f t="shared" si="1384"/>
        <v>Inviable Sanitariamente</v>
      </c>
      <c r="SOG476" s="44" t="str">
        <f t="shared" si="1384"/>
        <v>Inviable Sanitariamente</v>
      </c>
      <c r="SOH476" s="44" t="str">
        <f t="shared" si="1384"/>
        <v>Inviable Sanitariamente</v>
      </c>
      <c r="SOI476" s="44" t="str">
        <f t="shared" si="1384"/>
        <v>Inviable Sanitariamente</v>
      </c>
      <c r="SOJ476" s="44" t="str">
        <f t="shared" si="1384"/>
        <v>Inviable Sanitariamente</v>
      </c>
      <c r="SOK476" s="44" t="str">
        <f t="shared" si="1384"/>
        <v>Inviable Sanitariamente</v>
      </c>
      <c r="SOL476" s="44" t="str">
        <f t="shared" si="1384"/>
        <v>Inviable Sanitariamente</v>
      </c>
      <c r="SOM476" s="44" t="str">
        <f t="shared" si="1384"/>
        <v>Inviable Sanitariamente</v>
      </c>
      <c r="SON476" s="44" t="str">
        <f t="shared" si="1384"/>
        <v>Inviable Sanitariamente</v>
      </c>
      <c r="SOO476" s="44" t="str">
        <f t="shared" si="1384"/>
        <v>Inviable Sanitariamente</v>
      </c>
      <c r="SOP476" s="44" t="str">
        <f t="shared" si="1385"/>
        <v>Inviable Sanitariamente</v>
      </c>
      <c r="SOQ476" s="44" t="str">
        <f t="shared" si="1385"/>
        <v>Inviable Sanitariamente</v>
      </c>
      <c r="SOR476" s="44" t="str">
        <f t="shared" si="1385"/>
        <v>Inviable Sanitariamente</v>
      </c>
      <c r="SOS476" s="44" t="str">
        <f t="shared" si="1385"/>
        <v>Inviable Sanitariamente</v>
      </c>
      <c r="SOT476" s="44" t="str">
        <f t="shared" si="1385"/>
        <v>Inviable Sanitariamente</v>
      </c>
      <c r="SOU476" s="44" t="str">
        <f t="shared" si="1385"/>
        <v>Inviable Sanitariamente</v>
      </c>
      <c r="SOV476" s="44" t="str">
        <f t="shared" si="1385"/>
        <v>Inviable Sanitariamente</v>
      </c>
      <c r="SOW476" s="44" t="str">
        <f t="shared" si="1385"/>
        <v>Inviable Sanitariamente</v>
      </c>
      <c r="SOX476" s="44" t="str">
        <f t="shared" si="1385"/>
        <v>Inviable Sanitariamente</v>
      </c>
      <c r="SOY476" s="44" t="str">
        <f t="shared" si="1385"/>
        <v>Inviable Sanitariamente</v>
      </c>
      <c r="SOZ476" s="44" t="str">
        <f t="shared" si="1386"/>
        <v>Inviable Sanitariamente</v>
      </c>
      <c r="SPA476" s="44" t="str">
        <f t="shared" si="1386"/>
        <v>Inviable Sanitariamente</v>
      </c>
      <c r="SPB476" s="44" t="str">
        <f t="shared" si="1386"/>
        <v>Inviable Sanitariamente</v>
      </c>
      <c r="SPC476" s="44" t="str">
        <f t="shared" si="1386"/>
        <v>Inviable Sanitariamente</v>
      </c>
      <c r="SPD476" s="44" t="str">
        <f t="shared" si="1386"/>
        <v>Inviable Sanitariamente</v>
      </c>
      <c r="SPE476" s="44" t="str">
        <f t="shared" si="1386"/>
        <v>Inviable Sanitariamente</v>
      </c>
      <c r="SPF476" s="44" t="str">
        <f t="shared" si="1386"/>
        <v>Inviable Sanitariamente</v>
      </c>
      <c r="SPG476" s="44" t="str">
        <f t="shared" si="1386"/>
        <v>Inviable Sanitariamente</v>
      </c>
      <c r="SPH476" s="44" t="str">
        <f t="shared" si="1386"/>
        <v>Inviable Sanitariamente</v>
      </c>
      <c r="SPI476" s="44" t="str">
        <f t="shared" si="1386"/>
        <v>Inviable Sanitariamente</v>
      </c>
      <c r="SPJ476" s="44" t="str">
        <f t="shared" si="1387"/>
        <v>Inviable Sanitariamente</v>
      </c>
      <c r="SPK476" s="44" t="str">
        <f t="shared" si="1387"/>
        <v>Inviable Sanitariamente</v>
      </c>
      <c r="SPL476" s="44" t="str">
        <f t="shared" si="1387"/>
        <v>Inviable Sanitariamente</v>
      </c>
      <c r="SPM476" s="44" t="str">
        <f t="shared" si="1387"/>
        <v>Inviable Sanitariamente</v>
      </c>
      <c r="SPN476" s="44" t="str">
        <f t="shared" si="1387"/>
        <v>Inviable Sanitariamente</v>
      </c>
      <c r="SPO476" s="44" t="str">
        <f t="shared" si="1387"/>
        <v>Inviable Sanitariamente</v>
      </c>
      <c r="SPP476" s="44" t="str">
        <f t="shared" si="1387"/>
        <v>Inviable Sanitariamente</v>
      </c>
      <c r="SPQ476" s="44" t="str">
        <f t="shared" si="1387"/>
        <v>Inviable Sanitariamente</v>
      </c>
      <c r="SPR476" s="44" t="str">
        <f t="shared" si="1387"/>
        <v>Inviable Sanitariamente</v>
      </c>
      <c r="SPS476" s="44" t="str">
        <f t="shared" si="1387"/>
        <v>Inviable Sanitariamente</v>
      </c>
      <c r="SPT476" s="44" t="str">
        <f t="shared" si="1388"/>
        <v>Inviable Sanitariamente</v>
      </c>
      <c r="SPU476" s="44" t="str">
        <f t="shared" si="1388"/>
        <v>Inviable Sanitariamente</v>
      </c>
      <c r="SPV476" s="44" t="str">
        <f t="shared" si="1388"/>
        <v>Inviable Sanitariamente</v>
      </c>
      <c r="SPW476" s="44" t="str">
        <f t="shared" si="1388"/>
        <v>Inviable Sanitariamente</v>
      </c>
      <c r="SPX476" s="44" t="str">
        <f t="shared" si="1388"/>
        <v>Inviable Sanitariamente</v>
      </c>
      <c r="SPY476" s="44" t="str">
        <f t="shared" si="1388"/>
        <v>Inviable Sanitariamente</v>
      </c>
      <c r="SPZ476" s="44" t="str">
        <f t="shared" si="1388"/>
        <v>Inviable Sanitariamente</v>
      </c>
      <c r="SQA476" s="44" t="str">
        <f t="shared" si="1388"/>
        <v>Inviable Sanitariamente</v>
      </c>
      <c r="SQB476" s="44" t="str">
        <f t="shared" si="1388"/>
        <v>Inviable Sanitariamente</v>
      </c>
      <c r="SQC476" s="44" t="str">
        <f t="shared" si="1388"/>
        <v>Inviable Sanitariamente</v>
      </c>
      <c r="SQD476" s="44" t="str">
        <f t="shared" si="1389"/>
        <v>Inviable Sanitariamente</v>
      </c>
      <c r="SQE476" s="44" t="str">
        <f t="shared" si="1389"/>
        <v>Inviable Sanitariamente</v>
      </c>
      <c r="SQF476" s="44" t="str">
        <f t="shared" si="1389"/>
        <v>Inviable Sanitariamente</v>
      </c>
      <c r="SQG476" s="44" t="str">
        <f t="shared" si="1389"/>
        <v>Inviable Sanitariamente</v>
      </c>
      <c r="SQH476" s="44" t="str">
        <f t="shared" si="1389"/>
        <v>Inviable Sanitariamente</v>
      </c>
      <c r="SQI476" s="44" t="str">
        <f t="shared" si="1389"/>
        <v>Inviable Sanitariamente</v>
      </c>
      <c r="SQJ476" s="44" t="str">
        <f t="shared" si="1389"/>
        <v>Inviable Sanitariamente</v>
      </c>
      <c r="SQK476" s="44" t="str">
        <f t="shared" si="1389"/>
        <v>Inviable Sanitariamente</v>
      </c>
      <c r="SQL476" s="44" t="str">
        <f t="shared" si="1389"/>
        <v>Inviable Sanitariamente</v>
      </c>
      <c r="SQM476" s="44" t="str">
        <f t="shared" si="1389"/>
        <v>Inviable Sanitariamente</v>
      </c>
      <c r="SQN476" s="44" t="str">
        <f t="shared" si="1390"/>
        <v>Inviable Sanitariamente</v>
      </c>
      <c r="SQO476" s="44" t="str">
        <f t="shared" si="1390"/>
        <v>Inviable Sanitariamente</v>
      </c>
      <c r="SQP476" s="44" t="str">
        <f t="shared" si="1390"/>
        <v>Inviable Sanitariamente</v>
      </c>
      <c r="SQQ476" s="44" t="str">
        <f t="shared" si="1390"/>
        <v>Inviable Sanitariamente</v>
      </c>
      <c r="SQR476" s="44" t="str">
        <f t="shared" si="1390"/>
        <v>Inviable Sanitariamente</v>
      </c>
      <c r="SQS476" s="44" t="str">
        <f t="shared" si="1390"/>
        <v>Inviable Sanitariamente</v>
      </c>
      <c r="SQT476" s="44" t="str">
        <f t="shared" si="1390"/>
        <v>Inviable Sanitariamente</v>
      </c>
      <c r="SQU476" s="44" t="str">
        <f t="shared" si="1390"/>
        <v>Inviable Sanitariamente</v>
      </c>
      <c r="SQV476" s="44" t="str">
        <f t="shared" si="1390"/>
        <v>Inviable Sanitariamente</v>
      </c>
      <c r="SQW476" s="44" t="str">
        <f t="shared" si="1390"/>
        <v>Inviable Sanitariamente</v>
      </c>
      <c r="SQX476" s="44" t="str">
        <f t="shared" si="1391"/>
        <v>Inviable Sanitariamente</v>
      </c>
      <c r="SQY476" s="44" t="str">
        <f t="shared" si="1391"/>
        <v>Inviable Sanitariamente</v>
      </c>
      <c r="SQZ476" s="44" t="str">
        <f t="shared" si="1391"/>
        <v>Inviable Sanitariamente</v>
      </c>
      <c r="SRA476" s="44" t="str">
        <f t="shared" si="1391"/>
        <v>Inviable Sanitariamente</v>
      </c>
      <c r="SRB476" s="44" t="str">
        <f t="shared" si="1391"/>
        <v>Inviable Sanitariamente</v>
      </c>
      <c r="SRC476" s="44" t="str">
        <f t="shared" si="1391"/>
        <v>Inviable Sanitariamente</v>
      </c>
      <c r="SRD476" s="44" t="str">
        <f t="shared" si="1391"/>
        <v>Inviable Sanitariamente</v>
      </c>
      <c r="SRE476" s="44" t="str">
        <f t="shared" si="1391"/>
        <v>Inviable Sanitariamente</v>
      </c>
      <c r="SRF476" s="44" t="str">
        <f t="shared" si="1391"/>
        <v>Inviable Sanitariamente</v>
      </c>
      <c r="SRG476" s="44" t="str">
        <f t="shared" si="1391"/>
        <v>Inviable Sanitariamente</v>
      </c>
      <c r="SRH476" s="44" t="str">
        <f t="shared" si="1392"/>
        <v>Inviable Sanitariamente</v>
      </c>
      <c r="SRI476" s="44" t="str">
        <f t="shared" si="1392"/>
        <v>Inviable Sanitariamente</v>
      </c>
      <c r="SRJ476" s="44" t="str">
        <f t="shared" si="1392"/>
        <v>Inviable Sanitariamente</v>
      </c>
      <c r="SRK476" s="44" t="str">
        <f t="shared" si="1392"/>
        <v>Inviable Sanitariamente</v>
      </c>
      <c r="SRL476" s="44" t="str">
        <f t="shared" si="1392"/>
        <v>Inviable Sanitariamente</v>
      </c>
      <c r="SRM476" s="44" t="str">
        <f t="shared" si="1392"/>
        <v>Inviable Sanitariamente</v>
      </c>
      <c r="SRN476" s="44" t="str">
        <f t="shared" si="1392"/>
        <v>Inviable Sanitariamente</v>
      </c>
      <c r="SRO476" s="44" t="str">
        <f t="shared" si="1392"/>
        <v>Inviable Sanitariamente</v>
      </c>
      <c r="SRP476" s="44" t="str">
        <f t="shared" si="1392"/>
        <v>Inviable Sanitariamente</v>
      </c>
      <c r="SRQ476" s="44" t="str">
        <f t="shared" si="1392"/>
        <v>Inviable Sanitariamente</v>
      </c>
      <c r="SRR476" s="44" t="str">
        <f t="shared" si="1393"/>
        <v>Inviable Sanitariamente</v>
      </c>
      <c r="SRS476" s="44" t="str">
        <f t="shared" si="1393"/>
        <v>Inviable Sanitariamente</v>
      </c>
      <c r="SRT476" s="44" t="str">
        <f t="shared" si="1393"/>
        <v>Inviable Sanitariamente</v>
      </c>
      <c r="SRU476" s="44" t="str">
        <f t="shared" si="1393"/>
        <v>Inviable Sanitariamente</v>
      </c>
      <c r="SRV476" s="44" t="str">
        <f t="shared" si="1393"/>
        <v>Inviable Sanitariamente</v>
      </c>
      <c r="SRW476" s="44" t="str">
        <f t="shared" si="1393"/>
        <v>Inviable Sanitariamente</v>
      </c>
      <c r="SRX476" s="44" t="str">
        <f t="shared" si="1393"/>
        <v>Inviable Sanitariamente</v>
      </c>
      <c r="SRY476" s="44" t="str">
        <f t="shared" si="1393"/>
        <v>Inviable Sanitariamente</v>
      </c>
      <c r="SRZ476" s="44" t="str">
        <f t="shared" si="1393"/>
        <v>Inviable Sanitariamente</v>
      </c>
      <c r="SSA476" s="44" t="str">
        <f t="shared" si="1393"/>
        <v>Inviable Sanitariamente</v>
      </c>
      <c r="SSB476" s="44" t="str">
        <f t="shared" si="1394"/>
        <v>Inviable Sanitariamente</v>
      </c>
      <c r="SSC476" s="44" t="str">
        <f t="shared" si="1394"/>
        <v>Inviable Sanitariamente</v>
      </c>
      <c r="SSD476" s="44" t="str">
        <f t="shared" si="1394"/>
        <v>Inviable Sanitariamente</v>
      </c>
      <c r="SSE476" s="44" t="str">
        <f t="shared" si="1394"/>
        <v>Inviable Sanitariamente</v>
      </c>
      <c r="SSF476" s="44" t="str">
        <f t="shared" si="1394"/>
        <v>Inviable Sanitariamente</v>
      </c>
      <c r="SSG476" s="44" t="str">
        <f t="shared" si="1394"/>
        <v>Inviable Sanitariamente</v>
      </c>
      <c r="SSH476" s="44" t="str">
        <f t="shared" si="1394"/>
        <v>Inviable Sanitariamente</v>
      </c>
      <c r="SSI476" s="44" t="str">
        <f t="shared" si="1394"/>
        <v>Inviable Sanitariamente</v>
      </c>
      <c r="SSJ476" s="44" t="str">
        <f t="shared" si="1394"/>
        <v>Inviable Sanitariamente</v>
      </c>
      <c r="SSK476" s="44" t="str">
        <f t="shared" si="1394"/>
        <v>Inviable Sanitariamente</v>
      </c>
      <c r="SSL476" s="44" t="str">
        <f t="shared" si="1395"/>
        <v>Inviable Sanitariamente</v>
      </c>
      <c r="SSM476" s="44" t="str">
        <f t="shared" si="1395"/>
        <v>Inviable Sanitariamente</v>
      </c>
      <c r="SSN476" s="44" t="str">
        <f t="shared" si="1395"/>
        <v>Inviable Sanitariamente</v>
      </c>
      <c r="SSO476" s="44" t="str">
        <f t="shared" si="1395"/>
        <v>Inviable Sanitariamente</v>
      </c>
      <c r="SSP476" s="44" t="str">
        <f t="shared" si="1395"/>
        <v>Inviable Sanitariamente</v>
      </c>
      <c r="SSQ476" s="44" t="str">
        <f t="shared" si="1395"/>
        <v>Inviable Sanitariamente</v>
      </c>
      <c r="SSR476" s="44" t="str">
        <f t="shared" si="1395"/>
        <v>Inviable Sanitariamente</v>
      </c>
      <c r="SSS476" s="44" t="str">
        <f t="shared" si="1395"/>
        <v>Inviable Sanitariamente</v>
      </c>
      <c r="SST476" s="44" t="str">
        <f t="shared" si="1395"/>
        <v>Inviable Sanitariamente</v>
      </c>
      <c r="SSU476" s="44" t="str">
        <f t="shared" si="1395"/>
        <v>Inviable Sanitariamente</v>
      </c>
      <c r="SSV476" s="44" t="str">
        <f t="shared" si="1396"/>
        <v>Inviable Sanitariamente</v>
      </c>
      <c r="SSW476" s="44" t="str">
        <f t="shared" si="1396"/>
        <v>Inviable Sanitariamente</v>
      </c>
      <c r="SSX476" s="44" t="str">
        <f t="shared" si="1396"/>
        <v>Inviable Sanitariamente</v>
      </c>
      <c r="SSY476" s="44" t="str">
        <f t="shared" si="1396"/>
        <v>Inviable Sanitariamente</v>
      </c>
      <c r="SSZ476" s="44" t="str">
        <f t="shared" si="1396"/>
        <v>Inviable Sanitariamente</v>
      </c>
      <c r="STA476" s="44" t="str">
        <f t="shared" si="1396"/>
        <v>Inviable Sanitariamente</v>
      </c>
      <c r="STB476" s="44" t="str">
        <f t="shared" si="1396"/>
        <v>Inviable Sanitariamente</v>
      </c>
      <c r="STC476" s="44" t="str">
        <f t="shared" si="1396"/>
        <v>Inviable Sanitariamente</v>
      </c>
      <c r="STD476" s="44" t="str">
        <f t="shared" si="1396"/>
        <v>Inviable Sanitariamente</v>
      </c>
      <c r="STE476" s="44" t="str">
        <f t="shared" si="1396"/>
        <v>Inviable Sanitariamente</v>
      </c>
      <c r="STF476" s="44" t="str">
        <f t="shared" si="1397"/>
        <v>Inviable Sanitariamente</v>
      </c>
      <c r="STG476" s="44" t="str">
        <f t="shared" si="1397"/>
        <v>Inviable Sanitariamente</v>
      </c>
      <c r="STH476" s="44" t="str">
        <f t="shared" si="1397"/>
        <v>Inviable Sanitariamente</v>
      </c>
      <c r="STI476" s="44" t="str">
        <f t="shared" si="1397"/>
        <v>Inviable Sanitariamente</v>
      </c>
      <c r="STJ476" s="44" t="str">
        <f t="shared" si="1397"/>
        <v>Inviable Sanitariamente</v>
      </c>
      <c r="STK476" s="44" t="str">
        <f t="shared" si="1397"/>
        <v>Inviable Sanitariamente</v>
      </c>
      <c r="STL476" s="44" t="str">
        <f t="shared" si="1397"/>
        <v>Inviable Sanitariamente</v>
      </c>
      <c r="STM476" s="44" t="str">
        <f t="shared" si="1397"/>
        <v>Inviable Sanitariamente</v>
      </c>
      <c r="STN476" s="44" t="str">
        <f t="shared" si="1397"/>
        <v>Inviable Sanitariamente</v>
      </c>
      <c r="STO476" s="44" t="str">
        <f t="shared" si="1397"/>
        <v>Inviable Sanitariamente</v>
      </c>
      <c r="STP476" s="44" t="str">
        <f t="shared" si="1398"/>
        <v>Inviable Sanitariamente</v>
      </c>
      <c r="STQ476" s="44" t="str">
        <f t="shared" si="1398"/>
        <v>Inviable Sanitariamente</v>
      </c>
      <c r="STR476" s="44" t="str">
        <f t="shared" si="1398"/>
        <v>Inviable Sanitariamente</v>
      </c>
      <c r="STS476" s="44" t="str">
        <f t="shared" si="1398"/>
        <v>Inviable Sanitariamente</v>
      </c>
      <c r="STT476" s="44" t="str">
        <f t="shared" si="1398"/>
        <v>Inviable Sanitariamente</v>
      </c>
      <c r="STU476" s="44" t="str">
        <f t="shared" si="1398"/>
        <v>Inviable Sanitariamente</v>
      </c>
      <c r="STV476" s="44" t="str">
        <f t="shared" si="1398"/>
        <v>Inviable Sanitariamente</v>
      </c>
      <c r="STW476" s="44" t="str">
        <f t="shared" si="1398"/>
        <v>Inviable Sanitariamente</v>
      </c>
      <c r="STX476" s="44" t="str">
        <f t="shared" si="1398"/>
        <v>Inviable Sanitariamente</v>
      </c>
      <c r="STY476" s="44" t="str">
        <f t="shared" si="1398"/>
        <v>Inviable Sanitariamente</v>
      </c>
      <c r="STZ476" s="44" t="str">
        <f t="shared" si="1399"/>
        <v>Inviable Sanitariamente</v>
      </c>
      <c r="SUA476" s="44" t="str">
        <f t="shared" si="1399"/>
        <v>Inviable Sanitariamente</v>
      </c>
      <c r="SUB476" s="44" t="str">
        <f t="shared" si="1399"/>
        <v>Inviable Sanitariamente</v>
      </c>
      <c r="SUC476" s="44" t="str">
        <f t="shared" si="1399"/>
        <v>Inviable Sanitariamente</v>
      </c>
      <c r="SUD476" s="44" t="str">
        <f t="shared" si="1399"/>
        <v>Inviable Sanitariamente</v>
      </c>
      <c r="SUE476" s="44" t="str">
        <f t="shared" si="1399"/>
        <v>Inviable Sanitariamente</v>
      </c>
      <c r="SUF476" s="44" t="str">
        <f t="shared" si="1399"/>
        <v>Inviable Sanitariamente</v>
      </c>
      <c r="SUG476" s="44" t="str">
        <f t="shared" si="1399"/>
        <v>Inviable Sanitariamente</v>
      </c>
      <c r="SUH476" s="44" t="str">
        <f t="shared" si="1399"/>
        <v>Inviable Sanitariamente</v>
      </c>
      <c r="SUI476" s="44" t="str">
        <f t="shared" si="1399"/>
        <v>Inviable Sanitariamente</v>
      </c>
      <c r="SUJ476" s="44" t="str">
        <f t="shared" si="1400"/>
        <v>Inviable Sanitariamente</v>
      </c>
      <c r="SUK476" s="44" t="str">
        <f t="shared" si="1400"/>
        <v>Inviable Sanitariamente</v>
      </c>
      <c r="SUL476" s="44" t="str">
        <f t="shared" si="1400"/>
        <v>Inviable Sanitariamente</v>
      </c>
      <c r="SUM476" s="44" t="str">
        <f t="shared" si="1400"/>
        <v>Inviable Sanitariamente</v>
      </c>
      <c r="SUN476" s="44" t="str">
        <f t="shared" si="1400"/>
        <v>Inviable Sanitariamente</v>
      </c>
      <c r="SUO476" s="44" t="str">
        <f t="shared" si="1400"/>
        <v>Inviable Sanitariamente</v>
      </c>
      <c r="SUP476" s="44" t="str">
        <f t="shared" si="1400"/>
        <v>Inviable Sanitariamente</v>
      </c>
      <c r="SUQ476" s="44" t="str">
        <f t="shared" si="1400"/>
        <v>Inviable Sanitariamente</v>
      </c>
      <c r="SUR476" s="44" t="str">
        <f t="shared" si="1400"/>
        <v>Inviable Sanitariamente</v>
      </c>
      <c r="SUS476" s="44" t="str">
        <f t="shared" si="1400"/>
        <v>Inviable Sanitariamente</v>
      </c>
      <c r="SUT476" s="44" t="str">
        <f t="shared" si="1401"/>
        <v>Inviable Sanitariamente</v>
      </c>
      <c r="SUU476" s="44" t="str">
        <f t="shared" si="1401"/>
        <v>Inviable Sanitariamente</v>
      </c>
      <c r="SUV476" s="44" t="str">
        <f t="shared" si="1401"/>
        <v>Inviable Sanitariamente</v>
      </c>
      <c r="SUW476" s="44" t="str">
        <f t="shared" si="1401"/>
        <v>Inviable Sanitariamente</v>
      </c>
      <c r="SUX476" s="44" t="str">
        <f t="shared" si="1401"/>
        <v>Inviable Sanitariamente</v>
      </c>
      <c r="SUY476" s="44" t="str">
        <f t="shared" si="1401"/>
        <v>Inviable Sanitariamente</v>
      </c>
      <c r="SUZ476" s="44" t="str">
        <f t="shared" si="1401"/>
        <v>Inviable Sanitariamente</v>
      </c>
      <c r="SVA476" s="44" t="str">
        <f t="shared" si="1401"/>
        <v>Inviable Sanitariamente</v>
      </c>
      <c r="SVB476" s="44" t="str">
        <f t="shared" si="1401"/>
        <v>Inviable Sanitariamente</v>
      </c>
      <c r="SVC476" s="44" t="str">
        <f t="shared" si="1401"/>
        <v>Inviable Sanitariamente</v>
      </c>
      <c r="SVD476" s="44" t="str">
        <f t="shared" si="1402"/>
        <v>Inviable Sanitariamente</v>
      </c>
      <c r="SVE476" s="44" t="str">
        <f t="shared" si="1402"/>
        <v>Inviable Sanitariamente</v>
      </c>
      <c r="SVF476" s="44" t="str">
        <f t="shared" si="1402"/>
        <v>Inviable Sanitariamente</v>
      </c>
      <c r="SVG476" s="44" t="str">
        <f t="shared" si="1402"/>
        <v>Inviable Sanitariamente</v>
      </c>
      <c r="SVH476" s="44" t="str">
        <f t="shared" si="1402"/>
        <v>Inviable Sanitariamente</v>
      </c>
      <c r="SVI476" s="44" t="str">
        <f t="shared" si="1402"/>
        <v>Inviable Sanitariamente</v>
      </c>
      <c r="SVJ476" s="44" t="str">
        <f t="shared" si="1402"/>
        <v>Inviable Sanitariamente</v>
      </c>
      <c r="SVK476" s="44" t="str">
        <f t="shared" si="1402"/>
        <v>Inviable Sanitariamente</v>
      </c>
      <c r="SVL476" s="44" t="str">
        <f t="shared" si="1402"/>
        <v>Inviable Sanitariamente</v>
      </c>
      <c r="SVM476" s="44" t="str">
        <f t="shared" si="1402"/>
        <v>Inviable Sanitariamente</v>
      </c>
      <c r="SVN476" s="44" t="str">
        <f t="shared" si="1403"/>
        <v>Inviable Sanitariamente</v>
      </c>
      <c r="SVO476" s="44" t="str">
        <f t="shared" si="1403"/>
        <v>Inviable Sanitariamente</v>
      </c>
      <c r="SVP476" s="44" t="str">
        <f t="shared" si="1403"/>
        <v>Inviable Sanitariamente</v>
      </c>
      <c r="SVQ476" s="44" t="str">
        <f t="shared" si="1403"/>
        <v>Inviable Sanitariamente</v>
      </c>
      <c r="SVR476" s="44" t="str">
        <f t="shared" si="1403"/>
        <v>Inviable Sanitariamente</v>
      </c>
      <c r="SVS476" s="44" t="str">
        <f t="shared" si="1403"/>
        <v>Inviable Sanitariamente</v>
      </c>
      <c r="SVT476" s="44" t="str">
        <f t="shared" si="1403"/>
        <v>Inviable Sanitariamente</v>
      </c>
      <c r="SVU476" s="44" t="str">
        <f t="shared" si="1403"/>
        <v>Inviable Sanitariamente</v>
      </c>
      <c r="SVV476" s="44" t="str">
        <f t="shared" si="1403"/>
        <v>Inviable Sanitariamente</v>
      </c>
      <c r="SVW476" s="44" t="str">
        <f t="shared" si="1403"/>
        <v>Inviable Sanitariamente</v>
      </c>
      <c r="SVX476" s="44" t="str">
        <f t="shared" si="1404"/>
        <v>Inviable Sanitariamente</v>
      </c>
      <c r="SVY476" s="44" t="str">
        <f t="shared" si="1404"/>
        <v>Inviable Sanitariamente</v>
      </c>
      <c r="SVZ476" s="44" t="str">
        <f t="shared" si="1404"/>
        <v>Inviable Sanitariamente</v>
      </c>
      <c r="SWA476" s="44" t="str">
        <f t="shared" si="1404"/>
        <v>Inviable Sanitariamente</v>
      </c>
      <c r="SWB476" s="44" t="str">
        <f t="shared" si="1404"/>
        <v>Inviable Sanitariamente</v>
      </c>
      <c r="SWC476" s="44" t="str">
        <f t="shared" si="1404"/>
        <v>Inviable Sanitariamente</v>
      </c>
      <c r="SWD476" s="44" t="str">
        <f t="shared" si="1404"/>
        <v>Inviable Sanitariamente</v>
      </c>
      <c r="SWE476" s="44" t="str">
        <f t="shared" si="1404"/>
        <v>Inviable Sanitariamente</v>
      </c>
      <c r="SWF476" s="44" t="str">
        <f t="shared" si="1404"/>
        <v>Inviable Sanitariamente</v>
      </c>
      <c r="SWG476" s="44" t="str">
        <f t="shared" si="1404"/>
        <v>Inviable Sanitariamente</v>
      </c>
      <c r="SWH476" s="44" t="str">
        <f t="shared" si="1405"/>
        <v>Inviable Sanitariamente</v>
      </c>
      <c r="SWI476" s="44" t="str">
        <f t="shared" si="1405"/>
        <v>Inviable Sanitariamente</v>
      </c>
      <c r="SWJ476" s="44" t="str">
        <f t="shared" si="1405"/>
        <v>Inviable Sanitariamente</v>
      </c>
      <c r="SWK476" s="44" t="str">
        <f t="shared" si="1405"/>
        <v>Inviable Sanitariamente</v>
      </c>
      <c r="SWL476" s="44" t="str">
        <f t="shared" si="1405"/>
        <v>Inviable Sanitariamente</v>
      </c>
      <c r="SWM476" s="44" t="str">
        <f t="shared" si="1405"/>
        <v>Inviable Sanitariamente</v>
      </c>
      <c r="SWN476" s="44" t="str">
        <f t="shared" si="1405"/>
        <v>Inviable Sanitariamente</v>
      </c>
      <c r="SWO476" s="44" t="str">
        <f t="shared" si="1405"/>
        <v>Inviable Sanitariamente</v>
      </c>
      <c r="SWP476" s="44" t="str">
        <f t="shared" si="1405"/>
        <v>Inviable Sanitariamente</v>
      </c>
      <c r="SWQ476" s="44" t="str">
        <f t="shared" si="1405"/>
        <v>Inviable Sanitariamente</v>
      </c>
      <c r="SWR476" s="44" t="str">
        <f t="shared" si="1406"/>
        <v>Inviable Sanitariamente</v>
      </c>
      <c r="SWS476" s="44" t="str">
        <f t="shared" si="1406"/>
        <v>Inviable Sanitariamente</v>
      </c>
      <c r="SWT476" s="44" t="str">
        <f t="shared" si="1406"/>
        <v>Inviable Sanitariamente</v>
      </c>
      <c r="SWU476" s="44" t="str">
        <f t="shared" si="1406"/>
        <v>Inviable Sanitariamente</v>
      </c>
      <c r="SWV476" s="44" t="str">
        <f t="shared" si="1406"/>
        <v>Inviable Sanitariamente</v>
      </c>
      <c r="SWW476" s="44" t="str">
        <f t="shared" si="1406"/>
        <v>Inviable Sanitariamente</v>
      </c>
      <c r="SWX476" s="44" t="str">
        <f t="shared" si="1406"/>
        <v>Inviable Sanitariamente</v>
      </c>
      <c r="SWY476" s="44" t="str">
        <f t="shared" si="1406"/>
        <v>Inviable Sanitariamente</v>
      </c>
      <c r="SWZ476" s="44" t="str">
        <f t="shared" si="1406"/>
        <v>Inviable Sanitariamente</v>
      </c>
      <c r="SXA476" s="44" t="str">
        <f t="shared" si="1406"/>
        <v>Inviable Sanitariamente</v>
      </c>
      <c r="SXB476" s="44" t="str">
        <f t="shared" si="1407"/>
        <v>Inviable Sanitariamente</v>
      </c>
      <c r="SXC476" s="44" t="str">
        <f t="shared" si="1407"/>
        <v>Inviable Sanitariamente</v>
      </c>
      <c r="SXD476" s="44" t="str">
        <f t="shared" si="1407"/>
        <v>Inviable Sanitariamente</v>
      </c>
      <c r="SXE476" s="44" t="str">
        <f t="shared" si="1407"/>
        <v>Inviable Sanitariamente</v>
      </c>
      <c r="SXF476" s="44" t="str">
        <f t="shared" si="1407"/>
        <v>Inviable Sanitariamente</v>
      </c>
      <c r="SXG476" s="44" t="str">
        <f t="shared" si="1407"/>
        <v>Inviable Sanitariamente</v>
      </c>
      <c r="SXH476" s="44" t="str">
        <f t="shared" si="1407"/>
        <v>Inviable Sanitariamente</v>
      </c>
      <c r="SXI476" s="44" t="str">
        <f t="shared" si="1407"/>
        <v>Inviable Sanitariamente</v>
      </c>
      <c r="SXJ476" s="44" t="str">
        <f t="shared" si="1407"/>
        <v>Inviable Sanitariamente</v>
      </c>
      <c r="SXK476" s="44" t="str">
        <f t="shared" si="1407"/>
        <v>Inviable Sanitariamente</v>
      </c>
      <c r="SXL476" s="44" t="str">
        <f t="shared" si="1408"/>
        <v>Inviable Sanitariamente</v>
      </c>
      <c r="SXM476" s="44" t="str">
        <f t="shared" si="1408"/>
        <v>Inviable Sanitariamente</v>
      </c>
      <c r="SXN476" s="44" t="str">
        <f t="shared" si="1408"/>
        <v>Inviable Sanitariamente</v>
      </c>
      <c r="SXO476" s="44" t="str">
        <f t="shared" si="1408"/>
        <v>Inviable Sanitariamente</v>
      </c>
      <c r="SXP476" s="44" t="str">
        <f t="shared" si="1408"/>
        <v>Inviable Sanitariamente</v>
      </c>
      <c r="SXQ476" s="44" t="str">
        <f t="shared" si="1408"/>
        <v>Inviable Sanitariamente</v>
      </c>
      <c r="SXR476" s="44" t="str">
        <f t="shared" si="1408"/>
        <v>Inviable Sanitariamente</v>
      </c>
      <c r="SXS476" s="44" t="str">
        <f t="shared" si="1408"/>
        <v>Inviable Sanitariamente</v>
      </c>
      <c r="SXT476" s="44" t="str">
        <f t="shared" si="1408"/>
        <v>Inviable Sanitariamente</v>
      </c>
      <c r="SXU476" s="44" t="str">
        <f t="shared" si="1408"/>
        <v>Inviable Sanitariamente</v>
      </c>
      <c r="SXV476" s="44" t="str">
        <f t="shared" si="1409"/>
        <v>Inviable Sanitariamente</v>
      </c>
      <c r="SXW476" s="44" t="str">
        <f t="shared" si="1409"/>
        <v>Inviable Sanitariamente</v>
      </c>
      <c r="SXX476" s="44" t="str">
        <f t="shared" si="1409"/>
        <v>Inviable Sanitariamente</v>
      </c>
      <c r="SXY476" s="44" t="str">
        <f t="shared" si="1409"/>
        <v>Inviable Sanitariamente</v>
      </c>
      <c r="SXZ476" s="44" t="str">
        <f t="shared" si="1409"/>
        <v>Inviable Sanitariamente</v>
      </c>
      <c r="SYA476" s="44" t="str">
        <f t="shared" si="1409"/>
        <v>Inviable Sanitariamente</v>
      </c>
      <c r="SYB476" s="44" t="str">
        <f t="shared" si="1409"/>
        <v>Inviable Sanitariamente</v>
      </c>
      <c r="SYC476" s="44" t="str">
        <f t="shared" si="1409"/>
        <v>Inviable Sanitariamente</v>
      </c>
      <c r="SYD476" s="44" t="str">
        <f t="shared" si="1409"/>
        <v>Inviable Sanitariamente</v>
      </c>
      <c r="SYE476" s="44" t="str">
        <f t="shared" si="1409"/>
        <v>Inviable Sanitariamente</v>
      </c>
      <c r="SYF476" s="44" t="str">
        <f t="shared" si="1410"/>
        <v>Inviable Sanitariamente</v>
      </c>
      <c r="SYG476" s="44" t="str">
        <f t="shared" si="1410"/>
        <v>Inviable Sanitariamente</v>
      </c>
      <c r="SYH476" s="44" t="str">
        <f t="shared" si="1410"/>
        <v>Inviable Sanitariamente</v>
      </c>
      <c r="SYI476" s="44" t="str">
        <f t="shared" si="1410"/>
        <v>Inviable Sanitariamente</v>
      </c>
      <c r="SYJ476" s="44" t="str">
        <f t="shared" si="1410"/>
        <v>Inviable Sanitariamente</v>
      </c>
      <c r="SYK476" s="44" t="str">
        <f t="shared" si="1410"/>
        <v>Inviable Sanitariamente</v>
      </c>
      <c r="SYL476" s="44" t="str">
        <f t="shared" si="1410"/>
        <v>Inviable Sanitariamente</v>
      </c>
      <c r="SYM476" s="44" t="str">
        <f t="shared" si="1410"/>
        <v>Inviable Sanitariamente</v>
      </c>
      <c r="SYN476" s="44" t="str">
        <f t="shared" si="1410"/>
        <v>Inviable Sanitariamente</v>
      </c>
      <c r="SYO476" s="44" t="str">
        <f t="shared" si="1410"/>
        <v>Inviable Sanitariamente</v>
      </c>
      <c r="SYP476" s="44" t="str">
        <f t="shared" si="1411"/>
        <v>Inviable Sanitariamente</v>
      </c>
      <c r="SYQ476" s="44" t="str">
        <f t="shared" si="1411"/>
        <v>Inviable Sanitariamente</v>
      </c>
      <c r="SYR476" s="44" t="str">
        <f t="shared" si="1411"/>
        <v>Inviable Sanitariamente</v>
      </c>
      <c r="SYS476" s="44" t="str">
        <f t="shared" si="1411"/>
        <v>Inviable Sanitariamente</v>
      </c>
      <c r="SYT476" s="44" t="str">
        <f t="shared" si="1411"/>
        <v>Inviable Sanitariamente</v>
      </c>
      <c r="SYU476" s="44" t="str">
        <f t="shared" si="1411"/>
        <v>Inviable Sanitariamente</v>
      </c>
      <c r="SYV476" s="44" t="str">
        <f t="shared" si="1411"/>
        <v>Inviable Sanitariamente</v>
      </c>
      <c r="SYW476" s="44" t="str">
        <f t="shared" si="1411"/>
        <v>Inviable Sanitariamente</v>
      </c>
      <c r="SYX476" s="44" t="str">
        <f t="shared" si="1411"/>
        <v>Inviable Sanitariamente</v>
      </c>
      <c r="SYY476" s="44" t="str">
        <f t="shared" si="1411"/>
        <v>Inviable Sanitariamente</v>
      </c>
      <c r="SYZ476" s="44" t="str">
        <f t="shared" si="1412"/>
        <v>Inviable Sanitariamente</v>
      </c>
      <c r="SZA476" s="44" t="str">
        <f t="shared" si="1412"/>
        <v>Inviable Sanitariamente</v>
      </c>
      <c r="SZB476" s="44" t="str">
        <f t="shared" si="1412"/>
        <v>Inviable Sanitariamente</v>
      </c>
      <c r="SZC476" s="44" t="str">
        <f t="shared" si="1412"/>
        <v>Inviable Sanitariamente</v>
      </c>
      <c r="SZD476" s="44" t="str">
        <f t="shared" si="1412"/>
        <v>Inviable Sanitariamente</v>
      </c>
      <c r="SZE476" s="44" t="str">
        <f t="shared" si="1412"/>
        <v>Inviable Sanitariamente</v>
      </c>
      <c r="SZF476" s="44" t="str">
        <f t="shared" si="1412"/>
        <v>Inviable Sanitariamente</v>
      </c>
      <c r="SZG476" s="44" t="str">
        <f t="shared" si="1412"/>
        <v>Inviable Sanitariamente</v>
      </c>
      <c r="SZH476" s="44" t="str">
        <f t="shared" si="1412"/>
        <v>Inviable Sanitariamente</v>
      </c>
      <c r="SZI476" s="44" t="str">
        <f t="shared" si="1412"/>
        <v>Inviable Sanitariamente</v>
      </c>
      <c r="SZJ476" s="44" t="str">
        <f t="shared" si="1413"/>
        <v>Inviable Sanitariamente</v>
      </c>
      <c r="SZK476" s="44" t="str">
        <f t="shared" si="1413"/>
        <v>Inviable Sanitariamente</v>
      </c>
      <c r="SZL476" s="44" t="str">
        <f t="shared" si="1413"/>
        <v>Inviable Sanitariamente</v>
      </c>
      <c r="SZM476" s="44" t="str">
        <f t="shared" si="1413"/>
        <v>Inviable Sanitariamente</v>
      </c>
      <c r="SZN476" s="44" t="str">
        <f t="shared" si="1413"/>
        <v>Inviable Sanitariamente</v>
      </c>
      <c r="SZO476" s="44" t="str">
        <f t="shared" si="1413"/>
        <v>Inviable Sanitariamente</v>
      </c>
      <c r="SZP476" s="44" t="str">
        <f t="shared" si="1413"/>
        <v>Inviable Sanitariamente</v>
      </c>
      <c r="SZQ476" s="44" t="str">
        <f t="shared" si="1413"/>
        <v>Inviable Sanitariamente</v>
      </c>
      <c r="SZR476" s="44" t="str">
        <f t="shared" si="1413"/>
        <v>Inviable Sanitariamente</v>
      </c>
      <c r="SZS476" s="44" t="str">
        <f t="shared" si="1413"/>
        <v>Inviable Sanitariamente</v>
      </c>
      <c r="SZT476" s="44" t="str">
        <f t="shared" si="1414"/>
        <v>Inviable Sanitariamente</v>
      </c>
      <c r="SZU476" s="44" t="str">
        <f t="shared" si="1414"/>
        <v>Inviable Sanitariamente</v>
      </c>
      <c r="SZV476" s="44" t="str">
        <f t="shared" si="1414"/>
        <v>Inviable Sanitariamente</v>
      </c>
      <c r="SZW476" s="44" t="str">
        <f t="shared" si="1414"/>
        <v>Inviable Sanitariamente</v>
      </c>
      <c r="SZX476" s="44" t="str">
        <f t="shared" si="1414"/>
        <v>Inviable Sanitariamente</v>
      </c>
      <c r="SZY476" s="44" t="str">
        <f t="shared" si="1414"/>
        <v>Inviable Sanitariamente</v>
      </c>
      <c r="SZZ476" s="44" t="str">
        <f t="shared" si="1414"/>
        <v>Inviable Sanitariamente</v>
      </c>
      <c r="TAA476" s="44" t="str">
        <f t="shared" si="1414"/>
        <v>Inviable Sanitariamente</v>
      </c>
      <c r="TAB476" s="44" t="str">
        <f t="shared" si="1414"/>
        <v>Inviable Sanitariamente</v>
      </c>
      <c r="TAC476" s="44" t="str">
        <f t="shared" si="1414"/>
        <v>Inviable Sanitariamente</v>
      </c>
      <c r="TAD476" s="44" t="str">
        <f t="shared" si="1415"/>
        <v>Inviable Sanitariamente</v>
      </c>
      <c r="TAE476" s="44" t="str">
        <f t="shared" si="1415"/>
        <v>Inviable Sanitariamente</v>
      </c>
      <c r="TAF476" s="44" t="str">
        <f t="shared" si="1415"/>
        <v>Inviable Sanitariamente</v>
      </c>
      <c r="TAG476" s="44" t="str">
        <f t="shared" si="1415"/>
        <v>Inviable Sanitariamente</v>
      </c>
      <c r="TAH476" s="44" t="str">
        <f t="shared" si="1415"/>
        <v>Inviable Sanitariamente</v>
      </c>
      <c r="TAI476" s="44" t="str">
        <f t="shared" si="1415"/>
        <v>Inviable Sanitariamente</v>
      </c>
      <c r="TAJ476" s="44" t="str">
        <f t="shared" si="1415"/>
        <v>Inviable Sanitariamente</v>
      </c>
      <c r="TAK476" s="44" t="str">
        <f t="shared" si="1415"/>
        <v>Inviable Sanitariamente</v>
      </c>
      <c r="TAL476" s="44" t="str">
        <f t="shared" si="1415"/>
        <v>Inviable Sanitariamente</v>
      </c>
      <c r="TAM476" s="44" t="str">
        <f t="shared" si="1415"/>
        <v>Inviable Sanitariamente</v>
      </c>
      <c r="TAN476" s="44" t="str">
        <f t="shared" si="1416"/>
        <v>Inviable Sanitariamente</v>
      </c>
      <c r="TAO476" s="44" t="str">
        <f t="shared" si="1416"/>
        <v>Inviable Sanitariamente</v>
      </c>
      <c r="TAP476" s="44" t="str">
        <f t="shared" si="1416"/>
        <v>Inviable Sanitariamente</v>
      </c>
      <c r="TAQ476" s="44" t="str">
        <f t="shared" si="1416"/>
        <v>Inviable Sanitariamente</v>
      </c>
      <c r="TAR476" s="44" t="str">
        <f t="shared" si="1416"/>
        <v>Inviable Sanitariamente</v>
      </c>
      <c r="TAS476" s="44" t="str">
        <f t="shared" si="1416"/>
        <v>Inviable Sanitariamente</v>
      </c>
      <c r="TAT476" s="44" t="str">
        <f t="shared" si="1416"/>
        <v>Inviable Sanitariamente</v>
      </c>
      <c r="TAU476" s="44" t="str">
        <f t="shared" si="1416"/>
        <v>Inviable Sanitariamente</v>
      </c>
      <c r="TAV476" s="44" t="str">
        <f t="shared" si="1416"/>
        <v>Inviable Sanitariamente</v>
      </c>
      <c r="TAW476" s="44" t="str">
        <f t="shared" si="1416"/>
        <v>Inviable Sanitariamente</v>
      </c>
      <c r="TAX476" s="44" t="str">
        <f t="shared" si="1417"/>
        <v>Inviable Sanitariamente</v>
      </c>
      <c r="TAY476" s="44" t="str">
        <f t="shared" si="1417"/>
        <v>Inviable Sanitariamente</v>
      </c>
      <c r="TAZ476" s="44" t="str">
        <f t="shared" si="1417"/>
        <v>Inviable Sanitariamente</v>
      </c>
      <c r="TBA476" s="44" t="str">
        <f t="shared" si="1417"/>
        <v>Inviable Sanitariamente</v>
      </c>
      <c r="TBB476" s="44" t="str">
        <f t="shared" si="1417"/>
        <v>Inviable Sanitariamente</v>
      </c>
      <c r="TBC476" s="44" t="str">
        <f t="shared" si="1417"/>
        <v>Inviable Sanitariamente</v>
      </c>
      <c r="TBD476" s="44" t="str">
        <f t="shared" si="1417"/>
        <v>Inviable Sanitariamente</v>
      </c>
      <c r="TBE476" s="44" t="str">
        <f t="shared" si="1417"/>
        <v>Inviable Sanitariamente</v>
      </c>
      <c r="TBF476" s="44" t="str">
        <f t="shared" si="1417"/>
        <v>Inviable Sanitariamente</v>
      </c>
      <c r="TBG476" s="44" t="str">
        <f t="shared" si="1417"/>
        <v>Inviable Sanitariamente</v>
      </c>
      <c r="TBH476" s="44" t="str">
        <f t="shared" si="1418"/>
        <v>Inviable Sanitariamente</v>
      </c>
      <c r="TBI476" s="44" t="str">
        <f t="shared" si="1418"/>
        <v>Inviable Sanitariamente</v>
      </c>
      <c r="TBJ476" s="44" t="str">
        <f t="shared" si="1418"/>
        <v>Inviable Sanitariamente</v>
      </c>
      <c r="TBK476" s="44" t="str">
        <f t="shared" si="1418"/>
        <v>Inviable Sanitariamente</v>
      </c>
      <c r="TBL476" s="44" t="str">
        <f t="shared" si="1418"/>
        <v>Inviable Sanitariamente</v>
      </c>
      <c r="TBM476" s="44" t="str">
        <f t="shared" si="1418"/>
        <v>Inviable Sanitariamente</v>
      </c>
      <c r="TBN476" s="44" t="str">
        <f t="shared" si="1418"/>
        <v>Inviable Sanitariamente</v>
      </c>
      <c r="TBO476" s="44" t="str">
        <f t="shared" si="1418"/>
        <v>Inviable Sanitariamente</v>
      </c>
      <c r="TBP476" s="44" t="str">
        <f t="shared" si="1418"/>
        <v>Inviable Sanitariamente</v>
      </c>
      <c r="TBQ476" s="44" t="str">
        <f t="shared" si="1418"/>
        <v>Inviable Sanitariamente</v>
      </c>
      <c r="TBR476" s="44" t="str">
        <f t="shared" si="1419"/>
        <v>Inviable Sanitariamente</v>
      </c>
      <c r="TBS476" s="44" t="str">
        <f t="shared" si="1419"/>
        <v>Inviable Sanitariamente</v>
      </c>
      <c r="TBT476" s="44" t="str">
        <f t="shared" si="1419"/>
        <v>Inviable Sanitariamente</v>
      </c>
      <c r="TBU476" s="44" t="str">
        <f t="shared" si="1419"/>
        <v>Inviable Sanitariamente</v>
      </c>
      <c r="TBV476" s="44" t="str">
        <f t="shared" si="1419"/>
        <v>Inviable Sanitariamente</v>
      </c>
      <c r="TBW476" s="44" t="str">
        <f t="shared" si="1419"/>
        <v>Inviable Sanitariamente</v>
      </c>
      <c r="TBX476" s="44" t="str">
        <f t="shared" si="1419"/>
        <v>Inviable Sanitariamente</v>
      </c>
      <c r="TBY476" s="44" t="str">
        <f t="shared" si="1419"/>
        <v>Inviable Sanitariamente</v>
      </c>
      <c r="TBZ476" s="44" t="str">
        <f t="shared" si="1419"/>
        <v>Inviable Sanitariamente</v>
      </c>
      <c r="TCA476" s="44" t="str">
        <f t="shared" si="1419"/>
        <v>Inviable Sanitariamente</v>
      </c>
      <c r="TCB476" s="44" t="str">
        <f t="shared" si="1420"/>
        <v>Inviable Sanitariamente</v>
      </c>
      <c r="TCC476" s="44" t="str">
        <f t="shared" si="1420"/>
        <v>Inviable Sanitariamente</v>
      </c>
      <c r="TCD476" s="44" t="str">
        <f t="shared" si="1420"/>
        <v>Inviable Sanitariamente</v>
      </c>
      <c r="TCE476" s="44" t="str">
        <f t="shared" si="1420"/>
        <v>Inviable Sanitariamente</v>
      </c>
      <c r="TCF476" s="44" t="str">
        <f t="shared" si="1420"/>
        <v>Inviable Sanitariamente</v>
      </c>
      <c r="TCG476" s="44" t="str">
        <f t="shared" si="1420"/>
        <v>Inviable Sanitariamente</v>
      </c>
      <c r="TCH476" s="44" t="str">
        <f t="shared" si="1420"/>
        <v>Inviable Sanitariamente</v>
      </c>
      <c r="TCI476" s="44" t="str">
        <f t="shared" si="1420"/>
        <v>Inviable Sanitariamente</v>
      </c>
      <c r="TCJ476" s="44" t="str">
        <f t="shared" si="1420"/>
        <v>Inviable Sanitariamente</v>
      </c>
      <c r="TCK476" s="44" t="str">
        <f t="shared" si="1420"/>
        <v>Inviable Sanitariamente</v>
      </c>
      <c r="TCL476" s="44" t="str">
        <f t="shared" si="1421"/>
        <v>Inviable Sanitariamente</v>
      </c>
      <c r="TCM476" s="44" t="str">
        <f t="shared" si="1421"/>
        <v>Inviable Sanitariamente</v>
      </c>
      <c r="TCN476" s="44" t="str">
        <f t="shared" si="1421"/>
        <v>Inviable Sanitariamente</v>
      </c>
      <c r="TCO476" s="44" t="str">
        <f t="shared" si="1421"/>
        <v>Inviable Sanitariamente</v>
      </c>
      <c r="TCP476" s="44" t="str">
        <f t="shared" si="1421"/>
        <v>Inviable Sanitariamente</v>
      </c>
      <c r="TCQ476" s="44" t="str">
        <f t="shared" si="1421"/>
        <v>Inviable Sanitariamente</v>
      </c>
      <c r="TCR476" s="44" t="str">
        <f t="shared" si="1421"/>
        <v>Inviable Sanitariamente</v>
      </c>
      <c r="TCS476" s="44" t="str">
        <f t="shared" si="1421"/>
        <v>Inviable Sanitariamente</v>
      </c>
      <c r="TCT476" s="44" t="str">
        <f t="shared" si="1421"/>
        <v>Inviable Sanitariamente</v>
      </c>
      <c r="TCU476" s="44" t="str">
        <f t="shared" si="1421"/>
        <v>Inviable Sanitariamente</v>
      </c>
      <c r="TCV476" s="44" t="str">
        <f t="shared" si="1422"/>
        <v>Inviable Sanitariamente</v>
      </c>
      <c r="TCW476" s="44" t="str">
        <f t="shared" si="1422"/>
        <v>Inviable Sanitariamente</v>
      </c>
      <c r="TCX476" s="44" t="str">
        <f t="shared" si="1422"/>
        <v>Inviable Sanitariamente</v>
      </c>
      <c r="TCY476" s="44" t="str">
        <f t="shared" si="1422"/>
        <v>Inviable Sanitariamente</v>
      </c>
      <c r="TCZ476" s="44" t="str">
        <f t="shared" si="1422"/>
        <v>Inviable Sanitariamente</v>
      </c>
      <c r="TDA476" s="44" t="str">
        <f t="shared" si="1422"/>
        <v>Inviable Sanitariamente</v>
      </c>
      <c r="TDB476" s="44" t="str">
        <f t="shared" si="1422"/>
        <v>Inviable Sanitariamente</v>
      </c>
      <c r="TDC476" s="44" t="str">
        <f t="shared" si="1422"/>
        <v>Inviable Sanitariamente</v>
      </c>
      <c r="TDD476" s="44" t="str">
        <f t="shared" si="1422"/>
        <v>Inviable Sanitariamente</v>
      </c>
      <c r="TDE476" s="44" t="str">
        <f t="shared" si="1422"/>
        <v>Inviable Sanitariamente</v>
      </c>
      <c r="TDF476" s="44" t="str">
        <f t="shared" si="1423"/>
        <v>Inviable Sanitariamente</v>
      </c>
      <c r="TDG476" s="44" t="str">
        <f t="shared" si="1423"/>
        <v>Inviable Sanitariamente</v>
      </c>
      <c r="TDH476" s="44" t="str">
        <f t="shared" si="1423"/>
        <v>Inviable Sanitariamente</v>
      </c>
      <c r="TDI476" s="44" t="str">
        <f t="shared" si="1423"/>
        <v>Inviable Sanitariamente</v>
      </c>
      <c r="TDJ476" s="44" t="str">
        <f t="shared" si="1423"/>
        <v>Inviable Sanitariamente</v>
      </c>
      <c r="TDK476" s="44" t="str">
        <f t="shared" si="1423"/>
        <v>Inviable Sanitariamente</v>
      </c>
      <c r="TDL476" s="44" t="str">
        <f t="shared" si="1423"/>
        <v>Inviable Sanitariamente</v>
      </c>
      <c r="TDM476" s="44" t="str">
        <f t="shared" si="1423"/>
        <v>Inviable Sanitariamente</v>
      </c>
      <c r="TDN476" s="44" t="str">
        <f t="shared" si="1423"/>
        <v>Inviable Sanitariamente</v>
      </c>
      <c r="TDO476" s="44" t="str">
        <f t="shared" si="1423"/>
        <v>Inviable Sanitariamente</v>
      </c>
      <c r="TDP476" s="44" t="str">
        <f t="shared" si="1424"/>
        <v>Inviable Sanitariamente</v>
      </c>
      <c r="TDQ476" s="44" t="str">
        <f t="shared" si="1424"/>
        <v>Inviable Sanitariamente</v>
      </c>
      <c r="TDR476" s="44" t="str">
        <f t="shared" si="1424"/>
        <v>Inviable Sanitariamente</v>
      </c>
      <c r="TDS476" s="44" t="str">
        <f t="shared" si="1424"/>
        <v>Inviable Sanitariamente</v>
      </c>
      <c r="TDT476" s="44" t="str">
        <f t="shared" si="1424"/>
        <v>Inviable Sanitariamente</v>
      </c>
      <c r="TDU476" s="44" t="str">
        <f t="shared" si="1424"/>
        <v>Inviable Sanitariamente</v>
      </c>
      <c r="TDV476" s="44" t="str">
        <f t="shared" si="1424"/>
        <v>Inviable Sanitariamente</v>
      </c>
      <c r="TDW476" s="44" t="str">
        <f t="shared" si="1424"/>
        <v>Inviable Sanitariamente</v>
      </c>
      <c r="TDX476" s="44" t="str">
        <f t="shared" si="1424"/>
        <v>Inviable Sanitariamente</v>
      </c>
      <c r="TDY476" s="44" t="str">
        <f t="shared" si="1424"/>
        <v>Inviable Sanitariamente</v>
      </c>
      <c r="TDZ476" s="44" t="str">
        <f t="shared" si="1425"/>
        <v>Inviable Sanitariamente</v>
      </c>
      <c r="TEA476" s="44" t="str">
        <f t="shared" si="1425"/>
        <v>Inviable Sanitariamente</v>
      </c>
      <c r="TEB476" s="44" t="str">
        <f t="shared" si="1425"/>
        <v>Inviable Sanitariamente</v>
      </c>
      <c r="TEC476" s="44" t="str">
        <f t="shared" si="1425"/>
        <v>Inviable Sanitariamente</v>
      </c>
      <c r="TED476" s="44" t="str">
        <f t="shared" si="1425"/>
        <v>Inviable Sanitariamente</v>
      </c>
      <c r="TEE476" s="44" t="str">
        <f t="shared" si="1425"/>
        <v>Inviable Sanitariamente</v>
      </c>
      <c r="TEF476" s="44" t="str">
        <f t="shared" si="1425"/>
        <v>Inviable Sanitariamente</v>
      </c>
      <c r="TEG476" s="44" t="str">
        <f t="shared" si="1425"/>
        <v>Inviable Sanitariamente</v>
      </c>
      <c r="TEH476" s="44" t="str">
        <f t="shared" si="1425"/>
        <v>Inviable Sanitariamente</v>
      </c>
      <c r="TEI476" s="44" t="str">
        <f t="shared" si="1425"/>
        <v>Inviable Sanitariamente</v>
      </c>
      <c r="TEJ476" s="44" t="str">
        <f t="shared" si="1426"/>
        <v>Inviable Sanitariamente</v>
      </c>
      <c r="TEK476" s="44" t="str">
        <f t="shared" si="1426"/>
        <v>Inviable Sanitariamente</v>
      </c>
      <c r="TEL476" s="44" t="str">
        <f t="shared" si="1426"/>
        <v>Inviable Sanitariamente</v>
      </c>
      <c r="TEM476" s="44" t="str">
        <f t="shared" si="1426"/>
        <v>Inviable Sanitariamente</v>
      </c>
      <c r="TEN476" s="44" t="str">
        <f t="shared" si="1426"/>
        <v>Inviable Sanitariamente</v>
      </c>
      <c r="TEO476" s="44" t="str">
        <f t="shared" si="1426"/>
        <v>Inviable Sanitariamente</v>
      </c>
      <c r="TEP476" s="44" t="str">
        <f t="shared" si="1426"/>
        <v>Inviable Sanitariamente</v>
      </c>
      <c r="TEQ476" s="44" t="str">
        <f t="shared" si="1426"/>
        <v>Inviable Sanitariamente</v>
      </c>
      <c r="TER476" s="44" t="str">
        <f t="shared" si="1426"/>
        <v>Inviable Sanitariamente</v>
      </c>
      <c r="TES476" s="44" t="str">
        <f t="shared" si="1426"/>
        <v>Inviable Sanitariamente</v>
      </c>
      <c r="TET476" s="44" t="str">
        <f t="shared" si="1427"/>
        <v>Inviable Sanitariamente</v>
      </c>
      <c r="TEU476" s="44" t="str">
        <f t="shared" si="1427"/>
        <v>Inviable Sanitariamente</v>
      </c>
      <c r="TEV476" s="44" t="str">
        <f t="shared" si="1427"/>
        <v>Inviable Sanitariamente</v>
      </c>
      <c r="TEW476" s="44" t="str">
        <f t="shared" si="1427"/>
        <v>Inviable Sanitariamente</v>
      </c>
      <c r="TEX476" s="44" t="str">
        <f t="shared" si="1427"/>
        <v>Inviable Sanitariamente</v>
      </c>
      <c r="TEY476" s="44" t="str">
        <f t="shared" si="1427"/>
        <v>Inviable Sanitariamente</v>
      </c>
      <c r="TEZ476" s="44" t="str">
        <f t="shared" si="1427"/>
        <v>Inviable Sanitariamente</v>
      </c>
      <c r="TFA476" s="44" t="str">
        <f t="shared" si="1427"/>
        <v>Inviable Sanitariamente</v>
      </c>
      <c r="TFB476" s="44" t="str">
        <f t="shared" si="1427"/>
        <v>Inviable Sanitariamente</v>
      </c>
      <c r="TFC476" s="44" t="str">
        <f t="shared" si="1427"/>
        <v>Inviable Sanitariamente</v>
      </c>
      <c r="TFD476" s="44" t="str">
        <f t="shared" si="1428"/>
        <v>Inviable Sanitariamente</v>
      </c>
      <c r="TFE476" s="44" t="str">
        <f t="shared" si="1428"/>
        <v>Inviable Sanitariamente</v>
      </c>
      <c r="TFF476" s="44" t="str">
        <f t="shared" si="1428"/>
        <v>Inviable Sanitariamente</v>
      </c>
      <c r="TFG476" s="44" t="str">
        <f t="shared" si="1428"/>
        <v>Inviable Sanitariamente</v>
      </c>
      <c r="TFH476" s="44" t="str">
        <f t="shared" si="1428"/>
        <v>Inviable Sanitariamente</v>
      </c>
      <c r="TFI476" s="44" t="str">
        <f t="shared" si="1428"/>
        <v>Inviable Sanitariamente</v>
      </c>
      <c r="TFJ476" s="44" t="str">
        <f t="shared" si="1428"/>
        <v>Inviable Sanitariamente</v>
      </c>
      <c r="TFK476" s="44" t="str">
        <f t="shared" si="1428"/>
        <v>Inviable Sanitariamente</v>
      </c>
      <c r="TFL476" s="44" t="str">
        <f t="shared" si="1428"/>
        <v>Inviable Sanitariamente</v>
      </c>
      <c r="TFM476" s="44" t="str">
        <f t="shared" si="1428"/>
        <v>Inviable Sanitariamente</v>
      </c>
      <c r="TFN476" s="44" t="str">
        <f t="shared" si="1429"/>
        <v>Inviable Sanitariamente</v>
      </c>
      <c r="TFO476" s="44" t="str">
        <f t="shared" si="1429"/>
        <v>Inviable Sanitariamente</v>
      </c>
      <c r="TFP476" s="44" t="str">
        <f t="shared" si="1429"/>
        <v>Inviable Sanitariamente</v>
      </c>
      <c r="TFQ476" s="44" t="str">
        <f t="shared" si="1429"/>
        <v>Inviable Sanitariamente</v>
      </c>
      <c r="TFR476" s="44" t="str">
        <f t="shared" si="1429"/>
        <v>Inviable Sanitariamente</v>
      </c>
      <c r="TFS476" s="44" t="str">
        <f t="shared" si="1429"/>
        <v>Inviable Sanitariamente</v>
      </c>
      <c r="TFT476" s="44" t="str">
        <f t="shared" si="1429"/>
        <v>Inviable Sanitariamente</v>
      </c>
      <c r="TFU476" s="44" t="str">
        <f t="shared" si="1429"/>
        <v>Inviable Sanitariamente</v>
      </c>
      <c r="TFV476" s="44" t="str">
        <f t="shared" si="1429"/>
        <v>Inviable Sanitariamente</v>
      </c>
      <c r="TFW476" s="44" t="str">
        <f t="shared" si="1429"/>
        <v>Inviable Sanitariamente</v>
      </c>
      <c r="TFX476" s="44" t="str">
        <f t="shared" si="1430"/>
        <v>Inviable Sanitariamente</v>
      </c>
      <c r="TFY476" s="44" t="str">
        <f t="shared" si="1430"/>
        <v>Inviable Sanitariamente</v>
      </c>
      <c r="TFZ476" s="44" t="str">
        <f t="shared" si="1430"/>
        <v>Inviable Sanitariamente</v>
      </c>
      <c r="TGA476" s="44" t="str">
        <f t="shared" si="1430"/>
        <v>Inviable Sanitariamente</v>
      </c>
      <c r="TGB476" s="44" t="str">
        <f t="shared" si="1430"/>
        <v>Inviable Sanitariamente</v>
      </c>
      <c r="TGC476" s="44" t="str">
        <f t="shared" si="1430"/>
        <v>Inviable Sanitariamente</v>
      </c>
      <c r="TGD476" s="44" t="str">
        <f t="shared" si="1430"/>
        <v>Inviable Sanitariamente</v>
      </c>
      <c r="TGE476" s="44" t="str">
        <f t="shared" si="1430"/>
        <v>Inviable Sanitariamente</v>
      </c>
      <c r="TGF476" s="44" t="str">
        <f t="shared" si="1430"/>
        <v>Inviable Sanitariamente</v>
      </c>
      <c r="TGG476" s="44" t="str">
        <f t="shared" si="1430"/>
        <v>Inviable Sanitariamente</v>
      </c>
      <c r="TGH476" s="44" t="str">
        <f t="shared" si="1431"/>
        <v>Inviable Sanitariamente</v>
      </c>
      <c r="TGI476" s="44" t="str">
        <f t="shared" si="1431"/>
        <v>Inviable Sanitariamente</v>
      </c>
      <c r="TGJ476" s="44" t="str">
        <f t="shared" si="1431"/>
        <v>Inviable Sanitariamente</v>
      </c>
      <c r="TGK476" s="44" t="str">
        <f t="shared" si="1431"/>
        <v>Inviable Sanitariamente</v>
      </c>
      <c r="TGL476" s="44" t="str">
        <f t="shared" si="1431"/>
        <v>Inviable Sanitariamente</v>
      </c>
      <c r="TGM476" s="44" t="str">
        <f t="shared" si="1431"/>
        <v>Inviable Sanitariamente</v>
      </c>
      <c r="TGN476" s="44" t="str">
        <f t="shared" si="1431"/>
        <v>Inviable Sanitariamente</v>
      </c>
      <c r="TGO476" s="44" t="str">
        <f t="shared" si="1431"/>
        <v>Inviable Sanitariamente</v>
      </c>
      <c r="TGP476" s="44" t="str">
        <f t="shared" si="1431"/>
        <v>Inviable Sanitariamente</v>
      </c>
      <c r="TGQ476" s="44" t="str">
        <f t="shared" si="1431"/>
        <v>Inviable Sanitariamente</v>
      </c>
      <c r="TGR476" s="44" t="str">
        <f t="shared" si="1432"/>
        <v>Inviable Sanitariamente</v>
      </c>
      <c r="TGS476" s="44" t="str">
        <f t="shared" si="1432"/>
        <v>Inviable Sanitariamente</v>
      </c>
      <c r="TGT476" s="44" t="str">
        <f t="shared" si="1432"/>
        <v>Inviable Sanitariamente</v>
      </c>
      <c r="TGU476" s="44" t="str">
        <f t="shared" si="1432"/>
        <v>Inviable Sanitariamente</v>
      </c>
      <c r="TGV476" s="44" t="str">
        <f t="shared" si="1432"/>
        <v>Inviable Sanitariamente</v>
      </c>
      <c r="TGW476" s="44" t="str">
        <f t="shared" si="1432"/>
        <v>Inviable Sanitariamente</v>
      </c>
      <c r="TGX476" s="44" t="str">
        <f t="shared" si="1432"/>
        <v>Inviable Sanitariamente</v>
      </c>
      <c r="TGY476" s="44" t="str">
        <f t="shared" si="1432"/>
        <v>Inviable Sanitariamente</v>
      </c>
      <c r="TGZ476" s="44" t="str">
        <f t="shared" si="1432"/>
        <v>Inviable Sanitariamente</v>
      </c>
      <c r="THA476" s="44" t="str">
        <f t="shared" si="1432"/>
        <v>Inviable Sanitariamente</v>
      </c>
      <c r="THB476" s="44" t="str">
        <f t="shared" si="1433"/>
        <v>Inviable Sanitariamente</v>
      </c>
      <c r="THC476" s="44" t="str">
        <f t="shared" si="1433"/>
        <v>Inviable Sanitariamente</v>
      </c>
      <c r="THD476" s="44" t="str">
        <f t="shared" si="1433"/>
        <v>Inviable Sanitariamente</v>
      </c>
      <c r="THE476" s="44" t="str">
        <f t="shared" si="1433"/>
        <v>Inviable Sanitariamente</v>
      </c>
      <c r="THF476" s="44" t="str">
        <f t="shared" si="1433"/>
        <v>Inviable Sanitariamente</v>
      </c>
      <c r="THG476" s="44" t="str">
        <f t="shared" si="1433"/>
        <v>Inviable Sanitariamente</v>
      </c>
      <c r="THH476" s="44" t="str">
        <f t="shared" si="1433"/>
        <v>Inviable Sanitariamente</v>
      </c>
      <c r="THI476" s="44" t="str">
        <f t="shared" si="1433"/>
        <v>Inviable Sanitariamente</v>
      </c>
      <c r="THJ476" s="44" t="str">
        <f t="shared" si="1433"/>
        <v>Inviable Sanitariamente</v>
      </c>
      <c r="THK476" s="44" t="str">
        <f t="shared" si="1433"/>
        <v>Inviable Sanitariamente</v>
      </c>
      <c r="THL476" s="44" t="str">
        <f t="shared" si="1434"/>
        <v>Inviable Sanitariamente</v>
      </c>
      <c r="THM476" s="44" t="str">
        <f t="shared" si="1434"/>
        <v>Inviable Sanitariamente</v>
      </c>
      <c r="THN476" s="44" t="str">
        <f t="shared" si="1434"/>
        <v>Inviable Sanitariamente</v>
      </c>
      <c r="THO476" s="44" t="str">
        <f t="shared" si="1434"/>
        <v>Inviable Sanitariamente</v>
      </c>
      <c r="THP476" s="44" t="str">
        <f t="shared" si="1434"/>
        <v>Inviable Sanitariamente</v>
      </c>
      <c r="THQ476" s="44" t="str">
        <f t="shared" si="1434"/>
        <v>Inviable Sanitariamente</v>
      </c>
      <c r="THR476" s="44" t="str">
        <f t="shared" si="1434"/>
        <v>Inviable Sanitariamente</v>
      </c>
      <c r="THS476" s="44" t="str">
        <f t="shared" si="1434"/>
        <v>Inviable Sanitariamente</v>
      </c>
      <c r="THT476" s="44" t="str">
        <f t="shared" si="1434"/>
        <v>Inviable Sanitariamente</v>
      </c>
      <c r="THU476" s="44" t="str">
        <f t="shared" si="1434"/>
        <v>Inviable Sanitariamente</v>
      </c>
      <c r="THV476" s="44" t="str">
        <f t="shared" si="1435"/>
        <v>Inviable Sanitariamente</v>
      </c>
      <c r="THW476" s="44" t="str">
        <f t="shared" si="1435"/>
        <v>Inviable Sanitariamente</v>
      </c>
      <c r="THX476" s="44" t="str">
        <f t="shared" si="1435"/>
        <v>Inviable Sanitariamente</v>
      </c>
      <c r="THY476" s="44" t="str">
        <f t="shared" si="1435"/>
        <v>Inviable Sanitariamente</v>
      </c>
      <c r="THZ476" s="44" t="str">
        <f t="shared" si="1435"/>
        <v>Inviable Sanitariamente</v>
      </c>
      <c r="TIA476" s="44" t="str">
        <f t="shared" si="1435"/>
        <v>Inviable Sanitariamente</v>
      </c>
      <c r="TIB476" s="44" t="str">
        <f t="shared" si="1435"/>
        <v>Inviable Sanitariamente</v>
      </c>
      <c r="TIC476" s="44" t="str">
        <f t="shared" si="1435"/>
        <v>Inviable Sanitariamente</v>
      </c>
      <c r="TID476" s="44" t="str">
        <f t="shared" si="1435"/>
        <v>Inviable Sanitariamente</v>
      </c>
      <c r="TIE476" s="44" t="str">
        <f t="shared" si="1435"/>
        <v>Inviable Sanitariamente</v>
      </c>
      <c r="TIF476" s="44" t="str">
        <f t="shared" si="1436"/>
        <v>Inviable Sanitariamente</v>
      </c>
      <c r="TIG476" s="44" t="str">
        <f t="shared" si="1436"/>
        <v>Inviable Sanitariamente</v>
      </c>
      <c r="TIH476" s="44" t="str">
        <f t="shared" si="1436"/>
        <v>Inviable Sanitariamente</v>
      </c>
      <c r="TII476" s="44" t="str">
        <f t="shared" si="1436"/>
        <v>Inviable Sanitariamente</v>
      </c>
      <c r="TIJ476" s="44" t="str">
        <f t="shared" si="1436"/>
        <v>Inviable Sanitariamente</v>
      </c>
      <c r="TIK476" s="44" t="str">
        <f t="shared" si="1436"/>
        <v>Inviable Sanitariamente</v>
      </c>
      <c r="TIL476" s="44" t="str">
        <f t="shared" si="1436"/>
        <v>Inviable Sanitariamente</v>
      </c>
      <c r="TIM476" s="44" t="str">
        <f t="shared" si="1436"/>
        <v>Inviable Sanitariamente</v>
      </c>
      <c r="TIN476" s="44" t="str">
        <f t="shared" si="1436"/>
        <v>Inviable Sanitariamente</v>
      </c>
      <c r="TIO476" s="44" t="str">
        <f t="shared" si="1436"/>
        <v>Inviable Sanitariamente</v>
      </c>
      <c r="TIP476" s="44" t="str">
        <f t="shared" si="1437"/>
        <v>Inviable Sanitariamente</v>
      </c>
      <c r="TIQ476" s="44" t="str">
        <f t="shared" si="1437"/>
        <v>Inviable Sanitariamente</v>
      </c>
      <c r="TIR476" s="44" t="str">
        <f t="shared" si="1437"/>
        <v>Inviable Sanitariamente</v>
      </c>
      <c r="TIS476" s="44" t="str">
        <f t="shared" si="1437"/>
        <v>Inviable Sanitariamente</v>
      </c>
      <c r="TIT476" s="44" t="str">
        <f t="shared" si="1437"/>
        <v>Inviable Sanitariamente</v>
      </c>
      <c r="TIU476" s="44" t="str">
        <f t="shared" si="1437"/>
        <v>Inviable Sanitariamente</v>
      </c>
      <c r="TIV476" s="44" t="str">
        <f t="shared" si="1437"/>
        <v>Inviable Sanitariamente</v>
      </c>
      <c r="TIW476" s="44" t="str">
        <f t="shared" si="1437"/>
        <v>Inviable Sanitariamente</v>
      </c>
      <c r="TIX476" s="44" t="str">
        <f t="shared" si="1437"/>
        <v>Inviable Sanitariamente</v>
      </c>
      <c r="TIY476" s="44" t="str">
        <f t="shared" si="1437"/>
        <v>Inviable Sanitariamente</v>
      </c>
      <c r="TIZ476" s="44" t="str">
        <f t="shared" si="1438"/>
        <v>Inviable Sanitariamente</v>
      </c>
      <c r="TJA476" s="44" t="str">
        <f t="shared" si="1438"/>
        <v>Inviable Sanitariamente</v>
      </c>
      <c r="TJB476" s="44" t="str">
        <f t="shared" si="1438"/>
        <v>Inviable Sanitariamente</v>
      </c>
      <c r="TJC476" s="44" t="str">
        <f t="shared" si="1438"/>
        <v>Inviable Sanitariamente</v>
      </c>
      <c r="TJD476" s="44" t="str">
        <f t="shared" si="1438"/>
        <v>Inviable Sanitariamente</v>
      </c>
      <c r="TJE476" s="44" t="str">
        <f t="shared" si="1438"/>
        <v>Inviable Sanitariamente</v>
      </c>
      <c r="TJF476" s="44" t="str">
        <f t="shared" si="1438"/>
        <v>Inviable Sanitariamente</v>
      </c>
      <c r="TJG476" s="44" t="str">
        <f t="shared" si="1438"/>
        <v>Inviable Sanitariamente</v>
      </c>
      <c r="TJH476" s="44" t="str">
        <f t="shared" si="1438"/>
        <v>Inviable Sanitariamente</v>
      </c>
      <c r="TJI476" s="44" t="str">
        <f t="shared" si="1438"/>
        <v>Inviable Sanitariamente</v>
      </c>
      <c r="TJJ476" s="44" t="str">
        <f t="shared" si="1439"/>
        <v>Inviable Sanitariamente</v>
      </c>
      <c r="TJK476" s="44" t="str">
        <f t="shared" si="1439"/>
        <v>Inviable Sanitariamente</v>
      </c>
      <c r="TJL476" s="44" t="str">
        <f t="shared" si="1439"/>
        <v>Inviable Sanitariamente</v>
      </c>
      <c r="TJM476" s="44" t="str">
        <f t="shared" si="1439"/>
        <v>Inviable Sanitariamente</v>
      </c>
      <c r="TJN476" s="44" t="str">
        <f t="shared" si="1439"/>
        <v>Inviable Sanitariamente</v>
      </c>
      <c r="TJO476" s="44" t="str">
        <f t="shared" si="1439"/>
        <v>Inviable Sanitariamente</v>
      </c>
      <c r="TJP476" s="44" t="str">
        <f t="shared" si="1439"/>
        <v>Inviable Sanitariamente</v>
      </c>
      <c r="TJQ476" s="44" t="str">
        <f t="shared" si="1439"/>
        <v>Inviable Sanitariamente</v>
      </c>
      <c r="TJR476" s="44" t="str">
        <f t="shared" si="1439"/>
        <v>Inviable Sanitariamente</v>
      </c>
      <c r="TJS476" s="44" t="str">
        <f t="shared" si="1439"/>
        <v>Inviable Sanitariamente</v>
      </c>
      <c r="TJT476" s="44" t="str">
        <f t="shared" si="1440"/>
        <v>Inviable Sanitariamente</v>
      </c>
      <c r="TJU476" s="44" t="str">
        <f t="shared" si="1440"/>
        <v>Inviable Sanitariamente</v>
      </c>
      <c r="TJV476" s="44" t="str">
        <f t="shared" si="1440"/>
        <v>Inviable Sanitariamente</v>
      </c>
      <c r="TJW476" s="44" t="str">
        <f t="shared" si="1440"/>
        <v>Inviable Sanitariamente</v>
      </c>
      <c r="TJX476" s="44" t="str">
        <f t="shared" si="1440"/>
        <v>Inviable Sanitariamente</v>
      </c>
      <c r="TJY476" s="44" t="str">
        <f t="shared" si="1440"/>
        <v>Inviable Sanitariamente</v>
      </c>
      <c r="TJZ476" s="44" t="str">
        <f t="shared" si="1440"/>
        <v>Inviable Sanitariamente</v>
      </c>
      <c r="TKA476" s="44" t="str">
        <f t="shared" si="1440"/>
        <v>Inviable Sanitariamente</v>
      </c>
      <c r="TKB476" s="44" t="str">
        <f t="shared" si="1440"/>
        <v>Inviable Sanitariamente</v>
      </c>
      <c r="TKC476" s="44" t="str">
        <f t="shared" si="1440"/>
        <v>Inviable Sanitariamente</v>
      </c>
      <c r="TKD476" s="44" t="str">
        <f t="shared" si="1441"/>
        <v>Inviable Sanitariamente</v>
      </c>
      <c r="TKE476" s="44" t="str">
        <f t="shared" si="1441"/>
        <v>Inviable Sanitariamente</v>
      </c>
      <c r="TKF476" s="44" t="str">
        <f t="shared" si="1441"/>
        <v>Inviable Sanitariamente</v>
      </c>
      <c r="TKG476" s="44" t="str">
        <f t="shared" si="1441"/>
        <v>Inviable Sanitariamente</v>
      </c>
      <c r="TKH476" s="44" t="str">
        <f t="shared" si="1441"/>
        <v>Inviable Sanitariamente</v>
      </c>
      <c r="TKI476" s="44" t="str">
        <f t="shared" si="1441"/>
        <v>Inviable Sanitariamente</v>
      </c>
      <c r="TKJ476" s="44" t="str">
        <f t="shared" si="1441"/>
        <v>Inviable Sanitariamente</v>
      </c>
      <c r="TKK476" s="44" t="str">
        <f t="shared" si="1441"/>
        <v>Inviable Sanitariamente</v>
      </c>
      <c r="TKL476" s="44" t="str">
        <f t="shared" si="1441"/>
        <v>Inviable Sanitariamente</v>
      </c>
      <c r="TKM476" s="44" t="str">
        <f t="shared" si="1441"/>
        <v>Inviable Sanitariamente</v>
      </c>
      <c r="TKN476" s="44" t="str">
        <f t="shared" si="1442"/>
        <v>Inviable Sanitariamente</v>
      </c>
      <c r="TKO476" s="44" t="str">
        <f t="shared" si="1442"/>
        <v>Inviable Sanitariamente</v>
      </c>
      <c r="TKP476" s="44" t="str">
        <f t="shared" si="1442"/>
        <v>Inviable Sanitariamente</v>
      </c>
      <c r="TKQ476" s="44" t="str">
        <f t="shared" si="1442"/>
        <v>Inviable Sanitariamente</v>
      </c>
      <c r="TKR476" s="44" t="str">
        <f t="shared" si="1442"/>
        <v>Inviable Sanitariamente</v>
      </c>
      <c r="TKS476" s="44" t="str">
        <f t="shared" si="1442"/>
        <v>Inviable Sanitariamente</v>
      </c>
      <c r="TKT476" s="44" t="str">
        <f t="shared" si="1442"/>
        <v>Inviable Sanitariamente</v>
      </c>
      <c r="TKU476" s="44" t="str">
        <f t="shared" si="1442"/>
        <v>Inviable Sanitariamente</v>
      </c>
      <c r="TKV476" s="44" t="str">
        <f t="shared" si="1442"/>
        <v>Inviable Sanitariamente</v>
      </c>
      <c r="TKW476" s="44" t="str">
        <f t="shared" si="1442"/>
        <v>Inviable Sanitariamente</v>
      </c>
      <c r="TKX476" s="44" t="str">
        <f t="shared" si="1443"/>
        <v>Inviable Sanitariamente</v>
      </c>
      <c r="TKY476" s="44" t="str">
        <f t="shared" si="1443"/>
        <v>Inviable Sanitariamente</v>
      </c>
      <c r="TKZ476" s="44" t="str">
        <f t="shared" si="1443"/>
        <v>Inviable Sanitariamente</v>
      </c>
      <c r="TLA476" s="44" t="str">
        <f t="shared" si="1443"/>
        <v>Inviable Sanitariamente</v>
      </c>
      <c r="TLB476" s="44" t="str">
        <f t="shared" si="1443"/>
        <v>Inviable Sanitariamente</v>
      </c>
      <c r="TLC476" s="44" t="str">
        <f t="shared" si="1443"/>
        <v>Inviable Sanitariamente</v>
      </c>
      <c r="TLD476" s="44" t="str">
        <f t="shared" si="1443"/>
        <v>Inviable Sanitariamente</v>
      </c>
      <c r="TLE476" s="44" t="str">
        <f t="shared" si="1443"/>
        <v>Inviable Sanitariamente</v>
      </c>
      <c r="TLF476" s="44" t="str">
        <f t="shared" si="1443"/>
        <v>Inviable Sanitariamente</v>
      </c>
      <c r="TLG476" s="44" t="str">
        <f t="shared" si="1443"/>
        <v>Inviable Sanitariamente</v>
      </c>
      <c r="TLH476" s="44" t="str">
        <f t="shared" si="1444"/>
        <v>Inviable Sanitariamente</v>
      </c>
      <c r="TLI476" s="44" t="str">
        <f t="shared" si="1444"/>
        <v>Inviable Sanitariamente</v>
      </c>
      <c r="TLJ476" s="44" t="str">
        <f t="shared" si="1444"/>
        <v>Inviable Sanitariamente</v>
      </c>
      <c r="TLK476" s="44" t="str">
        <f t="shared" si="1444"/>
        <v>Inviable Sanitariamente</v>
      </c>
      <c r="TLL476" s="44" t="str">
        <f t="shared" si="1444"/>
        <v>Inviable Sanitariamente</v>
      </c>
      <c r="TLM476" s="44" t="str">
        <f t="shared" si="1444"/>
        <v>Inviable Sanitariamente</v>
      </c>
      <c r="TLN476" s="44" t="str">
        <f t="shared" si="1444"/>
        <v>Inviable Sanitariamente</v>
      </c>
      <c r="TLO476" s="44" t="str">
        <f t="shared" si="1444"/>
        <v>Inviable Sanitariamente</v>
      </c>
      <c r="TLP476" s="44" t="str">
        <f t="shared" si="1444"/>
        <v>Inviable Sanitariamente</v>
      </c>
      <c r="TLQ476" s="44" t="str">
        <f t="shared" si="1444"/>
        <v>Inviable Sanitariamente</v>
      </c>
      <c r="TLR476" s="44" t="str">
        <f t="shared" si="1445"/>
        <v>Inviable Sanitariamente</v>
      </c>
      <c r="TLS476" s="44" t="str">
        <f t="shared" si="1445"/>
        <v>Inviable Sanitariamente</v>
      </c>
      <c r="TLT476" s="44" t="str">
        <f t="shared" si="1445"/>
        <v>Inviable Sanitariamente</v>
      </c>
      <c r="TLU476" s="44" t="str">
        <f t="shared" si="1445"/>
        <v>Inviable Sanitariamente</v>
      </c>
      <c r="TLV476" s="44" t="str">
        <f t="shared" si="1445"/>
        <v>Inviable Sanitariamente</v>
      </c>
      <c r="TLW476" s="44" t="str">
        <f t="shared" si="1445"/>
        <v>Inviable Sanitariamente</v>
      </c>
      <c r="TLX476" s="44" t="str">
        <f t="shared" si="1445"/>
        <v>Inviable Sanitariamente</v>
      </c>
      <c r="TLY476" s="44" t="str">
        <f t="shared" si="1445"/>
        <v>Inviable Sanitariamente</v>
      </c>
      <c r="TLZ476" s="44" t="str">
        <f t="shared" si="1445"/>
        <v>Inviable Sanitariamente</v>
      </c>
      <c r="TMA476" s="44" t="str">
        <f t="shared" si="1445"/>
        <v>Inviable Sanitariamente</v>
      </c>
      <c r="TMB476" s="44" t="str">
        <f t="shared" si="1446"/>
        <v>Inviable Sanitariamente</v>
      </c>
      <c r="TMC476" s="44" t="str">
        <f t="shared" si="1446"/>
        <v>Inviable Sanitariamente</v>
      </c>
      <c r="TMD476" s="44" t="str">
        <f t="shared" si="1446"/>
        <v>Inviable Sanitariamente</v>
      </c>
      <c r="TME476" s="44" t="str">
        <f t="shared" si="1446"/>
        <v>Inviable Sanitariamente</v>
      </c>
      <c r="TMF476" s="44" t="str">
        <f t="shared" si="1446"/>
        <v>Inviable Sanitariamente</v>
      </c>
      <c r="TMG476" s="44" t="str">
        <f t="shared" si="1446"/>
        <v>Inviable Sanitariamente</v>
      </c>
      <c r="TMH476" s="44" t="str">
        <f t="shared" si="1446"/>
        <v>Inviable Sanitariamente</v>
      </c>
      <c r="TMI476" s="44" t="str">
        <f t="shared" si="1446"/>
        <v>Inviable Sanitariamente</v>
      </c>
      <c r="TMJ476" s="44" t="str">
        <f t="shared" si="1446"/>
        <v>Inviable Sanitariamente</v>
      </c>
      <c r="TMK476" s="44" t="str">
        <f t="shared" si="1446"/>
        <v>Inviable Sanitariamente</v>
      </c>
      <c r="TML476" s="44" t="str">
        <f t="shared" si="1447"/>
        <v>Inviable Sanitariamente</v>
      </c>
      <c r="TMM476" s="44" t="str">
        <f t="shared" si="1447"/>
        <v>Inviable Sanitariamente</v>
      </c>
      <c r="TMN476" s="44" t="str">
        <f t="shared" si="1447"/>
        <v>Inviable Sanitariamente</v>
      </c>
      <c r="TMO476" s="44" t="str">
        <f t="shared" si="1447"/>
        <v>Inviable Sanitariamente</v>
      </c>
      <c r="TMP476" s="44" t="str">
        <f t="shared" si="1447"/>
        <v>Inviable Sanitariamente</v>
      </c>
      <c r="TMQ476" s="44" t="str">
        <f t="shared" si="1447"/>
        <v>Inviable Sanitariamente</v>
      </c>
      <c r="TMR476" s="44" t="str">
        <f t="shared" si="1447"/>
        <v>Inviable Sanitariamente</v>
      </c>
      <c r="TMS476" s="44" t="str">
        <f t="shared" si="1447"/>
        <v>Inviable Sanitariamente</v>
      </c>
      <c r="TMT476" s="44" t="str">
        <f t="shared" si="1447"/>
        <v>Inviable Sanitariamente</v>
      </c>
      <c r="TMU476" s="44" t="str">
        <f t="shared" si="1447"/>
        <v>Inviable Sanitariamente</v>
      </c>
      <c r="TMV476" s="44" t="str">
        <f t="shared" si="1448"/>
        <v>Inviable Sanitariamente</v>
      </c>
      <c r="TMW476" s="44" t="str">
        <f t="shared" si="1448"/>
        <v>Inviable Sanitariamente</v>
      </c>
      <c r="TMX476" s="44" t="str">
        <f t="shared" si="1448"/>
        <v>Inviable Sanitariamente</v>
      </c>
      <c r="TMY476" s="44" t="str">
        <f t="shared" si="1448"/>
        <v>Inviable Sanitariamente</v>
      </c>
      <c r="TMZ476" s="44" t="str">
        <f t="shared" si="1448"/>
        <v>Inviable Sanitariamente</v>
      </c>
      <c r="TNA476" s="44" t="str">
        <f t="shared" si="1448"/>
        <v>Inviable Sanitariamente</v>
      </c>
      <c r="TNB476" s="44" t="str">
        <f t="shared" si="1448"/>
        <v>Inviable Sanitariamente</v>
      </c>
      <c r="TNC476" s="44" t="str">
        <f t="shared" si="1448"/>
        <v>Inviable Sanitariamente</v>
      </c>
      <c r="TND476" s="44" t="str">
        <f t="shared" si="1448"/>
        <v>Inviable Sanitariamente</v>
      </c>
      <c r="TNE476" s="44" t="str">
        <f t="shared" si="1448"/>
        <v>Inviable Sanitariamente</v>
      </c>
      <c r="TNF476" s="44" t="str">
        <f t="shared" si="1449"/>
        <v>Inviable Sanitariamente</v>
      </c>
      <c r="TNG476" s="44" t="str">
        <f t="shared" si="1449"/>
        <v>Inviable Sanitariamente</v>
      </c>
      <c r="TNH476" s="44" t="str">
        <f t="shared" si="1449"/>
        <v>Inviable Sanitariamente</v>
      </c>
      <c r="TNI476" s="44" t="str">
        <f t="shared" si="1449"/>
        <v>Inviable Sanitariamente</v>
      </c>
      <c r="TNJ476" s="44" t="str">
        <f t="shared" si="1449"/>
        <v>Inviable Sanitariamente</v>
      </c>
      <c r="TNK476" s="44" t="str">
        <f t="shared" si="1449"/>
        <v>Inviable Sanitariamente</v>
      </c>
      <c r="TNL476" s="44" t="str">
        <f t="shared" si="1449"/>
        <v>Inviable Sanitariamente</v>
      </c>
      <c r="TNM476" s="44" t="str">
        <f t="shared" si="1449"/>
        <v>Inviable Sanitariamente</v>
      </c>
      <c r="TNN476" s="44" t="str">
        <f t="shared" si="1449"/>
        <v>Inviable Sanitariamente</v>
      </c>
      <c r="TNO476" s="44" t="str">
        <f t="shared" si="1449"/>
        <v>Inviable Sanitariamente</v>
      </c>
      <c r="TNP476" s="44" t="str">
        <f t="shared" si="1450"/>
        <v>Inviable Sanitariamente</v>
      </c>
      <c r="TNQ476" s="44" t="str">
        <f t="shared" si="1450"/>
        <v>Inviable Sanitariamente</v>
      </c>
      <c r="TNR476" s="44" t="str">
        <f t="shared" si="1450"/>
        <v>Inviable Sanitariamente</v>
      </c>
      <c r="TNS476" s="44" t="str">
        <f t="shared" si="1450"/>
        <v>Inviable Sanitariamente</v>
      </c>
      <c r="TNT476" s="44" t="str">
        <f t="shared" si="1450"/>
        <v>Inviable Sanitariamente</v>
      </c>
      <c r="TNU476" s="44" t="str">
        <f t="shared" si="1450"/>
        <v>Inviable Sanitariamente</v>
      </c>
      <c r="TNV476" s="44" t="str">
        <f t="shared" si="1450"/>
        <v>Inviable Sanitariamente</v>
      </c>
      <c r="TNW476" s="44" t="str">
        <f t="shared" si="1450"/>
        <v>Inviable Sanitariamente</v>
      </c>
      <c r="TNX476" s="44" t="str">
        <f t="shared" si="1450"/>
        <v>Inviable Sanitariamente</v>
      </c>
      <c r="TNY476" s="44" t="str">
        <f t="shared" si="1450"/>
        <v>Inviable Sanitariamente</v>
      </c>
      <c r="TNZ476" s="44" t="str">
        <f t="shared" si="1451"/>
        <v>Inviable Sanitariamente</v>
      </c>
      <c r="TOA476" s="44" t="str">
        <f t="shared" si="1451"/>
        <v>Inviable Sanitariamente</v>
      </c>
      <c r="TOB476" s="44" t="str">
        <f t="shared" si="1451"/>
        <v>Inviable Sanitariamente</v>
      </c>
      <c r="TOC476" s="44" t="str">
        <f t="shared" si="1451"/>
        <v>Inviable Sanitariamente</v>
      </c>
      <c r="TOD476" s="44" t="str">
        <f t="shared" si="1451"/>
        <v>Inviable Sanitariamente</v>
      </c>
      <c r="TOE476" s="44" t="str">
        <f t="shared" si="1451"/>
        <v>Inviable Sanitariamente</v>
      </c>
      <c r="TOF476" s="44" t="str">
        <f t="shared" si="1451"/>
        <v>Inviable Sanitariamente</v>
      </c>
      <c r="TOG476" s="44" t="str">
        <f t="shared" si="1451"/>
        <v>Inviable Sanitariamente</v>
      </c>
      <c r="TOH476" s="44" t="str">
        <f t="shared" si="1451"/>
        <v>Inviable Sanitariamente</v>
      </c>
      <c r="TOI476" s="44" t="str">
        <f t="shared" si="1451"/>
        <v>Inviable Sanitariamente</v>
      </c>
      <c r="TOJ476" s="44" t="str">
        <f t="shared" si="1452"/>
        <v>Inviable Sanitariamente</v>
      </c>
      <c r="TOK476" s="44" t="str">
        <f t="shared" si="1452"/>
        <v>Inviable Sanitariamente</v>
      </c>
      <c r="TOL476" s="44" t="str">
        <f t="shared" si="1452"/>
        <v>Inviable Sanitariamente</v>
      </c>
      <c r="TOM476" s="44" t="str">
        <f t="shared" si="1452"/>
        <v>Inviable Sanitariamente</v>
      </c>
      <c r="TON476" s="44" t="str">
        <f t="shared" si="1452"/>
        <v>Inviable Sanitariamente</v>
      </c>
      <c r="TOO476" s="44" t="str">
        <f t="shared" si="1452"/>
        <v>Inviable Sanitariamente</v>
      </c>
      <c r="TOP476" s="44" t="str">
        <f t="shared" si="1452"/>
        <v>Inviable Sanitariamente</v>
      </c>
      <c r="TOQ476" s="44" t="str">
        <f t="shared" si="1452"/>
        <v>Inviable Sanitariamente</v>
      </c>
      <c r="TOR476" s="44" t="str">
        <f t="shared" si="1452"/>
        <v>Inviable Sanitariamente</v>
      </c>
      <c r="TOS476" s="44" t="str">
        <f t="shared" si="1452"/>
        <v>Inviable Sanitariamente</v>
      </c>
      <c r="TOT476" s="44" t="str">
        <f t="shared" si="1453"/>
        <v>Inviable Sanitariamente</v>
      </c>
      <c r="TOU476" s="44" t="str">
        <f t="shared" si="1453"/>
        <v>Inviable Sanitariamente</v>
      </c>
      <c r="TOV476" s="44" t="str">
        <f t="shared" si="1453"/>
        <v>Inviable Sanitariamente</v>
      </c>
      <c r="TOW476" s="44" t="str">
        <f t="shared" si="1453"/>
        <v>Inviable Sanitariamente</v>
      </c>
      <c r="TOX476" s="44" t="str">
        <f t="shared" si="1453"/>
        <v>Inviable Sanitariamente</v>
      </c>
      <c r="TOY476" s="44" t="str">
        <f t="shared" si="1453"/>
        <v>Inviable Sanitariamente</v>
      </c>
      <c r="TOZ476" s="44" t="str">
        <f t="shared" si="1453"/>
        <v>Inviable Sanitariamente</v>
      </c>
      <c r="TPA476" s="44" t="str">
        <f t="shared" si="1453"/>
        <v>Inviable Sanitariamente</v>
      </c>
      <c r="TPB476" s="44" t="str">
        <f t="shared" si="1453"/>
        <v>Inviable Sanitariamente</v>
      </c>
      <c r="TPC476" s="44" t="str">
        <f t="shared" si="1453"/>
        <v>Inviable Sanitariamente</v>
      </c>
      <c r="TPD476" s="44" t="str">
        <f t="shared" si="1454"/>
        <v>Inviable Sanitariamente</v>
      </c>
      <c r="TPE476" s="44" t="str">
        <f t="shared" si="1454"/>
        <v>Inviable Sanitariamente</v>
      </c>
      <c r="TPF476" s="44" t="str">
        <f t="shared" si="1454"/>
        <v>Inviable Sanitariamente</v>
      </c>
      <c r="TPG476" s="44" t="str">
        <f t="shared" si="1454"/>
        <v>Inviable Sanitariamente</v>
      </c>
      <c r="TPH476" s="44" t="str">
        <f t="shared" si="1454"/>
        <v>Inviable Sanitariamente</v>
      </c>
      <c r="TPI476" s="44" t="str">
        <f t="shared" si="1454"/>
        <v>Inviable Sanitariamente</v>
      </c>
      <c r="TPJ476" s="44" t="str">
        <f t="shared" si="1454"/>
        <v>Inviable Sanitariamente</v>
      </c>
      <c r="TPK476" s="44" t="str">
        <f t="shared" si="1454"/>
        <v>Inviable Sanitariamente</v>
      </c>
      <c r="TPL476" s="44" t="str">
        <f t="shared" si="1454"/>
        <v>Inviable Sanitariamente</v>
      </c>
      <c r="TPM476" s="44" t="str">
        <f t="shared" si="1454"/>
        <v>Inviable Sanitariamente</v>
      </c>
      <c r="TPN476" s="44" t="str">
        <f t="shared" si="1455"/>
        <v>Inviable Sanitariamente</v>
      </c>
      <c r="TPO476" s="44" t="str">
        <f t="shared" si="1455"/>
        <v>Inviable Sanitariamente</v>
      </c>
      <c r="TPP476" s="44" t="str">
        <f t="shared" si="1455"/>
        <v>Inviable Sanitariamente</v>
      </c>
      <c r="TPQ476" s="44" t="str">
        <f t="shared" si="1455"/>
        <v>Inviable Sanitariamente</v>
      </c>
      <c r="TPR476" s="44" t="str">
        <f t="shared" si="1455"/>
        <v>Inviable Sanitariamente</v>
      </c>
      <c r="TPS476" s="44" t="str">
        <f t="shared" si="1455"/>
        <v>Inviable Sanitariamente</v>
      </c>
      <c r="TPT476" s="44" t="str">
        <f t="shared" si="1455"/>
        <v>Inviable Sanitariamente</v>
      </c>
      <c r="TPU476" s="44" t="str">
        <f t="shared" si="1455"/>
        <v>Inviable Sanitariamente</v>
      </c>
      <c r="TPV476" s="44" t="str">
        <f t="shared" si="1455"/>
        <v>Inviable Sanitariamente</v>
      </c>
      <c r="TPW476" s="44" t="str">
        <f t="shared" si="1455"/>
        <v>Inviable Sanitariamente</v>
      </c>
      <c r="TPX476" s="44" t="str">
        <f t="shared" si="1456"/>
        <v>Inviable Sanitariamente</v>
      </c>
      <c r="TPY476" s="44" t="str">
        <f t="shared" si="1456"/>
        <v>Inviable Sanitariamente</v>
      </c>
      <c r="TPZ476" s="44" t="str">
        <f t="shared" si="1456"/>
        <v>Inviable Sanitariamente</v>
      </c>
      <c r="TQA476" s="44" t="str">
        <f t="shared" si="1456"/>
        <v>Inviable Sanitariamente</v>
      </c>
      <c r="TQB476" s="44" t="str">
        <f t="shared" si="1456"/>
        <v>Inviable Sanitariamente</v>
      </c>
      <c r="TQC476" s="44" t="str">
        <f t="shared" si="1456"/>
        <v>Inviable Sanitariamente</v>
      </c>
      <c r="TQD476" s="44" t="str">
        <f t="shared" si="1456"/>
        <v>Inviable Sanitariamente</v>
      </c>
      <c r="TQE476" s="44" t="str">
        <f t="shared" si="1456"/>
        <v>Inviable Sanitariamente</v>
      </c>
      <c r="TQF476" s="44" t="str">
        <f t="shared" si="1456"/>
        <v>Inviable Sanitariamente</v>
      </c>
      <c r="TQG476" s="44" t="str">
        <f t="shared" si="1456"/>
        <v>Inviable Sanitariamente</v>
      </c>
      <c r="TQH476" s="44" t="str">
        <f t="shared" si="1457"/>
        <v>Inviable Sanitariamente</v>
      </c>
      <c r="TQI476" s="44" t="str">
        <f t="shared" si="1457"/>
        <v>Inviable Sanitariamente</v>
      </c>
      <c r="TQJ476" s="44" t="str">
        <f t="shared" si="1457"/>
        <v>Inviable Sanitariamente</v>
      </c>
      <c r="TQK476" s="44" t="str">
        <f t="shared" si="1457"/>
        <v>Inviable Sanitariamente</v>
      </c>
      <c r="TQL476" s="44" t="str">
        <f t="shared" si="1457"/>
        <v>Inviable Sanitariamente</v>
      </c>
      <c r="TQM476" s="44" t="str">
        <f t="shared" si="1457"/>
        <v>Inviable Sanitariamente</v>
      </c>
      <c r="TQN476" s="44" t="str">
        <f t="shared" si="1457"/>
        <v>Inviable Sanitariamente</v>
      </c>
      <c r="TQO476" s="44" t="str">
        <f t="shared" si="1457"/>
        <v>Inviable Sanitariamente</v>
      </c>
      <c r="TQP476" s="44" t="str">
        <f t="shared" si="1457"/>
        <v>Inviable Sanitariamente</v>
      </c>
      <c r="TQQ476" s="44" t="str">
        <f t="shared" si="1457"/>
        <v>Inviable Sanitariamente</v>
      </c>
      <c r="TQR476" s="44" t="str">
        <f t="shared" si="1458"/>
        <v>Inviable Sanitariamente</v>
      </c>
      <c r="TQS476" s="44" t="str">
        <f t="shared" si="1458"/>
        <v>Inviable Sanitariamente</v>
      </c>
      <c r="TQT476" s="44" t="str">
        <f t="shared" si="1458"/>
        <v>Inviable Sanitariamente</v>
      </c>
      <c r="TQU476" s="44" t="str">
        <f t="shared" si="1458"/>
        <v>Inviable Sanitariamente</v>
      </c>
      <c r="TQV476" s="44" t="str">
        <f t="shared" si="1458"/>
        <v>Inviable Sanitariamente</v>
      </c>
      <c r="TQW476" s="44" t="str">
        <f t="shared" si="1458"/>
        <v>Inviable Sanitariamente</v>
      </c>
      <c r="TQX476" s="44" t="str">
        <f t="shared" si="1458"/>
        <v>Inviable Sanitariamente</v>
      </c>
      <c r="TQY476" s="44" t="str">
        <f t="shared" si="1458"/>
        <v>Inviable Sanitariamente</v>
      </c>
      <c r="TQZ476" s="44" t="str">
        <f t="shared" si="1458"/>
        <v>Inviable Sanitariamente</v>
      </c>
      <c r="TRA476" s="44" t="str">
        <f t="shared" si="1458"/>
        <v>Inviable Sanitariamente</v>
      </c>
      <c r="TRB476" s="44" t="str">
        <f t="shared" si="1459"/>
        <v>Inviable Sanitariamente</v>
      </c>
      <c r="TRC476" s="44" t="str">
        <f t="shared" si="1459"/>
        <v>Inviable Sanitariamente</v>
      </c>
      <c r="TRD476" s="44" t="str">
        <f t="shared" si="1459"/>
        <v>Inviable Sanitariamente</v>
      </c>
      <c r="TRE476" s="44" t="str">
        <f t="shared" si="1459"/>
        <v>Inviable Sanitariamente</v>
      </c>
      <c r="TRF476" s="44" t="str">
        <f t="shared" si="1459"/>
        <v>Inviable Sanitariamente</v>
      </c>
      <c r="TRG476" s="44" t="str">
        <f t="shared" si="1459"/>
        <v>Inviable Sanitariamente</v>
      </c>
      <c r="TRH476" s="44" t="str">
        <f t="shared" si="1459"/>
        <v>Inviable Sanitariamente</v>
      </c>
      <c r="TRI476" s="44" t="str">
        <f t="shared" si="1459"/>
        <v>Inviable Sanitariamente</v>
      </c>
      <c r="TRJ476" s="44" t="str">
        <f t="shared" si="1459"/>
        <v>Inviable Sanitariamente</v>
      </c>
      <c r="TRK476" s="44" t="str">
        <f t="shared" si="1459"/>
        <v>Inviable Sanitariamente</v>
      </c>
      <c r="TRL476" s="44" t="str">
        <f t="shared" si="1460"/>
        <v>Inviable Sanitariamente</v>
      </c>
      <c r="TRM476" s="44" t="str">
        <f t="shared" si="1460"/>
        <v>Inviable Sanitariamente</v>
      </c>
      <c r="TRN476" s="44" t="str">
        <f t="shared" si="1460"/>
        <v>Inviable Sanitariamente</v>
      </c>
      <c r="TRO476" s="44" t="str">
        <f t="shared" si="1460"/>
        <v>Inviable Sanitariamente</v>
      </c>
      <c r="TRP476" s="44" t="str">
        <f t="shared" si="1460"/>
        <v>Inviable Sanitariamente</v>
      </c>
      <c r="TRQ476" s="44" t="str">
        <f t="shared" si="1460"/>
        <v>Inviable Sanitariamente</v>
      </c>
      <c r="TRR476" s="44" t="str">
        <f t="shared" si="1460"/>
        <v>Inviable Sanitariamente</v>
      </c>
      <c r="TRS476" s="44" t="str">
        <f t="shared" si="1460"/>
        <v>Inviable Sanitariamente</v>
      </c>
      <c r="TRT476" s="44" t="str">
        <f t="shared" si="1460"/>
        <v>Inviable Sanitariamente</v>
      </c>
      <c r="TRU476" s="44" t="str">
        <f t="shared" si="1460"/>
        <v>Inviable Sanitariamente</v>
      </c>
      <c r="TRV476" s="44" t="str">
        <f t="shared" si="1461"/>
        <v>Inviable Sanitariamente</v>
      </c>
      <c r="TRW476" s="44" t="str">
        <f t="shared" si="1461"/>
        <v>Inviable Sanitariamente</v>
      </c>
      <c r="TRX476" s="44" t="str">
        <f t="shared" si="1461"/>
        <v>Inviable Sanitariamente</v>
      </c>
      <c r="TRY476" s="44" t="str">
        <f t="shared" si="1461"/>
        <v>Inviable Sanitariamente</v>
      </c>
      <c r="TRZ476" s="44" t="str">
        <f t="shared" si="1461"/>
        <v>Inviable Sanitariamente</v>
      </c>
      <c r="TSA476" s="44" t="str">
        <f t="shared" si="1461"/>
        <v>Inviable Sanitariamente</v>
      </c>
      <c r="TSB476" s="44" t="str">
        <f t="shared" si="1461"/>
        <v>Inviable Sanitariamente</v>
      </c>
      <c r="TSC476" s="44" t="str">
        <f t="shared" si="1461"/>
        <v>Inviable Sanitariamente</v>
      </c>
      <c r="TSD476" s="44" t="str">
        <f t="shared" si="1461"/>
        <v>Inviable Sanitariamente</v>
      </c>
      <c r="TSE476" s="44" t="str">
        <f t="shared" si="1461"/>
        <v>Inviable Sanitariamente</v>
      </c>
      <c r="TSF476" s="44" t="str">
        <f t="shared" si="1462"/>
        <v>Inviable Sanitariamente</v>
      </c>
      <c r="TSG476" s="44" t="str">
        <f t="shared" si="1462"/>
        <v>Inviable Sanitariamente</v>
      </c>
      <c r="TSH476" s="44" t="str">
        <f t="shared" si="1462"/>
        <v>Inviable Sanitariamente</v>
      </c>
      <c r="TSI476" s="44" t="str">
        <f t="shared" si="1462"/>
        <v>Inviable Sanitariamente</v>
      </c>
      <c r="TSJ476" s="44" t="str">
        <f t="shared" si="1462"/>
        <v>Inviable Sanitariamente</v>
      </c>
      <c r="TSK476" s="44" t="str">
        <f t="shared" si="1462"/>
        <v>Inviable Sanitariamente</v>
      </c>
      <c r="TSL476" s="44" t="str">
        <f t="shared" si="1462"/>
        <v>Inviable Sanitariamente</v>
      </c>
      <c r="TSM476" s="44" t="str">
        <f t="shared" si="1462"/>
        <v>Inviable Sanitariamente</v>
      </c>
      <c r="TSN476" s="44" t="str">
        <f t="shared" si="1462"/>
        <v>Inviable Sanitariamente</v>
      </c>
      <c r="TSO476" s="44" t="str">
        <f t="shared" si="1462"/>
        <v>Inviable Sanitariamente</v>
      </c>
      <c r="TSP476" s="44" t="str">
        <f t="shared" si="1463"/>
        <v>Inviable Sanitariamente</v>
      </c>
      <c r="TSQ476" s="44" t="str">
        <f t="shared" si="1463"/>
        <v>Inviable Sanitariamente</v>
      </c>
      <c r="TSR476" s="44" t="str">
        <f t="shared" si="1463"/>
        <v>Inviable Sanitariamente</v>
      </c>
      <c r="TSS476" s="44" t="str">
        <f t="shared" si="1463"/>
        <v>Inviable Sanitariamente</v>
      </c>
      <c r="TST476" s="44" t="str">
        <f t="shared" si="1463"/>
        <v>Inviable Sanitariamente</v>
      </c>
      <c r="TSU476" s="44" t="str">
        <f t="shared" si="1463"/>
        <v>Inviable Sanitariamente</v>
      </c>
      <c r="TSV476" s="44" t="str">
        <f t="shared" si="1463"/>
        <v>Inviable Sanitariamente</v>
      </c>
      <c r="TSW476" s="44" t="str">
        <f t="shared" si="1463"/>
        <v>Inviable Sanitariamente</v>
      </c>
      <c r="TSX476" s="44" t="str">
        <f t="shared" si="1463"/>
        <v>Inviable Sanitariamente</v>
      </c>
      <c r="TSY476" s="44" t="str">
        <f t="shared" si="1463"/>
        <v>Inviable Sanitariamente</v>
      </c>
      <c r="TSZ476" s="44" t="str">
        <f t="shared" si="1464"/>
        <v>Inviable Sanitariamente</v>
      </c>
      <c r="TTA476" s="44" t="str">
        <f t="shared" si="1464"/>
        <v>Inviable Sanitariamente</v>
      </c>
      <c r="TTB476" s="44" t="str">
        <f t="shared" si="1464"/>
        <v>Inviable Sanitariamente</v>
      </c>
      <c r="TTC476" s="44" t="str">
        <f t="shared" si="1464"/>
        <v>Inviable Sanitariamente</v>
      </c>
      <c r="TTD476" s="44" t="str">
        <f t="shared" si="1464"/>
        <v>Inviable Sanitariamente</v>
      </c>
      <c r="TTE476" s="44" t="str">
        <f t="shared" si="1464"/>
        <v>Inviable Sanitariamente</v>
      </c>
      <c r="TTF476" s="44" t="str">
        <f t="shared" si="1464"/>
        <v>Inviable Sanitariamente</v>
      </c>
      <c r="TTG476" s="44" t="str">
        <f t="shared" si="1464"/>
        <v>Inviable Sanitariamente</v>
      </c>
      <c r="TTH476" s="44" t="str">
        <f t="shared" si="1464"/>
        <v>Inviable Sanitariamente</v>
      </c>
      <c r="TTI476" s="44" t="str">
        <f t="shared" si="1464"/>
        <v>Inviable Sanitariamente</v>
      </c>
      <c r="TTJ476" s="44" t="str">
        <f t="shared" si="1465"/>
        <v>Inviable Sanitariamente</v>
      </c>
      <c r="TTK476" s="44" t="str">
        <f t="shared" si="1465"/>
        <v>Inviable Sanitariamente</v>
      </c>
      <c r="TTL476" s="44" t="str">
        <f t="shared" si="1465"/>
        <v>Inviable Sanitariamente</v>
      </c>
      <c r="TTM476" s="44" t="str">
        <f t="shared" si="1465"/>
        <v>Inviable Sanitariamente</v>
      </c>
      <c r="TTN476" s="44" t="str">
        <f t="shared" si="1465"/>
        <v>Inviable Sanitariamente</v>
      </c>
      <c r="TTO476" s="44" t="str">
        <f t="shared" si="1465"/>
        <v>Inviable Sanitariamente</v>
      </c>
      <c r="TTP476" s="44" t="str">
        <f t="shared" si="1465"/>
        <v>Inviable Sanitariamente</v>
      </c>
      <c r="TTQ476" s="44" t="str">
        <f t="shared" si="1465"/>
        <v>Inviable Sanitariamente</v>
      </c>
      <c r="TTR476" s="44" t="str">
        <f t="shared" si="1465"/>
        <v>Inviable Sanitariamente</v>
      </c>
      <c r="TTS476" s="44" t="str">
        <f t="shared" si="1465"/>
        <v>Inviable Sanitariamente</v>
      </c>
      <c r="TTT476" s="44" t="str">
        <f t="shared" si="1466"/>
        <v>Inviable Sanitariamente</v>
      </c>
      <c r="TTU476" s="44" t="str">
        <f t="shared" si="1466"/>
        <v>Inviable Sanitariamente</v>
      </c>
      <c r="TTV476" s="44" t="str">
        <f t="shared" si="1466"/>
        <v>Inviable Sanitariamente</v>
      </c>
      <c r="TTW476" s="44" t="str">
        <f t="shared" si="1466"/>
        <v>Inviable Sanitariamente</v>
      </c>
      <c r="TTX476" s="44" t="str">
        <f t="shared" si="1466"/>
        <v>Inviable Sanitariamente</v>
      </c>
      <c r="TTY476" s="44" t="str">
        <f t="shared" si="1466"/>
        <v>Inviable Sanitariamente</v>
      </c>
      <c r="TTZ476" s="44" t="str">
        <f t="shared" si="1466"/>
        <v>Inviable Sanitariamente</v>
      </c>
      <c r="TUA476" s="44" t="str">
        <f t="shared" si="1466"/>
        <v>Inviable Sanitariamente</v>
      </c>
      <c r="TUB476" s="44" t="str">
        <f t="shared" si="1466"/>
        <v>Inviable Sanitariamente</v>
      </c>
      <c r="TUC476" s="44" t="str">
        <f t="shared" si="1466"/>
        <v>Inviable Sanitariamente</v>
      </c>
      <c r="TUD476" s="44" t="str">
        <f t="shared" si="1467"/>
        <v>Inviable Sanitariamente</v>
      </c>
      <c r="TUE476" s="44" t="str">
        <f t="shared" si="1467"/>
        <v>Inviable Sanitariamente</v>
      </c>
      <c r="TUF476" s="44" t="str">
        <f t="shared" si="1467"/>
        <v>Inviable Sanitariamente</v>
      </c>
      <c r="TUG476" s="44" t="str">
        <f t="shared" si="1467"/>
        <v>Inviable Sanitariamente</v>
      </c>
      <c r="TUH476" s="44" t="str">
        <f t="shared" si="1467"/>
        <v>Inviable Sanitariamente</v>
      </c>
      <c r="TUI476" s="44" t="str">
        <f t="shared" si="1467"/>
        <v>Inviable Sanitariamente</v>
      </c>
      <c r="TUJ476" s="44" t="str">
        <f t="shared" si="1467"/>
        <v>Inviable Sanitariamente</v>
      </c>
      <c r="TUK476" s="44" t="str">
        <f t="shared" si="1467"/>
        <v>Inviable Sanitariamente</v>
      </c>
      <c r="TUL476" s="44" t="str">
        <f t="shared" si="1467"/>
        <v>Inviable Sanitariamente</v>
      </c>
      <c r="TUM476" s="44" t="str">
        <f t="shared" si="1467"/>
        <v>Inviable Sanitariamente</v>
      </c>
      <c r="TUN476" s="44" t="str">
        <f t="shared" si="1468"/>
        <v>Inviable Sanitariamente</v>
      </c>
      <c r="TUO476" s="44" t="str">
        <f t="shared" si="1468"/>
        <v>Inviable Sanitariamente</v>
      </c>
      <c r="TUP476" s="44" t="str">
        <f t="shared" si="1468"/>
        <v>Inviable Sanitariamente</v>
      </c>
      <c r="TUQ476" s="44" t="str">
        <f t="shared" si="1468"/>
        <v>Inviable Sanitariamente</v>
      </c>
      <c r="TUR476" s="44" t="str">
        <f t="shared" si="1468"/>
        <v>Inviable Sanitariamente</v>
      </c>
      <c r="TUS476" s="44" t="str">
        <f t="shared" si="1468"/>
        <v>Inviable Sanitariamente</v>
      </c>
      <c r="TUT476" s="44" t="str">
        <f t="shared" si="1468"/>
        <v>Inviable Sanitariamente</v>
      </c>
      <c r="TUU476" s="44" t="str">
        <f t="shared" si="1468"/>
        <v>Inviable Sanitariamente</v>
      </c>
      <c r="TUV476" s="44" t="str">
        <f t="shared" si="1468"/>
        <v>Inviable Sanitariamente</v>
      </c>
      <c r="TUW476" s="44" t="str">
        <f t="shared" si="1468"/>
        <v>Inviable Sanitariamente</v>
      </c>
      <c r="TUX476" s="44" t="str">
        <f t="shared" si="1469"/>
        <v>Inviable Sanitariamente</v>
      </c>
      <c r="TUY476" s="44" t="str">
        <f t="shared" si="1469"/>
        <v>Inviable Sanitariamente</v>
      </c>
      <c r="TUZ476" s="44" t="str">
        <f t="shared" si="1469"/>
        <v>Inviable Sanitariamente</v>
      </c>
      <c r="TVA476" s="44" t="str">
        <f t="shared" si="1469"/>
        <v>Inviable Sanitariamente</v>
      </c>
      <c r="TVB476" s="44" t="str">
        <f t="shared" si="1469"/>
        <v>Inviable Sanitariamente</v>
      </c>
      <c r="TVC476" s="44" t="str">
        <f t="shared" si="1469"/>
        <v>Inviable Sanitariamente</v>
      </c>
      <c r="TVD476" s="44" t="str">
        <f t="shared" si="1469"/>
        <v>Inviable Sanitariamente</v>
      </c>
      <c r="TVE476" s="44" t="str">
        <f t="shared" si="1469"/>
        <v>Inviable Sanitariamente</v>
      </c>
      <c r="TVF476" s="44" t="str">
        <f t="shared" si="1469"/>
        <v>Inviable Sanitariamente</v>
      </c>
      <c r="TVG476" s="44" t="str">
        <f t="shared" si="1469"/>
        <v>Inviable Sanitariamente</v>
      </c>
      <c r="TVH476" s="44" t="str">
        <f t="shared" si="1470"/>
        <v>Inviable Sanitariamente</v>
      </c>
      <c r="TVI476" s="44" t="str">
        <f t="shared" si="1470"/>
        <v>Inviable Sanitariamente</v>
      </c>
      <c r="TVJ476" s="44" t="str">
        <f t="shared" si="1470"/>
        <v>Inviable Sanitariamente</v>
      </c>
      <c r="TVK476" s="44" t="str">
        <f t="shared" si="1470"/>
        <v>Inviable Sanitariamente</v>
      </c>
      <c r="TVL476" s="44" t="str">
        <f t="shared" si="1470"/>
        <v>Inviable Sanitariamente</v>
      </c>
      <c r="TVM476" s="44" t="str">
        <f t="shared" si="1470"/>
        <v>Inviable Sanitariamente</v>
      </c>
      <c r="TVN476" s="44" t="str">
        <f t="shared" si="1470"/>
        <v>Inviable Sanitariamente</v>
      </c>
      <c r="TVO476" s="44" t="str">
        <f t="shared" si="1470"/>
        <v>Inviable Sanitariamente</v>
      </c>
      <c r="TVP476" s="44" t="str">
        <f t="shared" si="1470"/>
        <v>Inviable Sanitariamente</v>
      </c>
      <c r="TVQ476" s="44" t="str">
        <f t="shared" si="1470"/>
        <v>Inviable Sanitariamente</v>
      </c>
      <c r="TVR476" s="44" t="str">
        <f t="shared" si="1471"/>
        <v>Inviable Sanitariamente</v>
      </c>
      <c r="TVS476" s="44" t="str">
        <f t="shared" si="1471"/>
        <v>Inviable Sanitariamente</v>
      </c>
      <c r="TVT476" s="44" t="str">
        <f t="shared" si="1471"/>
        <v>Inviable Sanitariamente</v>
      </c>
      <c r="TVU476" s="44" t="str">
        <f t="shared" si="1471"/>
        <v>Inviable Sanitariamente</v>
      </c>
      <c r="TVV476" s="44" t="str">
        <f t="shared" si="1471"/>
        <v>Inviable Sanitariamente</v>
      </c>
      <c r="TVW476" s="44" t="str">
        <f t="shared" si="1471"/>
        <v>Inviable Sanitariamente</v>
      </c>
      <c r="TVX476" s="44" t="str">
        <f t="shared" si="1471"/>
        <v>Inviable Sanitariamente</v>
      </c>
      <c r="TVY476" s="44" t="str">
        <f t="shared" si="1471"/>
        <v>Inviable Sanitariamente</v>
      </c>
      <c r="TVZ476" s="44" t="str">
        <f t="shared" si="1471"/>
        <v>Inviable Sanitariamente</v>
      </c>
      <c r="TWA476" s="44" t="str">
        <f t="shared" si="1471"/>
        <v>Inviable Sanitariamente</v>
      </c>
      <c r="TWB476" s="44" t="str">
        <f t="shared" si="1472"/>
        <v>Inviable Sanitariamente</v>
      </c>
      <c r="TWC476" s="44" t="str">
        <f t="shared" si="1472"/>
        <v>Inviable Sanitariamente</v>
      </c>
      <c r="TWD476" s="44" t="str">
        <f t="shared" si="1472"/>
        <v>Inviable Sanitariamente</v>
      </c>
      <c r="TWE476" s="44" t="str">
        <f t="shared" si="1472"/>
        <v>Inviable Sanitariamente</v>
      </c>
      <c r="TWF476" s="44" t="str">
        <f t="shared" si="1472"/>
        <v>Inviable Sanitariamente</v>
      </c>
      <c r="TWG476" s="44" t="str">
        <f t="shared" si="1472"/>
        <v>Inviable Sanitariamente</v>
      </c>
      <c r="TWH476" s="44" t="str">
        <f t="shared" si="1472"/>
        <v>Inviable Sanitariamente</v>
      </c>
      <c r="TWI476" s="44" t="str">
        <f t="shared" si="1472"/>
        <v>Inviable Sanitariamente</v>
      </c>
      <c r="TWJ476" s="44" t="str">
        <f t="shared" si="1472"/>
        <v>Inviable Sanitariamente</v>
      </c>
      <c r="TWK476" s="44" t="str">
        <f t="shared" si="1472"/>
        <v>Inviable Sanitariamente</v>
      </c>
      <c r="TWL476" s="44" t="str">
        <f t="shared" si="1473"/>
        <v>Inviable Sanitariamente</v>
      </c>
      <c r="TWM476" s="44" t="str">
        <f t="shared" si="1473"/>
        <v>Inviable Sanitariamente</v>
      </c>
      <c r="TWN476" s="44" t="str">
        <f t="shared" si="1473"/>
        <v>Inviable Sanitariamente</v>
      </c>
      <c r="TWO476" s="44" t="str">
        <f t="shared" si="1473"/>
        <v>Inviable Sanitariamente</v>
      </c>
      <c r="TWP476" s="44" t="str">
        <f t="shared" si="1473"/>
        <v>Inviable Sanitariamente</v>
      </c>
      <c r="TWQ476" s="44" t="str">
        <f t="shared" si="1473"/>
        <v>Inviable Sanitariamente</v>
      </c>
      <c r="TWR476" s="44" t="str">
        <f t="shared" si="1473"/>
        <v>Inviable Sanitariamente</v>
      </c>
      <c r="TWS476" s="44" t="str">
        <f t="shared" si="1473"/>
        <v>Inviable Sanitariamente</v>
      </c>
      <c r="TWT476" s="44" t="str">
        <f t="shared" si="1473"/>
        <v>Inviable Sanitariamente</v>
      </c>
      <c r="TWU476" s="44" t="str">
        <f t="shared" si="1473"/>
        <v>Inviable Sanitariamente</v>
      </c>
      <c r="TWV476" s="44" t="str">
        <f t="shared" si="1474"/>
        <v>Inviable Sanitariamente</v>
      </c>
      <c r="TWW476" s="44" t="str">
        <f t="shared" si="1474"/>
        <v>Inviable Sanitariamente</v>
      </c>
      <c r="TWX476" s="44" t="str">
        <f t="shared" si="1474"/>
        <v>Inviable Sanitariamente</v>
      </c>
      <c r="TWY476" s="44" t="str">
        <f t="shared" si="1474"/>
        <v>Inviable Sanitariamente</v>
      </c>
      <c r="TWZ476" s="44" t="str">
        <f t="shared" si="1474"/>
        <v>Inviable Sanitariamente</v>
      </c>
      <c r="TXA476" s="44" t="str">
        <f t="shared" si="1474"/>
        <v>Inviable Sanitariamente</v>
      </c>
      <c r="TXB476" s="44" t="str">
        <f t="shared" si="1474"/>
        <v>Inviable Sanitariamente</v>
      </c>
      <c r="TXC476" s="44" t="str">
        <f t="shared" si="1474"/>
        <v>Inviable Sanitariamente</v>
      </c>
      <c r="TXD476" s="44" t="str">
        <f t="shared" si="1474"/>
        <v>Inviable Sanitariamente</v>
      </c>
      <c r="TXE476" s="44" t="str">
        <f t="shared" si="1474"/>
        <v>Inviable Sanitariamente</v>
      </c>
      <c r="TXF476" s="44" t="str">
        <f t="shared" si="1475"/>
        <v>Inviable Sanitariamente</v>
      </c>
      <c r="TXG476" s="44" t="str">
        <f t="shared" si="1475"/>
        <v>Inviable Sanitariamente</v>
      </c>
      <c r="TXH476" s="44" t="str">
        <f t="shared" si="1475"/>
        <v>Inviable Sanitariamente</v>
      </c>
      <c r="TXI476" s="44" t="str">
        <f t="shared" si="1475"/>
        <v>Inviable Sanitariamente</v>
      </c>
      <c r="TXJ476" s="44" t="str">
        <f t="shared" si="1475"/>
        <v>Inviable Sanitariamente</v>
      </c>
      <c r="TXK476" s="44" t="str">
        <f t="shared" si="1475"/>
        <v>Inviable Sanitariamente</v>
      </c>
      <c r="TXL476" s="44" t="str">
        <f t="shared" si="1475"/>
        <v>Inviable Sanitariamente</v>
      </c>
      <c r="TXM476" s="44" t="str">
        <f t="shared" si="1475"/>
        <v>Inviable Sanitariamente</v>
      </c>
      <c r="TXN476" s="44" t="str">
        <f t="shared" si="1475"/>
        <v>Inviable Sanitariamente</v>
      </c>
      <c r="TXO476" s="44" t="str">
        <f t="shared" si="1475"/>
        <v>Inviable Sanitariamente</v>
      </c>
      <c r="TXP476" s="44" t="str">
        <f t="shared" si="1476"/>
        <v>Inviable Sanitariamente</v>
      </c>
      <c r="TXQ476" s="44" t="str">
        <f t="shared" si="1476"/>
        <v>Inviable Sanitariamente</v>
      </c>
      <c r="TXR476" s="44" t="str">
        <f t="shared" si="1476"/>
        <v>Inviable Sanitariamente</v>
      </c>
      <c r="TXS476" s="44" t="str">
        <f t="shared" si="1476"/>
        <v>Inviable Sanitariamente</v>
      </c>
      <c r="TXT476" s="44" t="str">
        <f t="shared" si="1476"/>
        <v>Inviable Sanitariamente</v>
      </c>
      <c r="TXU476" s="44" t="str">
        <f t="shared" si="1476"/>
        <v>Inviable Sanitariamente</v>
      </c>
      <c r="TXV476" s="44" t="str">
        <f t="shared" si="1476"/>
        <v>Inviable Sanitariamente</v>
      </c>
      <c r="TXW476" s="44" t="str">
        <f t="shared" si="1476"/>
        <v>Inviable Sanitariamente</v>
      </c>
      <c r="TXX476" s="44" t="str">
        <f t="shared" si="1476"/>
        <v>Inviable Sanitariamente</v>
      </c>
      <c r="TXY476" s="44" t="str">
        <f t="shared" si="1476"/>
        <v>Inviable Sanitariamente</v>
      </c>
      <c r="TXZ476" s="44" t="str">
        <f t="shared" si="1477"/>
        <v>Inviable Sanitariamente</v>
      </c>
      <c r="TYA476" s="44" t="str">
        <f t="shared" si="1477"/>
        <v>Inviable Sanitariamente</v>
      </c>
      <c r="TYB476" s="44" t="str">
        <f t="shared" si="1477"/>
        <v>Inviable Sanitariamente</v>
      </c>
      <c r="TYC476" s="44" t="str">
        <f t="shared" si="1477"/>
        <v>Inviable Sanitariamente</v>
      </c>
      <c r="TYD476" s="44" t="str">
        <f t="shared" si="1477"/>
        <v>Inviable Sanitariamente</v>
      </c>
      <c r="TYE476" s="44" t="str">
        <f t="shared" si="1477"/>
        <v>Inviable Sanitariamente</v>
      </c>
      <c r="TYF476" s="44" t="str">
        <f t="shared" si="1477"/>
        <v>Inviable Sanitariamente</v>
      </c>
      <c r="TYG476" s="44" t="str">
        <f t="shared" si="1477"/>
        <v>Inviable Sanitariamente</v>
      </c>
      <c r="TYH476" s="44" t="str">
        <f t="shared" si="1477"/>
        <v>Inviable Sanitariamente</v>
      </c>
      <c r="TYI476" s="44" t="str">
        <f t="shared" si="1477"/>
        <v>Inviable Sanitariamente</v>
      </c>
      <c r="TYJ476" s="44" t="str">
        <f t="shared" si="1478"/>
        <v>Inviable Sanitariamente</v>
      </c>
      <c r="TYK476" s="44" t="str">
        <f t="shared" si="1478"/>
        <v>Inviable Sanitariamente</v>
      </c>
      <c r="TYL476" s="44" t="str">
        <f t="shared" si="1478"/>
        <v>Inviable Sanitariamente</v>
      </c>
      <c r="TYM476" s="44" t="str">
        <f t="shared" si="1478"/>
        <v>Inviable Sanitariamente</v>
      </c>
      <c r="TYN476" s="44" t="str">
        <f t="shared" si="1478"/>
        <v>Inviable Sanitariamente</v>
      </c>
      <c r="TYO476" s="44" t="str">
        <f t="shared" si="1478"/>
        <v>Inviable Sanitariamente</v>
      </c>
      <c r="TYP476" s="44" t="str">
        <f t="shared" si="1478"/>
        <v>Inviable Sanitariamente</v>
      </c>
      <c r="TYQ476" s="44" t="str">
        <f t="shared" si="1478"/>
        <v>Inviable Sanitariamente</v>
      </c>
      <c r="TYR476" s="44" t="str">
        <f t="shared" si="1478"/>
        <v>Inviable Sanitariamente</v>
      </c>
      <c r="TYS476" s="44" t="str">
        <f t="shared" si="1478"/>
        <v>Inviable Sanitariamente</v>
      </c>
      <c r="TYT476" s="44" t="str">
        <f t="shared" si="1479"/>
        <v>Inviable Sanitariamente</v>
      </c>
      <c r="TYU476" s="44" t="str">
        <f t="shared" si="1479"/>
        <v>Inviable Sanitariamente</v>
      </c>
      <c r="TYV476" s="44" t="str">
        <f t="shared" si="1479"/>
        <v>Inviable Sanitariamente</v>
      </c>
      <c r="TYW476" s="44" t="str">
        <f t="shared" si="1479"/>
        <v>Inviable Sanitariamente</v>
      </c>
      <c r="TYX476" s="44" t="str">
        <f t="shared" si="1479"/>
        <v>Inviable Sanitariamente</v>
      </c>
      <c r="TYY476" s="44" t="str">
        <f t="shared" si="1479"/>
        <v>Inviable Sanitariamente</v>
      </c>
      <c r="TYZ476" s="44" t="str">
        <f t="shared" si="1479"/>
        <v>Inviable Sanitariamente</v>
      </c>
      <c r="TZA476" s="44" t="str">
        <f t="shared" si="1479"/>
        <v>Inviable Sanitariamente</v>
      </c>
      <c r="TZB476" s="44" t="str">
        <f t="shared" si="1479"/>
        <v>Inviable Sanitariamente</v>
      </c>
      <c r="TZC476" s="44" t="str">
        <f t="shared" si="1479"/>
        <v>Inviable Sanitariamente</v>
      </c>
      <c r="TZD476" s="44" t="str">
        <f t="shared" si="1480"/>
        <v>Inviable Sanitariamente</v>
      </c>
      <c r="TZE476" s="44" t="str">
        <f t="shared" si="1480"/>
        <v>Inviable Sanitariamente</v>
      </c>
      <c r="TZF476" s="44" t="str">
        <f t="shared" si="1480"/>
        <v>Inviable Sanitariamente</v>
      </c>
      <c r="TZG476" s="44" t="str">
        <f t="shared" si="1480"/>
        <v>Inviable Sanitariamente</v>
      </c>
      <c r="TZH476" s="44" t="str">
        <f t="shared" si="1480"/>
        <v>Inviable Sanitariamente</v>
      </c>
      <c r="TZI476" s="44" t="str">
        <f t="shared" si="1480"/>
        <v>Inviable Sanitariamente</v>
      </c>
      <c r="TZJ476" s="44" t="str">
        <f t="shared" si="1480"/>
        <v>Inviable Sanitariamente</v>
      </c>
      <c r="TZK476" s="44" t="str">
        <f t="shared" si="1480"/>
        <v>Inviable Sanitariamente</v>
      </c>
      <c r="TZL476" s="44" t="str">
        <f t="shared" si="1480"/>
        <v>Inviable Sanitariamente</v>
      </c>
      <c r="TZM476" s="44" t="str">
        <f t="shared" si="1480"/>
        <v>Inviable Sanitariamente</v>
      </c>
      <c r="TZN476" s="44" t="str">
        <f t="shared" si="1481"/>
        <v>Inviable Sanitariamente</v>
      </c>
      <c r="TZO476" s="44" t="str">
        <f t="shared" si="1481"/>
        <v>Inviable Sanitariamente</v>
      </c>
      <c r="TZP476" s="44" t="str">
        <f t="shared" si="1481"/>
        <v>Inviable Sanitariamente</v>
      </c>
      <c r="TZQ476" s="44" t="str">
        <f t="shared" si="1481"/>
        <v>Inviable Sanitariamente</v>
      </c>
      <c r="TZR476" s="44" t="str">
        <f t="shared" si="1481"/>
        <v>Inviable Sanitariamente</v>
      </c>
      <c r="TZS476" s="44" t="str">
        <f t="shared" si="1481"/>
        <v>Inviable Sanitariamente</v>
      </c>
      <c r="TZT476" s="44" t="str">
        <f t="shared" si="1481"/>
        <v>Inviable Sanitariamente</v>
      </c>
      <c r="TZU476" s="44" t="str">
        <f t="shared" si="1481"/>
        <v>Inviable Sanitariamente</v>
      </c>
      <c r="TZV476" s="44" t="str">
        <f t="shared" si="1481"/>
        <v>Inviable Sanitariamente</v>
      </c>
      <c r="TZW476" s="44" t="str">
        <f t="shared" si="1481"/>
        <v>Inviable Sanitariamente</v>
      </c>
      <c r="TZX476" s="44" t="str">
        <f t="shared" si="1482"/>
        <v>Inviable Sanitariamente</v>
      </c>
      <c r="TZY476" s="44" t="str">
        <f t="shared" si="1482"/>
        <v>Inviable Sanitariamente</v>
      </c>
      <c r="TZZ476" s="44" t="str">
        <f t="shared" si="1482"/>
        <v>Inviable Sanitariamente</v>
      </c>
      <c r="UAA476" s="44" t="str">
        <f t="shared" si="1482"/>
        <v>Inviable Sanitariamente</v>
      </c>
      <c r="UAB476" s="44" t="str">
        <f t="shared" si="1482"/>
        <v>Inviable Sanitariamente</v>
      </c>
      <c r="UAC476" s="44" t="str">
        <f t="shared" si="1482"/>
        <v>Inviable Sanitariamente</v>
      </c>
      <c r="UAD476" s="44" t="str">
        <f t="shared" si="1482"/>
        <v>Inviable Sanitariamente</v>
      </c>
      <c r="UAE476" s="44" t="str">
        <f t="shared" si="1482"/>
        <v>Inviable Sanitariamente</v>
      </c>
      <c r="UAF476" s="44" t="str">
        <f t="shared" si="1482"/>
        <v>Inviable Sanitariamente</v>
      </c>
      <c r="UAG476" s="44" t="str">
        <f t="shared" si="1482"/>
        <v>Inviable Sanitariamente</v>
      </c>
      <c r="UAH476" s="44" t="str">
        <f t="shared" si="1483"/>
        <v>Inviable Sanitariamente</v>
      </c>
      <c r="UAI476" s="44" t="str">
        <f t="shared" si="1483"/>
        <v>Inviable Sanitariamente</v>
      </c>
      <c r="UAJ476" s="44" t="str">
        <f t="shared" si="1483"/>
        <v>Inviable Sanitariamente</v>
      </c>
      <c r="UAK476" s="44" t="str">
        <f t="shared" si="1483"/>
        <v>Inviable Sanitariamente</v>
      </c>
      <c r="UAL476" s="44" t="str">
        <f t="shared" si="1483"/>
        <v>Inviable Sanitariamente</v>
      </c>
      <c r="UAM476" s="44" t="str">
        <f t="shared" si="1483"/>
        <v>Inviable Sanitariamente</v>
      </c>
      <c r="UAN476" s="44" t="str">
        <f t="shared" si="1483"/>
        <v>Inviable Sanitariamente</v>
      </c>
      <c r="UAO476" s="44" t="str">
        <f t="shared" si="1483"/>
        <v>Inviable Sanitariamente</v>
      </c>
      <c r="UAP476" s="44" t="str">
        <f t="shared" si="1483"/>
        <v>Inviable Sanitariamente</v>
      </c>
      <c r="UAQ476" s="44" t="str">
        <f t="shared" si="1483"/>
        <v>Inviable Sanitariamente</v>
      </c>
      <c r="UAR476" s="44" t="str">
        <f t="shared" si="1484"/>
        <v>Inviable Sanitariamente</v>
      </c>
      <c r="UAS476" s="44" t="str">
        <f t="shared" si="1484"/>
        <v>Inviable Sanitariamente</v>
      </c>
      <c r="UAT476" s="44" t="str">
        <f t="shared" si="1484"/>
        <v>Inviable Sanitariamente</v>
      </c>
      <c r="UAU476" s="44" t="str">
        <f t="shared" si="1484"/>
        <v>Inviable Sanitariamente</v>
      </c>
      <c r="UAV476" s="44" t="str">
        <f t="shared" si="1484"/>
        <v>Inviable Sanitariamente</v>
      </c>
      <c r="UAW476" s="44" t="str">
        <f t="shared" si="1484"/>
        <v>Inviable Sanitariamente</v>
      </c>
      <c r="UAX476" s="44" t="str">
        <f t="shared" si="1484"/>
        <v>Inviable Sanitariamente</v>
      </c>
      <c r="UAY476" s="44" t="str">
        <f t="shared" si="1484"/>
        <v>Inviable Sanitariamente</v>
      </c>
      <c r="UAZ476" s="44" t="str">
        <f t="shared" si="1484"/>
        <v>Inviable Sanitariamente</v>
      </c>
      <c r="UBA476" s="44" t="str">
        <f t="shared" si="1484"/>
        <v>Inviable Sanitariamente</v>
      </c>
      <c r="UBB476" s="44" t="str">
        <f t="shared" si="1485"/>
        <v>Inviable Sanitariamente</v>
      </c>
      <c r="UBC476" s="44" t="str">
        <f t="shared" si="1485"/>
        <v>Inviable Sanitariamente</v>
      </c>
      <c r="UBD476" s="44" t="str">
        <f t="shared" si="1485"/>
        <v>Inviable Sanitariamente</v>
      </c>
      <c r="UBE476" s="44" t="str">
        <f t="shared" si="1485"/>
        <v>Inviable Sanitariamente</v>
      </c>
      <c r="UBF476" s="44" t="str">
        <f t="shared" si="1485"/>
        <v>Inviable Sanitariamente</v>
      </c>
      <c r="UBG476" s="44" t="str">
        <f t="shared" si="1485"/>
        <v>Inviable Sanitariamente</v>
      </c>
      <c r="UBH476" s="44" t="str">
        <f t="shared" si="1485"/>
        <v>Inviable Sanitariamente</v>
      </c>
      <c r="UBI476" s="44" t="str">
        <f t="shared" si="1485"/>
        <v>Inviable Sanitariamente</v>
      </c>
      <c r="UBJ476" s="44" t="str">
        <f t="shared" si="1485"/>
        <v>Inviable Sanitariamente</v>
      </c>
      <c r="UBK476" s="44" t="str">
        <f t="shared" si="1485"/>
        <v>Inviable Sanitariamente</v>
      </c>
      <c r="UBL476" s="44" t="str">
        <f t="shared" si="1486"/>
        <v>Inviable Sanitariamente</v>
      </c>
      <c r="UBM476" s="44" t="str">
        <f t="shared" si="1486"/>
        <v>Inviable Sanitariamente</v>
      </c>
      <c r="UBN476" s="44" t="str">
        <f t="shared" si="1486"/>
        <v>Inviable Sanitariamente</v>
      </c>
      <c r="UBO476" s="44" t="str">
        <f t="shared" si="1486"/>
        <v>Inviable Sanitariamente</v>
      </c>
      <c r="UBP476" s="44" t="str">
        <f t="shared" si="1486"/>
        <v>Inviable Sanitariamente</v>
      </c>
      <c r="UBQ476" s="44" t="str">
        <f t="shared" si="1486"/>
        <v>Inviable Sanitariamente</v>
      </c>
      <c r="UBR476" s="44" t="str">
        <f t="shared" si="1486"/>
        <v>Inviable Sanitariamente</v>
      </c>
      <c r="UBS476" s="44" t="str">
        <f t="shared" si="1486"/>
        <v>Inviable Sanitariamente</v>
      </c>
      <c r="UBT476" s="44" t="str">
        <f t="shared" si="1486"/>
        <v>Inviable Sanitariamente</v>
      </c>
      <c r="UBU476" s="44" t="str">
        <f t="shared" si="1486"/>
        <v>Inviable Sanitariamente</v>
      </c>
      <c r="UBV476" s="44" t="str">
        <f t="shared" si="1487"/>
        <v>Inviable Sanitariamente</v>
      </c>
      <c r="UBW476" s="44" t="str">
        <f t="shared" si="1487"/>
        <v>Inviable Sanitariamente</v>
      </c>
      <c r="UBX476" s="44" t="str">
        <f t="shared" si="1487"/>
        <v>Inviable Sanitariamente</v>
      </c>
      <c r="UBY476" s="44" t="str">
        <f t="shared" si="1487"/>
        <v>Inviable Sanitariamente</v>
      </c>
      <c r="UBZ476" s="44" t="str">
        <f t="shared" si="1487"/>
        <v>Inviable Sanitariamente</v>
      </c>
      <c r="UCA476" s="44" t="str">
        <f t="shared" si="1487"/>
        <v>Inviable Sanitariamente</v>
      </c>
      <c r="UCB476" s="44" t="str">
        <f t="shared" si="1487"/>
        <v>Inviable Sanitariamente</v>
      </c>
      <c r="UCC476" s="44" t="str">
        <f t="shared" si="1487"/>
        <v>Inviable Sanitariamente</v>
      </c>
      <c r="UCD476" s="44" t="str">
        <f t="shared" si="1487"/>
        <v>Inviable Sanitariamente</v>
      </c>
      <c r="UCE476" s="44" t="str">
        <f t="shared" si="1487"/>
        <v>Inviable Sanitariamente</v>
      </c>
      <c r="UCF476" s="44" t="str">
        <f t="shared" si="1488"/>
        <v>Inviable Sanitariamente</v>
      </c>
      <c r="UCG476" s="44" t="str">
        <f t="shared" si="1488"/>
        <v>Inviable Sanitariamente</v>
      </c>
      <c r="UCH476" s="44" t="str">
        <f t="shared" si="1488"/>
        <v>Inviable Sanitariamente</v>
      </c>
      <c r="UCI476" s="44" t="str">
        <f t="shared" si="1488"/>
        <v>Inviable Sanitariamente</v>
      </c>
      <c r="UCJ476" s="44" t="str">
        <f t="shared" si="1488"/>
        <v>Inviable Sanitariamente</v>
      </c>
      <c r="UCK476" s="44" t="str">
        <f t="shared" si="1488"/>
        <v>Inviable Sanitariamente</v>
      </c>
      <c r="UCL476" s="44" t="str">
        <f t="shared" si="1488"/>
        <v>Inviable Sanitariamente</v>
      </c>
      <c r="UCM476" s="44" t="str">
        <f t="shared" si="1488"/>
        <v>Inviable Sanitariamente</v>
      </c>
      <c r="UCN476" s="44" t="str">
        <f t="shared" si="1488"/>
        <v>Inviable Sanitariamente</v>
      </c>
      <c r="UCO476" s="44" t="str">
        <f t="shared" si="1488"/>
        <v>Inviable Sanitariamente</v>
      </c>
      <c r="UCP476" s="44" t="str">
        <f t="shared" si="1489"/>
        <v>Inviable Sanitariamente</v>
      </c>
      <c r="UCQ476" s="44" t="str">
        <f t="shared" si="1489"/>
        <v>Inviable Sanitariamente</v>
      </c>
      <c r="UCR476" s="44" t="str">
        <f t="shared" si="1489"/>
        <v>Inviable Sanitariamente</v>
      </c>
      <c r="UCS476" s="44" t="str">
        <f t="shared" si="1489"/>
        <v>Inviable Sanitariamente</v>
      </c>
      <c r="UCT476" s="44" t="str">
        <f t="shared" si="1489"/>
        <v>Inviable Sanitariamente</v>
      </c>
      <c r="UCU476" s="44" t="str">
        <f t="shared" si="1489"/>
        <v>Inviable Sanitariamente</v>
      </c>
      <c r="UCV476" s="44" t="str">
        <f t="shared" si="1489"/>
        <v>Inviable Sanitariamente</v>
      </c>
      <c r="UCW476" s="44" t="str">
        <f t="shared" si="1489"/>
        <v>Inviable Sanitariamente</v>
      </c>
      <c r="UCX476" s="44" t="str">
        <f t="shared" si="1489"/>
        <v>Inviable Sanitariamente</v>
      </c>
      <c r="UCY476" s="44" t="str">
        <f t="shared" si="1489"/>
        <v>Inviable Sanitariamente</v>
      </c>
      <c r="UCZ476" s="44" t="str">
        <f t="shared" si="1490"/>
        <v>Inviable Sanitariamente</v>
      </c>
      <c r="UDA476" s="44" t="str">
        <f t="shared" si="1490"/>
        <v>Inviable Sanitariamente</v>
      </c>
      <c r="UDB476" s="44" t="str">
        <f t="shared" si="1490"/>
        <v>Inviable Sanitariamente</v>
      </c>
      <c r="UDC476" s="44" t="str">
        <f t="shared" si="1490"/>
        <v>Inviable Sanitariamente</v>
      </c>
      <c r="UDD476" s="44" t="str">
        <f t="shared" si="1490"/>
        <v>Inviable Sanitariamente</v>
      </c>
      <c r="UDE476" s="44" t="str">
        <f t="shared" si="1490"/>
        <v>Inviable Sanitariamente</v>
      </c>
      <c r="UDF476" s="44" t="str">
        <f t="shared" si="1490"/>
        <v>Inviable Sanitariamente</v>
      </c>
      <c r="UDG476" s="44" t="str">
        <f t="shared" si="1490"/>
        <v>Inviable Sanitariamente</v>
      </c>
      <c r="UDH476" s="44" t="str">
        <f t="shared" si="1490"/>
        <v>Inviable Sanitariamente</v>
      </c>
      <c r="UDI476" s="44" t="str">
        <f t="shared" si="1490"/>
        <v>Inviable Sanitariamente</v>
      </c>
      <c r="UDJ476" s="44" t="str">
        <f t="shared" si="1491"/>
        <v>Inviable Sanitariamente</v>
      </c>
      <c r="UDK476" s="44" t="str">
        <f t="shared" si="1491"/>
        <v>Inviable Sanitariamente</v>
      </c>
      <c r="UDL476" s="44" t="str">
        <f t="shared" si="1491"/>
        <v>Inviable Sanitariamente</v>
      </c>
      <c r="UDM476" s="44" t="str">
        <f t="shared" si="1491"/>
        <v>Inviable Sanitariamente</v>
      </c>
      <c r="UDN476" s="44" t="str">
        <f t="shared" si="1491"/>
        <v>Inviable Sanitariamente</v>
      </c>
      <c r="UDO476" s="44" t="str">
        <f t="shared" si="1491"/>
        <v>Inviable Sanitariamente</v>
      </c>
      <c r="UDP476" s="44" t="str">
        <f t="shared" si="1491"/>
        <v>Inviable Sanitariamente</v>
      </c>
      <c r="UDQ476" s="44" t="str">
        <f t="shared" si="1491"/>
        <v>Inviable Sanitariamente</v>
      </c>
      <c r="UDR476" s="44" t="str">
        <f t="shared" si="1491"/>
        <v>Inviable Sanitariamente</v>
      </c>
      <c r="UDS476" s="44" t="str">
        <f t="shared" si="1491"/>
        <v>Inviable Sanitariamente</v>
      </c>
      <c r="UDT476" s="44" t="str">
        <f t="shared" si="1492"/>
        <v>Inviable Sanitariamente</v>
      </c>
      <c r="UDU476" s="44" t="str">
        <f t="shared" si="1492"/>
        <v>Inviable Sanitariamente</v>
      </c>
      <c r="UDV476" s="44" t="str">
        <f t="shared" si="1492"/>
        <v>Inviable Sanitariamente</v>
      </c>
      <c r="UDW476" s="44" t="str">
        <f t="shared" si="1492"/>
        <v>Inviable Sanitariamente</v>
      </c>
      <c r="UDX476" s="44" t="str">
        <f t="shared" si="1492"/>
        <v>Inviable Sanitariamente</v>
      </c>
      <c r="UDY476" s="44" t="str">
        <f t="shared" si="1492"/>
        <v>Inviable Sanitariamente</v>
      </c>
      <c r="UDZ476" s="44" t="str">
        <f t="shared" si="1492"/>
        <v>Inviable Sanitariamente</v>
      </c>
      <c r="UEA476" s="44" t="str">
        <f t="shared" si="1492"/>
        <v>Inviable Sanitariamente</v>
      </c>
      <c r="UEB476" s="44" t="str">
        <f t="shared" si="1492"/>
        <v>Inviable Sanitariamente</v>
      </c>
      <c r="UEC476" s="44" t="str">
        <f t="shared" si="1492"/>
        <v>Inviable Sanitariamente</v>
      </c>
      <c r="UED476" s="44" t="str">
        <f t="shared" si="1493"/>
        <v>Inviable Sanitariamente</v>
      </c>
      <c r="UEE476" s="44" t="str">
        <f t="shared" si="1493"/>
        <v>Inviable Sanitariamente</v>
      </c>
      <c r="UEF476" s="44" t="str">
        <f t="shared" si="1493"/>
        <v>Inviable Sanitariamente</v>
      </c>
      <c r="UEG476" s="44" t="str">
        <f t="shared" si="1493"/>
        <v>Inviable Sanitariamente</v>
      </c>
      <c r="UEH476" s="44" t="str">
        <f t="shared" si="1493"/>
        <v>Inviable Sanitariamente</v>
      </c>
      <c r="UEI476" s="44" t="str">
        <f t="shared" si="1493"/>
        <v>Inviable Sanitariamente</v>
      </c>
      <c r="UEJ476" s="44" t="str">
        <f t="shared" si="1493"/>
        <v>Inviable Sanitariamente</v>
      </c>
      <c r="UEK476" s="44" t="str">
        <f t="shared" si="1493"/>
        <v>Inviable Sanitariamente</v>
      </c>
      <c r="UEL476" s="44" t="str">
        <f t="shared" si="1493"/>
        <v>Inviable Sanitariamente</v>
      </c>
      <c r="UEM476" s="44" t="str">
        <f t="shared" si="1493"/>
        <v>Inviable Sanitariamente</v>
      </c>
      <c r="UEN476" s="44" t="str">
        <f t="shared" si="1494"/>
        <v>Inviable Sanitariamente</v>
      </c>
      <c r="UEO476" s="44" t="str">
        <f t="shared" si="1494"/>
        <v>Inviable Sanitariamente</v>
      </c>
      <c r="UEP476" s="44" t="str">
        <f t="shared" si="1494"/>
        <v>Inviable Sanitariamente</v>
      </c>
      <c r="UEQ476" s="44" t="str">
        <f t="shared" si="1494"/>
        <v>Inviable Sanitariamente</v>
      </c>
      <c r="UER476" s="44" t="str">
        <f t="shared" si="1494"/>
        <v>Inviable Sanitariamente</v>
      </c>
      <c r="UES476" s="44" t="str">
        <f t="shared" si="1494"/>
        <v>Inviable Sanitariamente</v>
      </c>
      <c r="UET476" s="44" t="str">
        <f t="shared" si="1494"/>
        <v>Inviable Sanitariamente</v>
      </c>
      <c r="UEU476" s="44" t="str">
        <f t="shared" si="1494"/>
        <v>Inviable Sanitariamente</v>
      </c>
      <c r="UEV476" s="44" t="str">
        <f t="shared" si="1494"/>
        <v>Inviable Sanitariamente</v>
      </c>
      <c r="UEW476" s="44" t="str">
        <f t="shared" si="1494"/>
        <v>Inviable Sanitariamente</v>
      </c>
      <c r="UEX476" s="44" t="str">
        <f t="shared" si="1495"/>
        <v>Inviable Sanitariamente</v>
      </c>
      <c r="UEY476" s="44" t="str">
        <f t="shared" si="1495"/>
        <v>Inviable Sanitariamente</v>
      </c>
      <c r="UEZ476" s="44" t="str">
        <f t="shared" si="1495"/>
        <v>Inviable Sanitariamente</v>
      </c>
      <c r="UFA476" s="44" t="str">
        <f t="shared" si="1495"/>
        <v>Inviable Sanitariamente</v>
      </c>
      <c r="UFB476" s="44" t="str">
        <f t="shared" si="1495"/>
        <v>Inviable Sanitariamente</v>
      </c>
      <c r="UFC476" s="44" t="str">
        <f t="shared" si="1495"/>
        <v>Inviable Sanitariamente</v>
      </c>
      <c r="UFD476" s="44" t="str">
        <f t="shared" si="1495"/>
        <v>Inviable Sanitariamente</v>
      </c>
      <c r="UFE476" s="44" t="str">
        <f t="shared" si="1495"/>
        <v>Inviable Sanitariamente</v>
      </c>
      <c r="UFF476" s="44" t="str">
        <f t="shared" si="1495"/>
        <v>Inviable Sanitariamente</v>
      </c>
      <c r="UFG476" s="44" t="str">
        <f t="shared" si="1495"/>
        <v>Inviable Sanitariamente</v>
      </c>
      <c r="UFH476" s="44" t="str">
        <f t="shared" si="1496"/>
        <v>Inviable Sanitariamente</v>
      </c>
      <c r="UFI476" s="44" t="str">
        <f t="shared" si="1496"/>
        <v>Inviable Sanitariamente</v>
      </c>
      <c r="UFJ476" s="44" t="str">
        <f t="shared" si="1496"/>
        <v>Inviable Sanitariamente</v>
      </c>
      <c r="UFK476" s="44" t="str">
        <f t="shared" si="1496"/>
        <v>Inviable Sanitariamente</v>
      </c>
      <c r="UFL476" s="44" t="str">
        <f t="shared" si="1496"/>
        <v>Inviable Sanitariamente</v>
      </c>
      <c r="UFM476" s="44" t="str">
        <f t="shared" si="1496"/>
        <v>Inviable Sanitariamente</v>
      </c>
      <c r="UFN476" s="44" t="str">
        <f t="shared" si="1496"/>
        <v>Inviable Sanitariamente</v>
      </c>
      <c r="UFO476" s="44" t="str">
        <f t="shared" si="1496"/>
        <v>Inviable Sanitariamente</v>
      </c>
      <c r="UFP476" s="44" t="str">
        <f t="shared" si="1496"/>
        <v>Inviable Sanitariamente</v>
      </c>
      <c r="UFQ476" s="44" t="str">
        <f t="shared" si="1496"/>
        <v>Inviable Sanitariamente</v>
      </c>
      <c r="UFR476" s="44" t="str">
        <f t="shared" si="1497"/>
        <v>Inviable Sanitariamente</v>
      </c>
      <c r="UFS476" s="44" t="str">
        <f t="shared" si="1497"/>
        <v>Inviable Sanitariamente</v>
      </c>
      <c r="UFT476" s="44" t="str">
        <f t="shared" si="1497"/>
        <v>Inviable Sanitariamente</v>
      </c>
      <c r="UFU476" s="44" t="str">
        <f t="shared" si="1497"/>
        <v>Inviable Sanitariamente</v>
      </c>
      <c r="UFV476" s="44" t="str">
        <f t="shared" si="1497"/>
        <v>Inviable Sanitariamente</v>
      </c>
      <c r="UFW476" s="44" t="str">
        <f t="shared" si="1497"/>
        <v>Inviable Sanitariamente</v>
      </c>
      <c r="UFX476" s="44" t="str">
        <f t="shared" si="1497"/>
        <v>Inviable Sanitariamente</v>
      </c>
      <c r="UFY476" s="44" t="str">
        <f t="shared" si="1497"/>
        <v>Inviable Sanitariamente</v>
      </c>
      <c r="UFZ476" s="44" t="str">
        <f t="shared" si="1497"/>
        <v>Inviable Sanitariamente</v>
      </c>
      <c r="UGA476" s="44" t="str">
        <f t="shared" si="1497"/>
        <v>Inviable Sanitariamente</v>
      </c>
      <c r="UGB476" s="44" t="str">
        <f t="shared" si="1498"/>
        <v>Inviable Sanitariamente</v>
      </c>
      <c r="UGC476" s="44" t="str">
        <f t="shared" si="1498"/>
        <v>Inviable Sanitariamente</v>
      </c>
      <c r="UGD476" s="44" t="str">
        <f t="shared" si="1498"/>
        <v>Inviable Sanitariamente</v>
      </c>
      <c r="UGE476" s="44" t="str">
        <f t="shared" si="1498"/>
        <v>Inviable Sanitariamente</v>
      </c>
      <c r="UGF476" s="44" t="str">
        <f t="shared" si="1498"/>
        <v>Inviable Sanitariamente</v>
      </c>
      <c r="UGG476" s="44" t="str">
        <f t="shared" si="1498"/>
        <v>Inviable Sanitariamente</v>
      </c>
      <c r="UGH476" s="44" t="str">
        <f t="shared" si="1498"/>
        <v>Inviable Sanitariamente</v>
      </c>
      <c r="UGI476" s="44" t="str">
        <f t="shared" si="1498"/>
        <v>Inviable Sanitariamente</v>
      </c>
      <c r="UGJ476" s="44" t="str">
        <f t="shared" si="1498"/>
        <v>Inviable Sanitariamente</v>
      </c>
      <c r="UGK476" s="44" t="str">
        <f t="shared" si="1498"/>
        <v>Inviable Sanitariamente</v>
      </c>
      <c r="UGL476" s="44" t="str">
        <f t="shared" si="1499"/>
        <v>Inviable Sanitariamente</v>
      </c>
      <c r="UGM476" s="44" t="str">
        <f t="shared" si="1499"/>
        <v>Inviable Sanitariamente</v>
      </c>
      <c r="UGN476" s="44" t="str">
        <f t="shared" si="1499"/>
        <v>Inviable Sanitariamente</v>
      </c>
      <c r="UGO476" s="44" t="str">
        <f t="shared" si="1499"/>
        <v>Inviable Sanitariamente</v>
      </c>
      <c r="UGP476" s="44" t="str">
        <f t="shared" si="1499"/>
        <v>Inviable Sanitariamente</v>
      </c>
      <c r="UGQ476" s="44" t="str">
        <f t="shared" si="1499"/>
        <v>Inviable Sanitariamente</v>
      </c>
      <c r="UGR476" s="44" t="str">
        <f t="shared" si="1499"/>
        <v>Inviable Sanitariamente</v>
      </c>
      <c r="UGS476" s="44" t="str">
        <f t="shared" si="1499"/>
        <v>Inviable Sanitariamente</v>
      </c>
      <c r="UGT476" s="44" t="str">
        <f t="shared" si="1499"/>
        <v>Inviable Sanitariamente</v>
      </c>
      <c r="UGU476" s="44" t="str">
        <f t="shared" si="1499"/>
        <v>Inviable Sanitariamente</v>
      </c>
      <c r="UGV476" s="44" t="str">
        <f t="shared" si="1500"/>
        <v>Inviable Sanitariamente</v>
      </c>
      <c r="UGW476" s="44" t="str">
        <f t="shared" si="1500"/>
        <v>Inviable Sanitariamente</v>
      </c>
      <c r="UGX476" s="44" t="str">
        <f t="shared" si="1500"/>
        <v>Inviable Sanitariamente</v>
      </c>
      <c r="UGY476" s="44" t="str">
        <f t="shared" si="1500"/>
        <v>Inviable Sanitariamente</v>
      </c>
      <c r="UGZ476" s="44" t="str">
        <f t="shared" si="1500"/>
        <v>Inviable Sanitariamente</v>
      </c>
      <c r="UHA476" s="44" t="str">
        <f t="shared" si="1500"/>
        <v>Inviable Sanitariamente</v>
      </c>
      <c r="UHB476" s="44" t="str">
        <f t="shared" si="1500"/>
        <v>Inviable Sanitariamente</v>
      </c>
      <c r="UHC476" s="44" t="str">
        <f t="shared" si="1500"/>
        <v>Inviable Sanitariamente</v>
      </c>
      <c r="UHD476" s="44" t="str">
        <f t="shared" si="1500"/>
        <v>Inviable Sanitariamente</v>
      </c>
      <c r="UHE476" s="44" t="str">
        <f t="shared" si="1500"/>
        <v>Inviable Sanitariamente</v>
      </c>
      <c r="UHF476" s="44" t="str">
        <f t="shared" si="1501"/>
        <v>Inviable Sanitariamente</v>
      </c>
      <c r="UHG476" s="44" t="str">
        <f t="shared" si="1501"/>
        <v>Inviable Sanitariamente</v>
      </c>
      <c r="UHH476" s="44" t="str">
        <f t="shared" si="1501"/>
        <v>Inviable Sanitariamente</v>
      </c>
      <c r="UHI476" s="44" t="str">
        <f t="shared" si="1501"/>
        <v>Inviable Sanitariamente</v>
      </c>
      <c r="UHJ476" s="44" t="str">
        <f t="shared" si="1501"/>
        <v>Inviable Sanitariamente</v>
      </c>
      <c r="UHK476" s="44" t="str">
        <f t="shared" si="1501"/>
        <v>Inviable Sanitariamente</v>
      </c>
      <c r="UHL476" s="44" t="str">
        <f t="shared" si="1501"/>
        <v>Inviable Sanitariamente</v>
      </c>
      <c r="UHM476" s="44" t="str">
        <f t="shared" si="1501"/>
        <v>Inviable Sanitariamente</v>
      </c>
      <c r="UHN476" s="44" t="str">
        <f t="shared" si="1501"/>
        <v>Inviable Sanitariamente</v>
      </c>
      <c r="UHO476" s="44" t="str">
        <f t="shared" si="1501"/>
        <v>Inviable Sanitariamente</v>
      </c>
      <c r="UHP476" s="44" t="str">
        <f t="shared" si="1502"/>
        <v>Inviable Sanitariamente</v>
      </c>
      <c r="UHQ476" s="44" t="str">
        <f t="shared" si="1502"/>
        <v>Inviable Sanitariamente</v>
      </c>
      <c r="UHR476" s="44" t="str">
        <f t="shared" si="1502"/>
        <v>Inviable Sanitariamente</v>
      </c>
      <c r="UHS476" s="44" t="str">
        <f t="shared" si="1502"/>
        <v>Inviable Sanitariamente</v>
      </c>
      <c r="UHT476" s="44" t="str">
        <f t="shared" si="1502"/>
        <v>Inviable Sanitariamente</v>
      </c>
      <c r="UHU476" s="44" t="str">
        <f t="shared" si="1502"/>
        <v>Inviable Sanitariamente</v>
      </c>
      <c r="UHV476" s="44" t="str">
        <f t="shared" si="1502"/>
        <v>Inviable Sanitariamente</v>
      </c>
      <c r="UHW476" s="44" t="str">
        <f t="shared" si="1502"/>
        <v>Inviable Sanitariamente</v>
      </c>
      <c r="UHX476" s="44" t="str">
        <f t="shared" si="1502"/>
        <v>Inviable Sanitariamente</v>
      </c>
      <c r="UHY476" s="44" t="str">
        <f t="shared" si="1502"/>
        <v>Inviable Sanitariamente</v>
      </c>
      <c r="UHZ476" s="44" t="str">
        <f t="shared" si="1503"/>
        <v>Inviable Sanitariamente</v>
      </c>
      <c r="UIA476" s="44" t="str">
        <f t="shared" si="1503"/>
        <v>Inviable Sanitariamente</v>
      </c>
      <c r="UIB476" s="44" t="str">
        <f t="shared" si="1503"/>
        <v>Inviable Sanitariamente</v>
      </c>
      <c r="UIC476" s="44" t="str">
        <f t="shared" si="1503"/>
        <v>Inviable Sanitariamente</v>
      </c>
      <c r="UID476" s="44" t="str">
        <f t="shared" si="1503"/>
        <v>Inviable Sanitariamente</v>
      </c>
      <c r="UIE476" s="44" t="str">
        <f t="shared" si="1503"/>
        <v>Inviable Sanitariamente</v>
      </c>
      <c r="UIF476" s="44" t="str">
        <f t="shared" si="1503"/>
        <v>Inviable Sanitariamente</v>
      </c>
      <c r="UIG476" s="44" t="str">
        <f t="shared" si="1503"/>
        <v>Inviable Sanitariamente</v>
      </c>
      <c r="UIH476" s="44" t="str">
        <f t="shared" si="1503"/>
        <v>Inviable Sanitariamente</v>
      </c>
      <c r="UII476" s="44" t="str">
        <f t="shared" si="1503"/>
        <v>Inviable Sanitariamente</v>
      </c>
      <c r="UIJ476" s="44" t="str">
        <f t="shared" si="1504"/>
        <v>Inviable Sanitariamente</v>
      </c>
      <c r="UIK476" s="44" t="str">
        <f t="shared" si="1504"/>
        <v>Inviable Sanitariamente</v>
      </c>
      <c r="UIL476" s="44" t="str">
        <f t="shared" si="1504"/>
        <v>Inviable Sanitariamente</v>
      </c>
      <c r="UIM476" s="44" t="str">
        <f t="shared" si="1504"/>
        <v>Inviable Sanitariamente</v>
      </c>
      <c r="UIN476" s="44" t="str">
        <f t="shared" si="1504"/>
        <v>Inviable Sanitariamente</v>
      </c>
      <c r="UIO476" s="44" t="str">
        <f t="shared" si="1504"/>
        <v>Inviable Sanitariamente</v>
      </c>
      <c r="UIP476" s="44" t="str">
        <f t="shared" si="1504"/>
        <v>Inviable Sanitariamente</v>
      </c>
      <c r="UIQ476" s="44" t="str">
        <f t="shared" si="1504"/>
        <v>Inviable Sanitariamente</v>
      </c>
      <c r="UIR476" s="44" t="str">
        <f t="shared" si="1504"/>
        <v>Inviable Sanitariamente</v>
      </c>
      <c r="UIS476" s="44" t="str">
        <f t="shared" si="1504"/>
        <v>Inviable Sanitariamente</v>
      </c>
      <c r="UIT476" s="44" t="str">
        <f t="shared" si="1505"/>
        <v>Inviable Sanitariamente</v>
      </c>
      <c r="UIU476" s="44" t="str">
        <f t="shared" si="1505"/>
        <v>Inviable Sanitariamente</v>
      </c>
      <c r="UIV476" s="44" t="str">
        <f t="shared" si="1505"/>
        <v>Inviable Sanitariamente</v>
      </c>
      <c r="UIW476" s="44" t="str">
        <f t="shared" si="1505"/>
        <v>Inviable Sanitariamente</v>
      </c>
      <c r="UIX476" s="44" t="str">
        <f t="shared" si="1505"/>
        <v>Inviable Sanitariamente</v>
      </c>
      <c r="UIY476" s="44" t="str">
        <f t="shared" si="1505"/>
        <v>Inviable Sanitariamente</v>
      </c>
      <c r="UIZ476" s="44" t="str">
        <f t="shared" si="1505"/>
        <v>Inviable Sanitariamente</v>
      </c>
      <c r="UJA476" s="44" t="str">
        <f t="shared" si="1505"/>
        <v>Inviable Sanitariamente</v>
      </c>
      <c r="UJB476" s="44" t="str">
        <f t="shared" si="1505"/>
        <v>Inviable Sanitariamente</v>
      </c>
      <c r="UJC476" s="44" t="str">
        <f t="shared" si="1505"/>
        <v>Inviable Sanitariamente</v>
      </c>
      <c r="UJD476" s="44" t="str">
        <f t="shared" si="1506"/>
        <v>Inviable Sanitariamente</v>
      </c>
      <c r="UJE476" s="44" t="str">
        <f t="shared" si="1506"/>
        <v>Inviable Sanitariamente</v>
      </c>
      <c r="UJF476" s="44" t="str">
        <f t="shared" si="1506"/>
        <v>Inviable Sanitariamente</v>
      </c>
      <c r="UJG476" s="44" t="str">
        <f t="shared" si="1506"/>
        <v>Inviable Sanitariamente</v>
      </c>
      <c r="UJH476" s="44" t="str">
        <f t="shared" si="1506"/>
        <v>Inviable Sanitariamente</v>
      </c>
      <c r="UJI476" s="44" t="str">
        <f t="shared" si="1506"/>
        <v>Inviable Sanitariamente</v>
      </c>
      <c r="UJJ476" s="44" t="str">
        <f t="shared" si="1506"/>
        <v>Inviable Sanitariamente</v>
      </c>
      <c r="UJK476" s="44" t="str">
        <f t="shared" si="1506"/>
        <v>Inviable Sanitariamente</v>
      </c>
      <c r="UJL476" s="44" t="str">
        <f t="shared" si="1506"/>
        <v>Inviable Sanitariamente</v>
      </c>
      <c r="UJM476" s="44" t="str">
        <f t="shared" si="1506"/>
        <v>Inviable Sanitariamente</v>
      </c>
      <c r="UJN476" s="44" t="str">
        <f t="shared" si="1507"/>
        <v>Inviable Sanitariamente</v>
      </c>
      <c r="UJO476" s="44" t="str">
        <f t="shared" si="1507"/>
        <v>Inviable Sanitariamente</v>
      </c>
      <c r="UJP476" s="44" t="str">
        <f t="shared" si="1507"/>
        <v>Inviable Sanitariamente</v>
      </c>
      <c r="UJQ476" s="44" t="str">
        <f t="shared" si="1507"/>
        <v>Inviable Sanitariamente</v>
      </c>
      <c r="UJR476" s="44" t="str">
        <f t="shared" si="1507"/>
        <v>Inviable Sanitariamente</v>
      </c>
      <c r="UJS476" s="44" t="str">
        <f t="shared" si="1507"/>
        <v>Inviable Sanitariamente</v>
      </c>
      <c r="UJT476" s="44" t="str">
        <f t="shared" si="1507"/>
        <v>Inviable Sanitariamente</v>
      </c>
      <c r="UJU476" s="44" t="str">
        <f t="shared" si="1507"/>
        <v>Inviable Sanitariamente</v>
      </c>
      <c r="UJV476" s="44" t="str">
        <f t="shared" si="1507"/>
        <v>Inviable Sanitariamente</v>
      </c>
      <c r="UJW476" s="44" t="str">
        <f t="shared" si="1507"/>
        <v>Inviable Sanitariamente</v>
      </c>
      <c r="UJX476" s="44" t="str">
        <f t="shared" si="1508"/>
        <v>Inviable Sanitariamente</v>
      </c>
      <c r="UJY476" s="44" t="str">
        <f t="shared" si="1508"/>
        <v>Inviable Sanitariamente</v>
      </c>
      <c r="UJZ476" s="44" t="str">
        <f t="shared" si="1508"/>
        <v>Inviable Sanitariamente</v>
      </c>
      <c r="UKA476" s="44" t="str">
        <f t="shared" si="1508"/>
        <v>Inviable Sanitariamente</v>
      </c>
      <c r="UKB476" s="44" t="str">
        <f t="shared" si="1508"/>
        <v>Inviable Sanitariamente</v>
      </c>
      <c r="UKC476" s="44" t="str">
        <f t="shared" si="1508"/>
        <v>Inviable Sanitariamente</v>
      </c>
      <c r="UKD476" s="44" t="str">
        <f t="shared" si="1508"/>
        <v>Inviable Sanitariamente</v>
      </c>
      <c r="UKE476" s="44" t="str">
        <f t="shared" si="1508"/>
        <v>Inviable Sanitariamente</v>
      </c>
      <c r="UKF476" s="44" t="str">
        <f t="shared" si="1508"/>
        <v>Inviable Sanitariamente</v>
      </c>
      <c r="UKG476" s="44" t="str">
        <f t="shared" si="1508"/>
        <v>Inviable Sanitariamente</v>
      </c>
      <c r="UKH476" s="44" t="str">
        <f t="shared" si="1509"/>
        <v>Inviable Sanitariamente</v>
      </c>
      <c r="UKI476" s="44" t="str">
        <f t="shared" si="1509"/>
        <v>Inviable Sanitariamente</v>
      </c>
      <c r="UKJ476" s="44" t="str">
        <f t="shared" si="1509"/>
        <v>Inviable Sanitariamente</v>
      </c>
      <c r="UKK476" s="44" t="str">
        <f t="shared" si="1509"/>
        <v>Inviable Sanitariamente</v>
      </c>
      <c r="UKL476" s="44" t="str">
        <f t="shared" si="1509"/>
        <v>Inviable Sanitariamente</v>
      </c>
      <c r="UKM476" s="44" t="str">
        <f t="shared" si="1509"/>
        <v>Inviable Sanitariamente</v>
      </c>
      <c r="UKN476" s="44" t="str">
        <f t="shared" si="1509"/>
        <v>Inviable Sanitariamente</v>
      </c>
      <c r="UKO476" s="44" t="str">
        <f t="shared" si="1509"/>
        <v>Inviable Sanitariamente</v>
      </c>
      <c r="UKP476" s="44" t="str">
        <f t="shared" si="1509"/>
        <v>Inviable Sanitariamente</v>
      </c>
      <c r="UKQ476" s="44" t="str">
        <f t="shared" si="1509"/>
        <v>Inviable Sanitariamente</v>
      </c>
      <c r="UKR476" s="44" t="str">
        <f t="shared" si="1510"/>
        <v>Inviable Sanitariamente</v>
      </c>
      <c r="UKS476" s="44" t="str">
        <f t="shared" si="1510"/>
        <v>Inviable Sanitariamente</v>
      </c>
      <c r="UKT476" s="44" t="str">
        <f t="shared" si="1510"/>
        <v>Inviable Sanitariamente</v>
      </c>
      <c r="UKU476" s="44" t="str">
        <f t="shared" si="1510"/>
        <v>Inviable Sanitariamente</v>
      </c>
      <c r="UKV476" s="44" t="str">
        <f t="shared" si="1510"/>
        <v>Inviable Sanitariamente</v>
      </c>
      <c r="UKW476" s="44" t="str">
        <f t="shared" si="1510"/>
        <v>Inviable Sanitariamente</v>
      </c>
      <c r="UKX476" s="44" t="str">
        <f t="shared" si="1510"/>
        <v>Inviable Sanitariamente</v>
      </c>
      <c r="UKY476" s="44" t="str">
        <f t="shared" si="1510"/>
        <v>Inviable Sanitariamente</v>
      </c>
      <c r="UKZ476" s="44" t="str">
        <f t="shared" si="1510"/>
        <v>Inviable Sanitariamente</v>
      </c>
      <c r="ULA476" s="44" t="str">
        <f t="shared" si="1510"/>
        <v>Inviable Sanitariamente</v>
      </c>
      <c r="ULB476" s="44" t="str">
        <f t="shared" si="1511"/>
        <v>Inviable Sanitariamente</v>
      </c>
      <c r="ULC476" s="44" t="str">
        <f t="shared" si="1511"/>
        <v>Inviable Sanitariamente</v>
      </c>
      <c r="ULD476" s="44" t="str">
        <f t="shared" si="1511"/>
        <v>Inviable Sanitariamente</v>
      </c>
      <c r="ULE476" s="44" t="str">
        <f t="shared" si="1511"/>
        <v>Inviable Sanitariamente</v>
      </c>
      <c r="ULF476" s="44" t="str">
        <f t="shared" si="1511"/>
        <v>Inviable Sanitariamente</v>
      </c>
      <c r="ULG476" s="44" t="str">
        <f t="shared" si="1511"/>
        <v>Inviable Sanitariamente</v>
      </c>
      <c r="ULH476" s="44" t="str">
        <f t="shared" si="1511"/>
        <v>Inviable Sanitariamente</v>
      </c>
      <c r="ULI476" s="44" t="str">
        <f t="shared" si="1511"/>
        <v>Inviable Sanitariamente</v>
      </c>
      <c r="ULJ476" s="44" t="str">
        <f t="shared" si="1511"/>
        <v>Inviable Sanitariamente</v>
      </c>
      <c r="ULK476" s="44" t="str">
        <f t="shared" si="1511"/>
        <v>Inviable Sanitariamente</v>
      </c>
      <c r="ULL476" s="44" t="str">
        <f t="shared" si="1512"/>
        <v>Inviable Sanitariamente</v>
      </c>
      <c r="ULM476" s="44" t="str">
        <f t="shared" si="1512"/>
        <v>Inviable Sanitariamente</v>
      </c>
      <c r="ULN476" s="44" t="str">
        <f t="shared" si="1512"/>
        <v>Inviable Sanitariamente</v>
      </c>
      <c r="ULO476" s="44" t="str">
        <f t="shared" si="1512"/>
        <v>Inviable Sanitariamente</v>
      </c>
      <c r="ULP476" s="44" t="str">
        <f t="shared" si="1512"/>
        <v>Inviable Sanitariamente</v>
      </c>
      <c r="ULQ476" s="44" t="str">
        <f t="shared" si="1512"/>
        <v>Inviable Sanitariamente</v>
      </c>
      <c r="ULR476" s="44" t="str">
        <f t="shared" si="1512"/>
        <v>Inviable Sanitariamente</v>
      </c>
      <c r="ULS476" s="44" t="str">
        <f t="shared" si="1512"/>
        <v>Inviable Sanitariamente</v>
      </c>
      <c r="ULT476" s="44" t="str">
        <f t="shared" si="1512"/>
        <v>Inviable Sanitariamente</v>
      </c>
      <c r="ULU476" s="44" t="str">
        <f t="shared" si="1512"/>
        <v>Inviable Sanitariamente</v>
      </c>
      <c r="ULV476" s="44" t="str">
        <f t="shared" si="1513"/>
        <v>Inviable Sanitariamente</v>
      </c>
      <c r="ULW476" s="44" t="str">
        <f t="shared" si="1513"/>
        <v>Inviable Sanitariamente</v>
      </c>
      <c r="ULX476" s="44" t="str">
        <f t="shared" si="1513"/>
        <v>Inviable Sanitariamente</v>
      </c>
      <c r="ULY476" s="44" t="str">
        <f t="shared" si="1513"/>
        <v>Inviable Sanitariamente</v>
      </c>
      <c r="ULZ476" s="44" t="str">
        <f t="shared" si="1513"/>
        <v>Inviable Sanitariamente</v>
      </c>
      <c r="UMA476" s="44" t="str">
        <f t="shared" si="1513"/>
        <v>Inviable Sanitariamente</v>
      </c>
      <c r="UMB476" s="44" t="str">
        <f t="shared" si="1513"/>
        <v>Inviable Sanitariamente</v>
      </c>
      <c r="UMC476" s="44" t="str">
        <f t="shared" si="1513"/>
        <v>Inviable Sanitariamente</v>
      </c>
      <c r="UMD476" s="44" t="str">
        <f t="shared" si="1513"/>
        <v>Inviable Sanitariamente</v>
      </c>
      <c r="UME476" s="44" t="str">
        <f t="shared" si="1513"/>
        <v>Inviable Sanitariamente</v>
      </c>
      <c r="UMF476" s="44" t="str">
        <f t="shared" si="1514"/>
        <v>Inviable Sanitariamente</v>
      </c>
      <c r="UMG476" s="44" t="str">
        <f t="shared" si="1514"/>
        <v>Inviable Sanitariamente</v>
      </c>
      <c r="UMH476" s="44" t="str">
        <f t="shared" si="1514"/>
        <v>Inviable Sanitariamente</v>
      </c>
      <c r="UMI476" s="44" t="str">
        <f t="shared" si="1514"/>
        <v>Inviable Sanitariamente</v>
      </c>
      <c r="UMJ476" s="44" t="str">
        <f t="shared" si="1514"/>
        <v>Inviable Sanitariamente</v>
      </c>
      <c r="UMK476" s="44" t="str">
        <f t="shared" si="1514"/>
        <v>Inviable Sanitariamente</v>
      </c>
      <c r="UML476" s="44" t="str">
        <f t="shared" si="1514"/>
        <v>Inviable Sanitariamente</v>
      </c>
      <c r="UMM476" s="44" t="str">
        <f t="shared" si="1514"/>
        <v>Inviable Sanitariamente</v>
      </c>
      <c r="UMN476" s="44" t="str">
        <f t="shared" si="1514"/>
        <v>Inviable Sanitariamente</v>
      </c>
      <c r="UMO476" s="44" t="str">
        <f t="shared" si="1514"/>
        <v>Inviable Sanitariamente</v>
      </c>
      <c r="UMP476" s="44" t="str">
        <f t="shared" si="1515"/>
        <v>Inviable Sanitariamente</v>
      </c>
      <c r="UMQ476" s="44" t="str">
        <f t="shared" si="1515"/>
        <v>Inviable Sanitariamente</v>
      </c>
      <c r="UMR476" s="44" t="str">
        <f t="shared" si="1515"/>
        <v>Inviable Sanitariamente</v>
      </c>
      <c r="UMS476" s="44" t="str">
        <f t="shared" si="1515"/>
        <v>Inviable Sanitariamente</v>
      </c>
      <c r="UMT476" s="44" t="str">
        <f t="shared" si="1515"/>
        <v>Inviable Sanitariamente</v>
      </c>
      <c r="UMU476" s="44" t="str">
        <f t="shared" si="1515"/>
        <v>Inviable Sanitariamente</v>
      </c>
      <c r="UMV476" s="44" t="str">
        <f t="shared" si="1515"/>
        <v>Inviable Sanitariamente</v>
      </c>
      <c r="UMW476" s="44" t="str">
        <f t="shared" si="1515"/>
        <v>Inviable Sanitariamente</v>
      </c>
      <c r="UMX476" s="44" t="str">
        <f t="shared" si="1515"/>
        <v>Inviable Sanitariamente</v>
      </c>
      <c r="UMY476" s="44" t="str">
        <f t="shared" si="1515"/>
        <v>Inviable Sanitariamente</v>
      </c>
      <c r="UMZ476" s="44" t="str">
        <f t="shared" si="1516"/>
        <v>Inviable Sanitariamente</v>
      </c>
      <c r="UNA476" s="44" t="str">
        <f t="shared" si="1516"/>
        <v>Inviable Sanitariamente</v>
      </c>
      <c r="UNB476" s="44" t="str">
        <f t="shared" si="1516"/>
        <v>Inviable Sanitariamente</v>
      </c>
      <c r="UNC476" s="44" t="str">
        <f t="shared" si="1516"/>
        <v>Inviable Sanitariamente</v>
      </c>
      <c r="UND476" s="44" t="str">
        <f t="shared" si="1516"/>
        <v>Inviable Sanitariamente</v>
      </c>
      <c r="UNE476" s="44" t="str">
        <f t="shared" si="1516"/>
        <v>Inviable Sanitariamente</v>
      </c>
      <c r="UNF476" s="44" t="str">
        <f t="shared" si="1516"/>
        <v>Inviable Sanitariamente</v>
      </c>
      <c r="UNG476" s="44" t="str">
        <f t="shared" si="1516"/>
        <v>Inviable Sanitariamente</v>
      </c>
      <c r="UNH476" s="44" t="str">
        <f t="shared" si="1516"/>
        <v>Inviable Sanitariamente</v>
      </c>
      <c r="UNI476" s="44" t="str">
        <f t="shared" si="1516"/>
        <v>Inviable Sanitariamente</v>
      </c>
      <c r="UNJ476" s="44" t="str">
        <f t="shared" si="1517"/>
        <v>Inviable Sanitariamente</v>
      </c>
      <c r="UNK476" s="44" t="str">
        <f t="shared" si="1517"/>
        <v>Inviable Sanitariamente</v>
      </c>
      <c r="UNL476" s="44" t="str">
        <f t="shared" si="1517"/>
        <v>Inviable Sanitariamente</v>
      </c>
      <c r="UNM476" s="44" t="str">
        <f t="shared" si="1517"/>
        <v>Inviable Sanitariamente</v>
      </c>
      <c r="UNN476" s="44" t="str">
        <f t="shared" si="1517"/>
        <v>Inviable Sanitariamente</v>
      </c>
      <c r="UNO476" s="44" t="str">
        <f t="shared" si="1517"/>
        <v>Inviable Sanitariamente</v>
      </c>
      <c r="UNP476" s="44" t="str">
        <f t="shared" si="1517"/>
        <v>Inviable Sanitariamente</v>
      </c>
      <c r="UNQ476" s="44" t="str">
        <f t="shared" si="1517"/>
        <v>Inviable Sanitariamente</v>
      </c>
      <c r="UNR476" s="44" t="str">
        <f t="shared" si="1517"/>
        <v>Inviable Sanitariamente</v>
      </c>
      <c r="UNS476" s="44" t="str">
        <f t="shared" si="1517"/>
        <v>Inviable Sanitariamente</v>
      </c>
      <c r="UNT476" s="44" t="str">
        <f t="shared" si="1518"/>
        <v>Inviable Sanitariamente</v>
      </c>
      <c r="UNU476" s="44" t="str">
        <f t="shared" si="1518"/>
        <v>Inviable Sanitariamente</v>
      </c>
      <c r="UNV476" s="44" t="str">
        <f t="shared" si="1518"/>
        <v>Inviable Sanitariamente</v>
      </c>
      <c r="UNW476" s="44" t="str">
        <f t="shared" si="1518"/>
        <v>Inviable Sanitariamente</v>
      </c>
      <c r="UNX476" s="44" t="str">
        <f t="shared" si="1518"/>
        <v>Inviable Sanitariamente</v>
      </c>
      <c r="UNY476" s="44" t="str">
        <f t="shared" si="1518"/>
        <v>Inviable Sanitariamente</v>
      </c>
      <c r="UNZ476" s="44" t="str">
        <f t="shared" si="1518"/>
        <v>Inviable Sanitariamente</v>
      </c>
      <c r="UOA476" s="44" t="str">
        <f t="shared" si="1518"/>
        <v>Inviable Sanitariamente</v>
      </c>
      <c r="UOB476" s="44" t="str">
        <f t="shared" si="1518"/>
        <v>Inviable Sanitariamente</v>
      </c>
      <c r="UOC476" s="44" t="str">
        <f t="shared" si="1518"/>
        <v>Inviable Sanitariamente</v>
      </c>
      <c r="UOD476" s="44" t="str">
        <f t="shared" si="1519"/>
        <v>Inviable Sanitariamente</v>
      </c>
      <c r="UOE476" s="44" t="str">
        <f t="shared" si="1519"/>
        <v>Inviable Sanitariamente</v>
      </c>
      <c r="UOF476" s="44" t="str">
        <f t="shared" si="1519"/>
        <v>Inviable Sanitariamente</v>
      </c>
      <c r="UOG476" s="44" t="str">
        <f t="shared" si="1519"/>
        <v>Inviable Sanitariamente</v>
      </c>
      <c r="UOH476" s="44" t="str">
        <f t="shared" si="1519"/>
        <v>Inviable Sanitariamente</v>
      </c>
      <c r="UOI476" s="44" t="str">
        <f t="shared" si="1519"/>
        <v>Inviable Sanitariamente</v>
      </c>
      <c r="UOJ476" s="44" t="str">
        <f t="shared" si="1519"/>
        <v>Inviable Sanitariamente</v>
      </c>
      <c r="UOK476" s="44" t="str">
        <f t="shared" si="1519"/>
        <v>Inviable Sanitariamente</v>
      </c>
      <c r="UOL476" s="44" t="str">
        <f t="shared" si="1519"/>
        <v>Inviable Sanitariamente</v>
      </c>
      <c r="UOM476" s="44" t="str">
        <f t="shared" si="1519"/>
        <v>Inviable Sanitariamente</v>
      </c>
      <c r="UON476" s="44" t="str">
        <f t="shared" si="1520"/>
        <v>Inviable Sanitariamente</v>
      </c>
      <c r="UOO476" s="44" t="str">
        <f t="shared" si="1520"/>
        <v>Inviable Sanitariamente</v>
      </c>
      <c r="UOP476" s="44" t="str">
        <f t="shared" si="1520"/>
        <v>Inviable Sanitariamente</v>
      </c>
      <c r="UOQ476" s="44" t="str">
        <f t="shared" si="1520"/>
        <v>Inviable Sanitariamente</v>
      </c>
      <c r="UOR476" s="44" t="str">
        <f t="shared" si="1520"/>
        <v>Inviable Sanitariamente</v>
      </c>
      <c r="UOS476" s="44" t="str">
        <f t="shared" si="1520"/>
        <v>Inviable Sanitariamente</v>
      </c>
      <c r="UOT476" s="44" t="str">
        <f t="shared" si="1520"/>
        <v>Inviable Sanitariamente</v>
      </c>
      <c r="UOU476" s="44" t="str">
        <f t="shared" si="1520"/>
        <v>Inviable Sanitariamente</v>
      </c>
      <c r="UOV476" s="44" t="str">
        <f t="shared" si="1520"/>
        <v>Inviable Sanitariamente</v>
      </c>
      <c r="UOW476" s="44" t="str">
        <f t="shared" si="1520"/>
        <v>Inviable Sanitariamente</v>
      </c>
      <c r="UOX476" s="44" t="str">
        <f t="shared" si="1521"/>
        <v>Inviable Sanitariamente</v>
      </c>
      <c r="UOY476" s="44" t="str">
        <f t="shared" si="1521"/>
        <v>Inviable Sanitariamente</v>
      </c>
      <c r="UOZ476" s="44" t="str">
        <f t="shared" si="1521"/>
        <v>Inviable Sanitariamente</v>
      </c>
      <c r="UPA476" s="44" t="str">
        <f t="shared" si="1521"/>
        <v>Inviable Sanitariamente</v>
      </c>
      <c r="UPB476" s="44" t="str">
        <f t="shared" si="1521"/>
        <v>Inviable Sanitariamente</v>
      </c>
      <c r="UPC476" s="44" t="str">
        <f t="shared" si="1521"/>
        <v>Inviable Sanitariamente</v>
      </c>
      <c r="UPD476" s="44" t="str">
        <f t="shared" si="1521"/>
        <v>Inviable Sanitariamente</v>
      </c>
      <c r="UPE476" s="44" t="str">
        <f t="shared" si="1521"/>
        <v>Inviable Sanitariamente</v>
      </c>
      <c r="UPF476" s="44" t="str">
        <f t="shared" si="1521"/>
        <v>Inviable Sanitariamente</v>
      </c>
      <c r="UPG476" s="44" t="str">
        <f t="shared" si="1521"/>
        <v>Inviable Sanitariamente</v>
      </c>
      <c r="UPH476" s="44" t="str">
        <f t="shared" si="1522"/>
        <v>Inviable Sanitariamente</v>
      </c>
      <c r="UPI476" s="44" t="str">
        <f t="shared" si="1522"/>
        <v>Inviable Sanitariamente</v>
      </c>
      <c r="UPJ476" s="44" t="str">
        <f t="shared" si="1522"/>
        <v>Inviable Sanitariamente</v>
      </c>
      <c r="UPK476" s="44" t="str">
        <f t="shared" si="1522"/>
        <v>Inviable Sanitariamente</v>
      </c>
      <c r="UPL476" s="44" t="str">
        <f t="shared" si="1522"/>
        <v>Inviable Sanitariamente</v>
      </c>
      <c r="UPM476" s="44" t="str">
        <f t="shared" si="1522"/>
        <v>Inviable Sanitariamente</v>
      </c>
      <c r="UPN476" s="44" t="str">
        <f t="shared" si="1522"/>
        <v>Inviable Sanitariamente</v>
      </c>
      <c r="UPO476" s="44" t="str">
        <f t="shared" si="1522"/>
        <v>Inviable Sanitariamente</v>
      </c>
      <c r="UPP476" s="44" t="str">
        <f t="shared" si="1522"/>
        <v>Inviable Sanitariamente</v>
      </c>
      <c r="UPQ476" s="44" t="str">
        <f t="shared" si="1522"/>
        <v>Inviable Sanitariamente</v>
      </c>
      <c r="UPR476" s="44" t="str">
        <f t="shared" si="1523"/>
        <v>Inviable Sanitariamente</v>
      </c>
      <c r="UPS476" s="44" t="str">
        <f t="shared" si="1523"/>
        <v>Inviable Sanitariamente</v>
      </c>
      <c r="UPT476" s="44" t="str">
        <f t="shared" si="1523"/>
        <v>Inviable Sanitariamente</v>
      </c>
      <c r="UPU476" s="44" t="str">
        <f t="shared" si="1523"/>
        <v>Inviable Sanitariamente</v>
      </c>
      <c r="UPV476" s="44" t="str">
        <f t="shared" si="1523"/>
        <v>Inviable Sanitariamente</v>
      </c>
      <c r="UPW476" s="44" t="str">
        <f t="shared" si="1523"/>
        <v>Inviable Sanitariamente</v>
      </c>
      <c r="UPX476" s="44" t="str">
        <f t="shared" si="1523"/>
        <v>Inviable Sanitariamente</v>
      </c>
      <c r="UPY476" s="44" t="str">
        <f t="shared" si="1523"/>
        <v>Inviable Sanitariamente</v>
      </c>
      <c r="UPZ476" s="44" t="str">
        <f t="shared" si="1523"/>
        <v>Inviable Sanitariamente</v>
      </c>
      <c r="UQA476" s="44" t="str">
        <f t="shared" si="1523"/>
        <v>Inviable Sanitariamente</v>
      </c>
      <c r="UQB476" s="44" t="str">
        <f t="shared" si="1524"/>
        <v>Inviable Sanitariamente</v>
      </c>
      <c r="UQC476" s="44" t="str">
        <f t="shared" si="1524"/>
        <v>Inviable Sanitariamente</v>
      </c>
      <c r="UQD476" s="44" t="str">
        <f t="shared" si="1524"/>
        <v>Inviable Sanitariamente</v>
      </c>
      <c r="UQE476" s="44" t="str">
        <f t="shared" si="1524"/>
        <v>Inviable Sanitariamente</v>
      </c>
      <c r="UQF476" s="44" t="str">
        <f t="shared" si="1524"/>
        <v>Inviable Sanitariamente</v>
      </c>
      <c r="UQG476" s="44" t="str">
        <f t="shared" si="1524"/>
        <v>Inviable Sanitariamente</v>
      </c>
      <c r="UQH476" s="44" t="str">
        <f t="shared" si="1524"/>
        <v>Inviable Sanitariamente</v>
      </c>
      <c r="UQI476" s="44" t="str">
        <f t="shared" si="1524"/>
        <v>Inviable Sanitariamente</v>
      </c>
      <c r="UQJ476" s="44" t="str">
        <f t="shared" si="1524"/>
        <v>Inviable Sanitariamente</v>
      </c>
      <c r="UQK476" s="44" t="str">
        <f t="shared" si="1524"/>
        <v>Inviable Sanitariamente</v>
      </c>
      <c r="UQL476" s="44" t="str">
        <f t="shared" si="1525"/>
        <v>Inviable Sanitariamente</v>
      </c>
      <c r="UQM476" s="44" t="str">
        <f t="shared" si="1525"/>
        <v>Inviable Sanitariamente</v>
      </c>
      <c r="UQN476" s="44" t="str">
        <f t="shared" si="1525"/>
        <v>Inviable Sanitariamente</v>
      </c>
      <c r="UQO476" s="44" t="str">
        <f t="shared" si="1525"/>
        <v>Inviable Sanitariamente</v>
      </c>
      <c r="UQP476" s="44" t="str">
        <f t="shared" si="1525"/>
        <v>Inviable Sanitariamente</v>
      </c>
      <c r="UQQ476" s="44" t="str">
        <f t="shared" si="1525"/>
        <v>Inviable Sanitariamente</v>
      </c>
      <c r="UQR476" s="44" t="str">
        <f t="shared" si="1525"/>
        <v>Inviable Sanitariamente</v>
      </c>
      <c r="UQS476" s="44" t="str">
        <f t="shared" si="1525"/>
        <v>Inviable Sanitariamente</v>
      </c>
      <c r="UQT476" s="44" t="str">
        <f t="shared" si="1525"/>
        <v>Inviable Sanitariamente</v>
      </c>
      <c r="UQU476" s="44" t="str">
        <f t="shared" si="1525"/>
        <v>Inviable Sanitariamente</v>
      </c>
      <c r="UQV476" s="44" t="str">
        <f t="shared" si="1526"/>
        <v>Inviable Sanitariamente</v>
      </c>
      <c r="UQW476" s="44" t="str">
        <f t="shared" si="1526"/>
        <v>Inviable Sanitariamente</v>
      </c>
      <c r="UQX476" s="44" t="str">
        <f t="shared" si="1526"/>
        <v>Inviable Sanitariamente</v>
      </c>
      <c r="UQY476" s="44" t="str">
        <f t="shared" si="1526"/>
        <v>Inviable Sanitariamente</v>
      </c>
      <c r="UQZ476" s="44" t="str">
        <f t="shared" si="1526"/>
        <v>Inviable Sanitariamente</v>
      </c>
      <c r="URA476" s="44" t="str">
        <f t="shared" si="1526"/>
        <v>Inviable Sanitariamente</v>
      </c>
      <c r="URB476" s="44" t="str">
        <f t="shared" si="1526"/>
        <v>Inviable Sanitariamente</v>
      </c>
      <c r="URC476" s="44" t="str">
        <f t="shared" si="1526"/>
        <v>Inviable Sanitariamente</v>
      </c>
      <c r="URD476" s="44" t="str">
        <f t="shared" si="1526"/>
        <v>Inviable Sanitariamente</v>
      </c>
      <c r="URE476" s="44" t="str">
        <f t="shared" si="1526"/>
        <v>Inviable Sanitariamente</v>
      </c>
      <c r="URF476" s="44" t="str">
        <f t="shared" si="1527"/>
        <v>Inviable Sanitariamente</v>
      </c>
      <c r="URG476" s="44" t="str">
        <f t="shared" si="1527"/>
        <v>Inviable Sanitariamente</v>
      </c>
      <c r="URH476" s="44" t="str">
        <f t="shared" si="1527"/>
        <v>Inviable Sanitariamente</v>
      </c>
      <c r="URI476" s="44" t="str">
        <f t="shared" si="1527"/>
        <v>Inviable Sanitariamente</v>
      </c>
      <c r="URJ476" s="44" t="str">
        <f t="shared" si="1527"/>
        <v>Inviable Sanitariamente</v>
      </c>
      <c r="URK476" s="44" t="str">
        <f t="shared" si="1527"/>
        <v>Inviable Sanitariamente</v>
      </c>
      <c r="URL476" s="44" t="str">
        <f t="shared" si="1527"/>
        <v>Inviable Sanitariamente</v>
      </c>
      <c r="URM476" s="44" t="str">
        <f t="shared" si="1527"/>
        <v>Inviable Sanitariamente</v>
      </c>
      <c r="URN476" s="44" t="str">
        <f t="shared" si="1527"/>
        <v>Inviable Sanitariamente</v>
      </c>
      <c r="URO476" s="44" t="str">
        <f t="shared" si="1527"/>
        <v>Inviable Sanitariamente</v>
      </c>
      <c r="URP476" s="44" t="str">
        <f t="shared" si="1528"/>
        <v>Inviable Sanitariamente</v>
      </c>
      <c r="URQ476" s="44" t="str">
        <f t="shared" si="1528"/>
        <v>Inviable Sanitariamente</v>
      </c>
      <c r="URR476" s="44" t="str">
        <f t="shared" si="1528"/>
        <v>Inviable Sanitariamente</v>
      </c>
      <c r="URS476" s="44" t="str">
        <f t="shared" si="1528"/>
        <v>Inviable Sanitariamente</v>
      </c>
      <c r="URT476" s="44" t="str">
        <f t="shared" si="1528"/>
        <v>Inviable Sanitariamente</v>
      </c>
      <c r="URU476" s="44" t="str">
        <f t="shared" si="1528"/>
        <v>Inviable Sanitariamente</v>
      </c>
      <c r="URV476" s="44" t="str">
        <f t="shared" si="1528"/>
        <v>Inviable Sanitariamente</v>
      </c>
      <c r="URW476" s="44" t="str">
        <f t="shared" si="1528"/>
        <v>Inviable Sanitariamente</v>
      </c>
      <c r="URX476" s="44" t="str">
        <f t="shared" si="1528"/>
        <v>Inviable Sanitariamente</v>
      </c>
      <c r="URY476" s="44" t="str">
        <f t="shared" si="1528"/>
        <v>Inviable Sanitariamente</v>
      </c>
      <c r="URZ476" s="44" t="str">
        <f t="shared" si="1529"/>
        <v>Inviable Sanitariamente</v>
      </c>
      <c r="USA476" s="44" t="str">
        <f t="shared" si="1529"/>
        <v>Inviable Sanitariamente</v>
      </c>
      <c r="USB476" s="44" t="str">
        <f t="shared" si="1529"/>
        <v>Inviable Sanitariamente</v>
      </c>
      <c r="USC476" s="44" t="str">
        <f t="shared" si="1529"/>
        <v>Inviable Sanitariamente</v>
      </c>
      <c r="USD476" s="44" t="str">
        <f t="shared" si="1529"/>
        <v>Inviable Sanitariamente</v>
      </c>
      <c r="USE476" s="44" t="str">
        <f t="shared" si="1529"/>
        <v>Inviable Sanitariamente</v>
      </c>
      <c r="USF476" s="44" t="str">
        <f t="shared" si="1529"/>
        <v>Inviable Sanitariamente</v>
      </c>
      <c r="USG476" s="44" t="str">
        <f t="shared" si="1529"/>
        <v>Inviable Sanitariamente</v>
      </c>
      <c r="USH476" s="44" t="str">
        <f t="shared" si="1529"/>
        <v>Inviable Sanitariamente</v>
      </c>
      <c r="USI476" s="44" t="str">
        <f t="shared" si="1529"/>
        <v>Inviable Sanitariamente</v>
      </c>
      <c r="USJ476" s="44" t="str">
        <f t="shared" si="1530"/>
        <v>Inviable Sanitariamente</v>
      </c>
      <c r="USK476" s="44" t="str">
        <f t="shared" si="1530"/>
        <v>Inviable Sanitariamente</v>
      </c>
      <c r="USL476" s="44" t="str">
        <f t="shared" si="1530"/>
        <v>Inviable Sanitariamente</v>
      </c>
      <c r="USM476" s="44" t="str">
        <f t="shared" si="1530"/>
        <v>Inviable Sanitariamente</v>
      </c>
      <c r="USN476" s="44" t="str">
        <f t="shared" si="1530"/>
        <v>Inviable Sanitariamente</v>
      </c>
      <c r="USO476" s="44" t="str">
        <f t="shared" si="1530"/>
        <v>Inviable Sanitariamente</v>
      </c>
      <c r="USP476" s="44" t="str">
        <f t="shared" si="1530"/>
        <v>Inviable Sanitariamente</v>
      </c>
      <c r="USQ476" s="44" t="str">
        <f t="shared" si="1530"/>
        <v>Inviable Sanitariamente</v>
      </c>
      <c r="USR476" s="44" t="str">
        <f t="shared" si="1530"/>
        <v>Inviable Sanitariamente</v>
      </c>
      <c r="USS476" s="44" t="str">
        <f t="shared" si="1530"/>
        <v>Inviable Sanitariamente</v>
      </c>
      <c r="UST476" s="44" t="str">
        <f t="shared" si="1531"/>
        <v>Inviable Sanitariamente</v>
      </c>
      <c r="USU476" s="44" t="str">
        <f t="shared" si="1531"/>
        <v>Inviable Sanitariamente</v>
      </c>
      <c r="USV476" s="44" t="str">
        <f t="shared" si="1531"/>
        <v>Inviable Sanitariamente</v>
      </c>
      <c r="USW476" s="44" t="str">
        <f t="shared" si="1531"/>
        <v>Inviable Sanitariamente</v>
      </c>
      <c r="USX476" s="44" t="str">
        <f t="shared" si="1531"/>
        <v>Inviable Sanitariamente</v>
      </c>
      <c r="USY476" s="44" t="str">
        <f t="shared" si="1531"/>
        <v>Inviable Sanitariamente</v>
      </c>
      <c r="USZ476" s="44" t="str">
        <f t="shared" si="1531"/>
        <v>Inviable Sanitariamente</v>
      </c>
      <c r="UTA476" s="44" t="str">
        <f t="shared" si="1531"/>
        <v>Inviable Sanitariamente</v>
      </c>
      <c r="UTB476" s="44" t="str">
        <f t="shared" si="1531"/>
        <v>Inviable Sanitariamente</v>
      </c>
      <c r="UTC476" s="44" t="str">
        <f t="shared" si="1531"/>
        <v>Inviable Sanitariamente</v>
      </c>
      <c r="UTD476" s="44" t="str">
        <f t="shared" si="1532"/>
        <v>Inviable Sanitariamente</v>
      </c>
      <c r="UTE476" s="44" t="str">
        <f t="shared" si="1532"/>
        <v>Inviable Sanitariamente</v>
      </c>
      <c r="UTF476" s="44" t="str">
        <f t="shared" si="1532"/>
        <v>Inviable Sanitariamente</v>
      </c>
      <c r="UTG476" s="44" t="str">
        <f t="shared" si="1532"/>
        <v>Inviable Sanitariamente</v>
      </c>
      <c r="UTH476" s="44" t="str">
        <f t="shared" si="1532"/>
        <v>Inviable Sanitariamente</v>
      </c>
      <c r="UTI476" s="44" t="str">
        <f t="shared" si="1532"/>
        <v>Inviable Sanitariamente</v>
      </c>
      <c r="UTJ476" s="44" t="str">
        <f t="shared" si="1532"/>
        <v>Inviable Sanitariamente</v>
      </c>
      <c r="UTK476" s="44" t="str">
        <f t="shared" si="1532"/>
        <v>Inviable Sanitariamente</v>
      </c>
      <c r="UTL476" s="44" t="str">
        <f t="shared" si="1532"/>
        <v>Inviable Sanitariamente</v>
      </c>
      <c r="UTM476" s="44" t="str">
        <f t="shared" si="1532"/>
        <v>Inviable Sanitariamente</v>
      </c>
      <c r="UTN476" s="44" t="str">
        <f t="shared" si="1533"/>
        <v>Inviable Sanitariamente</v>
      </c>
      <c r="UTO476" s="44" t="str">
        <f t="shared" si="1533"/>
        <v>Inviable Sanitariamente</v>
      </c>
      <c r="UTP476" s="44" t="str">
        <f t="shared" si="1533"/>
        <v>Inviable Sanitariamente</v>
      </c>
      <c r="UTQ476" s="44" t="str">
        <f t="shared" si="1533"/>
        <v>Inviable Sanitariamente</v>
      </c>
      <c r="UTR476" s="44" t="str">
        <f t="shared" si="1533"/>
        <v>Inviable Sanitariamente</v>
      </c>
      <c r="UTS476" s="44" t="str">
        <f t="shared" si="1533"/>
        <v>Inviable Sanitariamente</v>
      </c>
      <c r="UTT476" s="44" t="str">
        <f t="shared" si="1533"/>
        <v>Inviable Sanitariamente</v>
      </c>
      <c r="UTU476" s="44" t="str">
        <f t="shared" si="1533"/>
        <v>Inviable Sanitariamente</v>
      </c>
      <c r="UTV476" s="44" t="str">
        <f t="shared" si="1533"/>
        <v>Inviable Sanitariamente</v>
      </c>
      <c r="UTW476" s="44" t="str">
        <f t="shared" si="1533"/>
        <v>Inviable Sanitariamente</v>
      </c>
      <c r="UTX476" s="44" t="str">
        <f t="shared" si="1534"/>
        <v>Inviable Sanitariamente</v>
      </c>
      <c r="UTY476" s="44" t="str">
        <f t="shared" si="1534"/>
        <v>Inviable Sanitariamente</v>
      </c>
      <c r="UTZ476" s="44" t="str">
        <f t="shared" si="1534"/>
        <v>Inviable Sanitariamente</v>
      </c>
      <c r="UUA476" s="44" t="str">
        <f t="shared" si="1534"/>
        <v>Inviable Sanitariamente</v>
      </c>
      <c r="UUB476" s="44" t="str">
        <f t="shared" si="1534"/>
        <v>Inviable Sanitariamente</v>
      </c>
      <c r="UUC476" s="44" t="str">
        <f t="shared" si="1534"/>
        <v>Inviable Sanitariamente</v>
      </c>
      <c r="UUD476" s="44" t="str">
        <f t="shared" si="1534"/>
        <v>Inviable Sanitariamente</v>
      </c>
      <c r="UUE476" s="44" t="str">
        <f t="shared" si="1534"/>
        <v>Inviable Sanitariamente</v>
      </c>
      <c r="UUF476" s="44" t="str">
        <f t="shared" si="1534"/>
        <v>Inviable Sanitariamente</v>
      </c>
      <c r="UUG476" s="44" t="str">
        <f t="shared" si="1534"/>
        <v>Inviable Sanitariamente</v>
      </c>
      <c r="UUH476" s="44" t="str">
        <f t="shared" si="1535"/>
        <v>Inviable Sanitariamente</v>
      </c>
      <c r="UUI476" s="44" t="str">
        <f t="shared" si="1535"/>
        <v>Inviable Sanitariamente</v>
      </c>
      <c r="UUJ476" s="44" t="str">
        <f t="shared" si="1535"/>
        <v>Inviable Sanitariamente</v>
      </c>
      <c r="UUK476" s="44" t="str">
        <f t="shared" si="1535"/>
        <v>Inviable Sanitariamente</v>
      </c>
      <c r="UUL476" s="44" t="str">
        <f t="shared" si="1535"/>
        <v>Inviable Sanitariamente</v>
      </c>
      <c r="UUM476" s="44" t="str">
        <f t="shared" si="1535"/>
        <v>Inviable Sanitariamente</v>
      </c>
      <c r="UUN476" s="44" t="str">
        <f t="shared" si="1535"/>
        <v>Inviable Sanitariamente</v>
      </c>
      <c r="UUO476" s="44" t="str">
        <f t="shared" si="1535"/>
        <v>Inviable Sanitariamente</v>
      </c>
      <c r="UUP476" s="44" t="str">
        <f t="shared" si="1535"/>
        <v>Inviable Sanitariamente</v>
      </c>
      <c r="UUQ476" s="44" t="str">
        <f t="shared" si="1535"/>
        <v>Inviable Sanitariamente</v>
      </c>
      <c r="UUR476" s="44" t="str">
        <f t="shared" si="1536"/>
        <v>Inviable Sanitariamente</v>
      </c>
      <c r="UUS476" s="44" t="str">
        <f t="shared" si="1536"/>
        <v>Inviable Sanitariamente</v>
      </c>
      <c r="UUT476" s="44" t="str">
        <f t="shared" si="1536"/>
        <v>Inviable Sanitariamente</v>
      </c>
      <c r="UUU476" s="44" t="str">
        <f t="shared" si="1536"/>
        <v>Inviable Sanitariamente</v>
      </c>
      <c r="UUV476" s="44" t="str">
        <f t="shared" si="1536"/>
        <v>Inviable Sanitariamente</v>
      </c>
      <c r="UUW476" s="44" t="str">
        <f t="shared" si="1536"/>
        <v>Inviable Sanitariamente</v>
      </c>
      <c r="UUX476" s="44" t="str">
        <f t="shared" si="1536"/>
        <v>Inviable Sanitariamente</v>
      </c>
      <c r="UUY476" s="44" t="str">
        <f t="shared" si="1536"/>
        <v>Inviable Sanitariamente</v>
      </c>
      <c r="UUZ476" s="44" t="str">
        <f t="shared" si="1536"/>
        <v>Inviable Sanitariamente</v>
      </c>
      <c r="UVA476" s="44" t="str">
        <f t="shared" si="1536"/>
        <v>Inviable Sanitariamente</v>
      </c>
      <c r="UVB476" s="44" t="str">
        <f t="shared" si="1537"/>
        <v>Inviable Sanitariamente</v>
      </c>
      <c r="UVC476" s="44" t="str">
        <f t="shared" si="1537"/>
        <v>Inviable Sanitariamente</v>
      </c>
      <c r="UVD476" s="44" t="str">
        <f t="shared" si="1537"/>
        <v>Inviable Sanitariamente</v>
      </c>
      <c r="UVE476" s="44" t="str">
        <f t="shared" si="1537"/>
        <v>Inviable Sanitariamente</v>
      </c>
      <c r="UVF476" s="44" t="str">
        <f t="shared" si="1537"/>
        <v>Inviable Sanitariamente</v>
      </c>
      <c r="UVG476" s="44" t="str">
        <f t="shared" si="1537"/>
        <v>Inviable Sanitariamente</v>
      </c>
      <c r="UVH476" s="44" t="str">
        <f t="shared" si="1537"/>
        <v>Inviable Sanitariamente</v>
      </c>
      <c r="UVI476" s="44" t="str">
        <f t="shared" si="1537"/>
        <v>Inviable Sanitariamente</v>
      </c>
      <c r="UVJ476" s="44" t="str">
        <f t="shared" si="1537"/>
        <v>Inviable Sanitariamente</v>
      </c>
      <c r="UVK476" s="44" t="str">
        <f t="shared" si="1537"/>
        <v>Inviable Sanitariamente</v>
      </c>
      <c r="UVL476" s="44" t="str">
        <f t="shared" si="1538"/>
        <v>Inviable Sanitariamente</v>
      </c>
      <c r="UVM476" s="44" t="str">
        <f t="shared" si="1538"/>
        <v>Inviable Sanitariamente</v>
      </c>
      <c r="UVN476" s="44" t="str">
        <f t="shared" si="1538"/>
        <v>Inviable Sanitariamente</v>
      </c>
      <c r="UVO476" s="44" t="str">
        <f t="shared" si="1538"/>
        <v>Inviable Sanitariamente</v>
      </c>
      <c r="UVP476" s="44" t="str">
        <f t="shared" si="1538"/>
        <v>Inviable Sanitariamente</v>
      </c>
      <c r="UVQ476" s="44" t="str">
        <f t="shared" si="1538"/>
        <v>Inviable Sanitariamente</v>
      </c>
      <c r="UVR476" s="44" t="str">
        <f t="shared" si="1538"/>
        <v>Inviable Sanitariamente</v>
      </c>
      <c r="UVS476" s="44" t="str">
        <f t="shared" si="1538"/>
        <v>Inviable Sanitariamente</v>
      </c>
      <c r="UVT476" s="44" t="str">
        <f t="shared" si="1538"/>
        <v>Inviable Sanitariamente</v>
      </c>
      <c r="UVU476" s="44" t="str">
        <f t="shared" si="1538"/>
        <v>Inviable Sanitariamente</v>
      </c>
      <c r="UVV476" s="44" t="str">
        <f t="shared" si="1539"/>
        <v>Inviable Sanitariamente</v>
      </c>
      <c r="UVW476" s="44" t="str">
        <f t="shared" si="1539"/>
        <v>Inviable Sanitariamente</v>
      </c>
      <c r="UVX476" s="44" t="str">
        <f t="shared" si="1539"/>
        <v>Inviable Sanitariamente</v>
      </c>
      <c r="UVY476" s="44" t="str">
        <f t="shared" si="1539"/>
        <v>Inviable Sanitariamente</v>
      </c>
      <c r="UVZ476" s="44" t="str">
        <f t="shared" si="1539"/>
        <v>Inviable Sanitariamente</v>
      </c>
      <c r="UWA476" s="44" t="str">
        <f t="shared" si="1539"/>
        <v>Inviable Sanitariamente</v>
      </c>
      <c r="UWB476" s="44" t="str">
        <f t="shared" si="1539"/>
        <v>Inviable Sanitariamente</v>
      </c>
      <c r="UWC476" s="44" t="str">
        <f t="shared" si="1539"/>
        <v>Inviable Sanitariamente</v>
      </c>
      <c r="UWD476" s="44" t="str">
        <f t="shared" si="1539"/>
        <v>Inviable Sanitariamente</v>
      </c>
      <c r="UWE476" s="44" t="str">
        <f t="shared" si="1539"/>
        <v>Inviable Sanitariamente</v>
      </c>
      <c r="UWF476" s="44" t="str">
        <f t="shared" si="1540"/>
        <v>Inviable Sanitariamente</v>
      </c>
      <c r="UWG476" s="44" t="str">
        <f t="shared" si="1540"/>
        <v>Inviable Sanitariamente</v>
      </c>
      <c r="UWH476" s="44" t="str">
        <f t="shared" si="1540"/>
        <v>Inviable Sanitariamente</v>
      </c>
      <c r="UWI476" s="44" t="str">
        <f t="shared" si="1540"/>
        <v>Inviable Sanitariamente</v>
      </c>
      <c r="UWJ476" s="44" t="str">
        <f t="shared" si="1540"/>
        <v>Inviable Sanitariamente</v>
      </c>
      <c r="UWK476" s="44" t="str">
        <f t="shared" si="1540"/>
        <v>Inviable Sanitariamente</v>
      </c>
      <c r="UWL476" s="44" t="str">
        <f t="shared" si="1540"/>
        <v>Inviable Sanitariamente</v>
      </c>
      <c r="UWM476" s="44" t="str">
        <f t="shared" si="1540"/>
        <v>Inviable Sanitariamente</v>
      </c>
      <c r="UWN476" s="44" t="str">
        <f t="shared" si="1540"/>
        <v>Inviable Sanitariamente</v>
      </c>
      <c r="UWO476" s="44" t="str">
        <f t="shared" si="1540"/>
        <v>Inviable Sanitariamente</v>
      </c>
      <c r="UWP476" s="44" t="str">
        <f t="shared" si="1541"/>
        <v>Inviable Sanitariamente</v>
      </c>
      <c r="UWQ476" s="44" t="str">
        <f t="shared" si="1541"/>
        <v>Inviable Sanitariamente</v>
      </c>
      <c r="UWR476" s="44" t="str">
        <f t="shared" si="1541"/>
        <v>Inviable Sanitariamente</v>
      </c>
      <c r="UWS476" s="44" t="str">
        <f t="shared" si="1541"/>
        <v>Inviable Sanitariamente</v>
      </c>
      <c r="UWT476" s="44" t="str">
        <f t="shared" si="1541"/>
        <v>Inviable Sanitariamente</v>
      </c>
      <c r="UWU476" s="44" t="str">
        <f t="shared" si="1541"/>
        <v>Inviable Sanitariamente</v>
      </c>
      <c r="UWV476" s="44" t="str">
        <f t="shared" si="1541"/>
        <v>Inviable Sanitariamente</v>
      </c>
      <c r="UWW476" s="44" t="str">
        <f t="shared" si="1541"/>
        <v>Inviable Sanitariamente</v>
      </c>
      <c r="UWX476" s="44" t="str">
        <f t="shared" si="1541"/>
        <v>Inviable Sanitariamente</v>
      </c>
      <c r="UWY476" s="44" t="str">
        <f t="shared" si="1541"/>
        <v>Inviable Sanitariamente</v>
      </c>
      <c r="UWZ476" s="44" t="str">
        <f t="shared" si="1542"/>
        <v>Inviable Sanitariamente</v>
      </c>
      <c r="UXA476" s="44" t="str">
        <f t="shared" si="1542"/>
        <v>Inviable Sanitariamente</v>
      </c>
      <c r="UXB476" s="44" t="str">
        <f t="shared" si="1542"/>
        <v>Inviable Sanitariamente</v>
      </c>
      <c r="UXC476" s="44" t="str">
        <f t="shared" si="1542"/>
        <v>Inviable Sanitariamente</v>
      </c>
      <c r="UXD476" s="44" t="str">
        <f t="shared" si="1542"/>
        <v>Inviable Sanitariamente</v>
      </c>
      <c r="UXE476" s="44" t="str">
        <f t="shared" si="1542"/>
        <v>Inviable Sanitariamente</v>
      </c>
      <c r="UXF476" s="44" t="str">
        <f t="shared" si="1542"/>
        <v>Inviable Sanitariamente</v>
      </c>
      <c r="UXG476" s="44" t="str">
        <f t="shared" si="1542"/>
        <v>Inviable Sanitariamente</v>
      </c>
      <c r="UXH476" s="44" t="str">
        <f t="shared" si="1542"/>
        <v>Inviable Sanitariamente</v>
      </c>
      <c r="UXI476" s="44" t="str">
        <f t="shared" si="1542"/>
        <v>Inviable Sanitariamente</v>
      </c>
      <c r="UXJ476" s="44" t="str">
        <f t="shared" si="1543"/>
        <v>Inviable Sanitariamente</v>
      </c>
      <c r="UXK476" s="44" t="str">
        <f t="shared" si="1543"/>
        <v>Inviable Sanitariamente</v>
      </c>
      <c r="UXL476" s="44" t="str">
        <f t="shared" si="1543"/>
        <v>Inviable Sanitariamente</v>
      </c>
      <c r="UXM476" s="44" t="str">
        <f t="shared" si="1543"/>
        <v>Inviable Sanitariamente</v>
      </c>
      <c r="UXN476" s="44" t="str">
        <f t="shared" si="1543"/>
        <v>Inviable Sanitariamente</v>
      </c>
      <c r="UXO476" s="44" t="str">
        <f t="shared" si="1543"/>
        <v>Inviable Sanitariamente</v>
      </c>
      <c r="UXP476" s="44" t="str">
        <f t="shared" si="1543"/>
        <v>Inviable Sanitariamente</v>
      </c>
      <c r="UXQ476" s="44" t="str">
        <f t="shared" si="1543"/>
        <v>Inviable Sanitariamente</v>
      </c>
      <c r="UXR476" s="44" t="str">
        <f t="shared" si="1543"/>
        <v>Inviable Sanitariamente</v>
      </c>
      <c r="UXS476" s="44" t="str">
        <f t="shared" si="1543"/>
        <v>Inviable Sanitariamente</v>
      </c>
      <c r="UXT476" s="44" t="str">
        <f t="shared" si="1544"/>
        <v>Inviable Sanitariamente</v>
      </c>
      <c r="UXU476" s="44" t="str">
        <f t="shared" si="1544"/>
        <v>Inviable Sanitariamente</v>
      </c>
      <c r="UXV476" s="44" t="str">
        <f t="shared" si="1544"/>
        <v>Inviable Sanitariamente</v>
      </c>
      <c r="UXW476" s="44" t="str">
        <f t="shared" si="1544"/>
        <v>Inviable Sanitariamente</v>
      </c>
      <c r="UXX476" s="44" t="str">
        <f t="shared" si="1544"/>
        <v>Inviable Sanitariamente</v>
      </c>
      <c r="UXY476" s="44" t="str">
        <f t="shared" si="1544"/>
        <v>Inviable Sanitariamente</v>
      </c>
      <c r="UXZ476" s="44" t="str">
        <f t="shared" si="1544"/>
        <v>Inviable Sanitariamente</v>
      </c>
      <c r="UYA476" s="44" t="str">
        <f t="shared" si="1544"/>
        <v>Inviable Sanitariamente</v>
      </c>
      <c r="UYB476" s="44" t="str">
        <f t="shared" si="1544"/>
        <v>Inviable Sanitariamente</v>
      </c>
      <c r="UYC476" s="44" t="str">
        <f t="shared" si="1544"/>
        <v>Inviable Sanitariamente</v>
      </c>
      <c r="UYD476" s="44" t="str">
        <f t="shared" si="1545"/>
        <v>Inviable Sanitariamente</v>
      </c>
      <c r="UYE476" s="44" t="str">
        <f t="shared" si="1545"/>
        <v>Inviable Sanitariamente</v>
      </c>
      <c r="UYF476" s="44" t="str">
        <f t="shared" si="1545"/>
        <v>Inviable Sanitariamente</v>
      </c>
      <c r="UYG476" s="44" t="str">
        <f t="shared" si="1545"/>
        <v>Inviable Sanitariamente</v>
      </c>
      <c r="UYH476" s="44" t="str">
        <f t="shared" si="1545"/>
        <v>Inviable Sanitariamente</v>
      </c>
      <c r="UYI476" s="44" t="str">
        <f t="shared" si="1545"/>
        <v>Inviable Sanitariamente</v>
      </c>
      <c r="UYJ476" s="44" t="str">
        <f t="shared" si="1545"/>
        <v>Inviable Sanitariamente</v>
      </c>
      <c r="UYK476" s="44" t="str">
        <f t="shared" si="1545"/>
        <v>Inviable Sanitariamente</v>
      </c>
      <c r="UYL476" s="44" t="str">
        <f t="shared" si="1545"/>
        <v>Inviable Sanitariamente</v>
      </c>
      <c r="UYM476" s="44" t="str">
        <f t="shared" si="1545"/>
        <v>Inviable Sanitariamente</v>
      </c>
      <c r="UYN476" s="44" t="str">
        <f t="shared" si="1546"/>
        <v>Inviable Sanitariamente</v>
      </c>
      <c r="UYO476" s="44" t="str">
        <f t="shared" si="1546"/>
        <v>Inviable Sanitariamente</v>
      </c>
      <c r="UYP476" s="44" t="str">
        <f t="shared" si="1546"/>
        <v>Inviable Sanitariamente</v>
      </c>
      <c r="UYQ476" s="44" t="str">
        <f t="shared" si="1546"/>
        <v>Inviable Sanitariamente</v>
      </c>
      <c r="UYR476" s="44" t="str">
        <f t="shared" si="1546"/>
        <v>Inviable Sanitariamente</v>
      </c>
      <c r="UYS476" s="44" t="str">
        <f t="shared" si="1546"/>
        <v>Inviable Sanitariamente</v>
      </c>
      <c r="UYT476" s="44" t="str">
        <f t="shared" si="1546"/>
        <v>Inviable Sanitariamente</v>
      </c>
      <c r="UYU476" s="44" t="str">
        <f t="shared" si="1546"/>
        <v>Inviable Sanitariamente</v>
      </c>
      <c r="UYV476" s="44" t="str">
        <f t="shared" si="1546"/>
        <v>Inviable Sanitariamente</v>
      </c>
      <c r="UYW476" s="44" t="str">
        <f t="shared" si="1546"/>
        <v>Inviable Sanitariamente</v>
      </c>
      <c r="UYX476" s="44" t="str">
        <f t="shared" si="1547"/>
        <v>Inviable Sanitariamente</v>
      </c>
      <c r="UYY476" s="44" t="str">
        <f t="shared" si="1547"/>
        <v>Inviable Sanitariamente</v>
      </c>
      <c r="UYZ476" s="44" t="str">
        <f t="shared" si="1547"/>
        <v>Inviable Sanitariamente</v>
      </c>
      <c r="UZA476" s="44" t="str">
        <f t="shared" si="1547"/>
        <v>Inviable Sanitariamente</v>
      </c>
      <c r="UZB476" s="44" t="str">
        <f t="shared" si="1547"/>
        <v>Inviable Sanitariamente</v>
      </c>
      <c r="UZC476" s="44" t="str">
        <f t="shared" si="1547"/>
        <v>Inviable Sanitariamente</v>
      </c>
      <c r="UZD476" s="44" t="str">
        <f t="shared" si="1547"/>
        <v>Inviable Sanitariamente</v>
      </c>
      <c r="UZE476" s="44" t="str">
        <f t="shared" si="1547"/>
        <v>Inviable Sanitariamente</v>
      </c>
      <c r="UZF476" s="44" t="str">
        <f t="shared" si="1547"/>
        <v>Inviable Sanitariamente</v>
      </c>
      <c r="UZG476" s="44" t="str">
        <f t="shared" si="1547"/>
        <v>Inviable Sanitariamente</v>
      </c>
      <c r="UZH476" s="44" t="str">
        <f t="shared" si="1548"/>
        <v>Inviable Sanitariamente</v>
      </c>
      <c r="UZI476" s="44" t="str">
        <f t="shared" si="1548"/>
        <v>Inviable Sanitariamente</v>
      </c>
      <c r="UZJ476" s="44" t="str">
        <f t="shared" si="1548"/>
        <v>Inviable Sanitariamente</v>
      </c>
      <c r="UZK476" s="44" t="str">
        <f t="shared" si="1548"/>
        <v>Inviable Sanitariamente</v>
      </c>
      <c r="UZL476" s="44" t="str">
        <f t="shared" si="1548"/>
        <v>Inviable Sanitariamente</v>
      </c>
      <c r="UZM476" s="44" t="str">
        <f t="shared" si="1548"/>
        <v>Inviable Sanitariamente</v>
      </c>
      <c r="UZN476" s="44" t="str">
        <f t="shared" si="1548"/>
        <v>Inviable Sanitariamente</v>
      </c>
      <c r="UZO476" s="44" t="str">
        <f t="shared" si="1548"/>
        <v>Inviable Sanitariamente</v>
      </c>
      <c r="UZP476" s="44" t="str">
        <f t="shared" si="1548"/>
        <v>Inviable Sanitariamente</v>
      </c>
      <c r="UZQ476" s="44" t="str">
        <f t="shared" si="1548"/>
        <v>Inviable Sanitariamente</v>
      </c>
      <c r="UZR476" s="44" t="str">
        <f t="shared" si="1549"/>
        <v>Inviable Sanitariamente</v>
      </c>
      <c r="UZS476" s="44" t="str">
        <f t="shared" si="1549"/>
        <v>Inviable Sanitariamente</v>
      </c>
      <c r="UZT476" s="44" t="str">
        <f t="shared" si="1549"/>
        <v>Inviable Sanitariamente</v>
      </c>
      <c r="UZU476" s="44" t="str">
        <f t="shared" si="1549"/>
        <v>Inviable Sanitariamente</v>
      </c>
      <c r="UZV476" s="44" t="str">
        <f t="shared" si="1549"/>
        <v>Inviable Sanitariamente</v>
      </c>
      <c r="UZW476" s="44" t="str">
        <f t="shared" si="1549"/>
        <v>Inviable Sanitariamente</v>
      </c>
      <c r="UZX476" s="44" t="str">
        <f t="shared" si="1549"/>
        <v>Inviable Sanitariamente</v>
      </c>
      <c r="UZY476" s="44" t="str">
        <f t="shared" si="1549"/>
        <v>Inviable Sanitariamente</v>
      </c>
      <c r="UZZ476" s="44" t="str">
        <f t="shared" si="1549"/>
        <v>Inviable Sanitariamente</v>
      </c>
      <c r="VAA476" s="44" t="str">
        <f t="shared" si="1549"/>
        <v>Inviable Sanitariamente</v>
      </c>
      <c r="VAB476" s="44" t="str">
        <f t="shared" si="1550"/>
        <v>Inviable Sanitariamente</v>
      </c>
      <c r="VAC476" s="44" t="str">
        <f t="shared" si="1550"/>
        <v>Inviable Sanitariamente</v>
      </c>
      <c r="VAD476" s="44" t="str">
        <f t="shared" si="1550"/>
        <v>Inviable Sanitariamente</v>
      </c>
      <c r="VAE476" s="44" t="str">
        <f t="shared" si="1550"/>
        <v>Inviable Sanitariamente</v>
      </c>
      <c r="VAF476" s="44" t="str">
        <f t="shared" si="1550"/>
        <v>Inviable Sanitariamente</v>
      </c>
      <c r="VAG476" s="44" t="str">
        <f t="shared" si="1550"/>
        <v>Inviable Sanitariamente</v>
      </c>
      <c r="VAH476" s="44" t="str">
        <f t="shared" si="1550"/>
        <v>Inviable Sanitariamente</v>
      </c>
      <c r="VAI476" s="44" t="str">
        <f t="shared" si="1550"/>
        <v>Inviable Sanitariamente</v>
      </c>
      <c r="VAJ476" s="44" t="str">
        <f t="shared" si="1550"/>
        <v>Inviable Sanitariamente</v>
      </c>
      <c r="VAK476" s="44" t="str">
        <f t="shared" si="1550"/>
        <v>Inviable Sanitariamente</v>
      </c>
      <c r="VAL476" s="44" t="str">
        <f t="shared" si="1551"/>
        <v>Inviable Sanitariamente</v>
      </c>
      <c r="VAM476" s="44" t="str">
        <f t="shared" si="1551"/>
        <v>Inviable Sanitariamente</v>
      </c>
      <c r="VAN476" s="44" t="str">
        <f t="shared" si="1551"/>
        <v>Inviable Sanitariamente</v>
      </c>
      <c r="VAO476" s="44" t="str">
        <f t="shared" si="1551"/>
        <v>Inviable Sanitariamente</v>
      </c>
      <c r="VAP476" s="44" t="str">
        <f t="shared" si="1551"/>
        <v>Inviable Sanitariamente</v>
      </c>
      <c r="VAQ476" s="44" t="str">
        <f t="shared" si="1551"/>
        <v>Inviable Sanitariamente</v>
      </c>
      <c r="VAR476" s="44" t="str">
        <f t="shared" si="1551"/>
        <v>Inviable Sanitariamente</v>
      </c>
      <c r="VAS476" s="44" t="str">
        <f t="shared" si="1551"/>
        <v>Inviable Sanitariamente</v>
      </c>
      <c r="VAT476" s="44" t="str">
        <f t="shared" si="1551"/>
        <v>Inviable Sanitariamente</v>
      </c>
      <c r="VAU476" s="44" t="str">
        <f t="shared" si="1551"/>
        <v>Inviable Sanitariamente</v>
      </c>
      <c r="VAV476" s="44" t="str">
        <f t="shared" si="1552"/>
        <v>Inviable Sanitariamente</v>
      </c>
      <c r="VAW476" s="44" t="str">
        <f t="shared" si="1552"/>
        <v>Inviable Sanitariamente</v>
      </c>
      <c r="VAX476" s="44" t="str">
        <f t="shared" si="1552"/>
        <v>Inviable Sanitariamente</v>
      </c>
      <c r="VAY476" s="44" t="str">
        <f t="shared" si="1552"/>
        <v>Inviable Sanitariamente</v>
      </c>
      <c r="VAZ476" s="44" t="str">
        <f t="shared" si="1552"/>
        <v>Inviable Sanitariamente</v>
      </c>
      <c r="VBA476" s="44" t="str">
        <f t="shared" si="1552"/>
        <v>Inviable Sanitariamente</v>
      </c>
      <c r="VBB476" s="44" t="str">
        <f t="shared" si="1552"/>
        <v>Inviable Sanitariamente</v>
      </c>
      <c r="VBC476" s="44" t="str">
        <f t="shared" si="1552"/>
        <v>Inviable Sanitariamente</v>
      </c>
      <c r="VBD476" s="44" t="str">
        <f t="shared" si="1552"/>
        <v>Inviable Sanitariamente</v>
      </c>
      <c r="VBE476" s="44" t="str">
        <f t="shared" si="1552"/>
        <v>Inviable Sanitariamente</v>
      </c>
      <c r="VBF476" s="44" t="str">
        <f t="shared" si="1553"/>
        <v>Inviable Sanitariamente</v>
      </c>
      <c r="VBG476" s="44" t="str">
        <f t="shared" si="1553"/>
        <v>Inviable Sanitariamente</v>
      </c>
      <c r="VBH476" s="44" t="str">
        <f t="shared" si="1553"/>
        <v>Inviable Sanitariamente</v>
      </c>
      <c r="VBI476" s="44" t="str">
        <f t="shared" si="1553"/>
        <v>Inviable Sanitariamente</v>
      </c>
      <c r="VBJ476" s="44" t="str">
        <f t="shared" si="1553"/>
        <v>Inviable Sanitariamente</v>
      </c>
      <c r="VBK476" s="44" t="str">
        <f t="shared" si="1553"/>
        <v>Inviable Sanitariamente</v>
      </c>
      <c r="VBL476" s="44" t="str">
        <f t="shared" si="1553"/>
        <v>Inviable Sanitariamente</v>
      </c>
      <c r="VBM476" s="44" t="str">
        <f t="shared" si="1553"/>
        <v>Inviable Sanitariamente</v>
      </c>
      <c r="VBN476" s="44" t="str">
        <f t="shared" si="1553"/>
        <v>Inviable Sanitariamente</v>
      </c>
      <c r="VBO476" s="44" t="str">
        <f t="shared" si="1553"/>
        <v>Inviable Sanitariamente</v>
      </c>
      <c r="VBP476" s="44" t="str">
        <f t="shared" si="1554"/>
        <v>Inviable Sanitariamente</v>
      </c>
      <c r="VBQ476" s="44" t="str">
        <f t="shared" si="1554"/>
        <v>Inviable Sanitariamente</v>
      </c>
      <c r="VBR476" s="44" t="str">
        <f t="shared" si="1554"/>
        <v>Inviable Sanitariamente</v>
      </c>
      <c r="VBS476" s="44" t="str">
        <f t="shared" si="1554"/>
        <v>Inviable Sanitariamente</v>
      </c>
      <c r="VBT476" s="44" t="str">
        <f t="shared" si="1554"/>
        <v>Inviable Sanitariamente</v>
      </c>
      <c r="VBU476" s="44" t="str">
        <f t="shared" si="1554"/>
        <v>Inviable Sanitariamente</v>
      </c>
      <c r="VBV476" s="44" t="str">
        <f t="shared" si="1554"/>
        <v>Inviable Sanitariamente</v>
      </c>
      <c r="VBW476" s="44" t="str">
        <f t="shared" si="1554"/>
        <v>Inviable Sanitariamente</v>
      </c>
      <c r="VBX476" s="44" t="str">
        <f t="shared" si="1554"/>
        <v>Inviable Sanitariamente</v>
      </c>
      <c r="VBY476" s="44" t="str">
        <f t="shared" si="1554"/>
        <v>Inviable Sanitariamente</v>
      </c>
      <c r="VBZ476" s="44" t="str">
        <f t="shared" si="1555"/>
        <v>Inviable Sanitariamente</v>
      </c>
      <c r="VCA476" s="44" t="str">
        <f t="shared" si="1555"/>
        <v>Inviable Sanitariamente</v>
      </c>
      <c r="VCB476" s="44" t="str">
        <f t="shared" si="1555"/>
        <v>Inviable Sanitariamente</v>
      </c>
      <c r="VCC476" s="44" t="str">
        <f t="shared" si="1555"/>
        <v>Inviable Sanitariamente</v>
      </c>
      <c r="VCD476" s="44" t="str">
        <f t="shared" si="1555"/>
        <v>Inviable Sanitariamente</v>
      </c>
      <c r="VCE476" s="44" t="str">
        <f t="shared" si="1555"/>
        <v>Inviable Sanitariamente</v>
      </c>
      <c r="VCF476" s="44" t="str">
        <f t="shared" si="1555"/>
        <v>Inviable Sanitariamente</v>
      </c>
      <c r="VCG476" s="44" t="str">
        <f t="shared" si="1555"/>
        <v>Inviable Sanitariamente</v>
      </c>
      <c r="VCH476" s="44" t="str">
        <f t="shared" si="1555"/>
        <v>Inviable Sanitariamente</v>
      </c>
      <c r="VCI476" s="44" t="str">
        <f t="shared" si="1555"/>
        <v>Inviable Sanitariamente</v>
      </c>
      <c r="VCJ476" s="44" t="str">
        <f t="shared" si="1556"/>
        <v>Inviable Sanitariamente</v>
      </c>
      <c r="VCK476" s="44" t="str">
        <f t="shared" si="1556"/>
        <v>Inviable Sanitariamente</v>
      </c>
      <c r="VCL476" s="44" t="str">
        <f t="shared" si="1556"/>
        <v>Inviable Sanitariamente</v>
      </c>
      <c r="VCM476" s="44" t="str">
        <f t="shared" si="1556"/>
        <v>Inviable Sanitariamente</v>
      </c>
      <c r="VCN476" s="44" t="str">
        <f t="shared" si="1556"/>
        <v>Inviable Sanitariamente</v>
      </c>
      <c r="VCO476" s="44" t="str">
        <f t="shared" si="1556"/>
        <v>Inviable Sanitariamente</v>
      </c>
      <c r="VCP476" s="44" t="str">
        <f t="shared" si="1556"/>
        <v>Inviable Sanitariamente</v>
      </c>
      <c r="VCQ476" s="44" t="str">
        <f t="shared" si="1556"/>
        <v>Inviable Sanitariamente</v>
      </c>
      <c r="VCR476" s="44" t="str">
        <f t="shared" si="1556"/>
        <v>Inviable Sanitariamente</v>
      </c>
      <c r="VCS476" s="44" t="str">
        <f t="shared" si="1556"/>
        <v>Inviable Sanitariamente</v>
      </c>
      <c r="VCT476" s="44" t="str">
        <f t="shared" si="1557"/>
        <v>Inviable Sanitariamente</v>
      </c>
      <c r="VCU476" s="44" t="str">
        <f t="shared" si="1557"/>
        <v>Inviable Sanitariamente</v>
      </c>
      <c r="VCV476" s="44" t="str">
        <f t="shared" si="1557"/>
        <v>Inviable Sanitariamente</v>
      </c>
      <c r="VCW476" s="44" t="str">
        <f t="shared" si="1557"/>
        <v>Inviable Sanitariamente</v>
      </c>
      <c r="VCX476" s="44" t="str">
        <f t="shared" si="1557"/>
        <v>Inviable Sanitariamente</v>
      </c>
      <c r="VCY476" s="44" t="str">
        <f t="shared" si="1557"/>
        <v>Inviable Sanitariamente</v>
      </c>
      <c r="VCZ476" s="44" t="str">
        <f t="shared" si="1557"/>
        <v>Inviable Sanitariamente</v>
      </c>
      <c r="VDA476" s="44" t="str">
        <f t="shared" si="1557"/>
        <v>Inviable Sanitariamente</v>
      </c>
      <c r="VDB476" s="44" t="str">
        <f t="shared" si="1557"/>
        <v>Inviable Sanitariamente</v>
      </c>
      <c r="VDC476" s="44" t="str">
        <f t="shared" si="1557"/>
        <v>Inviable Sanitariamente</v>
      </c>
      <c r="VDD476" s="44" t="str">
        <f t="shared" si="1558"/>
        <v>Inviable Sanitariamente</v>
      </c>
      <c r="VDE476" s="44" t="str">
        <f t="shared" si="1558"/>
        <v>Inviable Sanitariamente</v>
      </c>
      <c r="VDF476" s="44" t="str">
        <f t="shared" si="1558"/>
        <v>Inviable Sanitariamente</v>
      </c>
      <c r="VDG476" s="44" t="str">
        <f t="shared" si="1558"/>
        <v>Inviable Sanitariamente</v>
      </c>
      <c r="VDH476" s="44" t="str">
        <f t="shared" si="1558"/>
        <v>Inviable Sanitariamente</v>
      </c>
      <c r="VDI476" s="44" t="str">
        <f t="shared" si="1558"/>
        <v>Inviable Sanitariamente</v>
      </c>
      <c r="VDJ476" s="44" t="str">
        <f t="shared" si="1558"/>
        <v>Inviable Sanitariamente</v>
      </c>
      <c r="VDK476" s="44" t="str">
        <f t="shared" si="1558"/>
        <v>Inviable Sanitariamente</v>
      </c>
      <c r="VDL476" s="44" t="str">
        <f t="shared" si="1558"/>
        <v>Inviable Sanitariamente</v>
      </c>
      <c r="VDM476" s="44" t="str">
        <f t="shared" si="1558"/>
        <v>Inviable Sanitariamente</v>
      </c>
      <c r="VDN476" s="44" t="str">
        <f t="shared" si="1559"/>
        <v>Inviable Sanitariamente</v>
      </c>
      <c r="VDO476" s="44" t="str">
        <f t="shared" si="1559"/>
        <v>Inviable Sanitariamente</v>
      </c>
      <c r="VDP476" s="44" t="str">
        <f t="shared" si="1559"/>
        <v>Inviable Sanitariamente</v>
      </c>
      <c r="VDQ476" s="44" t="str">
        <f t="shared" si="1559"/>
        <v>Inviable Sanitariamente</v>
      </c>
      <c r="VDR476" s="44" t="str">
        <f t="shared" si="1559"/>
        <v>Inviable Sanitariamente</v>
      </c>
      <c r="VDS476" s="44" t="str">
        <f t="shared" si="1559"/>
        <v>Inviable Sanitariamente</v>
      </c>
      <c r="VDT476" s="44" t="str">
        <f t="shared" si="1559"/>
        <v>Inviable Sanitariamente</v>
      </c>
      <c r="VDU476" s="44" t="str">
        <f t="shared" si="1559"/>
        <v>Inviable Sanitariamente</v>
      </c>
      <c r="VDV476" s="44" t="str">
        <f t="shared" si="1559"/>
        <v>Inviable Sanitariamente</v>
      </c>
      <c r="VDW476" s="44" t="str">
        <f t="shared" si="1559"/>
        <v>Inviable Sanitariamente</v>
      </c>
      <c r="VDX476" s="44" t="str">
        <f t="shared" si="1560"/>
        <v>Inviable Sanitariamente</v>
      </c>
      <c r="VDY476" s="44" t="str">
        <f t="shared" si="1560"/>
        <v>Inviable Sanitariamente</v>
      </c>
      <c r="VDZ476" s="44" t="str">
        <f t="shared" si="1560"/>
        <v>Inviable Sanitariamente</v>
      </c>
      <c r="VEA476" s="44" t="str">
        <f t="shared" si="1560"/>
        <v>Inviable Sanitariamente</v>
      </c>
      <c r="VEB476" s="44" t="str">
        <f t="shared" si="1560"/>
        <v>Inviable Sanitariamente</v>
      </c>
      <c r="VEC476" s="44" t="str">
        <f t="shared" si="1560"/>
        <v>Inviable Sanitariamente</v>
      </c>
      <c r="VED476" s="44" t="str">
        <f t="shared" si="1560"/>
        <v>Inviable Sanitariamente</v>
      </c>
      <c r="VEE476" s="44" t="str">
        <f t="shared" si="1560"/>
        <v>Inviable Sanitariamente</v>
      </c>
      <c r="VEF476" s="44" t="str">
        <f t="shared" si="1560"/>
        <v>Inviable Sanitariamente</v>
      </c>
      <c r="VEG476" s="44" t="str">
        <f t="shared" si="1560"/>
        <v>Inviable Sanitariamente</v>
      </c>
      <c r="VEH476" s="44" t="str">
        <f t="shared" si="1561"/>
        <v>Inviable Sanitariamente</v>
      </c>
      <c r="VEI476" s="44" t="str">
        <f t="shared" si="1561"/>
        <v>Inviable Sanitariamente</v>
      </c>
      <c r="VEJ476" s="44" t="str">
        <f t="shared" si="1561"/>
        <v>Inviable Sanitariamente</v>
      </c>
      <c r="VEK476" s="44" t="str">
        <f t="shared" si="1561"/>
        <v>Inviable Sanitariamente</v>
      </c>
      <c r="VEL476" s="44" t="str">
        <f t="shared" si="1561"/>
        <v>Inviable Sanitariamente</v>
      </c>
      <c r="VEM476" s="44" t="str">
        <f t="shared" si="1561"/>
        <v>Inviable Sanitariamente</v>
      </c>
      <c r="VEN476" s="44" t="str">
        <f t="shared" si="1561"/>
        <v>Inviable Sanitariamente</v>
      </c>
      <c r="VEO476" s="44" t="str">
        <f t="shared" si="1561"/>
        <v>Inviable Sanitariamente</v>
      </c>
      <c r="VEP476" s="44" t="str">
        <f t="shared" si="1561"/>
        <v>Inviable Sanitariamente</v>
      </c>
      <c r="VEQ476" s="44" t="str">
        <f t="shared" si="1561"/>
        <v>Inviable Sanitariamente</v>
      </c>
      <c r="VER476" s="44" t="str">
        <f t="shared" si="1562"/>
        <v>Inviable Sanitariamente</v>
      </c>
      <c r="VES476" s="44" t="str">
        <f t="shared" si="1562"/>
        <v>Inviable Sanitariamente</v>
      </c>
      <c r="VET476" s="44" t="str">
        <f t="shared" si="1562"/>
        <v>Inviable Sanitariamente</v>
      </c>
      <c r="VEU476" s="44" t="str">
        <f t="shared" si="1562"/>
        <v>Inviable Sanitariamente</v>
      </c>
      <c r="VEV476" s="44" t="str">
        <f t="shared" si="1562"/>
        <v>Inviable Sanitariamente</v>
      </c>
      <c r="VEW476" s="44" t="str">
        <f t="shared" si="1562"/>
        <v>Inviable Sanitariamente</v>
      </c>
      <c r="VEX476" s="44" t="str">
        <f t="shared" si="1562"/>
        <v>Inviable Sanitariamente</v>
      </c>
      <c r="VEY476" s="44" t="str">
        <f t="shared" si="1562"/>
        <v>Inviable Sanitariamente</v>
      </c>
      <c r="VEZ476" s="44" t="str">
        <f t="shared" si="1562"/>
        <v>Inviable Sanitariamente</v>
      </c>
      <c r="VFA476" s="44" t="str">
        <f t="shared" si="1562"/>
        <v>Inviable Sanitariamente</v>
      </c>
      <c r="VFB476" s="44" t="str">
        <f t="shared" si="1563"/>
        <v>Inviable Sanitariamente</v>
      </c>
      <c r="VFC476" s="44" t="str">
        <f t="shared" si="1563"/>
        <v>Inviable Sanitariamente</v>
      </c>
      <c r="VFD476" s="44" t="str">
        <f t="shared" si="1563"/>
        <v>Inviable Sanitariamente</v>
      </c>
      <c r="VFE476" s="44" t="str">
        <f t="shared" si="1563"/>
        <v>Inviable Sanitariamente</v>
      </c>
      <c r="VFF476" s="44" t="str">
        <f t="shared" si="1563"/>
        <v>Inviable Sanitariamente</v>
      </c>
      <c r="VFG476" s="44" t="str">
        <f t="shared" si="1563"/>
        <v>Inviable Sanitariamente</v>
      </c>
      <c r="VFH476" s="44" t="str">
        <f t="shared" si="1563"/>
        <v>Inviable Sanitariamente</v>
      </c>
      <c r="VFI476" s="44" t="str">
        <f t="shared" si="1563"/>
        <v>Inviable Sanitariamente</v>
      </c>
      <c r="VFJ476" s="44" t="str">
        <f t="shared" si="1563"/>
        <v>Inviable Sanitariamente</v>
      </c>
      <c r="VFK476" s="44" t="str">
        <f t="shared" si="1563"/>
        <v>Inviable Sanitariamente</v>
      </c>
      <c r="VFL476" s="44" t="str">
        <f t="shared" si="1564"/>
        <v>Inviable Sanitariamente</v>
      </c>
      <c r="VFM476" s="44" t="str">
        <f t="shared" si="1564"/>
        <v>Inviable Sanitariamente</v>
      </c>
      <c r="VFN476" s="44" t="str">
        <f t="shared" si="1564"/>
        <v>Inviable Sanitariamente</v>
      </c>
      <c r="VFO476" s="44" t="str">
        <f t="shared" si="1564"/>
        <v>Inviable Sanitariamente</v>
      </c>
      <c r="VFP476" s="44" t="str">
        <f t="shared" si="1564"/>
        <v>Inviable Sanitariamente</v>
      </c>
      <c r="VFQ476" s="44" t="str">
        <f t="shared" si="1564"/>
        <v>Inviable Sanitariamente</v>
      </c>
      <c r="VFR476" s="44" t="str">
        <f t="shared" si="1564"/>
        <v>Inviable Sanitariamente</v>
      </c>
      <c r="VFS476" s="44" t="str">
        <f t="shared" si="1564"/>
        <v>Inviable Sanitariamente</v>
      </c>
      <c r="VFT476" s="44" t="str">
        <f t="shared" si="1564"/>
        <v>Inviable Sanitariamente</v>
      </c>
      <c r="VFU476" s="44" t="str">
        <f t="shared" si="1564"/>
        <v>Inviable Sanitariamente</v>
      </c>
      <c r="VFV476" s="44" t="str">
        <f t="shared" si="1565"/>
        <v>Inviable Sanitariamente</v>
      </c>
      <c r="VFW476" s="44" t="str">
        <f t="shared" si="1565"/>
        <v>Inviable Sanitariamente</v>
      </c>
      <c r="VFX476" s="44" t="str">
        <f t="shared" si="1565"/>
        <v>Inviable Sanitariamente</v>
      </c>
      <c r="VFY476" s="44" t="str">
        <f t="shared" si="1565"/>
        <v>Inviable Sanitariamente</v>
      </c>
      <c r="VFZ476" s="44" t="str">
        <f t="shared" si="1565"/>
        <v>Inviable Sanitariamente</v>
      </c>
      <c r="VGA476" s="44" t="str">
        <f t="shared" si="1565"/>
        <v>Inviable Sanitariamente</v>
      </c>
      <c r="VGB476" s="44" t="str">
        <f t="shared" si="1565"/>
        <v>Inviable Sanitariamente</v>
      </c>
      <c r="VGC476" s="44" t="str">
        <f t="shared" si="1565"/>
        <v>Inviable Sanitariamente</v>
      </c>
      <c r="VGD476" s="44" t="str">
        <f t="shared" si="1565"/>
        <v>Inviable Sanitariamente</v>
      </c>
      <c r="VGE476" s="44" t="str">
        <f t="shared" si="1565"/>
        <v>Inviable Sanitariamente</v>
      </c>
      <c r="VGF476" s="44" t="str">
        <f t="shared" si="1566"/>
        <v>Inviable Sanitariamente</v>
      </c>
      <c r="VGG476" s="44" t="str">
        <f t="shared" si="1566"/>
        <v>Inviable Sanitariamente</v>
      </c>
      <c r="VGH476" s="44" t="str">
        <f t="shared" si="1566"/>
        <v>Inviable Sanitariamente</v>
      </c>
      <c r="VGI476" s="44" t="str">
        <f t="shared" si="1566"/>
        <v>Inviable Sanitariamente</v>
      </c>
      <c r="VGJ476" s="44" t="str">
        <f t="shared" si="1566"/>
        <v>Inviable Sanitariamente</v>
      </c>
      <c r="VGK476" s="44" t="str">
        <f t="shared" si="1566"/>
        <v>Inviable Sanitariamente</v>
      </c>
      <c r="VGL476" s="44" t="str">
        <f t="shared" si="1566"/>
        <v>Inviable Sanitariamente</v>
      </c>
      <c r="VGM476" s="44" t="str">
        <f t="shared" si="1566"/>
        <v>Inviable Sanitariamente</v>
      </c>
      <c r="VGN476" s="44" t="str">
        <f t="shared" si="1566"/>
        <v>Inviable Sanitariamente</v>
      </c>
      <c r="VGO476" s="44" t="str">
        <f t="shared" si="1566"/>
        <v>Inviable Sanitariamente</v>
      </c>
      <c r="VGP476" s="44" t="str">
        <f t="shared" si="1567"/>
        <v>Inviable Sanitariamente</v>
      </c>
      <c r="VGQ476" s="44" t="str">
        <f t="shared" si="1567"/>
        <v>Inviable Sanitariamente</v>
      </c>
      <c r="VGR476" s="44" t="str">
        <f t="shared" si="1567"/>
        <v>Inviable Sanitariamente</v>
      </c>
      <c r="VGS476" s="44" t="str">
        <f t="shared" si="1567"/>
        <v>Inviable Sanitariamente</v>
      </c>
      <c r="VGT476" s="44" t="str">
        <f t="shared" si="1567"/>
        <v>Inviable Sanitariamente</v>
      </c>
      <c r="VGU476" s="44" t="str">
        <f t="shared" si="1567"/>
        <v>Inviable Sanitariamente</v>
      </c>
      <c r="VGV476" s="44" t="str">
        <f t="shared" si="1567"/>
        <v>Inviable Sanitariamente</v>
      </c>
      <c r="VGW476" s="44" t="str">
        <f t="shared" si="1567"/>
        <v>Inviable Sanitariamente</v>
      </c>
      <c r="VGX476" s="44" t="str">
        <f t="shared" si="1567"/>
        <v>Inviable Sanitariamente</v>
      </c>
      <c r="VGY476" s="44" t="str">
        <f t="shared" si="1567"/>
        <v>Inviable Sanitariamente</v>
      </c>
      <c r="VGZ476" s="44" t="str">
        <f t="shared" si="1568"/>
        <v>Inviable Sanitariamente</v>
      </c>
      <c r="VHA476" s="44" t="str">
        <f t="shared" si="1568"/>
        <v>Inviable Sanitariamente</v>
      </c>
      <c r="VHB476" s="44" t="str">
        <f t="shared" si="1568"/>
        <v>Inviable Sanitariamente</v>
      </c>
      <c r="VHC476" s="44" t="str">
        <f t="shared" si="1568"/>
        <v>Inviable Sanitariamente</v>
      </c>
      <c r="VHD476" s="44" t="str">
        <f t="shared" si="1568"/>
        <v>Inviable Sanitariamente</v>
      </c>
      <c r="VHE476" s="44" t="str">
        <f t="shared" si="1568"/>
        <v>Inviable Sanitariamente</v>
      </c>
      <c r="VHF476" s="44" t="str">
        <f t="shared" si="1568"/>
        <v>Inviable Sanitariamente</v>
      </c>
      <c r="VHG476" s="44" t="str">
        <f t="shared" si="1568"/>
        <v>Inviable Sanitariamente</v>
      </c>
      <c r="VHH476" s="44" t="str">
        <f t="shared" si="1568"/>
        <v>Inviable Sanitariamente</v>
      </c>
      <c r="VHI476" s="44" t="str">
        <f t="shared" si="1568"/>
        <v>Inviable Sanitariamente</v>
      </c>
      <c r="VHJ476" s="44" t="str">
        <f t="shared" si="1569"/>
        <v>Inviable Sanitariamente</v>
      </c>
      <c r="VHK476" s="44" t="str">
        <f t="shared" si="1569"/>
        <v>Inviable Sanitariamente</v>
      </c>
      <c r="VHL476" s="44" t="str">
        <f t="shared" si="1569"/>
        <v>Inviable Sanitariamente</v>
      </c>
      <c r="VHM476" s="44" t="str">
        <f t="shared" si="1569"/>
        <v>Inviable Sanitariamente</v>
      </c>
      <c r="VHN476" s="44" t="str">
        <f t="shared" si="1569"/>
        <v>Inviable Sanitariamente</v>
      </c>
      <c r="VHO476" s="44" t="str">
        <f t="shared" si="1569"/>
        <v>Inviable Sanitariamente</v>
      </c>
      <c r="VHP476" s="44" t="str">
        <f t="shared" si="1569"/>
        <v>Inviable Sanitariamente</v>
      </c>
      <c r="VHQ476" s="44" t="str">
        <f t="shared" si="1569"/>
        <v>Inviable Sanitariamente</v>
      </c>
      <c r="VHR476" s="44" t="str">
        <f t="shared" si="1569"/>
        <v>Inviable Sanitariamente</v>
      </c>
      <c r="VHS476" s="44" t="str">
        <f t="shared" si="1569"/>
        <v>Inviable Sanitariamente</v>
      </c>
      <c r="VHT476" s="44" t="str">
        <f t="shared" si="1570"/>
        <v>Inviable Sanitariamente</v>
      </c>
      <c r="VHU476" s="44" t="str">
        <f t="shared" si="1570"/>
        <v>Inviable Sanitariamente</v>
      </c>
      <c r="VHV476" s="44" t="str">
        <f t="shared" si="1570"/>
        <v>Inviable Sanitariamente</v>
      </c>
      <c r="VHW476" s="44" t="str">
        <f t="shared" si="1570"/>
        <v>Inviable Sanitariamente</v>
      </c>
      <c r="VHX476" s="44" t="str">
        <f t="shared" si="1570"/>
        <v>Inviable Sanitariamente</v>
      </c>
      <c r="VHY476" s="44" t="str">
        <f t="shared" si="1570"/>
        <v>Inviable Sanitariamente</v>
      </c>
      <c r="VHZ476" s="44" t="str">
        <f t="shared" si="1570"/>
        <v>Inviable Sanitariamente</v>
      </c>
      <c r="VIA476" s="44" t="str">
        <f t="shared" si="1570"/>
        <v>Inviable Sanitariamente</v>
      </c>
      <c r="VIB476" s="44" t="str">
        <f t="shared" si="1570"/>
        <v>Inviable Sanitariamente</v>
      </c>
      <c r="VIC476" s="44" t="str">
        <f t="shared" si="1570"/>
        <v>Inviable Sanitariamente</v>
      </c>
      <c r="VID476" s="44" t="str">
        <f t="shared" si="1571"/>
        <v>Inviable Sanitariamente</v>
      </c>
      <c r="VIE476" s="44" t="str">
        <f t="shared" si="1571"/>
        <v>Inviable Sanitariamente</v>
      </c>
      <c r="VIF476" s="44" t="str">
        <f t="shared" si="1571"/>
        <v>Inviable Sanitariamente</v>
      </c>
      <c r="VIG476" s="44" t="str">
        <f t="shared" si="1571"/>
        <v>Inviable Sanitariamente</v>
      </c>
      <c r="VIH476" s="44" t="str">
        <f t="shared" si="1571"/>
        <v>Inviable Sanitariamente</v>
      </c>
      <c r="VII476" s="44" t="str">
        <f t="shared" si="1571"/>
        <v>Inviable Sanitariamente</v>
      </c>
      <c r="VIJ476" s="44" t="str">
        <f t="shared" si="1571"/>
        <v>Inviable Sanitariamente</v>
      </c>
      <c r="VIK476" s="44" t="str">
        <f t="shared" si="1571"/>
        <v>Inviable Sanitariamente</v>
      </c>
      <c r="VIL476" s="44" t="str">
        <f t="shared" si="1571"/>
        <v>Inviable Sanitariamente</v>
      </c>
      <c r="VIM476" s="44" t="str">
        <f t="shared" si="1571"/>
        <v>Inviable Sanitariamente</v>
      </c>
      <c r="VIN476" s="44" t="str">
        <f t="shared" si="1572"/>
        <v>Inviable Sanitariamente</v>
      </c>
      <c r="VIO476" s="44" t="str">
        <f t="shared" si="1572"/>
        <v>Inviable Sanitariamente</v>
      </c>
      <c r="VIP476" s="44" t="str">
        <f t="shared" si="1572"/>
        <v>Inviable Sanitariamente</v>
      </c>
      <c r="VIQ476" s="44" t="str">
        <f t="shared" si="1572"/>
        <v>Inviable Sanitariamente</v>
      </c>
      <c r="VIR476" s="44" t="str">
        <f t="shared" si="1572"/>
        <v>Inviable Sanitariamente</v>
      </c>
      <c r="VIS476" s="44" t="str">
        <f t="shared" si="1572"/>
        <v>Inviable Sanitariamente</v>
      </c>
      <c r="VIT476" s="44" t="str">
        <f t="shared" si="1572"/>
        <v>Inviable Sanitariamente</v>
      </c>
      <c r="VIU476" s="44" t="str">
        <f t="shared" si="1572"/>
        <v>Inviable Sanitariamente</v>
      </c>
      <c r="VIV476" s="44" t="str">
        <f t="shared" si="1572"/>
        <v>Inviable Sanitariamente</v>
      </c>
      <c r="VIW476" s="44" t="str">
        <f t="shared" si="1572"/>
        <v>Inviable Sanitariamente</v>
      </c>
      <c r="VIX476" s="44" t="str">
        <f t="shared" si="1573"/>
        <v>Inviable Sanitariamente</v>
      </c>
      <c r="VIY476" s="44" t="str">
        <f t="shared" si="1573"/>
        <v>Inviable Sanitariamente</v>
      </c>
      <c r="VIZ476" s="44" t="str">
        <f t="shared" si="1573"/>
        <v>Inviable Sanitariamente</v>
      </c>
      <c r="VJA476" s="44" t="str">
        <f t="shared" si="1573"/>
        <v>Inviable Sanitariamente</v>
      </c>
      <c r="VJB476" s="44" t="str">
        <f t="shared" si="1573"/>
        <v>Inviable Sanitariamente</v>
      </c>
      <c r="VJC476" s="44" t="str">
        <f t="shared" si="1573"/>
        <v>Inviable Sanitariamente</v>
      </c>
      <c r="VJD476" s="44" t="str">
        <f t="shared" si="1573"/>
        <v>Inviable Sanitariamente</v>
      </c>
      <c r="VJE476" s="44" t="str">
        <f t="shared" si="1573"/>
        <v>Inviable Sanitariamente</v>
      </c>
      <c r="VJF476" s="44" t="str">
        <f t="shared" si="1573"/>
        <v>Inviable Sanitariamente</v>
      </c>
      <c r="VJG476" s="44" t="str">
        <f t="shared" si="1573"/>
        <v>Inviable Sanitariamente</v>
      </c>
      <c r="VJH476" s="44" t="str">
        <f t="shared" si="1574"/>
        <v>Inviable Sanitariamente</v>
      </c>
      <c r="VJI476" s="44" t="str">
        <f t="shared" si="1574"/>
        <v>Inviable Sanitariamente</v>
      </c>
      <c r="VJJ476" s="44" t="str">
        <f t="shared" si="1574"/>
        <v>Inviable Sanitariamente</v>
      </c>
      <c r="VJK476" s="44" t="str">
        <f t="shared" si="1574"/>
        <v>Inviable Sanitariamente</v>
      </c>
      <c r="VJL476" s="44" t="str">
        <f t="shared" si="1574"/>
        <v>Inviable Sanitariamente</v>
      </c>
      <c r="VJM476" s="44" t="str">
        <f t="shared" si="1574"/>
        <v>Inviable Sanitariamente</v>
      </c>
      <c r="VJN476" s="44" t="str">
        <f t="shared" si="1574"/>
        <v>Inviable Sanitariamente</v>
      </c>
      <c r="VJO476" s="44" t="str">
        <f t="shared" si="1574"/>
        <v>Inviable Sanitariamente</v>
      </c>
      <c r="VJP476" s="44" t="str">
        <f t="shared" si="1574"/>
        <v>Inviable Sanitariamente</v>
      </c>
      <c r="VJQ476" s="44" t="str">
        <f t="shared" si="1574"/>
        <v>Inviable Sanitariamente</v>
      </c>
      <c r="VJR476" s="44" t="str">
        <f t="shared" si="1575"/>
        <v>Inviable Sanitariamente</v>
      </c>
      <c r="VJS476" s="44" t="str">
        <f t="shared" si="1575"/>
        <v>Inviable Sanitariamente</v>
      </c>
      <c r="VJT476" s="44" t="str">
        <f t="shared" si="1575"/>
        <v>Inviable Sanitariamente</v>
      </c>
      <c r="VJU476" s="44" t="str">
        <f t="shared" si="1575"/>
        <v>Inviable Sanitariamente</v>
      </c>
      <c r="VJV476" s="44" t="str">
        <f t="shared" si="1575"/>
        <v>Inviable Sanitariamente</v>
      </c>
      <c r="VJW476" s="44" t="str">
        <f t="shared" si="1575"/>
        <v>Inviable Sanitariamente</v>
      </c>
      <c r="VJX476" s="44" t="str">
        <f t="shared" si="1575"/>
        <v>Inviable Sanitariamente</v>
      </c>
      <c r="VJY476" s="44" t="str">
        <f t="shared" si="1575"/>
        <v>Inviable Sanitariamente</v>
      </c>
      <c r="VJZ476" s="44" t="str">
        <f t="shared" si="1575"/>
        <v>Inviable Sanitariamente</v>
      </c>
      <c r="VKA476" s="44" t="str">
        <f t="shared" si="1575"/>
        <v>Inviable Sanitariamente</v>
      </c>
      <c r="VKB476" s="44" t="str">
        <f t="shared" si="1576"/>
        <v>Inviable Sanitariamente</v>
      </c>
      <c r="VKC476" s="44" t="str">
        <f t="shared" si="1576"/>
        <v>Inviable Sanitariamente</v>
      </c>
      <c r="VKD476" s="44" t="str">
        <f t="shared" si="1576"/>
        <v>Inviable Sanitariamente</v>
      </c>
      <c r="VKE476" s="44" t="str">
        <f t="shared" si="1576"/>
        <v>Inviable Sanitariamente</v>
      </c>
      <c r="VKF476" s="44" t="str">
        <f t="shared" si="1576"/>
        <v>Inviable Sanitariamente</v>
      </c>
      <c r="VKG476" s="44" t="str">
        <f t="shared" si="1576"/>
        <v>Inviable Sanitariamente</v>
      </c>
      <c r="VKH476" s="44" t="str">
        <f t="shared" si="1576"/>
        <v>Inviable Sanitariamente</v>
      </c>
      <c r="VKI476" s="44" t="str">
        <f t="shared" si="1576"/>
        <v>Inviable Sanitariamente</v>
      </c>
      <c r="VKJ476" s="44" t="str">
        <f t="shared" si="1576"/>
        <v>Inviable Sanitariamente</v>
      </c>
      <c r="VKK476" s="44" t="str">
        <f t="shared" si="1576"/>
        <v>Inviable Sanitariamente</v>
      </c>
      <c r="VKL476" s="44" t="str">
        <f t="shared" si="1577"/>
        <v>Inviable Sanitariamente</v>
      </c>
      <c r="VKM476" s="44" t="str">
        <f t="shared" si="1577"/>
        <v>Inviable Sanitariamente</v>
      </c>
      <c r="VKN476" s="44" t="str">
        <f t="shared" si="1577"/>
        <v>Inviable Sanitariamente</v>
      </c>
      <c r="VKO476" s="44" t="str">
        <f t="shared" si="1577"/>
        <v>Inviable Sanitariamente</v>
      </c>
      <c r="VKP476" s="44" t="str">
        <f t="shared" si="1577"/>
        <v>Inviable Sanitariamente</v>
      </c>
      <c r="VKQ476" s="44" t="str">
        <f t="shared" si="1577"/>
        <v>Inviable Sanitariamente</v>
      </c>
      <c r="VKR476" s="44" t="str">
        <f t="shared" si="1577"/>
        <v>Inviable Sanitariamente</v>
      </c>
      <c r="VKS476" s="44" t="str">
        <f t="shared" si="1577"/>
        <v>Inviable Sanitariamente</v>
      </c>
      <c r="VKT476" s="44" t="str">
        <f t="shared" si="1577"/>
        <v>Inviable Sanitariamente</v>
      </c>
      <c r="VKU476" s="44" t="str">
        <f t="shared" si="1577"/>
        <v>Inviable Sanitariamente</v>
      </c>
      <c r="VKV476" s="44" t="str">
        <f t="shared" si="1578"/>
        <v>Inviable Sanitariamente</v>
      </c>
      <c r="VKW476" s="44" t="str">
        <f t="shared" si="1578"/>
        <v>Inviable Sanitariamente</v>
      </c>
      <c r="VKX476" s="44" t="str">
        <f t="shared" si="1578"/>
        <v>Inviable Sanitariamente</v>
      </c>
      <c r="VKY476" s="44" t="str">
        <f t="shared" si="1578"/>
        <v>Inviable Sanitariamente</v>
      </c>
      <c r="VKZ476" s="44" t="str">
        <f t="shared" si="1578"/>
        <v>Inviable Sanitariamente</v>
      </c>
      <c r="VLA476" s="44" t="str">
        <f t="shared" si="1578"/>
        <v>Inviable Sanitariamente</v>
      </c>
      <c r="VLB476" s="44" t="str">
        <f t="shared" si="1578"/>
        <v>Inviable Sanitariamente</v>
      </c>
      <c r="VLC476" s="44" t="str">
        <f t="shared" si="1578"/>
        <v>Inviable Sanitariamente</v>
      </c>
      <c r="VLD476" s="44" t="str">
        <f t="shared" si="1578"/>
        <v>Inviable Sanitariamente</v>
      </c>
      <c r="VLE476" s="44" t="str">
        <f t="shared" si="1578"/>
        <v>Inviable Sanitariamente</v>
      </c>
      <c r="VLF476" s="44" t="str">
        <f t="shared" si="1579"/>
        <v>Inviable Sanitariamente</v>
      </c>
      <c r="VLG476" s="44" t="str">
        <f t="shared" si="1579"/>
        <v>Inviable Sanitariamente</v>
      </c>
      <c r="VLH476" s="44" t="str">
        <f t="shared" si="1579"/>
        <v>Inviable Sanitariamente</v>
      </c>
      <c r="VLI476" s="44" t="str">
        <f t="shared" si="1579"/>
        <v>Inviable Sanitariamente</v>
      </c>
      <c r="VLJ476" s="44" t="str">
        <f t="shared" si="1579"/>
        <v>Inviable Sanitariamente</v>
      </c>
      <c r="VLK476" s="44" t="str">
        <f t="shared" si="1579"/>
        <v>Inviable Sanitariamente</v>
      </c>
      <c r="VLL476" s="44" t="str">
        <f t="shared" si="1579"/>
        <v>Inviable Sanitariamente</v>
      </c>
      <c r="VLM476" s="44" t="str">
        <f t="shared" si="1579"/>
        <v>Inviable Sanitariamente</v>
      </c>
      <c r="VLN476" s="44" t="str">
        <f t="shared" si="1579"/>
        <v>Inviable Sanitariamente</v>
      </c>
      <c r="VLO476" s="44" t="str">
        <f t="shared" si="1579"/>
        <v>Inviable Sanitariamente</v>
      </c>
      <c r="VLP476" s="44" t="str">
        <f t="shared" si="1580"/>
        <v>Inviable Sanitariamente</v>
      </c>
      <c r="VLQ476" s="44" t="str">
        <f t="shared" si="1580"/>
        <v>Inviable Sanitariamente</v>
      </c>
      <c r="VLR476" s="44" t="str">
        <f t="shared" si="1580"/>
        <v>Inviable Sanitariamente</v>
      </c>
      <c r="VLS476" s="44" t="str">
        <f t="shared" si="1580"/>
        <v>Inviable Sanitariamente</v>
      </c>
      <c r="VLT476" s="44" t="str">
        <f t="shared" si="1580"/>
        <v>Inviable Sanitariamente</v>
      </c>
      <c r="VLU476" s="44" t="str">
        <f t="shared" si="1580"/>
        <v>Inviable Sanitariamente</v>
      </c>
      <c r="VLV476" s="44" t="str">
        <f t="shared" si="1580"/>
        <v>Inviable Sanitariamente</v>
      </c>
      <c r="VLW476" s="44" t="str">
        <f t="shared" si="1580"/>
        <v>Inviable Sanitariamente</v>
      </c>
      <c r="VLX476" s="44" t="str">
        <f t="shared" si="1580"/>
        <v>Inviable Sanitariamente</v>
      </c>
      <c r="VLY476" s="44" t="str">
        <f t="shared" si="1580"/>
        <v>Inviable Sanitariamente</v>
      </c>
      <c r="VLZ476" s="44" t="str">
        <f t="shared" si="1581"/>
        <v>Inviable Sanitariamente</v>
      </c>
      <c r="VMA476" s="44" t="str">
        <f t="shared" si="1581"/>
        <v>Inviable Sanitariamente</v>
      </c>
      <c r="VMB476" s="44" t="str">
        <f t="shared" si="1581"/>
        <v>Inviable Sanitariamente</v>
      </c>
      <c r="VMC476" s="44" t="str">
        <f t="shared" si="1581"/>
        <v>Inviable Sanitariamente</v>
      </c>
      <c r="VMD476" s="44" t="str">
        <f t="shared" si="1581"/>
        <v>Inviable Sanitariamente</v>
      </c>
      <c r="VME476" s="44" t="str">
        <f t="shared" si="1581"/>
        <v>Inviable Sanitariamente</v>
      </c>
      <c r="VMF476" s="44" t="str">
        <f t="shared" si="1581"/>
        <v>Inviable Sanitariamente</v>
      </c>
      <c r="VMG476" s="44" t="str">
        <f t="shared" si="1581"/>
        <v>Inviable Sanitariamente</v>
      </c>
      <c r="VMH476" s="44" t="str">
        <f t="shared" si="1581"/>
        <v>Inviable Sanitariamente</v>
      </c>
      <c r="VMI476" s="44" t="str">
        <f t="shared" si="1581"/>
        <v>Inviable Sanitariamente</v>
      </c>
      <c r="VMJ476" s="44" t="str">
        <f t="shared" si="1582"/>
        <v>Inviable Sanitariamente</v>
      </c>
      <c r="VMK476" s="44" t="str">
        <f t="shared" si="1582"/>
        <v>Inviable Sanitariamente</v>
      </c>
      <c r="VML476" s="44" t="str">
        <f t="shared" si="1582"/>
        <v>Inviable Sanitariamente</v>
      </c>
      <c r="VMM476" s="44" t="str">
        <f t="shared" si="1582"/>
        <v>Inviable Sanitariamente</v>
      </c>
      <c r="VMN476" s="44" t="str">
        <f t="shared" si="1582"/>
        <v>Inviable Sanitariamente</v>
      </c>
      <c r="VMO476" s="44" t="str">
        <f t="shared" si="1582"/>
        <v>Inviable Sanitariamente</v>
      </c>
      <c r="VMP476" s="44" t="str">
        <f t="shared" si="1582"/>
        <v>Inviable Sanitariamente</v>
      </c>
      <c r="VMQ476" s="44" t="str">
        <f t="shared" si="1582"/>
        <v>Inviable Sanitariamente</v>
      </c>
      <c r="VMR476" s="44" t="str">
        <f t="shared" si="1582"/>
        <v>Inviable Sanitariamente</v>
      </c>
      <c r="VMS476" s="44" t="str">
        <f t="shared" si="1582"/>
        <v>Inviable Sanitariamente</v>
      </c>
      <c r="VMT476" s="44" t="str">
        <f t="shared" si="1583"/>
        <v>Inviable Sanitariamente</v>
      </c>
      <c r="VMU476" s="44" t="str">
        <f t="shared" si="1583"/>
        <v>Inviable Sanitariamente</v>
      </c>
      <c r="VMV476" s="44" t="str">
        <f t="shared" si="1583"/>
        <v>Inviable Sanitariamente</v>
      </c>
      <c r="VMW476" s="44" t="str">
        <f t="shared" si="1583"/>
        <v>Inviable Sanitariamente</v>
      </c>
      <c r="VMX476" s="44" t="str">
        <f t="shared" si="1583"/>
        <v>Inviable Sanitariamente</v>
      </c>
      <c r="VMY476" s="44" t="str">
        <f t="shared" si="1583"/>
        <v>Inviable Sanitariamente</v>
      </c>
      <c r="VMZ476" s="44" t="str">
        <f t="shared" si="1583"/>
        <v>Inviable Sanitariamente</v>
      </c>
      <c r="VNA476" s="44" t="str">
        <f t="shared" si="1583"/>
        <v>Inviable Sanitariamente</v>
      </c>
      <c r="VNB476" s="44" t="str">
        <f t="shared" si="1583"/>
        <v>Inviable Sanitariamente</v>
      </c>
      <c r="VNC476" s="44" t="str">
        <f t="shared" si="1583"/>
        <v>Inviable Sanitariamente</v>
      </c>
      <c r="VND476" s="44" t="str">
        <f t="shared" si="1584"/>
        <v>Inviable Sanitariamente</v>
      </c>
      <c r="VNE476" s="44" t="str">
        <f t="shared" si="1584"/>
        <v>Inviable Sanitariamente</v>
      </c>
      <c r="VNF476" s="44" t="str">
        <f t="shared" si="1584"/>
        <v>Inviable Sanitariamente</v>
      </c>
      <c r="VNG476" s="44" t="str">
        <f t="shared" si="1584"/>
        <v>Inviable Sanitariamente</v>
      </c>
      <c r="VNH476" s="44" t="str">
        <f t="shared" si="1584"/>
        <v>Inviable Sanitariamente</v>
      </c>
      <c r="VNI476" s="44" t="str">
        <f t="shared" si="1584"/>
        <v>Inviable Sanitariamente</v>
      </c>
      <c r="VNJ476" s="44" t="str">
        <f t="shared" si="1584"/>
        <v>Inviable Sanitariamente</v>
      </c>
      <c r="VNK476" s="44" t="str">
        <f t="shared" si="1584"/>
        <v>Inviable Sanitariamente</v>
      </c>
      <c r="VNL476" s="44" t="str">
        <f t="shared" si="1584"/>
        <v>Inviable Sanitariamente</v>
      </c>
      <c r="VNM476" s="44" t="str">
        <f t="shared" si="1584"/>
        <v>Inviable Sanitariamente</v>
      </c>
      <c r="VNN476" s="44" t="str">
        <f t="shared" si="1585"/>
        <v>Inviable Sanitariamente</v>
      </c>
      <c r="VNO476" s="44" t="str">
        <f t="shared" si="1585"/>
        <v>Inviable Sanitariamente</v>
      </c>
      <c r="VNP476" s="44" t="str">
        <f t="shared" si="1585"/>
        <v>Inviable Sanitariamente</v>
      </c>
      <c r="VNQ476" s="44" t="str">
        <f t="shared" si="1585"/>
        <v>Inviable Sanitariamente</v>
      </c>
      <c r="VNR476" s="44" t="str">
        <f t="shared" si="1585"/>
        <v>Inviable Sanitariamente</v>
      </c>
      <c r="VNS476" s="44" t="str">
        <f t="shared" si="1585"/>
        <v>Inviable Sanitariamente</v>
      </c>
      <c r="VNT476" s="44" t="str">
        <f t="shared" si="1585"/>
        <v>Inviable Sanitariamente</v>
      </c>
      <c r="VNU476" s="44" t="str">
        <f t="shared" si="1585"/>
        <v>Inviable Sanitariamente</v>
      </c>
      <c r="VNV476" s="44" t="str">
        <f t="shared" si="1585"/>
        <v>Inviable Sanitariamente</v>
      </c>
      <c r="VNW476" s="44" t="str">
        <f t="shared" si="1585"/>
        <v>Inviable Sanitariamente</v>
      </c>
      <c r="VNX476" s="44" t="str">
        <f t="shared" si="1586"/>
        <v>Inviable Sanitariamente</v>
      </c>
      <c r="VNY476" s="44" t="str">
        <f t="shared" si="1586"/>
        <v>Inviable Sanitariamente</v>
      </c>
      <c r="VNZ476" s="44" t="str">
        <f t="shared" si="1586"/>
        <v>Inviable Sanitariamente</v>
      </c>
      <c r="VOA476" s="44" t="str">
        <f t="shared" si="1586"/>
        <v>Inviable Sanitariamente</v>
      </c>
      <c r="VOB476" s="44" t="str">
        <f t="shared" si="1586"/>
        <v>Inviable Sanitariamente</v>
      </c>
      <c r="VOC476" s="44" t="str">
        <f t="shared" si="1586"/>
        <v>Inviable Sanitariamente</v>
      </c>
      <c r="VOD476" s="44" t="str">
        <f t="shared" si="1586"/>
        <v>Inviable Sanitariamente</v>
      </c>
      <c r="VOE476" s="44" t="str">
        <f t="shared" si="1586"/>
        <v>Inviable Sanitariamente</v>
      </c>
      <c r="VOF476" s="44" t="str">
        <f t="shared" si="1586"/>
        <v>Inviable Sanitariamente</v>
      </c>
      <c r="VOG476" s="44" t="str">
        <f t="shared" si="1586"/>
        <v>Inviable Sanitariamente</v>
      </c>
      <c r="VOH476" s="44" t="str">
        <f t="shared" si="1587"/>
        <v>Inviable Sanitariamente</v>
      </c>
      <c r="VOI476" s="44" t="str">
        <f t="shared" si="1587"/>
        <v>Inviable Sanitariamente</v>
      </c>
      <c r="VOJ476" s="44" t="str">
        <f t="shared" si="1587"/>
        <v>Inviable Sanitariamente</v>
      </c>
      <c r="VOK476" s="44" t="str">
        <f t="shared" si="1587"/>
        <v>Inviable Sanitariamente</v>
      </c>
      <c r="VOL476" s="44" t="str">
        <f t="shared" si="1587"/>
        <v>Inviable Sanitariamente</v>
      </c>
      <c r="VOM476" s="44" t="str">
        <f t="shared" si="1587"/>
        <v>Inviable Sanitariamente</v>
      </c>
      <c r="VON476" s="44" t="str">
        <f t="shared" si="1587"/>
        <v>Inviable Sanitariamente</v>
      </c>
      <c r="VOO476" s="44" t="str">
        <f t="shared" si="1587"/>
        <v>Inviable Sanitariamente</v>
      </c>
      <c r="VOP476" s="44" t="str">
        <f t="shared" si="1587"/>
        <v>Inviable Sanitariamente</v>
      </c>
      <c r="VOQ476" s="44" t="str">
        <f t="shared" si="1587"/>
        <v>Inviable Sanitariamente</v>
      </c>
      <c r="VOR476" s="44" t="str">
        <f t="shared" si="1588"/>
        <v>Inviable Sanitariamente</v>
      </c>
      <c r="VOS476" s="44" t="str">
        <f t="shared" si="1588"/>
        <v>Inviable Sanitariamente</v>
      </c>
      <c r="VOT476" s="44" t="str">
        <f t="shared" si="1588"/>
        <v>Inviable Sanitariamente</v>
      </c>
      <c r="VOU476" s="44" t="str">
        <f t="shared" si="1588"/>
        <v>Inviable Sanitariamente</v>
      </c>
      <c r="VOV476" s="44" t="str">
        <f t="shared" si="1588"/>
        <v>Inviable Sanitariamente</v>
      </c>
      <c r="VOW476" s="44" t="str">
        <f t="shared" si="1588"/>
        <v>Inviable Sanitariamente</v>
      </c>
      <c r="VOX476" s="44" t="str">
        <f t="shared" si="1588"/>
        <v>Inviable Sanitariamente</v>
      </c>
      <c r="VOY476" s="44" t="str">
        <f t="shared" si="1588"/>
        <v>Inviable Sanitariamente</v>
      </c>
      <c r="VOZ476" s="44" t="str">
        <f t="shared" si="1588"/>
        <v>Inviable Sanitariamente</v>
      </c>
      <c r="VPA476" s="44" t="str">
        <f t="shared" si="1588"/>
        <v>Inviable Sanitariamente</v>
      </c>
      <c r="VPB476" s="44" t="str">
        <f t="shared" si="1589"/>
        <v>Inviable Sanitariamente</v>
      </c>
      <c r="VPC476" s="44" t="str">
        <f t="shared" si="1589"/>
        <v>Inviable Sanitariamente</v>
      </c>
      <c r="VPD476" s="44" t="str">
        <f t="shared" si="1589"/>
        <v>Inviable Sanitariamente</v>
      </c>
      <c r="VPE476" s="44" t="str">
        <f t="shared" si="1589"/>
        <v>Inviable Sanitariamente</v>
      </c>
      <c r="VPF476" s="44" t="str">
        <f t="shared" si="1589"/>
        <v>Inviable Sanitariamente</v>
      </c>
      <c r="VPG476" s="44" t="str">
        <f t="shared" si="1589"/>
        <v>Inviable Sanitariamente</v>
      </c>
      <c r="VPH476" s="44" t="str">
        <f t="shared" si="1589"/>
        <v>Inviable Sanitariamente</v>
      </c>
      <c r="VPI476" s="44" t="str">
        <f t="shared" si="1589"/>
        <v>Inviable Sanitariamente</v>
      </c>
      <c r="VPJ476" s="44" t="str">
        <f t="shared" si="1589"/>
        <v>Inviable Sanitariamente</v>
      </c>
      <c r="VPK476" s="44" t="str">
        <f t="shared" si="1589"/>
        <v>Inviable Sanitariamente</v>
      </c>
      <c r="VPL476" s="44" t="str">
        <f t="shared" si="1590"/>
        <v>Inviable Sanitariamente</v>
      </c>
      <c r="VPM476" s="44" t="str">
        <f t="shared" si="1590"/>
        <v>Inviable Sanitariamente</v>
      </c>
      <c r="VPN476" s="44" t="str">
        <f t="shared" si="1590"/>
        <v>Inviable Sanitariamente</v>
      </c>
      <c r="VPO476" s="44" t="str">
        <f t="shared" si="1590"/>
        <v>Inviable Sanitariamente</v>
      </c>
      <c r="VPP476" s="44" t="str">
        <f t="shared" si="1590"/>
        <v>Inviable Sanitariamente</v>
      </c>
      <c r="VPQ476" s="44" t="str">
        <f t="shared" si="1590"/>
        <v>Inviable Sanitariamente</v>
      </c>
      <c r="VPR476" s="44" t="str">
        <f t="shared" si="1590"/>
        <v>Inviable Sanitariamente</v>
      </c>
      <c r="VPS476" s="44" t="str">
        <f t="shared" si="1590"/>
        <v>Inviable Sanitariamente</v>
      </c>
      <c r="VPT476" s="44" t="str">
        <f t="shared" si="1590"/>
        <v>Inviable Sanitariamente</v>
      </c>
      <c r="VPU476" s="44" t="str">
        <f t="shared" si="1590"/>
        <v>Inviable Sanitariamente</v>
      </c>
      <c r="VPV476" s="44" t="str">
        <f t="shared" si="1591"/>
        <v>Inviable Sanitariamente</v>
      </c>
      <c r="VPW476" s="44" t="str">
        <f t="shared" si="1591"/>
        <v>Inviable Sanitariamente</v>
      </c>
      <c r="VPX476" s="44" t="str">
        <f t="shared" si="1591"/>
        <v>Inviable Sanitariamente</v>
      </c>
      <c r="VPY476" s="44" t="str">
        <f t="shared" si="1591"/>
        <v>Inviable Sanitariamente</v>
      </c>
      <c r="VPZ476" s="44" t="str">
        <f t="shared" si="1591"/>
        <v>Inviable Sanitariamente</v>
      </c>
      <c r="VQA476" s="44" t="str">
        <f t="shared" si="1591"/>
        <v>Inviable Sanitariamente</v>
      </c>
      <c r="VQB476" s="44" t="str">
        <f t="shared" si="1591"/>
        <v>Inviable Sanitariamente</v>
      </c>
      <c r="VQC476" s="44" t="str">
        <f t="shared" si="1591"/>
        <v>Inviable Sanitariamente</v>
      </c>
      <c r="VQD476" s="44" t="str">
        <f t="shared" si="1591"/>
        <v>Inviable Sanitariamente</v>
      </c>
      <c r="VQE476" s="44" t="str">
        <f t="shared" si="1591"/>
        <v>Inviable Sanitariamente</v>
      </c>
      <c r="VQF476" s="44" t="str">
        <f t="shared" si="1592"/>
        <v>Inviable Sanitariamente</v>
      </c>
      <c r="VQG476" s="44" t="str">
        <f t="shared" si="1592"/>
        <v>Inviable Sanitariamente</v>
      </c>
      <c r="VQH476" s="44" t="str">
        <f t="shared" si="1592"/>
        <v>Inviable Sanitariamente</v>
      </c>
      <c r="VQI476" s="44" t="str">
        <f t="shared" si="1592"/>
        <v>Inviable Sanitariamente</v>
      </c>
      <c r="VQJ476" s="44" t="str">
        <f t="shared" si="1592"/>
        <v>Inviable Sanitariamente</v>
      </c>
      <c r="VQK476" s="44" t="str">
        <f t="shared" si="1592"/>
        <v>Inviable Sanitariamente</v>
      </c>
      <c r="VQL476" s="44" t="str">
        <f t="shared" si="1592"/>
        <v>Inviable Sanitariamente</v>
      </c>
      <c r="VQM476" s="44" t="str">
        <f t="shared" si="1592"/>
        <v>Inviable Sanitariamente</v>
      </c>
      <c r="VQN476" s="44" t="str">
        <f t="shared" si="1592"/>
        <v>Inviable Sanitariamente</v>
      </c>
      <c r="VQO476" s="44" t="str">
        <f t="shared" si="1592"/>
        <v>Inviable Sanitariamente</v>
      </c>
      <c r="VQP476" s="44" t="str">
        <f t="shared" si="1593"/>
        <v>Inviable Sanitariamente</v>
      </c>
      <c r="VQQ476" s="44" t="str">
        <f t="shared" si="1593"/>
        <v>Inviable Sanitariamente</v>
      </c>
      <c r="VQR476" s="44" t="str">
        <f t="shared" si="1593"/>
        <v>Inviable Sanitariamente</v>
      </c>
      <c r="VQS476" s="44" t="str">
        <f t="shared" si="1593"/>
        <v>Inviable Sanitariamente</v>
      </c>
      <c r="VQT476" s="44" t="str">
        <f t="shared" si="1593"/>
        <v>Inviable Sanitariamente</v>
      </c>
      <c r="VQU476" s="44" t="str">
        <f t="shared" si="1593"/>
        <v>Inviable Sanitariamente</v>
      </c>
      <c r="VQV476" s="44" t="str">
        <f t="shared" si="1593"/>
        <v>Inviable Sanitariamente</v>
      </c>
      <c r="VQW476" s="44" t="str">
        <f t="shared" si="1593"/>
        <v>Inviable Sanitariamente</v>
      </c>
      <c r="VQX476" s="44" t="str">
        <f t="shared" si="1593"/>
        <v>Inviable Sanitariamente</v>
      </c>
      <c r="VQY476" s="44" t="str">
        <f t="shared" si="1593"/>
        <v>Inviable Sanitariamente</v>
      </c>
      <c r="VQZ476" s="44" t="str">
        <f t="shared" si="1594"/>
        <v>Inviable Sanitariamente</v>
      </c>
      <c r="VRA476" s="44" t="str">
        <f t="shared" si="1594"/>
        <v>Inviable Sanitariamente</v>
      </c>
      <c r="VRB476" s="44" t="str">
        <f t="shared" si="1594"/>
        <v>Inviable Sanitariamente</v>
      </c>
      <c r="VRC476" s="44" t="str">
        <f t="shared" si="1594"/>
        <v>Inviable Sanitariamente</v>
      </c>
      <c r="VRD476" s="44" t="str">
        <f t="shared" si="1594"/>
        <v>Inviable Sanitariamente</v>
      </c>
      <c r="VRE476" s="44" t="str">
        <f t="shared" si="1594"/>
        <v>Inviable Sanitariamente</v>
      </c>
      <c r="VRF476" s="44" t="str">
        <f t="shared" si="1594"/>
        <v>Inviable Sanitariamente</v>
      </c>
      <c r="VRG476" s="44" t="str">
        <f t="shared" si="1594"/>
        <v>Inviable Sanitariamente</v>
      </c>
      <c r="VRH476" s="44" t="str">
        <f t="shared" si="1594"/>
        <v>Inviable Sanitariamente</v>
      </c>
      <c r="VRI476" s="44" t="str">
        <f t="shared" si="1594"/>
        <v>Inviable Sanitariamente</v>
      </c>
      <c r="VRJ476" s="44" t="str">
        <f t="shared" si="1595"/>
        <v>Inviable Sanitariamente</v>
      </c>
      <c r="VRK476" s="44" t="str">
        <f t="shared" si="1595"/>
        <v>Inviable Sanitariamente</v>
      </c>
      <c r="VRL476" s="44" t="str">
        <f t="shared" si="1595"/>
        <v>Inviable Sanitariamente</v>
      </c>
      <c r="VRM476" s="44" t="str">
        <f t="shared" si="1595"/>
        <v>Inviable Sanitariamente</v>
      </c>
      <c r="VRN476" s="44" t="str">
        <f t="shared" si="1595"/>
        <v>Inviable Sanitariamente</v>
      </c>
      <c r="VRO476" s="44" t="str">
        <f t="shared" si="1595"/>
        <v>Inviable Sanitariamente</v>
      </c>
      <c r="VRP476" s="44" t="str">
        <f t="shared" si="1595"/>
        <v>Inviable Sanitariamente</v>
      </c>
      <c r="VRQ476" s="44" t="str">
        <f t="shared" si="1595"/>
        <v>Inviable Sanitariamente</v>
      </c>
      <c r="VRR476" s="44" t="str">
        <f t="shared" si="1595"/>
        <v>Inviable Sanitariamente</v>
      </c>
      <c r="VRS476" s="44" t="str">
        <f t="shared" si="1595"/>
        <v>Inviable Sanitariamente</v>
      </c>
      <c r="VRT476" s="44" t="str">
        <f t="shared" si="1596"/>
        <v>Inviable Sanitariamente</v>
      </c>
      <c r="VRU476" s="44" t="str">
        <f t="shared" si="1596"/>
        <v>Inviable Sanitariamente</v>
      </c>
      <c r="VRV476" s="44" t="str">
        <f t="shared" si="1596"/>
        <v>Inviable Sanitariamente</v>
      </c>
      <c r="VRW476" s="44" t="str">
        <f t="shared" si="1596"/>
        <v>Inviable Sanitariamente</v>
      </c>
      <c r="VRX476" s="44" t="str">
        <f t="shared" si="1596"/>
        <v>Inviable Sanitariamente</v>
      </c>
      <c r="VRY476" s="44" t="str">
        <f t="shared" si="1596"/>
        <v>Inviable Sanitariamente</v>
      </c>
      <c r="VRZ476" s="44" t="str">
        <f t="shared" si="1596"/>
        <v>Inviable Sanitariamente</v>
      </c>
      <c r="VSA476" s="44" t="str">
        <f t="shared" si="1596"/>
        <v>Inviable Sanitariamente</v>
      </c>
      <c r="VSB476" s="44" t="str">
        <f t="shared" si="1596"/>
        <v>Inviable Sanitariamente</v>
      </c>
      <c r="VSC476" s="44" t="str">
        <f t="shared" si="1596"/>
        <v>Inviable Sanitariamente</v>
      </c>
      <c r="VSD476" s="44" t="str">
        <f t="shared" si="1597"/>
        <v>Inviable Sanitariamente</v>
      </c>
      <c r="VSE476" s="44" t="str">
        <f t="shared" si="1597"/>
        <v>Inviable Sanitariamente</v>
      </c>
      <c r="VSF476" s="44" t="str">
        <f t="shared" si="1597"/>
        <v>Inviable Sanitariamente</v>
      </c>
      <c r="VSG476" s="44" t="str">
        <f t="shared" si="1597"/>
        <v>Inviable Sanitariamente</v>
      </c>
      <c r="VSH476" s="44" t="str">
        <f t="shared" si="1597"/>
        <v>Inviable Sanitariamente</v>
      </c>
      <c r="VSI476" s="44" t="str">
        <f t="shared" si="1597"/>
        <v>Inviable Sanitariamente</v>
      </c>
      <c r="VSJ476" s="44" t="str">
        <f t="shared" si="1597"/>
        <v>Inviable Sanitariamente</v>
      </c>
      <c r="VSK476" s="44" t="str">
        <f t="shared" si="1597"/>
        <v>Inviable Sanitariamente</v>
      </c>
      <c r="VSL476" s="44" t="str">
        <f t="shared" si="1597"/>
        <v>Inviable Sanitariamente</v>
      </c>
      <c r="VSM476" s="44" t="str">
        <f t="shared" si="1597"/>
        <v>Inviable Sanitariamente</v>
      </c>
      <c r="VSN476" s="44" t="str">
        <f t="shared" si="1598"/>
        <v>Inviable Sanitariamente</v>
      </c>
      <c r="VSO476" s="44" t="str">
        <f t="shared" si="1598"/>
        <v>Inviable Sanitariamente</v>
      </c>
      <c r="VSP476" s="44" t="str">
        <f t="shared" si="1598"/>
        <v>Inviable Sanitariamente</v>
      </c>
      <c r="VSQ476" s="44" t="str">
        <f t="shared" si="1598"/>
        <v>Inviable Sanitariamente</v>
      </c>
      <c r="VSR476" s="44" t="str">
        <f t="shared" si="1598"/>
        <v>Inviable Sanitariamente</v>
      </c>
      <c r="VSS476" s="44" t="str">
        <f t="shared" si="1598"/>
        <v>Inviable Sanitariamente</v>
      </c>
      <c r="VST476" s="44" t="str">
        <f t="shared" si="1598"/>
        <v>Inviable Sanitariamente</v>
      </c>
      <c r="VSU476" s="44" t="str">
        <f t="shared" si="1598"/>
        <v>Inviable Sanitariamente</v>
      </c>
      <c r="VSV476" s="44" t="str">
        <f t="shared" si="1598"/>
        <v>Inviable Sanitariamente</v>
      </c>
      <c r="VSW476" s="44" t="str">
        <f t="shared" si="1598"/>
        <v>Inviable Sanitariamente</v>
      </c>
      <c r="VSX476" s="44" t="str">
        <f t="shared" si="1599"/>
        <v>Inviable Sanitariamente</v>
      </c>
      <c r="VSY476" s="44" t="str">
        <f t="shared" si="1599"/>
        <v>Inviable Sanitariamente</v>
      </c>
      <c r="VSZ476" s="44" t="str">
        <f t="shared" si="1599"/>
        <v>Inviable Sanitariamente</v>
      </c>
      <c r="VTA476" s="44" t="str">
        <f t="shared" si="1599"/>
        <v>Inviable Sanitariamente</v>
      </c>
      <c r="VTB476" s="44" t="str">
        <f t="shared" si="1599"/>
        <v>Inviable Sanitariamente</v>
      </c>
      <c r="VTC476" s="44" t="str">
        <f t="shared" si="1599"/>
        <v>Inviable Sanitariamente</v>
      </c>
      <c r="VTD476" s="44" t="str">
        <f t="shared" si="1599"/>
        <v>Inviable Sanitariamente</v>
      </c>
      <c r="VTE476" s="44" t="str">
        <f t="shared" si="1599"/>
        <v>Inviable Sanitariamente</v>
      </c>
      <c r="VTF476" s="44" t="str">
        <f t="shared" si="1599"/>
        <v>Inviable Sanitariamente</v>
      </c>
      <c r="VTG476" s="44" t="str">
        <f t="shared" si="1599"/>
        <v>Inviable Sanitariamente</v>
      </c>
      <c r="VTH476" s="44" t="str">
        <f t="shared" si="1600"/>
        <v>Inviable Sanitariamente</v>
      </c>
      <c r="VTI476" s="44" t="str">
        <f t="shared" si="1600"/>
        <v>Inviable Sanitariamente</v>
      </c>
      <c r="VTJ476" s="44" t="str">
        <f t="shared" si="1600"/>
        <v>Inviable Sanitariamente</v>
      </c>
      <c r="VTK476" s="44" t="str">
        <f t="shared" si="1600"/>
        <v>Inviable Sanitariamente</v>
      </c>
      <c r="VTL476" s="44" t="str">
        <f t="shared" si="1600"/>
        <v>Inviable Sanitariamente</v>
      </c>
      <c r="VTM476" s="44" t="str">
        <f t="shared" si="1600"/>
        <v>Inviable Sanitariamente</v>
      </c>
      <c r="VTN476" s="44" t="str">
        <f t="shared" si="1600"/>
        <v>Inviable Sanitariamente</v>
      </c>
      <c r="VTO476" s="44" t="str">
        <f t="shared" si="1600"/>
        <v>Inviable Sanitariamente</v>
      </c>
      <c r="VTP476" s="44" t="str">
        <f t="shared" si="1600"/>
        <v>Inviable Sanitariamente</v>
      </c>
      <c r="VTQ476" s="44" t="str">
        <f t="shared" si="1600"/>
        <v>Inviable Sanitariamente</v>
      </c>
      <c r="VTR476" s="44" t="str">
        <f t="shared" si="1601"/>
        <v>Inviable Sanitariamente</v>
      </c>
      <c r="VTS476" s="44" t="str">
        <f t="shared" si="1601"/>
        <v>Inviable Sanitariamente</v>
      </c>
      <c r="VTT476" s="44" t="str">
        <f t="shared" si="1601"/>
        <v>Inviable Sanitariamente</v>
      </c>
      <c r="VTU476" s="44" t="str">
        <f t="shared" si="1601"/>
        <v>Inviable Sanitariamente</v>
      </c>
      <c r="VTV476" s="44" t="str">
        <f t="shared" si="1601"/>
        <v>Inviable Sanitariamente</v>
      </c>
      <c r="VTW476" s="44" t="str">
        <f t="shared" si="1601"/>
        <v>Inviable Sanitariamente</v>
      </c>
      <c r="VTX476" s="44" t="str">
        <f t="shared" si="1601"/>
        <v>Inviable Sanitariamente</v>
      </c>
      <c r="VTY476" s="44" t="str">
        <f t="shared" si="1601"/>
        <v>Inviable Sanitariamente</v>
      </c>
      <c r="VTZ476" s="44" t="str">
        <f t="shared" si="1601"/>
        <v>Inviable Sanitariamente</v>
      </c>
      <c r="VUA476" s="44" t="str">
        <f t="shared" si="1601"/>
        <v>Inviable Sanitariamente</v>
      </c>
      <c r="VUB476" s="44" t="str">
        <f t="shared" si="1602"/>
        <v>Inviable Sanitariamente</v>
      </c>
      <c r="VUC476" s="44" t="str">
        <f t="shared" si="1602"/>
        <v>Inviable Sanitariamente</v>
      </c>
      <c r="VUD476" s="44" t="str">
        <f t="shared" si="1602"/>
        <v>Inviable Sanitariamente</v>
      </c>
      <c r="VUE476" s="44" t="str">
        <f t="shared" si="1602"/>
        <v>Inviable Sanitariamente</v>
      </c>
      <c r="VUF476" s="44" t="str">
        <f t="shared" si="1602"/>
        <v>Inviable Sanitariamente</v>
      </c>
      <c r="VUG476" s="44" t="str">
        <f t="shared" si="1602"/>
        <v>Inviable Sanitariamente</v>
      </c>
      <c r="VUH476" s="44" t="str">
        <f t="shared" si="1602"/>
        <v>Inviable Sanitariamente</v>
      </c>
      <c r="VUI476" s="44" t="str">
        <f t="shared" si="1602"/>
        <v>Inviable Sanitariamente</v>
      </c>
      <c r="VUJ476" s="44" t="str">
        <f t="shared" si="1602"/>
        <v>Inviable Sanitariamente</v>
      </c>
      <c r="VUK476" s="44" t="str">
        <f t="shared" si="1602"/>
        <v>Inviable Sanitariamente</v>
      </c>
      <c r="VUL476" s="44" t="str">
        <f t="shared" si="1603"/>
        <v>Inviable Sanitariamente</v>
      </c>
      <c r="VUM476" s="44" t="str">
        <f t="shared" si="1603"/>
        <v>Inviable Sanitariamente</v>
      </c>
      <c r="VUN476" s="44" t="str">
        <f t="shared" si="1603"/>
        <v>Inviable Sanitariamente</v>
      </c>
      <c r="VUO476" s="44" t="str">
        <f t="shared" si="1603"/>
        <v>Inviable Sanitariamente</v>
      </c>
      <c r="VUP476" s="44" t="str">
        <f t="shared" si="1603"/>
        <v>Inviable Sanitariamente</v>
      </c>
      <c r="VUQ476" s="44" t="str">
        <f t="shared" si="1603"/>
        <v>Inviable Sanitariamente</v>
      </c>
      <c r="VUR476" s="44" t="str">
        <f t="shared" si="1603"/>
        <v>Inviable Sanitariamente</v>
      </c>
      <c r="VUS476" s="44" t="str">
        <f t="shared" si="1603"/>
        <v>Inviable Sanitariamente</v>
      </c>
      <c r="VUT476" s="44" t="str">
        <f t="shared" si="1603"/>
        <v>Inviable Sanitariamente</v>
      </c>
      <c r="VUU476" s="44" t="str">
        <f t="shared" si="1603"/>
        <v>Inviable Sanitariamente</v>
      </c>
      <c r="VUV476" s="44" t="str">
        <f t="shared" si="1604"/>
        <v>Inviable Sanitariamente</v>
      </c>
      <c r="VUW476" s="44" t="str">
        <f t="shared" si="1604"/>
        <v>Inviable Sanitariamente</v>
      </c>
      <c r="VUX476" s="44" t="str">
        <f t="shared" si="1604"/>
        <v>Inviable Sanitariamente</v>
      </c>
      <c r="VUY476" s="44" t="str">
        <f t="shared" si="1604"/>
        <v>Inviable Sanitariamente</v>
      </c>
      <c r="VUZ476" s="44" t="str">
        <f t="shared" si="1604"/>
        <v>Inviable Sanitariamente</v>
      </c>
      <c r="VVA476" s="44" t="str">
        <f t="shared" si="1604"/>
        <v>Inviable Sanitariamente</v>
      </c>
      <c r="VVB476" s="44" t="str">
        <f t="shared" si="1604"/>
        <v>Inviable Sanitariamente</v>
      </c>
      <c r="VVC476" s="44" t="str">
        <f t="shared" si="1604"/>
        <v>Inviable Sanitariamente</v>
      </c>
      <c r="VVD476" s="44" t="str">
        <f t="shared" si="1604"/>
        <v>Inviable Sanitariamente</v>
      </c>
      <c r="VVE476" s="44" t="str">
        <f t="shared" si="1604"/>
        <v>Inviable Sanitariamente</v>
      </c>
      <c r="VVF476" s="44" t="str">
        <f t="shared" si="1605"/>
        <v>Inviable Sanitariamente</v>
      </c>
      <c r="VVG476" s="44" t="str">
        <f t="shared" si="1605"/>
        <v>Inviable Sanitariamente</v>
      </c>
      <c r="VVH476" s="44" t="str">
        <f t="shared" si="1605"/>
        <v>Inviable Sanitariamente</v>
      </c>
      <c r="VVI476" s="44" t="str">
        <f t="shared" si="1605"/>
        <v>Inviable Sanitariamente</v>
      </c>
      <c r="VVJ476" s="44" t="str">
        <f t="shared" si="1605"/>
        <v>Inviable Sanitariamente</v>
      </c>
      <c r="VVK476" s="44" t="str">
        <f t="shared" si="1605"/>
        <v>Inviable Sanitariamente</v>
      </c>
      <c r="VVL476" s="44" t="str">
        <f t="shared" si="1605"/>
        <v>Inviable Sanitariamente</v>
      </c>
      <c r="VVM476" s="44" t="str">
        <f t="shared" si="1605"/>
        <v>Inviable Sanitariamente</v>
      </c>
      <c r="VVN476" s="44" t="str">
        <f t="shared" si="1605"/>
        <v>Inviable Sanitariamente</v>
      </c>
      <c r="VVO476" s="44" t="str">
        <f t="shared" si="1605"/>
        <v>Inviable Sanitariamente</v>
      </c>
      <c r="VVP476" s="44" t="str">
        <f t="shared" si="1606"/>
        <v>Inviable Sanitariamente</v>
      </c>
      <c r="VVQ476" s="44" t="str">
        <f t="shared" si="1606"/>
        <v>Inviable Sanitariamente</v>
      </c>
      <c r="VVR476" s="44" t="str">
        <f t="shared" si="1606"/>
        <v>Inviable Sanitariamente</v>
      </c>
      <c r="VVS476" s="44" t="str">
        <f t="shared" si="1606"/>
        <v>Inviable Sanitariamente</v>
      </c>
      <c r="VVT476" s="44" t="str">
        <f t="shared" si="1606"/>
        <v>Inviable Sanitariamente</v>
      </c>
      <c r="VVU476" s="44" t="str">
        <f t="shared" si="1606"/>
        <v>Inviable Sanitariamente</v>
      </c>
      <c r="VVV476" s="44" t="str">
        <f t="shared" si="1606"/>
        <v>Inviable Sanitariamente</v>
      </c>
      <c r="VVW476" s="44" t="str">
        <f t="shared" si="1606"/>
        <v>Inviable Sanitariamente</v>
      </c>
      <c r="VVX476" s="44" t="str">
        <f t="shared" si="1606"/>
        <v>Inviable Sanitariamente</v>
      </c>
      <c r="VVY476" s="44" t="str">
        <f t="shared" si="1606"/>
        <v>Inviable Sanitariamente</v>
      </c>
      <c r="VVZ476" s="44" t="str">
        <f t="shared" si="1607"/>
        <v>Inviable Sanitariamente</v>
      </c>
      <c r="VWA476" s="44" t="str">
        <f t="shared" si="1607"/>
        <v>Inviable Sanitariamente</v>
      </c>
      <c r="VWB476" s="44" t="str">
        <f t="shared" si="1607"/>
        <v>Inviable Sanitariamente</v>
      </c>
      <c r="VWC476" s="44" t="str">
        <f t="shared" si="1607"/>
        <v>Inviable Sanitariamente</v>
      </c>
      <c r="VWD476" s="44" t="str">
        <f t="shared" si="1607"/>
        <v>Inviable Sanitariamente</v>
      </c>
      <c r="VWE476" s="44" t="str">
        <f t="shared" si="1607"/>
        <v>Inviable Sanitariamente</v>
      </c>
      <c r="VWF476" s="44" t="str">
        <f t="shared" si="1607"/>
        <v>Inviable Sanitariamente</v>
      </c>
      <c r="VWG476" s="44" t="str">
        <f t="shared" si="1607"/>
        <v>Inviable Sanitariamente</v>
      </c>
      <c r="VWH476" s="44" t="str">
        <f t="shared" si="1607"/>
        <v>Inviable Sanitariamente</v>
      </c>
      <c r="VWI476" s="44" t="str">
        <f t="shared" si="1607"/>
        <v>Inviable Sanitariamente</v>
      </c>
      <c r="VWJ476" s="44" t="str">
        <f t="shared" si="1608"/>
        <v>Inviable Sanitariamente</v>
      </c>
      <c r="VWK476" s="44" t="str">
        <f t="shared" si="1608"/>
        <v>Inviable Sanitariamente</v>
      </c>
      <c r="VWL476" s="44" t="str">
        <f t="shared" si="1608"/>
        <v>Inviable Sanitariamente</v>
      </c>
      <c r="VWM476" s="44" t="str">
        <f t="shared" si="1608"/>
        <v>Inviable Sanitariamente</v>
      </c>
      <c r="VWN476" s="44" t="str">
        <f t="shared" si="1608"/>
        <v>Inviable Sanitariamente</v>
      </c>
      <c r="VWO476" s="44" t="str">
        <f t="shared" si="1608"/>
        <v>Inviable Sanitariamente</v>
      </c>
      <c r="VWP476" s="44" t="str">
        <f t="shared" si="1608"/>
        <v>Inviable Sanitariamente</v>
      </c>
      <c r="VWQ476" s="44" t="str">
        <f t="shared" si="1608"/>
        <v>Inviable Sanitariamente</v>
      </c>
      <c r="VWR476" s="44" t="str">
        <f t="shared" si="1608"/>
        <v>Inviable Sanitariamente</v>
      </c>
      <c r="VWS476" s="44" t="str">
        <f t="shared" si="1608"/>
        <v>Inviable Sanitariamente</v>
      </c>
      <c r="VWT476" s="44" t="str">
        <f t="shared" si="1609"/>
        <v>Inviable Sanitariamente</v>
      </c>
      <c r="VWU476" s="44" t="str">
        <f t="shared" si="1609"/>
        <v>Inviable Sanitariamente</v>
      </c>
      <c r="VWV476" s="44" t="str">
        <f t="shared" si="1609"/>
        <v>Inviable Sanitariamente</v>
      </c>
      <c r="VWW476" s="44" t="str">
        <f t="shared" si="1609"/>
        <v>Inviable Sanitariamente</v>
      </c>
      <c r="VWX476" s="44" t="str">
        <f t="shared" si="1609"/>
        <v>Inviable Sanitariamente</v>
      </c>
      <c r="VWY476" s="44" t="str">
        <f t="shared" si="1609"/>
        <v>Inviable Sanitariamente</v>
      </c>
      <c r="VWZ476" s="44" t="str">
        <f t="shared" si="1609"/>
        <v>Inviable Sanitariamente</v>
      </c>
      <c r="VXA476" s="44" t="str">
        <f t="shared" si="1609"/>
        <v>Inviable Sanitariamente</v>
      </c>
      <c r="VXB476" s="44" t="str">
        <f t="shared" si="1609"/>
        <v>Inviable Sanitariamente</v>
      </c>
      <c r="VXC476" s="44" t="str">
        <f t="shared" si="1609"/>
        <v>Inviable Sanitariamente</v>
      </c>
      <c r="VXD476" s="44" t="str">
        <f t="shared" si="1610"/>
        <v>Inviable Sanitariamente</v>
      </c>
      <c r="VXE476" s="44" t="str">
        <f t="shared" si="1610"/>
        <v>Inviable Sanitariamente</v>
      </c>
      <c r="VXF476" s="44" t="str">
        <f t="shared" si="1610"/>
        <v>Inviable Sanitariamente</v>
      </c>
      <c r="VXG476" s="44" t="str">
        <f t="shared" si="1610"/>
        <v>Inviable Sanitariamente</v>
      </c>
      <c r="VXH476" s="44" t="str">
        <f t="shared" si="1610"/>
        <v>Inviable Sanitariamente</v>
      </c>
      <c r="VXI476" s="44" t="str">
        <f t="shared" si="1610"/>
        <v>Inviable Sanitariamente</v>
      </c>
      <c r="VXJ476" s="44" t="str">
        <f t="shared" si="1610"/>
        <v>Inviable Sanitariamente</v>
      </c>
      <c r="VXK476" s="44" t="str">
        <f t="shared" si="1610"/>
        <v>Inviable Sanitariamente</v>
      </c>
      <c r="VXL476" s="44" t="str">
        <f t="shared" si="1610"/>
        <v>Inviable Sanitariamente</v>
      </c>
      <c r="VXM476" s="44" t="str">
        <f t="shared" si="1610"/>
        <v>Inviable Sanitariamente</v>
      </c>
      <c r="VXN476" s="44" t="str">
        <f t="shared" si="1611"/>
        <v>Inviable Sanitariamente</v>
      </c>
      <c r="VXO476" s="44" t="str">
        <f t="shared" si="1611"/>
        <v>Inviable Sanitariamente</v>
      </c>
      <c r="VXP476" s="44" t="str">
        <f t="shared" si="1611"/>
        <v>Inviable Sanitariamente</v>
      </c>
      <c r="VXQ476" s="44" t="str">
        <f t="shared" si="1611"/>
        <v>Inviable Sanitariamente</v>
      </c>
      <c r="VXR476" s="44" t="str">
        <f t="shared" si="1611"/>
        <v>Inviable Sanitariamente</v>
      </c>
      <c r="VXS476" s="44" t="str">
        <f t="shared" si="1611"/>
        <v>Inviable Sanitariamente</v>
      </c>
      <c r="VXT476" s="44" t="str">
        <f t="shared" si="1611"/>
        <v>Inviable Sanitariamente</v>
      </c>
      <c r="VXU476" s="44" t="str">
        <f t="shared" si="1611"/>
        <v>Inviable Sanitariamente</v>
      </c>
      <c r="VXV476" s="44" t="str">
        <f t="shared" si="1611"/>
        <v>Inviable Sanitariamente</v>
      </c>
      <c r="VXW476" s="44" t="str">
        <f t="shared" si="1611"/>
        <v>Inviable Sanitariamente</v>
      </c>
      <c r="VXX476" s="44" t="str">
        <f t="shared" si="1612"/>
        <v>Inviable Sanitariamente</v>
      </c>
      <c r="VXY476" s="44" t="str">
        <f t="shared" si="1612"/>
        <v>Inviable Sanitariamente</v>
      </c>
      <c r="VXZ476" s="44" t="str">
        <f t="shared" si="1612"/>
        <v>Inviable Sanitariamente</v>
      </c>
      <c r="VYA476" s="44" t="str">
        <f t="shared" si="1612"/>
        <v>Inviable Sanitariamente</v>
      </c>
      <c r="VYB476" s="44" t="str">
        <f t="shared" si="1612"/>
        <v>Inviable Sanitariamente</v>
      </c>
      <c r="VYC476" s="44" t="str">
        <f t="shared" si="1612"/>
        <v>Inviable Sanitariamente</v>
      </c>
      <c r="VYD476" s="44" t="str">
        <f t="shared" si="1612"/>
        <v>Inviable Sanitariamente</v>
      </c>
      <c r="VYE476" s="44" t="str">
        <f t="shared" si="1612"/>
        <v>Inviable Sanitariamente</v>
      </c>
      <c r="VYF476" s="44" t="str">
        <f t="shared" si="1612"/>
        <v>Inviable Sanitariamente</v>
      </c>
      <c r="VYG476" s="44" t="str">
        <f t="shared" si="1612"/>
        <v>Inviable Sanitariamente</v>
      </c>
      <c r="VYH476" s="44" t="str">
        <f t="shared" si="1613"/>
        <v>Inviable Sanitariamente</v>
      </c>
      <c r="VYI476" s="44" t="str">
        <f t="shared" si="1613"/>
        <v>Inviable Sanitariamente</v>
      </c>
      <c r="VYJ476" s="44" t="str">
        <f t="shared" si="1613"/>
        <v>Inviable Sanitariamente</v>
      </c>
      <c r="VYK476" s="44" t="str">
        <f t="shared" si="1613"/>
        <v>Inviable Sanitariamente</v>
      </c>
      <c r="VYL476" s="44" t="str">
        <f t="shared" si="1613"/>
        <v>Inviable Sanitariamente</v>
      </c>
      <c r="VYM476" s="44" t="str">
        <f t="shared" si="1613"/>
        <v>Inviable Sanitariamente</v>
      </c>
      <c r="VYN476" s="44" t="str">
        <f t="shared" si="1613"/>
        <v>Inviable Sanitariamente</v>
      </c>
      <c r="VYO476" s="44" t="str">
        <f t="shared" si="1613"/>
        <v>Inviable Sanitariamente</v>
      </c>
      <c r="VYP476" s="44" t="str">
        <f t="shared" si="1613"/>
        <v>Inviable Sanitariamente</v>
      </c>
      <c r="VYQ476" s="44" t="str">
        <f t="shared" si="1613"/>
        <v>Inviable Sanitariamente</v>
      </c>
      <c r="VYR476" s="44" t="str">
        <f t="shared" si="1614"/>
        <v>Inviable Sanitariamente</v>
      </c>
      <c r="VYS476" s="44" t="str">
        <f t="shared" si="1614"/>
        <v>Inviable Sanitariamente</v>
      </c>
      <c r="VYT476" s="44" t="str">
        <f t="shared" si="1614"/>
        <v>Inviable Sanitariamente</v>
      </c>
      <c r="VYU476" s="44" t="str">
        <f t="shared" si="1614"/>
        <v>Inviable Sanitariamente</v>
      </c>
      <c r="VYV476" s="44" t="str">
        <f t="shared" si="1614"/>
        <v>Inviable Sanitariamente</v>
      </c>
      <c r="VYW476" s="44" t="str">
        <f t="shared" si="1614"/>
        <v>Inviable Sanitariamente</v>
      </c>
      <c r="VYX476" s="44" t="str">
        <f t="shared" si="1614"/>
        <v>Inviable Sanitariamente</v>
      </c>
      <c r="VYY476" s="44" t="str">
        <f t="shared" si="1614"/>
        <v>Inviable Sanitariamente</v>
      </c>
      <c r="VYZ476" s="44" t="str">
        <f t="shared" si="1614"/>
        <v>Inviable Sanitariamente</v>
      </c>
      <c r="VZA476" s="44" t="str">
        <f t="shared" si="1614"/>
        <v>Inviable Sanitariamente</v>
      </c>
      <c r="VZB476" s="44" t="str">
        <f t="shared" si="1615"/>
        <v>Inviable Sanitariamente</v>
      </c>
      <c r="VZC476" s="44" t="str">
        <f t="shared" si="1615"/>
        <v>Inviable Sanitariamente</v>
      </c>
      <c r="VZD476" s="44" t="str">
        <f t="shared" si="1615"/>
        <v>Inviable Sanitariamente</v>
      </c>
      <c r="VZE476" s="44" t="str">
        <f t="shared" si="1615"/>
        <v>Inviable Sanitariamente</v>
      </c>
      <c r="VZF476" s="44" t="str">
        <f t="shared" si="1615"/>
        <v>Inviable Sanitariamente</v>
      </c>
      <c r="VZG476" s="44" t="str">
        <f t="shared" si="1615"/>
        <v>Inviable Sanitariamente</v>
      </c>
      <c r="VZH476" s="44" t="str">
        <f t="shared" si="1615"/>
        <v>Inviable Sanitariamente</v>
      </c>
      <c r="VZI476" s="44" t="str">
        <f t="shared" si="1615"/>
        <v>Inviable Sanitariamente</v>
      </c>
      <c r="VZJ476" s="44" t="str">
        <f t="shared" si="1615"/>
        <v>Inviable Sanitariamente</v>
      </c>
      <c r="VZK476" s="44" t="str">
        <f t="shared" si="1615"/>
        <v>Inviable Sanitariamente</v>
      </c>
      <c r="VZL476" s="44" t="str">
        <f t="shared" si="1616"/>
        <v>Inviable Sanitariamente</v>
      </c>
      <c r="VZM476" s="44" t="str">
        <f t="shared" si="1616"/>
        <v>Inviable Sanitariamente</v>
      </c>
      <c r="VZN476" s="44" t="str">
        <f t="shared" si="1616"/>
        <v>Inviable Sanitariamente</v>
      </c>
      <c r="VZO476" s="44" t="str">
        <f t="shared" si="1616"/>
        <v>Inviable Sanitariamente</v>
      </c>
      <c r="VZP476" s="44" t="str">
        <f t="shared" si="1616"/>
        <v>Inviable Sanitariamente</v>
      </c>
      <c r="VZQ476" s="44" t="str">
        <f t="shared" si="1616"/>
        <v>Inviable Sanitariamente</v>
      </c>
      <c r="VZR476" s="44" t="str">
        <f t="shared" si="1616"/>
        <v>Inviable Sanitariamente</v>
      </c>
      <c r="VZS476" s="44" t="str">
        <f t="shared" si="1616"/>
        <v>Inviable Sanitariamente</v>
      </c>
      <c r="VZT476" s="44" t="str">
        <f t="shared" si="1616"/>
        <v>Inviable Sanitariamente</v>
      </c>
      <c r="VZU476" s="44" t="str">
        <f t="shared" si="1616"/>
        <v>Inviable Sanitariamente</v>
      </c>
      <c r="VZV476" s="44" t="str">
        <f t="shared" si="1617"/>
        <v>Inviable Sanitariamente</v>
      </c>
      <c r="VZW476" s="44" t="str">
        <f t="shared" si="1617"/>
        <v>Inviable Sanitariamente</v>
      </c>
      <c r="VZX476" s="44" t="str">
        <f t="shared" si="1617"/>
        <v>Inviable Sanitariamente</v>
      </c>
      <c r="VZY476" s="44" t="str">
        <f t="shared" si="1617"/>
        <v>Inviable Sanitariamente</v>
      </c>
      <c r="VZZ476" s="44" t="str">
        <f t="shared" si="1617"/>
        <v>Inviable Sanitariamente</v>
      </c>
      <c r="WAA476" s="44" t="str">
        <f t="shared" si="1617"/>
        <v>Inviable Sanitariamente</v>
      </c>
      <c r="WAB476" s="44" t="str">
        <f t="shared" si="1617"/>
        <v>Inviable Sanitariamente</v>
      </c>
      <c r="WAC476" s="44" t="str">
        <f t="shared" si="1617"/>
        <v>Inviable Sanitariamente</v>
      </c>
      <c r="WAD476" s="44" t="str">
        <f t="shared" si="1617"/>
        <v>Inviable Sanitariamente</v>
      </c>
      <c r="WAE476" s="44" t="str">
        <f t="shared" si="1617"/>
        <v>Inviable Sanitariamente</v>
      </c>
      <c r="WAF476" s="44" t="str">
        <f t="shared" si="1618"/>
        <v>Inviable Sanitariamente</v>
      </c>
      <c r="WAG476" s="44" t="str">
        <f t="shared" si="1618"/>
        <v>Inviable Sanitariamente</v>
      </c>
      <c r="WAH476" s="44" t="str">
        <f t="shared" si="1618"/>
        <v>Inviable Sanitariamente</v>
      </c>
      <c r="WAI476" s="44" t="str">
        <f t="shared" si="1618"/>
        <v>Inviable Sanitariamente</v>
      </c>
      <c r="WAJ476" s="44" t="str">
        <f t="shared" si="1618"/>
        <v>Inviable Sanitariamente</v>
      </c>
      <c r="WAK476" s="44" t="str">
        <f t="shared" si="1618"/>
        <v>Inviable Sanitariamente</v>
      </c>
      <c r="WAL476" s="44" t="str">
        <f t="shared" si="1618"/>
        <v>Inviable Sanitariamente</v>
      </c>
      <c r="WAM476" s="44" t="str">
        <f t="shared" si="1618"/>
        <v>Inviable Sanitariamente</v>
      </c>
      <c r="WAN476" s="44" t="str">
        <f t="shared" si="1618"/>
        <v>Inviable Sanitariamente</v>
      </c>
      <c r="WAO476" s="44" t="str">
        <f t="shared" si="1618"/>
        <v>Inviable Sanitariamente</v>
      </c>
      <c r="WAP476" s="44" t="str">
        <f t="shared" si="1619"/>
        <v>Inviable Sanitariamente</v>
      </c>
      <c r="WAQ476" s="44" t="str">
        <f t="shared" si="1619"/>
        <v>Inviable Sanitariamente</v>
      </c>
      <c r="WAR476" s="44" t="str">
        <f t="shared" si="1619"/>
        <v>Inviable Sanitariamente</v>
      </c>
      <c r="WAS476" s="44" t="str">
        <f t="shared" si="1619"/>
        <v>Inviable Sanitariamente</v>
      </c>
      <c r="WAT476" s="44" t="str">
        <f t="shared" si="1619"/>
        <v>Inviable Sanitariamente</v>
      </c>
      <c r="WAU476" s="44" t="str">
        <f t="shared" si="1619"/>
        <v>Inviable Sanitariamente</v>
      </c>
      <c r="WAV476" s="44" t="str">
        <f t="shared" si="1619"/>
        <v>Inviable Sanitariamente</v>
      </c>
      <c r="WAW476" s="44" t="str">
        <f t="shared" si="1619"/>
        <v>Inviable Sanitariamente</v>
      </c>
      <c r="WAX476" s="44" t="str">
        <f t="shared" si="1619"/>
        <v>Inviable Sanitariamente</v>
      </c>
      <c r="WAY476" s="44" t="str">
        <f t="shared" si="1619"/>
        <v>Inviable Sanitariamente</v>
      </c>
      <c r="WAZ476" s="44" t="str">
        <f t="shared" si="1620"/>
        <v>Inviable Sanitariamente</v>
      </c>
      <c r="WBA476" s="44" t="str">
        <f t="shared" si="1620"/>
        <v>Inviable Sanitariamente</v>
      </c>
      <c r="WBB476" s="44" t="str">
        <f t="shared" si="1620"/>
        <v>Inviable Sanitariamente</v>
      </c>
      <c r="WBC476" s="44" t="str">
        <f t="shared" si="1620"/>
        <v>Inviable Sanitariamente</v>
      </c>
      <c r="WBD476" s="44" t="str">
        <f t="shared" si="1620"/>
        <v>Inviable Sanitariamente</v>
      </c>
      <c r="WBE476" s="44" t="str">
        <f t="shared" si="1620"/>
        <v>Inviable Sanitariamente</v>
      </c>
      <c r="WBF476" s="44" t="str">
        <f t="shared" si="1620"/>
        <v>Inviable Sanitariamente</v>
      </c>
      <c r="WBG476" s="44" t="str">
        <f t="shared" si="1620"/>
        <v>Inviable Sanitariamente</v>
      </c>
      <c r="WBH476" s="44" t="str">
        <f t="shared" si="1620"/>
        <v>Inviable Sanitariamente</v>
      </c>
      <c r="WBI476" s="44" t="str">
        <f t="shared" si="1620"/>
        <v>Inviable Sanitariamente</v>
      </c>
      <c r="WBJ476" s="44" t="str">
        <f t="shared" si="1621"/>
        <v>Inviable Sanitariamente</v>
      </c>
      <c r="WBK476" s="44" t="str">
        <f t="shared" si="1621"/>
        <v>Inviable Sanitariamente</v>
      </c>
      <c r="WBL476" s="44" t="str">
        <f t="shared" si="1621"/>
        <v>Inviable Sanitariamente</v>
      </c>
      <c r="WBM476" s="44" t="str">
        <f t="shared" si="1621"/>
        <v>Inviable Sanitariamente</v>
      </c>
      <c r="WBN476" s="44" t="str">
        <f t="shared" si="1621"/>
        <v>Inviable Sanitariamente</v>
      </c>
      <c r="WBO476" s="44" t="str">
        <f t="shared" si="1621"/>
        <v>Inviable Sanitariamente</v>
      </c>
      <c r="WBP476" s="44" t="str">
        <f t="shared" si="1621"/>
        <v>Inviable Sanitariamente</v>
      </c>
      <c r="WBQ476" s="44" t="str">
        <f t="shared" si="1621"/>
        <v>Inviable Sanitariamente</v>
      </c>
      <c r="WBR476" s="44" t="str">
        <f t="shared" si="1621"/>
        <v>Inviable Sanitariamente</v>
      </c>
      <c r="WBS476" s="44" t="str">
        <f t="shared" si="1621"/>
        <v>Inviable Sanitariamente</v>
      </c>
      <c r="WBT476" s="44" t="str">
        <f t="shared" si="1622"/>
        <v>Inviable Sanitariamente</v>
      </c>
      <c r="WBU476" s="44" t="str">
        <f t="shared" si="1622"/>
        <v>Inviable Sanitariamente</v>
      </c>
      <c r="WBV476" s="44" t="str">
        <f t="shared" si="1622"/>
        <v>Inviable Sanitariamente</v>
      </c>
      <c r="WBW476" s="44" t="str">
        <f t="shared" si="1622"/>
        <v>Inviable Sanitariamente</v>
      </c>
      <c r="WBX476" s="44" t="str">
        <f t="shared" si="1622"/>
        <v>Inviable Sanitariamente</v>
      </c>
      <c r="WBY476" s="44" t="str">
        <f t="shared" si="1622"/>
        <v>Inviable Sanitariamente</v>
      </c>
      <c r="WBZ476" s="44" t="str">
        <f t="shared" si="1622"/>
        <v>Inviable Sanitariamente</v>
      </c>
      <c r="WCA476" s="44" t="str">
        <f t="shared" si="1622"/>
        <v>Inviable Sanitariamente</v>
      </c>
      <c r="WCB476" s="44" t="str">
        <f t="shared" si="1622"/>
        <v>Inviable Sanitariamente</v>
      </c>
      <c r="WCC476" s="44" t="str">
        <f t="shared" si="1622"/>
        <v>Inviable Sanitariamente</v>
      </c>
      <c r="WCD476" s="44" t="str">
        <f t="shared" si="1623"/>
        <v>Inviable Sanitariamente</v>
      </c>
      <c r="WCE476" s="44" t="str">
        <f t="shared" si="1623"/>
        <v>Inviable Sanitariamente</v>
      </c>
      <c r="WCF476" s="44" t="str">
        <f t="shared" si="1623"/>
        <v>Inviable Sanitariamente</v>
      </c>
      <c r="WCG476" s="44" t="str">
        <f t="shared" si="1623"/>
        <v>Inviable Sanitariamente</v>
      </c>
      <c r="WCH476" s="44" t="str">
        <f t="shared" si="1623"/>
        <v>Inviable Sanitariamente</v>
      </c>
      <c r="WCI476" s="44" t="str">
        <f t="shared" si="1623"/>
        <v>Inviable Sanitariamente</v>
      </c>
      <c r="WCJ476" s="44" t="str">
        <f t="shared" si="1623"/>
        <v>Inviable Sanitariamente</v>
      </c>
      <c r="WCK476" s="44" t="str">
        <f t="shared" si="1623"/>
        <v>Inviable Sanitariamente</v>
      </c>
      <c r="WCL476" s="44" t="str">
        <f t="shared" si="1623"/>
        <v>Inviable Sanitariamente</v>
      </c>
      <c r="WCM476" s="44" t="str">
        <f t="shared" si="1623"/>
        <v>Inviable Sanitariamente</v>
      </c>
      <c r="WCN476" s="44" t="str">
        <f t="shared" si="1624"/>
        <v>Inviable Sanitariamente</v>
      </c>
      <c r="WCO476" s="44" t="str">
        <f t="shared" si="1624"/>
        <v>Inviable Sanitariamente</v>
      </c>
      <c r="WCP476" s="44" t="str">
        <f t="shared" si="1624"/>
        <v>Inviable Sanitariamente</v>
      </c>
      <c r="WCQ476" s="44" t="str">
        <f t="shared" si="1624"/>
        <v>Inviable Sanitariamente</v>
      </c>
      <c r="WCR476" s="44" t="str">
        <f t="shared" si="1624"/>
        <v>Inviable Sanitariamente</v>
      </c>
      <c r="WCS476" s="44" t="str">
        <f t="shared" si="1624"/>
        <v>Inviable Sanitariamente</v>
      </c>
      <c r="WCT476" s="44" t="str">
        <f t="shared" si="1624"/>
        <v>Inviable Sanitariamente</v>
      </c>
      <c r="WCU476" s="44" t="str">
        <f t="shared" si="1624"/>
        <v>Inviable Sanitariamente</v>
      </c>
      <c r="WCV476" s="44" t="str">
        <f t="shared" si="1624"/>
        <v>Inviable Sanitariamente</v>
      </c>
      <c r="WCW476" s="44" t="str">
        <f t="shared" si="1624"/>
        <v>Inviable Sanitariamente</v>
      </c>
      <c r="WCX476" s="44" t="str">
        <f t="shared" si="1625"/>
        <v>Inviable Sanitariamente</v>
      </c>
      <c r="WCY476" s="44" t="str">
        <f t="shared" si="1625"/>
        <v>Inviable Sanitariamente</v>
      </c>
      <c r="WCZ476" s="44" t="str">
        <f t="shared" si="1625"/>
        <v>Inviable Sanitariamente</v>
      </c>
      <c r="WDA476" s="44" t="str">
        <f t="shared" si="1625"/>
        <v>Inviable Sanitariamente</v>
      </c>
      <c r="WDB476" s="44" t="str">
        <f t="shared" si="1625"/>
        <v>Inviable Sanitariamente</v>
      </c>
      <c r="WDC476" s="44" t="str">
        <f t="shared" si="1625"/>
        <v>Inviable Sanitariamente</v>
      </c>
      <c r="WDD476" s="44" t="str">
        <f t="shared" si="1625"/>
        <v>Inviable Sanitariamente</v>
      </c>
      <c r="WDE476" s="44" t="str">
        <f t="shared" si="1625"/>
        <v>Inviable Sanitariamente</v>
      </c>
      <c r="WDF476" s="44" t="str">
        <f t="shared" si="1625"/>
        <v>Inviable Sanitariamente</v>
      </c>
      <c r="WDG476" s="44" t="str">
        <f t="shared" si="1625"/>
        <v>Inviable Sanitariamente</v>
      </c>
      <c r="WDH476" s="44" t="str">
        <f t="shared" si="1626"/>
        <v>Inviable Sanitariamente</v>
      </c>
      <c r="WDI476" s="44" t="str">
        <f t="shared" si="1626"/>
        <v>Inviable Sanitariamente</v>
      </c>
      <c r="WDJ476" s="44" t="str">
        <f t="shared" si="1626"/>
        <v>Inviable Sanitariamente</v>
      </c>
      <c r="WDK476" s="44" t="str">
        <f t="shared" si="1626"/>
        <v>Inviable Sanitariamente</v>
      </c>
      <c r="WDL476" s="44" t="str">
        <f t="shared" si="1626"/>
        <v>Inviable Sanitariamente</v>
      </c>
      <c r="WDM476" s="44" t="str">
        <f t="shared" si="1626"/>
        <v>Inviable Sanitariamente</v>
      </c>
      <c r="WDN476" s="44" t="str">
        <f t="shared" si="1626"/>
        <v>Inviable Sanitariamente</v>
      </c>
      <c r="WDO476" s="44" t="str">
        <f t="shared" si="1626"/>
        <v>Inviable Sanitariamente</v>
      </c>
      <c r="WDP476" s="44" t="str">
        <f t="shared" si="1626"/>
        <v>Inviable Sanitariamente</v>
      </c>
      <c r="WDQ476" s="44" t="str">
        <f t="shared" si="1626"/>
        <v>Inviable Sanitariamente</v>
      </c>
      <c r="WDR476" s="44" t="str">
        <f t="shared" si="1627"/>
        <v>Inviable Sanitariamente</v>
      </c>
      <c r="WDS476" s="44" t="str">
        <f t="shared" si="1627"/>
        <v>Inviable Sanitariamente</v>
      </c>
      <c r="WDT476" s="44" t="str">
        <f t="shared" si="1627"/>
        <v>Inviable Sanitariamente</v>
      </c>
      <c r="WDU476" s="44" t="str">
        <f t="shared" si="1627"/>
        <v>Inviable Sanitariamente</v>
      </c>
      <c r="WDV476" s="44" t="str">
        <f t="shared" si="1627"/>
        <v>Inviable Sanitariamente</v>
      </c>
      <c r="WDW476" s="44" t="str">
        <f t="shared" si="1627"/>
        <v>Inviable Sanitariamente</v>
      </c>
      <c r="WDX476" s="44" t="str">
        <f t="shared" si="1627"/>
        <v>Inviable Sanitariamente</v>
      </c>
      <c r="WDY476" s="44" t="str">
        <f t="shared" si="1627"/>
        <v>Inviable Sanitariamente</v>
      </c>
      <c r="WDZ476" s="44" t="str">
        <f t="shared" si="1627"/>
        <v>Inviable Sanitariamente</v>
      </c>
      <c r="WEA476" s="44" t="str">
        <f t="shared" si="1627"/>
        <v>Inviable Sanitariamente</v>
      </c>
      <c r="WEB476" s="44" t="str">
        <f t="shared" si="1628"/>
        <v>Inviable Sanitariamente</v>
      </c>
      <c r="WEC476" s="44" t="str">
        <f t="shared" si="1628"/>
        <v>Inviable Sanitariamente</v>
      </c>
      <c r="WED476" s="44" t="str">
        <f t="shared" si="1628"/>
        <v>Inviable Sanitariamente</v>
      </c>
      <c r="WEE476" s="44" t="str">
        <f t="shared" si="1628"/>
        <v>Inviable Sanitariamente</v>
      </c>
      <c r="WEF476" s="44" t="str">
        <f t="shared" si="1628"/>
        <v>Inviable Sanitariamente</v>
      </c>
      <c r="WEG476" s="44" t="str">
        <f t="shared" si="1628"/>
        <v>Inviable Sanitariamente</v>
      </c>
      <c r="WEH476" s="44" t="str">
        <f t="shared" si="1628"/>
        <v>Inviable Sanitariamente</v>
      </c>
      <c r="WEI476" s="44" t="str">
        <f t="shared" si="1628"/>
        <v>Inviable Sanitariamente</v>
      </c>
      <c r="WEJ476" s="44" t="str">
        <f t="shared" si="1628"/>
        <v>Inviable Sanitariamente</v>
      </c>
      <c r="WEK476" s="44" t="str">
        <f t="shared" si="1628"/>
        <v>Inviable Sanitariamente</v>
      </c>
      <c r="WEL476" s="44" t="str">
        <f t="shared" si="1629"/>
        <v>Inviable Sanitariamente</v>
      </c>
      <c r="WEM476" s="44" t="str">
        <f t="shared" si="1629"/>
        <v>Inviable Sanitariamente</v>
      </c>
      <c r="WEN476" s="44" t="str">
        <f t="shared" si="1629"/>
        <v>Inviable Sanitariamente</v>
      </c>
      <c r="WEO476" s="44" t="str">
        <f t="shared" si="1629"/>
        <v>Inviable Sanitariamente</v>
      </c>
      <c r="WEP476" s="44" t="str">
        <f t="shared" si="1629"/>
        <v>Inviable Sanitariamente</v>
      </c>
      <c r="WEQ476" s="44" t="str">
        <f t="shared" si="1629"/>
        <v>Inviable Sanitariamente</v>
      </c>
      <c r="WER476" s="44" t="str">
        <f t="shared" si="1629"/>
        <v>Inviable Sanitariamente</v>
      </c>
      <c r="WES476" s="44" t="str">
        <f t="shared" si="1629"/>
        <v>Inviable Sanitariamente</v>
      </c>
      <c r="WET476" s="44" t="str">
        <f t="shared" si="1629"/>
        <v>Inviable Sanitariamente</v>
      </c>
      <c r="WEU476" s="44" t="str">
        <f t="shared" si="1629"/>
        <v>Inviable Sanitariamente</v>
      </c>
      <c r="WEV476" s="44" t="str">
        <f t="shared" si="1630"/>
        <v>Inviable Sanitariamente</v>
      </c>
      <c r="WEW476" s="44" t="str">
        <f t="shared" si="1630"/>
        <v>Inviable Sanitariamente</v>
      </c>
      <c r="WEX476" s="44" t="str">
        <f t="shared" si="1630"/>
        <v>Inviable Sanitariamente</v>
      </c>
      <c r="WEY476" s="44" t="str">
        <f t="shared" si="1630"/>
        <v>Inviable Sanitariamente</v>
      </c>
      <c r="WEZ476" s="44" t="str">
        <f t="shared" si="1630"/>
        <v>Inviable Sanitariamente</v>
      </c>
      <c r="WFA476" s="44" t="str">
        <f t="shared" si="1630"/>
        <v>Inviable Sanitariamente</v>
      </c>
      <c r="WFB476" s="44" t="str">
        <f t="shared" si="1630"/>
        <v>Inviable Sanitariamente</v>
      </c>
      <c r="WFC476" s="44" t="str">
        <f t="shared" si="1630"/>
        <v>Inviable Sanitariamente</v>
      </c>
      <c r="WFD476" s="44" t="str">
        <f t="shared" si="1630"/>
        <v>Inviable Sanitariamente</v>
      </c>
      <c r="WFE476" s="44" t="str">
        <f t="shared" si="1630"/>
        <v>Inviable Sanitariamente</v>
      </c>
      <c r="WFF476" s="44" t="str">
        <f t="shared" si="1631"/>
        <v>Inviable Sanitariamente</v>
      </c>
      <c r="WFG476" s="44" t="str">
        <f t="shared" si="1631"/>
        <v>Inviable Sanitariamente</v>
      </c>
      <c r="WFH476" s="44" t="str">
        <f t="shared" si="1631"/>
        <v>Inviable Sanitariamente</v>
      </c>
      <c r="WFI476" s="44" t="str">
        <f t="shared" si="1631"/>
        <v>Inviable Sanitariamente</v>
      </c>
      <c r="WFJ476" s="44" t="str">
        <f t="shared" si="1631"/>
        <v>Inviable Sanitariamente</v>
      </c>
      <c r="WFK476" s="44" t="str">
        <f t="shared" si="1631"/>
        <v>Inviable Sanitariamente</v>
      </c>
      <c r="WFL476" s="44" t="str">
        <f t="shared" si="1631"/>
        <v>Inviable Sanitariamente</v>
      </c>
      <c r="WFM476" s="44" t="str">
        <f t="shared" si="1631"/>
        <v>Inviable Sanitariamente</v>
      </c>
      <c r="WFN476" s="44" t="str">
        <f t="shared" si="1631"/>
        <v>Inviable Sanitariamente</v>
      </c>
      <c r="WFO476" s="44" t="str">
        <f t="shared" si="1631"/>
        <v>Inviable Sanitariamente</v>
      </c>
      <c r="WFP476" s="44" t="str">
        <f t="shared" si="1632"/>
        <v>Inviable Sanitariamente</v>
      </c>
      <c r="WFQ476" s="44" t="str">
        <f t="shared" si="1632"/>
        <v>Inviable Sanitariamente</v>
      </c>
      <c r="WFR476" s="44" t="str">
        <f t="shared" si="1632"/>
        <v>Inviable Sanitariamente</v>
      </c>
      <c r="WFS476" s="44" t="str">
        <f t="shared" si="1632"/>
        <v>Inviable Sanitariamente</v>
      </c>
      <c r="WFT476" s="44" t="str">
        <f t="shared" si="1632"/>
        <v>Inviable Sanitariamente</v>
      </c>
      <c r="WFU476" s="44" t="str">
        <f t="shared" si="1632"/>
        <v>Inviable Sanitariamente</v>
      </c>
      <c r="WFV476" s="44" t="str">
        <f t="shared" si="1632"/>
        <v>Inviable Sanitariamente</v>
      </c>
      <c r="WFW476" s="44" t="str">
        <f t="shared" si="1632"/>
        <v>Inviable Sanitariamente</v>
      </c>
      <c r="WFX476" s="44" t="str">
        <f t="shared" si="1632"/>
        <v>Inviable Sanitariamente</v>
      </c>
      <c r="WFY476" s="44" t="str">
        <f t="shared" si="1632"/>
        <v>Inviable Sanitariamente</v>
      </c>
      <c r="WFZ476" s="44" t="str">
        <f t="shared" si="1633"/>
        <v>Inviable Sanitariamente</v>
      </c>
      <c r="WGA476" s="44" t="str">
        <f t="shared" si="1633"/>
        <v>Inviable Sanitariamente</v>
      </c>
      <c r="WGB476" s="44" t="str">
        <f t="shared" si="1633"/>
        <v>Inviable Sanitariamente</v>
      </c>
      <c r="WGC476" s="44" t="str">
        <f t="shared" si="1633"/>
        <v>Inviable Sanitariamente</v>
      </c>
      <c r="WGD476" s="44" t="str">
        <f t="shared" si="1633"/>
        <v>Inviable Sanitariamente</v>
      </c>
      <c r="WGE476" s="44" t="str">
        <f t="shared" si="1633"/>
        <v>Inviable Sanitariamente</v>
      </c>
      <c r="WGF476" s="44" t="str">
        <f t="shared" si="1633"/>
        <v>Inviable Sanitariamente</v>
      </c>
      <c r="WGG476" s="44" t="str">
        <f t="shared" si="1633"/>
        <v>Inviable Sanitariamente</v>
      </c>
      <c r="WGH476" s="44" t="str">
        <f t="shared" si="1633"/>
        <v>Inviable Sanitariamente</v>
      </c>
      <c r="WGI476" s="44" t="str">
        <f t="shared" si="1633"/>
        <v>Inviable Sanitariamente</v>
      </c>
      <c r="WGJ476" s="44" t="str">
        <f t="shared" si="1634"/>
        <v>Inviable Sanitariamente</v>
      </c>
      <c r="WGK476" s="44" t="str">
        <f t="shared" si="1634"/>
        <v>Inviable Sanitariamente</v>
      </c>
      <c r="WGL476" s="44" t="str">
        <f t="shared" si="1634"/>
        <v>Inviable Sanitariamente</v>
      </c>
      <c r="WGM476" s="44" t="str">
        <f t="shared" si="1634"/>
        <v>Inviable Sanitariamente</v>
      </c>
      <c r="WGN476" s="44" t="str">
        <f t="shared" si="1634"/>
        <v>Inviable Sanitariamente</v>
      </c>
      <c r="WGO476" s="44" t="str">
        <f t="shared" si="1634"/>
        <v>Inviable Sanitariamente</v>
      </c>
      <c r="WGP476" s="44" t="str">
        <f t="shared" si="1634"/>
        <v>Inviable Sanitariamente</v>
      </c>
      <c r="WGQ476" s="44" t="str">
        <f t="shared" si="1634"/>
        <v>Inviable Sanitariamente</v>
      </c>
      <c r="WGR476" s="44" t="str">
        <f t="shared" si="1634"/>
        <v>Inviable Sanitariamente</v>
      </c>
      <c r="WGS476" s="44" t="str">
        <f t="shared" si="1634"/>
        <v>Inviable Sanitariamente</v>
      </c>
      <c r="WGT476" s="44" t="str">
        <f t="shared" si="1635"/>
        <v>Inviable Sanitariamente</v>
      </c>
      <c r="WGU476" s="44" t="str">
        <f t="shared" si="1635"/>
        <v>Inviable Sanitariamente</v>
      </c>
      <c r="WGV476" s="44" t="str">
        <f t="shared" si="1635"/>
        <v>Inviable Sanitariamente</v>
      </c>
      <c r="WGW476" s="44" t="str">
        <f t="shared" si="1635"/>
        <v>Inviable Sanitariamente</v>
      </c>
      <c r="WGX476" s="44" t="str">
        <f t="shared" si="1635"/>
        <v>Inviable Sanitariamente</v>
      </c>
      <c r="WGY476" s="44" t="str">
        <f t="shared" si="1635"/>
        <v>Inviable Sanitariamente</v>
      </c>
      <c r="WGZ476" s="44" t="str">
        <f t="shared" si="1635"/>
        <v>Inviable Sanitariamente</v>
      </c>
      <c r="WHA476" s="44" t="str">
        <f t="shared" si="1635"/>
        <v>Inviable Sanitariamente</v>
      </c>
      <c r="WHB476" s="44" t="str">
        <f t="shared" si="1635"/>
        <v>Inviable Sanitariamente</v>
      </c>
      <c r="WHC476" s="44" t="str">
        <f t="shared" si="1635"/>
        <v>Inviable Sanitariamente</v>
      </c>
      <c r="WHD476" s="44" t="str">
        <f t="shared" si="1636"/>
        <v>Inviable Sanitariamente</v>
      </c>
      <c r="WHE476" s="44" t="str">
        <f t="shared" si="1636"/>
        <v>Inviable Sanitariamente</v>
      </c>
      <c r="WHF476" s="44" t="str">
        <f t="shared" si="1636"/>
        <v>Inviable Sanitariamente</v>
      </c>
      <c r="WHG476" s="44" t="str">
        <f t="shared" si="1636"/>
        <v>Inviable Sanitariamente</v>
      </c>
      <c r="WHH476" s="44" t="str">
        <f t="shared" si="1636"/>
        <v>Inviable Sanitariamente</v>
      </c>
      <c r="WHI476" s="44" t="str">
        <f t="shared" si="1636"/>
        <v>Inviable Sanitariamente</v>
      </c>
      <c r="WHJ476" s="44" t="str">
        <f t="shared" si="1636"/>
        <v>Inviable Sanitariamente</v>
      </c>
      <c r="WHK476" s="44" t="str">
        <f t="shared" si="1636"/>
        <v>Inviable Sanitariamente</v>
      </c>
      <c r="WHL476" s="44" t="str">
        <f t="shared" si="1636"/>
        <v>Inviable Sanitariamente</v>
      </c>
      <c r="WHM476" s="44" t="str">
        <f t="shared" si="1636"/>
        <v>Inviable Sanitariamente</v>
      </c>
      <c r="WHN476" s="44" t="str">
        <f t="shared" si="1637"/>
        <v>Inviable Sanitariamente</v>
      </c>
      <c r="WHO476" s="44" t="str">
        <f t="shared" si="1637"/>
        <v>Inviable Sanitariamente</v>
      </c>
      <c r="WHP476" s="44" t="str">
        <f t="shared" si="1637"/>
        <v>Inviable Sanitariamente</v>
      </c>
      <c r="WHQ476" s="44" t="str">
        <f t="shared" si="1637"/>
        <v>Inviable Sanitariamente</v>
      </c>
      <c r="WHR476" s="44" t="str">
        <f t="shared" si="1637"/>
        <v>Inviable Sanitariamente</v>
      </c>
      <c r="WHS476" s="44" t="str">
        <f t="shared" si="1637"/>
        <v>Inviable Sanitariamente</v>
      </c>
      <c r="WHT476" s="44" t="str">
        <f t="shared" si="1637"/>
        <v>Inviable Sanitariamente</v>
      </c>
      <c r="WHU476" s="44" t="str">
        <f t="shared" si="1637"/>
        <v>Inviable Sanitariamente</v>
      </c>
      <c r="WHV476" s="44" t="str">
        <f t="shared" si="1637"/>
        <v>Inviable Sanitariamente</v>
      </c>
      <c r="WHW476" s="44" t="str">
        <f t="shared" si="1637"/>
        <v>Inviable Sanitariamente</v>
      </c>
      <c r="WHX476" s="44" t="str">
        <f t="shared" si="1638"/>
        <v>Inviable Sanitariamente</v>
      </c>
      <c r="WHY476" s="44" t="str">
        <f t="shared" si="1638"/>
        <v>Inviable Sanitariamente</v>
      </c>
      <c r="WHZ476" s="44" t="str">
        <f t="shared" si="1638"/>
        <v>Inviable Sanitariamente</v>
      </c>
      <c r="WIA476" s="44" t="str">
        <f t="shared" si="1638"/>
        <v>Inviable Sanitariamente</v>
      </c>
      <c r="WIB476" s="44" t="str">
        <f t="shared" si="1638"/>
        <v>Inviable Sanitariamente</v>
      </c>
      <c r="WIC476" s="44" t="str">
        <f t="shared" si="1638"/>
        <v>Inviable Sanitariamente</v>
      </c>
      <c r="WID476" s="44" t="str">
        <f t="shared" si="1638"/>
        <v>Inviable Sanitariamente</v>
      </c>
      <c r="WIE476" s="44" t="str">
        <f t="shared" si="1638"/>
        <v>Inviable Sanitariamente</v>
      </c>
      <c r="WIF476" s="44" t="str">
        <f t="shared" si="1638"/>
        <v>Inviable Sanitariamente</v>
      </c>
      <c r="WIG476" s="44" t="str">
        <f t="shared" si="1638"/>
        <v>Inviable Sanitariamente</v>
      </c>
      <c r="WIH476" s="44" t="str">
        <f t="shared" si="1639"/>
        <v>Inviable Sanitariamente</v>
      </c>
      <c r="WII476" s="44" t="str">
        <f t="shared" si="1639"/>
        <v>Inviable Sanitariamente</v>
      </c>
      <c r="WIJ476" s="44" t="str">
        <f t="shared" si="1639"/>
        <v>Inviable Sanitariamente</v>
      </c>
      <c r="WIK476" s="44" t="str">
        <f t="shared" si="1639"/>
        <v>Inviable Sanitariamente</v>
      </c>
      <c r="WIL476" s="44" t="str">
        <f t="shared" si="1639"/>
        <v>Inviable Sanitariamente</v>
      </c>
      <c r="WIM476" s="44" t="str">
        <f t="shared" si="1639"/>
        <v>Inviable Sanitariamente</v>
      </c>
      <c r="WIN476" s="44" t="str">
        <f t="shared" si="1639"/>
        <v>Inviable Sanitariamente</v>
      </c>
      <c r="WIO476" s="44" t="str">
        <f t="shared" si="1639"/>
        <v>Inviable Sanitariamente</v>
      </c>
      <c r="WIP476" s="44" t="str">
        <f t="shared" si="1639"/>
        <v>Inviable Sanitariamente</v>
      </c>
      <c r="WIQ476" s="44" t="str">
        <f t="shared" si="1639"/>
        <v>Inviable Sanitariamente</v>
      </c>
      <c r="WIR476" s="44" t="str">
        <f t="shared" si="1640"/>
        <v>Inviable Sanitariamente</v>
      </c>
      <c r="WIS476" s="44" t="str">
        <f t="shared" si="1640"/>
        <v>Inviable Sanitariamente</v>
      </c>
      <c r="WIT476" s="44" t="str">
        <f t="shared" si="1640"/>
        <v>Inviable Sanitariamente</v>
      </c>
      <c r="WIU476" s="44" t="str">
        <f t="shared" si="1640"/>
        <v>Inviable Sanitariamente</v>
      </c>
      <c r="WIV476" s="44" t="str">
        <f t="shared" si="1640"/>
        <v>Inviable Sanitariamente</v>
      </c>
      <c r="WIW476" s="44" t="str">
        <f t="shared" si="1640"/>
        <v>Inviable Sanitariamente</v>
      </c>
      <c r="WIX476" s="44" t="str">
        <f t="shared" si="1640"/>
        <v>Inviable Sanitariamente</v>
      </c>
      <c r="WIY476" s="44" t="str">
        <f t="shared" si="1640"/>
        <v>Inviable Sanitariamente</v>
      </c>
      <c r="WIZ476" s="44" t="str">
        <f t="shared" si="1640"/>
        <v>Inviable Sanitariamente</v>
      </c>
      <c r="WJA476" s="44" t="str">
        <f t="shared" si="1640"/>
        <v>Inviable Sanitariamente</v>
      </c>
      <c r="WJB476" s="44" t="str">
        <f t="shared" si="1641"/>
        <v>Inviable Sanitariamente</v>
      </c>
      <c r="WJC476" s="44" t="str">
        <f t="shared" si="1641"/>
        <v>Inviable Sanitariamente</v>
      </c>
      <c r="WJD476" s="44" t="str">
        <f t="shared" si="1641"/>
        <v>Inviable Sanitariamente</v>
      </c>
      <c r="WJE476" s="44" t="str">
        <f t="shared" si="1641"/>
        <v>Inviable Sanitariamente</v>
      </c>
      <c r="WJF476" s="44" t="str">
        <f t="shared" si="1641"/>
        <v>Inviable Sanitariamente</v>
      </c>
      <c r="WJG476" s="44" t="str">
        <f t="shared" si="1641"/>
        <v>Inviable Sanitariamente</v>
      </c>
      <c r="WJH476" s="44" t="str">
        <f t="shared" si="1641"/>
        <v>Inviable Sanitariamente</v>
      </c>
      <c r="WJI476" s="44" t="str">
        <f t="shared" si="1641"/>
        <v>Inviable Sanitariamente</v>
      </c>
      <c r="WJJ476" s="44" t="str">
        <f t="shared" si="1641"/>
        <v>Inviable Sanitariamente</v>
      </c>
      <c r="WJK476" s="44" t="str">
        <f t="shared" si="1641"/>
        <v>Inviable Sanitariamente</v>
      </c>
      <c r="WJL476" s="44" t="str">
        <f t="shared" si="1642"/>
        <v>Inviable Sanitariamente</v>
      </c>
      <c r="WJM476" s="44" t="str">
        <f t="shared" si="1642"/>
        <v>Inviable Sanitariamente</v>
      </c>
      <c r="WJN476" s="44" t="str">
        <f t="shared" si="1642"/>
        <v>Inviable Sanitariamente</v>
      </c>
      <c r="WJO476" s="44" t="str">
        <f t="shared" si="1642"/>
        <v>Inviable Sanitariamente</v>
      </c>
      <c r="WJP476" s="44" t="str">
        <f t="shared" si="1642"/>
        <v>Inviable Sanitariamente</v>
      </c>
      <c r="WJQ476" s="44" t="str">
        <f t="shared" si="1642"/>
        <v>Inviable Sanitariamente</v>
      </c>
      <c r="WJR476" s="44" t="str">
        <f t="shared" si="1642"/>
        <v>Inviable Sanitariamente</v>
      </c>
      <c r="WJS476" s="44" t="str">
        <f t="shared" si="1642"/>
        <v>Inviable Sanitariamente</v>
      </c>
      <c r="WJT476" s="44" t="str">
        <f t="shared" si="1642"/>
        <v>Inviable Sanitariamente</v>
      </c>
      <c r="WJU476" s="44" t="str">
        <f t="shared" si="1642"/>
        <v>Inviable Sanitariamente</v>
      </c>
      <c r="WJV476" s="44" t="str">
        <f t="shared" si="1643"/>
        <v>Inviable Sanitariamente</v>
      </c>
      <c r="WJW476" s="44" t="str">
        <f t="shared" si="1643"/>
        <v>Inviable Sanitariamente</v>
      </c>
      <c r="WJX476" s="44" t="str">
        <f t="shared" si="1643"/>
        <v>Inviable Sanitariamente</v>
      </c>
      <c r="WJY476" s="44" t="str">
        <f t="shared" si="1643"/>
        <v>Inviable Sanitariamente</v>
      </c>
      <c r="WJZ476" s="44" t="str">
        <f t="shared" si="1643"/>
        <v>Inviable Sanitariamente</v>
      </c>
      <c r="WKA476" s="44" t="str">
        <f t="shared" si="1643"/>
        <v>Inviable Sanitariamente</v>
      </c>
      <c r="WKB476" s="44" t="str">
        <f t="shared" si="1643"/>
        <v>Inviable Sanitariamente</v>
      </c>
      <c r="WKC476" s="44" t="str">
        <f t="shared" si="1643"/>
        <v>Inviable Sanitariamente</v>
      </c>
      <c r="WKD476" s="44" t="str">
        <f t="shared" si="1643"/>
        <v>Inviable Sanitariamente</v>
      </c>
      <c r="WKE476" s="44" t="str">
        <f t="shared" si="1643"/>
        <v>Inviable Sanitariamente</v>
      </c>
      <c r="WKF476" s="44" t="str">
        <f t="shared" si="1644"/>
        <v>Inviable Sanitariamente</v>
      </c>
      <c r="WKG476" s="44" t="str">
        <f t="shared" si="1644"/>
        <v>Inviable Sanitariamente</v>
      </c>
      <c r="WKH476" s="44" t="str">
        <f t="shared" si="1644"/>
        <v>Inviable Sanitariamente</v>
      </c>
      <c r="WKI476" s="44" t="str">
        <f t="shared" si="1644"/>
        <v>Inviable Sanitariamente</v>
      </c>
      <c r="WKJ476" s="44" t="str">
        <f t="shared" si="1644"/>
        <v>Inviable Sanitariamente</v>
      </c>
      <c r="WKK476" s="44" t="str">
        <f t="shared" si="1644"/>
        <v>Inviable Sanitariamente</v>
      </c>
      <c r="WKL476" s="44" t="str">
        <f t="shared" si="1644"/>
        <v>Inviable Sanitariamente</v>
      </c>
      <c r="WKM476" s="44" t="str">
        <f t="shared" si="1644"/>
        <v>Inviable Sanitariamente</v>
      </c>
      <c r="WKN476" s="44" t="str">
        <f t="shared" si="1644"/>
        <v>Inviable Sanitariamente</v>
      </c>
      <c r="WKO476" s="44" t="str">
        <f t="shared" si="1644"/>
        <v>Inviable Sanitariamente</v>
      </c>
      <c r="WKP476" s="44" t="str">
        <f t="shared" si="1645"/>
        <v>Inviable Sanitariamente</v>
      </c>
      <c r="WKQ476" s="44" t="str">
        <f t="shared" si="1645"/>
        <v>Inviable Sanitariamente</v>
      </c>
      <c r="WKR476" s="44" t="str">
        <f t="shared" si="1645"/>
        <v>Inviable Sanitariamente</v>
      </c>
      <c r="WKS476" s="44" t="str">
        <f t="shared" si="1645"/>
        <v>Inviable Sanitariamente</v>
      </c>
      <c r="WKT476" s="44" t="str">
        <f t="shared" si="1645"/>
        <v>Inviable Sanitariamente</v>
      </c>
      <c r="WKU476" s="44" t="str">
        <f t="shared" si="1645"/>
        <v>Inviable Sanitariamente</v>
      </c>
      <c r="WKV476" s="44" t="str">
        <f t="shared" si="1645"/>
        <v>Inviable Sanitariamente</v>
      </c>
      <c r="WKW476" s="44" t="str">
        <f t="shared" si="1645"/>
        <v>Inviable Sanitariamente</v>
      </c>
      <c r="WKX476" s="44" t="str">
        <f t="shared" si="1645"/>
        <v>Inviable Sanitariamente</v>
      </c>
      <c r="WKY476" s="44" t="str">
        <f t="shared" si="1645"/>
        <v>Inviable Sanitariamente</v>
      </c>
      <c r="WKZ476" s="44" t="str">
        <f t="shared" si="1646"/>
        <v>Inviable Sanitariamente</v>
      </c>
      <c r="WLA476" s="44" t="str">
        <f t="shared" si="1646"/>
        <v>Inviable Sanitariamente</v>
      </c>
      <c r="WLB476" s="44" t="str">
        <f t="shared" si="1646"/>
        <v>Inviable Sanitariamente</v>
      </c>
      <c r="WLC476" s="44" t="str">
        <f t="shared" si="1646"/>
        <v>Inviable Sanitariamente</v>
      </c>
      <c r="WLD476" s="44" t="str">
        <f t="shared" si="1646"/>
        <v>Inviable Sanitariamente</v>
      </c>
      <c r="WLE476" s="44" t="str">
        <f t="shared" si="1646"/>
        <v>Inviable Sanitariamente</v>
      </c>
      <c r="WLF476" s="44" t="str">
        <f t="shared" si="1646"/>
        <v>Inviable Sanitariamente</v>
      </c>
      <c r="WLG476" s="44" t="str">
        <f t="shared" si="1646"/>
        <v>Inviable Sanitariamente</v>
      </c>
      <c r="WLH476" s="44" t="str">
        <f t="shared" si="1646"/>
        <v>Inviable Sanitariamente</v>
      </c>
      <c r="WLI476" s="44" t="str">
        <f t="shared" si="1646"/>
        <v>Inviable Sanitariamente</v>
      </c>
      <c r="WLJ476" s="44" t="str">
        <f t="shared" si="1647"/>
        <v>Inviable Sanitariamente</v>
      </c>
      <c r="WLK476" s="44" t="str">
        <f t="shared" si="1647"/>
        <v>Inviable Sanitariamente</v>
      </c>
      <c r="WLL476" s="44" t="str">
        <f t="shared" si="1647"/>
        <v>Inviable Sanitariamente</v>
      </c>
      <c r="WLM476" s="44" t="str">
        <f t="shared" si="1647"/>
        <v>Inviable Sanitariamente</v>
      </c>
      <c r="WLN476" s="44" t="str">
        <f t="shared" si="1647"/>
        <v>Inviable Sanitariamente</v>
      </c>
      <c r="WLO476" s="44" t="str">
        <f t="shared" si="1647"/>
        <v>Inviable Sanitariamente</v>
      </c>
      <c r="WLP476" s="44" t="str">
        <f t="shared" si="1647"/>
        <v>Inviable Sanitariamente</v>
      </c>
      <c r="WLQ476" s="44" t="str">
        <f t="shared" si="1647"/>
        <v>Inviable Sanitariamente</v>
      </c>
      <c r="WLR476" s="44" t="str">
        <f t="shared" si="1647"/>
        <v>Inviable Sanitariamente</v>
      </c>
      <c r="WLS476" s="44" t="str">
        <f t="shared" si="1647"/>
        <v>Inviable Sanitariamente</v>
      </c>
      <c r="WLT476" s="44" t="str">
        <f t="shared" si="1648"/>
        <v>Inviable Sanitariamente</v>
      </c>
      <c r="WLU476" s="44" t="str">
        <f t="shared" si="1648"/>
        <v>Inviable Sanitariamente</v>
      </c>
      <c r="WLV476" s="44" t="str">
        <f t="shared" si="1648"/>
        <v>Inviable Sanitariamente</v>
      </c>
      <c r="WLW476" s="44" t="str">
        <f t="shared" si="1648"/>
        <v>Inviable Sanitariamente</v>
      </c>
      <c r="WLX476" s="44" t="str">
        <f t="shared" si="1648"/>
        <v>Inviable Sanitariamente</v>
      </c>
      <c r="WLY476" s="44" t="str">
        <f t="shared" si="1648"/>
        <v>Inviable Sanitariamente</v>
      </c>
      <c r="WLZ476" s="44" t="str">
        <f t="shared" si="1648"/>
        <v>Inviable Sanitariamente</v>
      </c>
      <c r="WMA476" s="44" t="str">
        <f t="shared" si="1648"/>
        <v>Inviable Sanitariamente</v>
      </c>
      <c r="WMB476" s="44" t="str">
        <f t="shared" si="1648"/>
        <v>Inviable Sanitariamente</v>
      </c>
      <c r="WMC476" s="44" t="str">
        <f t="shared" si="1648"/>
        <v>Inviable Sanitariamente</v>
      </c>
      <c r="WMD476" s="44" t="str">
        <f t="shared" si="1649"/>
        <v>Inviable Sanitariamente</v>
      </c>
      <c r="WME476" s="44" t="str">
        <f t="shared" si="1649"/>
        <v>Inviable Sanitariamente</v>
      </c>
      <c r="WMF476" s="44" t="str">
        <f t="shared" si="1649"/>
        <v>Inviable Sanitariamente</v>
      </c>
      <c r="WMG476" s="44" t="str">
        <f t="shared" si="1649"/>
        <v>Inviable Sanitariamente</v>
      </c>
      <c r="WMH476" s="44" t="str">
        <f t="shared" si="1649"/>
        <v>Inviable Sanitariamente</v>
      </c>
      <c r="WMI476" s="44" t="str">
        <f t="shared" si="1649"/>
        <v>Inviable Sanitariamente</v>
      </c>
      <c r="WMJ476" s="44" t="str">
        <f t="shared" si="1649"/>
        <v>Inviable Sanitariamente</v>
      </c>
      <c r="WMK476" s="44" t="str">
        <f t="shared" si="1649"/>
        <v>Inviable Sanitariamente</v>
      </c>
      <c r="WML476" s="44" t="str">
        <f t="shared" si="1649"/>
        <v>Inviable Sanitariamente</v>
      </c>
      <c r="WMM476" s="44" t="str">
        <f t="shared" si="1649"/>
        <v>Inviable Sanitariamente</v>
      </c>
      <c r="WMN476" s="44" t="str">
        <f t="shared" si="1650"/>
        <v>Inviable Sanitariamente</v>
      </c>
      <c r="WMO476" s="44" t="str">
        <f t="shared" si="1650"/>
        <v>Inviable Sanitariamente</v>
      </c>
      <c r="WMP476" s="44" t="str">
        <f t="shared" si="1650"/>
        <v>Inviable Sanitariamente</v>
      </c>
      <c r="WMQ476" s="44" t="str">
        <f t="shared" si="1650"/>
        <v>Inviable Sanitariamente</v>
      </c>
      <c r="WMR476" s="44" t="str">
        <f t="shared" si="1650"/>
        <v>Inviable Sanitariamente</v>
      </c>
      <c r="WMS476" s="44" t="str">
        <f t="shared" si="1650"/>
        <v>Inviable Sanitariamente</v>
      </c>
      <c r="WMT476" s="44" t="str">
        <f t="shared" si="1650"/>
        <v>Inviable Sanitariamente</v>
      </c>
      <c r="WMU476" s="44" t="str">
        <f t="shared" si="1650"/>
        <v>Inviable Sanitariamente</v>
      </c>
      <c r="WMV476" s="44" t="str">
        <f t="shared" si="1650"/>
        <v>Inviable Sanitariamente</v>
      </c>
      <c r="WMW476" s="44" t="str">
        <f t="shared" si="1650"/>
        <v>Inviable Sanitariamente</v>
      </c>
      <c r="WMX476" s="44" t="str">
        <f t="shared" si="1651"/>
        <v>Inviable Sanitariamente</v>
      </c>
      <c r="WMY476" s="44" t="str">
        <f t="shared" si="1651"/>
        <v>Inviable Sanitariamente</v>
      </c>
      <c r="WMZ476" s="44" t="str">
        <f t="shared" si="1651"/>
        <v>Inviable Sanitariamente</v>
      </c>
      <c r="WNA476" s="44" t="str">
        <f t="shared" si="1651"/>
        <v>Inviable Sanitariamente</v>
      </c>
      <c r="WNB476" s="44" t="str">
        <f t="shared" si="1651"/>
        <v>Inviable Sanitariamente</v>
      </c>
      <c r="WNC476" s="44" t="str">
        <f t="shared" si="1651"/>
        <v>Inviable Sanitariamente</v>
      </c>
      <c r="WND476" s="44" t="str">
        <f t="shared" si="1651"/>
        <v>Inviable Sanitariamente</v>
      </c>
      <c r="WNE476" s="44" t="str">
        <f t="shared" si="1651"/>
        <v>Inviable Sanitariamente</v>
      </c>
      <c r="WNF476" s="44" t="str">
        <f t="shared" si="1651"/>
        <v>Inviable Sanitariamente</v>
      </c>
      <c r="WNG476" s="44" t="str">
        <f t="shared" si="1651"/>
        <v>Inviable Sanitariamente</v>
      </c>
      <c r="WNH476" s="44" t="str">
        <f t="shared" si="1652"/>
        <v>Inviable Sanitariamente</v>
      </c>
      <c r="WNI476" s="44" t="str">
        <f t="shared" si="1652"/>
        <v>Inviable Sanitariamente</v>
      </c>
      <c r="WNJ476" s="44" t="str">
        <f t="shared" si="1652"/>
        <v>Inviable Sanitariamente</v>
      </c>
      <c r="WNK476" s="44" t="str">
        <f t="shared" si="1652"/>
        <v>Inviable Sanitariamente</v>
      </c>
      <c r="WNL476" s="44" t="str">
        <f t="shared" si="1652"/>
        <v>Inviable Sanitariamente</v>
      </c>
      <c r="WNM476" s="44" t="str">
        <f t="shared" si="1652"/>
        <v>Inviable Sanitariamente</v>
      </c>
      <c r="WNN476" s="44" t="str">
        <f t="shared" si="1652"/>
        <v>Inviable Sanitariamente</v>
      </c>
      <c r="WNO476" s="44" t="str">
        <f t="shared" si="1652"/>
        <v>Inviable Sanitariamente</v>
      </c>
      <c r="WNP476" s="44" t="str">
        <f t="shared" si="1652"/>
        <v>Inviable Sanitariamente</v>
      </c>
      <c r="WNQ476" s="44" t="str">
        <f t="shared" si="1652"/>
        <v>Inviable Sanitariamente</v>
      </c>
      <c r="WNR476" s="44" t="str">
        <f t="shared" si="1653"/>
        <v>Inviable Sanitariamente</v>
      </c>
      <c r="WNS476" s="44" t="str">
        <f t="shared" si="1653"/>
        <v>Inviable Sanitariamente</v>
      </c>
      <c r="WNT476" s="44" t="str">
        <f t="shared" si="1653"/>
        <v>Inviable Sanitariamente</v>
      </c>
      <c r="WNU476" s="44" t="str">
        <f t="shared" si="1653"/>
        <v>Inviable Sanitariamente</v>
      </c>
      <c r="WNV476" s="44" t="str">
        <f t="shared" si="1653"/>
        <v>Inviable Sanitariamente</v>
      </c>
      <c r="WNW476" s="44" t="str">
        <f t="shared" si="1653"/>
        <v>Inviable Sanitariamente</v>
      </c>
      <c r="WNX476" s="44" t="str">
        <f t="shared" si="1653"/>
        <v>Inviable Sanitariamente</v>
      </c>
      <c r="WNY476" s="44" t="str">
        <f t="shared" si="1653"/>
        <v>Inviable Sanitariamente</v>
      </c>
      <c r="WNZ476" s="44" t="str">
        <f t="shared" si="1653"/>
        <v>Inviable Sanitariamente</v>
      </c>
      <c r="WOA476" s="44" t="str">
        <f t="shared" si="1653"/>
        <v>Inviable Sanitariamente</v>
      </c>
      <c r="WOB476" s="44" t="str">
        <f t="shared" si="1654"/>
        <v>Inviable Sanitariamente</v>
      </c>
      <c r="WOC476" s="44" t="str">
        <f t="shared" si="1654"/>
        <v>Inviable Sanitariamente</v>
      </c>
      <c r="WOD476" s="44" t="str">
        <f t="shared" si="1654"/>
        <v>Inviable Sanitariamente</v>
      </c>
      <c r="WOE476" s="44" t="str">
        <f t="shared" si="1654"/>
        <v>Inviable Sanitariamente</v>
      </c>
      <c r="WOF476" s="44" t="str">
        <f t="shared" si="1654"/>
        <v>Inviable Sanitariamente</v>
      </c>
      <c r="WOG476" s="44" t="str">
        <f t="shared" si="1654"/>
        <v>Inviable Sanitariamente</v>
      </c>
      <c r="WOH476" s="44" t="str">
        <f t="shared" si="1654"/>
        <v>Inviable Sanitariamente</v>
      </c>
      <c r="WOI476" s="44" t="str">
        <f t="shared" si="1654"/>
        <v>Inviable Sanitariamente</v>
      </c>
      <c r="WOJ476" s="44" t="str">
        <f t="shared" si="1654"/>
        <v>Inviable Sanitariamente</v>
      </c>
      <c r="WOK476" s="44" t="str">
        <f t="shared" si="1654"/>
        <v>Inviable Sanitariamente</v>
      </c>
      <c r="WOL476" s="44" t="str">
        <f t="shared" si="1655"/>
        <v>Inviable Sanitariamente</v>
      </c>
      <c r="WOM476" s="44" t="str">
        <f t="shared" si="1655"/>
        <v>Inviable Sanitariamente</v>
      </c>
      <c r="WON476" s="44" t="str">
        <f t="shared" si="1655"/>
        <v>Inviable Sanitariamente</v>
      </c>
      <c r="WOO476" s="44" t="str">
        <f t="shared" si="1655"/>
        <v>Inviable Sanitariamente</v>
      </c>
      <c r="WOP476" s="44" t="str">
        <f t="shared" si="1655"/>
        <v>Inviable Sanitariamente</v>
      </c>
      <c r="WOQ476" s="44" t="str">
        <f t="shared" si="1655"/>
        <v>Inviable Sanitariamente</v>
      </c>
      <c r="WOR476" s="44" t="str">
        <f t="shared" si="1655"/>
        <v>Inviable Sanitariamente</v>
      </c>
      <c r="WOS476" s="44" t="str">
        <f t="shared" si="1655"/>
        <v>Inviable Sanitariamente</v>
      </c>
      <c r="WOT476" s="44" t="str">
        <f t="shared" si="1655"/>
        <v>Inviable Sanitariamente</v>
      </c>
      <c r="WOU476" s="44" t="str">
        <f t="shared" si="1655"/>
        <v>Inviable Sanitariamente</v>
      </c>
      <c r="WOV476" s="44" t="str">
        <f t="shared" si="1656"/>
        <v>Inviable Sanitariamente</v>
      </c>
      <c r="WOW476" s="44" t="str">
        <f t="shared" si="1656"/>
        <v>Inviable Sanitariamente</v>
      </c>
      <c r="WOX476" s="44" t="str">
        <f t="shared" si="1656"/>
        <v>Inviable Sanitariamente</v>
      </c>
      <c r="WOY476" s="44" t="str">
        <f t="shared" si="1656"/>
        <v>Inviable Sanitariamente</v>
      </c>
      <c r="WOZ476" s="44" t="str">
        <f t="shared" si="1656"/>
        <v>Inviable Sanitariamente</v>
      </c>
      <c r="WPA476" s="44" t="str">
        <f t="shared" si="1656"/>
        <v>Inviable Sanitariamente</v>
      </c>
      <c r="WPB476" s="44" t="str">
        <f t="shared" si="1656"/>
        <v>Inviable Sanitariamente</v>
      </c>
      <c r="WPC476" s="44" t="str">
        <f t="shared" si="1656"/>
        <v>Inviable Sanitariamente</v>
      </c>
      <c r="WPD476" s="44" t="str">
        <f t="shared" si="1656"/>
        <v>Inviable Sanitariamente</v>
      </c>
      <c r="WPE476" s="44" t="str">
        <f t="shared" si="1656"/>
        <v>Inviable Sanitariamente</v>
      </c>
      <c r="WPF476" s="44" t="str">
        <f t="shared" si="1657"/>
        <v>Inviable Sanitariamente</v>
      </c>
      <c r="WPG476" s="44" t="str">
        <f t="shared" si="1657"/>
        <v>Inviable Sanitariamente</v>
      </c>
      <c r="WPH476" s="44" t="str">
        <f t="shared" si="1657"/>
        <v>Inviable Sanitariamente</v>
      </c>
      <c r="WPI476" s="44" t="str">
        <f t="shared" si="1657"/>
        <v>Inviable Sanitariamente</v>
      </c>
      <c r="WPJ476" s="44" t="str">
        <f t="shared" si="1657"/>
        <v>Inviable Sanitariamente</v>
      </c>
      <c r="WPK476" s="44" t="str">
        <f t="shared" si="1657"/>
        <v>Inviable Sanitariamente</v>
      </c>
      <c r="WPL476" s="44" t="str">
        <f t="shared" si="1657"/>
        <v>Inviable Sanitariamente</v>
      </c>
      <c r="WPM476" s="44" t="str">
        <f t="shared" si="1657"/>
        <v>Inviable Sanitariamente</v>
      </c>
      <c r="WPN476" s="44" t="str">
        <f t="shared" si="1657"/>
        <v>Inviable Sanitariamente</v>
      </c>
      <c r="WPO476" s="44" t="str">
        <f t="shared" si="1657"/>
        <v>Inviable Sanitariamente</v>
      </c>
      <c r="WPP476" s="44" t="str">
        <f t="shared" si="1658"/>
        <v>Inviable Sanitariamente</v>
      </c>
      <c r="WPQ476" s="44" t="str">
        <f t="shared" si="1658"/>
        <v>Inviable Sanitariamente</v>
      </c>
      <c r="WPR476" s="44" t="str">
        <f t="shared" si="1658"/>
        <v>Inviable Sanitariamente</v>
      </c>
      <c r="WPS476" s="44" t="str">
        <f t="shared" si="1658"/>
        <v>Inviable Sanitariamente</v>
      </c>
      <c r="WPT476" s="44" t="str">
        <f t="shared" si="1658"/>
        <v>Inviable Sanitariamente</v>
      </c>
      <c r="WPU476" s="44" t="str">
        <f t="shared" si="1658"/>
        <v>Inviable Sanitariamente</v>
      </c>
      <c r="WPV476" s="44" t="str">
        <f t="shared" si="1658"/>
        <v>Inviable Sanitariamente</v>
      </c>
      <c r="WPW476" s="44" t="str">
        <f t="shared" si="1658"/>
        <v>Inviable Sanitariamente</v>
      </c>
      <c r="WPX476" s="44" t="str">
        <f t="shared" si="1658"/>
        <v>Inviable Sanitariamente</v>
      </c>
      <c r="WPY476" s="44" t="str">
        <f t="shared" si="1658"/>
        <v>Inviable Sanitariamente</v>
      </c>
      <c r="WPZ476" s="44" t="str">
        <f t="shared" si="1659"/>
        <v>Inviable Sanitariamente</v>
      </c>
      <c r="WQA476" s="44" t="str">
        <f t="shared" si="1659"/>
        <v>Inviable Sanitariamente</v>
      </c>
      <c r="WQB476" s="44" t="str">
        <f t="shared" si="1659"/>
        <v>Inviable Sanitariamente</v>
      </c>
      <c r="WQC476" s="44" t="str">
        <f t="shared" si="1659"/>
        <v>Inviable Sanitariamente</v>
      </c>
      <c r="WQD476" s="44" t="str">
        <f t="shared" si="1659"/>
        <v>Inviable Sanitariamente</v>
      </c>
      <c r="WQE476" s="44" t="str">
        <f t="shared" si="1659"/>
        <v>Inviable Sanitariamente</v>
      </c>
      <c r="WQF476" s="44" t="str">
        <f t="shared" si="1659"/>
        <v>Inviable Sanitariamente</v>
      </c>
      <c r="WQG476" s="44" t="str">
        <f t="shared" si="1659"/>
        <v>Inviable Sanitariamente</v>
      </c>
      <c r="WQH476" s="44" t="str">
        <f t="shared" si="1659"/>
        <v>Inviable Sanitariamente</v>
      </c>
      <c r="WQI476" s="44" t="str">
        <f t="shared" si="1659"/>
        <v>Inviable Sanitariamente</v>
      </c>
      <c r="WQJ476" s="44" t="str">
        <f t="shared" si="1660"/>
        <v>Inviable Sanitariamente</v>
      </c>
      <c r="WQK476" s="44" t="str">
        <f t="shared" si="1660"/>
        <v>Inviable Sanitariamente</v>
      </c>
      <c r="WQL476" s="44" t="str">
        <f t="shared" si="1660"/>
        <v>Inviable Sanitariamente</v>
      </c>
      <c r="WQM476" s="44" t="str">
        <f t="shared" si="1660"/>
        <v>Inviable Sanitariamente</v>
      </c>
      <c r="WQN476" s="44" t="str">
        <f t="shared" si="1660"/>
        <v>Inviable Sanitariamente</v>
      </c>
      <c r="WQO476" s="44" t="str">
        <f t="shared" si="1660"/>
        <v>Inviable Sanitariamente</v>
      </c>
      <c r="WQP476" s="44" t="str">
        <f t="shared" si="1660"/>
        <v>Inviable Sanitariamente</v>
      </c>
      <c r="WQQ476" s="44" t="str">
        <f t="shared" si="1660"/>
        <v>Inviable Sanitariamente</v>
      </c>
      <c r="WQR476" s="44" t="str">
        <f t="shared" si="1660"/>
        <v>Inviable Sanitariamente</v>
      </c>
      <c r="WQS476" s="44" t="str">
        <f t="shared" si="1660"/>
        <v>Inviable Sanitariamente</v>
      </c>
      <c r="WQT476" s="44" t="str">
        <f t="shared" si="1661"/>
        <v>Inviable Sanitariamente</v>
      </c>
      <c r="WQU476" s="44" t="str">
        <f t="shared" si="1661"/>
        <v>Inviable Sanitariamente</v>
      </c>
      <c r="WQV476" s="44" t="str">
        <f t="shared" si="1661"/>
        <v>Inviable Sanitariamente</v>
      </c>
      <c r="WQW476" s="44" t="str">
        <f t="shared" si="1661"/>
        <v>Inviable Sanitariamente</v>
      </c>
      <c r="WQX476" s="44" t="str">
        <f t="shared" si="1661"/>
        <v>Inviable Sanitariamente</v>
      </c>
      <c r="WQY476" s="44" t="str">
        <f t="shared" si="1661"/>
        <v>Inviable Sanitariamente</v>
      </c>
      <c r="WQZ476" s="44" t="str">
        <f t="shared" si="1661"/>
        <v>Inviable Sanitariamente</v>
      </c>
      <c r="WRA476" s="44" t="str">
        <f t="shared" si="1661"/>
        <v>Inviable Sanitariamente</v>
      </c>
      <c r="WRB476" s="44" t="str">
        <f t="shared" si="1661"/>
        <v>Inviable Sanitariamente</v>
      </c>
      <c r="WRC476" s="44" t="str">
        <f t="shared" si="1661"/>
        <v>Inviable Sanitariamente</v>
      </c>
      <c r="WRD476" s="44" t="str">
        <f t="shared" si="1662"/>
        <v>Inviable Sanitariamente</v>
      </c>
      <c r="WRE476" s="44" t="str">
        <f t="shared" si="1662"/>
        <v>Inviable Sanitariamente</v>
      </c>
      <c r="WRF476" s="44" t="str">
        <f t="shared" si="1662"/>
        <v>Inviable Sanitariamente</v>
      </c>
      <c r="WRG476" s="44" t="str">
        <f t="shared" si="1662"/>
        <v>Inviable Sanitariamente</v>
      </c>
      <c r="WRH476" s="44" t="str">
        <f t="shared" si="1662"/>
        <v>Inviable Sanitariamente</v>
      </c>
      <c r="WRI476" s="44" t="str">
        <f t="shared" si="1662"/>
        <v>Inviable Sanitariamente</v>
      </c>
      <c r="WRJ476" s="44" t="str">
        <f t="shared" si="1662"/>
        <v>Inviable Sanitariamente</v>
      </c>
      <c r="WRK476" s="44" t="str">
        <f t="shared" si="1662"/>
        <v>Inviable Sanitariamente</v>
      </c>
      <c r="WRL476" s="44" t="str">
        <f t="shared" si="1662"/>
        <v>Inviable Sanitariamente</v>
      </c>
      <c r="WRM476" s="44" t="str">
        <f t="shared" si="1662"/>
        <v>Inviable Sanitariamente</v>
      </c>
      <c r="WRN476" s="44" t="str">
        <f t="shared" si="1663"/>
        <v>Inviable Sanitariamente</v>
      </c>
      <c r="WRO476" s="44" t="str">
        <f t="shared" si="1663"/>
        <v>Inviable Sanitariamente</v>
      </c>
      <c r="WRP476" s="44" t="str">
        <f t="shared" si="1663"/>
        <v>Inviable Sanitariamente</v>
      </c>
      <c r="WRQ476" s="44" t="str">
        <f t="shared" si="1663"/>
        <v>Inviable Sanitariamente</v>
      </c>
      <c r="WRR476" s="44" t="str">
        <f t="shared" si="1663"/>
        <v>Inviable Sanitariamente</v>
      </c>
      <c r="WRS476" s="44" t="str">
        <f t="shared" si="1663"/>
        <v>Inviable Sanitariamente</v>
      </c>
      <c r="WRT476" s="44" t="str">
        <f t="shared" si="1663"/>
        <v>Inviable Sanitariamente</v>
      </c>
      <c r="WRU476" s="44" t="str">
        <f t="shared" si="1663"/>
        <v>Inviable Sanitariamente</v>
      </c>
      <c r="WRV476" s="44" t="str">
        <f t="shared" si="1663"/>
        <v>Inviable Sanitariamente</v>
      </c>
      <c r="WRW476" s="44" t="str">
        <f t="shared" si="1663"/>
        <v>Inviable Sanitariamente</v>
      </c>
      <c r="WRX476" s="44" t="str">
        <f t="shared" si="1664"/>
        <v>Inviable Sanitariamente</v>
      </c>
      <c r="WRY476" s="44" t="str">
        <f t="shared" si="1664"/>
        <v>Inviable Sanitariamente</v>
      </c>
      <c r="WRZ476" s="44" t="str">
        <f t="shared" si="1664"/>
        <v>Inviable Sanitariamente</v>
      </c>
      <c r="WSA476" s="44" t="str">
        <f t="shared" si="1664"/>
        <v>Inviable Sanitariamente</v>
      </c>
      <c r="WSB476" s="44" t="str">
        <f t="shared" si="1664"/>
        <v>Inviable Sanitariamente</v>
      </c>
      <c r="WSC476" s="44" t="str">
        <f t="shared" si="1664"/>
        <v>Inviable Sanitariamente</v>
      </c>
      <c r="WSD476" s="44" t="str">
        <f t="shared" si="1664"/>
        <v>Inviable Sanitariamente</v>
      </c>
      <c r="WSE476" s="44" t="str">
        <f t="shared" si="1664"/>
        <v>Inviable Sanitariamente</v>
      </c>
      <c r="WSF476" s="44" t="str">
        <f t="shared" si="1664"/>
        <v>Inviable Sanitariamente</v>
      </c>
      <c r="WSG476" s="44" t="str">
        <f t="shared" si="1664"/>
        <v>Inviable Sanitariamente</v>
      </c>
      <c r="WSH476" s="44" t="str">
        <f t="shared" si="1665"/>
        <v>Inviable Sanitariamente</v>
      </c>
      <c r="WSI476" s="44" t="str">
        <f t="shared" si="1665"/>
        <v>Inviable Sanitariamente</v>
      </c>
      <c r="WSJ476" s="44" t="str">
        <f t="shared" si="1665"/>
        <v>Inviable Sanitariamente</v>
      </c>
      <c r="WSK476" s="44" t="str">
        <f t="shared" si="1665"/>
        <v>Inviable Sanitariamente</v>
      </c>
      <c r="WSL476" s="44" t="str">
        <f t="shared" si="1665"/>
        <v>Inviable Sanitariamente</v>
      </c>
      <c r="WSM476" s="44" t="str">
        <f t="shared" si="1665"/>
        <v>Inviable Sanitariamente</v>
      </c>
      <c r="WSN476" s="44" t="str">
        <f t="shared" si="1665"/>
        <v>Inviable Sanitariamente</v>
      </c>
      <c r="WSO476" s="44" t="str">
        <f t="shared" si="1665"/>
        <v>Inviable Sanitariamente</v>
      </c>
      <c r="WSP476" s="44" t="str">
        <f t="shared" si="1665"/>
        <v>Inviable Sanitariamente</v>
      </c>
      <c r="WSQ476" s="44" t="str">
        <f t="shared" si="1665"/>
        <v>Inviable Sanitariamente</v>
      </c>
      <c r="WSR476" s="44" t="str">
        <f t="shared" si="1666"/>
        <v>Inviable Sanitariamente</v>
      </c>
      <c r="WSS476" s="44" t="str">
        <f t="shared" si="1666"/>
        <v>Inviable Sanitariamente</v>
      </c>
      <c r="WST476" s="44" t="str">
        <f t="shared" si="1666"/>
        <v>Inviable Sanitariamente</v>
      </c>
      <c r="WSU476" s="44" t="str">
        <f t="shared" si="1666"/>
        <v>Inviable Sanitariamente</v>
      </c>
      <c r="WSV476" s="44" t="str">
        <f t="shared" si="1666"/>
        <v>Inviable Sanitariamente</v>
      </c>
      <c r="WSW476" s="44" t="str">
        <f t="shared" si="1666"/>
        <v>Inviable Sanitariamente</v>
      </c>
      <c r="WSX476" s="44" t="str">
        <f t="shared" si="1666"/>
        <v>Inviable Sanitariamente</v>
      </c>
      <c r="WSY476" s="44" t="str">
        <f t="shared" si="1666"/>
        <v>Inviable Sanitariamente</v>
      </c>
      <c r="WSZ476" s="44" t="str">
        <f t="shared" si="1666"/>
        <v>Inviable Sanitariamente</v>
      </c>
      <c r="WTA476" s="44" t="str">
        <f t="shared" si="1666"/>
        <v>Inviable Sanitariamente</v>
      </c>
      <c r="WTB476" s="44" t="str">
        <f t="shared" si="1667"/>
        <v>Inviable Sanitariamente</v>
      </c>
      <c r="WTC476" s="44" t="str">
        <f t="shared" si="1667"/>
        <v>Inviable Sanitariamente</v>
      </c>
      <c r="WTD476" s="44" t="str">
        <f t="shared" si="1667"/>
        <v>Inviable Sanitariamente</v>
      </c>
      <c r="WTE476" s="44" t="str">
        <f t="shared" si="1667"/>
        <v>Inviable Sanitariamente</v>
      </c>
      <c r="WTF476" s="44" t="str">
        <f t="shared" si="1667"/>
        <v>Inviable Sanitariamente</v>
      </c>
      <c r="WTG476" s="44" t="str">
        <f t="shared" si="1667"/>
        <v>Inviable Sanitariamente</v>
      </c>
      <c r="WTH476" s="44" t="str">
        <f t="shared" si="1667"/>
        <v>Inviable Sanitariamente</v>
      </c>
      <c r="WTI476" s="44" t="str">
        <f t="shared" si="1667"/>
        <v>Inviable Sanitariamente</v>
      </c>
      <c r="WTJ476" s="44" t="str">
        <f t="shared" si="1667"/>
        <v>Inviable Sanitariamente</v>
      </c>
      <c r="WTK476" s="44" t="str">
        <f t="shared" si="1667"/>
        <v>Inviable Sanitariamente</v>
      </c>
      <c r="WTL476" s="44" t="str">
        <f t="shared" si="1668"/>
        <v>Inviable Sanitariamente</v>
      </c>
      <c r="WTM476" s="44" t="str">
        <f t="shared" si="1668"/>
        <v>Inviable Sanitariamente</v>
      </c>
      <c r="WTN476" s="44" t="str">
        <f t="shared" si="1668"/>
        <v>Inviable Sanitariamente</v>
      </c>
      <c r="WTO476" s="44" t="str">
        <f t="shared" si="1668"/>
        <v>Inviable Sanitariamente</v>
      </c>
      <c r="WTP476" s="44" t="str">
        <f t="shared" si="1668"/>
        <v>Inviable Sanitariamente</v>
      </c>
      <c r="WTQ476" s="44" t="str">
        <f t="shared" si="1668"/>
        <v>Inviable Sanitariamente</v>
      </c>
      <c r="WTR476" s="44" t="str">
        <f t="shared" si="1668"/>
        <v>Inviable Sanitariamente</v>
      </c>
      <c r="WTS476" s="44" t="str">
        <f t="shared" si="1668"/>
        <v>Inviable Sanitariamente</v>
      </c>
      <c r="WTT476" s="44" t="str">
        <f t="shared" si="1668"/>
        <v>Inviable Sanitariamente</v>
      </c>
      <c r="WTU476" s="44" t="str">
        <f t="shared" si="1668"/>
        <v>Inviable Sanitariamente</v>
      </c>
      <c r="WTV476" s="44" t="str">
        <f t="shared" si="1669"/>
        <v>Inviable Sanitariamente</v>
      </c>
      <c r="WTW476" s="44" t="str">
        <f t="shared" si="1669"/>
        <v>Inviable Sanitariamente</v>
      </c>
      <c r="WTX476" s="44" t="str">
        <f t="shared" si="1669"/>
        <v>Inviable Sanitariamente</v>
      </c>
      <c r="WTY476" s="44" t="str">
        <f t="shared" si="1669"/>
        <v>Inviable Sanitariamente</v>
      </c>
      <c r="WTZ476" s="44" t="str">
        <f t="shared" si="1669"/>
        <v>Inviable Sanitariamente</v>
      </c>
      <c r="WUA476" s="44" t="str">
        <f t="shared" si="1669"/>
        <v>Inviable Sanitariamente</v>
      </c>
      <c r="WUB476" s="44" t="str">
        <f t="shared" si="1669"/>
        <v>Inviable Sanitariamente</v>
      </c>
      <c r="WUC476" s="44" t="str">
        <f t="shared" si="1669"/>
        <v>Inviable Sanitariamente</v>
      </c>
      <c r="WUD476" s="44" t="str">
        <f t="shared" si="1669"/>
        <v>Inviable Sanitariamente</v>
      </c>
      <c r="WUE476" s="44" t="str">
        <f t="shared" si="1669"/>
        <v>Inviable Sanitariamente</v>
      </c>
      <c r="WUF476" s="44" t="str">
        <f t="shared" si="1670"/>
        <v>Inviable Sanitariamente</v>
      </c>
      <c r="WUG476" s="44" t="str">
        <f t="shared" si="1670"/>
        <v>Inviable Sanitariamente</v>
      </c>
      <c r="WUH476" s="44" t="str">
        <f t="shared" si="1670"/>
        <v>Inviable Sanitariamente</v>
      </c>
      <c r="WUI476" s="44" t="str">
        <f t="shared" si="1670"/>
        <v>Inviable Sanitariamente</v>
      </c>
      <c r="WUJ476" s="44" t="str">
        <f t="shared" si="1670"/>
        <v>Inviable Sanitariamente</v>
      </c>
      <c r="WUK476" s="44" t="str">
        <f t="shared" si="1670"/>
        <v>Inviable Sanitariamente</v>
      </c>
      <c r="WUL476" s="44" t="str">
        <f t="shared" si="1670"/>
        <v>Inviable Sanitariamente</v>
      </c>
      <c r="WUM476" s="44" t="str">
        <f t="shared" si="1670"/>
        <v>Inviable Sanitariamente</v>
      </c>
      <c r="WUN476" s="44" t="str">
        <f t="shared" si="1670"/>
        <v>Inviable Sanitariamente</v>
      </c>
      <c r="WUO476" s="44" t="str">
        <f t="shared" si="1670"/>
        <v>Inviable Sanitariamente</v>
      </c>
      <c r="WUP476" s="44" t="str">
        <f t="shared" si="1671"/>
        <v>Inviable Sanitariamente</v>
      </c>
      <c r="WUQ476" s="44" t="str">
        <f t="shared" si="1671"/>
        <v>Inviable Sanitariamente</v>
      </c>
      <c r="WUR476" s="44" t="str">
        <f t="shared" si="1671"/>
        <v>Inviable Sanitariamente</v>
      </c>
      <c r="WUS476" s="44" t="str">
        <f t="shared" si="1671"/>
        <v>Inviable Sanitariamente</v>
      </c>
      <c r="WUT476" s="44" t="str">
        <f t="shared" si="1671"/>
        <v>Inviable Sanitariamente</v>
      </c>
      <c r="WUU476" s="44" t="str">
        <f t="shared" si="1671"/>
        <v>Inviable Sanitariamente</v>
      </c>
      <c r="WUV476" s="44" t="str">
        <f t="shared" si="1671"/>
        <v>Inviable Sanitariamente</v>
      </c>
      <c r="WUW476" s="44" t="str">
        <f t="shared" si="1671"/>
        <v>Inviable Sanitariamente</v>
      </c>
      <c r="WUX476" s="44" t="str">
        <f t="shared" si="1671"/>
        <v>Inviable Sanitariamente</v>
      </c>
      <c r="WUY476" s="44" t="str">
        <f t="shared" si="1671"/>
        <v>Inviable Sanitariamente</v>
      </c>
      <c r="WUZ476" s="44" t="str">
        <f t="shared" si="1672"/>
        <v>Inviable Sanitariamente</v>
      </c>
      <c r="WVA476" s="44" t="str">
        <f t="shared" si="1672"/>
        <v>Inviable Sanitariamente</v>
      </c>
      <c r="WVB476" s="44" t="str">
        <f t="shared" si="1672"/>
        <v>Inviable Sanitariamente</v>
      </c>
      <c r="WVC476" s="44" t="str">
        <f t="shared" si="1672"/>
        <v>Inviable Sanitariamente</v>
      </c>
      <c r="WVD476" s="44" t="str">
        <f t="shared" si="1672"/>
        <v>Inviable Sanitariamente</v>
      </c>
      <c r="WVE476" s="44" t="str">
        <f t="shared" si="1672"/>
        <v>Inviable Sanitariamente</v>
      </c>
      <c r="WVF476" s="44" t="str">
        <f t="shared" si="1672"/>
        <v>Inviable Sanitariamente</v>
      </c>
      <c r="WVG476" s="44" t="str">
        <f t="shared" si="1672"/>
        <v>Inviable Sanitariamente</v>
      </c>
      <c r="WVH476" s="44" t="str">
        <f t="shared" si="1672"/>
        <v>Inviable Sanitariamente</v>
      </c>
      <c r="WVI476" s="44" t="str">
        <f t="shared" si="1672"/>
        <v>Inviable Sanitariamente</v>
      </c>
      <c r="WVJ476" s="44" t="str">
        <f t="shared" si="1673"/>
        <v>Inviable Sanitariamente</v>
      </c>
      <c r="WVK476" s="44" t="str">
        <f t="shared" si="1673"/>
        <v>Inviable Sanitariamente</v>
      </c>
      <c r="WVL476" s="44" t="str">
        <f t="shared" si="1673"/>
        <v>Inviable Sanitariamente</v>
      </c>
      <c r="WVM476" s="44" t="str">
        <f t="shared" si="1673"/>
        <v>Inviable Sanitariamente</v>
      </c>
      <c r="WVN476" s="44" t="str">
        <f t="shared" si="1673"/>
        <v>Inviable Sanitariamente</v>
      </c>
      <c r="WVO476" s="44" t="str">
        <f t="shared" si="1673"/>
        <v>Inviable Sanitariamente</v>
      </c>
      <c r="WVP476" s="44" t="str">
        <f t="shared" si="1673"/>
        <v>Inviable Sanitariamente</v>
      </c>
      <c r="WVQ476" s="44" t="str">
        <f t="shared" si="1673"/>
        <v>Inviable Sanitariamente</v>
      </c>
      <c r="WVR476" s="44" t="str">
        <f t="shared" si="1673"/>
        <v>Inviable Sanitariamente</v>
      </c>
      <c r="WVS476" s="44" t="str">
        <f t="shared" si="1673"/>
        <v>Inviable Sanitariamente</v>
      </c>
      <c r="WVT476" s="44" t="str">
        <f t="shared" si="1674"/>
        <v>Inviable Sanitariamente</v>
      </c>
      <c r="WVU476" s="44" t="str">
        <f t="shared" si="1674"/>
        <v>Inviable Sanitariamente</v>
      </c>
      <c r="WVV476" s="44" t="str">
        <f t="shared" si="1674"/>
        <v>Inviable Sanitariamente</v>
      </c>
      <c r="WVW476" s="44" t="str">
        <f t="shared" si="1674"/>
        <v>Inviable Sanitariamente</v>
      </c>
      <c r="WVX476" s="44" t="str">
        <f t="shared" si="1674"/>
        <v>Inviable Sanitariamente</v>
      </c>
      <c r="WVY476" s="44" t="str">
        <f t="shared" si="1674"/>
        <v>Inviable Sanitariamente</v>
      </c>
      <c r="WVZ476" s="44" t="str">
        <f t="shared" si="1674"/>
        <v>Inviable Sanitariamente</v>
      </c>
      <c r="WWA476" s="44" t="str">
        <f t="shared" si="1674"/>
        <v>Inviable Sanitariamente</v>
      </c>
      <c r="WWB476" s="44" t="str">
        <f t="shared" si="1674"/>
        <v>Inviable Sanitariamente</v>
      </c>
      <c r="WWC476" s="44" t="str">
        <f t="shared" si="1674"/>
        <v>Inviable Sanitariamente</v>
      </c>
      <c r="WWD476" s="44" t="str">
        <f t="shared" si="1675"/>
        <v>Inviable Sanitariamente</v>
      </c>
      <c r="WWE476" s="44" t="str">
        <f t="shared" si="1675"/>
        <v>Inviable Sanitariamente</v>
      </c>
      <c r="WWF476" s="44" t="str">
        <f t="shared" si="1675"/>
        <v>Inviable Sanitariamente</v>
      </c>
      <c r="WWG476" s="44" t="str">
        <f t="shared" si="1675"/>
        <v>Inviable Sanitariamente</v>
      </c>
      <c r="WWH476" s="44" t="str">
        <f t="shared" si="1675"/>
        <v>Inviable Sanitariamente</v>
      </c>
      <c r="WWI476" s="44" t="str">
        <f t="shared" si="1675"/>
        <v>Inviable Sanitariamente</v>
      </c>
      <c r="WWJ476" s="44" t="str">
        <f t="shared" si="1675"/>
        <v>Inviable Sanitariamente</v>
      </c>
      <c r="WWK476" s="44" t="str">
        <f t="shared" si="1675"/>
        <v>Inviable Sanitariamente</v>
      </c>
      <c r="WWL476" s="44" t="str">
        <f t="shared" si="1675"/>
        <v>Inviable Sanitariamente</v>
      </c>
      <c r="WWM476" s="44" t="str">
        <f t="shared" si="1675"/>
        <v>Inviable Sanitariamente</v>
      </c>
      <c r="WWN476" s="44" t="str">
        <f t="shared" si="1676"/>
        <v>Inviable Sanitariamente</v>
      </c>
      <c r="WWO476" s="44" t="str">
        <f t="shared" si="1676"/>
        <v>Inviable Sanitariamente</v>
      </c>
      <c r="WWP476" s="44" t="str">
        <f t="shared" si="1676"/>
        <v>Inviable Sanitariamente</v>
      </c>
      <c r="WWQ476" s="44" t="str">
        <f t="shared" si="1676"/>
        <v>Inviable Sanitariamente</v>
      </c>
      <c r="WWR476" s="44" t="str">
        <f t="shared" si="1676"/>
        <v>Inviable Sanitariamente</v>
      </c>
      <c r="WWS476" s="44" t="str">
        <f t="shared" si="1676"/>
        <v>Inviable Sanitariamente</v>
      </c>
      <c r="WWT476" s="44" t="str">
        <f t="shared" si="1676"/>
        <v>Inviable Sanitariamente</v>
      </c>
      <c r="WWU476" s="44" t="str">
        <f t="shared" si="1676"/>
        <v>Inviable Sanitariamente</v>
      </c>
      <c r="WWV476" s="44" t="str">
        <f t="shared" si="1676"/>
        <v>Inviable Sanitariamente</v>
      </c>
      <c r="WWW476" s="44" t="str">
        <f t="shared" si="1676"/>
        <v>Inviable Sanitariamente</v>
      </c>
      <c r="WWX476" s="44" t="str">
        <f t="shared" si="1677"/>
        <v>Inviable Sanitariamente</v>
      </c>
      <c r="WWY476" s="44" t="str">
        <f t="shared" si="1677"/>
        <v>Inviable Sanitariamente</v>
      </c>
      <c r="WWZ476" s="44" t="str">
        <f t="shared" si="1677"/>
        <v>Inviable Sanitariamente</v>
      </c>
      <c r="WXA476" s="44" t="str">
        <f t="shared" si="1677"/>
        <v>Inviable Sanitariamente</v>
      </c>
      <c r="WXB476" s="44" t="str">
        <f t="shared" si="1677"/>
        <v>Inviable Sanitariamente</v>
      </c>
      <c r="WXC476" s="44" t="str">
        <f t="shared" si="1677"/>
        <v>Inviable Sanitariamente</v>
      </c>
      <c r="WXD476" s="44" t="str">
        <f t="shared" si="1677"/>
        <v>Inviable Sanitariamente</v>
      </c>
      <c r="WXE476" s="44" t="str">
        <f t="shared" si="1677"/>
        <v>Inviable Sanitariamente</v>
      </c>
      <c r="WXF476" s="44" t="str">
        <f t="shared" si="1677"/>
        <v>Inviable Sanitariamente</v>
      </c>
      <c r="WXG476" s="44" t="str">
        <f t="shared" si="1677"/>
        <v>Inviable Sanitariamente</v>
      </c>
      <c r="WXH476" s="44" t="str">
        <f t="shared" si="1678"/>
        <v>Inviable Sanitariamente</v>
      </c>
      <c r="WXI476" s="44" t="str">
        <f t="shared" si="1678"/>
        <v>Inviable Sanitariamente</v>
      </c>
      <c r="WXJ476" s="44" t="str">
        <f t="shared" si="1678"/>
        <v>Inviable Sanitariamente</v>
      </c>
      <c r="WXK476" s="44" t="str">
        <f t="shared" si="1678"/>
        <v>Inviable Sanitariamente</v>
      </c>
      <c r="WXL476" s="44" t="str">
        <f t="shared" si="1678"/>
        <v>Inviable Sanitariamente</v>
      </c>
      <c r="WXM476" s="44" t="str">
        <f t="shared" si="1678"/>
        <v>Inviable Sanitariamente</v>
      </c>
      <c r="WXN476" s="44" t="str">
        <f t="shared" si="1678"/>
        <v>Inviable Sanitariamente</v>
      </c>
      <c r="WXO476" s="44" t="str">
        <f t="shared" si="1678"/>
        <v>Inviable Sanitariamente</v>
      </c>
      <c r="WXP476" s="44" t="str">
        <f t="shared" si="1678"/>
        <v>Inviable Sanitariamente</v>
      </c>
      <c r="WXQ476" s="44" t="str">
        <f t="shared" si="1678"/>
        <v>Inviable Sanitariamente</v>
      </c>
      <c r="WXR476" s="44" t="str">
        <f t="shared" si="1679"/>
        <v>Inviable Sanitariamente</v>
      </c>
      <c r="WXS476" s="44" t="str">
        <f t="shared" si="1679"/>
        <v>Inviable Sanitariamente</v>
      </c>
      <c r="WXT476" s="44" t="str">
        <f t="shared" si="1679"/>
        <v>Inviable Sanitariamente</v>
      </c>
      <c r="WXU476" s="44" t="str">
        <f t="shared" si="1679"/>
        <v>Inviable Sanitariamente</v>
      </c>
      <c r="WXV476" s="44" t="str">
        <f t="shared" si="1679"/>
        <v>Inviable Sanitariamente</v>
      </c>
      <c r="WXW476" s="44" t="str">
        <f t="shared" si="1679"/>
        <v>Inviable Sanitariamente</v>
      </c>
      <c r="WXX476" s="44" t="str">
        <f t="shared" si="1679"/>
        <v>Inviable Sanitariamente</v>
      </c>
      <c r="WXY476" s="44" t="str">
        <f t="shared" si="1679"/>
        <v>Inviable Sanitariamente</v>
      </c>
      <c r="WXZ476" s="44" t="str">
        <f t="shared" si="1679"/>
        <v>Inviable Sanitariamente</v>
      </c>
      <c r="WYA476" s="44" t="str">
        <f t="shared" si="1679"/>
        <v>Inviable Sanitariamente</v>
      </c>
      <c r="WYB476" s="44" t="str">
        <f t="shared" si="1680"/>
        <v>Inviable Sanitariamente</v>
      </c>
      <c r="WYC476" s="44" t="str">
        <f t="shared" si="1680"/>
        <v>Inviable Sanitariamente</v>
      </c>
      <c r="WYD476" s="44" t="str">
        <f t="shared" si="1680"/>
        <v>Inviable Sanitariamente</v>
      </c>
      <c r="WYE476" s="44" t="str">
        <f t="shared" si="1680"/>
        <v>Inviable Sanitariamente</v>
      </c>
      <c r="WYF476" s="44" t="str">
        <f t="shared" si="1680"/>
        <v>Inviable Sanitariamente</v>
      </c>
      <c r="WYG476" s="44" t="str">
        <f t="shared" si="1680"/>
        <v>Inviable Sanitariamente</v>
      </c>
      <c r="WYH476" s="44" t="str">
        <f t="shared" si="1680"/>
        <v>Inviable Sanitariamente</v>
      </c>
      <c r="WYI476" s="44" t="str">
        <f t="shared" si="1680"/>
        <v>Inviable Sanitariamente</v>
      </c>
      <c r="WYJ476" s="44" t="str">
        <f t="shared" si="1680"/>
        <v>Inviable Sanitariamente</v>
      </c>
      <c r="WYK476" s="44" t="str">
        <f t="shared" si="1680"/>
        <v>Inviable Sanitariamente</v>
      </c>
      <c r="WYL476" s="44" t="str">
        <f t="shared" si="1681"/>
        <v>Inviable Sanitariamente</v>
      </c>
      <c r="WYM476" s="44" t="str">
        <f t="shared" si="1681"/>
        <v>Inviable Sanitariamente</v>
      </c>
      <c r="WYN476" s="44" t="str">
        <f t="shared" si="1681"/>
        <v>Inviable Sanitariamente</v>
      </c>
      <c r="WYO476" s="44" t="str">
        <f t="shared" si="1681"/>
        <v>Inviable Sanitariamente</v>
      </c>
      <c r="WYP476" s="44" t="str">
        <f t="shared" si="1681"/>
        <v>Inviable Sanitariamente</v>
      </c>
      <c r="WYQ476" s="44" t="str">
        <f t="shared" si="1681"/>
        <v>Inviable Sanitariamente</v>
      </c>
      <c r="WYR476" s="44" t="str">
        <f t="shared" si="1681"/>
        <v>Inviable Sanitariamente</v>
      </c>
      <c r="WYS476" s="44" t="str">
        <f t="shared" si="1681"/>
        <v>Inviable Sanitariamente</v>
      </c>
      <c r="WYT476" s="44" t="str">
        <f t="shared" si="1681"/>
        <v>Inviable Sanitariamente</v>
      </c>
      <c r="WYU476" s="44" t="str">
        <f t="shared" si="1681"/>
        <v>Inviable Sanitariamente</v>
      </c>
      <c r="WYV476" s="44" t="str">
        <f t="shared" si="1682"/>
        <v>Inviable Sanitariamente</v>
      </c>
      <c r="WYW476" s="44" t="str">
        <f t="shared" si="1682"/>
        <v>Inviable Sanitariamente</v>
      </c>
      <c r="WYX476" s="44" t="str">
        <f t="shared" si="1682"/>
        <v>Inviable Sanitariamente</v>
      </c>
      <c r="WYY476" s="44" t="str">
        <f t="shared" si="1682"/>
        <v>Inviable Sanitariamente</v>
      </c>
      <c r="WYZ476" s="44" t="str">
        <f t="shared" si="1682"/>
        <v>Inviable Sanitariamente</v>
      </c>
      <c r="WZA476" s="44" t="str">
        <f t="shared" si="1682"/>
        <v>Inviable Sanitariamente</v>
      </c>
      <c r="WZB476" s="44" t="str">
        <f t="shared" si="1682"/>
        <v>Inviable Sanitariamente</v>
      </c>
      <c r="WZC476" s="44" t="str">
        <f t="shared" si="1682"/>
        <v>Inviable Sanitariamente</v>
      </c>
      <c r="WZD476" s="44" t="str">
        <f t="shared" si="1682"/>
        <v>Inviable Sanitariamente</v>
      </c>
      <c r="WZE476" s="44" t="str">
        <f t="shared" si="1682"/>
        <v>Inviable Sanitariamente</v>
      </c>
      <c r="WZF476" s="44" t="str">
        <f t="shared" si="1683"/>
        <v>Inviable Sanitariamente</v>
      </c>
      <c r="WZG476" s="44" t="str">
        <f t="shared" si="1683"/>
        <v>Inviable Sanitariamente</v>
      </c>
      <c r="WZH476" s="44" t="str">
        <f t="shared" si="1683"/>
        <v>Inviable Sanitariamente</v>
      </c>
      <c r="WZI476" s="44" t="str">
        <f t="shared" si="1683"/>
        <v>Inviable Sanitariamente</v>
      </c>
      <c r="WZJ476" s="44" t="str">
        <f t="shared" si="1683"/>
        <v>Inviable Sanitariamente</v>
      </c>
      <c r="WZK476" s="44" t="str">
        <f t="shared" si="1683"/>
        <v>Inviable Sanitariamente</v>
      </c>
      <c r="WZL476" s="44" t="str">
        <f t="shared" si="1683"/>
        <v>Inviable Sanitariamente</v>
      </c>
      <c r="WZM476" s="44" t="str">
        <f t="shared" si="1683"/>
        <v>Inviable Sanitariamente</v>
      </c>
      <c r="WZN476" s="44" t="str">
        <f t="shared" si="1683"/>
        <v>Inviable Sanitariamente</v>
      </c>
      <c r="WZO476" s="44" t="str">
        <f t="shared" si="1683"/>
        <v>Inviable Sanitariamente</v>
      </c>
      <c r="WZP476" s="44" t="str">
        <f t="shared" si="1684"/>
        <v>Inviable Sanitariamente</v>
      </c>
      <c r="WZQ476" s="44" t="str">
        <f t="shared" si="1684"/>
        <v>Inviable Sanitariamente</v>
      </c>
      <c r="WZR476" s="44" t="str">
        <f t="shared" si="1684"/>
        <v>Inviable Sanitariamente</v>
      </c>
      <c r="WZS476" s="44" t="str">
        <f t="shared" si="1684"/>
        <v>Inviable Sanitariamente</v>
      </c>
      <c r="WZT476" s="44" t="str">
        <f t="shared" si="1684"/>
        <v>Inviable Sanitariamente</v>
      </c>
      <c r="WZU476" s="44" t="str">
        <f t="shared" si="1684"/>
        <v>Inviable Sanitariamente</v>
      </c>
      <c r="WZV476" s="44" t="str">
        <f t="shared" si="1684"/>
        <v>Inviable Sanitariamente</v>
      </c>
      <c r="WZW476" s="44" t="str">
        <f t="shared" si="1684"/>
        <v>Inviable Sanitariamente</v>
      </c>
      <c r="WZX476" s="44" t="str">
        <f t="shared" si="1684"/>
        <v>Inviable Sanitariamente</v>
      </c>
      <c r="WZY476" s="44" t="str">
        <f t="shared" si="1684"/>
        <v>Inviable Sanitariamente</v>
      </c>
      <c r="WZZ476" s="44" t="str">
        <f t="shared" si="1685"/>
        <v>Inviable Sanitariamente</v>
      </c>
      <c r="XAA476" s="44" t="str">
        <f t="shared" si="1685"/>
        <v>Inviable Sanitariamente</v>
      </c>
      <c r="XAB476" s="44" t="str">
        <f t="shared" si="1685"/>
        <v>Inviable Sanitariamente</v>
      </c>
      <c r="XAC476" s="44" t="str">
        <f t="shared" si="1685"/>
        <v>Inviable Sanitariamente</v>
      </c>
      <c r="XAD476" s="44" t="str">
        <f t="shared" si="1685"/>
        <v>Inviable Sanitariamente</v>
      </c>
      <c r="XAE476" s="44" t="str">
        <f t="shared" si="1685"/>
        <v>Inviable Sanitariamente</v>
      </c>
      <c r="XAF476" s="44" t="str">
        <f t="shared" si="1685"/>
        <v>Inviable Sanitariamente</v>
      </c>
      <c r="XAG476" s="44" t="str">
        <f t="shared" si="1685"/>
        <v>Inviable Sanitariamente</v>
      </c>
      <c r="XAH476" s="44" t="str">
        <f t="shared" si="1685"/>
        <v>Inviable Sanitariamente</v>
      </c>
      <c r="XAI476" s="44" t="str">
        <f t="shared" si="1685"/>
        <v>Inviable Sanitariamente</v>
      </c>
      <c r="XAJ476" s="44" t="str">
        <f t="shared" si="1686"/>
        <v>Inviable Sanitariamente</v>
      </c>
      <c r="XAK476" s="44" t="str">
        <f t="shared" si="1686"/>
        <v>Inviable Sanitariamente</v>
      </c>
      <c r="XAL476" s="44" t="str">
        <f t="shared" si="1686"/>
        <v>Inviable Sanitariamente</v>
      </c>
      <c r="XAM476" s="44" t="str">
        <f t="shared" si="1686"/>
        <v>Inviable Sanitariamente</v>
      </c>
      <c r="XAN476" s="44" t="str">
        <f t="shared" si="1686"/>
        <v>Inviable Sanitariamente</v>
      </c>
      <c r="XAO476" s="44" t="str">
        <f t="shared" si="1686"/>
        <v>Inviable Sanitariamente</v>
      </c>
      <c r="XAP476" s="44" t="str">
        <f t="shared" si="1686"/>
        <v>Inviable Sanitariamente</v>
      </c>
      <c r="XAQ476" s="44" t="str">
        <f t="shared" si="1686"/>
        <v>Inviable Sanitariamente</v>
      </c>
      <c r="XAR476" s="44" t="str">
        <f t="shared" si="1686"/>
        <v>Inviable Sanitariamente</v>
      </c>
      <c r="XAS476" s="44" t="str">
        <f t="shared" si="1686"/>
        <v>Inviable Sanitariamente</v>
      </c>
      <c r="XAT476" s="44" t="str">
        <f t="shared" si="1687"/>
        <v>Inviable Sanitariamente</v>
      </c>
      <c r="XAU476" s="44" t="str">
        <f t="shared" si="1687"/>
        <v>Inviable Sanitariamente</v>
      </c>
      <c r="XAV476" s="44" t="str">
        <f t="shared" si="1687"/>
        <v>Inviable Sanitariamente</v>
      </c>
      <c r="XAW476" s="44" t="str">
        <f t="shared" si="1687"/>
        <v>Inviable Sanitariamente</v>
      </c>
      <c r="XAX476" s="44" t="str">
        <f t="shared" si="1687"/>
        <v>Inviable Sanitariamente</v>
      </c>
      <c r="XAY476" s="44" t="str">
        <f t="shared" si="1687"/>
        <v>Inviable Sanitariamente</v>
      </c>
      <c r="XAZ476" s="44" t="str">
        <f t="shared" si="1687"/>
        <v>Inviable Sanitariamente</v>
      </c>
      <c r="XBA476" s="44" t="str">
        <f t="shared" si="1687"/>
        <v>Inviable Sanitariamente</v>
      </c>
      <c r="XBB476" s="44" t="str">
        <f t="shared" si="1687"/>
        <v>Inviable Sanitariamente</v>
      </c>
      <c r="XBC476" s="44" t="str">
        <f t="shared" si="1687"/>
        <v>Inviable Sanitariamente</v>
      </c>
      <c r="XBD476" s="44" t="str">
        <f t="shared" si="1688"/>
        <v>Inviable Sanitariamente</v>
      </c>
      <c r="XBE476" s="44" t="str">
        <f t="shared" si="1688"/>
        <v>Inviable Sanitariamente</v>
      </c>
      <c r="XBF476" s="44" t="str">
        <f t="shared" si="1688"/>
        <v>Inviable Sanitariamente</v>
      </c>
      <c r="XBG476" s="44" t="str">
        <f t="shared" si="1688"/>
        <v>Inviable Sanitariamente</v>
      </c>
      <c r="XBH476" s="44" t="str">
        <f t="shared" si="1688"/>
        <v>Inviable Sanitariamente</v>
      </c>
      <c r="XBI476" s="44" t="str">
        <f t="shared" si="1688"/>
        <v>Inviable Sanitariamente</v>
      </c>
      <c r="XBJ476" s="44" t="str">
        <f t="shared" si="1688"/>
        <v>Inviable Sanitariamente</v>
      </c>
      <c r="XBK476" s="44" t="str">
        <f t="shared" si="1688"/>
        <v>Inviable Sanitariamente</v>
      </c>
      <c r="XBL476" s="44" t="str">
        <f t="shared" si="1688"/>
        <v>Inviable Sanitariamente</v>
      </c>
      <c r="XBM476" s="44" t="str">
        <f t="shared" si="1688"/>
        <v>Inviable Sanitariamente</v>
      </c>
      <c r="XBN476" s="44" t="str">
        <f t="shared" si="1689"/>
        <v>Inviable Sanitariamente</v>
      </c>
      <c r="XBO476" s="44" t="str">
        <f t="shared" si="1689"/>
        <v>Inviable Sanitariamente</v>
      </c>
      <c r="XBP476" s="44" t="str">
        <f t="shared" si="1689"/>
        <v>Inviable Sanitariamente</v>
      </c>
      <c r="XBQ476" s="44" t="str">
        <f t="shared" si="1689"/>
        <v>Inviable Sanitariamente</v>
      </c>
      <c r="XBR476" s="44" t="str">
        <f t="shared" si="1689"/>
        <v>Inviable Sanitariamente</v>
      </c>
      <c r="XBS476" s="44" t="str">
        <f t="shared" si="1689"/>
        <v>Inviable Sanitariamente</v>
      </c>
      <c r="XBT476" s="44" t="str">
        <f t="shared" si="1689"/>
        <v>Inviable Sanitariamente</v>
      </c>
      <c r="XBU476" s="44" t="str">
        <f t="shared" si="1689"/>
        <v>Inviable Sanitariamente</v>
      </c>
      <c r="XBV476" s="44" t="str">
        <f t="shared" si="1689"/>
        <v>Inviable Sanitariamente</v>
      </c>
      <c r="XBW476" s="44" t="str">
        <f t="shared" si="1689"/>
        <v>Inviable Sanitariamente</v>
      </c>
      <c r="XBX476" s="44" t="str">
        <f t="shared" si="1690"/>
        <v>Inviable Sanitariamente</v>
      </c>
      <c r="XBY476" s="44" t="str">
        <f t="shared" si="1690"/>
        <v>Inviable Sanitariamente</v>
      </c>
      <c r="XBZ476" s="44" t="str">
        <f t="shared" si="1690"/>
        <v>Inviable Sanitariamente</v>
      </c>
      <c r="XCA476" s="44" t="str">
        <f t="shared" si="1690"/>
        <v>Inviable Sanitariamente</v>
      </c>
      <c r="XCB476" s="44" t="str">
        <f t="shared" si="1690"/>
        <v>Inviable Sanitariamente</v>
      </c>
      <c r="XCC476" s="44" t="str">
        <f t="shared" si="1690"/>
        <v>Inviable Sanitariamente</v>
      </c>
      <c r="XCD476" s="44" t="str">
        <f t="shared" si="1690"/>
        <v>Inviable Sanitariamente</v>
      </c>
      <c r="XCE476" s="44" t="str">
        <f t="shared" si="1690"/>
        <v>Inviable Sanitariamente</v>
      </c>
      <c r="XCF476" s="44" t="str">
        <f t="shared" si="1690"/>
        <v>Inviable Sanitariamente</v>
      </c>
      <c r="XCG476" s="44" t="str">
        <f t="shared" si="1690"/>
        <v>Inviable Sanitariamente</v>
      </c>
      <c r="XCH476" s="44" t="str">
        <f t="shared" si="1691"/>
        <v>Inviable Sanitariamente</v>
      </c>
      <c r="XCI476" s="44" t="str">
        <f t="shared" si="1691"/>
        <v>Inviable Sanitariamente</v>
      </c>
      <c r="XCJ476" s="44" t="str">
        <f t="shared" si="1691"/>
        <v>Inviable Sanitariamente</v>
      </c>
      <c r="XCK476" s="44" t="str">
        <f t="shared" si="1691"/>
        <v>Inviable Sanitariamente</v>
      </c>
      <c r="XCL476" s="44" t="str">
        <f t="shared" si="1691"/>
        <v>Inviable Sanitariamente</v>
      </c>
      <c r="XCM476" s="44" t="str">
        <f t="shared" si="1691"/>
        <v>Inviable Sanitariamente</v>
      </c>
      <c r="XCN476" s="44" t="str">
        <f t="shared" si="1691"/>
        <v>Inviable Sanitariamente</v>
      </c>
      <c r="XCO476" s="44" t="str">
        <f t="shared" si="1691"/>
        <v>Inviable Sanitariamente</v>
      </c>
      <c r="XCP476" s="44" t="str">
        <f t="shared" si="1691"/>
        <v>Inviable Sanitariamente</v>
      </c>
      <c r="XCQ476" s="44" t="str">
        <f t="shared" si="1691"/>
        <v>Inviable Sanitariamente</v>
      </c>
      <c r="XCR476" s="44" t="str">
        <f t="shared" si="1692"/>
        <v>Inviable Sanitariamente</v>
      </c>
      <c r="XCS476" s="44" t="str">
        <f t="shared" si="1692"/>
        <v>Inviable Sanitariamente</v>
      </c>
      <c r="XCT476" s="44" t="str">
        <f t="shared" si="1692"/>
        <v>Inviable Sanitariamente</v>
      </c>
      <c r="XCU476" s="44" t="str">
        <f t="shared" si="1692"/>
        <v>Inviable Sanitariamente</v>
      </c>
      <c r="XCV476" s="44" t="str">
        <f t="shared" si="1692"/>
        <v>Inviable Sanitariamente</v>
      </c>
      <c r="XCW476" s="44" t="str">
        <f t="shared" si="1692"/>
        <v>Inviable Sanitariamente</v>
      </c>
      <c r="XCX476" s="44" t="str">
        <f t="shared" si="1692"/>
        <v>Inviable Sanitariamente</v>
      </c>
      <c r="XCY476" s="44" t="str">
        <f t="shared" si="1692"/>
        <v>Inviable Sanitariamente</v>
      </c>
      <c r="XCZ476" s="44" t="str">
        <f t="shared" si="1692"/>
        <v>Inviable Sanitariamente</v>
      </c>
      <c r="XDA476" s="44" t="str">
        <f t="shared" si="1692"/>
        <v>Inviable Sanitariamente</v>
      </c>
      <c r="XDB476" s="44" t="str">
        <f t="shared" si="1693"/>
        <v>Inviable Sanitariamente</v>
      </c>
      <c r="XDC476" s="44" t="str">
        <f t="shared" si="1693"/>
        <v>Inviable Sanitariamente</v>
      </c>
      <c r="XDD476" s="44" t="str">
        <f t="shared" si="1693"/>
        <v>Inviable Sanitariamente</v>
      </c>
      <c r="XDE476" s="44" t="str">
        <f t="shared" si="1693"/>
        <v>Inviable Sanitariamente</v>
      </c>
      <c r="XDF476" s="44" t="str">
        <f t="shared" si="1693"/>
        <v>Inviable Sanitariamente</v>
      </c>
      <c r="XDG476" s="44" t="str">
        <f t="shared" si="1693"/>
        <v>Inviable Sanitariamente</v>
      </c>
      <c r="XDH476" s="44" t="str">
        <f t="shared" si="1693"/>
        <v>Inviable Sanitariamente</v>
      </c>
      <c r="XDI476" s="44" t="str">
        <f t="shared" si="1693"/>
        <v>Inviable Sanitariamente</v>
      </c>
      <c r="XDJ476" s="44" t="str">
        <f t="shared" si="1693"/>
        <v>Inviable Sanitariamente</v>
      </c>
      <c r="XDK476" s="44" t="str">
        <f t="shared" si="1693"/>
        <v>Inviable Sanitariamente</v>
      </c>
      <c r="XDL476" s="44" t="str">
        <f t="shared" si="1694"/>
        <v>Inviable Sanitariamente</v>
      </c>
      <c r="XDM476" s="44" t="str">
        <f t="shared" si="1694"/>
        <v>Inviable Sanitariamente</v>
      </c>
      <c r="XDN476" s="44" t="str">
        <f t="shared" si="1694"/>
        <v>Inviable Sanitariamente</v>
      </c>
      <c r="XDO476" s="44" t="str">
        <f t="shared" si="1694"/>
        <v>Inviable Sanitariamente</v>
      </c>
      <c r="XDP476" s="44" t="str">
        <f t="shared" si="1694"/>
        <v>Inviable Sanitariamente</v>
      </c>
      <c r="XDQ476" s="44" t="str">
        <f t="shared" si="1694"/>
        <v>Inviable Sanitariamente</v>
      </c>
      <c r="XDR476" s="44" t="str">
        <f t="shared" si="1694"/>
        <v>Inviable Sanitariamente</v>
      </c>
      <c r="XDS476" s="44" t="str">
        <f t="shared" si="1694"/>
        <v>Inviable Sanitariamente</v>
      </c>
      <c r="XDT476" s="44" t="str">
        <f t="shared" si="1694"/>
        <v>Inviable Sanitariamente</v>
      </c>
      <c r="XDU476" s="44" t="str">
        <f t="shared" si="1694"/>
        <v>Inviable Sanitariamente</v>
      </c>
      <c r="XDV476" s="44" t="str">
        <f t="shared" si="1695"/>
        <v>Inviable Sanitariamente</v>
      </c>
      <c r="XDW476" s="44" t="str">
        <f t="shared" si="1695"/>
        <v>Inviable Sanitariamente</v>
      </c>
      <c r="XDX476" s="44" t="str">
        <f t="shared" si="1695"/>
        <v>Inviable Sanitariamente</v>
      </c>
      <c r="XDY476" s="44" t="str">
        <f t="shared" si="1695"/>
        <v>Inviable Sanitariamente</v>
      </c>
      <c r="XDZ476" s="44" t="str">
        <f t="shared" si="1695"/>
        <v>Inviable Sanitariamente</v>
      </c>
      <c r="XEA476" s="44" t="str">
        <f t="shared" si="1695"/>
        <v>Inviable Sanitariamente</v>
      </c>
      <c r="XEB476" s="44" t="str">
        <f t="shared" si="1695"/>
        <v>Inviable Sanitariamente</v>
      </c>
      <c r="XEC476" s="44" t="str">
        <f t="shared" si="1695"/>
        <v>Inviable Sanitariamente</v>
      </c>
      <c r="XED476" s="44" t="str">
        <f t="shared" si="1695"/>
        <v>Inviable Sanitariamente</v>
      </c>
      <c r="XEE476" s="44" t="str">
        <f t="shared" si="1695"/>
        <v>Inviable Sanitariamente</v>
      </c>
      <c r="XEF476" s="44" t="str">
        <f t="shared" si="1696"/>
        <v>Inviable Sanitariamente</v>
      </c>
      <c r="XEG476" s="44" t="str">
        <f t="shared" si="1696"/>
        <v>Inviable Sanitariamente</v>
      </c>
      <c r="XEH476" s="44" t="str">
        <f t="shared" si="1696"/>
        <v>Inviable Sanitariamente</v>
      </c>
      <c r="XEI476" s="44" t="str">
        <f t="shared" si="1696"/>
        <v>Inviable Sanitariamente</v>
      </c>
      <c r="XEJ476" s="44" t="str">
        <f t="shared" si="1696"/>
        <v>Inviable Sanitariamente</v>
      </c>
      <c r="XEK476" s="44" t="str">
        <f t="shared" si="1696"/>
        <v>Inviable Sanitariamente</v>
      </c>
      <c r="XEL476" s="44" t="str">
        <f t="shared" si="1696"/>
        <v>Inviable Sanitariamente</v>
      </c>
      <c r="XEM476" s="44" t="str">
        <f t="shared" si="1696"/>
        <v>Inviable Sanitariamente</v>
      </c>
      <c r="XEN476" s="44" t="str">
        <f t="shared" si="1696"/>
        <v>Inviable Sanitariamente</v>
      </c>
      <c r="XEO476" s="44" t="str">
        <f t="shared" si="1696"/>
        <v>Inviable Sanitariamente</v>
      </c>
      <c r="XEP476" s="44" t="str">
        <f t="shared" si="1697"/>
        <v>Inviable Sanitariamente</v>
      </c>
      <c r="XEQ476" s="44" t="str">
        <f t="shared" si="1697"/>
        <v>Inviable Sanitariamente</v>
      </c>
      <c r="XER476" s="44" t="str">
        <f t="shared" si="1697"/>
        <v>Inviable Sanitariamente</v>
      </c>
      <c r="XES476" s="44" t="str">
        <f t="shared" si="1697"/>
        <v>Inviable Sanitariamente</v>
      </c>
      <c r="XET476" s="44" t="str">
        <f t="shared" si="1697"/>
        <v>Inviable Sanitariamente</v>
      </c>
      <c r="XEU476" s="44" t="str">
        <f t="shared" si="1697"/>
        <v>Inviable Sanitariamente</v>
      </c>
      <c r="XEV476" s="44" t="str">
        <f t="shared" si="1697"/>
        <v>Inviable Sanitariamente</v>
      </c>
      <c r="XEW476" s="44" t="str">
        <f t="shared" si="1697"/>
        <v>Inviable Sanitariamente</v>
      </c>
      <c r="XEX476" s="44" t="str">
        <f t="shared" si="1697"/>
        <v>Inviable Sanitariamente</v>
      </c>
      <c r="XEY476" s="44" t="str">
        <f t="shared" si="1697"/>
        <v>Inviable Sanitariamente</v>
      </c>
      <c r="XEZ476" s="44" t="str">
        <f t="shared" si="1698"/>
        <v>Inviable Sanitariamente</v>
      </c>
      <c r="XFA476" s="44" t="str">
        <f t="shared" si="1698"/>
        <v>Inviable Sanitariamente</v>
      </c>
      <c r="XFB476" s="44" t="str">
        <f t="shared" si="1698"/>
        <v>Inviable Sanitariamente</v>
      </c>
      <c r="XFC476" s="44" t="str">
        <f t="shared" si="1698"/>
        <v>Inviable Sanitariamente</v>
      </c>
      <c r="XFD476" s="44" t="str">
        <f t="shared" si="1698"/>
        <v>Inviable Sanitariamente</v>
      </c>
    </row>
    <row r="477" spans="1:16384" s="44" customFormat="1" ht="32.1" customHeight="1">
      <c r="A477" s="509" t="s">
        <v>2945</v>
      </c>
      <c r="B477" s="511" t="s">
        <v>2962</v>
      </c>
      <c r="C477" s="511" t="s">
        <v>2963</v>
      </c>
      <c r="D477" s="432">
        <v>42</v>
      </c>
      <c r="E477" s="147"/>
      <c r="F477" s="717"/>
      <c r="G477" s="717"/>
      <c r="H477" s="717"/>
      <c r="I477" s="717"/>
      <c r="J477" s="717"/>
      <c r="K477" s="717"/>
      <c r="L477" s="717"/>
      <c r="M477" s="717"/>
      <c r="N477" s="717"/>
      <c r="O477" s="717"/>
      <c r="P477" s="717"/>
      <c r="Q477" s="717" t="e">
        <f t="shared" si="60"/>
        <v>#DIV/0!</v>
      </c>
      <c r="R477" s="718" t="e">
        <f t="shared" si="55"/>
        <v>#DIV/0!</v>
      </c>
      <c r="S477" s="276" t="e">
        <f t="shared" si="61"/>
        <v>#DIV/0!</v>
      </c>
      <c r="T477" s="41"/>
    </row>
    <row r="478" spans="1:16384" s="44" customFormat="1" ht="32.1" customHeight="1">
      <c r="A478" s="509" t="s">
        <v>2945</v>
      </c>
      <c r="B478" s="511" t="s">
        <v>2964</v>
      </c>
      <c r="C478" s="511" t="s">
        <v>2965</v>
      </c>
      <c r="D478" s="425">
        <v>87</v>
      </c>
      <c r="E478" s="147"/>
      <c r="F478" s="717"/>
      <c r="G478" s="717"/>
      <c r="H478" s="717">
        <v>96.3</v>
      </c>
      <c r="I478" s="717"/>
      <c r="J478" s="717"/>
      <c r="K478" s="717"/>
      <c r="L478" s="717"/>
      <c r="M478" s="717"/>
      <c r="N478" s="717"/>
      <c r="O478" s="717">
        <v>97.3</v>
      </c>
      <c r="P478" s="717"/>
      <c r="Q478" s="717">
        <f t="shared" si="60"/>
        <v>96.8</v>
      </c>
      <c r="R478" s="718" t="str">
        <f t="shared" si="55"/>
        <v>NO</v>
      </c>
      <c r="S478" s="276" t="str">
        <f t="shared" si="61"/>
        <v>Inviable Sanitariamente</v>
      </c>
      <c r="T478" s="41"/>
    </row>
    <row r="479" spans="1:16384" s="44" customFormat="1" ht="32.1" customHeight="1">
      <c r="A479" s="509" t="s">
        <v>2945</v>
      </c>
      <c r="B479" s="511" t="s">
        <v>2966</v>
      </c>
      <c r="C479" s="511" t="s">
        <v>2967</v>
      </c>
      <c r="D479" s="425">
        <v>72</v>
      </c>
      <c r="E479" s="147"/>
      <c r="F479" s="717"/>
      <c r="G479" s="717"/>
      <c r="H479" s="717"/>
      <c r="I479" s="717"/>
      <c r="J479" s="717">
        <v>96.3</v>
      </c>
      <c r="K479" s="717"/>
      <c r="L479" s="717"/>
      <c r="M479" s="717"/>
      <c r="N479" s="717">
        <v>97.3</v>
      </c>
      <c r="O479" s="717"/>
      <c r="P479" s="717"/>
      <c r="Q479" s="717">
        <f t="shared" si="60"/>
        <v>96.8</v>
      </c>
      <c r="R479" s="718" t="str">
        <f t="shared" si="55"/>
        <v>NO</v>
      </c>
      <c r="S479" s="276" t="str">
        <f t="shared" si="61"/>
        <v>Inviable Sanitariamente</v>
      </c>
      <c r="T479" s="41"/>
    </row>
    <row r="480" spans="1:16384" s="44" customFormat="1" ht="32.1" customHeight="1">
      <c r="A480" s="509" t="s">
        <v>2945</v>
      </c>
      <c r="B480" s="511" t="s">
        <v>2968</v>
      </c>
      <c r="C480" s="511" t="s">
        <v>2969</v>
      </c>
      <c r="D480" s="432">
        <v>40</v>
      </c>
      <c r="E480" s="147"/>
      <c r="F480" s="717"/>
      <c r="G480" s="717"/>
      <c r="H480" s="717"/>
      <c r="I480" s="717"/>
      <c r="J480" s="717"/>
      <c r="K480" s="717"/>
      <c r="L480" s="717"/>
      <c r="M480" s="717"/>
      <c r="N480" s="717"/>
      <c r="O480" s="717">
        <v>97.3</v>
      </c>
      <c r="P480" s="717"/>
      <c r="Q480" s="717">
        <f t="shared" si="60"/>
        <v>97.3</v>
      </c>
      <c r="R480" s="718" t="str">
        <f t="shared" si="55"/>
        <v>NO</v>
      </c>
      <c r="S480" s="276" t="str">
        <f t="shared" si="61"/>
        <v>Inviable Sanitariamente</v>
      </c>
      <c r="T480" s="41"/>
    </row>
    <row r="481" spans="1:20" s="44" customFormat="1" ht="32.1" customHeight="1">
      <c r="A481" s="509" t="s">
        <v>2945</v>
      </c>
      <c r="B481" s="511" t="s">
        <v>911</v>
      </c>
      <c r="C481" s="511" t="s">
        <v>2970</v>
      </c>
      <c r="D481" s="425">
        <v>41</v>
      </c>
      <c r="E481" s="147"/>
      <c r="F481" s="717"/>
      <c r="G481" s="717"/>
      <c r="H481" s="717"/>
      <c r="I481" s="717"/>
      <c r="J481" s="717">
        <v>96.3</v>
      </c>
      <c r="K481" s="717"/>
      <c r="L481" s="717"/>
      <c r="M481" s="717"/>
      <c r="N481" s="717"/>
      <c r="O481" s="717">
        <v>97.3</v>
      </c>
      <c r="P481" s="717"/>
      <c r="Q481" s="717">
        <f t="shared" si="60"/>
        <v>96.8</v>
      </c>
      <c r="R481" s="718" t="str">
        <f t="shared" si="55"/>
        <v>NO</v>
      </c>
      <c r="S481" s="276" t="str">
        <f t="shared" si="61"/>
        <v>Inviable Sanitariamente</v>
      </c>
      <c r="T481" s="41"/>
    </row>
    <row r="482" spans="1:20" s="44" customFormat="1" ht="32.1" customHeight="1">
      <c r="A482" s="509" t="s">
        <v>2945</v>
      </c>
      <c r="B482" s="511" t="s">
        <v>2971</v>
      </c>
      <c r="C482" s="511" t="s">
        <v>2972</v>
      </c>
      <c r="D482" s="432">
        <v>40</v>
      </c>
      <c r="E482" s="147"/>
      <c r="F482" s="717"/>
      <c r="G482" s="717"/>
      <c r="H482" s="717"/>
      <c r="I482" s="717"/>
      <c r="J482" s="717"/>
      <c r="K482" s="717"/>
      <c r="L482" s="717"/>
      <c r="M482" s="717"/>
      <c r="N482" s="717"/>
      <c r="O482" s="717"/>
      <c r="P482" s="717"/>
      <c r="Q482" s="717" t="e">
        <f t="shared" si="60"/>
        <v>#DIV/0!</v>
      </c>
      <c r="R482" s="718" t="e">
        <f t="shared" si="55"/>
        <v>#DIV/0!</v>
      </c>
      <c r="S482" s="276" t="e">
        <f t="shared" si="61"/>
        <v>#DIV/0!</v>
      </c>
      <c r="T482" s="41"/>
    </row>
    <row r="483" spans="1:20" s="44" customFormat="1" ht="32.1" customHeight="1">
      <c r="A483" s="509" t="s">
        <v>2945</v>
      </c>
      <c r="B483" s="511" t="s">
        <v>2973</v>
      </c>
      <c r="C483" s="511" t="s">
        <v>2974</v>
      </c>
      <c r="D483" s="425">
        <v>92</v>
      </c>
      <c r="E483" s="147"/>
      <c r="F483" s="717"/>
      <c r="G483" s="717"/>
      <c r="H483" s="717">
        <v>96.3</v>
      </c>
      <c r="I483" s="717"/>
      <c r="J483" s="717"/>
      <c r="K483" s="717"/>
      <c r="L483" s="717"/>
      <c r="M483" s="717"/>
      <c r="N483" s="717"/>
      <c r="O483" s="717">
        <v>97.3</v>
      </c>
      <c r="P483" s="717"/>
      <c r="Q483" s="717">
        <f t="shared" si="60"/>
        <v>96.8</v>
      </c>
      <c r="R483" s="718" t="str">
        <f t="shared" si="55"/>
        <v>NO</v>
      </c>
      <c r="S483" s="276" t="str">
        <f t="shared" si="61"/>
        <v>Inviable Sanitariamente</v>
      </c>
      <c r="T483" s="41"/>
    </row>
    <row r="484" spans="1:20" s="44" customFormat="1" ht="32.1" customHeight="1">
      <c r="A484" s="509" t="s">
        <v>2945</v>
      </c>
      <c r="B484" s="511" t="s">
        <v>2975</v>
      </c>
      <c r="C484" s="511" t="s">
        <v>2976</v>
      </c>
      <c r="D484" s="432">
        <v>166</v>
      </c>
      <c r="E484" s="147"/>
      <c r="F484" s="717"/>
      <c r="G484" s="717"/>
      <c r="H484" s="717"/>
      <c r="I484" s="717"/>
      <c r="J484" s="717"/>
      <c r="K484" s="717"/>
      <c r="L484" s="717"/>
      <c r="M484" s="717"/>
      <c r="N484" s="717"/>
      <c r="O484" s="717">
        <v>45</v>
      </c>
      <c r="P484" s="717"/>
      <c r="Q484" s="717">
        <f t="shared" si="60"/>
        <v>45</v>
      </c>
      <c r="R484" s="718" t="str">
        <f t="shared" si="55"/>
        <v>NO</v>
      </c>
      <c r="S484" s="276" t="str">
        <f t="shared" si="61"/>
        <v>Alto</v>
      </c>
      <c r="T484" s="41"/>
    </row>
    <row r="485" spans="1:20" s="44" customFormat="1" ht="32.1" customHeight="1">
      <c r="A485" s="509" t="s">
        <v>2945</v>
      </c>
      <c r="B485" s="511" t="s">
        <v>2977</v>
      </c>
      <c r="C485" s="511" t="s">
        <v>2978</v>
      </c>
      <c r="D485" s="425">
        <v>136</v>
      </c>
      <c r="E485" s="147"/>
      <c r="F485" s="717"/>
      <c r="G485" s="717"/>
      <c r="H485" s="717">
        <v>97.35</v>
      </c>
      <c r="I485" s="717"/>
      <c r="J485" s="717"/>
      <c r="K485" s="717" t="s">
        <v>2979</v>
      </c>
      <c r="L485" s="717"/>
      <c r="M485" s="717"/>
      <c r="N485" s="717"/>
      <c r="O485" s="717"/>
      <c r="P485" s="717"/>
      <c r="Q485" s="717">
        <f t="shared" si="60"/>
        <v>97.35</v>
      </c>
      <c r="R485" s="718" t="str">
        <f t="shared" si="55"/>
        <v>NO</v>
      </c>
      <c r="S485" s="276" t="str">
        <f t="shared" si="61"/>
        <v>Inviable Sanitariamente</v>
      </c>
      <c r="T485" s="41"/>
    </row>
    <row r="486" spans="1:20" s="44" customFormat="1" ht="32.1" customHeight="1">
      <c r="A486" s="509" t="s">
        <v>2945</v>
      </c>
      <c r="B486" s="511" t="s">
        <v>2980</v>
      </c>
      <c r="C486" s="511" t="s">
        <v>2981</v>
      </c>
      <c r="D486" s="425">
        <v>84</v>
      </c>
      <c r="E486" s="147"/>
      <c r="F486" s="717"/>
      <c r="G486" s="717"/>
      <c r="H486" s="717">
        <v>97.34</v>
      </c>
      <c r="I486" s="717"/>
      <c r="J486" s="717"/>
      <c r="K486" s="717"/>
      <c r="L486" s="717" t="s">
        <v>2982</v>
      </c>
      <c r="M486" s="717"/>
      <c r="N486" s="717"/>
      <c r="O486" s="717"/>
      <c r="P486" s="717"/>
      <c r="Q486" s="717">
        <f t="shared" si="60"/>
        <v>97.34</v>
      </c>
      <c r="R486" s="718" t="str">
        <f t="shared" si="55"/>
        <v>NO</v>
      </c>
      <c r="S486" s="276" t="str">
        <f t="shared" si="61"/>
        <v>Inviable Sanitariamente</v>
      </c>
      <c r="T486" s="41"/>
    </row>
    <row r="487" spans="1:20" s="44" customFormat="1" ht="32.1" customHeight="1">
      <c r="A487" s="509" t="s">
        <v>2945</v>
      </c>
      <c r="B487" s="511" t="s">
        <v>2983</v>
      </c>
      <c r="C487" s="511" t="s">
        <v>2984</v>
      </c>
      <c r="D487" s="432">
        <v>102</v>
      </c>
      <c r="E487" s="147"/>
      <c r="F487" s="717"/>
      <c r="G487" s="717"/>
      <c r="H487" s="717" t="s">
        <v>2985</v>
      </c>
      <c r="I487" s="717"/>
      <c r="J487" s="717"/>
      <c r="K487" s="717"/>
      <c r="L487" s="717"/>
      <c r="M487" s="717" t="s">
        <v>2982</v>
      </c>
      <c r="N487" s="717"/>
      <c r="O487" s="717"/>
      <c r="P487" s="717"/>
      <c r="Q487" s="717" t="e">
        <f t="shared" si="60"/>
        <v>#DIV/0!</v>
      </c>
      <c r="R487" s="718" t="e">
        <f t="shared" si="55"/>
        <v>#DIV/0!</v>
      </c>
      <c r="S487" s="276" t="e">
        <f t="shared" si="61"/>
        <v>#DIV/0!</v>
      </c>
      <c r="T487" s="41"/>
    </row>
    <row r="488" spans="1:20" s="44" customFormat="1" ht="32.1" customHeight="1">
      <c r="A488" s="509" t="s">
        <v>2945</v>
      </c>
      <c r="B488" s="511" t="s">
        <v>2986</v>
      </c>
      <c r="C488" s="511" t="s">
        <v>2987</v>
      </c>
      <c r="D488" s="425">
        <v>100</v>
      </c>
      <c r="E488" s="457"/>
      <c r="F488" s="717"/>
      <c r="G488" s="717"/>
      <c r="H488" s="717"/>
      <c r="I488" s="717">
        <v>97.34</v>
      </c>
      <c r="J488" s="717"/>
      <c r="K488" s="717"/>
      <c r="L488" s="717"/>
      <c r="M488" s="717" t="s">
        <v>2982</v>
      </c>
      <c r="N488" s="717"/>
      <c r="O488" s="717" t="s">
        <v>1541</v>
      </c>
      <c r="P488" s="717"/>
      <c r="Q488" s="717">
        <f t="shared" si="60"/>
        <v>97.34</v>
      </c>
      <c r="R488" s="718" t="str">
        <f t="shared" si="55"/>
        <v>NO</v>
      </c>
      <c r="S488" s="276" t="str">
        <f t="shared" si="61"/>
        <v>Inviable Sanitariamente</v>
      </c>
      <c r="T488" s="41"/>
    </row>
    <row r="489" spans="1:20" s="44" customFormat="1" ht="32.1" customHeight="1">
      <c r="A489" s="509" t="s">
        <v>2945</v>
      </c>
      <c r="B489" s="511" t="s">
        <v>2988</v>
      </c>
      <c r="C489" s="511" t="s">
        <v>2989</v>
      </c>
      <c r="D489" s="425">
        <v>106</v>
      </c>
      <c r="E489" s="147"/>
      <c r="F489" s="717"/>
      <c r="G489" s="717"/>
      <c r="H489" s="717"/>
      <c r="I489" s="717" t="s">
        <v>2982</v>
      </c>
      <c r="J489" s="717"/>
      <c r="K489" s="717"/>
      <c r="L489" s="717" t="s">
        <v>2982</v>
      </c>
      <c r="M489" s="717"/>
      <c r="N489" s="717"/>
      <c r="O489" s="717"/>
      <c r="P489" s="717"/>
      <c r="Q489" s="717" t="e">
        <f t="shared" si="60"/>
        <v>#DIV/0!</v>
      </c>
      <c r="R489" s="718" t="e">
        <f t="shared" si="55"/>
        <v>#DIV/0!</v>
      </c>
      <c r="S489" s="276" t="e">
        <f t="shared" si="61"/>
        <v>#DIV/0!</v>
      </c>
      <c r="T489" s="41"/>
    </row>
    <row r="490" spans="1:20" s="44" customFormat="1" ht="32.1" customHeight="1">
      <c r="A490" s="509" t="s">
        <v>2945</v>
      </c>
      <c r="B490" s="511" t="s">
        <v>590</v>
      </c>
      <c r="C490" s="511" t="s">
        <v>2990</v>
      </c>
      <c r="D490" s="425">
        <v>150</v>
      </c>
      <c r="E490" s="147"/>
      <c r="F490" s="717"/>
      <c r="G490" s="717"/>
      <c r="H490" s="717">
        <v>97.34</v>
      </c>
      <c r="I490" s="717"/>
      <c r="J490" s="717"/>
      <c r="K490" s="717" t="s">
        <v>2991</v>
      </c>
      <c r="L490" s="717"/>
      <c r="M490" s="717"/>
      <c r="N490" s="717"/>
      <c r="O490" s="717"/>
      <c r="P490" s="717"/>
      <c r="Q490" s="717">
        <f t="shared" si="60"/>
        <v>97.34</v>
      </c>
      <c r="R490" s="718" t="str">
        <f t="shared" si="55"/>
        <v>NO</v>
      </c>
      <c r="S490" s="276" t="str">
        <f t="shared" si="61"/>
        <v>Inviable Sanitariamente</v>
      </c>
      <c r="T490" s="41"/>
    </row>
    <row r="491" spans="1:20" s="44" customFormat="1" ht="32.1" customHeight="1">
      <c r="A491" s="509" t="s">
        <v>2945</v>
      </c>
      <c r="B491" s="511" t="s">
        <v>2992</v>
      </c>
      <c r="C491" s="511" t="s">
        <v>2993</v>
      </c>
      <c r="D491" s="425">
        <v>70</v>
      </c>
      <c r="E491" s="147"/>
      <c r="F491" s="717"/>
      <c r="G491" s="717"/>
      <c r="H491" s="717"/>
      <c r="I491" s="717">
        <v>97.34</v>
      </c>
      <c r="J491" s="717"/>
      <c r="K491" s="717"/>
      <c r="L491" s="717"/>
      <c r="M491" s="717"/>
      <c r="N491" s="717" t="s">
        <v>2982</v>
      </c>
      <c r="O491" s="717"/>
      <c r="P491" s="717"/>
      <c r="Q491" s="717">
        <f t="shared" si="60"/>
        <v>97.34</v>
      </c>
      <c r="R491" s="718" t="str">
        <f t="shared" si="55"/>
        <v>NO</v>
      </c>
      <c r="S491" s="276" t="str">
        <f t="shared" si="61"/>
        <v>Inviable Sanitariamente</v>
      </c>
      <c r="T491" s="41"/>
    </row>
    <row r="492" spans="1:20" s="44" customFormat="1" ht="32.1" customHeight="1">
      <c r="A492" s="509" t="s">
        <v>2945</v>
      </c>
      <c r="B492" s="511" t="s">
        <v>2994</v>
      </c>
      <c r="C492" s="511" t="s">
        <v>2995</v>
      </c>
      <c r="D492" s="425">
        <v>65</v>
      </c>
      <c r="E492" s="147"/>
      <c r="F492" s="717"/>
      <c r="G492" s="717"/>
      <c r="H492" s="717">
        <v>96.38</v>
      </c>
      <c r="I492" s="717"/>
      <c r="J492" s="717"/>
      <c r="K492" s="717"/>
      <c r="L492" s="717"/>
      <c r="M492" s="717" t="s">
        <v>2991</v>
      </c>
      <c r="N492" s="717"/>
      <c r="O492" s="717"/>
      <c r="P492" s="717"/>
      <c r="Q492" s="717">
        <f t="shared" si="60"/>
        <v>96.38</v>
      </c>
      <c r="R492" s="718" t="str">
        <f t="shared" si="55"/>
        <v>NO</v>
      </c>
      <c r="S492" s="276" t="str">
        <f t="shared" si="61"/>
        <v>Inviable Sanitariamente</v>
      </c>
      <c r="T492" s="41"/>
    </row>
    <row r="493" spans="1:20" s="44" customFormat="1" ht="32.1" customHeight="1">
      <c r="A493" s="509" t="s">
        <v>2945</v>
      </c>
      <c r="B493" s="511" t="s">
        <v>2996</v>
      </c>
      <c r="C493" s="511" t="s">
        <v>2997</v>
      </c>
      <c r="D493" s="432">
        <v>84</v>
      </c>
      <c r="E493" s="147"/>
      <c r="F493" s="717"/>
      <c r="G493" s="717"/>
      <c r="H493" s="717"/>
      <c r="I493" s="717">
        <v>97.34</v>
      </c>
      <c r="J493" s="717"/>
      <c r="K493" s="717"/>
      <c r="L493" s="717" t="s">
        <v>2991</v>
      </c>
      <c r="M493" s="717"/>
      <c r="N493" s="717"/>
      <c r="O493" s="717"/>
      <c r="P493" s="717"/>
      <c r="Q493" s="717">
        <f t="shared" si="60"/>
        <v>97.34</v>
      </c>
      <c r="R493" s="718" t="str">
        <f t="shared" si="55"/>
        <v>NO</v>
      </c>
      <c r="S493" s="276" t="str">
        <f t="shared" si="61"/>
        <v>Inviable Sanitariamente</v>
      </c>
      <c r="T493" s="41"/>
    </row>
    <row r="494" spans="1:20" s="44" customFormat="1" ht="32.1" customHeight="1">
      <c r="A494" s="509" t="s">
        <v>2945</v>
      </c>
      <c r="B494" s="511" t="s">
        <v>2998</v>
      </c>
      <c r="C494" s="511" t="s">
        <v>2999</v>
      </c>
      <c r="D494" s="425">
        <v>68</v>
      </c>
      <c r="E494" s="147"/>
      <c r="F494" s="717"/>
      <c r="G494" s="717"/>
      <c r="H494" s="717">
        <v>97.34</v>
      </c>
      <c r="I494" s="717"/>
      <c r="J494" s="717"/>
      <c r="K494" s="717"/>
      <c r="L494" s="717" t="s">
        <v>2991</v>
      </c>
      <c r="M494" s="717"/>
      <c r="N494" s="717"/>
      <c r="O494" s="717"/>
      <c r="P494" s="717"/>
      <c r="Q494" s="717">
        <f t="shared" si="60"/>
        <v>97.34</v>
      </c>
      <c r="R494" s="718" t="str">
        <f t="shared" si="55"/>
        <v>NO</v>
      </c>
      <c r="S494" s="276" t="str">
        <f t="shared" si="61"/>
        <v>Inviable Sanitariamente</v>
      </c>
      <c r="T494" s="41"/>
    </row>
    <row r="495" spans="1:20" s="44" customFormat="1" ht="32.1" customHeight="1">
      <c r="A495" s="509" t="s">
        <v>2945</v>
      </c>
      <c r="B495" s="509" t="s">
        <v>3000</v>
      </c>
      <c r="C495" s="544" t="s">
        <v>3001</v>
      </c>
      <c r="D495" s="254">
        <v>250</v>
      </c>
      <c r="E495" s="458"/>
      <c r="F495" s="717"/>
      <c r="G495" s="717"/>
      <c r="H495" s="717"/>
      <c r="I495" s="717"/>
      <c r="J495" s="717">
        <v>70.790000000000006</v>
      </c>
      <c r="K495" s="717"/>
      <c r="L495" s="717"/>
      <c r="M495" s="717" t="s">
        <v>2982</v>
      </c>
      <c r="N495" s="717"/>
      <c r="O495" s="717"/>
      <c r="P495" s="717"/>
      <c r="Q495" s="717">
        <f t="shared" si="60"/>
        <v>70.790000000000006</v>
      </c>
      <c r="R495" s="718" t="str">
        <f t="shared" ref="R495:R521" si="1699">IF(Q495&lt;5,"SI","NO")</f>
        <v>NO</v>
      </c>
      <c r="S495" s="276" t="str">
        <f t="shared" si="61"/>
        <v>Alto</v>
      </c>
      <c r="T495" s="41"/>
    </row>
    <row r="496" spans="1:20" s="44" customFormat="1" ht="32.1" customHeight="1">
      <c r="A496" s="509" t="s">
        <v>2945</v>
      </c>
      <c r="B496" s="509" t="s">
        <v>3002</v>
      </c>
      <c r="C496" s="544" t="s">
        <v>2995</v>
      </c>
      <c r="D496" s="254">
        <v>250</v>
      </c>
      <c r="E496" s="458"/>
      <c r="F496" s="717"/>
      <c r="G496" s="717"/>
      <c r="H496" s="717"/>
      <c r="I496" s="717"/>
      <c r="J496" s="717">
        <v>70.790000000000006</v>
      </c>
      <c r="K496" s="717"/>
      <c r="L496" s="717"/>
      <c r="M496" s="717" t="s">
        <v>2991</v>
      </c>
      <c r="N496" s="717"/>
      <c r="O496" s="717"/>
      <c r="P496" s="717"/>
      <c r="Q496" s="717">
        <f t="shared" si="60"/>
        <v>70.790000000000006</v>
      </c>
      <c r="R496" s="718" t="str">
        <f t="shared" si="1699"/>
        <v>NO</v>
      </c>
      <c r="S496" s="276" t="str">
        <f t="shared" si="61"/>
        <v>Alto</v>
      </c>
      <c r="T496" s="41"/>
    </row>
    <row r="497" spans="1:20" s="44" customFormat="1" ht="32.1" customHeight="1">
      <c r="A497" s="509" t="s">
        <v>3003</v>
      </c>
      <c r="B497" s="511" t="s">
        <v>3004</v>
      </c>
      <c r="C497" s="511" t="s">
        <v>3005</v>
      </c>
      <c r="D497" s="265">
        <v>30</v>
      </c>
      <c r="E497" s="443"/>
      <c r="F497" s="717"/>
      <c r="G497" s="717"/>
      <c r="H497" s="717"/>
      <c r="I497" s="717"/>
      <c r="J497" s="717"/>
      <c r="K497" s="717"/>
      <c r="L497" s="717"/>
      <c r="M497" s="717">
        <v>70.8</v>
      </c>
      <c r="N497" s="717"/>
      <c r="O497" s="717"/>
      <c r="P497" s="717"/>
      <c r="Q497" s="717">
        <f>AVERAGE(E497:P497)</f>
        <v>70.8</v>
      </c>
      <c r="R497" s="718" t="str">
        <f t="shared" si="1699"/>
        <v>NO</v>
      </c>
      <c r="S497" s="276" t="str">
        <f>IF(Q497&lt;5,"Sin Riesgo",IF(Q497 &lt;=14,"Bajo",IF(Q497&lt;=35,"Medio",IF(Q497&lt;=80,"Alto","Inviable Sanitariamente"))))</f>
        <v>Alto</v>
      </c>
      <c r="T497" s="41"/>
    </row>
    <row r="498" spans="1:20" s="44" customFormat="1" ht="32.1" customHeight="1">
      <c r="A498" s="509" t="s">
        <v>3003</v>
      </c>
      <c r="B498" s="511" t="s">
        <v>3006</v>
      </c>
      <c r="C498" s="511" t="s">
        <v>3007</v>
      </c>
      <c r="D498" s="265">
        <v>25</v>
      </c>
      <c r="E498" s="443"/>
      <c r="F498" s="717"/>
      <c r="G498" s="717"/>
      <c r="H498" s="717"/>
      <c r="I498" s="717"/>
      <c r="J498" s="717"/>
      <c r="K498" s="717"/>
      <c r="L498" s="717"/>
      <c r="M498" s="717">
        <v>97.35</v>
      </c>
      <c r="N498" s="717"/>
      <c r="O498" s="717"/>
      <c r="P498" s="717"/>
      <c r="Q498" s="717">
        <f t="shared" ref="Q498:Q510" si="1700">AVERAGE(E498:P498)</f>
        <v>97.35</v>
      </c>
      <c r="R498" s="718" t="str">
        <f t="shared" si="1699"/>
        <v>NO</v>
      </c>
      <c r="S498" s="276" t="str">
        <f>IF(Q498&lt;5,"Sin Riesgo",IF(Q498 &lt;=14,"Bajo",IF(Q498&lt;=35,"Medio",IF(Q498&lt;=80,"Alto","Inviable Sanitariamente"))))</f>
        <v>Inviable Sanitariamente</v>
      </c>
      <c r="T498" s="41"/>
    </row>
    <row r="499" spans="1:20" s="44" customFormat="1" ht="32.1" customHeight="1">
      <c r="A499" s="509" t="s">
        <v>3003</v>
      </c>
      <c r="B499" s="511" t="s">
        <v>3008</v>
      </c>
      <c r="C499" s="511" t="s">
        <v>3009</v>
      </c>
      <c r="D499" s="265">
        <v>45</v>
      </c>
      <c r="E499" s="443"/>
      <c r="F499" s="717"/>
      <c r="G499" s="717"/>
      <c r="H499" s="717"/>
      <c r="I499" s="717">
        <v>97.35</v>
      </c>
      <c r="J499" s="717"/>
      <c r="K499" s="717"/>
      <c r="L499" s="717"/>
      <c r="M499" s="717"/>
      <c r="N499" s="717">
        <v>97.4</v>
      </c>
      <c r="O499" s="717"/>
      <c r="P499" s="717"/>
      <c r="Q499" s="717">
        <f t="shared" si="1700"/>
        <v>97.375</v>
      </c>
      <c r="R499" s="718" t="str">
        <f t="shared" si="1699"/>
        <v>NO</v>
      </c>
      <c r="S499" s="276" t="str">
        <f t="shared" ref="S499:S510" si="1701">IF(Q499&lt;5,"Sin Riesgo",IF(Q499 &lt;=14,"Bajo",IF(Q499&lt;=35,"Medio",IF(Q499&lt;=80,"Alto","Inviable Sanitariamente"))))</f>
        <v>Inviable Sanitariamente</v>
      </c>
      <c r="T499" s="41"/>
    </row>
    <row r="500" spans="1:20" s="44" customFormat="1" ht="32.1" customHeight="1">
      <c r="A500" s="509" t="s">
        <v>3003</v>
      </c>
      <c r="B500" s="511" t="s">
        <v>109</v>
      </c>
      <c r="C500" s="511" t="s">
        <v>3010</v>
      </c>
      <c r="D500" s="265">
        <v>73</v>
      </c>
      <c r="E500" s="443"/>
      <c r="F500" s="717"/>
      <c r="G500" s="717"/>
      <c r="H500" s="717">
        <v>97.35</v>
      </c>
      <c r="I500" s="717"/>
      <c r="J500" s="717"/>
      <c r="K500" s="717"/>
      <c r="L500" s="717"/>
      <c r="M500" s="717"/>
      <c r="N500" s="717"/>
      <c r="O500" s="717"/>
      <c r="P500" s="717"/>
      <c r="Q500" s="717">
        <f t="shared" si="1700"/>
        <v>97.35</v>
      </c>
      <c r="R500" s="718" t="str">
        <f t="shared" si="1699"/>
        <v>NO</v>
      </c>
      <c r="S500" s="276" t="str">
        <f t="shared" si="1701"/>
        <v>Inviable Sanitariamente</v>
      </c>
      <c r="T500" s="41"/>
    </row>
    <row r="501" spans="1:20" s="44" customFormat="1" ht="32.1" customHeight="1">
      <c r="A501" s="509" t="s">
        <v>3003</v>
      </c>
      <c r="B501" s="511" t="s">
        <v>3011</v>
      </c>
      <c r="C501" s="511" t="s">
        <v>3012</v>
      </c>
      <c r="D501" s="265">
        <v>160</v>
      </c>
      <c r="E501" s="443"/>
      <c r="F501" s="717"/>
      <c r="G501" s="717"/>
      <c r="H501" s="717">
        <v>0</v>
      </c>
      <c r="I501" s="717"/>
      <c r="J501" s="717"/>
      <c r="K501" s="717"/>
      <c r="L501" s="717"/>
      <c r="M501" s="717"/>
      <c r="N501" s="717">
        <v>26.55</v>
      </c>
      <c r="O501" s="717"/>
      <c r="P501" s="717"/>
      <c r="Q501" s="717">
        <f t="shared" si="1700"/>
        <v>13.275</v>
      </c>
      <c r="R501" s="718" t="str">
        <f t="shared" si="1699"/>
        <v>NO</v>
      </c>
      <c r="S501" s="276" t="str">
        <f t="shared" si="1701"/>
        <v>Bajo</v>
      </c>
      <c r="T501" s="41"/>
    </row>
    <row r="502" spans="1:20" s="44" customFormat="1" ht="32.1" customHeight="1">
      <c r="A502" s="509" t="s">
        <v>3003</v>
      </c>
      <c r="B502" s="511" t="s">
        <v>3013</v>
      </c>
      <c r="C502" s="511" t="s">
        <v>3014</v>
      </c>
      <c r="D502" s="265">
        <v>71</v>
      </c>
      <c r="E502" s="443"/>
      <c r="F502" s="717"/>
      <c r="G502" s="717"/>
      <c r="H502" s="717"/>
      <c r="I502" s="717"/>
      <c r="J502" s="717"/>
      <c r="K502" s="717"/>
      <c r="L502" s="717"/>
      <c r="M502" s="717">
        <v>97.35</v>
      </c>
      <c r="N502" s="717"/>
      <c r="O502" s="717"/>
      <c r="P502" s="717"/>
      <c r="Q502" s="717">
        <f t="shared" si="1700"/>
        <v>97.35</v>
      </c>
      <c r="R502" s="718" t="str">
        <f t="shared" si="1699"/>
        <v>NO</v>
      </c>
      <c r="S502" s="276" t="str">
        <f t="shared" si="1701"/>
        <v>Inviable Sanitariamente</v>
      </c>
      <c r="T502" s="41"/>
    </row>
    <row r="503" spans="1:20" s="44" customFormat="1" ht="32.1" customHeight="1">
      <c r="A503" s="509" t="s">
        <v>3003</v>
      </c>
      <c r="B503" s="511" t="s">
        <v>3015</v>
      </c>
      <c r="C503" s="511" t="s">
        <v>3016</v>
      </c>
      <c r="D503" s="265">
        <v>43</v>
      </c>
      <c r="E503" s="443"/>
      <c r="F503" s="717"/>
      <c r="G503" s="717"/>
      <c r="H503" s="717"/>
      <c r="I503" s="717">
        <v>97.35</v>
      </c>
      <c r="J503" s="717"/>
      <c r="K503" s="717"/>
      <c r="L503" s="717"/>
      <c r="M503" s="717"/>
      <c r="N503" s="717">
        <v>97.35</v>
      </c>
      <c r="O503" s="717"/>
      <c r="P503" s="717"/>
      <c r="Q503" s="717">
        <f t="shared" si="1700"/>
        <v>97.35</v>
      </c>
      <c r="R503" s="718" t="str">
        <f t="shared" si="1699"/>
        <v>NO</v>
      </c>
      <c r="S503" s="276" t="str">
        <f t="shared" si="1701"/>
        <v>Inviable Sanitariamente</v>
      </c>
      <c r="T503" s="41"/>
    </row>
    <row r="504" spans="1:20" s="44" customFormat="1" ht="32.1" customHeight="1">
      <c r="A504" s="509" t="s">
        <v>3003</v>
      </c>
      <c r="B504" s="511" t="s">
        <v>1421</v>
      </c>
      <c r="C504" s="511" t="s">
        <v>3017</v>
      </c>
      <c r="D504" s="265">
        <v>58</v>
      </c>
      <c r="E504" s="443"/>
      <c r="F504" s="717"/>
      <c r="G504" s="717"/>
      <c r="H504" s="717"/>
      <c r="I504" s="717"/>
      <c r="J504" s="717"/>
      <c r="K504" s="717"/>
      <c r="L504" s="717"/>
      <c r="M504" s="717">
        <v>70.8</v>
      </c>
      <c r="N504" s="717"/>
      <c r="O504" s="717"/>
      <c r="P504" s="717"/>
      <c r="Q504" s="717">
        <f t="shared" si="1700"/>
        <v>70.8</v>
      </c>
      <c r="R504" s="718" t="str">
        <f t="shared" si="1699"/>
        <v>NO</v>
      </c>
      <c r="S504" s="276" t="str">
        <f t="shared" si="1701"/>
        <v>Alto</v>
      </c>
      <c r="T504" s="41"/>
    </row>
    <row r="505" spans="1:20" s="44" customFormat="1" ht="32.1" customHeight="1">
      <c r="A505" s="509" t="s">
        <v>3003</v>
      </c>
      <c r="B505" s="511" t="s">
        <v>3018</v>
      </c>
      <c r="C505" s="511" t="s">
        <v>3019</v>
      </c>
      <c r="D505" s="265">
        <v>70</v>
      </c>
      <c r="E505" s="443"/>
      <c r="F505" s="717"/>
      <c r="G505" s="717"/>
      <c r="H505" s="717">
        <v>97.35</v>
      </c>
      <c r="I505" s="717"/>
      <c r="J505" s="717"/>
      <c r="K505" s="717"/>
      <c r="L505" s="717"/>
      <c r="M505" s="717"/>
      <c r="N505" s="717">
        <v>97.4</v>
      </c>
      <c r="O505" s="717"/>
      <c r="P505" s="717"/>
      <c r="Q505" s="717">
        <f t="shared" si="1700"/>
        <v>97.375</v>
      </c>
      <c r="R505" s="718" t="str">
        <f t="shared" si="1699"/>
        <v>NO</v>
      </c>
      <c r="S505" s="276" t="str">
        <f t="shared" si="1701"/>
        <v>Inviable Sanitariamente</v>
      </c>
      <c r="T505" s="41"/>
    </row>
    <row r="506" spans="1:20" s="44" customFormat="1" ht="32.1" customHeight="1">
      <c r="A506" s="509" t="s">
        <v>3003</v>
      </c>
      <c r="B506" s="511" t="s">
        <v>2853</v>
      </c>
      <c r="C506" s="511" t="s">
        <v>3020</v>
      </c>
      <c r="D506" s="265">
        <v>25</v>
      </c>
      <c r="E506" s="443"/>
      <c r="F506" s="717"/>
      <c r="G506" s="717"/>
      <c r="H506" s="717"/>
      <c r="I506" s="717">
        <v>97.35</v>
      </c>
      <c r="J506" s="717"/>
      <c r="K506" s="717"/>
      <c r="L506" s="717"/>
      <c r="M506" s="717"/>
      <c r="N506" s="717"/>
      <c r="O506" s="717"/>
      <c r="P506" s="717"/>
      <c r="Q506" s="717">
        <f t="shared" si="1700"/>
        <v>97.35</v>
      </c>
      <c r="R506" s="718" t="str">
        <f t="shared" si="1699"/>
        <v>NO</v>
      </c>
      <c r="S506" s="276" t="str">
        <f t="shared" si="1701"/>
        <v>Inviable Sanitariamente</v>
      </c>
      <c r="T506" s="41"/>
    </row>
    <row r="507" spans="1:20" s="44" customFormat="1" ht="32.1" customHeight="1">
      <c r="A507" s="509" t="s">
        <v>3003</v>
      </c>
      <c r="B507" s="511" t="s">
        <v>2525</v>
      </c>
      <c r="C507" s="511" t="s">
        <v>3021</v>
      </c>
      <c r="D507" s="265">
        <v>24</v>
      </c>
      <c r="E507" s="443"/>
      <c r="F507" s="717"/>
      <c r="G507" s="717"/>
      <c r="H507" s="717"/>
      <c r="I507" s="717"/>
      <c r="J507" s="717"/>
      <c r="K507" s="717"/>
      <c r="L507" s="717"/>
      <c r="M507" s="717"/>
      <c r="N507" s="717"/>
      <c r="O507" s="717">
        <v>97.35</v>
      </c>
      <c r="P507" s="717"/>
      <c r="Q507" s="717">
        <f t="shared" si="1700"/>
        <v>97.35</v>
      </c>
      <c r="R507" s="718" t="str">
        <f t="shared" si="1699"/>
        <v>NO</v>
      </c>
      <c r="S507" s="276" t="str">
        <f t="shared" si="1701"/>
        <v>Inviable Sanitariamente</v>
      </c>
      <c r="T507" s="41"/>
    </row>
    <row r="508" spans="1:20" s="44" customFormat="1" ht="32.1" customHeight="1">
      <c r="A508" s="509" t="s">
        <v>3003</v>
      </c>
      <c r="B508" s="511" t="s">
        <v>3022</v>
      </c>
      <c r="C508" s="511" t="s">
        <v>3023</v>
      </c>
      <c r="D508" s="265">
        <v>28</v>
      </c>
      <c r="E508" s="443"/>
      <c r="F508" s="717"/>
      <c r="G508" s="717"/>
      <c r="H508" s="717"/>
      <c r="I508" s="717"/>
      <c r="J508" s="717"/>
      <c r="K508" s="717"/>
      <c r="L508" s="717"/>
      <c r="M508" s="717">
        <v>97.35</v>
      </c>
      <c r="N508" s="717"/>
      <c r="O508" s="717">
        <v>97.35</v>
      </c>
      <c r="P508" s="717"/>
      <c r="Q508" s="717">
        <f t="shared" si="1700"/>
        <v>97.35</v>
      </c>
      <c r="R508" s="718" t="str">
        <f t="shared" si="1699"/>
        <v>NO</v>
      </c>
      <c r="S508" s="276" t="str">
        <f t="shared" si="1701"/>
        <v>Inviable Sanitariamente</v>
      </c>
      <c r="T508" s="41"/>
    </row>
    <row r="509" spans="1:20" s="44" customFormat="1" ht="32.1" customHeight="1">
      <c r="A509" s="509" t="s">
        <v>3003</v>
      </c>
      <c r="B509" s="511" t="s">
        <v>3024</v>
      </c>
      <c r="C509" s="511" t="s">
        <v>3025</v>
      </c>
      <c r="D509" s="265">
        <v>95</v>
      </c>
      <c r="E509" s="443"/>
      <c r="F509" s="717"/>
      <c r="G509" s="717"/>
      <c r="H509" s="717"/>
      <c r="I509" s="717"/>
      <c r="J509" s="717"/>
      <c r="K509" s="717"/>
      <c r="L509" s="717"/>
      <c r="M509" s="717">
        <v>97.35</v>
      </c>
      <c r="N509" s="717"/>
      <c r="O509" s="717"/>
      <c r="P509" s="717"/>
      <c r="Q509" s="717">
        <f>AVERAGE(E509:P509)</f>
        <v>97.35</v>
      </c>
      <c r="R509" s="718" t="str">
        <f>IF(Q509&lt;5,"SI","NO")</f>
        <v>NO</v>
      </c>
      <c r="S509" s="276" t="str">
        <f>IF(Q509&lt;5,"Sin Riesgo",IF(Q509 &lt;=14,"Bajo",IF(Q509&lt;=35,"Medio",IF(Q509&lt;=80,"Alto","Inviable Sanitariamente"))))</f>
        <v>Inviable Sanitariamente</v>
      </c>
      <c r="T509" s="41"/>
    </row>
    <row r="510" spans="1:20" s="44" customFormat="1" ht="32.1" customHeight="1">
      <c r="A510" s="509" t="s">
        <v>3003</v>
      </c>
      <c r="B510" s="511" t="s">
        <v>123</v>
      </c>
      <c r="C510" s="511" t="s">
        <v>3026</v>
      </c>
      <c r="D510" s="441">
        <v>16</v>
      </c>
      <c r="E510" s="443"/>
      <c r="F510" s="717"/>
      <c r="G510" s="717"/>
      <c r="H510" s="717"/>
      <c r="I510" s="717">
        <v>97.35</v>
      </c>
      <c r="J510" s="717"/>
      <c r="K510" s="717"/>
      <c r="L510" s="717"/>
      <c r="M510" s="717"/>
      <c r="N510" s="717"/>
      <c r="O510" s="717">
        <v>70.8</v>
      </c>
      <c r="P510" s="717"/>
      <c r="Q510" s="717">
        <f t="shared" si="1700"/>
        <v>84.074999999999989</v>
      </c>
      <c r="R510" s="718" t="str">
        <f t="shared" si="1699"/>
        <v>NO</v>
      </c>
      <c r="S510" s="276" t="str">
        <f t="shared" si="1701"/>
        <v>Inviable Sanitariamente</v>
      </c>
      <c r="T510" s="41"/>
    </row>
    <row r="511" spans="1:20" s="44" customFormat="1" ht="32.1" customHeight="1">
      <c r="A511" s="509" t="s">
        <v>3027</v>
      </c>
      <c r="B511" s="511" t="s">
        <v>3028</v>
      </c>
      <c r="C511" s="511" t="s">
        <v>3029</v>
      </c>
      <c r="D511" s="406">
        <v>268</v>
      </c>
      <c r="E511" s="451"/>
      <c r="F511" s="717"/>
      <c r="G511" s="717"/>
      <c r="H511" s="717"/>
      <c r="I511" s="717">
        <v>0</v>
      </c>
      <c r="J511" s="717">
        <v>0</v>
      </c>
      <c r="K511" s="717"/>
      <c r="L511" s="717">
        <v>0</v>
      </c>
      <c r="M511" s="717">
        <v>0</v>
      </c>
      <c r="N511" s="717">
        <v>0</v>
      </c>
      <c r="O511" s="717"/>
      <c r="P511" s="717"/>
      <c r="Q511" s="717">
        <f>AVERAGE(E511:P511)</f>
        <v>0</v>
      </c>
      <c r="R511" s="718" t="str">
        <f t="shared" si="1699"/>
        <v>SI</v>
      </c>
      <c r="S511" s="276" t="str">
        <f>IF(Q511&lt;5,"Sin Riesgo",IF(Q511 &lt;=14,"Bajo",IF(Q511&lt;=35,"Medio",IF(Q511&lt;=80,"Alto","Inviable Sanitariamente"))))</f>
        <v>Sin Riesgo</v>
      </c>
      <c r="T511" s="41"/>
    </row>
    <row r="512" spans="1:20" s="44" customFormat="1" ht="32.1" customHeight="1">
      <c r="A512" s="509" t="s">
        <v>3027</v>
      </c>
      <c r="B512" s="511" t="s">
        <v>3030</v>
      </c>
      <c r="C512" s="511" t="s">
        <v>3031</v>
      </c>
      <c r="D512" s="406">
        <v>128</v>
      </c>
      <c r="E512" s="451"/>
      <c r="F512" s="717"/>
      <c r="G512" s="717"/>
      <c r="H512" s="717"/>
      <c r="I512" s="717">
        <v>24</v>
      </c>
      <c r="J512" s="717"/>
      <c r="K512" s="717">
        <v>64</v>
      </c>
      <c r="L512" s="717"/>
      <c r="M512" s="717"/>
      <c r="N512" s="717"/>
      <c r="O512" s="717"/>
      <c r="P512" s="717"/>
      <c r="Q512" s="717">
        <f t="shared" ref="Q512:Q521" si="1702">AVERAGE(E512:P512)</f>
        <v>44</v>
      </c>
      <c r="R512" s="718" t="str">
        <f t="shared" si="1699"/>
        <v>NO</v>
      </c>
      <c r="S512" s="276" t="str">
        <f>IF(Q512&lt;5,"Sin Riesgo",IF(Q512 &lt;=14,"Bajo",IF(Q512&lt;=35,"Medio",IF(Q512&lt;=80,"Alto","Inviable Sanitariamente"))))</f>
        <v>Alto</v>
      </c>
      <c r="T512" s="41"/>
    </row>
    <row r="513" spans="1:20" s="44" customFormat="1" ht="32.1" customHeight="1">
      <c r="A513" s="509" t="s">
        <v>3027</v>
      </c>
      <c r="B513" s="511" t="s">
        <v>1305</v>
      </c>
      <c r="C513" s="511" t="s">
        <v>3032</v>
      </c>
      <c r="D513" s="406">
        <v>1200</v>
      </c>
      <c r="E513" s="451"/>
      <c r="F513" s="717"/>
      <c r="G513" s="717"/>
      <c r="H513" s="717"/>
      <c r="I513" s="717">
        <v>0</v>
      </c>
      <c r="J513" s="717">
        <v>0</v>
      </c>
      <c r="K513" s="717"/>
      <c r="L513" s="717"/>
      <c r="M513" s="717"/>
      <c r="N513" s="717"/>
      <c r="O513" s="717"/>
      <c r="P513" s="717"/>
      <c r="Q513" s="717">
        <f t="shared" si="1702"/>
        <v>0</v>
      </c>
      <c r="R513" s="718" t="str">
        <f t="shared" si="1699"/>
        <v>SI</v>
      </c>
      <c r="S513" s="276" t="str">
        <f t="shared" ref="S513:S521" si="1703">IF(Q513&lt;5,"Sin Riesgo",IF(Q513 &lt;=14,"Bajo",IF(Q513&lt;=35,"Medio",IF(Q513&lt;=80,"Alto","Inviable Sanitariamente"))))</f>
        <v>Sin Riesgo</v>
      </c>
      <c r="T513" s="41"/>
    </row>
    <row r="514" spans="1:20" s="44" customFormat="1" ht="32.1" customHeight="1">
      <c r="A514" s="509" t="s">
        <v>3027</v>
      </c>
      <c r="B514" s="511" t="s">
        <v>881</v>
      </c>
      <c r="C514" s="511" t="s">
        <v>3033</v>
      </c>
      <c r="D514" s="406">
        <v>127</v>
      </c>
      <c r="E514" s="451"/>
      <c r="F514" s="717"/>
      <c r="G514" s="717"/>
      <c r="H514" s="717"/>
      <c r="I514" s="717">
        <v>89.43</v>
      </c>
      <c r="J514" s="717">
        <v>0</v>
      </c>
      <c r="K514" s="717"/>
      <c r="L514" s="717"/>
      <c r="M514" s="717"/>
      <c r="N514" s="717"/>
      <c r="O514" s="717"/>
      <c r="P514" s="717"/>
      <c r="Q514" s="717">
        <f t="shared" si="1702"/>
        <v>44.715000000000003</v>
      </c>
      <c r="R514" s="718" t="str">
        <f t="shared" si="1699"/>
        <v>NO</v>
      </c>
      <c r="S514" s="276" t="str">
        <f t="shared" si="1703"/>
        <v>Alto</v>
      </c>
      <c r="T514" s="41"/>
    </row>
    <row r="515" spans="1:20" s="44" customFormat="1" ht="32.1" customHeight="1">
      <c r="A515" s="509" t="s">
        <v>3027</v>
      </c>
      <c r="B515" s="511" t="s">
        <v>3034</v>
      </c>
      <c r="C515" s="511" t="s">
        <v>3035</v>
      </c>
      <c r="D515" s="406">
        <v>78</v>
      </c>
      <c r="E515" s="451"/>
      <c r="F515" s="717"/>
      <c r="G515" s="717"/>
      <c r="H515" s="717"/>
      <c r="I515" s="717">
        <v>97.65</v>
      </c>
      <c r="J515" s="717">
        <v>24</v>
      </c>
      <c r="K515" s="717"/>
      <c r="L515" s="717"/>
      <c r="M515" s="717"/>
      <c r="N515" s="717"/>
      <c r="O515" s="717"/>
      <c r="P515" s="717"/>
      <c r="Q515" s="717">
        <f t="shared" si="1702"/>
        <v>60.825000000000003</v>
      </c>
      <c r="R515" s="718" t="str">
        <f t="shared" si="1699"/>
        <v>NO</v>
      </c>
      <c r="S515" s="276" t="str">
        <f t="shared" si="1703"/>
        <v>Alto</v>
      </c>
      <c r="T515" s="41"/>
    </row>
    <row r="516" spans="1:20" s="44" customFormat="1" ht="32.1" customHeight="1">
      <c r="A516" s="509" t="s">
        <v>3027</v>
      </c>
      <c r="B516" s="511" t="s">
        <v>814</v>
      </c>
      <c r="C516" s="511" t="s">
        <v>3036</v>
      </c>
      <c r="D516" s="406">
        <v>179</v>
      </c>
      <c r="E516" s="451"/>
      <c r="F516" s="717"/>
      <c r="G516" s="717"/>
      <c r="H516" s="717"/>
      <c r="I516" s="717">
        <v>76</v>
      </c>
      <c r="J516" s="717">
        <v>66.400000000000006</v>
      </c>
      <c r="K516" s="717"/>
      <c r="L516" s="717"/>
      <c r="M516" s="717"/>
      <c r="N516" s="717"/>
      <c r="O516" s="717"/>
      <c r="P516" s="717"/>
      <c r="Q516" s="717">
        <f t="shared" si="1702"/>
        <v>71.2</v>
      </c>
      <c r="R516" s="718" t="str">
        <f t="shared" si="1699"/>
        <v>NO</v>
      </c>
      <c r="S516" s="276" t="str">
        <f t="shared" si="1703"/>
        <v>Alto</v>
      </c>
      <c r="T516" s="41"/>
    </row>
    <row r="517" spans="1:20" s="44" customFormat="1" ht="32.1" customHeight="1">
      <c r="A517" s="509" t="s">
        <v>3027</v>
      </c>
      <c r="B517" s="511" t="s">
        <v>3037</v>
      </c>
      <c r="C517" s="511" t="s">
        <v>3038</v>
      </c>
      <c r="D517" s="406">
        <v>54</v>
      </c>
      <c r="E517" s="451"/>
      <c r="F517" s="717"/>
      <c r="G517" s="717"/>
      <c r="H517" s="717"/>
      <c r="I517" s="717">
        <v>0</v>
      </c>
      <c r="J517" s="717">
        <v>0</v>
      </c>
      <c r="K517" s="717"/>
      <c r="L517" s="717"/>
      <c r="M517" s="717"/>
      <c r="N517" s="717"/>
      <c r="O517" s="717"/>
      <c r="P517" s="717"/>
      <c r="Q517" s="717">
        <f t="shared" si="1702"/>
        <v>0</v>
      </c>
      <c r="R517" s="718" t="str">
        <f t="shared" si="1699"/>
        <v>SI</v>
      </c>
      <c r="S517" s="276" t="str">
        <f t="shared" si="1703"/>
        <v>Sin Riesgo</v>
      </c>
      <c r="T517" s="41"/>
    </row>
    <row r="518" spans="1:20" s="44" customFormat="1" ht="32.1" customHeight="1">
      <c r="A518" s="509" t="s">
        <v>3027</v>
      </c>
      <c r="B518" s="511" t="s">
        <v>3039</v>
      </c>
      <c r="C518" s="511" t="s">
        <v>3040</v>
      </c>
      <c r="D518" s="406">
        <v>79</v>
      </c>
      <c r="E518" s="451"/>
      <c r="F518" s="717"/>
      <c r="G518" s="717"/>
      <c r="H518" s="717"/>
      <c r="I518" s="717">
        <v>88</v>
      </c>
      <c r="J518" s="717">
        <v>64</v>
      </c>
      <c r="K518" s="717"/>
      <c r="L518" s="717"/>
      <c r="M518" s="717"/>
      <c r="N518" s="717"/>
      <c r="O518" s="717"/>
      <c r="P518" s="717"/>
      <c r="Q518" s="717">
        <f t="shared" si="1702"/>
        <v>76</v>
      </c>
      <c r="R518" s="718" t="str">
        <f t="shared" si="1699"/>
        <v>NO</v>
      </c>
      <c r="S518" s="276" t="str">
        <f t="shared" si="1703"/>
        <v>Alto</v>
      </c>
      <c r="T518" s="41"/>
    </row>
    <row r="519" spans="1:20" s="44" customFormat="1" ht="32.1" customHeight="1">
      <c r="A519" s="509" t="s">
        <v>3027</v>
      </c>
      <c r="B519" s="511" t="s">
        <v>3041</v>
      </c>
      <c r="C519" s="511" t="s">
        <v>3042</v>
      </c>
      <c r="D519" s="406">
        <v>17</v>
      </c>
      <c r="E519" s="451"/>
      <c r="F519" s="717"/>
      <c r="G519" s="717"/>
      <c r="H519" s="717"/>
      <c r="I519" s="717">
        <v>76.56</v>
      </c>
      <c r="J519" s="717">
        <v>88</v>
      </c>
      <c r="K519" s="717"/>
      <c r="L519" s="717"/>
      <c r="M519" s="717"/>
      <c r="N519" s="717"/>
      <c r="O519" s="717"/>
      <c r="P519" s="717"/>
      <c r="Q519" s="717">
        <f t="shared" si="1702"/>
        <v>82.28</v>
      </c>
      <c r="R519" s="718" t="str">
        <f t="shared" si="1699"/>
        <v>NO</v>
      </c>
      <c r="S519" s="276" t="str">
        <f t="shared" si="1703"/>
        <v>Inviable Sanitariamente</v>
      </c>
      <c r="T519" s="41"/>
    </row>
    <row r="520" spans="1:20" s="44" customFormat="1" ht="32.1" customHeight="1">
      <c r="A520" s="509" t="s">
        <v>3027</v>
      </c>
      <c r="B520" s="511" t="s">
        <v>1028</v>
      </c>
      <c r="C520" s="511" t="s">
        <v>3043</v>
      </c>
      <c r="D520" s="406">
        <v>29</v>
      </c>
      <c r="E520" s="451"/>
      <c r="F520" s="717"/>
      <c r="G520" s="717"/>
      <c r="H520" s="717"/>
      <c r="I520" s="717">
        <v>89.43</v>
      </c>
      <c r="J520" s="717"/>
      <c r="K520" s="717">
        <v>64</v>
      </c>
      <c r="L520" s="717"/>
      <c r="M520" s="717"/>
      <c r="N520" s="717"/>
      <c r="O520" s="717"/>
      <c r="P520" s="717"/>
      <c r="Q520" s="717">
        <f t="shared" si="1702"/>
        <v>76.715000000000003</v>
      </c>
      <c r="R520" s="718" t="str">
        <f t="shared" si="1699"/>
        <v>NO</v>
      </c>
      <c r="S520" s="276" t="str">
        <f t="shared" si="1703"/>
        <v>Alto</v>
      </c>
      <c r="T520" s="41"/>
    </row>
    <row r="521" spans="1:20" s="44" customFormat="1" ht="32.1" customHeight="1">
      <c r="A521" s="509" t="s">
        <v>3027</v>
      </c>
      <c r="B521" s="511" t="s">
        <v>3044</v>
      </c>
      <c r="C521" s="511" t="s">
        <v>3045</v>
      </c>
      <c r="D521" s="406">
        <v>78</v>
      </c>
      <c r="E521" s="451"/>
      <c r="F521" s="717"/>
      <c r="G521" s="717"/>
      <c r="H521" s="717"/>
      <c r="I521" s="717">
        <v>88</v>
      </c>
      <c r="J521" s="717">
        <v>88</v>
      </c>
      <c r="K521" s="717"/>
      <c r="L521" s="717"/>
      <c r="M521" s="717"/>
      <c r="N521" s="717"/>
      <c r="O521" s="717"/>
      <c r="P521" s="717"/>
      <c r="Q521" s="717">
        <f t="shared" si="1702"/>
        <v>88</v>
      </c>
      <c r="R521" s="718" t="str">
        <f t="shared" si="1699"/>
        <v>NO</v>
      </c>
      <c r="S521" s="276" t="str">
        <f t="shared" si="1703"/>
        <v>Inviable Sanitariamente</v>
      </c>
      <c r="T521" s="41"/>
    </row>
    <row r="522" spans="1:20" s="93" customFormat="1" ht="13.5" customHeight="1">
      <c r="A522" s="67"/>
      <c r="B522" s="74"/>
      <c r="C522" s="74"/>
      <c r="D522" s="410"/>
      <c r="E522" s="416"/>
      <c r="F522" s="409"/>
      <c r="G522" s="409"/>
      <c r="H522" s="409"/>
      <c r="I522" s="409"/>
      <c r="J522" s="409"/>
      <c r="K522" s="409"/>
      <c r="L522" s="409"/>
      <c r="M522" s="409"/>
      <c r="N522" s="409"/>
      <c r="O522" s="409"/>
      <c r="P522" s="409"/>
      <c r="Q522" s="31"/>
      <c r="R522" s="46"/>
      <c r="S522" s="47"/>
    </row>
    <row r="523" spans="1:20" s="93" customFormat="1">
      <c r="A523" s="41"/>
      <c r="B523" s="49"/>
      <c r="C523" s="39"/>
      <c r="D523" s="64"/>
      <c r="E523" s="407"/>
      <c r="F523" s="407"/>
      <c r="G523" s="407"/>
      <c r="H523" s="407"/>
      <c r="I523" s="407"/>
      <c r="J523" s="407"/>
      <c r="K523" s="407"/>
      <c r="L523" s="407"/>
      <c r="M523" s="407"/>
      <c r="N523" s="407"/>
      <c r="O523" s="407"/>
      <c r="P523" s="407"/>
    </row>
    <row r="524" spans="1:20" s="93" customFormat="1" ht="45.75" customHeight="1">
      <c r="A524" s="127" t="s">
        <v>1124</v>
      </c>
      <c r="B524" s="127" t="s">
        <v>433</v>
      </c>
      <c r="C524" s="593"/>
      <c r="D524" s="594"/>
      <c r="E524" s="594"/>
      <c r="F524" s="594"/>
      <c r="G524" s="594"/>
      <c r="H524" s="594"/>
      <c r="I524" s="594"/>
      <c r="J524" s="594"/>
      <c r="K524" s="594"/>
      <c r="L524" s="594"/>
      <c r="M524" s="594"/>
      <c r="N524" s="594"/>
      <c r="O524" s="594"/>
      <c r="P524" s="594"/>
      <c r="Q524" s="594"/>
      <c r="R524" s="594"/>
      <c r="S524" s="594"/>
    </row>
    <row r="525" spans="1:20" s="93" customFormat="1" ht="34.5" customHeight="1">
      <c r="A525" s="69" t="s">
        <v>434</v>
      </c>
      <c r="B525" s="71">
        <f>COUNTIF(E10:P521,"&lt;=5")</f>
        <v>175</v>
      </c>
      <c r="C525" s="573"/>
      <c r="D525" s="574"/>
      <c r="E525" s="574"/>
      <c r="F525" s="574"/>
      <c r="G525" s="574"/>
      <c r="H525" s="574"/>
      <c r="I525" s="574"/>
      <c r="J525" s="574"/>
      <c r="K525" s="574"/>
      <c r="L525" s="574"/>
      <c r="M525" s="574"/>
      <c r="N525" s="574"/>
      <c r="O525" s="574"/>
      <c r="P525" s="574"/>
      <c r="Q525" s="574"/>
      <c r="R525" s="574"/>
      <c r="S525" s="574"/>
    </row>
    <row r="526" spans="1:20" s="93" customFormat="1" ht="32.25" customHeight="1">
      <c r="A526" s="102" t="s">
        <v>435</v>
      </c>
      <c r="B526" s="128">
        <f>COUNTIFS(E10:P521,"&gt;5",E10:P521,"&lt;=14")</f>
        <v>1</v>
      </c>
      <c r="C526" s="573"/>
      <c r="D526" s="574"/>
      <c r="E526" s="574"/>
      <c r="F526" s="574"/>
      <c r="G526" s="574"/>
      <c r="H526" s="574"/>
      <c r="I526" s="574"/>
      <c r="J526" s="574"/>
      <c r="K526" s="574"/>
      <c r="L526" s="574"/>
      <c r="M526" s="574"/>
      <c r="N526" s="574"/>
      <c r="O526" s="574"/>
      <c r="P526" s="574"/>
      <c r="Q526" s="574"/>
      <c r="R526" s="574"/>
      <c r="S526" s="574"/>
    </row>
    <row r="527" spans="1:20" s="93" customFormat="1" ht="32.25" customHeight="1">
      <c r="A527" s="103" t="s">
        <v>436</v>
      </c>
      <c r="B527" s="101">
        <f>COUNTIFS(E10:P521,"&gt;14",E10:P521,"&lt;=35")</f>
        <v>65</v>
      </c>
      <c r="C527" s="84"/>
      <c r="D527" s="442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82"/>
      <c r="R527" s="82"/>
      <c r="S527" s="82"/>
    </row>
    <row r="528" spans="1:20" s="93" customFormat="1" ht="32.25" customHeight="1">
      <c r="A528" s="104" t="s">
        <v>437</v>
      </c>
      <c r="B528" s="101">
        <f>COUNTIFS(E10:P521,"&gt;35",E10:P521,"&lt;=80")</f>
        <v>217</v>
      </c>
      <c r="C528" s="85"/>
      <c r="D528" s="64"/>
      <c r="E528" s="407"/>
      <c r="F528" s="407"/>
      <c r="G528" s="407"/>
      <c r="H528" s="407"/>
      <c r="I528" s="407"/>
      <c r="J528" s="407"/>
      <c r="K528" s="407"/>
      <c r="L528" s="407"/>
      <c r="M528" s="407"/>
      <c r="N528" s="407"/>
      <c r="O528" s="407"/>
      <c r="P528" s="407"/>
    </row>
    <row r="529" spans="1:16" s="93" customFormat="1" ht="32.25" customHeight="1">
      <c r="A529" s="105" t="s">
        <v>438</v>
      </c>
      <c r="B529" s="101">
        <f>COUNTIFS(E10:P521,"&gt;80",E10:P521,"&lt;=100")</f>
        <v>228</v>
      </c>
      <c r="C529" s="39"/>
      <c r="D529" s="64"/>
      <c r="E529" s="407"/>
      <c r="F529" s="407"/>
      <c r="G529" s="407"/>
      <c r="H529" s="407"/>
      <c r="I529" s="407"/>
      <c r="J529" s="407"/>
      <c r="K529" s="407"/>
      <c r="L529" s="407"/>
      <c r="M529" s="407"/>
      <c r="N529" s="407"/>
      <c r="O529" s="407"/>
      <c r="P529" s="407"/>
    </row>
    <row r="530" spans="1:16" s="93" customFormat="1" ht="32.25" customHeight="1">
      <c r="A530" s="120" t="s">
        <v>439</v>
      </c>
      <c r="B530" s="121">
        <f>COUNT(E10:P521)</f>
        <v>686</v>
      </c>
      <c r="C530" s="39"/>
      <c r="D530" s="64"/>
      <c r="E530" s="407"/>
      <c r="F530" s="407"/>
      <c r="G530" s="407"/>
      <c r="H530" s="407"/>
      <c r="I530" s="407"/>
      <c r="J530" s="407"/>
      <c r="K530" s="407"/>
      <c r="L530" s="407"/>
      <c r="M530" s="407"/>
      <c r="N530" s="407"/>
      <c r="O530" s="407"/>
      <c r="P530" s="407"/>
    </row>
    <row r="531" spans="1:16" s="93" customFormat="1" ht="37.5" customHeight="1">
      <c r="A531" s="106" t="s">
        <v>630</v>
      </c>
      <c r="B531" s="107">
        <f>B530-B525</f>
        <v>511</v>
      </c>
      <c r="C531" s="39"/>
      <c r="D531" s="64"/>
      <c r="E531" s="407"/>
      <c r="F531" s="407"/>
      <c r="G531" s="407"/>
      <c r="H531" s="407"/>
      <c r="I531" s="407"/>
      <c r="J531" s="407"/>
      <c r="K531" s="407"/>
      <c r="L531" s="407"/>
      <c r="M531" s="407"/>
      <c r="N531" s="407"/>
      <c r="O531" s="407"/>
      <c r="P531" s="407"/>
    </row>
    <row r="532" spans="1:16" s="93" customFormat="1">
      <c r="A532" s="41"/>
      <c r="B532" s="49"/>
      <c r="C532" s="39"/>
      <c r="D532" s="64"/>
      <c r="E532" s="407"/>
      <c r="F532" s="407"/>
      <c r="G532" s="407"/>
      <c r="H532" s="407"/>
      <c r="I532" s="407"/>
      <c r="J532" s="407"/>
      <c r="K532" s="407"/>
      <c r="L532" s="407"/>
      <c r="M532" s="407"/>
      <c r="N532" s="407"/>
      <c r="O532" s="407"/>
      <c r="P532" s="407"/>
    </row>
    <row r="533" spans="1:16" s="93" customFormat="1">
      <c r="A533" s="41"/>
      <c r="B533" s="49"/>
      <c r="C533" s="39"/>
      <c r="D533" s="64"/>
      <c r="E533" s="407"/>
      <c r="F533" s="407"/>
      <c r="G533" s="407"/>
      <c r="H533" s="407"/>
      <c r="I533" s="407"/>
      <c r="J533" s="407"/>
      <c r="K533" s="407"/>
      <c r="L533" s="407"/>
      <c r="M533" s="407"/>
      <c r="N533" s="407"/>
      <c r="O533" s="407"/>
      <c r="P533" s="407"/>
    </row>
    <row r="534" spans="1:16" s="93" customFormat="1">
      <c r="A534" s="41"/>
      <c r="B534" s="49"/>
      <c r="C534" s="39"/>
      <c r="D534" s="64"/>
      <c r="E534" s="407"/>
      <c r="F534" s="407"/>
      <c r="G534" s="407"/>
      <c r="H534" s="407"/>
      <c r="I534" s="407"/>
      <c r="J534" s="407"/>
      <c r="K534" s="407"/>
      <c r="L534" s="407"/>
      <c r="M534" s="407"/>
      <c r="N534" s="407"/>
      <c r="O534" s="407"/>
      <c r="P534" s="407"/>
    </row>
    <row r="535" spans="1:16" s="93" customFormat="1">
      <c r="A535" s="41"/>
      <c r="B535" s="49"/>
      <c r="C535" s="39"/>
      <c r="D535" s="64"/>
      <c r="E535" s="407"/>
      <c r="F535" s="407"/>
      <c r="G535" s="407"/>
      <c r="H535" s="407"/>
      <c r="I535" s="407"/>
      <c r="J535" s="407"/>
      <c r="K535" s="407"/>
      <c r="L535" s="407"/>
      <c r="M535" s="407"/>
      <c r="N535" s="407"/>
      <c r="O535" s="407"/>
      <c r="P535" s="407"/>
    </row>
    <row r="536" spans="1:16" s="93" customFormat="1">
      <c r="A536" s="41"/>
      <c r="B536" s="49"/>
      <c r="C536" s="39"/>
      <c r="D536" s="64"/>
      <c r="E536" s="407"/>
      <c r="F536" s="407"/>
      <c r="G536" s="407"/>
      <c r="H536" s="407"/>
      <c r="I536" s="407"/>
      <c r="J536" s="407"/>
      <c r="K536" s="407"/>
      <c r="L536" s="407"/>
      <c r="M536" s="407"/>
      <c r="N536" s="407"/>
      <c r="O536" s="407"/>
      <c r="P536" s="407"/>
    </row>
    <row r="537" spans="1:16" s="93" customFormat="1">
      <c r="A537" s="41"/>
      <c r="B537" s="49"/>
      <c r="C537" s="39"/>
      <c r="D537" s="64"/>
      <c r="E537" s="407"/>
      <c r="F537" s="407"/>
      <c r="G537" s="407"/>
      <c r="H537" s="407"/>
      <c r="I537" s="407"/>
      <c r="J537" s="407"/>
      <c r="K537" s="407"/>
      <c r="L537" s="407"/>
      <c r="M537" s="407"/>
      <c r="N537" s="407"/>
      <c r="O537" s="407"/>
      <c r="P537" s="407"/>
    </row>
    <row r="538" spans="1:16" s="93" customFormat="1">
      <c r="A538" s="41"/>
      <c r="B538" s="49"/>
      <c r="C538" s="39"/>
      <c r="D538" s="64"/>
      <c r="E538" s="407"/>
      <c r="F538" s="407"/>
      <c r="G538" s="407"/>
      <c r="H538" s="407"/>
      <c r="I538" s="407"/>
      <c r="J538" s="407"/>
      <c r="K538" s="407"/>
      <c r="L538" s="407"/>
      <c r="M538" s="407"/>
      <c r="N538" s="407"/>
      <c r="O538" s="407"/>
      <c r="P538" s="407"/>
    </row>
    <row r="539" spans="1:16" s="93" customFormat="1">
      <c r="A539" s="41"/>
      <c r="B539" s="49"/>
      <c r="C539" s="39"/>
      <c r="D539" s="64"/>
      <c r="E539" s="407"/>
      <c r="F539" s="407"/>
      <c r="G539" s="407"/>
      <c r="H539" s="407"/>
      <c r="I539" s="407"/>
      <c r="J539" s="407"/>
      <c r="K539" s="407"/>
      <c r="L539" s="407"/>
      <c r="M539" s="407"/>
      <c r="N539" s="407"/>
      <c r="O539" s="407"/>
      <c r="P539" s="407"/>
    </row>
    <row r="540" spans="1:16" s="93" customFormat="1">
      <c r="A540" s="41"/>
      <c r="B540" s="49"/>
      <c r="C540" s="39"/>
      <c r="D540" s="64"/>
      <c r="E540" s="407"/>
      <c r="F540" s="407"/>
      <c r="G540" s="407"/>
      <c r="H540" s="407"/>
      <c r="I540" s="407"/>
      <c r="J540" s="407"/>
      <c r="K540" s="407"/>
      <c r="L540" s="407"/>
      <c r="M540" s="407"/>
      <c r="N540" s="407"/>
      <c r="O540" s="407"/>
      <c r="P540" s="407"/>
    </row>
    <row r="541" spans="1:16" s="93" customFormat="1">
      <c r="A541" s="41"/>
      <c r="B541" s="49"/>
      <c r="C541" s="39"/>
      <c r="D541" s="64"/>
      <c r="E541" s="407"/>
      <c r="F541" s="407"/>
      <c r="G541" s="407"/>
      <c r="H541" s="407"/>
      <c r="I541" s="407"/>
      <c r="J541" s="407"/>
      <c r="K541" s="407"/>
      <c r="L541" s="407"/>
      <c r="M541" s="407"/>
      <c r="N541" s="407"/>
      <c r="O541" s="407"/>
      <c r="P541" s="407"/>
    </row>
    <row r="542" spans="1:16" s="93" customFormat="1">
      <c r="A542" s="41"/>
      <c r="B542" s="49"/>
      <c r="C542" s="39"/>
      <c r="D542" s="64"/>
      <c r="E542" s="407"/>
      <c r="F542" s="407"/>
      <c r="G542" s="407"/>
      <c r="H542" s="407"/>
      <c r="I542" s="407"/>
      <c r="J542" s="407"/>
      <c r="K542" s="407"/>
      <c r="L542" s="407"/>
      <c r="M542" s="407"/>
      <c r="N542" s="407"/>
      <c r="O542" s="407"/>
      <c r="P542" s="407"/>
    </row>
    <row r="543" spans="1:16" s="93" customFormat="1">
      <c r="A543" s="41"/>
      <c r="B543" s="49"/>
      <c r="C543" s="39"/>
      <c r="D543" s="64"/>
      <c r="E543" s="407"/>
      <c r="F543" s="407"/>
      <c r="G543" s="407"/>
      <c r="H543" s="407"/>
      <c r="I543" s="407"/>
      <c r="J543" s="407"/>
      <c r="K543" s="407"/>
      <c r="L543" s="407"/>
      <c r="M543" s="407"/>
      <c r="N543" s="407"/>
      <c r="O543" s="407"/>
      <c r="P543" s="407"/>
    </row>
    <row r="544" spans="1:16" s="93" customFormat="1">
      <c r="A544" s="41"/>
      <c r="B544" s="49"/>
      <c r="C544" s="39"/>
      <c r="D544" s="64"/>
      <c r="E544" s="407"/>
      <c r="F544" s="407"/>
      <c r="G544" s="407"/>
      <c r="H544" s="407"/>
      <c r="I544" s="407"/>
      <c r="J544" s="407"/>
      <c r="K544" s="407"/>
      <c r="L544" s="407"/>
      <c r="M544" s="407"/>
      <c r="N544" s="407"/>
      <c r="O544" s="407"/>
      <c r="P544" s="407"/>
    </row>
    <row r="545" spans="1:16" s="93" customFormat="1">
      <c r="A545" s="41"/>
      <c r="B545" s="49"/>
      <c r="C545" s="39"/>
      <c r="D545" s="64"/>
      <c r="E545" s="407"/>
      <c r="F545" s="407"/>
      <c r="G545" s="407"/>
      <c r="H545" s="407"/>
      <c r="I545" s="407"/>
      <c r="J545" s="407"/>
      <c r="K545" s="407"/>
      <c r="L545" s="407"/>
      <c r="M545" s="407"/>
      <c r="N545" s="407"/>
      <c r="O545" s="407"/>
      <c r="P545" s="407"/>
    </row>
    <row r="546" spans="1:16" s="93" customFormat="1">
      <c r="A546" s="41"/>
      <c r="B546" s="49"/>
      <c r="C546" s="39"/>
      <c r="D546" s="64"/>
      <c r="E546" s="407"/>
      <c r="F546" s="407"/>
      <c r="G546" s="407"/>
      <c r="H546" s="407"/>
      <c r="I546" s="407"/>
      <c r="J546" s="407"/>
      <c r="K546" s="407"/>
      <c r="L546" s="407"/>
      <c r="M546" s="407"/>
      <c r="N546" s="407"/>
      <c r="O546" s="407"/>
      <c r="P546" s="407"/>
    </row>
    <row r="547" spans="1:16" s="93" customFormat="1">
      <c r="A547" s="41"/>
      <c r="B547" s="49"/>
      <c r="C547" s="39"/>
      <c r="D547" s="64"/>
      <c r="E547" s="407"/>
      <c r="F547" s="407"/>
      <c r="G547" s="407"/>
      <c r="H547" s="407"/>
      <c r="I547" s="407"/>
      <c r="J547" s="407"/>
      <c r="K547" s="407"/>
      <c r="L547" s="407"/>
      <c r="M547" s="407"/>
      <c r="N547" s="407"/>
      <c r="O547" s="407"/>
      <c r="P547" s="407"/>
    </row>
    <row r="548" spans="1:16" s="93" customFormat="1">
      <c r="A548" s="41"/>
      <c r="B548" s="49"/>
      <c r="C548" s="39"/>
      <c r="D548" s="64"/>
      <c r="E548" s="407"/>
      <c r="F548" s="407"/>
      <c r="G548" s="407"/>
      <c r="H548" s="407"/>
      <c r="I548" s="407"/>
      <c r="J548" s="407"/>
      <c r="K548" s="407"/>
      <c r="L548" s="407"/>
      <c r="M548" s="407"/>
      <c r="N548" s="407"/>
      <c r="O548" s="407"/>
      <c r="P548" s="407"/>
    </row>
    <row r="549" spans="1:16" s="93" customFormat="1">
      <c r="A549" s="41"/>
      <c r="B549" s="49"/>
      <c r="C549" s="39"/>
      <c r="D549" s="64"/>
      <c r="E549" s="407"/>
      <c r="F549" s="407"/>
      <c r="G549" s="407"/>
      <c r="H549" s="407"/>
      <c r="I549" s="407"/>
      <c r="J549" s="407"/>
      <c r="K549" s="407"/>
      <c r="L549" s="407"/>
      <c r="M549" s="407"/>
      <c r="N549" s="407"/>
      <c r="O549" s="407"/>
      <c r="P549" s="407"/>
    </row>
    <row r="550" spans="1:16" s="93" customFormat="1">
      <c r="A550" s="41"/>
      <c r="B550" s="49"/>
      <c r="C550" s="39"/>
      <c r="D550" s="64"/>
      <c r="E550" s="407"/>
      <c r="F550" s="407"/>
      <c r="G550" s="407"/>
      <c r="H550" s="407"/>
      <c r="I550" s="407"/>
      <c r="J550" s="407"/>
      <c r="K550" s="407"/>
      <c r="L550" s="407"/>
      <c r="M550" s="407"/>
      <c r="N550" s="407"/>
      <c r="O550" s="407"/>
      <c r="P550" s="407"/>
    </row>
    <row r="551" spans="1:16" s="93" customFormat="1">
      <c r="A551" s="41"/>
      <c r="B551" s="49"/>
      <c r="C551" s="39"/>
      <c r="D551" s="64"/>
      <c r="E551" s="407"/>
      <c r="F551" s="407"/>
      <c r="G551" s="407"/>
      <c r="H551" s="407"/>
      <c r="I551" s="407"/>
      <c r="J551" s="407"/>
      <c r="K551" s="407"/>
      <c r="L551" s="407"/>
      <c r="M551" s="407"/>
      <c r="N551" s="407"/>
      <c r="O551" s="407"/>
      <c r="P551" s="407"/>
    </row>
    <row r="552" spans="1:16" s="93" customFormat="1">
      <c r="A552" s="41"/>
      <c r="B552" s="49"/>
      <c r="C552" s="39"/>
      <c r="D552" s="64"/>
      <c r="E552" s="407"/>
      <c r="F552" s="407"/>
      <c r="G552" s="407"/>
      <c r="H552" s="407"/>
      <c r="I552" s="407"/>
      <c r="J552" s="407"/>
      <c r="K552" s="407"/>
      <c r="L552" s="407"/>
      <c r="M552" s="407"/>
      <c r="N552" s="407"/>
      <c r="O552" s="407"/>
      <c r="P552" s="407"/>
    </row>
    <row r="553" spans="1:16" s="93" customFormat="1">
      <c r="A553" s="41"/>
      <c r="B553" s="49"/>
      <c r="C553" s="39"/>
      <c r="D553" s="64"/>
      <c r="E553" s="407"/>
      <c r="F553" s="407"/>
      <c r="G553" s="407"/>
      <c r="H553" s="407"/>
      <c r="I553" s="407"/>
      <c r="J553" s="407"/>
      <c r="K553" s="407"/>
      <c r="L553" s="407"/>
      <c r="M553" s="407"/>
      <c r="N553" s="407"/>
      <c r="O553" s="407"/>
      <c r="P553" s="407"/>
    </row>
    <row r="554" spans="1:16" s="93" customFormat="1">
      <c r="A554" s="41"/>
      <c r="B554" s="49"/>
      <c r="C554" s="39"/>
      <c r="D554" s="64"/>
      <c r="E554" s="407"/>
      <c r="F554" s="407"/>
      <c r="G554" s="407"/>
      <c r="H554" s="407"/>
      <c r="I554" s="407"/>
      <c r="J554" s="407"/>
      <c r="K554" s="407"/>
      <c r="L554" s="407"/>
      <c r="M554" s="407"/>
      <c r="N554" s="407"/>
      <c r="O554" s="407"/>
      <c r="P554" s="407"/>
    </row>
    <row r="555" spans="1:16" s="93" customFormat="1">
      <c r="A555" s="41"/>
      <c r="B555" s="49"/>
      <c r="C555" s="39"/>
      <c r="D555" s="64"/>
      <c r="E555" s="407"/>
      <c r="F555" s="407"/>
      <c r="G555" s="407"/>
      <c r="H555" s="407"/>
      <c r="I555" s="407"/>
      <c r="J555" s="407"/>
      <c r="K555" s="407"/>
      <c r="L555" s="407"/>
      <c r="M555" s="407"/>
      <c r="N555" s="407"/>
      <c r="O555" s="407"/>
      <c r="P555" s="407"/>
    </row>
    <row r="556" spans="1:16" s="93" customFormat="1">
      <c r="A556" s="41"/>
      <c r="B556" s="49"/>
      <c r="C556" s="39"/>
      <c r="D556" s="64"/>
      <c r="E556" s="407"/>
      <c r="F556" s="407"/>
      <c r="G556" s="407"/>
      <c r="H556" s="407"/>
      <c r="I556" s="407"/>
      <c r="J556" s="407"/>
      <c r="K556" s="407"/>
      <c r="L556" s="407"/>
      <c r="M556" s="407"/>
      <c r="N556" s="407"/>
      <c r="O556" s="407"/>
      <c r="P556" s="407"/>
    </row>
    <row r="557" spans="1:16" s="93" customFormat="1">
      <c r="A557" s="41"/>
      <c r="B557" s="49"/>
      <c r="C557" s="39"/>
      <c r="D557" s="64"/>
      <c r="E557" s="407"/>
      <c r="F557" s="407"/>
      <c r="G557" s="407"/>
      <c r="H557" s="407"/>
      <c r="I557" s="407"/>
      <c r="J557" s="407"/>
      <c r="K557" s="407"/>
      <c r="L557" s="407"/>
      <c r="M557" s="407"/>
      <c r="N557" s="407"/>
      <c r="O557" s="407"/>
      <c r="P557" s="407"/>
    </row>
    <row r="558" spans="1:16" s="93" customFormat="1">
      <c r="A558" s="41"/>
      <c r="B558" s="49"/>
      <c r="C558" s="39"/>
      <c r="D558" s="64"/>
      <c r="E558" s="407"/>
      <c r="F558" s="407"/>
      <c r="G558" s="407"/>
      <c r="H558" s="407"/>
      <c r="I558" s="407"/>
      <c r="J558" s="407"/>
      <c r="K558" s="407"/>
      <c r="L558" s="407"/>
      <c r="M558" s="407"/>
      <c r="N558" s="407"/>
      <c r="O558" s="407"/>
      <c r="P558" s="407"/>
    </row>
    <row r="559" spans="1:16" s="93" customFormat="1">
      <c r="A559" s="41"/>
      <c r="B559" s="49"/>
      <c r="C559" s="39"/>
      <c r="D559" s="64"/>
      <c r="E559" s="407"/>
      <c r="F559" s="407"/>
      <c r="G559" s="407"/>
      <c r="H559" s="407"/>
      <c r="I559" s="407"/>
      <c r="J559" s="407"/>
      <c r="K559" s="407"/>
      <c r="L559" s="407"/>
      <c r="M559" s="407"/>
      <c r="N559" s="407"/>
      <c r="O559" s="407"/>
      <c r="P559" s="407"/>
    </row>
    <row r="560" spans="1:16" s="93" customFormat="1">
      <c r="A560" s="41"/>
      <c r="B560" s="49"/>
      <c r="C560" s="39"/>
      <c r="D560" s="64"/>
      <c r="E560" s="407"/>
      <c r="F560" s="407"/>
      <c r="G560" s="407"/>
      <c r="H560" s="407"/>
      <c r="I560" s="407"/>
      <c r="J560" s="407"/>
      <c r="K560" s="407"/>
      <c r="L560" s="407"/>
      <c r="M560" s="407"/>
      <c r="N560" s="407"/>
      <c r="O560" s="407"/>
      <c r="P560" s="407"/>
    </row>
    <row r="561" spans="1:16" s="93" customFormat="1">
      <c r="A561" s="41"/>
      <c r="B561" s="49"/>
      <c r="C561" s="39"/>
      <c r="D561" s="64"/>
      <c r="E561" s="407"/>
      <c r="F561" s="407"/>
      <c r="G561" s="407"/>
      <c r="H561" s="407"/>
      <c r="I561" s="407"/>
      <c r="J561" s="407"/>
      <c r="K561" s="407"/>
      <c r="L561" s="407"/>
      <c r="M561" s="407"/>
      <c r="N561" s="407"/>
      <c r="O561" s="407"/>
      <c r="P561" s="407"/>
    </row>
    <row r="562" spans="1:16" s="93" customFormat="1">
      <c r="A562" s="41"/>
      <c r="B562" s="49"/>
      <c r="C562" s="39"/>
      <c r="D562" s="64"/>
      <c r="E562" s="407"/>
      <c r="F562" s="407"/>
      <c r="G562" s="407"/>
      <c r="H562" s="407"/>
      <c r="I562" s="407"/>
      <c r="J562" s="407"/>
      <c r="K562" s="407"/>
      <c r="L562" s="407"/>
      <c r="M562" s="407"/>
      <c r="N562" s="407"/>
      <c r="O562" s="407"/>
      <c r="P562" s="407"/>
    </row>
    <row r="563" spans="1:16" s="93" customFormat="1">
      <c r="A563" s="41"/>
      <c r="B563" s="49"/>
      <c r="C563" s="39"/>
      <c r="D563" s="64"/>
      <c r="E563" s="407"/>
      <c r="F563" s="407"/>
      <c r="G563" s="407"/>
      <c r="H563" s="407"/>
      <c r="I563" s="407"/>
      <c r="J563" s="407"/>
      <c r="K563" s="407"/>
      <c r="L563" s="407"/>
      <c r="M563" s="407"/>
      <c r="N563" s="407"/>
      <c r="O563" s="407"/>
      <c r="P563" s="407"/>
    </row>
    <row r="564" spans="1:16" s="93" customFormat="1">
      <c r="A564" s="41"/>
      <c r="B564" s="49"/>
      <c r="C564" s="39"/>
      <c r="D564" s="64"/>
      <c r="E564" s="407"/>
      <c r="F564" s="407"/>
      <c r="G564" s="407"/>
      <c r="H564" s="407"/>
      <c r="I564" s="407"/>
      <c r="J564" s="407"/>
      <c r="K564" s="407"/>
      <c r="L564" s="407"/>
      <c r="M564" s="407"/>
      <c r="N564" s="407"/>
      <c r="O564" s="407"/>
      <c r="P564" s="407"/>
    </row>
    <row r="565" spans="1:16" s="93" customFormat="1">
      <c r="A565" s="41"/>
      <c r="B565" s="49"/>
      <c r="C565" s="39"/>
      <c r="D565" s="64"/>
      <c r="E565" s="407"/>
      <c r="F565" s="407"/>
      <c r="G565" s="407"/>
      <c r="H565" s="407"/>
      <c r="I565" s="407"/>
      <c r="J565" s="407"/>
      <c r="K565" s="407"/>
      <c r="L565" s="407"/>
      <c r="M565" s="407"/>
      <c r="N565" s="407"/>
      <c r="O565" s="407"/>
      <c r="P565" s="407"/>
    </row>
    <row r="566" spans="1:16" s="93" customFormat="1">
      <c r="A566" s="41"/>
      <c r="B566" s="49"/>
      <c r="C566" s="39"/>
      <c r="D566" s="64"/>
      <c r="E566" s="407"/>
      <c r="F566" s="407"/>
      <c r="G566" s="407"/>
      <c r="H566" s="407"/>
      <c r="I566" s="407"/>
      <c r="J566" s="407"/>
      <c r="K566" s="407"/>
      <c r="L566" s="407"/>
      <c r="M566" s="407"/>
      <c r="N566" s="407"/>
      <c r="O566" s="407"/>
      <c r="P566" s="407"/>
    </row>
    <row r="567" spans="1:16" s="93" customFormat="1">
      <c r="A567" s="41"/>
      <c r="B567" s="49"/>
      <c r="C567" s="39"/>
      <c r="D567" s="64"/>
      <c r="E567" s="407"/>
      <c r="F567" s="407"/>
      <c r="G567" s="407"/>
      <c r="H567" s="407"/>
      <c r="I567" s="407"/>
      <c r="J567" s="407"/>
      <c r="K567" s="407"/>
      <c r="L567" s="407"/>
      <c r="M567" s="407"/>
      <c r="N567" s="407"/>
      <c r="O567" s="407"/>
      <c r="P567" s="407"/>
    </row>
    <row r="568" spans="1:16" s="93" customFormat="1">
      <c r="A568" s="41"/>
      <c r="B568" s="49"/>
      <c r="C568" s="39"/>
      <c r="D568" s="64"/>
      <c r="E568" s="407"/>
      <c r="F568" s="407"/>
      <c r="G568" s="407"/>
      <c r="H568" s="407"/>
      <c r="I568" s="407"/>
      <c r="J568" s="407"/>
      <c r="K568" s="407"/>
      <c r="L568" s="407"/>
      <c r="M568" s="407"/>
      <c r="N568" s="407"/>
      <c r="O568" s="407"/>
      <c r="P568" s="407"/>
    </row>
    <row r="569" spans="1:16" s="93" customFormat="1">
      <c r="A569" s="41"/>
      <c r="B569" s="49"/>
      <c r="C569" s="39"/>
      <c r="D569" s="64"/>
      <c r="E569" s="407"/>
      <c r="F569" s="407"/>
      <c r="G569" s="407"/>
      <c r="H569" s="407"/>
      <c r="I569" s="407"/>
      <c r="J569" s="407"/>
      <c r="K569" s="407"/>
      <c r="L569" s="407"/>
      <c r="M569" s="407"/>
      <c r="N569" s="407"/>
      <c r="O569" s="407"/>
      <c r="P569" s="407"/>
    </row>
    <row r="570" spans="1:16" s="93" customFormat="1">
      <c r="A570" s="41"/>
      <c r="B570" s="49"/>
      <c r="C570" s="39"/>
      <c r="D570" s="64"/>
      <c r="E570" s="407"/>
      <c r="F570" s="407"/>
      <c r="G570" s="407"/>
      <c r="H570" s="407"/>
      <c r="I570" s="407"/>
      <c r="J570" s="407"/>
      <c r="K570" s="407"/>
      <c r="L570" s="407"/>
      <c r="M570" s="407"/>
      <c r="N570" s="407"/>
      <c r="O570" s="407"/>
      <c r="P570" s="407"/>
    </row>
    <row r="571" spans="1:16" s="93" customFormat="1">
      <c r="A571" s="41"/>
      <c r="B571" s="49"/>
      <c r="C571" s="39"/>
      <c r="D571" s="64"/>
      <c r="E571" s="407"/>
      <c r="F571" s="407"/>
      <c r="G571" s="407"/>
      <c r="H571" s="407"/>
      <c r="I571" s="407"/>
      <c r="J571" s="407"/>
      <c r="K571" s="407"/>
      <c r="L571" s="407"/>
      <c r="M571" s="407"/>
      <c r="N571" s="407"/>
      <c r="O571" s="407"/>
      <c r="P571" s="407"/>
    </row>
    <row r="572" spans="1:16" s="93" customFormat="1">
      <c r="A572" s="41"/>
      <c r="B572" s="49"/>
      <c r="C572" s="39"/>
      <c r="D572" s="64"/>
      <c r="E572" s="407"/>
      <c r="F572" s="407"/>
      <c r="G572" s="407"/>
      <c r="H572" s="407"/>
      <c r="I572" s="407"/>
      <c r="J572" s="407"/>
      <c r="K572" s="407"/>
      <c r="L572" s="407"/>
      <c r="M572" s="407"/>
      <c r="N572" s="407"/>
      <c r="O572" s="407"/>
      <c r="P572" s="407"/>
    </row>
    <row r="573" spans="1:16" s="93" customFormat="1">
      <c r="A573" s="41"/>
      <c r="B573" s="49"/>
      <c r="C573" s="39"/>
      <c r="D573" s="64"/>
      <c r="E573" s="407"/>
      <c r="F573" s="407"/>
      <c r="G573" s="407"/>
      <c r="H573" s="407"/>
      <c r="I573" s="407"/>
      <c r="J573" s="407"/>
      <c r="K573" s="407"/>
      <c r="L573" s="407"/>
      <c r="M573" s="407"/>
      <c r="N573" s="407"/>
      <c r="O573" s="407"/>
      <c r="P573" s="407"/>
    </row>
    <row r="574" spans="1:16" s="93" customFormat="1">
      <c r="A574" s="41"/>
      <c r="B574" s="49"/>
      <c r="C574" s="39"/>
      <c r="D574" s="64"/>
      <c r="E574" s="407"/>
      <c r="F574" s="407"/>
      <c r="G574" s="407"/>
      <c r="H574" s="407"/>
      <c r="I574" s="407"/>
      <c r="J574" s="407"/>
      <c r="K574" s="407"/>
      <c r="L574" s="407"/>
      <c r="M574" s="407"/>
      <c r="N574" s="407"/>
      <c r="O574" s="407"/>
      <c r="P574" s="407"/>
    </row>
    <row r="575" spans="1:16" s="93" customFormat="1">
      <c r="A575" s="41"/>
      <c r="B575" s="49"/>
      <c r="C575" s="39"/>
      <c r="D575" s="64"/>
      <c r="E575" s="407"/>
      <c r="F575" s="407"/>
      <c r="G575" s="407"/>
      <c r="H575" s="407"/>
      <c r="I575" s="407"/>
      <c r="J575" s="407"/>
      <c r="K575" s="407"/>
      <c r="L575" s="407"/>
      <c r="M575" s="407"/>
      <c r="N575" s="407"/>
      <c r="O575" s="407"/>
      <c r="P575" s="407"/>
    </row>
    <row r="576" spans="1:16" s="93" customFormat="1">
      <c r="A576" s="41"/>
      <c r="B576" s="49"/>
      <c r="C576" s="39"/>
      <c r="D576" s="64"/>
      <c r="E576" s="407"/>
      <c r="F576" s="407"/>
      <c r="G576" s="407"/>
      <c r="H576" s="407"/>
      <c r="I576" s="407"/>
      <c r="J576" s="407"/>
      <c r="K576" s="407"/>
      <c r="L576" s="407"/>
      <c r="M576" s="407"/>
      <c r="N576" s="407"/>
      <c r="O576" s="407"/>
      <c r="P576" s="407"/>
    </row>
    <row r="577" spans="1:16" s="93" customFormat="1">
      <c r="A577" s="41"/>
      <c r="B577" s="49"/>
      <c r="C577" s="39"/>
      <c r="D577" s="64"/>
      <c r="E577" s="407"/>
      <c r="F577" s="407"/>
      <c r="G577" s="407"/>
      <c r="H577" s="407"/>
      <c r="I577" s="407"/>
      <c r="J577" s="407"/>
      <c r="K577" s="407"/>
      <c r="L577" s="407"/>
      <c r="M577" s="407"/>
      <c r="N577" s="407"/>
      <c r="O577" s="407"/>
      <c r="P577" s="407"/>
    </row>
    <row r="578" spans="1:16" s="93" customFormat="1">
      <c r="A578" s="41"/>
      <c r="B578" s="49"/>
      <c r="C578" s="39"/>
      <c r="D578" s="64"/>
      <c r="E578" s="407"/>
      <c r="F578" s="407"/>
      <c r="G578" s="407"/>
      <c r="H578" s="407"/>
      <c r="I578" s="407"/>
      <c r="J578" s="407"/>
      <c r="K578" s="407"/>
      <c r="L578" s="407"/>
      <c r="M578" s="407"/>
      <c r="N578" s="407"/>
      <c r="O578" s="407"/>
      <c r="P578" s="407"/>
    </row>
    <row r="579" spans="1:16" s="93" customFormat="1">
      <c r="A579" s="41"/>
      <c r="B579" s="49"/>
      <c r="C579" s="39"/>
      <c r="D579" s="64"/>
      <c r="E579" s="407"/>
      <c r="F579" s="407"/>
      <c r="G579" s="407"/>
      <c r="H579" s="407"/>
      <c r="I579" s="407"/>
      <c r="J579" s="407"/>
      <c r="K579" s="407"/>
      <c r="L579" s="407"/>
      <c r="M579" s="407"/>
      <c r="N579" s="407"/>
      <c r="O579" s="407"/>
      <c r="P579" s="407"/>
    </row>
    <row r="580" spans="1:16" s="93" customFormat="1">
      <c r="A580" s="41"/>
      <c r="B580" s="49"/>
      <c r="C580" s="39"/>
      <c r="D580" s="64"/>
      <c r="E580" s="407"/>
      <c r="F580" s="407"/>
      <c r="G580" s="407"/>
      <c r="H580" s="407"/>
      <c r="I580" s="407"/>
      <c r="J580" s="407"/>
      <c r="K580" s="407"/>
      <c r="L580" s="407"/>
      <c r="M580" s="407"/>
      <c r="N580" s="407"/>
      <c r="O580" s="407"/>
      <c r="P580" s="407"/>
    </row>
    <row r="581" spans="1:16" s="93" customFormat="1">
      <c r="A581" s="41"/>
      <c r="B581" s="49"/>
      <c r="C581" s="39"/>
      <c r="D581" s="64"/>
      <c r="E581" s="407"/>
      <c r="F581" s="407"/>
      <c r="G581" s="407"/>
      <c r="H581" s="407"/>
      <c r="I581" s="407"/>
      <c r="J581" s="407"/>
      <c r="K581" s="407"/>
      <c r="L581" s="407"/>
      <c r="M581" s="407"/>
      <c r="N581" s="407"/>
      <c r="O581" s="407"/>
      <c r="P581" s="407"/>
    </row>
    <row r="582" spans="1:16" s="93" customFormat="1">
      <c r="A582" s="41"/>
      <c r="B582" s="49"/>
      <c r="C582" s="39"/>
      <c r="D582" s="64"/>
      <c r="E582" s="407"/>
      <c r="F582" s="407"/>
      <c r="G582" s="407"/>
      <c r="H582" s="407"/>
      <c r="I582" s="407"/>
      <c r="J582" s="407"/>
      <c r="K582" s="407"/>
      <c r="L582" s="407"/>
      <c r="M582" s="407"/>
      <c r="N582" s="407"/>
      <c r="O582" s="407"/>
      <c r="P582" s="407"/>
    </row>
    <row r="583" spans="1:16" s="93" customFormat="1">
      <c r="A583" s="41"/>
      <c r="B583" s="49"/>
      <c r="C583" s="39"/>
      <c r="D583" s="64"/>
      <c r="E583" s="407"/>
      <c r="F583" s="407"/>
      <c r="G583" s="407"/>
      <c r="H583" s="407"/>
      <c r="I583" s="407"/>
      <c r="J583" s="407"/>
      <c r="K583" s="407"/>
      <c r="L583" s="407"/>
      <c r="M583" s="407"/>
      <c r="N583" s="407"/>
      <c r="O583" s="407"/>
      <c r="P583" s="407"/>
    </row>
    <row r="584" spans="1:16" s="93" customFormat="1">
      <c r="A584" s="41"/>
      <c r="B584" s="49"/>
      <c r="C584" s="39"/>
      <c r="D584" s="64"/>
      <c r="E584" s="407"/>
      <c r="F584" s="407"/>
      <c r="G584" s="407"/>
      <c r="H584" s="407"/>
      <c r="I584" s="407"/>
      <c r="J584" s="407"/>
      <c r="K584" s="407"/>
      <c r="L584" s="407"/>
      <c r="M584" s="407"/>
      <c r="N584" s="407"/>
      <c r="O584" s="407"/>
      <c r="P584" s="407"/>
    </row>
    <row r="585" spans="1:16" s="93" customFormat="1">
      <c r="A585" s="41"/>
      <c r="B585" s="49"/>
      <c r="C585" s="39"/>
      <c r="D585" s="64"/>
      <c r="E585" s="407"/>
      <c r="F585" s="407"/>
      <c r="G585" s="407"/>
      <c r="H585" s="407"/>
      <c r="I585" s="407"/>
      <c r="J585" s="407"/>
      <c r="K585" s="407"/>
      <c r="L585" s="407"/>
      <c r="M585" s="407"/>
      <c r="N585" s="407"/>
      <c r="O585" s="407"/>
      <c r="P585" s="407"/>
    </row>
    <row r="586" spans="1:16" s="93" customFormat="1">
      <c r="A586" s="41"/>
      <c r="B586" s="49"/>
      <c r="C586" s="39"/>
      <c r="D586" s="64"/>
      <c r="E586" s="407"/>
      <c r="F586" s="407"/>
      <c r="G586" s="407"/>
      <c r="H586" s="407"/>
      <c r="I586" s="407"/>
      <c r="J586" s="407"/>
      <c r="K586" s="407"/>
      <c r="L586" s="407"/>
      <c r="M586" s="407"/>
      <c r="N586" s="407"/>
      <c r="O586" s="407"/>
      <c r="P586" s="407"/>
    </row>
    <row r="587" spans="1:16" s="93" customFormat="1">
      <c r="A587" s="41"/>
      <c r="B587" s="49"/>
      <c r="C587" s="39"/>
      <c r="D587" s="64"/>
      <c r="E587" s="407"/>
      <c r="F587" s="407"/>
      <c r="G587" s="407"/>
      <c r="H587" s="407"/>
      <c r="I587" s="407"/>
      <c r="J587" s="407"/>
      <c r="K587" s="407"/>
      <c r="L587" s="407"/>
      <c r="M587" s="407"/>
      <c r="N587" s="407"/>
      <c r="O587" s="407"/>
      <c r="P587" s="407"/>
    </row>
    <row r="588" spans="1:16" s="93" customFormat="1">
      <c r="A588" s="41"/>
      <c r="B588" s="49"/>
      <c r="C588" s="39"/>
      <c r="D588" s="64"/>
      <c r="E588" s="407"/>
      <c r="F588" s="407"/>
      <c r="G588" s="407"/>
      <c r="H588" s="407"/>
      <c r="I588" s="407"/>
      <c r="J588" s="407"/>
      <c r="K588" s="407"/>
      <c r="L588" s="407"/>
      <c r="M588" s="407"/>
      <c r="N588" s="407"/>
      <c r="O588" s="407"/>
      <c r="P588" s="407"/>
    </row>
    <row r="589" spans="1:16" s="93" customFormat="1">
      <c r="A589" s="41"/>
      <c r="B589" s="49"/>
      <c r="C589" s="39"/>
      <c r="D589" s="64"/>
      <c r="E589" s="407"/>
      <c r="F589" s="407"/>
      <c r="G589" s="407"/>
      <c r="H589" s="407"/>
      <c r="I589" s="407"/>
      <c r="J589" s="407"/>
      <c r="K589" s="407"/>
      <c r="L589" s="407"/>
      <c r="M589" s="407"/>
      <c r="N589" s="407"/>
      <c r="O589" s="407"/>
      <c r="P589" s="407"/>
    </row>
    <row r="590" spans="1:16" s="93" customFormat="1">
      <c r="A590" s="41"/>
      <c r="B590" s="49"/>
      <c r="C590" s="39"/>
      <c r="D590" s="64"/>
      <c r="E590" s="407"/>
      <c r="F590" s="407"/>
      <c r="G590" s="407"/>
      <c r="H590" s="407"/>
      <c r="I590" s="407"/>
      <c r="J590" s="407"/>
      <c r="K590" s="407"/>
      <c r="L590" s="407"/>
      <c r="M590" s="407"/>
      <c r="N590" s="407"/>
      <c r="O590" s="407"/>
      <c r="P590" s="407"/>
    </row>
    <row r="591" spans="1:16" s="93" customFormat="1">
      <c r="A591" s="41"/>
      <c r="B591" s="49"/>
      <c r="C591" s="39"/>
      <c r="D591" s="64"/>
      <c r="E591" s="407"/>
      <c r="F591" s="407"/>
      <c r="G591" s="407"/>
      <c r="H591" s="407"/>
      <c r="I591" s="407"/>
      <c r="J591" s="407"/>
      <c r="K591" s="407"/>
      <c r="L591" s="407"/>
      <c r="M591" s="407"/>
      <c r="N591" s="407"/>
      <c r="O591" s="407"/>
      <c r="P591" s="407"/>
    </row>
    <row r="592" spans="1:16" s="93" customFormat="1">
      <c r="A592" s="41"/>
      <c r="B592" s="49"/>
      <c r="C592" s="39"/>
      <c r="D592" s="64"/>
      <c r="E592" s="407"/>
      <c r="F592" s="407"/>
      <c r="G592" s="407"/>
      <c r="H592" s="407"/>
      <c r="I592" s="407"/>
      <c r="J592" s="407"/>
      <c r="K592" s="407"/>
      <c r="L592" s="407"/>
      <c r="M592" s="407"/>
      <c r="N592" s="407"/>
      <c r="O592" s="407"/>
      <c r="P592" s="407"/>
    </row>
    <row r="593" spans="1:16" s="93" customFormat="1">
      <c r="A593" s="41"/>
      <c r="B593" s="49"/>
      <c r="C593" s="39"/>
      <c r="D593" s="64"/>
      <c r="E593" s="407"/>
      <c r="F593" s="407"/>
      <c r="G593" s="407"/>
      <c r="H593" s="407"/>
      <c r="I593" s="407"/>
      <c r="J593" s="407"/>
      <c r="K593" s="407"/>
      <c r="L593" s="407"/>
      <c r="M593" s="407"/>
      <c r="N593" s="407"/>
      <c r="O593" s="407"/>
      <c r="P593" s="407"/>
    </row>
    <row r="594" spans="1:16" s="93" customFormat="1">
      <c r="A594" s="41"/>
      <c r="B594" s="49"/>
      <c r="C594" s="39"/>
      <c r="D594" s="64"/>
      <c r="E594" s="407"/>
      <c r="F594" s="407"/>
      <c r="G594" s="407"/>
      <c r="H594" s="407"/>
      <c r="I594" s="407"/>
      <c r="J594" s="407"/>
      <c r="K594" s="407"/>
      <c r="L594" s="407"/>
      <c r="M594" s="407"/>
      <c r="N594" s="407"/>
      <c r="O594" s="407"/>
      <c r="P594" s="407"/>
    </row>
    <row r="595" spans="1:16" s="93" customFormat="1">
      <c r="A595" s="41"/>
      <c r="B595" s="49"/>
      <c r="C595" s="39"/>
      <c r="D595" s="64"/>
      <c r="E595" s="407"/>
      <c r="F595" s="407"/>
      <c r="G595" s="407"/>
      <c r="H595" s="407"/>
      <c r="I595" s="407"/>
      <c r="J595" s="407"/>
      <c r="K595" s="407"/>
      <c r="L595" s="407"/>
      <c r="M595" s="407"/>
      <c r="N595" s="407"/>
      <c r="O595" s="407"/>
      <c r="P595" s="407"/>
    </row>
    <row r="596" spans="1:16" s="93" customFormat="1">
      <c r="A596" s="41"/>
      <c r="B596" s="49"/>
      <c r="C596" s="39"/>
      <c r="D596" s="64"/>
      <c r="E596" s="407"/>
      <c r="F596" s="407"/>
      <c r="G596" s="407"/>
      <c r="H596" s="407"/>
      <c r="I596" s="407"/>
      <c r="J596" s="407"/>
      <c r="K596" s="407"/>
      <c r="L596" s="407"/>
      <c r="M596" s="407"/>
      <c r="N596" s="407"/>
      <c r="O596" s="407"/>
      <c r="P596" s="407"/>
    </row>
    <row r="597" spans="1:16" s="93" customFormat="1">
      <c r="A597" s="41"/>
      <c r="B597" s="49"/>
      <c r="C597" s="39"/>
      <c r="D597" s="64"/>
      <c r="E597" s="407"/>
      <c r="F597" s="407"/>
      <c r="G597" s="407"/>
      <c r="H597" s="407"/>
      <c r="I597" s="407"/>
      <c r="J597" s="407"/>
      <c r="K597" s="407"/>
      <c r="L597" s="407"/>
      <c r="M597" s="407"/>
      <c r="N597" s="407"/>
      <c r="O597" s="407"/>
      <c r="P597" s="407"/>
    </row>
    <row r="598" spans="1:16" s="93" customFormat="1">
      <c r="A598" s="41"/>
      <c r="B598" s="49"/>
      <c r="C598" s="39"/>
      <c r="D598" s="64"/>
      <c r="E598" s="407"/>
      <c r="F598" s="407"/>
      <c r="G598" s="407"/>
      <c r="H598" s="407"/>
      <c r="I598" s="407"/>
      <c r="J598" s="407"/>
      <c r="K598" s="407"/>
      <c r="L598" s="407"/>
      <c r="M598" s="407"/>
      <c r="N598" s="407"/>
      <c r="O598" s="407"/>
      <c r="P598" s="407"/>
    </row>
    <row r="599" spans="1:16" s="93" customFormat="1">
      <c r="A599" s="41"/>
      <c r="B599" s="49"/>
      <c r="C599" s="39"/>
      <c r="D599" s="64"/>
      <c r="E599" s="407"/>
      <c r="F599" s="407"/>
      <c r="G599" s="407"/>
      <c r="H599" s="407"/>
      <c r="I599" s="407"/>
      <c r="J599" s="407"/>
      <c r="K599" s="407"/>
      <c r="L599" s="407"/>
      <c r="M599" s="407"/>
      <c r="N599" s="407"/>
      <c r="O599" s="407"/>
      <c r="P599" s="407"/>
    </row>
    <row r="600" spans="1:16" s="93" customFormat="1">
      <c r="A600" s="41"/>
      <c r="B600" s="49"/>
      <c r="C600" s="39"/>
      <c r="D600" s="64"/>
      <c r="E600" s="407"/>
      <c r="F600" s="407"/>
      <c r="G600" s="407"/>
      <c r="H600" s="407"/>
      <c r="I600" s="407"/>
      <c r="J600" s="407"/>
      <c r="K600" s="407"/>
      <c r="L600" s="407"/>
      <c r="M600" s="407"/>
      <c r="N600" s="407"/>
      <c r="O600" s="407"/>
      <c r="P600" s="407"/>
    </row>
    <row r="601" spans="1:16" s="93" customFormat="1">
      <c r="A601" s="41"/>
      <c r="B601" s="49"/>
      <c r="C601" s="39"/>
      <c r="D601" s="64"/>
      <c r="E601" s="407"/>
      <c r="F601" s="407"/>
      <c r="G601" s="407"/>
      <c r="H601" s="407"/>
      <c r="I601" s="407"/>
      <c r="J601" s="407"/>
      <c r="K601" s="407"/>
      <c r="L601" s="407"/>
      <c r="M601" s="407"/>
      <c r="N601" s="407"/>
      <c r="O601" s="407"/>
      <c r="P601" s="407"/>
    </row>
    <row r="602" spans="1:16" s="93" customFormat="1">
      <c r="A602" s="41"/>
      <c r="B602" s="49"/>
      <c r="C602" s="39"/>
      <c r="D602" s="64"/>
      <c r="E602" s="407"/>
      <c r="F602" s="407"/>
      <c r="G602" s="407"/>
      <c r="H602" s="407"/>
      <c r="I602" s="407"/>
      <c r="J602" s="407"/>
      <c r="K602" s="407"/>
      <c r="L602" s="407"/>
      <c r="M602" s="407"/>
      <c r="N602" s="407"/>
      <c r="O602" s="407"/>
      <c r="P602" s="407"/>
    </row>
    <row r="603" spans="1:16" s="93" customFormat="1">
      <c r="A603" s="41"/>
      <c r="B603" s="49"/>
      <c r="C603" s="39"/>
      <c r="D603" s="64"/>
      <c r="E603" s="407"/>
      <c r="F603" s="407"/>
      <c r="G603" s="407"/>
      <c r="H603" s="407"/>
      <c r="I603" s="407"/>
      <c r="J603" s="407"/>
      <c r="K603" s="407"/>
      <c r="L603" s="407"/>
      <c r="M603" s="407"/>
      <c r="N603" s="407"/>
      <c r="O603" s="407"/>
      <c r="P603" s="407"/>
    </row>
    <row r="604" spans="1:16" s="93" customFormat="1">
      <c r="A604" s="41"/>
      <c r="B604" s="49"/>
      <c r="C604" s="39"/>
      <c r="D604" s="64"/>
      <c r="E604" s="407"/>
      <c r="F604" s="407"/>
      <c r="G604" s="407"/>
      <c r="H604" s="407"/>
      <c r="I604" s="407"/>
      <c r="J604" s="407"/>
      <c r="K604" s="407"/>
      <c r="L604" s="407"/>
      <c r="M604" s="407"/>
      <c r="N604" s="407"/>
      <c r="O604" s="407"/>
      <c r="P604" s="407"/>
    </row>
    <row r="605" spans="1:16" s="93" customFormat="1">
      <c r="A605" s="41"/>
      <c r="B605" s="49"/>
      <c r="C605" s="39"/>
      <c r="D605" s="64"/>
      <c r="E605" s="407"/>
      <c r="F605" s="407"/>
      <c r="G605" s="407"/>
      <c r="H605" s="407"/>
      <c r="I605" s="407"/>
      <c r="J605" s="407"/>
      <c r="K605" s="407"/>
      <c r="L605" s="407"/>
      <c r="M605" s="407"/>
      <c r="N605" s="407"/>
      <c r="O605" s="407"/>
      <c r="P605" s="407"/>
    </row>
    <row r="606" spans="1:16" s="93" customFormat="1">
      <c r="A606" s="41"/>
      <c r="B606" s="49"/>
      <c r="C606" s="39"/>
      <c r="D606" s="64"/>
      <c r="E606" s="407"/>
      <c r="F606" s="407"/>
      <c r="G606" s="407"/>
      <c r="H606" s="407"/>
      <c r="I606" s="407"/>
      <c r="J606" s="407"/>
      <c r="K606" s="407"/>
      <c r="L606" s="407"/>
      <c r="M606" s="407"/>
      <c r="N606" s="407"/>
      <c r="O606" s="407"/>
      <c r="P606" s="407"/>
    </row>
    <row r="607" spans="1:16" s="93" customFormat="1">
      <c r="A607" s="41"/>
      <c r="B607" s="49"/>
      <c r="C607" s="39"/>
      <c r="D607" s="64"/>
      <c r="E607" s="407"/>
      <c r="F607" s="407"/>
      <c r="G607" s="407"/>
      <c r="H607" s="407"/>
      <c r="I607" s="407"/>
      <c r="J607" s="407"/>
      <c r="K607" s="407"/>
      <c r="L607" s="407"/>
      <c r="M607" s="407"/>
      <c r="N607" s="407"/>
      <c r="O607" s="407"/>
      <c r="P607" s="407"/>
    </row>
    <row r="608" spans="1:16" s="93" customFormat="1">
      <c r="A608" s="41"/>
      <c r="B608" s="49"/>
      <c r="C608" s="39"/>
      <c r="D608" s="64"/>
      <c r="E608" s="407"/>
      <c r="F608" s="407"/>
      <c r="G608" s="407"/>
      <c r="H608" s="407"/>
      <c r="I608" s="407"/>
      <c r="J608" s="407"/>
      <c r="K608" s="407"/>
      <c r="L608" s="407"/>
      <c r="M608" s="407"/>
      <c r="N608" s="407"/>
      <c r="O608" s="407"/>
      <c r="P608" s="407"/>
    </row>
    <row r="609" spans="1:16" s="93" customFormat="1">
      <c r="A609" s="41"/>
      <c r="B609" s="49"/>
      <c r="C609" s="39"/>
      <c r="D609" s="64"/>
      <c r="E609" s="407"/>
      <c r="F609" s="407"/>
      <c r="G609" s="407"/>
      <c r="H609" s="407"/>
      <c r="I609" s="407"/>
      <c r="J609" s="407"/>
      <c r="K609" s="407"/>
      <c r="L609" s="407"/>
      <c r="M609" s="407"/>
      <c r="N609" s="407"/>
      <c r="O609" s="407"/>
      <c r="P609" s="407"/>
    </row>
    <row r="610" spans="1:16" s="93" customFormat="1">
      <c r="A610" s="41"/>
      <c r="B610" s="49"/>
      <c r="C610" s="39"/>
      <c r="D610" s="64"/>
      <c r="E610" s="407"/>
      <c r="F610" s="407"/>
      <c r="G610" s="407"/>
      <c r="H610" s="407"/>
      <c r="I610" s="407"/>
      <c r="J610" s="407"/>
      <c r="K610" s="407"/>
      <c r="L610" s="407"/>
      <c r="M610" s="407"/>
      <c r="N610" s="407"/>
      <c r="O610" s="407"/>
      <c r="P610" s="407"/>
    </row>
    <row r="611" spans="1:16" s="93" customFormat="1">
      <c r="A611" s="41"/>
      <c r="B611" s="49"/>
      <c r="C611" s="39"/>
      <c r="D611" s="64"/>
      <c r="E611" s="407"/>
      <c r="F611" s="407"/>
      <c r="G611" s="407"/>
      <c r="H611" s="407"/>
      <c r="I611" s="407"/>
      <c r="J611" s="407"/>
      <c r="K611" s="407"/>
      <c r="L611" s="407"/>
      <c r="M611" s="407"/>
      <c r="N611" s="407"/>
      <c r="O611" s="407"/>
      <c r="P611" s="407"/>
    </row>
    <row r="612" spans="1:16" s="93" customFormat="1">
      <c r="A612" s="41"/>
      <c r="B612" s="49"/>
      <c r="C612" s="39"/>
      <c r="D612" s="64"/>
      <c r="E612" s="407"/>
      <c r="F612" s="407"/>
      <c r="G612" s="407"/>
      <c r="H612" s="407"/>
      <c r="I612" s="407"/>
      <c r="J612" s="407"/>
      <c r="K612" s="407"/>
      <c r="L612" s="407"/>
      <c r="M612" s="407"/>
      <c r="N612" s="407"/>
      <c r="O612" s="407"/>
      <c r="P612" s="407"/>
    </row>
    <row r="613" spans="1:16" s="93" customFormat="1">
      <c r="A613" s="41"/>
      <c r="B613" s="49"/>
      <c r="C613" s="39"/>
      <c r="D613" s="64"/>
      <c r="E613" s="407"/>
      <c r="F613" s="407"/>
      <c r="G613" s="407"/>
      <c r="H613" s="407"/>
      <c r="I613" s="407"/>
      <c r="J613" s="407"/>
      <c r="K613" s="407"/>
      <c r="L613" s="407"/>
      <c r="M613" s="407"/>
      <c r="N613" s="407"/>
      <c r="O613" s="407"/>
      <c r="P613" s="407"/>
    </row>
    <row r="614" spans="1:16" s="93" customFormat="1">
      <c r="A614" s="41"/>
      <c r="B614" s="49"/>
      <c r="C614" s="39"/>
      <c r="D614" s="64"/>
      <c r="E614" s="407"/>
      <c r="F614" s="407"/>
      <c r="G614" s="407"/>
      <c r="H614" s="407"/>
      <c r="I614" s="407"/>
      <c r="J614" s="407"/>
      <c r="K614" s="407"/>
      <c r="L614" s="407"/>
      <c r="M614" s="407"/>
      <c r="N614" s="407"/>
      <c r="O614" s="407"/>
      <c r="P614" s="407"/>
    </row>
    <row r="615" spans="1:16" s="93" customFormat="1">
      <c r="A615" s="41"/>
      <c r="B615" s="49"/>
      <c r="C615" s="39"/>
      <c r="D615" s="64"/>
      <c r="E615" s="407"/>
      <c r="F615" s="407"/>
      <c r="G615" s="407"/>
      <c r="H615" s="407"/>
      <c r="I615" s="407"/>
      <c r="J615" s="407"/>
      <c r="K615" s="407"/>
      <c r="L615" s="407"/>
      <c r="M615" s="407"/>
      <c r="N615" s="407"/>
      <c r="O615" s="407"/>
      <c r="P615" s="407"/>
    </row>
    <row r="616" spans="1:16" s="93" customFormat="1">
      <c r="A616" s="41"/>
      <c r="B616" s="49"/>
      <c r="C616" s="39"/>
      <c r="D616" s="64"/>
      <c r="E616" s="407"/>
      <c r="F616" s="407"/>
      <c r="G616" s="407"/>
      <c r="H616" s="407"/>
      <c r="I616" s="407"/>
      <c r="J616" s="407"/>
      <c r="K616" s="407"/>
      <c r="L616" s="407"/>
      <c r="M616" s="407"/>
      <c r="N616" s="407"/>
      <c r="O616" s="407"/>
      <c r="P616" s="407"/>
    </row>
    <row r="617" spans="1:16" s="93" customFormat="1">
      <c r="A617" s="41"/>
      <c r="B617" s="49"/>
      <c r="C617" s="39"/>
      <c r="D617" s="64"/>
      <c r="E617" s="407"/>
      <c r="F617" s="407"/>
      <c r="G617" s="407"/>
      <c r="H617" s="407"/>
      <c r="I617" s="407"/>
      <c r="J617" s="407"/>
      <c r="K617" s="407"/>
      <c r="L617" s="407"/>
      <c r="M617" s="407"/>
      <c r="N617" s="407"/>
      <c r="O617" s="407"/>
      <c r="P617" s="407"/>
    </row>
    <row r="618" spans="1:16" s="93" customFormat="1">
      <c r="A618" s="41"/>
      <c r="B618" s="49"/>
      <c r="C618" s="39"/>
      <c r="D618" s="64"/>
      <c r="E618" s="407"/>
      <c r="F618" s="407"/>
      <c r="G618" s="407"/>
      <c r="H618" s="407"/>
      <c r="I618" s="407"/>
      <c r="J618" s="407"/>
      <c r="K618" s="407"/>
      <c r="L618" s="407"/>
      <c r="M618" s="407"/>
      <c r="N618" s="407"/>
      <c r="O618" s="407"/>
      <c r="P618" s="407"/>
    </row>
    <row r="619" spans="1:16" s="93" customFormat="1">
      <c r="A619" s="41"/>
      <c r="B619" s="49"/>
      <c r="C619" s="39"/>
      <c r="D619" s="64"/>
      <c r="E619" s="407"/>
      <c r="F619" s="407"/>
      <c r="G619" s="407"/>
      <c r="H619" s="407"/>
      <c r="I619" s="407"/>
      <c r="J619" s="407"/>
      <c r="K619" s="407"/>
      <c r="L619" s="407"/>
      <c r="M619" s="407"/>
      <c r="N619" s="407"/>
      <c r="O619" s="407"/>
      <c r="P619" s="407"/>
    </row>
    <row r="620" spans="1:16" s="93" customFormat="1">
      <c r="A620" s="41"/>
      <c r="B620" s="49"/>
      <c r="C620" s="39"/>
      <c r="D620" s="64"/>
      <c r="E620" s="407"/>
      <c r="F620" s="407"/>
      <c r="G620" s="407"/>
      <c r="H620" s="407"/>
      <c r="I620" s="407"/>
      <c r="J620" s="407"/>
      <c r="K620" s="407"/>
      <c r="L620" s="407"/>
      <c r="M620" s="407"/>
      <c r="N620" s="407"/>
      <c r="O620" s="407"/>
      <c r="P620" s="407"/>
    </row>
    <row r="621" spans="1:16" s="93" customFormat="1">
      <c r="A621" s="41"/>
      <c r="B621" s="49"/>
      <c r="C621" s="39"/>
      <c r="D621" s="64"/>
      <c r="E621" s="407"/>
      <c r="F621" s="407"/>
      <c r="G621" s="407"/>
      <c r="H621" s="407"/>
      <c r="I621" s="407"/>
      <c r="J621" s="407"/>
      <c r="K621" s="407"/>
      <c r="L621" s="407"/>
      <c r="M621" s="407"/>
      <c r="N621" s="407"/>
      <c r="O621" s="407"/>
      <c r="P621" s="407"/>
    </row>
    <row r="622" spans="1:16" s="93" customFormat="1">
      <c r="A622" s="41"/>
      <c r="B622" s="49"/>
      <c r="C622" s="39"/>
      <c r="D622" s="64"/>
      <c r="E622" s="407"/>
      <c r="F622" s="407"/>
      <c r="G622" s="407"/>
      <c r="H622" s="407"/>
      <c r="I622" s="407"/>
      <c r="J622" s="407"/>
      <c r="K622" s="407"/>
      <c r="L622" s="407"/>
      <c r="M622" s="407"/>
      <c r="N622" s="407"/>
      <c r="O622" s="407"/>
      <c r="P622" s="407"/>
    </row>
    <row r="623" spans="1:16" s="93" customFormat="1">
      <c r="A623" s="41"/>
      <c r="B623" s="49"/>
      <c r="C623" s="39"/>
      <c r="D623" s="64"/>
      <c r="E623" s="407"/>
      <c r="F623" s="407"/>
      <c r="G623" s="407"/>
      <c r="H623" s="407"/>
      <c r="I623" s="407"/>
      <c r="J623" s="407"/>
      <c r="K623" s="407"/>
      <c r="L623" s="407"/>
      <c r="M623" s="407"/>
      <c r="N623" s="407"/>
      <c r="O623" s="407"/>
      <c r="P623" s="407"/>
    </row>
    <row r="624" spans="1:16" s="93" customFormat="1">
      <c r="A624" s="41"/>
      <c r="B624" s="49"/>
      <c r="C624" s="39"/>
      <c r="D624" s="64"/>
      <c r="E624" s="407"/>
      <c r="F624" s="407"/>
      <c r="G624" s="407"/>
      <c r="H624" s="407"/>
      <c r="I624" s="407"/>
      <c r="J624" s="407"/>
      <c r="K624" s="407"/>
      <c r="L624" s="407"/>
      <c r="M624" s="407"/>
      <c r="N624" s="407"/>
      <c r="O624" s="407"/>
      <c r="P624" s="407"/>
    </row>
    <row r="625" spans="1:16" s="93" customFormat="1">
      <c r="A625" s="41"/>
      <c r="B625" s="49"/>
      <c r="C625" s="39"/>
      <c r="D625" s="64"/>
      <c r="E625" s="407"/>
      <c r="F625" s="407"/>
      <c r="G625" s="407"/>
      <c r="H625" s="407"/>
      <c r="I625" s="407"/>
      <c r="J625" s="407"/>
      <c r="K625" s="407"/>
      <c r="L625" s="407"/>
      <c r="M625" s="407"/>
      <c r="N625" s="407"/>
      <c r="O625" s="407"/>
      <c r="P625" s="407"/>
    </row>
    <row r="626" spans="1:16" s="93" customFormat="1">
      <c r="A626" s="41"/>
      <c r="B626" s="49"/>
      <c r="C626" s="39"/>
      <c r="D626" s="64"/>
      <c r="E626" s="407"/>
      <c r="F626" s="407"/>
      <c r="G626" s="407"/>
      <c r="H626" s="407"/>
      <c r="I626" s="407"/>
      <c r="J626" s="407"/>
      <c r="K626" s="407"/>
      <c r="L626" s="407"/>
      <c r="M626" s="407"/>
      <c r="N626" s="407"/>
      <c r="O626" s="407"/>
      <c r="P626" s="407"/>
    </row>
    <row r="627" spans="1:16" s="93" customFormat="1">
      <c r="A627" s="41"/>
      <c r="B627" s="49"/>
      <c r="C627" s="39"/>
      <c r="D627" s="64"/>
      <c r="E627" s="407"/>
      <c r="F627" s="407"/>
      <c r="G627" s="407"/>
      <c r="H627" s="407"/>
      <c r="I627" s="407"/>
      <c r="J627" s="407"/>
      <c r="K627" s="407"/>
      <c r="L627" s="407"/>
      <c r="M627" s="407"/>
      <c r="N627" s="407"/>
      <c r="O627" s="407"/>
      <c r="P627" s="407"/>
    </row>
    <row r="628" spans="1:16" s="93" customFormat="1">
      <c r="A628" s="41"/>
      <c r="B628" s="49"/>
      <c r="C628" s="39"/>
      <c r="D628" s="64"/>
      <c r="E628" s="407"/>
      <c r="F628" s="407"/>
      <c r="G628" s="407"/>
      <c r="H628" s="407"/>
      <c r="I628" s="407"/>
      <c r="J628" s="407"/>
      <c r="K628" s="407"/>
      <c r="L628" s="407"/>
      <c r="M628" s="407"/>
      <c r="N628" s="407"/>
      <c r="O628" s="407"/>
      <c r="P628" s="407"/>
    </row>
    <row r="629" spans="1:16" s="93" customFormat="1">
      <c r="A629" s="41"/>
      <c r="B629" s="49"/>
      <c r="C629" s="39"/>
      <c r="D629" s="64"/>
      <c r="E629" s="407"/>
      <c r="F629" s="407"/>
      <c r="G629" s="407"/>
      <c r="H629" s="407"/>
      <c r="I629" s="407"/>
      <c r="J629" s="407"/>
      <c r="K629" s="407"/>
      <c r="L629" s="407"/>
      <c r="M629" s="407"/>
      <c r="N629" s="407"/>
      <c r="O629" s="407"/>
      <c r="P629" s="407"/>
    </row>
    <row r="630" spans="1:16" s="93" customFormat="1">
      <c r="A630" s="41"/>
      <c r="B630" s="49"/>
      <c r="C630" s="39"/>
      <c r="D630" s="64"/>
      <c r="E630" s="407"/>
      <c r="F630" s="407"/>
      <c r="G630" s="407"/>
      <c r="H630" s="407"/>
      <c r="I630" s="407"/>
      <c r="J630" s="407"/>
      <c r="K630" s="407"/>
      <c r="L630" s="407"/>
      <c r="M630" s="407"/>
      <c r="N630" s="407"/>
      <c r="O630" s="407"/>
      <c r="P630" s="407"/>
    </row>
    <row r="631" spans="1:16" s="93" customFormat="1">
      <c r="A631" s="41"/>
      <c r="B631" s="49"/>
      <c r="C631" s="39"/>
      <c r="D631" s="64"/>
      <c r="E631" s="407"/>
      <c r="F631" s="407"/>
      <c r="G631" s="407"/>
      <c r="H631" s="407"/>
      <c r="I631" s="407"/>
      <c r="J631" s="407"/>
      <c r="K631" s="407"/>
      <c r="L631" s="407"/>
      <c r="M631" s="407"/>
      <c r="N631" s="407"/>
      <c r="O631" s="407"/>
      <c r="P631" s="407"/>
    </row>
    <row r="632" spans="1:16" s="93" customFormat="1">
      <c r="A632" s="41"/>
      <c r="B632" s="49"/>
      <c r="C632" s="39"/>
      <c r="D632" s="64"/>
      <c r="E632" s="407"/>
      <c r="F632" s="407"/>
      <c r="G632" s="407"/>
      <c r="H632" s="407"/>
      <c r="I632" s="407"/>
      <c r="J632" s="407"/>
      <c r="K632" s="407"/>
      <c r="L632" s="407"/>
      <c r="M632" s="407"/>
      <c r="N632" s="407"/>
      <c r="O632" s="407"/>
      <c r="P632" s="407"/>
    </row>
    <row r="633" spans="1:16" s="93" customFormat="1">
      <c r="A633" s="41"/>
      <c r="B633" s="49"/>
      <c r="C633" s="39"/>
      <c r="D633" s="64"/>
      <c r="E633" s="407"/>
      <c r="F633" s="407"/>
      <c r="G633" s="407"/>
      <c r="H633" s="407"/>
      <c r="I633" s="407"/>
      <c r="J633" s="407"/>
      <c r="K633" s="407"/>
      <c r="L633" s="407"/>
      <c r="M633" s="407"/>
      <c r="N633" s="407"/>
      <c r="O633" s="407"/>
      <c r="P633" s="407"/>
    </row>
    <row r="634" spans="1:16" s="93" customFormat="1">
      <c r="A634" s="41"/>
      <c r="B634" s="49"/>
      <c r="C634" s="39"/>
      <c r="D634" s="64"/>
      <c r="E634" s="407"/>
      <c r="F634" s="407"/>
      <c r="G634" s="407"/>
      <c r="H634" s="407"/>
      <c r="I634" s="407"/>
      <c r="J634" s="407"/>
      <c r="K634" s="407"/>
      <c r="L634" s="407"/>
      <c r="M634" s="407"/>
      <c r="N634" s="407"/>
      <c r="O634" s="407"/>
      <c r="P634" s="407"/>
    </row>
    <row r="635" spans="1:16" s="93" customFormat="1">
      <c r="A635" s="41"/>
      <c r="B635" s="49"/>
      <c r="C635" s="39"/>
      <c r="D635" s="64"/>
      <c r="E635" s="407"/>
      <c r="F635" s="407"/>
      <c r="G635" s="407"/>
      <c r="H635" s="407"/>
      <c r="I635" s="407"/>
      <c r="J635" s="407"/>
      <c r="K635" s="407"/>
      <c r="L635" s="407"/>
      <c r="M635" s="407"/>
      <c r="N635" s="407"/>
      <c r="O635" s="407"/>
      <c r="P635" s="407"/>
    </row>
    <row r="636" spans="1:16" s="93" customFormat="1">
      <c r="A636" s="41"/>
      <c r="B636" s="49"/>
      <c r="C636" s="39"/>
      <c r="D636" s="64"/>
      <c r="E636" s="407"/>
      <c r="F636" s="407"/>
      <c r="G636" s="407"/>
      <c r="H636" s="407"/>
      <c r="I636" s="407"/>
      <c r="J636" s="407"/>
      <c r="K636" s="407"/>
      <c r="L636" s="407"/>
      <c r="M636" s="407"/>
      <c r="N636" s="407"/>
      <c r="O636" s="407"/>
      <c r="P636" s="407"/>
    </row>
    <row r="637" spans="1:16" s="93" customFormat="1">
      <c r="A637" s="41"/>
      <c r="B637" s="49"/>
      <c r="C637" s="39"/>
      <c r="D637" s="64"/>
      <c r="E637" s="407"/>
      <c r="F637" s="407"/>
      <c r="G637" s="407"/>
      <c r="H637" s="407"/>
      <c r="I637" s="407"/>
      <c r="J637" s="407"/>
      <c r="K637" s="407"/>
      <c r="L637" s="407"/>
      <c r="M637" s="407"/>
      <c r="N637" s="407"/>
      <c r="O637" s="407"/>
      <c r="P637" s="407"/>
    </row>
    <row r="638" spans="1:16" s="93" customFormat="1">
      <c r="A638" s="41"/>
      <c r="B638" s="49"/>
      <c r="C638" s="39"/>
      <c r="D638" s="64"/>
      <c r="E638" s="407"/>
      <c r="F638" s="407"/>
      <c r="G638" s="407"/>
      <c r="H638" s="407"/>
      <c r="I638" s="407"/>
      <c r="J638" s="407"/>
      <c r="K638" s="407"/>
      <c r="L638" s="407"/>
      <c r="M638" s="407"/>
      <c r="N638" s="407"/>
      <c r="O638" s="407"/>
      <c r="P638" s="407"/>
    </row>
    <row r="639" spans="1:16" s="93" customFormat="1">
      <c r="A639" s="41"/>
      <c r="B639" s="49"/>
      <c r="C639" s="39"/>
      <c r="D639" s="64"/>
      <c r="E639" s="407"/>
      <c r="F639" s="407"/>
      <c r="G639" s="407"/>
      <c r="H639" s="407"/>
      <c r="I639" s="407"/>
      <c r="J639" s="407"/>
      <c r="K639" s="407"/>
      <c r="L639" s="407"/>
      <c r="M639" s="407"/>
      <c r="N639" s="407"/>
      <c r="O639" s="407"/>
      <c r="P639" s="407"/>
    </row>
    <row r="640" spans="1:16" s="93" customFormat="1">
      <c r="A640" s="41"/>
      <c r="B640" s="49"/>
      <c r="C640" s="39"/>
      <c r="D640" s="64"/>
      <c r="E640" s="407"/>
      <c r="F640" s="407"/>
      <c r="G640" s="407"/>
      <c r="H640" s="407"/>
      <c r="I640" s="407"/>
      <c r="J640" s="407"/>
      <c r="K640" s="407"/>
      <c r="L640" s="407"/>
      <c r="M640" s="407"/>
      <c r="N640" s="407"/>
      <c r="O640" s="407"/>
      <c r="P640" s="407"/>
    </row>
    <row r="641" spans="1:16" s="93" customFormat="1">
      <c r="A641" s="41"/>
      <c r="B641" s="49"/>
      <c r="C641" s="39"/>
      <c r="D641" s="64"/>
      <c r="E641" s="407"/>
      <c r="F641" s="407"/>
      <c r="G641" s="407"/>
      <c r="H641" s="407"/>
      <c r="I641" s="407"/>
      <c r="J641" s="407"/>
      <c r="K641" s="407"/>
      <c r="L641" s="407"/>
      <c r="M641" s="407"/>
      <c r="N641" s="407"/>
      <c r="O641" s="407"/>
      <c r="P641" s="407"/>
    </row>
    <row r="642" spans="1:16" s="93" customFormat="1">
      <c r="A642" s="41"/>
      <c r="B642" s="49"/>
      <c r="C642" s="39"/>
      <c r="D642" s="64"/>
      <c r="E642" s="407"/>
      <c r="F642" s="407"/>
      <c r="G642" s="407"/>
      <c r="H642" s="407"/>
      <c r="I642" s="407"/>
      <c r="J642" s="407"/>
      <c r="K642" s="407"/>
      <c r="L642" s="407"/>
      <c r="M642" s="407"/>
      <c r="N642" s="407"/>
      <c r="O642" s="407"/>
      <c r="P642" s="407"/>
    </row>
    <row r="643" spans="1:16" s="93" customFormat="1">
      <c r="A643" s="41"/>
      <c r="B643" s="49"/>
      <c r="C643" s="39"/>
      <c r="D643" s="64"/>
      <c r="E643" s="407"/>
      <c r="F643" s="407"/>
      <c r="G643" s="407"/>
      <c r="H643" s="407"/>
      <c r="I643" s="407"/>
      <c r="J643" s="407"/>
      <c r="K643" s="407"/>
      <c r="L643" s="407"/>
      <c r="M643" s="407"/>
      <c r="N643" s="407"/>
      <c r="O643" s="407"/>
      <c r="P643" s="407"/>
    </row>
    <row r="644" spans="1:16" s="93" customFormat="1">
      <c r="A644" s="41"/>
      <c r="B644" s="49"/>
      <c r="C644" s="39"/>
      <c r="D644" s="64"/>
      <c r="E644" s="407"/>
      <c r="F644" s="407"/>
      <c r="G644" s="407"/>
      <c r="H644" s="407"/>
      <c r="I644" s="407"/>
      <c r="J644" s="407"/>
      <c r="K644" s="407"/>
      <c r="L644" s="407"/>
      <c r="M644" s="407"/>
      <c r="N644" s="407"/>
      <c r="O644" s="407"/>
      <c r="P644" s="407"/>
    </row>
    <row r="645" spans="1:16" s="93" customFormat="1">
      <c r="A645" s="41"/>
      <c r="B645" s="49"/>
      <c r="C645" s="39"/>
      <c r="D645" s="64"/>
      <c r="E645" s="407"/>
      <c r="F645" s="407"/>
      <c r="G645" s="407"/>
      <c r="H645" s="407"/>
      <c r="I645" s="407"/>
      <c r="J645" s="407"/>
      <c r="K645" s="407"/>
      <c r="L645" s="407"/>
      <c r="M645" s="407"/>
      <c r="N645" s="407"/>
      <c r="O645" s="407"/>
      <c r="P645" s="407"/>
    </row>
    <row r="646" spans="1:16" s="93" customFormat="1">
      <c r="A646" s="41"/>
      <c r="B646" s="49"/>
      <c r="C646" s="39"/>
      <c r="D646" s="64"/>
      <c r="E646" s="407"/>
      <c r="F646" s="407"/>
      <c r="G646" s="407"/>
      <c r="H646" s="407"/>
      <c r="I646" s="407"/>
      <c r="J646" s="407"/>
      <c r="K646" s="407"/>
      <c r="L646" s="407"/>
      <c r="M646" s="407"/>
      <c r="N646" s="407"/>
      <c r="O646" s="407"/>
      <c r="P646" s="407"/>
    </row>
    <row r="647" spans="1:16" s="93" customFormat="1">
      <c r="A647" s="41"/>
      <c r="B647" s="49"/>
      <c r="C647" s="39"/>
      <c r="D647" s="64"/>
      <c r="E647" s="407"/>
      <c r="F647" s="407"/>
      <c r="G647" s="407"/>
      <c r="H647" s="407"/>
      <c r="I647" s="407"/>
      <c r="J647" s="407"/>
      <c r="K647" s="407"/>
      <c r="L647" s="407"/>
      <c r="M647" s="407"/>
      <c r="N647" s="407"/>
      <c r="O647" s="407"/>
      <c r="P647" s="407"/>
    </row>
    <row r="648" spans="1:16" s="93" customFormat="1">
      <c r="A648" s="41"/>
      <c r="B648" s="49"/>
      <c r="C648" s="39"/>
      <c r="D648" s="64"/>
      <c r="E648" s="407"/>
      <c r="F648" s="407"/>
      <c r="G648" s="407"/>
      <c r="H648" s="407"/>
      <c r="I648" s="407"/>
      <c r="J648" s="407"/>
      <c r="K648" s="407"/>
      <c r="L648" s="407"/>
      <c r="M648" s="407"/>
      <c r="N648" s="407"/>
      <c r="O648" s="407"/>
      <c r="P648" s="407"/>
    </row>
    <row r="649" spans="1:16" s="93" customFormat="1">
      <c r="A649" s="41"/>
      <c r="B649" s="49"/>
      <c r="C649" s="39"/>
      <c r="D649" s="64"/>
      <c r="E649" s="407"/>
      <c r="F649" s="407"/>
      <c r="G649" s="407"/>
      <c r="H649" s="407"/>
      <c r="I649" s="407"/>
      <c r="J649" s="407"/>
      <c r="K649" s="407"/>
      <c r="L649" s="407"/>
      <c r="M649" s="407"/>
      <c r="N649" s="407"/>
      <c r="O649" s="407"/>
      <c r="P649" s="407"/>
    </row>
    <row r="650" spans="1:16" s="93" customFormat="1">
      <c r="A650" s="41"/>
      <c r="B650" s="49"/>
      <c r="C650" s="39"/>
      <c r="D650" s="64"/>
      <c r="E650" s="407"/>
      <c r="F650" s="407"/>
      <c r="G650" s="407"/>
      <c r="H650" s="407"/>
      <c r="I650" s="407"/>
      <c r="J650" s="407"/>
      <c r="K650" s="407"/>
      <c r="L650" s="407"/>
      <c r="M650" s="407"/>
      <c r="N650" s="407"/>
      <c r="O650" s="407"/>
      <c r="P650" s="407"/>
    </row>
    <row r="651" spans="1:16" s="93" customFormat="1">
      <c r="A651" s="41"/>
      <c r="B651" s="49"/>
      <c r="C651" s="39"/>
      <c r="D651" s="64"/>
      <c r="E651" s="407"/>
      <c r="F651" s="407"/>
      <c r="G651" s="407"/>
      <c r="H651" s="407"/>
      <c r="I651" s="407"/>
      <c r="J651" s="407"/>
      <c r="K651" s="407"/>
      <c r="L651" s="407"/>
      <c r="M651" s="407"/>
      <c r="N651" s="407"/>
      <c r="O651" s="407"/>
      <c r="P651" s="407"/>
    </row>
    <row r="652" spans="1:16" s="93" customFormat="1">
      <c r="A652" s="41"/>
      <c r="B652" s="49"/>
      <c r="C652" s="39"/>
      <c r="D652" s="64"/>
      <c r="E652" s="407"/>
      <c r="F652" s="407"/>
      <c r="G652" s="407"/>
      <c r="H652" s="407"/>
      <c r="I652" s="407"/>
      <c r="J652" s="407"/>
      <c r="K652" s="407"/>
      <c r="L652" s="407"/>
      <c r="M652" s="407"/>
      <c r="N652" s="407"/>
      <c r="O652" s="407"/>
      <c r="P652" s="407"/>
    </row>
    <row r="653" spans="1:16" s="93" customFormat="1">
      <c r="A653" s="41"/>
      <c r="B653" s="49"/>
      <c r="C653" s="39"/>
      <c r="D653" s="64"/>
      <c r="E653" s="407"/>
      <c r="F653" s="407"/>
      <c r="G653" s="407"/>
      <c r="H653" s="407"/>
      <c r="I653" s="407"/>
      <c r="J653" s="407"/>
      <c r="K653" s="407"/>
      <c r="L653" s="407"/>
      <c r="M653" s="407"/>
      <c r="N653" s="407"/>
      <c r="O653" s="407"/>
      <c r="P653" s="407"/>
    </row>
    <row r="654" spans="1:16" s="93" customFormat="1">
      <c r="A654" s="41"/>
      <c r="B654" s="49"/>
      <c r="C654" s="39"/>
      <c r="D654" s="64"/>
      <c r="E654" s="407"/>
      <c r="F654" s="407"/>
      <c r="G654" s="407"/>
      <c r="H654" s="407"/>
      <c r="I654" s="407"/>
      <c r="J654" s="407"/>
      <c r="K654" s="407"/>
      <c r="L654" s="407"/>
      <c r="M654" s="407"/>
      <c r="N654" s="407"/>
      <c r="O654" s="407"/>
      <c r="P654" s="407"/>
    </row>
    <row r="655" spans="1:16" s="93" customFormat="1">
      <c r="A655" s="41"/>
      <c r="B655" s="49"/>
      <c r="C655" s="39"/>
      <c r="D655" s="64"/>
      <c r="E655" s="407"/>
      <c r="F655" s="407"/>
      <c r="G655" s="407"/>
      <c r="H655" s="407"/>
      <c r="I655" s="407"/>
      <c r="J655" s="407"/>
      <c r="K655" s="407"/>
      <c r="L655" s="407"/>
      <c r="M655" s="407"/>
      <c r="N655" s="407"/>
      <c r="O655" s="407"/>
      <c r="P655" s="407"/>
    </row>
    <row r="656" spans="1:16" s="93" customFormat="1">
      <c r="A656" s="41"/>
      <c r="B656" s="49"/>
      <c r="C656" s="39"/>
      <c r="D656" s="64"/>
      <c r="E656" s="407"/>
      <c r="F656" s="407"/>
      <c r="G656" s="407"/>
      <c r="H656" s="407"/>
      <c r="I656" s="407"/>
      <c r="J656" s="407"/>
      <c r="K656" s="407"/>
      <c r="L656" s="407"/>
      <c r="M656" s="407"/>
      <c r="N656" s="407"/>
      <c r="O656" s="407"/>
      <c r="P656" s="407"/>
    </row>
    <row r="657" spans="1:16" s="93" customFormat="1">
      <c r="A657" s="41"/>
      <c r="B657" s="49"/>
      <c r="C657" s="39"/>
      <c r="D657" s="64"/>
      <c r="E657" s="407"/>
      <c r="F657" s="407"/>
      <c r="G657" s="407"/>
      <c r="H657" s="407"/>
      <c r="I657" s="407"/>
      <c r="J657" s="407"/>
      <c r="K657" s="407"/>
      <c r="L657" s="407"/>
      <c r="M657" s="407"/>
      <c r="N657" s="407"/>
      <c r="O657" s="407"/>
      <c r="P657" s="407"/>
    </row>
    <row r="658" spans="1:16" s="93" customFormat="1">
      <c r="A658" s="41"/>
      <c r="B658" s="49"/>
      <c r="C658" s="39"/>
      <c r="D658" s="64"/>
      <c r="E658" s="407"/>
      <c r="F658" s="407"/>
      <c r="G658" s="407"/>
      <c r="H658" s="407"/>
      <c r="I658" s="407"/>
      <c r="J658" s="407"/>
      <c r="K658" s="407"/>
      <c r="L658" s="407"/>
      <c r="M658" s="407"/>
      <c r="N658" s="407"/>
      <c r="O658" s="407"/>
      <c r="P658" s="407"/>
    </row>
    <row r="659" spans="1:16" s="93" customFormat="1">
      <c r="A659" s="41"/>
      <c r="B659" s="49"/>
      <c r="C659" s="39"/>
      <c r="D659" s="64"/>
      <c r="E659" s="407"/>
      <c r="F659" s="407"/>
      <c r="G659" s="407"/>
      <c r="H659" s="407"/>
      <c r="I659" s="407"/>
      <c r="J659" s="407"/>
      <c r="K659" s="407"/>
      <c r="L659" s="407"/>
      <c r="M659" s="407"/>
      <c r="N659" s="407"/>
      <c r="O659" s="407"/>
      <c r="P659" s="407"/>
    </row>
    <row r="660" spans="1:16" s="93" customFormat="1">
      <c r="A660" s="41"/>
      <c r="B660" s="49"/>
      <c r="C660" s="39"/>
      <c r="D660" s="64"/>
      <c r="E660" s="407"/>
      <c r="F660" s="407"/>
      <c r="G660" s="407"/>
      <c r="H660" s="407"/>
      <c r="I660" s="407"/>
      <c r="J660" s="407"/>
      <c r="K660" s="407"/>
      <c r="L660" s="407"/>
      <c r="M660" s="407"/>
      <c r="N660" s="407"/>
      <c r="O660" s="407"/>
      <c r="P660" s="407"/>
    </row>
    <row r="661" spans="1:16" s="93" customFormat="1">
      <c r="A661" s="41"/>
      <c r="B661" s="49"/>
      <c r="C661" s="39"/>
      <c r="D661" s="64"/>
      <c r="E661" s="407"/>
      <c r="F661" s="407"/>
      <c r="G661" s="407"/>
      <c r="H661" s="407"/>
      <c r="I661" s="407"/>
      <c r="J661" s="407"/>
      <c r="K661" s="407"/>
      <c r="L661" s="407"/>
      <c r="M661" s="407"/>
      <c r="N661" s="407"/>
      <c r="O661" s="407"/>
      <c r="P661" s="407"/>
    </row>
    <row r="662" spans="1:16" s="93" customFormat="1">
      <c r="A662" s="41"/>
      <c r="B662" s="49"/>
      <c r="C662" s="39"/>
      <c r="D662" s="64"/>
      <c r="E662" s="407"/>
      <c r="F662" s="407"/>
      <c r="G662" s="407"/>
      <c r="H662" s="407"/>
      <c r="I662" s="407"/>
      <c r="J662" s="407"/>
      <c r="K662" s="407"/>
      <c r="L662" s="407"/>
      <c r="M662" s="407"/>
      <c r="N662" s="407"/>
      <c r="O662" s="407"/>
      <c r="P662" s="407"/>
    </row>
    <row r="663" spans="1:16" s="93" customFormat="1">
      <c r="A663" s="41"/>
      <c r="B663" s="49"/>
      <c r="C663" s="39"/>
      <c r="D663" s="64"/>
      <c r="E663" s="407"/>
      <c r="F663" s="407"/>
      <c r="G663" s="407"/>
      <c r="H663" s="407"/>
      <c r="I663" s="407"/>
      <c r="J663" s="407"/>
      <c r="K663" s="407"/>
      <c r="L663" s="407"/>
      <c r="M663" s="407"/>
      <c r="N663" s="407"/>
      <c r="O663" s="407"/>
      <c r="P663" s="407"/>
    </row>
    <row r="664" spans="1:16" s="93" customFormat="1">
      <c r="A664" s="41"/>
      <c r="B664" s="49"/>
      <c r="C664" s="39"/>
      <c r="D664" s="64"/>
      <c r="E664" s="407"/>
      <c r="F664" s="407"/>
      <c r="G664" s="407"/>
      <c r="H664" s="407"/>
      <c r="I664" s="407"/>
      <c r="J664" s="407"/>
      <c r="K664" s="407"/>
      <c r="L664" s="407"/>
      <c r="M664" s="407"/>
      <c r="N664" s="407"/>
      <c r="O664" s="407"/>
      <c r="P664" s="407"/>
    </row>
    <row r="665" spans="1:16" s="93" customFormat="1">
      <c r="A665" s="41"/>
      <c r="B665" s="49"/>
      <c r="C665" s="39"/>
      <c r="D665" s="64"/>
      <c r="E665" s="407"/>
      <c r="F665" s="407"/>
      <c r="G665" s="407"/>
      <c r="H665" s="407"/>
      <c r="I665" s="407"/>
      <c r="J665" s="407"/>
      <c r="K665" s="407"/>
      <c r="L665" s="407"/>
      <c r="M665" s="407"/>
      <c r="N665" s="407"/>
      <c r="O665" s="407"/>
      <c r="P665" s="407"/>
    </row>
    <row r="666" spans="1:16" s="93" customFormat="1">
      <c r="A666" s="41"/>
      <c r="B666" s="49"/>
      <c r="C666" s="39"/>
      <c r="D666" s="64"/>
      <c r="E666" s="407"/>
      <c r="F666" s="407"/>
      <c r="G666" s="407"/>
      <c r="H666" s="407"/>
      <c r="I666" s="407"/>
      <c r="J666" s="407"/>
      <c r="K666" s="407"/>
      <c r="L666" s="407"/>
      <c r="M666" s="407"/>
      <c r="N666" s="407"/>
      <c r="O666" s="407"/>
      <c r="P666" s="407"/>
    </row>
    <row r="667" spans="1:16" s="93" customFormat="1">
      <c r="A667" s="41"/>
      <c r="B667" s="49"/>
      <c r="C667" s="39"/>
      <c r="D667" s="64"/>
      <c r="E667" s="407"/>
      <c r="F667" s="407"/>
      <c r="G667" s="407"/>
      <c r="H667" s="407"/>
      <c r="I667" s="407"/>
      <c r="J667" s="407"/>
      <c r="K667" s="407"/>
      <c r="L667" s="407"/>
      <c r="M667" s="407"/>
      <c r="N667" s="407"/>
      <c r="O667" s="407"/>
      <c r="P667" s="407"/>
    </row>
    <row r="668" spans="1:16" s="93" customFormat="1">
      <c r="A668" s="41"/>
      <c r="B668" s="49"/>
      <c r="C668" s="39"/>
      <c r="D668" s="64"/>
      <c r="E668" s="407"/>
      <c r="F668" s="407"/>
      <c r="G668" s="407"/>
      <c r="H668" s="407"/>
      <c r="I668" s="407"/>
      <c r="J668" s="407"/>
      <c r="K668" s="407"/>
      <c r="L668" s="407"/>
      <c r="M668" s="407"/>
      <c r="N668" s="407"/>
      <c r="O668" s="407"/>
      <c r="P668" s="407"/>
    </row>
    <row r="669" spans="1:16" s="93" customFormat="1">
      <c r="A669" s="41"/>
      <c r="B669" s="49"/>
      <c r="C669" s="39"/>
      <c r="D669" s="64"/>
      <c r="E669" s="407"/>
      <c r="F669" s="407"/>
      <c r="G669" s="407"/>
      <c r="H669" s="407"/>
      <c r="I669" s="407"/>
      <c r="J669" s="407"/>
      <c r="K669" s="407"/>
      <c r="L669" s="407"/>
      <c r="M669" s="407"/>
      <c r="N669" s="407"/>
      <c r="O669" s="407"/>
      <c r="P669" s="407"/>
    </row>
    <row r="670" spans="1:16" s="93" customFormat="1">
      <c r="A670" s="41"/>
      <c r="B670" s="49"/>
      <c r="C670" s="39"/>
      <c r="D670" s="64"/>
      <c r="E670" s="407"/>
      <c r="F670" s="407"/>
      <c r="G670" s="407"/>
      <c r="H670" s="407"/>
      <c r="I670" s="407"/>
      <c r="J670" s="407"/>
      <c r="K670" s="407"/>
      <c r="L670" s="407"/>
      <c r="M670" s="407"/>
      <c r="N670" s="407"/>
      <c r="O670" s="407"/>
      <c r="P670" s="407"/>
    </row>
    <row r="671" spans="1:16" s="93" customFormat="1">
      <c r="A671" s="41"/>
      <c r="B671" s="49"/>
      <c r="C671" s="39"/>
      <c r="D671" s="64"/>
      <c r="E671" s="407"/>
      <c r="F671" s="407"/>
      <c r="G671" s="407"/>
      <c r="H671" s="407"/>
      <c r="I671" s="407"/>
      <c r="J671" s="407"/>
      <c r="K671" s="407"/>
      <c r="L671" s="407"/>
      <c r="M671" s="407"/>
      <c r="N671" s="407"/>
      <c r="O671" s="407"/>
      <c r="P671" s="407"/>
    </row>
    <row r="672" spans="1:16" s="93" customFormat="1">
      <c r="A672" s="41"/>
      <c r="B672" s="49"/>
      <c r="C672" s="39"/>
      <c r="D672" s="64"/>
      <c r="E672" s="407"/>
      <c r="F672" s="407"/>
      <c r="G672" s="407"/>
      <c r="H672" s="407"/>
      <c r="I672" s="407"/>
      <c r="J672" s="407"/>
      <c r="K672" s="407"/>
      <c r="L672" s="407"/>
      <c r="M672" s="407"/>
      <c r="N672" s="407"/>
      <c r="O672" s="407"/>
      <c r="P672" s="407"/>
    </row>
    <row r="673" spans="1:16" s="93" customFormat="1">
      <c r="A673" s="41"/>
      <c r="B673" s="49"/>
      <c r="C673" s="39"/>
      <c r="D673" s="64"/>
      <c r="E673" s="407"/>
      <c r="F673" s="407"/>
      <c r="G673" s="407"/>
      <c r="H673" s="407"/>
      <c r="I673" s="407"/>
      <c r="J673" s="407"/>
      <c r="K673" s="407"/>
      <c r="L673" s="407"/>
      <c r="M673" s="407"/>
      <c r="N673" s="407"/>
      <c r="O673" s="407"/>
      <c r="P673" s="407"/>
    </row>
    <row r="674" spans="1:16" s="93" customFormat="1">
      <c r="A674" s="41"/>
      <c r="B674" s="49"/>
      <c r="C674" s="39"/>
      <c r="D674" s="64"/>
      <c r="E674" s="407"/>
      <c r="F674" s="407"/>
      <c r="G674" s="407"/>
      <c r="H674" s="407"/>
      <c r="I674" s="407"/>
      <c r="J674" s="407"/>
      <c r="K674" s="407"/>
      <c r="L674" s="407"/>
      <c r="M674" s="407"/>
      <c r="N674" s="407"/>
      <c r="O674" s="407"/>
      <c r="P674" s="407"/>
    </row>
    <row r="675" spans="1:16" s="93" customFormat="1">
      <c r="A675" s="41"/>
      <c r="B675" s="49"/>
      <c r="C675" s="39"/>
      <c r="D675" s="64"/>
      <c r="E675" s="407"/>
      <c r="F675" s="407"/>
      <c r="G675" s="407"/>
      <c r="H675" s="407"/>
      <c r="I675" s="407"/>
      <c r="J675" s="407"/>
      <c r="K675" s="407"/>
      <c r="L675" s="407"/>
      <c r="M675" s="407"/>
      <c r="N675" s="407"/>
      <c r="O675" s="407"/>
      <c r="P675" s="407"/>
    </row>
    <row r="676" spans="1:16" s="93" customFormat="1">
      <c r="A676" s="41"/>
      <c r="B676" s="49"/>
      <c r="C676" s="39"/>
      <c r="D676" s="64"/>
      <c r="E676" s="407"/>
      <c r="F676" s="407"/>
      <c r="G676" s="407"/>
      <c r="H676" s="407"/>
      <c r="I676" s="407"/>
      <c r="J676" s="407"/>
      <c r="K676" s="407"/>
      <c r="L676" s="407"/>
      <c r="M676" s="407"/>
      <c r="N676" s="407"/>
      <c r="O676" s="407"/>
      <c r="P676" s="407"/>
    </row>
    <row r="677" spans="1:16" s="93" customFormat="1">
      <c r="A677" s="41"/>
      <c r="B677" s="49"/>
      <c r="C677" s="39"/>
      <c r="D677" s="64"/>
      <c r="E677" s="407"/>
      <c r="F677" s="407"/>
      <c r="G677" s="407"/>
      <c r="H677" s="407"/>
      <c r="I677" s="407"/>
      <c r="J677" s="407"/>
      <c r="K677" s="407"/>
      <c r="L677" s="407"/>
      <c r="M677" s="407"/>
      <c r="N677" s="407"/>
      <c r="O677" s="407"/>
      <c r="P677" s="407"/>
    </row>
    <row r="678" spans="1:16" s="93" customFormat="1">
      <c r="A678" s="41"/>
      <c r="B678" s="49"/>
      <c r="C678" s="39"/>
      <c r="D678" s="64"/>
      <c r="E678" s="407"/>
      <c r="F678" s="407"/>
      <c r="G678" s="407"/>
      <c r="H678" s="407"/>
      <c r="I678" s="407"/>
      <c r="J678" s="407"/>
      <c r="K678" s="407"/>
      <c r="L678" s="407"/>
      <c r="M678" s="407"/>
      <c r="N678" s="407"/>
      <c r="O678" s="407"/>
      <c r="P678" s="407"/>
    </row>
    <row r="679" spans="1:16" s="93" customFormat="1">
      <c r="A679" s="41"/>
      <c r="B679" s="49"/>
      <c r="C679" s="39"/>
      <c r="D679" s="64"/>
      <c r="E679" s="407"/>
      <c r="F679" s="407"/>
      <c r="G679" s="407"/>
      <c r="H679" s="407"/>
      <c r="I679" s="407"/>
      <c r="J679" s="407"/>
      <c r="K679" s="407"/>
      <c r="L679" s="407"/>
      <c r="M679" s="407"/>
      <c r="N679" s="407"/>
      <c r="O679" s="407"/>
      <c r="P679" s="407"/>
    </row>
    <row r="680" spans="1:16" s="93" customFormat="1">
      <c r="A680" s="41"/>
      <c r="B680" s="49"/>
      <c r="C680" s="39"/>
      <c r="D680" s="64"/>
      <c r="E680" s="407"/>
      <c r="F680" s="407"/>
      <c r="G680" s="407"/>
      <c r="H680" s="407"/>
      <c r="I680" s="407"/>
      <c r="J680" s="407"/>
      <c r="K680" s="407"/>
      <c r="L680" s="407"/>
      <c r="M680" s="407"/>
      <c r="N680" s="407"/>
      <c r="O680" s="407"/>
      <c r="P680" s="407"/>
    </row>
    <row r="681" spans="1:16" s="93" customFormat="1">
      <c r="A681" s="41"/>
      <c r="B681" s="49"/>
      <c r="C681" s="39"/>
      <c r="D681" s="64"/>
      <c r="E681" s="407"/>
      <c r="F681" s="407"/>
      <c r="G681" s="407"/>
      <c r="H681" s="407"/>
      <c r="I681" s="407"/>
      <c r="J681" s="407"/>
      <c r="K681" s="407"/>
      <c r="L681" s="407"/>
      <c r="M681" s="407"/>
      <c r="N681" s="407"/>
      <c r="O681" s="407"/>
      <c r="P681" s="407"/>
    </row>
    <row r="682" spans="1:16" s="93" customFormat="1">
      <c r="A682" s="41"/>
      <c r="B682" s="49"/>
      <c r="C682" s="39"/>
      <c r="D682" s="64"/>
      <c r="E682" s="407"/>
      <c r="F682" s="407"/>
      <c r="G682" s="407"/>
      <c r="H682" s="407"/>
      <c r="I682" s="407"/>
      <c r="J682" s="407"/>
      <c r="K682" s="407"/>
      <c r="L682" s="407"/>
      <c r="M682" s="407"/>
      <c r="N682" s="407"/>
      <c r="O682" s="407"/>
      <c r="P682" s="407"/>
    </row>
    <row r="683" spans="1:16" s="93" customFormat="1">
      <c r="A683" s="41"/>
      <c r="B683" s="49"/>
      <c r="C683" s="39"/>
      <c r="D683" s="64"/>
      <c r="E683" s="407"/>
      <c r="F683" s="407"/>
      <c r="G683" s="407"/>
      <c r="H683" s="407"/>
      <c r="I683" s="407"/>
      <c r="J683" s="407"/>
      <c r="K683" s="407"/>
      <c r="L683" s="407"/>
      <c r="M683" s="407"/>
      <c r="N683" s="407"/>
      <c r="O683" s="407"/>
      <c r="P683" s="407"/>
    </row>
    <row r="684" spans="1:16" s="93" customFormat="1">
      <c r="A684" s="41"/>
      <c r="B684" s="49"/>
      <c r="C684" s="39"/>
      <c r="D684" s="64"/>
      <c r="E684" s="407"/>
      <c r="F684" s="407"/>
      <c r="G684" s="407"/>
      <c r="H684" s="407"/>
      <c r="I684" s="407"/>
      <c r="J684" s="407"/>
      <c r="K684" s="407"/>
      <c r="L684" s="407"/>
      <c r="M684" s="407"/>
      <c r="N684" s="407"/>
      <c r="O684" s="407"/>
      <c r="P684" s="407"/>
    </row>
    <row r="685" spans="1:16" s="93" customFormat="1">
      <c r="A685" s="41"/>
      <c r="B685" s="49"/>
      <c r="C685" s="39"/>
      <c r="D685" s="64"/>
      <c r="E685" s="407"/>
      <c r="F685" s="407"/>
      <c r="G685" s="407"/>
      <c r="H685" s="407"/>
      <c r="I685" s="407"/>
      <c r="J685" s="407"/>
      <c r="K685" s="407"/>
      <c r="L685" s="407"/>
      <c r="M685" s="407"/>
      <c r="N685" s="407"/>
      <c r="O685" s="407"/>
      <c r="P685" s="407"/>
    </row>
    <row r="686" spans="1:16" s="93" customFormat="1">
      <c r="A686" s="41"/>
      <c r="B686" s="49"/>
      <c r="C686" s="39"/>
      <c r="D686" s="64"/>
      <c r="E686" s="407"/>
      <c r="F686" s="407"/>
      <c r="G686" s="407"/>
      <c r="H686" s="407"/>
      <c r="I686" s="407"/>
      <c r="J686" s="407"/>
      <c r="K686" s="407"/>
      <c r="L686" s="407"/>
      <c r="M686" s="407"/>
      <c r="N686" s="407"/>
      <c r="O686" s="407"/>
      <c r="P686" s="407"/>
    </row>
    <row r="687" spans="1:16" s="93" customFormat="1">
      <c r="A687" s="41"/>
      <c r="B687" s="49"/>
      <c r="C687" s="39"/>
      <c r="D687" s="64"/>
      <c r="E687" s="407"/>
      <c r="F687" s="407"/>
      <c r="G687" s="407"/>
      <c r="H687" s="407"/>
      <c r="I687" s="407"/>
      <c r="J687" s="407"/>
      <c r="K687" s="407"/>
      <c r="L687" s="407"/>
      <c r="M687" s="407"/>
      <c r="N687" s="407"/>
      <c r="O687" s="407"/>
      <c r="P687" s="407"/>
    </row>
    <row r="688" spans="1:16" s="93" customFormat="1">
      <c r="A688" s="41"/>
      <c r="B688" s="49"/>
      <c r="C688" s="39"/>
      <c r="D688" s="64"/>
      <c r="E688" s="407"/>
      <c r="F688" s="407"/>
      <c r="G688" s="407"/>
      <c r="H688" s="407"/>
      <c r="I688" s="407"/>
      <c r="J688" s="407"/>
      <c r="K688" s="407"/>
      <c r="L688" s="407"/>
      <c r="M688" s="407"/>
      <c r="N688" s="407"/>
      <c r="O688" s="407"/>
      <c r="P688" s="407"/>
    </row>
    <row r="689" spans="1:16" s="93" customFormat="1">
      <c r="A689" s="41"/>
      <c r="B689" s="49"/>
      <c r="C689" s="39"/>
      <c r="D689" s="64"/>
      <c r="E689" s="407"/>
      <c r="F689" s="407"/>
      <c r="G689" s="407"/>
      <c r="H689" s="407"/>
      <c r="I689" s="407"/>
      <c r="J689" s="407"/>
      <c r="K689" s="407"/>
      <c r="L689" s="407"/>
      <c r="M689" s="407"/>
      <c r="N689" s="407"/>
      <c r="O689" s="407"/>
      <c r="P689" s="407"/>
    </row>
    <row r="690" spans="1:16" s="93" customFormat="1">
      <c r="A690" s="41"/>
      <c r="B690" s="49"/>
      <c r="C690" s="39"/>
      <c r="D690" s="64"/>
      <c r="E690" s="407"/>
      <c r="F690" s="407"/>
      <c r="G690" s="407"/>
      <c r="H690" s="407"/>
      <c r="I690" s="407"/>
      <c r="J690" s="407"/>
      <c r="K690" s="407"/>
      <c r="L690" s="407"/>
      <c r="M690" s="407"/>
      <c r="N690" s="407"/>
      <c r="O690" s="407"/>
      <c r="P690" s="407"/>
    </row>
    <row r="691" spans="1:16" s="93" customFormat="1">
      <c r="A691" s="41"/>
      <c r="B691" s="49"/>
      <c r="C691" s="39"/>
      <c r="D691" s="64"/>
      <c r="E691" s="407"/>
      <c r="F691" s="407"/>
      <c r="G691" s="407"/>
      <c r="H691" s="407"/>
      <c r="I691" s="407"/>
      <c r="J691" s="407"/>
      <c r="K691" s="407"/>
      <c r="L691" s="407"/>
      <c r="M691" s="407"/>
      <c r="N691" s="407"/>
      <c r="O691" s="407"/>
      <c r="P691" s="407"/>
    </row>
    <row r="692" spans="1:16" s="93" customFormat="1">
      <c r="A692" s="41"/>
      <c r="B692" s="49"/>
      <c r="C692" s="39"/>
      <c r="D692" s="64"/>
      <c r="E692" s="407"/>
      <c r="F692" s="407"/>
      <c r="G692" s="407"/>
      <c r="H692" s="407"/>
      <c r="I692" s="407"/>
      <c r="J692" s="407"/>
      <c r="K692" s="407"/>
      <c r="L692" s="407"/>
      <c r="M692" s="407"/>
      <c r="N692" s="407"/>
      <c r="O692" s="407"/>
      <c r="P692" s="407"/>
    </row>
    <row r="693" spans="1:16" s="93" customFormat="1">
      <c r="A693" s="41"/>
      <c r="B693" s="49"/>
      <c r="C693" s="39"/>
      <c r="D693" s="64"/>
      <c r="E693" s="407"/>
      <c r="F693" s="407"/>
      <c r="G693" s="407"/>
      <c r="H693" s="407"/>
      <c r="I693" s="407"/>
      <c r="J693" s="407"/>
      <c r="K693" s="407"/>
      <c r="L693" s="407"/>
      <c r="M693" s="407"/>
      <c r="N693" s="407"/>
      <c r="O693" s="407"/>
      <c r="P693" s="407"/>
    </row>
    <row r="694" spans="1:16" s="93" customFormat="1">
      <c r="A694" s="41"/>
      <c r="B694" s="49"/>
      <c r="C694" s="39"/>
      <c r="D694" s="64"/>
      <c r="E694" s="407"/>
      <c r="F694" s="407"/>
      <c r="G694" s="407"/>
      <c r="H694" s="407"/>
      <c r="I694" s="407"/>
      <c r="J694" s="407"/>
      <c r="K694" s="407"/>
      <c r="L694" s="407"/>
      <c r="M694" s="407"/>
      <c r="N694" s="407"/>
      <c r="O694" s="407"/>
      <c r="P694" s="407"/>
    </row>
    <row r="695" spans="1:16" s="93" customFormat="1">
      <c r="A695" s="41"/>
      <c r="B695" s="49"/>
      <c r="C695" s="39"/>
      <c r="D695" s="64"/>
      <c r="E695" s="407"/>
      <c r="F695" s="407"/>
      <c r="G695" s="407"/>
      <c r="H695" s="407"/>
      <c r="I695" s="407"/>
      <c r="J695" s="407"/>
      <c r="K695" s="407"/>
      <c r="L695" s="407"/>
      <c r="M695" s="407"/>
      <c r="N695" s="407"/>
      <c r="O695" s="407"/>
      <c r="P695" s="407"/>
    </row>
    <row r="696" spans="1:16" s="93" customFormat="1">
      <c r="A696" s="41"/>
      <c r="B696" s="49"/>
      <c r="C696" s="39"/>
      <c r="D696" s="64"/>
      <c r="E696" s="407"/>
      <c r="F696" s="407"/>
      <c r="G696" s="407"/>
      <c r="H696" s="407"/>
      <c r="I696" s="407"/>
      <c r="J696" s="407"/>
      <c r="K696" s="407"/>
      <c r="L696" s="407"/>
      <c r="M696" s="407"/>
      <c r="N696" s="407"/>
      <c r="O696" s="407"/>
      <c r="P696" s="407"/>
    </row>
    <row r="697" spans="1:16" s="93" customFormat="1">
      <c r="A697" s="41"/>
      <c r="B697" s="49"/>
      <c r="C697" s="39"/>
      <c r="D697" s="64"/>
      <c r="E697" s="407"/>
      <c r="F697" s="407"/>
      <c r="G697" s="407"/>
      <c r="H697" s="407"/>
      <c r="I697" s="407"/>
      <c r="J697" s="407"/>
      <c r="K697" s="407"/>
      <c r="L697" s="407"/>
      <c r="M697" s="407"/>
      <c r="N697" s="407"/>
      <c r="O697" s="407"/>
      <c r="P697" s="407"/>
    </row>
    <row r="698" spans="1:16" s="93" customFormat="1">
      <c r="A698" s="41"/>
      <c r="B698" s="49"/>
      <c r="C698" s="39"/>
      <c r="D698" s="64"/>
      <c r="E698" s="407"/>
      <c r="F698" s="407"/>
      <c r="G698" s="407"/>
      <c r="H698" s="407"/>
      <c r="I698" s="407"/>
      <c r="J698" s="407"/>
      <c r="K698" s="407"/>
      <c r="L698" s="407"/>
      <c r="M698" s="407"/>
      <c r="N698" s="407"/>
      <c r="O698" s="407"/>
      <c r="P698" s="407"/>
    </row>
    <row r="699" spans="1:16" s="93" customFormat="1">
      <c r="A699" s="41"/>
      <c r="B699" s="49"/>
      <c r="C699" s="39"/>
      <c r="D699" s="64"/>
      <c r="E699" s="407"/>
      <c r="F699" s="407"/>
      <c r="G699" s="407"/>
      <c r="H699" s="407"/>
      <c r="I699" s="407"/>
      <c r="J699" s="407"/>
      <c r="K699" s="407"/>
      <c r="L699" s="407"/>
      <c r="M699" s="407"/>
      <c r="N699" s="407"/>
      <c r="O699" s="407"/>
      <c r="P699" s="407"/>
    </row>
    <row r="700" spans="1:16" s="93" customFormat="1">
      <c r="A700" s="41"/>
      <c r="B700" s="49"/>
      <c r="C700" s="39"/>
      <c r="D700" s="64"/>
      <c r="E700" s="407"/>
      <c r="F700" s="407"/>
      <c r="G700" s="407"/>
      <c r="H700" s="407"/>
      <c r="I700" s="407"/>
      <c r="J700" s="407"/>
      <c r="K700" s="407"/>
      <c r="L700" s="407"/>
      <c r="M700" s="407"/>
      <c r="N700" s="407"/>
      <c r="O700" s="407"/>
      <c r="P700" s="407"/>
    </row>
    <row r="701" spans="1:16" s="93" customFormat="1">
      <c r="A701" s="41"/>
      <c r="B701" s="49"/>
      <c r="C701" s="39"/>
      <c r="D701" s="64"/>
      <c r="E701" s="407"/>
      <c r="F701" s="407"/>
      <c r="G701" s="407"/>
      <c r="H701" s="407"/>
      <c r="I701" s="407"/>
      <c r="J701" s="407"/>
      <c r="K701" s="407"/>
      <c r="L701" s="407"/>
      <c r="M701" s="407"/>
      <c r="N701" s="407"/>
      <c r="O701" s="407"/>
      <c r="P701" s="407"/>
    </row>
    <row r="702" spans="1:16" s="93" customFormat="1">
      <c r="A702" s="41"/>
      <c r="B702" s="49"/>
      <c r="C702" s="39"/>
      <c r="D702" s="64"/>
      <c r="E702" s="407"/>
      <c r="F702" s="407"/>
      <c r="G702" s="407"/>
      <c r="H702" s="407"/>
      <c r="I702" s="407"/>
      <c r="J702" s="407"/>
      <c r="K702" s="407"/>
      <c r="L702" s="407"/>
      <c r="M702" s="407"/>
      <c r="N702" s="407"/>
      <c r="O702" s="407"/>
      <c r="P702" s="407"/>
    </row>
    <row r="703" spans="1:16" s="93" customFormat="1">
      <c r="A703" s="41"/>
      <c r="B703" s="49"/>
      <c r="C703" s="39"/>
      <c r="D703" s="64"/>
      <c r="E703" s="407"/>
      <c r="F703" s="407"/>
      <c r="G703" s="407"/>
      <c r="H703" s="407"/>
      <c r="I703" s="407"/>
      <c r="J703" s="407"/>
      <c r="K703" s="407"/>
      <c r="L703" s="407"/>
      <c r="M703" s="407"/>
      <c r="N703" s="407"/>
      <c r="O703" s="407"/>
      <c r="P703" s="407"/>
    </row>
    <row r="704" spans="1:16" s="93" customFormat="1">
      <c r="A704" s="41"/>
      <c r="B704" s="49"/>
      <c r="C704" s="39"/>
      <c r="D704" s="64"/>
      <c r="E704" s="407"/>
      <c r="F704" s="407"/>
      <c r="G704" s="407"/>
      <c r="H704" s="407"/>
      <c r="I704" s="407"/>
      <c r="J704" s="407"/>
      <c r="K704" s="407"/>
      <c r="L704" s="407"/>
      <c r="M704" s="407"/>
      <c r="N704" s="407"/>
      <c r="O704" s="407"/>
      <c r="P704" s="407"/>
    </row>
    <row r="705" spans="1:16" s="93" customFormat="1">
      <c r="A705" s="41"/>
      <c r="B705" s="49"/>
      <c r="C705" s="39"/>
      <c r="D705" s="64"/>
      <c r="E705" s="407"/>
      <c r="F705" s="407"/>
      <c r="G705" s="407"/>
      <c r="H705" s="407"/>
      <c r="I705" s="407"/>
      <c r="J705" s="407"/>
      <c r="K705" s="407"/>
      <c r="L705" s="407"/>
      <c r="M705" s="407"/>
      <c r="N705" s="407"/>
      <c r="O705" s="407"/>
      <c r="P705" s="407"/>
    </row>
    <row r="706" spans="1:16" s="93" customFormat="1">
      <c r="A706" s="41"/>
      <c r="B706" s="49"/>
      <c r="C706" s="39"/>
      <c r="D706" s="64"/>
      <c r="E706" s="407"/>
      <c r="F706" s="407"/>
      <c r="G706" s="407"/>
      <c r="H706" s="407"/>
      <c r="I706" s="407"/>
      <c r="J706" s="407"/>
      <c r="K706" s="407"/>
      <c r="L706" s="407"/>
      <c r="M706" s="407"/>
      <c r="N706" s="407"/>
      <c r="O706" s="407"/>
      <c r="P706" s="407"/>
    </row>
    <row r="707" spans="1:16" s="93" customFormat="1">
      <c r="A707" s="41"/>
      <c r="B707" s="49"/>
      <c r="C707" s="39"/>
      <c r="D707" s="64"/>
      <c r="E707" s="407"/>
      <c r="F707" s="407"/>
      <c r="G707" s="407"/>
      <c r="H707" s="407"/>
      <c r="I707" s="407"/>
      <c r="J707" s="407"/>
      <c r="K707" s="407"/>
      <c r="L707" s="407"/>
      <c r="M707" s="407"/>
      <c r="N707" s="407"/>
      <c r="O707" s="407"/>
      <c r="P707" s="407"/>
    </row>
    <row r="708" spans="1:16" s="93" customFormat="1">
      <c r="A708" s="41"/>
      <c r="B708" s="49"/>
      <c r="C708" s="39"/>
      <c r="D708" s="64"/>
      <c r="E708" s="407"/>
      <c r="F708" s="407"/>
      <c r="G708" s="407"/>
      <c r="H708" s="407"/>
      <c r="I708" s="407"/>
      <c r="J708" s="407"/>
      <c r="K708" s="407"/>
      <c r="L708" s="407"/>
      <c r="M708" s="407"/>
      <c r="N708" s="407"/>
      <c r="O708" s="407"/>
      <c r="P708" s="407"/>
    </row>
    <row r="709" spans="1:16" s="93" customFormat="1">
      <c r="A709" s="41"/>
      <c r="B709" s="49"/>
      <c r="C709" s="39"/>
      <c r="D709" s="64"/>
      <c r="E709" s="407"/>
      <c r="F709" s="407"/>
      <c r="G709" s="407"/>
      <c r="H709" s="407"/>
      <c r="I709" s="407"/>
      <c r="J709" s="407"/>
      <c r="K709" s="407"/>
      <c r="L709" s="407"/>
      <c r="M709" s="407"/>
      <c r="N709" s="407"/>
      <c r="O709" s="407"/>
      <c r="P709" s="407"/>
    </row>
    <row r="710" spans="1:16" s="93" customFormat="1">
      <c r="A710" s="41"/>
      <c r="B710" s="49"/>
      <c r="C710" s="39"/>
      <c r="D710" s="64"/>
      <c r="E710" s="407"/>
      <c r="F710" s="407"/>
      <c r="G710" s="407"/>
      <c r="H710" s="407"/>
      <c r="I710" s="407"/>
      <c r="J710" s="407"/>
      <c r="K710" s="407"/>
      <c r="L710" s="407"/>
      <c r="M710" s="407"/>
      <c r="N710" s="407"/>
      <c r="O710" s="407"/>
      <c r="P710" s="407"/>
    </row>
    <row r="711" spans="1:16" s="93" customFormat="1">
      <c r="A711" s="41"/>
      <c r="B711" s="49"/>
      <c r="C711" s="39"/>
      <c r="D711" s="64"/>
      <c r="E711" s="407"/>
      <c r="F711" s="407"/>
      <c r="G711" s="407"/>
      <c r="H711" s="407"/>
      <c r="I711" s="407"/>
      <c r="J711" s="407"/>
      <c r="K711" s="407"/>
      <c r="L711" s="407"/>
      <c r="M711" s="407"/>
      <c r="N711" s="407"/>
      <c r="O711" s="407"/>
      <c r="P711" s="407"/>
    </row>
    <row r="712" spans="1:16" s="93" customFormat="1">
      <c r="A712" s="41"/>
      <c r="B712" s="49"/>
      <c r="C712" s="39"/>
      <c r="D712" s="64"/>
      <c r="E712" s="407"/>
      <c r="F712" s="407"/>
      <c r="G712" s="407"/>
      <c r="H712" s="407"/>
      <c r="I712" s="407"/>
      <c r="J712" s="407"/>
      <c r="K712" s="407"/>
      <c r="L712" s="407"/>
      <c r="M712" s="407"/>
      <c r="N712" s="407"/>
      <c r="O712" s="407"/>
      <c r="P712" s="407"/>
    </row>
    <row r="713" spans="1:16" s="93" customFormat="1">
      <c r="A713" s="41"/>
      <c r="B713" s="49"/>
      <c r="C713" s="39"/>
      <c r="D713" s="64"/>
      <c r="E713" s="407"/>
      <c r="F713" s="407"/>
      <c r="G713" s="407"/>
      <c r="H713" s="407"/>
      <c r="I713" s="407"/>
      <c r="J713" s="407"/>
      <c r="K713" s="407"/>
      <c r="L713" s="407"/>
      <c r="M713" s="407"/>
      <c r="N713" s="407"/>
      <c r="O713" s="407"/>
      <c r="P713" s="407"/>
    </row>
    <row r="714" spans="1:16" s="93" customFormat="1">
      <c r="A714" s="41"/>
      <c r="B714" s="49"/>
      <c r="C714" s="39"/>
      <c r="D714" s="64"/>
      <c r="E714" s="407"/>
      <c r="F714" s="407"/>
      <c r="G714" s="407"/>
      <c r="H714" s="407"/>
      <c r="I714" s="407"/>
      <c r="J714" s="407"/>
      <c r="K714" s="407"/>
      <c r="L714" s="407"/>
      <c r="M714" s="407"/>
      <c r="N714" s="407"/>
      <c r="O714" s="407"/>
      <c r="P714" s="407"/>
    </row>
    <row r="715" spans="1:16" s="93" customFormat="1">
      <c r="A715" s="41"/>
      <c r="B715" s="49"/>
      <c r="C715" s="39"/>
      <c r="D715" s="64"/>
      <c r="E715" s="407"/>
      <c r="F715" s="407"/>
      <c r="G715" s="407"/>
      <c r="H715" s="407"/>
      <c r="I715" s="407"/>
      <c r="J715" s="407"/>
      <c r="K715" s="407"/>
      <c r="L715" s="407"/>
      <c r="M715" s="407"/>
      <c r="N715" s="407"/>
      <c r="O715" s="407"/>
      <c r="P715" s="407"/>
    </row>
    <row r="716" spans="1:16" s="93" customFormat="1">
      <c r="A716" s="41"/>
      <c r="B716" s="49"/>
      <c r="C716" s="39"/>
      <c r="D716" s="64"/>
      <c r="E716" s="407"/>
      <c r="F716" s="407"/>
      <c r="G716" s="407"/>
      <c r="H716" s="407"/>
      <c r="I716" s="407"/>
      <c r="J716" s="407"/>
      <c r="K716" s="407"/>
      <c r="L716" s="407"/>
      <c r="M716" s="407"/>
      <c r="N716" s="407"/>
      <c r="O716" s="407"/>
      <c r="P716" s="407"/>
    </row>
    <row r="717" spans="1:16" s="93" customFormat="1">
      <c r="A717" s="41"/>
      <c r="B717" s="49"/>
      <c r="C717" s="39"/>
      <c r="D717" s="64"/>
      <c r="E717" s="407"/>
      <c r="F717" s="407"/>
      <c r="G717" s="407"/>
      <c r="H717" s="407"/>
      <c r="I717" s="407"/>
      <c r="J717" s="407"/>
      <c r="K717" s="407"/>
      <c r="L717" s="407"/>
      <c r="M717" s="407"/>
      <c r="N717" s="407"/>
      <c r="O717" s="407"/>
      <c r="P717" s="407"/>
    </row>
    <row r="718" spans="1:16" s="93" customFormat="1">
      <c r="A718" s="41"/>
      <c r="B718" s="49"/>
      <c r="C718" s="39"/>
      <c r="D718" s="64"/>
      <c r="E718" s="407"/>
      <c r="F718" s="407"/>
      <c r="G718" s="407"/>
      <c r="H718" s="407"/>
      <c r="I718" s="407"/>
      <c r="J718" s="407"/>
      <c r="K718" s="407"/>
      <c r="L718" s="407"/>
      <c r="M718" s="407"/>
      <c r="N718" s="407"/>
      <c r="O718" s="407"/>
      <c r="P718" s="407"/>
    </row>
    <row r="719" spans="1:16" s="93" customFormat="1">
      <c r="A719" s="41"/>
      <c r="B719" s="49"/>
      <c r="C719" s="39"/>
      <c r="D719" s="64"/>
      <c r="E719" s="407"/>
      <c r="F719" s="407"/>
      <c r="G719" s="407"/>
      <c r="H719" s="407"/>
      <c r="I719" s="407"/>
      <c r="J719" s="407"/>
      <c r="K719" s="407"/>
      <c r="L719" s="407"/>
      <c r="M719" s="407"/>
      <c r="N719" s="407"/>
      <c r="O719" s="407"/>
      <c r="P719" s="407"/>
    </row>
    <row r="720" spans="1:16" s="93" customFormat="1">
      <c r="A720" s="41"/>
      <c r="B720" s="49"/>
      <c r="C720" s="39"/>
      <c r="D720" s="64"/>
      <c r="E720" s="407"/>
      <c r="F720" s="407"/>
      <c r="G720" s="407"/>
      <c r="H720" s="407"/>
      <c r="I720" s="407"/>
      <c r="J720" s="407"/>
      <c r="K720" s="407"/>
      <c r="L720" s="407"/>
      <c r="M720" s="407"/>
      <c r="N720" s="407"/>
      <c r="O720" s="407"/>
      <c r="P720" s="407"/>
    </row>
    <row r="721" spans="1:16" s="93" customFormat="1">
      <c r="A721" s="41"/>
      <c r="B721" s="49"/>
      <c r="C721" s="39"/>
      <c r="D721" s="64"/>
      <c r="E721" s="407"/>
      <c r="F721" s="407"/>
      <c r="G721" s="407"/>
      <c r="H721" s="407"/>
      <c r="I721" s="407"/>
      <c r="J721" s="407"/>
      <c r="K721" s="407"/>
      <c r="L721" s="407"/>
      <c r="M721" s="407"/>
      <c r="N721" s="407"/>
      <c r="O721" s="407"/>
      <c r="P721" s="407"/>
    </row>
    <row r="722" spans="1:16" s="93" customFormat="1">
      <c r="A722" s="41"/>
      <c r="B722" s="49"/>
      <c r="C722" s="39"/>
      <c r="D722" s="64"/>
      <c r="E722" s="407"/>
      <c r="F722" s="407"/>
      <c r="G722" s="407"/>
      <c r="H722" s="407"/>
      <c r="I722" s="407"/>
      <c r="J722" s="407"/>
      <c r="K722" s="407"/>
      <c r="L722" s="407"/>
      <c r="M722" s="407"/>
      <c r="N722" s="407"/>
      <c r="O722" s="407"/>
      <c r="P722" s="407"/>
    </row>
    <row r="723" spans="1:16" s="93" customFormat="1">
      <c r="A723" s="41"/>
      <c r="B723" s="49"/>
      <c r="C723" s="39"/>
      <c r="D723" s="64"/>
      <c r="E723" s="407"/>
      <c r="F723" s="407"/>
      <c r="G723" s="407"/>
      <c r="H723" s="407"/>
      <c r="I723" s="407"/>
      <c r="J723" s="407"/>
      <c r="K723" s="407"/>
      <c r="L723" s="407"/>
      <c r="M723" s="407"/>
      <c r="N723" s="407"/>
      <c r="O723" s="407"/>
      <c r="P723" s="407"/>
    </row>
    <row r="724" spans="1:16" s="93" customFormat="1">
      <c r="A724" s="41"/>
      <c r="B724" s="49"/>
      <c r="C724" s="39"/>
      <c r="D724" s="64"/>
      <c r="E724" s="407"/>
      <c r="F724" s="407"/>
      <c r="G724" s="407"/>
      <c r="H724" s="407"/>
      <c r="I724" s="407"/>
      <c r="J724" s="407"/>
      <c r="K724" s="407"/>
      <c r="L724" s="407"/>
      <c r="M724" s="407"/>
      <c r="N724" s="407"/>
      <c r="O724" s="407"/>
      <c r="P724" s="407"/>
    </row>
    <row r="725" spans="1:16" s="93" customFormat="1">
      <c r="A725" s="41"/>
      <c r="B725" s="49"/>
      <c r="C725" s="39"/>
      <c r="D725" s="64"/>
      <c r="E725" s="407"/>
      <c r="F725" s="407"/>
      <c r="G725" s="407"/>
      <c r="H725" s="407"/>
      <c r="I725" s="407"/>
      <c r="J725" s="407"/>
      <c r="K725" s="407"/>
      <c r="L725" s="407"/>
      <c r="M725" s="407"/>
      <c r="N725" s="407"/>
      <c r="O725" s="407"/>
      <c r="P725" s="407"/>
    </row>
    <row r="726" spans="1:16" s="93" customFormat="1">
      <c r="A726" s="41"/>
      <c r="B726" s="49"/>
      <c r="C726" s="39"/>
      <c r="D726" s="64"/>
      <c r="E726" s="407"/>
      <c r="F726" s="407"/>
      <c r="G726" s="407"/>
      <c r="H726" s="407"/>
      <c r="I726" s="407"/>
      <c r="J726" s="407"/>
      <c r="K726" s="407"/>
      <c r="L726" s="407"/>
      <c r="M726" s="407"/>
      <c r="N726" s="407"/>
      <c r="O726" s="407"/>
      <c r="P726" s="407"/>
    </row>
    <row r="727" spans="1:16" s="93" customFormat="1">
      <c r="A727" s="41"/>
      <c r="B727" s="49"/>
      <c r="C727" s="39"/>
      <c r="D727" s="64"/>
      <c r="E727" s="407"/>
      <c r="F727" s="407"/>
      <c r="G727" s="407"/>
      <c r="H727" s="407"/>
      <c r="I727" s="407"/>
      <c r="J727" s="407"/>
      <c r="K727" s="407"/>
      <c r="L727" s="407"/>
      <c r="M727" s="407"/>
      <c r="N727" s="407"/>
      <c r="O727" s="407"/>
      <c r="P727" s="407"/>
    </row>
    <row r="728" spans="1:16" s="93" customFormat="1">
      <c r="A728" s="41"/>
      <c r="B728" s="49"/>
      <c r="C728" s="39"/>
      <c r="D728" s="64"/>
      <c r="E728" s="407"/>
      <c r="F728" s="407"/>
      <c r="G728" s="407"/>
      <c r="H728" s="407"/>
      <c r="I728" s="407"/>
      <c r="J728" s="407"/>
      <c r="K728" s="407"/>
      <c r="L728" s="407"/>
      <c r="M728" s="407"/>
      <c r="N728" s="407"/>
      <c r="O728" s="407"/>
      <c r="P728" s="407"/>
    </row>
    <row r="729" spans="1:16" s="93" customFormat="1">
      <c r="A729" s="41"/>
      <c r="B729" s="49"/>
      <c r="C729" s="39"/>
      <c r="D729" s="64"/>
      <c r="E729" s="407"/>
      <c r="F729" s="407"/>
      <c r="G729" s="407"/>
      <c r="H729" s="407"/>
      <c r="I729" s="407"/>
      <c r="J729" s="407"/>
      <c r="K729" s="407"/>
      <c r="L729" s="407"/>
      <c r="M729" s="407"/>
      <c r="N729" s="407"/>
      <c r="O729" s="407"/>
      <c r="P729" s="407"/>
    </row>
    <row r="730" spans="1:16" s="93" customFormat="1">
      <c r="A730" s="41"/>
      <c r="B730" s="49"/>
      <c r="C730" s="39"/>
      <c r="D730" s="64"/>
      <c r="E730" s="407"/>
      <c r="F730" s="407"/>
      <c r="G730" s="407"/>
      <c r="H730" s="407"/>
      <c r="I730" s="407"/>
      <c r="J730" s="407"/>
      <c r="K730" s="407"/>
      <c r="L730" s="407"/>
      <c r="M730" s="407"/>
      <c r="N730" s="407"/>
      <c r="O730" s="407"/>
      <c r="P730" s="407"/>
    </row>
    <row r="731" spans="1:16" s="93" customFormat="1">
      <c r="A731" s="41"/>
      <c r="B731" s="49"/>
      <c r="C731" s="39"/>
      <c r="D731" s="64"/>
      <c r="E731" s="407"/>
      <c r="F731" s="407"/>
      <c r="G731" s="407"/>
      <c r="H731" s="407"/>
      <c r="I731" s="407"/>
      <c r="J731" s="407"/>
      <c r="K731" s="407"/>
      <c r="L731" s="407"/>
      <c r="M731" s="407"/>
      <c r="N731" s="407"/>
      <c r="O731" s="407"/>
      <c r="P731" s="407"/>
    </row>
    <row r="732" spans="1:16" s="93" customFormat="1">
      <c r="A732" s="41"/>
      <c r="B732" s="49"/>
      <c r="C732" s="39"/>
      <c r="D732" s="64"/>
      <c r="E732" s="407"/>
      <c r="F732" s="407"/>
      <c r="G732" s="407"/>
      <c r="H732" s="407"/>
      <c r="I732" s="407"/>
      <c r="J732" s="407"/>
      <c r="K732" s="407"/>
      <c r="L732" s="407"/>
      <c r="M732" s="407"/>
      <c r="N732" s="407"/>
      <c r="O732" s="407"/>
      <c r="P732" s="407"/>
    </row>
    <row r="733" spans="1:16" s="93" customFormat="1">
      <c r="A733" s="41"/>
      <c r="B733" s="49"/>
      <c r="C733" s="39"/>
      <c r="D733" s="64"/>
      <c r="E733" s="407"/>
      <c r="F733" s="407"/>
      <c r="G733" s="407"/>
      <c r="H733" s="407"/>
      <c r="I733" s="407"/>
      <c r="J733" s="407"/>
      <c r="K733" s="407"/>
      <c r="L733" s="407"/>
      <c r="M733" s="407"/>
      <c r="N733" s="407"/>
      <c r="O733" s="407"/>
      <c r="P733" s="407"/>
    </row>
    <row r="734" spans="1:16" s="93" customFormat="1">
      <c r="A734" s="41"/>
      <c r="B734" s="49"/>
      <c r="C734" s="39"/>
      <c r="D734" s="64"/>
      <c r="E734" s="407"/>
      <c r="F734" s="407"/>
      <c r="G734" s="407"/>
      <c r="H734" s="407"/>
      <c r="I734" s="407"/>
      <c r="J734" s="407"/>
      <c r="K734" s="407"/>
      <c r="L734" s="407"/>
      <c r="M734" s="407"/>
      <c r="N734" s="407"/>
      <c r="O734" s="407"/>
      <c r="P734" s="407"/>
    </row>
    <row r="735" spans="1:16" s="93" customFormat="1">
      <c r="A735" s="41"/>
      <c r="B735" s="49"/>
      <c r="C735" s="39"/>
      <c r="D735" s="64"/>
      <c r="E735" s="407"/>
      <c r="F735" s="407"/>
      <c r="G735" s="407"/>
      <c r="H735" s="407"/>
      <c r="I735" s="407"/>
      <c r="J735" s="407"/>
      <c r="K735" s="407"/>
      <c r="L735" s="407"/>
      <c r="M735" s="407"/>
      <c r="N735" s="407"/>
      <c r="O735" s="407"/>
      <c r="P735" s="407"/>
    </row>
    <row r="736" spans="1:16" s="93" customFormat="1">
      <c r="A736" s="41"/>
      <c r="B736" s="49"/>
      <c r="C736" s="39"/>
      <c r="D736" s="64"/>
      <c r="E736" s="407"/>
      <c r="F736" s="407"/>
      <c r="G736" s="407"/>
      <c r="H736" s="407"/>
      <c r="I736" s="407"/>
      <c r="J736" s="407"/>
      <c r="K736" s="407"/>
      <c r="L736" s="407"/>
      <c r="M736" s="407"/>
      <c r="N736" s="407"/>
      <c r="O736" s="407"/>
      <c r="P736" s="407"/>
    </row>
    <row r="737" spans="1:16" s="93" customFormat="1">
      <c r="A737" s="41"/>
      <c r="B737" s="49"/>
      <c r="C737" s="39"/>
      <c r="D737" s="64"/>
      <c r="E737" s="407"/>
      <c r="F737" s="407"/>
      <c r="G737" s="407"/>
      <c r="H737" s="407"/>
      <c r="I737" s="407"/>
      <c r="J737" s="407"/>
      <c r="K737" s="407"/>
      <c r="L737" s="407"/>
      <c r="M737" s="407"/>
      <c r="N737" s="407"/>
      <c r="O737" s="407"/>
      <c r="P737" s="407"/>
    </row>
    <row r="738" spans="1:16" s="93" customFormat="1">
      <c r="A738" s="41"/>
      <c r="B738" s="49"/>
      <c r="C738" s="39"/>
      <c r="D738" s="64"/>
      <c r="E738" s="407"/>
      <c r="F738" s="407"/>
      <c r="G738" s="407"/>
      <c r="H738" s="407"/>
      <c r="I738" s="407"/>
      <c r="J738" s="407"/>
      <c r="K738" s="407"/>
      <c r="L738" s="407"/>
      <c r="M738" s="407"/>
      <c r="N738" s="407"/>
      <c r="O738" s="407"/>
      <c r="P738" s="407"/>
    </row>
    <row r="739" spans="1:16" s="93" customFormat="1">
      <c r="A739" s="41"/>
      <c r="B739" s="49"/>
      <c r="C739" s="39"/>
      <c r="D739" s="64"/>
      <c r="E739" s="407"/>
      <c r="F739" s="407"/>
      <c r="G739" s="407"/>
      <c r="H739" s="407"/>
      <c r="I739" s="407"/>
      <c r="J739" s="407"/>
      <c r="K739" s="407"/>
      <c r="L739" s="407"/>
      <c r="M739" s="407"/>
      <c r="N739" s="407"/>
      <c r="O739" s="407"/>
      <c r="P739" s="407"/>
    </row>
    <row r="740" spans="1:16" s="93" customFormat="1">
      <c r="A740" s="41"/>
      <c r="B740" s="49"/>
      <c r="C740" s="39"/>
      <c r="D740" s="64"/>
      <c r="E740" s="407"/>
      <c r="F740" s="407"/>
      <c r="G740" s="407"/>
      <c r="H740" s="407"/>
      <c r="I740" s="407"/>
      <c r="J740" s="407"/>
      <c r="K740" s="407"/>
      <c r="L740" s="407"/>
      <c r="M740" s="407"/>
      <c r="N740" s="407"/>
      <c r="O740" s="407"/>
      <c r="P740" s="407"/>
    </row>
    <row r="741" spans="1:16" s="93" customFormat="1">
      <c r="A741" s="41"/>
      <c r="B741" s="49"/>
      <c r="C741" s="39"/>
      <c r="D741" s="64"/>
      <c r="E741" s="407"/>
      <c r="F741" s="407"/>
      <c r="G741" s="407"/>
      <c r="H741" s="407"/>
      <c r="I741" s="407"/>
      <c r="J741" s="407"/>
      <c r="K741" s="407"/>
      <c r="L741" s="407"/>
      <c r="M741" s="407"/>
      <c r="N741" s="407"/>
      <c r="O741" s="407"/>
      <c r="P741" s="407"/>
    </row>
    <row r="742" spans="1:16" s="93" customFormat="1">
      <c r="A742" s="41"/>
      <c r="B742" s="49"/>
      <c r="C742" s="39"/>
      <c r="D742" s="64"/>
      <c r="E742" s="407"/>
      <c r="F742" s="407"/>
      <c r="G742" s="407"/>
      <c r="H742" s="407"/>
      <c r="I742" s="407"/>
      <c r="J742" s="407"/>
      <c r="K742" s="407"/>
      <c r="L742" s="407"/>
      <c r="M742" s="407"/>
      <c r="N742" s="407"/>
      <c r="O742" s="407"/>
      <c r="P742" s="407"/>
    </row>
    <row r="743" spans="1:16" s="93" customFormat="1">
      <c r="A743" s="41"/>
      <c r="B743" s="49"/>
      <c r="C743" s="39"/>
      <c r="D743" s="64"/>
      <c r="E743" s="407"/>
      <c r="F743" s="407"/>
      <c r="G743" s="407"/>
      <c r="H743" s="407"/>
      <c r="I743" s="407"/>
      <c r="J743" s="407"/>
      <c r="K743" s="407"/>
      <c r="L743" s="407"/>
      <c r="M743" s="407"/>
      <c r="N743" s="407"/>
      <c r="O743" s="407"/>
      <c r="P743" s="407"/>
    </row>
    <row r="744" spans="1:16" s="93" customFormat="1">
      <c r="A744" s="41"/>
      <c r="B744" s="49"/>
      <c r="C744" s="39"/>
      <c r="D744" s="64"/>
      <c r="E744" s="407"/>
      <c r="F744" s="407"/>
      <c r="G744" s="407"/>
      <c r="H744" s="407"/>
      <c r="I744" s="407"/>
      <c r="J744" s="407"/>
      <c r="K744" s="407"/>
      <c r="L744" s="407"/>
      <c r="M744" s="407"/>
      <c r="N744" s="407"/>
      <c r="O744" s="407"/>
      <c r="P744" s="407"/>
    </row>
    <row r="745" spans="1:16" s="93" customFormat="1">
      <c r="A745" s="41"/>
      <c r="B745" s="49"/>
      <c r="C745" s="39"/>
      <c r="D745" s="64"/>
      <c r="E745" s="407"/>
      <c r="F745" s="407"/>
      <c r="G745" s="407"/>
      <c r="H745" s="407"/>
      <c r="I745" s="407"/>
      <c r="J745" s="407"/>
      <c r="K745" s="407"/>
      <c r="L745" s="407"/>
      <c r="M745" s="407"/>
      <c r="N745" s="407"/>
      <c r="O745" s="407"/>
      <c r="P745" s="407"/>
    </row>
    <row r="746" spans="1:16" s="93" customFormat="1">
      <c r="A746" s="41"/>
      <c r="B746" s="49"/>
      <c r="C746" s="39"/>
      <c r="D746" s="64"/>
      <c r="E746" s="407"/>
      <c r="F746" s="407"/>
      <c r="G746" s="407"/>
      <c r="H746" s="407"/>
      <c r="I746" s="407"/>
      <c r="J746" s="407"/>
      <c r="K746" s="407"/>
      <c r="L746" s="407"/>
      <c r="M746" s="407"/>
      <c r="N746" s="407"/>
      <c r="O746" s="407"/>
      <c r="P746" s="407"/>
    </row>
    <row r="747" spans="1:16" s="93" customFormat="1">
      <c r="A747" s="41"/>
      <c r="B747" s="49"/>
      <c r="C747" s="39"/>
      <c r="D747" s="64"/>
      <c r="E747" s="407"/>
      <c r="F747" s="407"/>
      <c r="G747" s="407"/>
      <c r="H747" s="407"/>
      <c r="I747" s="407"/>
      <c r="J747" s="407"/>
      <c r="K747" s="407"/>
      <c r="L747" s="407"/>
      <c r="M747" s="407"/>
      <c r="N747" s="407"/>
      <c r="O747" s="407"/>
      <c r="P747" s="407"/>
    </row>
    <row r="748" spans="1:16" s="93" customFormat="1">
      <c r="A748" s="41"/>
      <c r="B748" s="49"/>
      <c r="C748" s="39"/>
      <c r="D748" s="64"/>
      <c r="E748" s="407"/>
      <c r="F748" s="407"/>
      <c r="G748" s="407"/>
      <c r="H748" s="407"/>
      <c r="I748" s="407"/>
      <c r="J748" s="407"/>
      <c r="K748" s="407"/>
      <c r="L748" s="407"/>
      <c r="M748" s="407"/>
      <c r="N748" s="407"/>
      <c r="O748" s="407"/>
      <c r="P748" s="407"/>
    </row>
    <row r="749" spans="1:16" s="93" customFormat="1">
      <c r="A749" s="41"/>
      <c r="B749" s="49"/>
      <c r="C749" s="39"/>
      <c r="D749" s="64"/>
      <c r="E749" s="407"/>
      <c r="F749" s="407"/>
      <c r="G749" s="407"/>
      <c r="H749" s="407"/>
      <c r="I749" s="407"/>
      <c r="J749" s="407"/>
      <c r="K749" s="407"/>
      <c r="L749" s="407"/>
      <c r="M749" s="407"/>
      <c r="N749" s="407"/>
      <c r="O749" s="407"/>
      <c r="P749" s="407"/>
    </row>
    <row r="750" spans="1:16" s="93" customFormat="1">
      <c r="A750" s="41"/>
      <c r="B750" s="49"/>
      <c r="C750" s="39"/>
      <c r="D750" s="64"/>
      <c r="E750" s="407"/>
      <c r="F750" s="407"/>
      <c r="G750" s="407"/>
      <c r="H750" s="407"/>
      <c r="I750" s="407"/>
      <c r="J750" s="407"/>
      <c r="K750" s="407"/>
      <c r="L750" s="407"/>
      <c r="M750" s="407"/>
      <c r="N750" s="407"/>
      <c r="O750" s="407"/>
      <c r="P750" s="407"/>
    </row>
    <row r="751" spans="1:16" s="93" customFormat="1">
      <c r="A751" s="41"/>
      <c r="B751" s="49"/>
      <c r="C751" s="39"/>
      <c r="D751" s="64"/>
      <c r="E751" s="407"/>
      <c r="F751" s="407"/>
      <c r="G751" s="407"/>
      <c r="H751" s="407"/>
      <c r="I751" s="407"/>
      <c r="J751" s="407"/>
      <c r="K751" s="407"/>
      <c r="L751" s="407"/>
      <c r="M751" s="407"/>
      <c r="N751" s="407"/>
      <c r="O751" s="407"/>
      <c r="P751" s="407"/>
    </row>
    <row r="752" spans="1:16" s="93" customFormat="1">
      <c r="A752" s="41"/>
      <c r="B752" s="49"/>
      <c r="C752" s="39"/>
      <c r="D752" s="64"/>
      <c r="E752" s="407"/>
      <c r="F752" s="407"/>
      <c r="G752" s="407"/>
      <c r="H752" s="407"/>
      <c r="I752" s="407"/>
      <c r="J752" s="407"/>
      <c r="K752" s="407"/>
      <c r="L752" s="407"/>
      <c r="M752" s="407"/>
      <c r="N752" s="407"/>
      <c r="O752" s="407"/>
      <c r="P752" s="407"/>
    </row>
    <row r="753" spans="1:16" s="93" customFormat="1">
      <c r="A753" s="41"/>
      <c r="B753" s="49"/>
      <c r="C753" s="39"/>
      <c r="D753" s="64"/>
      <c r="E753" s="407"/>
      <c r="F753" s="407"/>
      <c r="G753" s="407"/>
      <c r="H753" s="407"/>
      <c r="I753" s="407"/>
      <c r="J753" s="407"/>
      <c r="K753" s="407"/>
      <c r="L753" s="407"/>
      <c r="M753" s="407"/>
      <c r="N753" s="407"/>
      <c r="O753" s="407"/>
      <c r="P753" s="407"/>
    </row>
    <row r="754" spans="1:16" s="93" customFormat="1">
      <c r="A754" s="41"/>
      <c r="B754" s="49"/>
      <c r="C754" s="39"/>
      <c r="D754" s="64"/>
      <c r="E754" s="407"/>
      <c r="F754" s="407"/>
      <c r="G754" s="407"/>
      <c r="H754" s="407"/>
      <c r="I754" s="407"/>
      <c r="J754" s="407"/>
      <c r="K754" s="407"/>
      <c r="L754" s="407"/>
      <c r="M754" s="407"/>
      <c r="N754" s="407"/>
      <c r="O754" s="407"/>
      <c r="P754" s="407"/>
    </row>
    <row r="755" spans="1:16" s="93" customFormat="1">
      <c r="A755" s="41"/>
      <c r="B755" s="49"/>
      <c r="C755" s="39"/>
      <c r="D755" s="64"/>
      <c r="E755" s="407"/>
      <c r="F755" s="407"/>
      <c r="G755" s="407"/>
      <c r="H755" s="407"/>
      <c r="I755" s="407"/>
      <c r="J755" s="407"/>
      <c r="K755" s="407"/>
      <c r="L755" s="407"/>
      <c r="M755" s="407"/>
      <c r="N755" s="407"/>
      <c r="O755" s="407"/>
      <c r="P755" s="407"/>
    </row>
    <row r="756" spans="1:16" s="93" customFormat="1">
      <c r="A756" s="41"/>
      <c r="B756" s="49"/>
      <c r="C756" s="39"/>
      <c r="D756" s="64"/>
      <c r="E756" s="407"/>
      <c r="F756" s="407"/>
      <c r="G756" s="407"/>
      <c r="H756" s="407"/>
      <c r="I756" s="407"/>
      <c r="J756" s="407"/>
      <c r="K756" s="407"/>
      <c r="L756" s="407"/>
      <c r="M756" s="407"/>
      <c r="N756" s="407"/>
      <c r="O756" s="407"/>
      <c r="P756" s="407"/>
    </row>
    <row r="757" spans="1:16" s="93" customFormat="1">
      <c r="A757" s="41"/>
      <c r="B757" s="49"/>
      <c r="C757" s="39"/>
      <c r="D757" s="64"/>
      <c r="E757" s="407"/>
      <c r="F757" s="407"/>
      <c r="G757" s="407"/>
      <c r="H757" s="407"/>
      <c r="I757" s="407"/>
      <c r="J757" s="407"/>
      <c r="K757" s="407"/>
      <c r="L757" s="407"/>
      <c r="M757" s="407"/>
      <c r="N757" s="407"/>
      <c r="O757" s="407"/>
      <c r="P757" s="407"/>
    </row>
    <row r="758" spans="1:16" s="93" customFormat="1">
      <c r="A758" s="41"/>
      <c r="B758" s="49"/>
      <c r="C758" s="39"/>
      <c r="D758" s="64"/>
      <c r="E758" s="407"/>
      <c r="F758" s="407"/>
      <c r="G758" s="407"/>
      <c r="H758" s="407"/>
      <c r="I758" s="407"/>
      <c r="J758" s="407"/>
      <c r="K758" s="407"/>
      <c r="L758" s="407"/>
      <c r="M758" s="407"/>
      <c r="N758" s="407"/>
      <c r="O758" s="407"/>
      <c r="P758" s="407"/>
    </row>
    <row r="759" spans="1:16" s="93" customFormat="1">
      <c r="A759" s="41"/>
      <c r="B759" s="49"/>
      <c r="C759" s="39"/>
      <c r="D759" s="64"/>
      <c r="E759" s="407"/>
      <c r="F759" s="407"/>
      <c r="G759" s="407"/>
      <c r="H759" s="407"/>
      <c r="I759" s="407"/>
      <c r="J759" s="407"/>
      <c r="K759" s="407"/>
      <c r="L759" s="407"/>
      <c r="M759" s="407"/>
      <c r="N759" s="407"/>
      <c r="O759" s="407"/>
      <c r="P759" s="407"/>
    </row>
    <row r="760" spans="1:16" s="93" customFormat="1">
      <c r="A760" s="41"/>
      <c r="B760" s="49"/>
      <c r="C760" s="39"/>
      <c r="D760" s="64"/>
      <c r="E760" s="407"/>
      <c r="F760" s="407"/>
      <c r="G760" s="407"/>
      <c r="H760" s="407"/>
      <c r="I760" s="407"/>
      <c r="J760" s="407"/>
      <c r="K760" s="407"/>
      <c r="L760" s="407"/>
      <c r="M760" s="407"/>
      <c r="N760" s="407"/>
      <c r="O760" s="407"/>
      <c r="P760" s="407"/>
    </row>
    <row r="761" spans="1:16" s="93" customFormat="1">
      <c r="A761" s="41"/>
      <c r="B761" s="49"/>
      <c r="C761" s="39"/>
      <c r="D761" s="64"/>
      <c r="E761" s="407"/>
      <c r="F761" s="407"/>
      <c r="G761" s="407"/>
      <c r="H761" s="407"/>
      <c r="I761" s="407"/>
      <c r="J761" s="407"/>
      <c r="K761" s="407"/>
      <c r="L761" s="407"/>
      <c r="M761" s="407"/>
      <c r="N761" s="407"/>
      <c r="O761" s="407"/>
      <c r="P761" s="407"/>
    </row>
    <row r="762" spans="1:16" s="93" customFormat="1">
      <c r="A762" s="41"/>
      <c r="B762" s="49"/>
      <c r="C762" s="39"/>
      <c r="D762" s="64"/>
      <c r="E762" s="407"/>
      <c r="F762" s="407"/>
      <c r="G762" s="407"/>
      <c r="H762" s="407"/>
      <c r="I762" s="407"/>
      <c r="J762" s="407"/>
      <c r="K762" s="407"/>
      <c r="L762" s="407"/>
      <c r="M762" s="407"/>
      <c r="N762" s="407"/>
      <c r="O762" s="407"/>
      <c r="P762" s="407"/>
    </row>
    <row r="763" spans="1:16" s="93" customFormat="1">
      <c r="A763" s="41"/>
      <c r="B763" s="49"/>
      <c r="C763" s="39"/>
      <c r="D763" s="64"/>
      <c r="E763" s="407"/>
      <c r="F763" s="407"/>
      <c r="G763" s="407"/>
      <c r="H763" s="407"/>
      <c r="I763" s="407"/>
      <c r="J763" s="407"/>
      <c r="K763" s="407"/>
      <c r="L763" s="407"/>
      <c r="M763" s="407"/>
      <c r="N763" s="407"/>
      <c r="O763" s="407"/>
      <c r="P763" s="407"/>
    </row>
    <row r="764" spans="1:16" s="93" customFormat="1">
      <c r="A764" s="41"/>
      <c r="B764" s="49"/>
      <c r="C764" s="39"/>
      <c r="D764" s="64"/>
      <c r="E764" s="407"/>
      <c r="F764" s="407"/>
      <c r="G764" s="407"/>
      <c r="H764" s="407"/>
      <c r="I764" s="407"/>
      <c r="J764" s="407"/>
      <c r="K764" s="407"/>
      <c r="L764" s="407"/>
      <c r="M764" s="407"/>
      <c r="N764" s="407"/>
      <c r="O764" s="407"/>
      <c r="P764" s="407"/>
    </row>
    <row r="765" spans="1:16" s="93" customFormat="1">
      <c r="A765" s="41"/>
      <c r="B765" s="49"/>
      <c r="C765" s="39"/>
      <c r="D765" s="64"/>
      <c r="E765" s="407"/>
      <c r="F765" s="407"/>
      <c r="G765" s="407"/>
      <c r="H765" s="407"/>
      <c r="I765" s="407"/>
      <c r="J765" s="407"/>
      <c r="K765" s="407"/>
      <c r="L765" s="407"/>
      <c r="M765" s="407"/>
      <c r="N765" s="407"/>
      <c r="O765" s="407"/>
      <c r="P765" s="407"/>
    </row>
    <row r="766" spans="1:16" s="93" customFormat="1">
      <c r="A766" s="41"/>
      <c r="B766" s="49"/>
      <c r="C766" s="39"/>
      <c r="D766" s="64"/>
      <c r="E766" s="407"/>
      <c r="F766" s="407"/>
      <c r="G766" s="407"/>
      <c r="H766" s="407"/>
      <c r="I766" s="407"/>
      <c r="J766" s="407"/>
      <c r="K766" s="407"/>
      <c r="L766" s="407"/>
      <c r="M766" s="407"/>
      <c r="N766" s="407"/>
      <c r="O766" s="407"/>
      <c r="P766" s="407"/>
    </row>
    <row r="767" spans="1:16" s="93" customFormat="1">
      <c r="A767" s="41"/>
      <c r="B767" s="49"/>
      <c r="C767" s="39"/>
      <c r="D767" s="64"/>
      <c r="E767" s="407"/>
      <c r="F767" s="407"/>
      <c r="G767" s="407"/>
      <c r="H767" s="407"/>
      <c r="I767" s="407"/>
      <c r="J767" s="407"/>
      <c r="K767" s="407"/>
      <c r="L767" s="407"/>
      <c r="M767" s="407"/>
      <c r="N767" s="407"/>
      <c r="O767" s="407"/>
      <c r="P767" s="407"/>
    </row>
    <row r="768" spans="1:16" s="93" customFormat="1">
      <c r="A768" s="41"/>
      <c r="B768" s="49"/>
      <c r="C768" s="39"/>
      <c r="D768" s="64"/>
      <c r="E768" s="407"/>
      <c r="F768" s="407"/>
      <c r="G768" s="407"/>
      <c r="H768" s="407"/>
      <c r="I768" s="407"/>
      <c r="J768" s="407"/>
      <c r="K768" s="407"/>
      <c r="L768" s="407"/>
      <c r="M768" s="407"/>
      <c r="N768" s="407"/>
      <c r="O768" s="407"/>
      <c r="P768" s="407"/>
    </row>
    <row r="769" spans="1:16" s="93" customFormat="1">
      <c r="A769" s="41"/>
      <c r="B769" s="49"/>
      <c r="C769" s="39"/>
      <c r="D769" s="64"/>
      <c r="E769" s="407"/>
      <c r="F769" s="407"/>
      <c r="G769" s="407"/>
      <c r="H769" s="407"/>
      <c r="I769" s="407"/>
      <c r="J769" s="407"/>
      <c r="K769" s="407"/>
      <c r="L769" s="407"/>
      <c r="M769" s="407"/>
      <c r="N769" s="407"/>
      <c r="O769" s="407"/>
      <c r="P769" s="407"/>
    </row>
    <row r="770" spans="1:16" s="93" customFormat="1">
      <c r="A770" s="41"/>
      <c r="B770" s="49"/>
      <c r="C770" s="39"/>
      <c r="D770" s="64"/>
      <c r="E770" s="407"/>
      <c r="F770" s="407"/>
      <c r="G770" s="407"/>
      <c r="H770" s="407"/>
      <c r="I770" s="407"/>
      <c r="J770" s="407"/>
      <c r="K770" s="407"/>
      <c r="L770" s="407"/>
      <c r="M770" s="407"/>
      <c r="N770" s="407"/>
      <c r="O770" s="407"/>
      <c r="P770" s="407"/>
    </row>
    <row r="771" spans="1:16" s="93" customFormat="1">
      <c r="A771" s="41"/>
      <c r="B771" s="49"/>
      <c r="C771" s="39"/>
      <c r="D771" s="64"/>
      <c r="E771" s="407"/>
      <c r="F771" s="407"/>
      <c r="G771" s="407"/>
      <c r="H771" s="407"/>
      <c r="I771" s="407"/>
      <c r="J771" s="407"/>
      <c r="K771" s="407"/>
      <c r="L771" s="407"/>
      <c r="M771" s="407"/>
      <c r="N771" s="407"/>
      <c r="O771" s="407"/>
      <c r="P771" s="407"/>
    </row>
    <row r="772" spans="1:16" s="93" customFormat="1">
      <c r="A772" s="41"/>
      <c r="B772" s="49"/>
      <c r="C772" s="39"/>
      <c r="D772" s="64"/>
      <c r="E772" s="407"/>
      <c r="F772" s="407"/>
      <c r="G772" s="407"/>
      <c r="H772" s="407"/>
      <c r="I772" s="407"/>
      <c r="J772" s="407"/>
      <c r="K772" s="407"/>
      <c r="L772" s="407"/>
      <c r="M772" s="407"/>
      <c r="N772" s="407"/>
      <c r="O772" s="407"/>
      <c r="P772" s="407"/>
    </row>
    <row r="773" spans="1:16" s="93" customFormat="1">
      <c r="A773" s="41"/>
      <c r="B773" s="49"/>
      <c r="C773" s="39"/>
      <c r="D773" s="64"/>
      <c r="E773" s="407"/>
      <c r="F773" s="407"/>
      <c r="G773" s="407"/>
      <c r="H773" s="407"/>
      <c r="I773" s="407"/>
      <c r="J773" s="407"/>
      <c r="K773" s="407"/>
      <c r="L773" s="407"/>
      <c r="M773" s="407"/>
      <c r="N773" s="407"/>
      <c r="O773" s="407"/>
      <c r="P773" s="407"/>
    </row>
    <row r="774" spans="1:16" s="93" customFormat="1">
      <c r="A774" s="41"/>
      <c r="B774" s="49"/>
      <c r="C774" s="39"/>
      <c r="D774" s="64"/>
      <c r="E774" s="407"/>
      <c r="F774" s="407"/>
      <c r="G774" s="407"/>
      <c r="H774" s="407"/>
      <c r="I774" s="407"/>
      <c r="J774" s="407"/>
      <c r="K774" s="407"/>
      <c r="L774" s="407"/>
      <c r="M774" s="407"/>
      <c r="N774" s="407"/>
      <c r="O774" s="407"/>
      <c r="P774" s="407"/>
    </row>
    <row r="775" spans="1:16" s="93" customFormat="1">
      <c r="A775" s="41"/>
      <c r="B775" s="49"/>
      <c r="C775" s="39"/>
      <c r="D775" s="64"/>
      <c r="E775" s="407"/>
      <c r="F775" s="407"/>
      <c r="G775" s="407"/>
      <c r="H775" s="407"/>
      <c r="I775" s="407"/>
      <c r="J775" s="407"/>
      <c r="K775" s="407"/>
      <c r="L775" s="407"/>
      <c r="M775" s="407"/>
      <c r="N775" s="407"/>
      <c r="O775" s="407"/>
      <c r="P775" s="407"/>
    </row>
    <row r="776" spans="1:16" s="93" customFormat="1">
      <c r="A776" s="41"/>
      <c r="B776" s="49"/>
      <c r="C776" s="39"/>
      <c r="D776" s="64"/>
      <c r="E776" s="407"/>
      <c r="F776" s="407"/>
      <c r="G776" s="407"/>
      <c r="H776" s="407"/>
      <c r="I776" s="407"/>
      <c r="J776" s="407"/>
      <c r="K776" s="407"/>
      <c r="L776" s="407"/>
      <c r="M776" s="407"/>
      <c r="N776" s="407"/>
      <c r="O776" s="407"/>
      <c r="P776" s="407"/>
    </row>
    <row r="777" spans="1:16" s="93" customFormat="1">
      <c r="A777" s="41"/>
      <c r="B777" s="49"/>
      <c r="C777" s="39"/>
      <c r="D777" s="64"/>
      <c r="E777" s="407"/>
      <c r="F777" s="407"/>
      <c r="G777" s="407"/>
      <c r="H777" s="407"/>
      <c r="I777" s="407"/>
      <c r="J777" s="407"/>
      <c r="K777" s="407"/>
      <c r="L777" s="407"/>
      <c r="M777" s="407"/>
      <c r="N777" s="407"/>
      <c r="O777" s="407"/>
      <c r="P777" s="407"/>
    </row>
    <row r="778" spans="1:16" s="93" customFormat="1">
      <c r="A778" s="41"/>
      <c r="B778" s="49"/>
      <c r="C778" s="39"/>
      <c r="D778" s="64"/>
      <c r="E778" s="407"/>
      <c r="F778" s="407"/>
      <c r="G778" s="407"/>
      <c r="H778" s="407"/>
      <c r="I778" s="407"/>
      <c r="J778" s="407"/>
      <c r="K778" s="407"/>
      <c r="L778" s="407"/>
      <c r="M778" s="407"/>
      <c r="N778" s="407"/>
      <c r="O778" s="407"/>
      <c r="P778" s="407"/>
    </row>
    <row r="779" spans="1:16" s="93" customFormat="1">
      <c r="A779" s="41"/>
      <c r="B779" s="49"/>
      <c r="C779" s="39"/>
      <c r="D779" s="64"/>
      <c r="E779" s="407"/>
      <c r="F779" s="407"/>
      <c r="G779" s="407"/>
      <c r="H779" s="407"/>
      <c r="I779" s="407"/>
      <c r="J779" s="407"/>
      <c r="K779" s="407"/>
      <c r="L779" s="407"/>
      <c r="M779" s="407"/>
      <c r="N779" s="407"/>
      <c r="O779" s="407"/>
      <c r="P779" s="407"/>
    </row>
    <row r="780" spans="1:16" s="93" customFormat="1">
      <c r="A780" s="41"/>
      <c r="B780" s="49"/>
      <c r="C780" s="39"/>
      <c r="D780" s="64"/>
      <c r="E780" s="407"/>
      <c r="F780" s="407"/>
      <c r="G780" s="407"/>
      <c r="H780" s="407"/>
      <c r="I780" s="407"/>
      <c r="J780" s="407"/>
      <c r="K780" s="407"/>
      <c r="L780" s="407"/>
      <c r="M780" s="407"/>
      <c r="N780" s="407"/>
      <c r="O780" s="407"/>
      <c r="P780" s="407"/>
    </row>
    <row r="781" spans="1:16" s="93" customFormat="1">
      <c r="A781" s="41"/>
      <c r="B781" s="49"/>
      <c r="C781" s="39"/>
      <c r="D781" s="64"/>
      <c r="E781" s="407"/>
      <c r="F781" s="407"/>
      <c r="G781" s="407"/>
      <c r="H781" s="407"/>
      <c r="I781" s="407"/>
      <c r="J781" s="407"/>
      <c r="K781" s="407"/>
      <c r="L781" s="407"/>
      <c r="M781" s="407"/>
      <c r="N781" s="407"/>
      <c r="O781" s="407"/>
      <c r="P781" s="407"/>
    </row>
    <row r="782" spans="1:16" s="93" customFormat="1">
      <c r="A782" s="41"/>
      <c r="B782" s="49"/>
      <c r="C782" s="39"/>
      <c r="D782" s="64"/>
      <c r="E782" s="407"/>
      <c r="F782" s="407"/>
      <c r="G782" s="407"/>
      <c r="H782" s="407"/>
      <c r="I782" s="407"/>
      <c r="J782" s="407"/>
      <c r="K782" s="407"/>
      <c r="L782" s="407"/>
      <c r="M782" s="407"/>
      <c r="N782" s="407"/>
      <c r="O782" s="407"/>
      <c r="P782" s="407"/>
    </row>
    <row r="783" spans="1:16" s="93" customFormat="1">
      <c r="A783" s="41"/>
      <c r="B783" s="49"/>
      <c r="C783" s="39"/>
      <c r="D783" s="64"/>
      <c r="E783" s="407"/>
      <c r="F783" s="407"/>
      <c r="G783" s="407"/>
      <c r="H783" s="407"/>
      <c r="I783" s="407"/>
      <c r="J783" s="407"/>
      <c r="K783" s="407"/>
      <c r="L783" s="407"/>
      <c r="M783" s="407"/>
      <c r="N783" s="407"/>
      <c r="O783" s="407"/>
      <c r="P783" s="407"/>
    </row>
    <row r="784" spans="1:16" s="93" customFormat="1">
      <c r="A784" s="41"/>
      <c r="B784" s="49"/>
      <c r="C784" s="39"/>
      <c r="D784" s="64"/>
      <c r="E784" s="407"/>
      <c r="F784" s="407"/>
      <c r="G784" s="407"/>
      <c r="H784" s="407"/>
      <c r="I784" s="407"/>
      <c r="J784" s="407"/>
      <c r="K784" s="407"/>
      <c r="L784" s="407"/>
      <c r="M784" s="407"/>
      <c r="N784" s="407"/>
      <c r="O784" s="407"/>
      <c r="P784" s="407"/>
    </row>
    <row r="785" spans="1:16" s="93" customFormat="1">
      <c r="A785" s="41"/>
      <c r="B785" s="49"/>
      <c r="C785" s="39"/>
      <c r="D785" s="64"/>
      <c r="E785" s="407"/>
      <c r="F785" s="407"/>
      <c r="G785" s="407"/>
      <c r="H785" s="407"/>
      <c r="I785" s="407"/>
      <c r="J785" s="407"/>
      <c r="K785" s="407"/>
      <c r="L785" s="407"/>
      <c r="M785" s="407"/>
      <c r="N785" s="407"/>
      <c r="O785" s="407"/>
      <c r="P785" s="407"/>
    </row>
    <row r="786" spans="1:16" s="93" customFormat="1">
      <c r="A786" s="41"/>
      <c r="B786" s="49"/>
      <c r="C786" s="39"/>
      <c r="D786" s="64"/>
      <c r="E786" s="407"/>
      <c r="F786" s="407"/>
      <c r="G786" s="407"/>
      <c r="H786" s="407"/>
      <c r="I786" s="407"/>
      <c r="J786" s="407"/>
      <c r="K786" s="407"/>
      <c r="L786" s="407"/>
      <c r="M786" s="407"/>
      <c r="N786" s="407"/>
      <c r="O786" s="407"/>
      <c r="P786" s="407"/>
    </row>
    <row r="787" spans="1:16" s="93" customFormat="1">
      <c r="A787" s="41"/>
      <c r="B787" s="49"/>
      <c r="C787" s="39"/>
      <c r="D787" s="64"/>
      <c r="E787" s="407"/>
      <c r="F787" s="407"/>
      <c r="G787" s="407"/>
      <c r="H787" s="407"/>
      <c r="I787" s="407"/>
      <c r="J787" s="407"/>
      <c r="K787" s="407"/>
      <c r="L787" s="407"/>
      <c r="M787" s="407"/>
      <c r="N787" s="407"/>
      <c r="O787" s="407"/>
      <c r="P787" s="407"/>
    </row>
    <row r="788" spans="1:16" s="93" customFormat="1">
      <c r="A788" s="41"/>
      <c r="B788" s="49"/>
      <c r="C788" s="39"/>
      <c r="D788" s="64"/>
      <c r="E788" s="407"/>
      <c r="F788" s="407"/>
      <c r="G788" s="407"/>
      <c r="H788" s="407"/>
      <c r="I788" s="407"/>
      <c r="J788" s="407"/>
      <c r="K788" s="407"/>
      <c r="L788" s="407"/>
      <c r="M788" s="407"/>
      <c r="N788" s="407"/>
      <c r="O788" s="407"/>
      <c r="P788" s="407"/>
    </row>
    <row r="789" spans="1:16" s="93" customFormat="1">
      <c r="A789" s="41"/>
      <c r="B789" s="49"/>
      <c r="C789" s="39"/>
      <c r="D789" s="64"/>
      <c r="E789" s="407"/>
      <c r="F789" s="407"/>
      <c r="G789" s="407"/>
      <c r="H789" s="407"/>
      <c r="I789" s="407"/>
      <c r="J789" s="407"/>
      <c r="K789" s="407"/>
      <c r="L789" s="407"/>
      <c r="M789" s="407"/>
      <c r="N789" s="407"/>
      <c r="O789" s="407"/>
      <c r="P789" s="407"/>
    </row>
    <row r="790" spans="1:16" s="93" customFormat="1">
      <c r="A790" s="41"/>
      <c r="B790" s="49"/>
      <c r="C790" s="39"/>
      <c r="D790" s="64"/>
      <c r="E790" s="407"/>
      <c r="F790" s="407"/>
      <c r="G790" s="407"/>
      <c r="H790" s="407"/>
      <c r="I790" s="407"/>
      <c r="J790" s="407"/>
      <c r="K790" s="407"/>
      <c r="L790" s="407"/>
      <c r="M790" s="407"/>
      <c r="N790" s="407"/>
      <c r="O790" s="407"/>
      <c r="P790" s="407"/>
    </row>
    <row r="791" spans="1:16" s="93" customFormat="1">
      <c r="A791" s="41"/>
      <c r="B791" s="49"/>
      <c r="C791" s="39"/>
      <c r="D791" s="64"/>
      <c r="E791" s="407"/>
      <c r="F791" s="407"/>
      <c r="G791" s="407"/>
      <c r="H791" s="407"/>
      <c r="I791" s="407"/>
      <c r="J791" s="407"/>
      <c r="K791" s="407"/>
      <c r="L791" s="407"/>
      <c r="M791" s="407"/>
      <c r="N791" s="407"/>
      <c r="O791" s="407"/>
      <c r="P791" s="407"/>
    </row>
    <row r="792" spans="1:16" s="93" customFormat="1">
      <c r="A792" s="41"/>
      <c r="B792" s="49"/>
      <c r="C792" s="39"/>
      <c r="D792" s="64"/>
      <c r="E792" s="407"/>
      <c r="F792" s="407"/>
      <c r="G792" s="407"/>
      <c r="H792" s="407"/>
      <c r="I792" s="407"/>
      <c r="J792" s="407"/>
      <c r="K792" s="407"/>
      <c r="L792" s="407"/>
      <c r="M792" s="407"/>
      <c r="N792" s="407"/>
      <c r="O792" s="407"/>
      <c r="P792" s="407"/>
    </row>
    <row r="793" spans="1:16" s="93" customFormat="1">
      <c r="A793" s="41"/>
      <c r="B793" s="49"/>
      <c r="C793" s="39"/>
      <c r="D793" s="64"/>
      <c r="E793" s="407"/>
      <c r="F793" s="407"/>
      <c r="G793" s="407"/>
      <c r="H793" s="407"/>
      <c r="I793" s="407"/>
      <c r="J793" s="407"/>
      <c r="K793" s="407"/>
      <c r="L793" s="407"/>
      <c r="M793" s="407"/>
      <c r="N793" s="407"/>
      <c r="O793" s="407"/>
      <c r="P793" s="407"/>
    </row>
    <row r="794" spans="1:16" s="93" customFormat="1">
      <c r="A794" s="41"/>
      <c r="B794" s="49"/>
      <c r="C794" s="39"/>
      <c r="D794" s="64"/>
      <c r="E794" s="407"/>
      <c r="F794" s="407"/>
      <c r="G794" s="407"/>
      <c r="H794" s="407"/>
      <c r="I794" s="407"/>
      <c r="J794" s="407"/>
      <c r="K794" s="407"/>
      <c r="L794" s="407"/>
      <c r="M794" s="407"/>
      <c r="N794" s="407"/>
      <c r="O794" s="407"/>
      <c r="P794" s="407"/>
    </row>
    <row r="795" spans="1:16" s="93" customFormat="1">
      <c r="A795" s="41"/>
      <c r="B795" s="49"/>
      <c r="C795" s="39"/>
      <c r="D795" s="64"/>
      <c r="E795" s="407"/>
      <c r="F795" s="407"/>
      <c r="G795" s="407"/>
      <c r="H795" s="407"/>
      <c r="I795" s="407"/>
      <c r="J795" s="407"/>
      <c r="K795" s="407"/>
      <c r="L795" s="407"/>
      <c r="M795" s="407"/>
      <c r="N795" s="407"/>
      <c r="O795" s="407"/>
      <c r="P795" s="407"/>
    </row>
    <row r="796" spans="1:16" s="93" customFormat="1">
      <c r="A796" s="41"/>
      <c r="B796" s="49"/>
      <c r="C796" s="39"/>
      <c r="D796" s="64"/>
      <c r="E796" s="407"/>
      <c r="F796" s="407"/>
      <c r="G796" s="407"/>
      <c r="H796" s="407"/>
      <c r="I796" s="407"/>
      <c r="J796" s="407"/>
      <c r="K796" s="407"/>
      <c r="L796" s="407"/>
      <c r="M796" s="407"/>
      <c r="N796" s="407"/>
      <c r="O796" s="407"/>
      <c r="P796" s="407"/>
    </row>
    <row r="797" spans="1:16" s="93" customFormat="1">
      <c r="A797" s="41"/>
      <c r="B797" s="49"/>
      <c r="C797" s="39"/>
      <c r="D797" s="64"/>
      <c r="E797" s="407"/>
      <c r="F797" s="407"/>
      <c r="G797" s="407"/>
      <c r="H797" s="407"/>
      <c r="I797" s="407"/>
      <c r="J797" s="407"/>
      <c r="K797" s="407"/>
      <c r="L797" s="407"/>
      <c r="M797" s="407"/>
      <c r="N797" s="407"/>
      <c r="O797" s="407"/>
      <c r="P797" s="407"/>
    </row>
    <row r="798" spans="1:16" s="93" customFormat="1">
      <c r="A798" s="41"/>
      <c r="B798" s="49"/>
      <c r="C798" s="39"/>
      <c r="D798" s="64"/>
      <c r="E798" s="407"/>
      <c r="F798" s="407"/>
      <c r="G798" s="407"/>
      <c r="H798" s="407"/>
      <c r="I798" s="407"/>
      <c r="J798" s="407"/>
      <c r="K798" s="407"/>
      <c r="L798" s="407"/>
      <c r="M798" s="407"/>
      <c r="N798" s="407"/>
      <c r="O798" s="407"/>
      <c r="P798" s="407"/>
    </row>
    <row r="799" spans="1:16" s="93" customFormat="1">
      <c r="A799" s="41"/>
      <c r="B799" s="49"/>
      <c r="C799" s="39"/>
      <c r="D799" s="64"/>
      <c r="E799" s="407"/>
      <c r="F799" s="407"/>
      <c r="G799" s="407"/>
      <c r="H799" s="407"/>
      <c r="I799" s="407"/>
      <c r="J799" s="407"/>
      <c r="K799" s="407"/>
      <c r="L799" s="407"/>
      <c r="M799" s="407"/>
      <c r="N799" s="407"/>
      <c r="O799" s="407"/>
      <c r="P799" s="407"/>
    </row>
    <row r="800" spans="1:16" s="93" customFormat="1">
      <c r="A800" s="41"/>
      <c r="B800" s="49"/>
      <c r="C800" s="39"/>
      <c r="D800" s="64"/>
      <c r="E800" s="407"/>
      <c r="F800" s="407"/>
      <c r="G800" s="407"/>
      <c r="H800" s="407"/>
      <c r="I800" s="407"/>
      <c r="J800" s="407"/>
      <c r="K800" s="407"/>
      <c r="L800" s="407"/>
      <c r="M800" s="407"/>
      <c r="N800" s="407"/>
      <c r="O800" s="407"/>
      <c r="P800" s="407"/>
    </row>
    <row r="801" spans="1:16" s="93" customFormat="1">
      <c r="A801" s="41"/>
      <c r="B801" s="49"/>
      <c r="C801" s="39"/>
      <c r="D801" s="64"/>
      <c r="E801" s="407"/>
      <c r="F801" s="407"/>
      <c r="G801" s="407"/>
      <c r="H801" s="407"/>
      <c r="I801" s="407"/>
      <c r="J801" s="407"/>
      <c r="K801" s="407"/>
      <c r="L801" s="407"/>
      <c r="M801" s="407"/>
      <c r="N801" s="407"/>
      <c r="O801" s="407"/>
      <c r="P801" s="407"/>
    </row>
    <row r="802" spans="1:16" s="93" customFormat="1">
      <c r="A802" s="41"/>
      <c r="B802" s="49"/>
      <c r="C802" s="39"/>
      <c r="D802" s="64"/>
      <c r="E802" s="407"/>
      <c r="F802" s="407"/>
      <c r="G802" s="407"/>
      <c r="H802" s="407"/>
      <c r="I802" s="407"/>
      <c r="J802" s="407"/>
      <c r="K802" s="407"/>
      <c r="L802" s="407"/>
      <c r="M802" s="407"/>
      <c r="N802" s="407"/>
      <c r="O802" s="407"/>
      <c r="P802" s="407"/>
    </row>
    <row r="803" spans="1:16" s="93" customFormat="1">
      <c r="A803" s="41"/>
      <c r="B803" s="49"/>
      <c r="C803" s="39"/>
      <c r="D803" s="64"/>
      <c r="E803" s="407"/>
      <c r="F803" s="407"/>
      <c r="G803" s="407"/>
      <c r="H803" s="407"/>
      <c r="I803" s="407"/>
      <c r="J803" s="407"/>
      <c r="K803" s="407"/>
      <c r="L803" s="407"/>
      <c r="M803" s="407"/>
      <c r="N803" s="407"/>
      <c r="O803" s="407"/>
      <c r="P803" s="407"/>
    </row>
    <row r="804" spans="1:16" s="93" customFormat="1">
      <c r="A804" s="41"/>
      <c r="B804" s="49"/>
      <c r="C804" s="39"/>
      <c r="D804" s="64"/>
      <c r="E804" s="407"/>
      <c r="F804" s="407"/>
      <c r="G804" s="407"/>
      <c r="H804" s="407"/>
      <c r="I804" s="407"/>
      <c r="J804" s="407"/>
      <c r="K804" s="407"/>
      <c r="L804" s="407"/>
      <c r="M804" s="407"/>
      <c r="N804" s="407"/>
      <c r="O804" s="407"/>
      <c r="P804" s="407"/>
    </row>
    <row r="805" spans="1:16" s="93" customFormat="1">
      <c r="A805" s="41"/>
      <c r="B805" s="49"/>
      <c r="C805" s="39"/>
      <c r="D805" s="64"/>
      <c r="E805" s="407"/>
      <c r="F805" s="407"/>
      <c r="G805" s="407"/>
      <c r="H805" s="407"/>
      <c r="I805" s="407"/>
      <c r="J805" s="407"/>
      <c r="K805" s="407"/>
      <c r="L805" s="407"/>
      <c r="M805" s="407"/>
      <c r="N805" s="407"/>
      <c r="O805" s="407"/>
      <c r="P805" s="407"/>
    </row>
    <row r="806" spans="1:16" s="93" customFormat="1">
      <c r="A806" s="41"/>
      <c r="B806" s="49"/>
      <c r="C806" s="39"/>
      <c r="D806" s="64"/>
      <c r="E806" s="407"/>
      <c r="F806" s="407"/>
      <c r="G806" s="407"/>
      <c r="H806" s="407"/>
      <c r="I806" s="407"/>
      <c r="J806" s="407"/>
      <c r="K806" s="407"/>
      <c r="L806" s="407"/>
      <c r="M806" s="407"/>
      <c r="N806" s="407"/>
      <c r="O806" s="407"/>
      <c r="P806" s="407"/>
    </row>
    <row r="807" spans="1:16" s="93" customFormat="1">
      <c r="A807" s="41"/>
      <c r="B807" s="49"/>
      <c r="C807" s="39"/>
      <c r="D807" s="64"/>
      <c r="E807" s="407"/>
      <c r="F807" s="407"/>
      <c r="G807" s="407"/>
      <c r="H807" s="407"/>
      <c r="I807" s="407"/>
      <c r="J807" s="407"/>
      <c r="K807" s="407"/>
      <c r="L807" s="407"/>
      <c r="M807" s="407"/>
      <c r="N807" s="407"/>
      <c r="O807" s="407"/>
      <c r="P807" s="407"/>
    </row>
    <row r="808" spans="1:16" s="93" customFormat="1">
      <c r="A808" s="41"/>
      <c r="B808" s="49"/>
      <c r="C808" s="39"/>
      <c r="D808" s="64"/>
      <c r="E808" s="407"/>
      <c r="F808" s="407"/>
      <c r="G808" s="407"/>
      <c r="H808" s="407"/>
      <c r="I808" s="407"/>
      <c r="J808" s="407"/>
      <c r="K808" s="407"/>
      <c r="L808" s="407"/>
      <c r="M808" s="407"/>
      <c r="N808" s="407"/>
      <c r="O808" s="407"/>
      <c r="P808" s="407"/>
    </row>
    <row r="809" spans="1:16" s="93" customFormat="1">
      <c r="A809" s="41"/>
      <c r="B809" s="49"/>
      <c r="C809" s="39"/>
      <c r="D809" s="64"/>
      <c r="E809" s="407"/>
      <c r="F809" s="407"/>
      <c r="G809" s="407"/>
      <c r="H809" s="407"/>
      <c r="I809" s="407"/>
      <c r="J809" s="407"/>
      <c r="K809" s="407"/>
      <c r="L809" s="407"/>
      <c r="M809" s="407"/>
      <c r="N809" s="407"/>
      <c r="O809" s="407"/>
      <c r="P809" s="407"/>
    </row>
    <row r="810" spans="1:16" s="93" customFormat="1">
      <c r="A810" s="41"/>
      <c r="B810" s="49"/>
      <c r="C810" s="39"/>
      <c r="D810" s="64"/>
      <c r="E810" s="407"/>
      <c r="F810" s="407"/>
      <c r="G810" s="407"/>
      <c r="H810" s="407"/>
      <c r="I810" s="407"/>
      <c r="J810" s="407"/>
      <c r="K810" s="407"/>
      <c r="L810" s="407"/>
      <c r="M810" s="407"/>
      <c r="N810" s="407"/>
      <c r="O810" s="407"/>
      <c r="P810" s="407"/>
    </row>
    <row r="811" spans="1:16" s="93" customFormat="1">
      <c r="A811" s="41"/>
      <c r="B811" s="49"/>
      <c r="C811" s="39"/>
      <c r="D811" s="64"/>
      <c r="E811" s="407"/>
      <c r="F811" s="407"/>
      <c r="G811" s="407"/>
      <c r="H811" s="407"/>
      <c r="I811" s="407"/>
      <c r="J811" s="407"/>
      <c r="K811" s="407"/>
      <c r="L811" s="407"/>
      <c r="M811" s="407"/>
      <c r="N811" s="407"/>
      <c r="O811" s="407"/>
      <c r="P811" s="407"/>
    </row>
    <row r="812" spans="1:16" s="93" customFormat="1">
      <c r="A812" s="41"/>
      <c r="B812" s="49"/>
      <c r="C812" s="39"/>
      <c r="D812" s="64"/>
      <c r="E812" s="407"/>
      <c r="F812" s="407"/>
      <c r="G812" s="407"/>
      <c r="H812" s="407"/>
      <c r="I812" s="407"/>
      <c r="J812" s="407"/>
      <c r="K812" s="407"/>
      <c r="L812" s="407"/>
      <c r="M812" s="407"/>
      <c r="N812" s="407"/>
      <c r="O812" s="407"/>
      <c r="P812" s="407"/>
    </row>
    <row r="813" spans="1:16" s="93" customFormat="1">
      <c r="A813" s="41"/>
      <c r="B813" s="49"/>
      <c r="C813" s="39"/>
      <c r="D813" s="64"/>
      <c r="E813" s="407"/>
      <c r="F813" s="407"/>
      <c r="G813" s="407"/>
      <c r="H813" s="407"/>
      <c r="I813" s="407"/>
      <c r="J813" s="407"/>
      <c r="K813" s="407"/>
      <c r="L813" s="407"/>
      <c r="M813" s="407"/>
      <c r="N813" s="407"/>
      <c r="O813" s="407"/>
      <c r="P813" s="407"/>
    </row>
    <row r="814" spans="1:16" s="93" customFormat="1">
      <c r="A814" s="41"/>
      <c r="B814" s="49"/>
      <c r="C814" s="39"/>
      <c r="D814" s="64"/>
      <c r="E814" s="407"/>
      <c r="F814" s="407"/>
      <c r="G814" s="407"/>
      <c r="H814" s="407"/>
      <c r="I814" s="407"/>
      <c r="J814" s="407"/>
      <c r="K814" s="407"/>
      <c r="L814" s="407"/>
      <c r="M814" s="407"/>
      <c r="N814" s="407"/>
      <c r="O814" s="407"/>
      <c r="P814" s="407"/>
    </row>
    <row r="815" spans="1:16" s="93" customFormat="1">
      <c r="A815" s="41"/>
      <c r="B815" s="49"/>
      <c r="C815" s="39"/>
      <c r="D815" s="64"/>
      <c r="E815" s="407"/>
      <c r="F815" s="407"/>
      <c r="G815" s="407"/>
      <c r="H815" s="407"/>
      <c r="I815" s="407"/>
      <c r="J815" s="407"/>
      <c r="K815" s="407"/>
      <c r="L815" s="407"/>
      <c r="M815" s="407"/>
      <c r="N815" s="407"/>
      <c r="O815" s="407"/>
      <c r="P815" s="407"/>
    </row>
    <row r="816" spans="1:16" s="93" customFormat="1">
      <c r="A816" s="41"/>
      <c r="B816" s="49"/>
      <c r="C816" s="39"/>
      <c r="D816" s="64"/>
      <c r="E816" s="407"/>
      <c r="F816" s="407"/>
      <c r="G816" s="407"/>
      <c r="H816" s="407"/>
      <c r="I816" s="407"/>
      <c r="J816" s="407"/>
      <c r="K816" s="407"/>
      <c r="L816" s="407"/>
      <c r="M816" s="407"/>
      <c r="N816" s="407"/>
      <c r="O816" s="407"/>
      <c r="P816" s="407"/>
    </row>
    <row r="817" spans="1:16" s="93" customFormat="1">
      <c r="A817" s="41"/>
      <c r="B817" s="49"/>
      <c r="C817" s="39"/>
      <c r="D817" s="64"/>
      <c r="E817" s="407"/>
      <c r="F817" s="407"/>
      <c r="G817" s="407"/>
      <c r="H817" s="407"/>
      <c r="I817" s="407"/>
      <c r="J817" s="407"/>
      <c r="K817" s="407"/>
      <c r="L817" s="407"/>
      <c r="M817" s="407"/>
      <c r="N817" s="407"/>
      <c r="O817" s="407"/>
      <c r="P817" s="407"/>
    </row>
    <row r="818" spans="1:16" s="93" customFormat="1">
      <c r="A818" s="41"/>
      <c r="B818" s="49"/>
      <c r="C818" s="39"/>
      <c r="D818" s="64"/>
      <c r="E818" s="407"/>
      <c r="F818" s="407"/>
      <c r="G818" s="407"/>
      <c r="H818" s="407"/>
      <c r="I818" s="407"/>
      <c r="J818" s="407"/>
      <c r="K818" s="407"/>
      <c r="L818" s="407"/>
      <c r="M818" s="407"/>
      <c r="N818" s="407"/>
      <c r="O818" s="407"/>
      <c r="P818" s="407"/>
    </row>
    <row r="819" spans="1:16" s="93" customFormat="1">
      <c r="A819" s="41"/>
      <c r="B819" s="49"/>
      <c r="C819" s="39"/>
      <c r="D819" s="64"/>
      <c r="E819" s="407"/>
      <c r="F819" s="407"/>
      <c r="G819" s="407"/>
      <c r="H819" s="407"/>
      <c r="I819" s="407"/>
      <c r="J819" s="407"/>
      <c r="K819" s="407"/>
      <c r="L819" s="407"/>
      <c r="M819" s="407"/>
      <c r="N819" s="407"/>
      <c r="O819" s="407"/>
      <c r="P819" s="407"/>
    </row>
    <row r="820" spans="1:16" s="93" customFormat="1">
      <c r="A820" s="41"/>
      <c r="B820" s="49"/>
      <c r="C820" s="39"/>
      <c r="D820" s="64"/>
      <c r="E820" s="407"/>
      <c r="F820" s="407"/>
      <c r="G820" s="407"/>
      <c r="H820" s="407"/>
      <c r="I820" s="407"/>
      <c r="J820" s="407"/>
      <c r="K820" s="407"/>
      <c r="L820" s="407"/>
      <c r="M820" s="407"/>
      <c r="N820" s="407"/>
      <c r="O820" s="407"/>
      <c r="P820" s="407"/>
    </row>
    <row r="821" spans="1:16" s="93" customFormat="1">
      <c r="A821" s="41"/>
      <c r="B821" s="49"/>
      <c r="C821" s="39"/>
      <c r="D821" s="64"/>
      <c r="E821" s="407"/>
      <c r="F821" s="407"/>
      <c r="G821" s="407"/>
      <c r="H821" s="407"/>
      <c r="I821" s="407"/>
      <c r="J821" s="407"/>
      <c r="K821" s="407"/>
      <c r="L821" s="407"/>
      <c r="M821" s="407"/>
      <c r="N821" s="407"/>
      <c r="O821" s="407"/>
      <c r="P821" s="407"/>
    </row>
    <row r="822" spans="1:16" s="93" customFormat="1">
      <c r="A822" s="41"/>
      <c r="B822" s="49"/>
      <c r="C822" s="39"/>
      <c r="D822" s="64"/>
      <c r="E822" s="407"/>
      <c r="F822" s="407"/>
      <c r="G822" s="407"/>
      <c r="H822" s="407"/>
      <c r="I822" s="407"/>
      <c r="J822" s="407"/>
      <c r="K822" s="407"/>
      <c r="L822" s="407"/>
      <c r="M822" s="407"/>
      <c r="N822" s="407"/>
      <c r="O822" s="407"/>
      <c r="P822" s="407"/>
    </row>
    <row r="823" spans="1:16" s="93" customFormat="1">
      <c r="A823" s="41"/>
      <c r="B823" s="49"/>
      <c r="C823" s="39"/>
      <c r="D823" s="64"/>
      <c r="E823" s="407"/>
      <c r="F823" s="407"/>
      <c r="G823" s="407"/>
      <c r="H823" s="407"/>
      <c r="I823" s="407"/>
      <c r="J823" s="407"/>
      <c r="K823" s="407"/>
      <c r="L823" s="407"/>
      <c r="M823" s="407"/>
      <c r="N823" s="407"/>
      <c r="O823" s="407"/>
      <c r="P823" s="407"/>
    </row>
    <row r="824" spans="1:16" s="93" customFormat="1">
      <c r="A824" s="41"/>
      <c r="B824" s="49"/>
      <c r="C824" s="39"/>
      <c r="D824" s="64"/>
      <c r="E824" s="407"/>
      <c r="F824" s="407"/>
      <c r="G824" s="407"/>
      <c r="H824" s="407"/>
      <c r="I824" s="407"/>
      <c r="J824" s="407"/>
      <c r="K824" s="407"/>
      <c r="L824" s="407"/>
      <c r="M824" s="407"/>
      <c r="N824" s="407"/>
      <c r="O824" s="407"/>
      <c r="P824" s="407"/>
    </row>
    <row r="825" spans="1:16" s="93" customFormat="1">
      <c r="A825" s="41"/>
      <c r="B825" s="49"/>
      <c r="C825" s="39"/>
      <c r="D825" s="64"/>
      <c r="E825" s="407"/>
      <c r="F825" s="407"/>
      <c r="G825" s="407"/>
      <c r="H825" s="407"/>
      <c r="I825" s="407"/>
      <c r="J825" s="407"/>
      <c r="K825" s="407"/>
      <c r="L825" s="407"/>
      <c r="M825" s="407"/>
      <c r="N825" s="407"/>
      <c r="O825" s="407"/>
      <c r="P825" s="407"/>
    </row>
    <row r="826" spans="1:16" s="93" customFormat="1">
      <c r="A826" s="41"/>
      <c r="B826" s="49"/>
      <c r="C826" s="39"/>
      <c r="D826" s="64"/>
      <c r="E826" s="407"/>
      <c r="F826" s="407"/>
      <c r="G826" s="407"/>
      <c r="H826" s="407"/>
      <c r="I826" s="407"/>
      <c r="J826" s="407"/>
      <c r="K826" s="407"/>
      <c r="L826" s="407"/>
      <c r="M826" s="407"/>
      <c r="N826" s="407"/>
      <c r="O826" s="407"/>
      <c r="P826" s="407"/>
    </row>
    <row r="827" spans="1:16" s="93" customFormat="1">
      <c r="A827" s="41"/>
      <c r="B827" s="49"/>
      <c r="C827" s="39"/>
      <c r="D827" s="64"/>
      <c r="E827" s="407"/>
      <c r="F827" s="407"/>
      <c r="G827" s="407"/>
      <c r="H827" s="407"/>
      <c r="I827" s="407"/>
      <c r="J827" s="407"/>
      <c r="K827" s="407"/>
      <c r="L827" s="407"/>
      <c r="M827" s="407"/>
      <c r="N827" s="407"/>
      <c r="O827" s="407"/>
      <c r="P827" s="407"/>
    </row>
    <row r="828" spans="1:16" s="93" customFormat="1">
      <c r="A828" s="41"/>
      <c r="B828" s="49"/>
      <c r="C828" s="39"/>
      <c r="D828" s="64"/>
      <c r="E828" s="407"/>
      <c r="F828" s="407"/>
      <c r="G828" s="407"/>
      <c r="H828" s="407"/>
      <c r="I828" s="407"/>
      <c r="J828" s="407"/>
      <c r="K828" s="407"/>
      <c r="L828" s="407"/>
      <c r="M828" s="407"/>
      <c r="N828" s="407"/>
      <c r="O828" s="407"/>
      <c r="P828" s="407"/>
    </row>
    <row r="829" spans="1:16" s="93" customFormat="1">
      <c r="A829" s="41"/>
      <c r="B829" s="49"/>
      <c r="C829" s="39"/>
      <c r="D829" s="64"/>
      <c r="E829" s="407"/>
      <c r="F829" s="407"/>
      <c r="G829" s="407"/>
      <c r="H829" s="407"/>
      <c r="I829" s="407"/>
      <c r="J829" s="407"/>
      <c r="K829" s="407"/>
      <c r="L829" s="407"/>
      <c r="M829" s="407"/>
      <c r="N829" s="407"/>
      <c r="O829" s="407"/>
      <c r="P829" s="407"/>
    </row>
    <row r="830" spans="1:16" s="93" customFormat="1">
      <c r="A830" s="41"/>
      <c r="B830" s="49"/>
      <c r="C830" s="39"/>
      <c r="D830" s="64"/>
      <c r="E830" s="407"/>
      <c r="F830" s="407"/>
      <c r="G830" s="407"/>
      <c r="H830" s="407"/>
      <c r="I830" s="407"/>
      <c r="J830" s="407"/>
      <c r="K830" s="407"/>
      <c r="L830" s="407"/>
      <c r="M830" s="407"/>
      <c r="N830" s="407"/>
      <c r="O830" s="407"/>
      <c r="P830" s="407"/>
    </row>
  </sheetData>
  <customSheetViews>
    <customSheetView guid="{75DD7674-E7DE-4BB1-A36D-76AA33452CB3}" scale="60" showAutoFilter="1" hiddenRows="1" hiddenColumns="1">
      <pane xSplit="3" ySplit="10" topLeftCell="D23" activePane="bottomRight" state="frozenSplit"/>
      <selection pane="bottomRight" activeCell="D518" sqref="D518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IV509" xr:uid="{00000000-0000-0000-0000-000000000000}">
        <sortState ref="A12:IV509">
          <sortCondition ref="A10:A514"/>
        </sortState>
      </autoFilter>
    </customSheetView>
    <customSheetView guid="{AEDE1BDB-8710-4CDA-8488-31F49D423ACE}" scale="60" hiddenRows="1" hiddenColumns="1">
      <pane xSplit="3" ySplit="10" topLeftCell="D503" activePane="bottomRight" state="frozenSplit"/>
      <selection pane="bottomRight" activeCell="S518" sqref="S518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10" topLeftCell="D11" activePane="bottomRight" state="frozenSplit"/>
      <selection pane="bottomRight" activeCell="C340" sqref="C340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hiddenRows="1" hiddenColumns="1">
      <pane xSplit="2.1587982832618025" ySplit="10" topLeftCell="D509" activePane="bottomRight" state="frozenSplit"/>
      <selection pane="bottomRight" activeCell="C523" sqref="C523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2">
    <mergeCell ref="C526:S526"/>
    <mergeCell ref="H5:J6"/>
    <mergeCell ref="K5:M6"/>
    <mergeCell ref="N5:P6"/>
    <mergeCell ref="Q5:R6"/>
    <mergeCell ref="S5:S6"/>
    <mergeCell ref="C524:S524"/>
    <mergeCell ref="C525:S525"/>
    <mergeCell ref="B5:C6"/>
    <mergeCell ref="S9:S10"/>
    <mergeCell ref="R9:R10"/>
    <mergeCell ref="Q9:Q10"/>
    <mergeCell ref="E9:P9"/>
    <mergeCell ref="C9:C10"/>
    <mergeCell ref="D9:D10"/>
    <mergeCell ref="B9:B10"/>
    <mergeCell ref="A9:A10"/>
    <mergeCell ref="B1:D1"/>
    <mergeCell ref="B2:D2"/>
    <mergeCell ref="B3:D3"/>
    <mergeCell ref="E5:G6"/>
    <mergeCell ref="A7:B7"/>
  </mergeCells>
  <phoneticPr fontId="4" type="noConversion"/>
  <conditionalFormatting sqref="E45:E50 E98">
    <cfRule type="containsBlanks" dxfId="4813" priority="3250" stopIfTrue="1">
      <formula>LEN(TRIM(E45))=0</formula>
    </cfRule>
    <cfRule type="cellIs" dxfId="4812" priority="3251" stopIfTrue="1" operator="between">
      <formula>80.1</formula>
      <formula>100</formula>
    </cfRule>
    <cfRule type="cellIs" dxfId="4811" priority="3252" stopIfTrue="1" operator="between">
      <formula>35.1</formula>
      <formula>80</formula>
    </cfRule>
    <cfRule type="cellIs" dxfId="4810" priority="3253" stopIfTrue="1" operator="between">
      <formula>14.1</formula>
      <formula>35</formula>
    </cfRule>
    <cfRule type="cellIs" dxfId="4809" priority="3254" stopIfTrue="1" operator="between">
      <formula>5.1</formula>
      <formula>14</formula>
    </cfRule>
    <cfRule type="cellIs" dxfId="4808" priority="3255" stopIfTrue="1" operator="between">
      <formula>0</formula>
      <formula>5</formula>
    </cfRule>
  </conditionalFormatting>
  <conditionalFormatting sqref="E45:E50 E98 E358:E405">
    <cfRule type="containsBlanks" dxfId="4807" priority="3256" stopIfTrue="1">
      <formula>LEN(TRIM(E45))=0</formula>
    </cfRule>
  </conditionalFormatting>
  <conditionalFormatting sqref="E239 E308">
    <cfRule type="containsBlanks" dxfId="4806" priority="3263" stopIfTrue="1">
      <formula>LEN(TRIM(E239))=0</formula>
    </cfRule>
  </conditionalFormatting>
  <conditionalFormatting sqref="E358:E405">
    <cfRule type="cellIs" dxfId="4793" priority="3272" stopIfTrue="1" operator="between">
      <formula>80.1</formula>
      <formula>100</formula>
    </cfRule>
    <cfRule type="cellIs" dxfId="4792" priority="3273" stopIfTrue="1" operator="between">
      <formula>35.1</formula>
      <formula>80</formula>
    </cfRule>
    <cfRule type="cellIs" dxfId="4791" priority="3274" stopIfTrue="1" operator="between">
      <formula>14.1</formula>
      <formula>35</formula>
    </cfRule>
    <cfRule type="cellIs" dxfId="4790" priority="3275" stopIfTrue="1" operator="between">
      <formula>5.1</formula>
      <formula>14</formula>
    </cfRule>
    <cfRule type="cellIs" dxfId="4789" priority="3276" stopIfTrue="1" operator="between">
      <formula>0</formula>
      <formula>5</formula>
    </cfRule>
    <cfRule type="containsBlanks" dxfId="4788" priority="3277" stopIfTrue="1">
      <formula>LEN(TRIM(E358))=0</formula>
    </cfRule>
  </conditionalFormatting>
  <conditionalFormatting sqref="E239 E308">
    <cfRule type="cellIs" dxfId="4787" priority="3284" stopIfTrue="1" operator="between">
      <formula>80.1</formula>
      <formula>100</formula>
    </cfRule>
    <cfRule type="cellIs" dxfId="4786" priority="3285" stopIfTrue="1" operator="between">
      <formula>35.1</formula>
      <formula>80</formula>
    </cfRule>
    <cfRule type="cellIs" dxfId="4785" priority="3286" stopIfTrue="1" operator="between">
      <formula>14.1</formula>
      <formula>35</formula>
    </cfRule>
    <cfRule type="cellIs" dxfId="4784" priority="3287" stopIfTrue="1" operator="between">
      <formula>5.1</formula>
      <formula>14</formula>
    </cfRule>
    <cfRule type="cellIs" dxfId="4783" priority="3288" stopIfTrue="1" operator="between">
      <formula>0</formula>
      <formula>5</formula>
    </cfRule>
    <cfRule type="containsBlanks" dxfId="4782" priority="3289" stopIfTrue="1">
      <formula>LEN(TRIM(E239))=0</formula>
    </cfRule>
  </conditionalFormatting>
  <conditionalFormatting sqref="S522">
    <cfRule type="cellIs" dxfId="4774" priority="5634" stopIfTrue="1" operator="equal">
      <formula>"INVIABLE SANITARIAMENTE"</formula>
    </cfRule>
  </conditionalFormatting>
  <conditionalFormatting sqref="R11">
    <cfRule type="cellIs" dxfId="4773" priority="3137" stopIfTrue="1" operator="equal">
      <formula>"NO"</formula>
    </cfRule>
  </conditionalFormatting>
  <conditionalFormatting sqref="S11">
    <cfRule type="cellIs" dxfId="4772" priority="3136" stopIfTrue="1" operator="equal">
      <formula>"INVIABLE SANITARIAMENTE"</formula>
    </cfRule>
  </conditionalFormatting>
  <conditionalFormatting sqref="E11:E24">
    <cfRule type="containsBlanks" dxfId="4771" priority="3129" stopIfTrue="1">
      <formula>LEN(TRIM(E11))=0</formula>
    </cfRule>
    <cfRule type="cellIs" dxfId="4770" priority="3130" stopIfTrue="1" operator="between">
      <formula>80.1</formula>
      <formula>100</formula>
    </cfRule>
    <cfRule type="cellIs" dxfId="4769" priority="3131" stopIfTrue="1" operator="between">
      <formula>35.1</formula>
      <formula>80</formula>
    </cfRule>
    <cfRule type="cellIs" dxfId="4768" priority="3132" stopIfTrue="1" operator="between">
      <formula>14.1</formula>
      <formula>35</formula>
    </cfRule>
    <cfRule type="cellIs" dxfId="4767" priority="3133" stopIfTrue="1" operator="between">
      <formula>5.1</formula>
      <formula>14</formula>
    </cfRule>
    <cfRule type="cellIs" dxfId="4766" priority="3134" stopIfTrue="1" operator="between">
      <formula>0</formula>
      <formula>5</formula>
    </cfRule>
    <cfRule type="containsBlanks" dxfId="4765" priority="3135" stopIfTrue="1">
      <formula>LEN(TRIM(E11))=0</formula>
    </cfRule>
  </conditionalFormatting>
  <conditionalFormatting sqref="S11">
    <cfRule type="containsText" dxfId="4764" priority="3124" stopIfTrue="1" operator="containsText" text="INVIABLE SANITARIAMENTE">
      <formula>NOT(ISERROR(SEARCH("INVIABLE SANITARIAMENTE",S11)))</formula>
    </cfRule>
    <cfRule type="containsText" dxfId="4763" priority="3125" stopIfTrue="1" operator="containsText" text="ALTO">
      <formula>NOT(ISERROR(SEARCH("ALTO",S11)))</formula>
    </cfRule>
    <cfRule type="containsText" dxfId="4762" priority="3126" stopIfTrue="1" operator="containsText" text="MEDIO">
      <formula>NOT(ISERROR(SEARCH("MEDIO",S11)))</formula>
    </cfRule>
    <cfRule type="containsText" dxfId="4761" priority="3127" stopIfTrue="1" operator="containsText" text="BAJO">
      <formula>NOT(ISERROR(SEARCH("BAJO",S11)))</formula>
    </cfRule>
    <cfRule type="containsText" dxfId="4760" priority="3128" stopIfTrue="1" operator="containsText" text="SIN RIESGO">
      <formula>NOT(ISERROR(SEARCH("SIN RIESGO",S11)))</formula>
    </cfRule>
  </conditionalFormatting>
  <conditionalFormatting sqref="S11">
    <cfRule type="containsText" dxfId="4759" priority="3123" stopIfTrue="1" operator="containsText" text="SIN RIESGO">
      <formula>NOT(ISERROR(SEARCH("SIN RIESGO",S11)))</formula>
    </cfRule>
  </conditionalFormatting>
  <conditionalFormatting sqref="E25:E44">
    <cfRule type="containsBlanks" dxfId="4756" priority="3114" stopIfTrue="1">
      <formula>LEN(TRIM(E25))=0</formula>
    </cfRule>
    <cfRule type="cellIs" dxfId="4755" priority="3115" stopIfTrue="1" operator="between">
      <formula>80.1</formula>
      <formula>100</formula>
    </cfRule>
    <cfRule type="cellIs" dxfId="4754" priority="3116" stopIfTrue="1" operator="between">
      <formula>35.1</formula>
      <formula>80</formula>
    </cfRule>
    <cfRule type="cellIs" dxfId="4753" priority="3117" stopIfTrue="1" operator="between">
      <formula>14.1</formula>
      <formula>35</formula>
    </cfRule>
    <cfRule type="cellIs" dxfId="4752" priority="3118" stopIfTrue="1" operator="between">
      <formula>5.1</formula>
      <formula>14</formula>
    </cfRule>
    <cfRule type="cellIs" dxfId="4751" priority="3119" stopIfTrue="1" operator="between">
      <formula>0</formula>
      <formula>5</formula>
    </cfRule>
    <cfRule type="containsBlanks" dxfId="4750" priority="3120" stopIfTrue="1">
      <formula>LEN(TRIM(E25))=0</formula>
    </cfRule>
  </conditionalFormatting>
  <conditionalFormatting sqref="E52">
    <cfRule type="containsBlanks" dxfId="4728" priority="3086" stopIfTrue="1">
      <formula>LEN(TRIM(E52))=0</formula>
    </cfRule>
    <cfRule type="cellIs" dxfId="4727" priority="3087" stopIfTrue="1" operator="between">
      <formula>80.1</formula>
      <formula>100</formula>
    </cfRule>
    <cfRule type="cellIs" dxfId="4726" priority="3088" stopIfTrue="1" operator="between">
      <formula>35.1</formula>
      <formula>80</formula>
    </cfRule>
    <cfRule type="cellIs" dxfId="4725" priority="3089" stopIfTrue="1" operator="between">
      <formula>14.1</formula>
      <formula>35</formula>
    </cfRule>
    <cfRule type="cellIs" dxfId="4724" priority="3090" stopIfTrue="1" operator="between">
      <formula>5.1</formula>
      <formula>14</formula>
    </cfRule>
    <cfRule type="cellIs" dxfId="4723" priority="3091" stopIfTrue="1" operator="between">
      <formula>0</formula>
      <formula>5</formula>
    </cfRule>
    <cfRule type="containsBlanks" dxfId="4722" priority="3092" stopIfTrue="1">
      <formula>LEN(TRIM(E52))=0</formula>
    </cfRule>
  </conditionalFormatting>
  <conditionalFormatting sqref="E54">
    <cfRule type="containsBlanks" dxfId="4714" priority="3072" stopIfTrue="1">
      <formula>LEN(TRIM(E54))=0</formula>
    </cfRule>
    <cfRule type="cellIs" dxfId="4713" priority="3073" stopIfTrue="1" operator="between">
      <formula>80.1</formula>
      <formula>100</formula>
    </cfRule>
    <cfRule type="cellIs" dxfId="4712" priority="3074" stopIfTrue="1" operator="between">
      <formula>35.1</formula>
      <formula>80</formula>
    </cfRule>
    <cfRule type="cellIs" dxfId="4711" priority="3075" stopIfTrue="1" operator="between">
      <formula>14.1</formula>
      <formula>35</formula>
    </cfRule>
    <cfRule type="cellIs" dxfId="4710" priority="3076" stopIfTrue="1" operator="between">
      <formula>5.1</formula>
      <formula>14</formula>
    </cfRule>
    <cfRule type="cellIs" dxfId="4709" priority="3077" stopIfTrue="1" operator="between">
      <formula>0</formula>
      <formula>5</formula>
    </cfRule>
    <cfRule type="containsBlanks" dxfId="4708" priority="3078" stopIfTrue="1">
      <formula>LEN(TRIM(E54))=0</formula>
    </cfRule>
  </conditionalFormatting>
  <conditionalFormatting sqref="E51">
    <cfRule type="containsBlanks" dxfId="4679" priority="3037" stopIfTrue="1">
      <formula>LEN(TRIM(E51))=0</formula>
    </cfRule>
    <cfRule type="cellIs" dxfId="4678" priority="3038" stopIfTrue="1" operator="between">
      <formula>80.1</formula>
      <formula>100</formula>
    </cfRule>
    <cfRule type="cellIs" dxfId="4677" priority="3039" stopIfTrue="1" operator="between">
      <formula>35.1</formula>
      <formula>80</formula>
    </cfRule>
    <cfRule type="cellIs" dxfId="4676" priority="3040" stopIfTrue="1" operator="between">
      <formula>14.1</formula>
      <formula>35</formula>
    </cfRule>
    <cfRule type="cellIs" dxfId="4675" priority="3041" stopIfTrue="1" operator="between">
      <formula>5.1</formula>
      <formula>14</formula>
    </cfRule>
    <cfRule type="cellIs" dxfId="4674" priority="3042" stopIfTrue="1" operator="between">
      <formula>0</formula>
      <formula>5</formula>
    </cfRule>
    <cfRule type="containsBlanks" dxfId="4673" priority="3043" stopIfTrue="1">
      <formula>LEN(TRIM(E51))=0</formula>
    </cfRule>
  </conditionalFormatting>
  <conditionalFormatting sqref="E53">
    <cfRule type="containsBlanks" dxfId="4672" priority="3030" stopIfTrue="1">
      <formula>LEN(TRIM(E53))=0</formula>
    </cfRule>
    <cfRule type="cellIs" dxfId="4671" priority="3031" stopIfTrue="1" operator="between">
      <formula>80.1</formula>
      <formula>100</formula>
    </cfRule>
    <cfRule type="cellIs" dxfId="4670" priority="3032" stopIfTrue="1" operator="between">
      <formula>35.1</formula>
      <formula>80</formula>
    </cfRule>
    <cfRule type="cellIs" dxfId="4669" priority="3033" stopIfTrue="1" operator="between">
      <formula>14.1</formula>
      <formula>35</formula>
    </cfRule>
    <cfRule type="cellIs" dxfId="4668" priority="3034" stopIfTrue="1" operator="between">
      <formula>5.1</formula>
      <formula>14</formula>
    </cfRule>
    <cfRule type="cellIs" dxfId="4667" priority="3035" stopIfTrue="1" operator="between">
      <formula>0</formula>
      <formula>5</formula>
    </cfRule>
    <cfRule type="containsBlanks" dxfId="4666" priority="3036" stopIfTrue="1">
      <formula>LEN(TRIM(E53))=0</formula>
    </cfRule>
  </conditionalFormatting>
  <conditionalFormatting sqref="E55">
    <cfRule type="containsBlanks" dxfId="4665" priority="3023" stopIfTrue="1">
      <formula>LEN(TRIM(E55))=0</formula>
    </cfRule>
    <cfRule type="cellIs" dxfId="4664" priority="3024" stopIfTrue="1" operator="between">
      <formula>80.1</formula>
      <formula>100</formula>
    </cfRule>
    <cfRule type="cellIs" dxfId="4663" priority="3025" stopIfTrue="1" operator="between">
      <formula>35.1</formula>
      <formula>80</formula>
    </cfRule>
    <cfRule type="cellIs" dxfId="4662" priority="3026" stopIfTrue="1" operator="between">
      <formula>14.1</formula>
      <formula>35</formula>
    </cfRule>
    <cfRule type="cellIs" dxfId="4661" priority="3027" stopIfTrue="1" operator="between">
      <formula>5.1</formula>
      <formula>14</formula>
    </cfRule>
    <cfRule type="cellIs" dxfId="4660" priority="3028" stopIfTrue="1" operator="between">
      <formula>0</formula>
      <formula>5</formula>
    </cfRule>
    <cfRule type="containsBlanks" dxfId="4659" priority="3029" stopIfTrue="1">
      <formula>LEN(TRIM(E55))=0</formula>
    </cfRule>
  </conditionalFormatting>
  <conditionalFormatting sqref="E56">
    <cfRule type="containsBlanks" dxfId="4658" priority="3016" stopIfTrue="1">
      <formula>LEN(TRIM(E56))=0</formula>
    </cfRule>
    <cfRule type="cellIs" dxfId="4657" priority="3017" stopIfTrue="1" operator="between">
      <formula>80.1</formula>
      <formula>100</formula>
    </cfRule>
    <cfRule type="cellIs" dxfId="4656" priority="3018" stopIfTrue="1" operator="between">
      <formula>35.1</formula>
      <formula>80</formula>
    </cfRule>
    <cfRule type="cellIs" dxfId="4655" priority="3019" stopIfTrue="1" operator="between">
      <formula>14.1</formula>
      <formula>35</formula>
    </cfRule>
    <cfRule type="cellIs" dxfId="4654" priority="3020" stopIfTrue="1" operator="between">
      <formula>5.1</formula>
      <formula>14</formula>
    </cfRule>
    <cfRule type="cellIs" dxfId="4653" priority="3021" stopIfTrue="1" operator="between">
      <formula>0</formula>
      <formula>5</formula>
    </cfRule>
    <cfRule type="containsBlanks" dxfId="4652" priority="3022" stopIfTrue="1">
      <formula>LEN(TRIM(E56))=0</formula>
    </cfRule>
  </conditionalFormatting>
  <conditionalFormatting sqref="E57">
    <cfRule type="containsBlanks" dxfId="4651" priority="3009" stopIfTrue="1">
      <formula>LEN(TRIM(E57))=0</formula>
    </cfRule>
    <cfRule type="cellIs" dxfId="4650" priority="3010" stopIfTrue="1" operator="between">
      <formula>80.1</formula>
      <formula>100</formula>
    </cfRule>
    <cfRule type="cellIs" dxfId="4649" priority="3011" stopIfTrue="1" operator="between">
      <formula>35.1</formula>
      <formula>80</formula>
    </cfRule>
    <cfRule type="cellIs" dxfId="4648" priority="3012" stopIfTrue="1" operator="between">
      <formula>14.1</formula>
      <formula>35</formula>
    </cfRule>
    <cfRule type="cellIs" dxfId="4647" priority="3013" stopIfTrue="1" operator="between">
      <formula>5.1</formula>
      <formula>14</formula>
    </cfRule>
    <cfRule type="cellIs" dxfId="4646" priority="3014" stopIfTrue="1" operator="between">
      <formula>0</formula>
      <formula>5</formula>
    </cfRule>
    <cfRule type="containsBlanks" dxfId="4645" priority="3015" stopIfTrue="1">
      <formula>LEN(TRIM(E57))=0</formula>
    </cfRule>
  </conditionalFormatting>
  <conditionalFormatting sqref="E62">
    <cfRule type="containsBlanks" dxfId="4601" priority="2959" stopIfTrue="1">
      <formula>LEN(TRIM(E62))=0</formula>
    </cfRule>
    <cfRule type="cellIs" dxfId="4600" priority="2960" stopIfTrue="1" operator="between">
      <formula>80.1</formula>
      <formula>100</formula>
    </cfRule>
    <cfRule type="cellIs" dxfId="4599" priority="2961" stopIfTrue="1" operator="between">
      <formula>35.1</formula>
      <formula>80</formula>
    </cfRule>
    <cfRule type="cellIs" dxfId="4598" priority="2962" stopIfTrue="1" operator="between">
      <formula>14.1</formula>
      <formula>35</formula>
    </cfRule>
    <cfRule type="cellIs" dxfId="4597" priority="2963" stopIfTrue="1" operator="between">
      <formula>5.1</formula>
      <formula>14</formula>
    </cfRule>
    <cfRule type="cellIs" dxfId="4596" priority="2964" stopIfTrue="1" operator="between">
      <formula>0</formula>
      <formula>5</formula>
    </cfRule>
    <cfRule type="containsBlanks" dxfId="4595" priority="2965" stopIfTrue="1">
      <formula>LEN(TRIM(E62))=0</formula>
    </cfRule>
  </conditionalFormatting>
  <conditionalFormatting sqref="E65">
    <cfRule type="containsBlanks" dxfId="4587" priority="2945" stopIfTrue="1">
      <formula>LEN(TRIM(E65))=0</formula>
    </cfRule>
    <cfRule type="cellIs" dxfId="4586" priority="2946" stopIfTrue="1" operator="between">
      <formula>80.1</formula>
      <formula>100</formula>
    </cfRule>
    <cfRule type="cellIs" dxfId="4585" priority="2947" stopIfTrue="1" operator="between">
      <formula>35.1</formula>
      <formula>80</formula>
    </cfRule>
    <cfRule type="cellIs" dxfId="4584" priority="2948" stopIfTrue="1" operator="between">
      <formula>14.1</formula>
      <formula>35</formula>
    </cfRule>
    <cfRule type="cellIs" dxfId="4583" priority="2949" stopIfTrue="1" operator="between">
      <formula>5.1</formula>
      <formula>14</formula>
    </cfRule>
    <cfRule type="cellIs" dxfId="4582" priority="2950" stopIfTrue="1" operator="between">
      <formula>0</formula>
      <formula>5</formula>
    </cfRule>
    <cfRule type="containsBlanks" dxfId="4581" priority="2951" stopIfTrue="1">
      <formula>LEN(TRIM(E65))=0</formula>
    </cfRule>
  </conditionalFormatting>
  <conditionalFormatting sqref="E66">
    <cfRule type="containsBlanks" dxfId="4580" priority="2938" stopIfTrue="1">
      <formula>LEN(TRIM(E66))=0</formula>
    </cfRule>
    <cfRule type="cellIs" dxfId="4579" priority="2939" stopIfTrue="1" operator="between">
      <formula>80.1</formula>
      <formula>100</formula>
    </cfRule>
    <cfRule type="cellIs" dxfId="4578" priority="2940" stopIfTrue="1" operator="between">
      <formula>35.1</formula>
      <formula>80</formula>
    </cfRule>
    <cfRule type="cellIs" dxfId="4577" priority="2941" stopIfTrue="1" operator="between">
      <formula>14.1</formula>
      <formula>35</formula>
    </cfRule>
    <cfRule type="cellIs" dxfId="4576" priority="2942" stopIfTrue="1" operator="between">
      <formula>5.1</formula>
      <formula>14</formula>
    </cfRule>
    <cfRule type="cellIs" dxfId="4575" priority="2943" stopIfTrue="1" operator="between">
      <formula>0</formula>
      <formula>5</formula>
    </cfRule>
    <cfRule type="containsBlanks" dxfId="4574" priority="2944" stopIfTrue="1">
      <formula>LEN(TRIM(E66))=0</formula>
    </cfRule>
  </conditionalFormatting>
  <conditionalFormatting sqref="E58">
    <cfRule type="containsBlanks" dxfId="4573" priority="2931" stopIfTrue="1">
      <formula>LEN(TRIM(E58))=0</formula>
    </cfRule>
    <cfRule type="cellIs" dxfId="4572" priority="2932" stopIfTrue="1" operator="between">
      <formula>80.1</formula>
      <formula>100</formula>
    </cfRule>
    <cfRule type="cellIs" dxfId="4571" priority="2933" stopIfTrue="1" operator="between">
      <formula>35.1</formula>
      <formula>80</formula>
    </cfRule>
    <cfRule type="cellIs" dxfId="4570" priority="2934" stopIfTrue="1" operator="between">
      <formula>14.1</formula>
      <formula>35</formula>
    </cfRule>
    <cfRule type="cellIs" dxfId="4569" priority="2935" stopIfTrue="1" operator="between">
      <formula>5.1</formula>
      <formula>14</formula>
    </cfRule>
    <cfRule type="cellIs" dxfId="4568" priority="2936" stopIfTrue="1" operator="between">
      <formula>0</formula>
      <formula>5</formula>
    </cfRule>
    <cfRule type="containsBlanks" dxfId="4567" priority="2937" stopIfTrue="1">
      <formula>LEN(TRIM(E58))=0</formula>
    </cfRule>
  </conditionalFormatting>
  <conditionalFormatting sqref="E59">
    <cfRule type="containsBlanks" dxfId="4566" priority="2924" stopIfTrue="1">
      <formula>LEN(TRIM(E59))=0</formula>
    </cfRule>
    <cfRule type="cellIs" dxfId="4565" priority="2925" stopIfTrue="1" operator="between">
      <formula>80.1</formula>
      <formula>100</formula>
    </cfRule>
    <cfRule type="cellIs" dxfId="4564" priority="2926" stopIfTrue="1" operator="between">
      <formula>35.1</formula>
      <formula>80</formula>
    </cfRule>
    <cfRule type="cellIs" dxfId="4563" priority="2927" stopIfTrue="1" operator="between">
      <formula>14.1</formula>
      <formula>35</formula>
    </cfRule>
    <cfRule type="cellIs" dxfId="4562" priority="2928" stopIfTrue="1" operator="between">
      <formula>5.1</formula>
      <formula>14</formula>
    </cfRule>
    <cfRule type="cellIs" dxfId="4561" priority="2929" stopIfTrue="1" operator="between">
      <formula>0</formula>
      <formula>5</formula>
    </cfRule>
    <cfRule type="containsBlanks" dxfId="4560" priority="2930" stopIfTrue="1">
      <formula>LEN(TRIM(E59))=0</formula>
    </cfRule>
  </conditionalFormatting>
  <conditionalFormatting sqref="E60">
    <cfRule type="containsBlanks" dxfId="4559" priority="2917" stopIfTrue="1">
      <formula>LEN(TRIM(E60))=0</formula>
    </cfRule>
    <cfRule type="cellIs" dxfId="4558" priority="2918" stopIfTrue="1" operator="between">
      <formula>80.1</formula>
      <formula>100</formula>
    </cfRule>
    <cfRule type="cellIs" dxfId="4557" priority="2919" stopIfTrue="1" operator="between">
      <formula>35.1</formula>
      <formula>80</formula>
    </cfRule>
    <cfRule type="cellIs" dxfId="4556" priority="2920" stopIfTrue="1" operator="between">
      <formula>14.1</formula>
      <formula>35</formula>
    </cfRule>
    <cfRule type="cellIs" dxfId="4555" priority="2921" stopIfTrue="1" operator="between">
      <formula>5.1</formula>
      <formula>14</formula>
    </cfRule>
    <cfRule type="cellIs" dxfId="4554" priority="2922" stopIfTrue="1" operator="between">
      <formula>0</formula>
      <formula>5</formula>
    </cfRule>
    <cfRule type="containsBlanks" dxfId="4553" priority="2923" stopIfTrue="1">
      <formula>LEN(TRIM(E60))=0</formula>
    </cfRule>
  </conditionalFormatting>
  <conditionalFormatting sqref="E61">
    <cfRule type="containsBlanks" dxfId="4552" priority="2910" stopIfTrue="1">
      <formula>LEN(TRIM(E61))=0</formula>
    </cfRule>
    <cfRule type="cellIs" dxfId="4551" priority="2911" stopIfTrue="1" operator="between">
      <formula>80.1</formula>
      <formula>100</formula>
    </cfRule>
    <cfRule type="cellIs" dxfId="4550" priority="2912" stopIfTrue="1" operator="between">
      <formula>35.1</formula>
      <formula>80</formula>
    </cfRule>
    <cfRule type="cellIs" dxfId="4549" priority="2913" stopIfTrue="1" operator="between">
      <formula>14.1</formula>
      <formula>35</formula>
    </cfRule>
    <cfRule type="cellIs" dxfId="4548" priority="2914" stopIfTrue="1" operator="between">
      <formula>5.1</formula>
      <formula>14</formula>
    </cfRule>
    <cfRule type="cellIs" dxfId="4547" priority="2915" stopIfTrue="1" operator="between">
      <formula>0</formula>
      <formula>5</formula>
    </cfRule>
    <cfRule type="containsBlanks" dxfId="4546" priority="2916" stopIfTrue="1">
      <formula>LEN(TRIM(E61))=0</formula>
    </cfRule>
  </conditionalFormatting>
  <conditionalFormatting sqref="E63">
    <cfRule type="containsBlanks" dxfId="4545" priority="2903" stopIfTrue="1">
      <formula>LEN(TRIM(E63))=0</formula>
    </cfRule>
    <cfRule type="cellIs" dxfId="4544" priority="2904" stopIfTrue="1" operator="between">
      <formula>80.1</formula>
      <formula>100</formula>
    </cfRule>
    <cfRule type="cellIs" dxfId="4543" priority="2905" stopIfTrue="1" operator="between">
      <formula>35.1</formula>
      <formula>80</formula>
    </cfRule>
    <cfRule type="cellIs" dxfId="4542" priority="2906" stopIfTrue="1" operator="between">
      <formula>14.1</formula>
      <formula>35</formula>
    </cfRule>
    <cfRule type="cellIs" dxfId="4541" priority="2907" stopIfTrue="1" operator="between">
      <formula>5.1</formula>
      <formula>14</formula>
    </cfRule>
    <cfRule type="cellIs" dxfId="4540" priority="2908" stopIfTrue="1" operator="between">
      <formula>0</formula>
      <formula>5</formula>
    </cfRule>
    <cfRule type="containsBlanks" dxfId="4539" priority="2909" stopIfTrue="1">
      <formula>LEN(TRIM(E63))=0</formula>
    </cfRule>
  </conditionalFormatting>
  <conditionalFormatting sqref="E71">
    <cfRule type="containsBlanks" dxfId="4488" priority="2846" stopIfTrue="1">
      <formula>LEN(TRIM(E71))=0</formula>
    </cfRule>
    <cfRule type="cellIs" dxfId="4487" priority="2847" stopIfTrue="1" operator="between">
      <formula>80.1</formula>
      <formula>100</formula>
    </cfRule>
    <cfRule type="cellIs" dxfId="4486" priority="2848" stopIfTrue="1" operator="between">
      <formula>35.1</formula>
      <formula>80</formula>
    </cfRule>
    <cfRule type="cellIs" dxfId="4485" priority="2849" stopIfTrue="1" operator="between">
      <formula>14.1</formula>
      <formula>35</formula>
    </cfRule>
    <cfRule type="cellIs" dxfId="4484" priority="2850" stopIfTrue="1" operator="between">
      <formula>5.1</formula>
      <formula>14</formula>
    </cfRule>
    <cfRule type="cellIs" dxfId="4483" priority="2851" stopIfTrue="1" operator="between">
      <formula>0</formula>
      <formula>5</formula>
    </cfRule>
    <cfRule type="containsBlanks" dxfId="4482" priority="2852" stopIfTrue="1">
      <formula>LEN(TRIM(E71))=0</formula>
    </cfRule>
  </conditionalFormatting>
  <conditionalFormatting sqref="E74">
    <cfRule type="containsBlanks" dxfId="4474" priority="2832" stopIfTrue="1">
      <formula>LEN(TRIM(E74))=0</formula>
    </cfRule>
    <cfRule type="cellIs" dxfId="4473" priority="2833" stopIfTrue="1" operator="between">
      <formula>80.1</formula>
      <formula>100</formula>
    </cfRule>
    <cfRule type="cellIs" dxfId="4472" priority="2834" stopIfTrue="1" operator="between">
      <formula>35.1</formula>
      <formula>80</formula>
    </cfRule>
    <cfRule type="cellIs" dxfId="4471" priority="2835" stopIfTrue="1" operator="between">
      <formula>14.1</formula>
      <formula>35</formula>
    </cfRule>
    <cfRule type="cellIs" dxfId="4470" priority="2836" stopIfTrue="1" operator="between">
      <formula>5.1</formula>
      <formula>14</formula>
    </cfRule>
    <cfRule type="cellIs" dxfId="4469" priority="2837" stopIfTrue="1" operator="between">
      <formula>0</formula>
      <formula>5</formula>
    </cfRule>
    <cfRule type="containsBlanks" dxfId="4468" priority="2838" stopIfTrue="1">
      <formula>LEN(TRIM(E74))=0</formula>
    </cfRule>
  </conditionalFormatting>
  <conditionalFormatting sqref="E75">
    <cfRule type="containsBlanks" dxfId="4467" priority="2825" stopIfTrue="1">
      <formula>LEN(TRIM(E75))=0</formula>
    </cfRule>
    <cfRule type="cellIs" dxfId="4466" priority="2826" stopIfTrue="1" operator="between">
      <formula>80.1</formula>
      <formula>100</formula>
    </cfRule>
    <cfRule type="cellIs" dxfId="4465" priority="2827" stopIfTrue="1" operator="between">
      <formula>35.1</formula>
      <formula>80</formula>
    </cfRule>
    <cfRule type="cellIs" dxfId="4464" priority="2828" stopIfTrue="1" operator="between">
      <formula>14.1</formula>
      <formula>35</formula>
    </cfRule>
    <cfRule type="cellIs" dxfId="4463" priority="2829" stopIfTrue="1" operator="between">
      <formula>5.1</formula>
      <formula>14</formula>
    </cfRule>
    <cfRule type="cellIs" dxfId="4462" priority="2830" stopIfTrue="1" operator="between">
      <formula>0</formula>
      <formula>5</formula>
    </cfRule>
    <cfRule type="containsBlanks" dxfId="4461" priority="2831" stopIfTrue="1">
      <formula>LEN(TRIM(E75))=0</formula>
    </cfRule>
  </conditionalFormatting>
  <conditionalFormatting sqref="E67">
    <cfRule type="containsBlanks" dxfId="4460" priority="2818" stopIfTrue="1">
      <formula>LEN(TRIM(E67))=0</formula>
    </cfRule>
    <cfRule type="cellIs" dxfId="4459" priority="2819" stopIfTrue="1" operator="between">
      <formula>80.1</formula>
      <formula>100</formula>
    </cfRule>
    <cfRule type="cellIs" dxfId="4458" priority="2820" stopIfTrue="1" operator="between">
      <formula>35.1</formula>
      <formula>80</formula>
    </cfRule>
    <cfRule type="cellIs" dxfId="4457" priority="2821" stopIfTrue="1" operator="between">
      <formula>14.1</formula>
      <formula>35</formula>
    </cfRule>
    <cfRule type="cellIs" dxfId="4456" priority="2822" stopIfTrue="1" operator="between">
      <formula>5.1</formula>
      <formula>14</formula>
    </cfRule>
    <cfRule type="cellIs" dxfId="4455" priority="2823" stopIfTrue="1" operator="between">
      <formula>0</formula>
      <formula>5</formula>
    </cfRule>
    <cfRule type="containsBlanks" dxfId="4454" priority="2824" stopIfTrue="1">
      <formula>LEN(TRIM(E67))=0</formula>
    </cfRule>
  </conditionalFormatting>
  <conditionalFormatting sqref="E68">
    <cfRule type="containsBlanks" dxfId="4453" priority="2811" stopIfTrue="1">
      <formula>LEN(TRIM(E68))=0</formula>
    </cfRule>
    <cfRule type="cellIs" dxfId="4452" priority="2812" stopIfTrue="1" operator="between">
      <formula>80.1</formula>
      <formula>100</formula>
    </cfRule>
    <cfRule type="cellIs" dxfId="4451" priority="2813" stopIfTrue="1" operator="between">
      <formula>35.1</formula>
      <formula>80</formula>
    </cfRule>
    <cfRule type="cellIs" dxfId="4450" priority="2814" stopIfTrue="1" operator="between">
      <formula>14.1</formula>
      <formula>35</formula>
    </cfRule>
    <cfRule type="cellIs" dxfId="4449" priority="2815" stopIfTrue="1" operator="between">
      <formula>5.1</formula>
      <formula>14</formula>
    </cfRule>
    <cfRule type="cellIs" dxfId="4448" priority="2816" stopIfTrue="1" operator="between">
      <formula>0</formula>
      <formula>5</formula>
    </cfRule>
    <cfRule type="containsBlanks" dxfId="4447" priority="2817" stopIfTrue="1">
      <formula>LEN(TRIM(E68))=0</formula>
    </cfRule>
  </conditionalFormatting>
  <conditionalFormatting sqref="E69">
    <cfRule type="containsBlanks" dxfId="4446" priority="2804" stopIfTrue="1">
      <formula>LEN(TRIM(E69))=0</formula>
    </cfRule>
    <cfRule type="cellIs" dxfId="4445" priority="2805" stopIfTrue="1" operator="between">
      <formula>80.1</formula>
      <formula>100</formula>
    </cfRule>
    <cfRule type="cellIs" dxfId="4444" priority="2806" stopIfTrue="1" operator="between">
      <formula>35.1</formula>
      <formula>80</formula>
    </cfRule>
    <cfRule type="cellIs" dxfId="4443" priority="2807" stopIfTrue="1" operator="between">
      <formula>14.1</formula>
      <formula>35</formula>
    </cfRule>
    <cfRule type="cellIs" dxfId="4442" priority="2808" stopIfTrue="1" operator="between">
      <formula>5.1</formula>
      <formula>14</formula>
    </cfRule>
    <cfRule type="cellIs" dxfId="4441" priority="2809" stopIfTrue="1" operator="between">
      <formula>0</formula>
      <formula>5</formula>
    </cfRule>
    <cfRule type="containsBlanks" dxfId="4440" priority="2810" stopIfTrue="1">
      <formula>LEN(TRIM(E69))=0</formula>
    </cfRule>
  </conditionalFormatting>
  <conditionalFormatting sqref="E70">
    <cfRule type="containsBlanks" dxfId="4439" priority="2797" stopIfTrue="1">
      <formula>LEN(TRIM(E70))=0</formula>
    </cfRule>
    <cfRule type="cellIs" dxfId="4438" priority="2798" stopIfTrue="1" operator="between">
      <formula>80.1</formula>
      <formula>100</formula>
    </cfRule>
    <cfRule type="cellIs" dxfId="4437" priority="2799" stopIfTrue="1" operator="between">
      <formula>35.1</formula>
      <formula>80</formula>
    </cfRule>
    <cfRule type="cellIs" dxfId="4436" priority="2800" stopIfTrue="1" operator="between">
      <formula>14.1</formula>
      <formula>35</formula>
    </cfRule>
    <cfRule type="cellIs" dxfId="4435" priority="2801" stopIfTrue="1" operator="between">
      <formula>5.1</formula>
      <formula>14</formula>
    </cfRule>
    <cfRule type="cellIs" dxfId="4434" priority="2802" stopIfTrue="1" operator="between">
      <formula>0</formula>
      <formula>5</formula>
    </cfRule>
    <cfRule type="containsBlanks" dxfId="4433" priority="2803" stopIfTrue="1">
      <formula>LEN(TRIM(E70))=0</formula>
    </cfRule>
  </conditionalFormatting>
  <conditionalFormatting sqref="E72">
    <cfRule type="containsBlanks" dxfId="4432" priority="2790" stopIfTrue="1">
      <formula>LEN(TRIM(E72))=0</formula>
    </cfRule>
    <cfRule type="cellIs" dxfId="4431" priority="2791" stopIfTrue="1" operator="between">
      <formula>80.1</formula>
      <formula>100</formula>
    </cfRule>
    <cfRule type="cellIs" dxfId="4430" priority="2792" stopIfTrue="1" operator="between">
      <formula>35.1</formula>
      <formula>80</formula>
    </cfRule>
    <cfRule type="cellIs" dxfId="4429" priority="2793" stopIfTrue="1" operator="between">
      <formula>14.1</formula>
      <formula>35</formula>
    </cfRule>
    <cfRule type="cellIs" dxfId="4428" priority="2794" stopIfTrue="1" operator="between">
      <formula>5.1</formula>
      <formula>14</formula>
    </cfRule>
    <cfRule type="cellIs" dxfId="4427" priority="2795" stopIfTrue="1" operator="between">
      <formula>0</formula>
      <formula>5</formula>
    </cfRule>
    <cfRule type="containsBlanks" dxfId="4426" priority="2796" stopIfTrue="1">
      <formula>LEN(TRIM(E72))=0</formula>
    </cfRule>
  </conditionalFormatting>
  <conditionalFormatting sqref="E76">
    <cfRule type="containsBlanks" dxfId="4403" priority="2761" stopIfTrue="1">
      <formula>LEN(TRIM(E76))=0</formula>
    </cfRule>
    <cfRule type="cellIs" dxfId="4402" priority="2762" stopIfTrue="1" operator="between">
      <formula>80.1</formula>
      <formula>100</formula>
    </cfRule>
    <cfRule type="cellIs" dxfId="4401" priority="2763" stopIfTrue="1" operator="between">
      <formula>35.1</formula>
      <formula>80</formula>
    </cfRule>
    <cfRule type="cellIs" dxfId="4400" priority="2764" stopIfTrue="1" operator="between">
      <formula>14.1</formula>
      <formula>35</formula>
    </cfRule>
    <cfRule type="cellIs" dxfId="4399" priority="2765" stopIfTrue="1" operator="between">
      <formula>5.1</formula>
      <formula>14</formula>
    </cfRule>
    <cfRule type="cellIs" dxfId="4398" priority="2766" stopIfTrue="1" operator="between">
      <formula>0</formula>
      <formula>5</formula>
    </cfRule>
    <cfRule type="containsBlanks" dxfId="4397" priority="2767" stopIfTrue="1">
      <formula>LEN(TRIM(E76))=0</formula>
    </cfRule>
  </conditionalFormatting>
  <conditionalFormatting sqref="E77">
    <cfRule type="containsBlanks" dxfId="4396" priority="2754" stopIfTrue="1">
      <formula>LEN(TRIM(E77))=0</formula>
    </cfRule>
    <cfRule type="cellIs" dxfId="4395" priority="2755" stopIfTrue="1" operator="between">
      <formula>80.1</formula>
      <formula>100</formula>
    </cfRule>
    <cfRule type="cellIs" dxfId="4394" priority="2756" stopIfTrue="1" operator="between">
      <formula>35.1</formula>
      <formula>80</formula>
    </cfRule>
    <cfRule type="cellIs" dxfId="4393" priority="2757" stopIfTrue="1" operator="between">
      <formula>14.1</formula>
      <formula>35</formula>
    </cfRule>
    <cfRule type="cellIs" dxfId="4392" priority="2758" stopIfTrue="1" operator="between">
      <formula>5.1</formula>
      <formula>14</formula>
    </cfRule>
    <cfRule type="cellIs" dxfId="4391" priority="2759" stopIfTrue="1" operator="between">
      <formula>0</formula>
      <formula>5</formula>
    </cfRule>
    <cfRule type="containsBlanks" dxfId="4390" priority="2760" stopIfTrue="1">
      <formula>LEN(TRIM(E77))=0</formula>
    </cfRule>
  </conditionalFormatting>
  <conditionalFormatting sqref="E78">
    <cfRule type="containsBlanks" dxfId="4389" priority="2747" stopIfTrue="1">
      <formula>LEN(TRIM(E78))=0</formula>
    </cfRule>
    <cfRule type="cellIs" dxfId="4388" priority="2748" stopIfTrue="1" operator="between">
      <formula>80.1</formula>
      <formula>100</formula>
    </cfRule>
    <cfRule type="cellIs" dxfId="4387" priority="2749" stopIfTrue="1" operator="between">
      <formula>35.1</formula>
      <formula>80</formula>
    </cfRule>
    <cfRule type="cellIs" dxfId="4386" priority="2750" stopIfTrue="1" operator="between">
      <formula>14.1</formula>
      <formula>35</formula>
    </cfRule>
    <cfRule type="cellIs" dxfId="4385" priority="2751" stopIfTrue="1" operator="between">
      <formula>5.1</formula>
      <formula>14</formula>
    </cfRule>
    <cfRule type="cellIs" dxfId="4384" priority="2752" stopIfTrue="1" operator="between">
      <formula>0</formula>
      <formula>5</formula>
    </cfRule>
    <cfRule type="containsBlanks" dxfId="4383" priority="2753" stopIfTrue="1">
      <formula>LEN(TRIM(E78))=0</formula>
    </cfRule>
  </conditionalFormatting>
  <conditionalFormatting sqref="E79">
    <cfRule type="containsBlanks" dxfId="4382" priority="2740" stopIfTrue="1">
      <formula>LEN(TRIM(E79))=0</formula>
    </cfRule>
    <cfRule type="cellIs" dxfId="4381" priority="2741" stopIfTrue="1" operator="between">
      <formula>80.1</formula>
      <formula>100</formula>
    </cfRule>
    <cfRule type="cellIs" dxfId="4380" priority="2742" stopIfTrue="1" operator="between">
      <formula>35.1</formula>
      <formula>80</formula>
    </cfRule>
    <cfRule type="cellIs" dxfId="4379" priority="2743" stopIfTrue="1" operator="between">
      <formula>14.1</formula>
      <formula>35</formula>
    </cfRule>
    <cfRule type="cellIs" dxfId="4378" priority="2744" stopIfTrue="1" operator="between">
      <formula>5.1</formula>
      <formula>14</formula>
    </cfRule>
    <cfRule type="cellIs" dxfId="4377" priority="2745" stopIfTrue="1" operator="between">
      <formula>0</formula>
      <formula>5</formula>
    </cfRule>
    <cfRule type="containsBlanks" dxfId="4376" priority="2746" stopIfTrue="1">
      <formula>LEN(TRIM(E79))=0</formula>
    </cfRule>
  </conditionalFormatting>
  <conditionalFormatting sqref="E80">
    <cfRule type="containsBlanks" dxfId="4375" priority="2733" stopIfTrue="1">
      <formula>LEN(TRIM(E80))=0</formula>
    </cfRule>
    <cfRule type="cellIs" dxfId="4374" priority="2734" stopIfTrue="1" operator="between">
      <formula>80.1</formula>
      <formula>100</formula>
    </cfRule>
    <cfRule type="cellIs" dxfId="4373" priority="2735" stopIfTrue="1" operator="between">
      <formula>35.1</formula>
      <formula>80</formula>
    </cfRule>
    <cfRule type="cellIs" dxfId="4372" priority="2736" stopIfTrue="1" operator="between">
      <formula>14.1</formula>
      <formula>35</formula>
    </cfRule>
    <cfRule type="cellIs" dxfId="4371" priority="2737" stopIfTrue="1" operator="between">
      <formula>5.1</formula>
      <formula>14</formula>
    </cfRule>
    <cfRule type="cellIs" dxfId="4370" priority="2738" stopIfTrue="1" operator="between">
      <formula>0</formula>
      <formula>5</formula>
    </cfRule>
    <cfRule type="containsBlanks" dxfId="4369" priority="2739" stopIfTrue="1">
      <formula>LEN(TRIM(E80))=0</formula>
    </cfRule>
  </conditionalFormatting>
  <conditionalFormatting sqref="E81">
    <cfRule type="containsBlanks" dxfId="4368" priority="2726" stopIfTrue="1">
      <formula>LEN(TRIM(E81))=0</formula>
    </cfRule>
    <cfRule type="cellIs" dxfId="4367" priority="2727" stopIfTrue="1" operator="between">
      <formula>80.1</formula>
      <formula>100</formula>
    </cfRule>
    <cfRule type="cellIs" dxfId="4366" priority="2728" stopIfTrue="1" operator="between">
      <formula>35.1</formula>
      <formula>80</formula>
    </cfRule>
    <cfRule type="cellIs" dxfId="4365" priority="2729" stopIfTrue="1" operator="between">
      <formula>14.1</formula>
      <formula>35</formula>
    </cfRule>
    <cfRule type="cellIs" dxfId="4364" priority="2730" stopIfTrue="1" operator="between">
      <formula>5.1</formula>
      <formula>14</formula>
    </cfRule>
    <cfRule type="cellIs" dxfId="4363" priority="2731" stopIfTrue="1" operator="between">
      <formula>0</formula>
      <formula>5</formula>
    </cfRule>
    <cfRule type="containsBlanks" dxfId="4362" priority="2732" stopIfTrue="1">
      <formula>LEN(TRIM(E81))=0</formula>
    </cfRule>
  </conditionalFormatting>
  <conditionalFormatting sqref="E82">
    <cfRule type="containsBlanks" dxfId="4361" priority="2719" stopIfTrue="1">
      <formula>LEN(TRIM(E82))=0</formula>
    </cfRule>
    <cfRule type="cellIs" dxfId="4360" priority="2720" stopIfTrue="1" operator="between">
      <formula>80.1</formula>
      <formula>100</formula>
    </cfRule>
    <cfRule type="cellIs" dxfId="4359" priority="2721" stopIfTrue="1" operator="between">
      <formula>35.1</formula>
      <formula>80</formula>
    </cfRule>
    <cfRule type="cellIs" dxfId="4358" priority="2722" stopIfTrue="1" operator="between">
      <formula>14.1</formula>
      <formula>35</formula>
    </cfRule>
    <cfRule type="cellIs" dxfId="4357" priority="2723" stopIfTrue="1" operator="between">
      <formula>5.1</formula>
      <formula>14</formula>
    </cfRule>
    <cfRule type="cellIs" dxfId="4356" priority="2724" stopIfTrue="1" operator="between">
      <formula>0</formula>
      <formula>5</formula>
    </cfRule>
    <cfRule type="containsBlanks" dxfId="4355" priority="2725" stopIfTrue="1">
      <formula>LEN(TRIM(E82))=0</formula>
    </cfRule>
  </conditionalFormatting>
  <conditionalFormatting sqref="E83">
    <cfRule type="containsBlanks" dxfId="4354" priority="2712" stopIfTrue="1">
      <formula>LEN(TRIM(E83))=0</formula>
    </cfRule>
    <cfRule type="cellIs" dxfId="4353" priority="2713" stopIfTrue="1" operator="between">
      <formula>80.1</formula>
      <formula>100</formula>
    </cfRule>
    <cfRule type="cellIs" dxfId="4352" priority="2714" stopIfTrue="1" operator="between">
      <formula>35.1</formula>
      <formula>80</formula>
    </cfRule>
    <cfRule type="cellIs" dxfId="4351" priority="2715" stopIfTrue="1" operator="between">
      <formula>14.1</formula>
      <formula>35</formula>
    </cfRule>
    <cfRule type="cellIs" dxfId="4350" priority="2716" stopIfTrue="1" operator="between">
      <formula>5.1</formula>
      <formula>14</formula>
    </cfRule>
    <cfRule type="cellIs" dxfId="4349" priority="2717" stopIfTrue="1" operator="between">
      <formula>0</formula>
      <formula>5</formula>
    </cfRule>
    <cfRule type="containsBlanks" dxfId="4348" priority="2718" stopIfTrue="1">
      <formula>LEN(TRIM(E83))=0</formula>
    </cfRule>
  </conditionalFormatting>
  <conditionalFormatting sqref="E84">
    <cfRule type="containsBlanks" dxfId="4347" priority="2705" stopIfTrue="1">
      <formula>LEN(TRIM(E84))=0</formula>
    </cfRule>
    <cfRule type="cellIs" dxfId="4346" priority="2706" stopIfTrue="1" operator="between">
      <formula>80.1</formula>
      <formula>100</formula>
    </cfRule>
    <cfRule type="cellIs" dxfId="4345" priority="2707" stopIfTrue="1" operator="between">
      <formula>35.1</formula>
      <formula>80</formula>
    </cfRule>
    <cfRule type="cellIs" dxfId="4344" priority="2708" stopIfTrue="1" operator="between">
      <formula>14.1</formula>
      <formula>35</formula>
    </cfRule>
    <cfRule type="cellIs" dxfId="4343" priority="2709" stopIfTrue="1" operator="between">
      <formula>5.1</formula>
      <formula>14</formula>
    </cfRule>
    <cfRule type="cellIs" dxfId="4342" priority="2710" stopIfTrue="1" operator="between">
      <formula>0</formula>
      <formula>5</formula>
    </cfRule>
    <cfRule type="containsBlanks" dxfId="4341" priority="2711" stopIfTrue="1">
      <formula>LEN(TRIM(E84))=0</formula>
    </cfRule>
  </conditionalFormatting>
  <conditionalFormatting sqref="E86">
    <cfRule type="containsBlanks" dxfId="4333" priority="2691" stopIfTrue="1">
      <formula>LEN(TRIM(E86))=0</formula>
    </cfRule>
    <cfRule type="cellIs" dxfId="4332" priority="2692" stopIfTrue="1" operator="between">
      <formula>80.1</formula>
      <formula>100</formula>
    </cfRule>
    <cfRule type="cellIs" dxfId="4331" priority="2693" stopIfTrue="1" operator="between">
      <formula>35.1</formula>
      <formula>80</formula>
    </cfRule>
    <cfRule type="cellIs" dxfId="4330" priority="2694" stopIfTrue="1" operator="between">
      <formula>14.1</formula>
      <formula>35</formula>
    </cfRule>
    <cfRule type="cellIs" dxfId="4329" priority="2695" stopIfTrue="1" operator="between">
      <formula>5.1</formula>
      <formula>14</formula>
    </cfRule>
    <cfRule type="cellIs" dxfId="4328" priority="2696" stopIfTrue="1" operator="between">
      <formula>0</formula>
      <formula>5</formula>
    </cfRule>
    <cfRule type="containsBlanks" dxfId="4327" priority="2697" stopIfTrue="1">
      <formula>LEN(TRIM(E86))=0</formula>
    </cfRule>
  </conditionalFormatting>
  <conditionalFormatting sqref="E87">
    <cfRule type="containsBlanks" dxfId="4326" priority="2684" stopIfTrue="1">
      <formula>LEN(TRIM(E87))=0</formula>
    </cfRule>
    <cfRule type="cellIs" dxfId="4325" priority="2685" stopIfTrue="1" operator="between">
      <formula>80.1</formula>
      <formula>100</formula>
    </cfRule>
    <cfRule type="cellIs" dxfId="4324" priority="2686" stopIfTrue="1" operator="between">
      <formula>35.1</formula>
      <formula>80</formula>
    </cfRule>
    <cfRule type="cellIs" dxfId="4323" priority="2687" stopIfTrue="1" operator="between">
      <formula>14.1</formula>
      <formula>35</formula>
    </cfRule>
    <cfRule type="cellIs" dxfId="4322" priority="2688" stopIfTrue="1" operator="between">
      <formula>5.1</formula>
      <formula>14</formula>
    </cfRule>
    <cfRule type="cellIs" dxfId="4321" priority="2689" stopIfTrue="1" operator="between">
      <formula>0</formula>
      <formula>5</formula>
    </cfRule>
    <cfRule type="containsBlanks" dxfId="4320" priority="2690" stopIfTrue="1">
      <formula>LEN(TRIM(E87))=0</formula>
    </cfRule>
  </conditionalFormatting>
  <conditionalFormatting sqref="E88">
    <cfRule type="containsBlanks" dxfId="4319" priority="2677" stopIfTrue="1">
      <formula>LEN(TRIM(E88))=0</formula>
    </cfRule>
    <cfRule type="cellIs" dxfId="4318" priority="2678" stopIfTrue="1" operator="between">
      <formula>80.1</formula>
      <formula>100</formula>
    </cfRule>
    <cfRule type="cellIs" dxfId="4317" priority="2679" stopIfTrue="1" operator="between">
      <formula>35.1</formula>
      <formula>80</formula>
    </cfRule>
    <cfRule type="cellIs" dxfId="4316" priority="2680" stopIfTrue="1" operator="between">
      <formula>14.1</formula>
      <formula>35</formula>
    </cfRule>
    <cfRule type="cellIs" dxfId="4315" priority="2681" stopIfTrue="1" operator="between">
      <formula>5.1</formula>
      <formula>14</formula>
    </cfRule>
    <cfRule type="cellIs" dxfId="4314" priority="2682" stopIfTrue="1" operator="between">
      <formula>0</formula>
      <formula>5</formula>
    </cfRule>
    <cfRule type="containsBlanks" dxfId="4313" priority="2683" stopIfTrue="1">
      <formula>LEN(TRIM(E88))=0</formula>
    </cfRule>
  </conditionalFormatting>
  <conditionalFormatting sqref="E89">
    <cfRule type="containsBlanks" dxfId="4312" priority="2670" stopIfTrue="1">
      <formula>LEN(TRIM(E89))=0</formula>
    </cfRule>
    <cfRule type="cellIs" dxfId="4311" priority="2671" stopIfTrue="1" operator="between">
      <formula>80.1</formula>
      <formula>100</formula>
    </cfRule>
    <cfRule type="cellIs" dxfId="4310" priority="2672" stopIfTrue="1" operator="between">
      <formula>35.1</formula>
      <formula>80</formula>
    </cfRule>
    <cfRule type="cellIs" dxfId="4309" priority="2673" stopIfTrue="1" operator="between">
      <formula>14.1</formula>
      <formula>35</formula>
    </cfRule>
    <cfRule type="cellIs" dxfId="4308" priority="2674" stopIfTrue="1" operator="between">
      <formula>5.1</formula>
      <formula>14</formula>
    </cfRule>
    <cfRule type="cellIs" dxfId="4307" priority="2675" stopIfTrue="1" operator="between">
      <formula>0</formula>
      <formula>5</formula>
    </cfRule>
    <cfRule type="containsBlanks" dxfId="4306" priority="2676" stopIfTrue="1">
      <formula>LEN(TRIM(E89))=0</formula>
    </cfRule>
  </conditionalFormatting>
  <conditionalFormatting sqref="E85">
    <cfRule type="containsBlanks" dxfId="4305" priority="2663" stopIfTrue="1">
      <formula>LEN(TRIM(E85))=0</formula>
    </cfRule>
    <cfRule type="cellIs" dxfId="4304" priority="2664" stopIfTrue="1" operator="between">
      <formula>80.1</formula>
      <formula>100</formula>
    </cfRule>
    <cfRule type="cellIs" dxfId="4303" priority="2665" stopIfTrue="1" operator="between">
      <formula>35.1</formula>
      <formula>80</formula>
    </cfRule>
    <cfRule type="cellIs" dxfId="4302" priority="2666" stopIfTrue="1" operator="between">
      <formula>14.1</formula>
      <formula>35</formula>
    </cfRule>
    <cfRule type="cellIs" dxfId="4301" priority="2667" stopIfTrue="1" operator="between">
      <formula>5.1</formula>
      <formula>14</formula>
    </cfRule>
    <cfRule type="cellIs" dxfId="4300" priority="2668" stopIfTrue="1" operator="between">
      <formula>0</formula>
      <formula>5</formula>
    </cfRule>
    <cfRule type="containsBlanks" dxfId="4299" priority="2669" stopIfTrue="1">
      <formula>LEN(TRIM(E85))=0</formula>
    </cfRule>
  </conditionalFormatting>
  <conditionalFormatting sqref="E90">
    <cfRule type="containsBlanks" dxfId="4268" priority="2626" stopIfTrue="1">
      <formula>LEN(TRIM(E90))=0</formula>
    </cfRule>
    <cfRule type="cellIs" dxfId="4267" priority="2627" stopIfTrue="1" operator="between">
      <formula>80.1</formula>
      <formula>100</formula>
    </cfRule>
    <cfRule type="cellIs" dxfId="4266" priority="2628" stopIfTrue="1" operator="between">
      <formula>35.1</formula>
      <formula>80</formula>
    </cfRule>
    <cfRule type="cellIs" dxfId="4265" priority="2629" stopIfTrue="1" operator="between">
      <formula>14.1</formula>
      <formula>35</formula>
    </cfRule>
    <cfRule type="cellIs" dxfId="4264" priority="2630" stopIfTrue="1" operator="between">
      <formula>5.1</formula>
      <formula>14</formula>
    </cfRule>
    <cfRule type="cellIs" dxfId="4263" priority="2631" stopIfTrue="1" operator="between">
      <formula>0</formula>
      <formula>5</formula>
    </cfRule>
    <cfRule type="containsBlanks" dxfId="4262" priority="2632" stopIfTrue="1">
      <formula>LEN(TRIM(E90))=0</formula>
    </cfRule>
  </conditionalFormatting>
  <conditionalFormatting sqref="E91">
    <cfRule type="containsBlanks" dxfId="4254" priority="2612" stopIfTrue="1">
      <formula>LEN(TRIM(E91))=0</formula>
    </cfRule>
    <cfRule type="cellIs" dxfId="4253" priority="2613" stopIfTrue="1" operator="between">
      <formula>80.1</formula>
      <formula>100</formula>
    </cfRule>
    <cfRule type="cellIs" dxfId="4252" priority="2614" stopIfTrue="1" operator="between">
      <formula>35.1</formula>
      <formula>80</formula>
    </cfRule>
    <cfRule type="cellIs" dxfId="4251" priority="2615" stopIfTrue="1" operator="between">
      <formula>14.1</formula>
      <formula>35</formula>
    </cfRule>
    <cfRule type="cellIs" dxfId="4250" priority="2616" stopIfTrue="1" operator="between">
      <formula>5.1</formula>
      <formula>14</formula>
    </cfRule>
    <cfRule type="cellIs" dxfId="4249" priority="2617" stopIfTrue="1" operator="between">
      <formula>0</formula>
      <formula>5</formula>
    </cfRule>
    <cfRule type="containsBlanks" dxfId="4248" priority="2618" stopIfTrue="1">
      <formula>LEN(TRIM(E91))=0</formula>
    </cfRule>
  </conditionalFormatting>
  <conditionalFormatting sqref="E92">
    <cfRule type="containsBlanks" dxfId="4247" priority="2605" stopIfTrue="1">
      <formula>LEN(TRIM(E92))=0</formula>
    </cfRule>
    <cfRule type="cellIs" dxfId="4246" priority="2606" stopIfTrue="1" operator="between">
      <formula>80.1</formula>
      <formula>100</formula>
    </cfRule>
    <cfRule type="cellIs" dxfId="4245" priority="2607" stopIfTrue="1" operator="between">
      <formula>35.1</formula>
      <formula>80</formula>
    </cfRule>
    <cfRule type="cellIs" dxfId="4244" priority="2608" stopIfTrue="1" operator="between">
      <formula>14.1</formula>
      <formula>35</formula>
    </cfRule>
    <cfRule type="cellIs" dxfId="4243" priority="2609" stopIfTrue="1" operator="between">
      <formula>5.1</formula>
      <formula>14</formula>
    </cfRule>
    <cfRule type="cellIs" dxfId="4242" priority="2610" stopIfTrue="1" operator="between">
      <formula>0</formula>
      <formula>5</formula>
    </cfRule>
    <cfRule type="containsBlanks" dxfId="4241" priority="2611" stopIfTrue="1">
      <formula>LEN(TRIM(E92))=0</formula>
    </cfRule>
  </conditionalFormatting>
  <conditionalFormatting sqref="E93:E94">
    <cfRule type="containsBlanks" dxfId="4233" priority="2591" stopIfTrue="1">
      <formula>LEN(TRIM(E93))=0</formula>
    </cfRule>
    <cfRule type="cellIs" dxfId="4232" priority="2592" stopIfTrue="1" operator="between">
      <formula>80.1</formula>
      <formula>100</formula>
    </cfRule>
    <cfRule type="cellIs" dxfId="4231" priority="2593" stopIfTrue="1" operator="between">
      <formula>35.1</formula>
      <formula>80</formula>
    </cfRule>
    <cfRule type="cellIs" dxfId="4230" priority="2594" stopIfTrue="1" operator="between">
      <formula>14.1</formula>
      <formula>35</formula>
    </cfRule>
    <cfRule type="cellIs" dxfId="4229" priority="2595" stopIfTrue="1" operator="between">
      <formula>5.1</formula>
      <formula>14</formula>
    </cfRule>
    <cfRule type="cellIs" dxfId="4228" priority="2596" stopIfTrue="1" operator="between">
      <formula>0</formula>
      <formula>5</formula>
    </cfRule>
    <cfRule type="containsBlanks" dxfId="4227" priority="2597" stopIfTrue="1">
      <formula>LEN(TRIM(E93))=0</formula>
    </cfRule>
  </conditionalFormatting>
  <conditionalFormatting sqref="E99:E110">
    <cfRule type="containsBlanks" dxfId="4201" priority="2559" stopIfTrue="1">
      <formula>LEN(TRIM(E99))=0</formula>
    </cfRule>
    <cfRule type="cellIs" dxfId="4200" priority="2560" stopIfTrue="1" operator="between">
      <formula>80.1</formula>
      <formula>100</formula>
    </cfRule>
    <cfRule type="cellIs" dxfId="4199" priority="2561" stopIfTrue="1" operator="between">
      <formula>35.1</formula>
      <formula>80</formula>
    </cfRule>
    <cfRule type="cellIs" dxfId="4198" priority="2562" stopIfTrue="1" operator="between">
      <formula>14.1</formula>
      <formula>35</formula>
    </cfRule>
    <cfRule type="cellIs" dxfId="4197" priority="2563" stopIfTrue="1" operator="between">
      <formula>5.1</formula>
      <formula>14</formula>
    </cfRule>
    <cfRule type="cellIs" dxfId="4196" priority="2564" stopIfTrue="1" operator="between">
      <formula>0</formula>
      <formula>5</formula>
    </cfRule>
    <cfRule type="containsBlanks" dxfId="4195" priority="2565" stopIfTrue="1">
      <formula>LEN(TRIM(E99))=0</formula>
    </cfRule>
  </conditionalFormatting>
  <conditionalFormatting sqref="E111">
    <cfRule type="containsBlanks" dxfId="4173" priority="2531" stopIfTrue="1">
      <formula>LEN(TRIM(E111))=0</formula>
    </cfRule>
    <cfRule type="cellIs" dxfId="4172" priority="2532" stopIfTrue="1" operator="between">
      <formula>80.1</formula>
      <formula>100</formula>
    </cfRule>
    <cfRule type="cellIs" dxfId="4171" priority="2533" stopIfTrue="1" operator="between">
      <formula>35.1</formula>
      <formula>80</formula>
    </cfRule>
    <cfRule type="cellIs" dxfId="4170" priority="2534" stopIfTrue="1" operator="between">
      <formula>14.1</formula>
      <formula>35</formula>
    </cfRule>
    <cfRule type="cellIs" dxfId="4169" priority="2535" stopIfTrue="1" operator="between">
      <formula>5.1</formula>
      <formula>14</formula>
    </cfRule>
    <cfRule type="cellIs" dxfId="4168" priority="2536" stopIfTrue="1" operator="between">
      <formula>0</formula>
      <formula>5</formula>
    </cfRule>
    <cfRule type="containsBlanks" dxfId="4167" priority="2537" stopIfTrue="1">
      <formula>LEN(TRIM(E111))=0</formula>
    </cfRule>
  </conditionalFormatting>
  <conditionalFormatting sqref="E113">
    <cfRule type="containsBlanks" dxfId="4131" priority="2489" stopIfTrue="1">
      <formula>LEN(TRIM(E113))=0</formula>
    </cfRule>
    <cfRule type="cellIs" dxfId="4130" priority="2490" stopIfTrue="1" operator="between">
      <formula>80.1</formula>
      <formula>100</formula>
    </cfRule>
    <cfRule type="cellIs" dxfId="4129" priority="2491" stopIfTrue="1" operator="between">
      <formula>35.1</formula>
      <formula>80</formula>
    </cfRule>
    <cfRule type="cellIs" dxfId="4128" priority="2492" stopIfTrue="1" operator="between">
      <formula>14.1</formula>
      <formula>35</formula>
    </cfRule>
    <cfRule type="cellIs" dxfId="4127" priority="2493" stopIfTrue="1" operator="between">
      <formula>5.1</formula>
      <formula>14</formula>
    </cfRule>
    <cfRule type="cellIs" dxfId="4126" priority="2494" stopIfTrue="1" operator="between">
      <formula>0</formula>
      <formula>5</formula>
    </cfRule>
    <cfRule type="containsBlanks" dxfId="4125" priority="2495" stopIfTrue="1">
      <formula>LEN(TRIM(E113))=0</formula>
    </cfRule>
  </conditionalFormatting>
  <conditionalFormatting sqref="E114">
    <cfRule type="containsBlanks" dxfId="4110" priority="2468" stopIfTrue="1">
      <formula>LEN(TRIM(E114))=0</formula>
    </cfRule>
    <cfRule type="cellIs" dxfId="4109" priority="2469" stopIfTrue="1" operator="between">
      <formula>80.1</formula>
      <formula>100</formula>
    </cfRule>
    <cfRule type="cellIs" dxfId="4108" priority="2470" stopIfTrue="1" operator="between">
      <formula>35.1</formula>
      <formula>80</formula>
    </cfRule>
    <cfRule type="cellIs" dxfId="4107" priority="2471" stopIfTrue="1" operator="between">
      <formula>14.1</formula>
      <formula>35</formula>
    </cfRule>
    <cfRule type="cellIs" dxfId="4106" priority="2472" stopIfTrue="1" operator="between">
      <formula>5.1</formula>
      <formula>14</formula>
    </cfRule>
    <cfRule type="cellIs" dxfId="4105" priority="2473" stopIfTrue="1" operator="between">
      <formula>0</formula>
      <formula>5</formula>
    </cfRule>
    <cfRule type="containsBlanks" dxfId="4104" priority="2474" stopIfTrue="1">
      <formula>LEN(TRIM(E114))=0</formula>
    </cfRule>
  </conditionalFormatting>
  <conditionalFormatting sqref="E115">
    <cfRule type="containsBlanks" dxfId="4089" priority="2447" stopIfTrue="1">
      <formula>LEN(TRIM(E115))=0</formula>
    </cfRule>
    <cfRule type="cellIs" dxfId="4088" priority="2448" stopIfTrue="1" operator="between">
      <formula>80.1</formula>
      <formula>100</formula>
    </cfRule>
    <cfRule type="cellIs" dxfId="4087" priority="2449" stopIfTrue="1" operator="between">
      <formula>35.1</formula>
      <formula>80</formula>
    </cfRule>
    <cfRule type="cellIs" dxfId="4086" priority="2450" stopIfTrue="1" operator="between">
      <formula>14.1</formula>
      <formula>35</formula>
    </cfRule>
    <cfRule type="cellIs" dxfId="4085" priority="2451" stopIfTrue="1" operator="between">
      <formula>5.1</formula>
      <formula>14</formula>
    </cfRule>
    <cfRule type="cellIs" dxfId="4084" priority="2452" stopIfTrue="1" operator="between">
      <formula>0</formula>
      <formula>5</formula>
    </cfRule>
    <cfRule type="containsBlanks" dxfId="4083" priority="2453" stopIfTrue="1">
      <formula>LEN(TRIM(E115))=0</formula>
    </cfRule>
  </conditionalFormatting>
  <conditionalFormatting sqref="E116">
    <cfRule type="containsBlanks" dxfId="4082" priority="2440" stopIfTrue="1">
      <formula>LEN(TRIM(E116))=0</formula>
    </cfRule>
    <cfRule type="cellIs" dxfId="4081" priority="2441" stopIfTrue="1" operator="between">
      <formula>80.1</formula>
      <formula>100</formula>
    </cfRule>
    <cfRule type="cellIs" dxfId="4080" priority="2442" stopIfTrue="1" operator="between">
      <formula>35.1</formula>
      <formula>80</formula>
    </cfRule>
    <cfRule type="cellIs" dxfId="4079" priority="2443" stopIfTrue="1" operator="between">
      <formula>14.1</formula>
      <formula>35</formula>
    </cfRule>
    <cfRule type="cellIs" dxfId="4078" priority="2444" stopIfTrue="1" operator="between">
      <formula>5.1</formula>
      <formula>14</formula>
    </cfRule>
    <cfRule type="cellIs" dxfId="4077" priority="2445" stopIfTrue="1" operator="between">
      <formula>0</formula>
      <formula>5</formula>
    </cfRule>
    <cfRule type="containsBlanks" dxfId="4076" priority="2446" stopIfTrue="1">
      <formula>LEN(TRIM(E116))=0</formula>
    </cfRule>
  </conditionalFormatting>
  <conditionalFormatting sqref="E117">
    <cfRule type="containsBlanks" dxfId="4075" priority="2433" stopIfTrue="1">
      <formula>LEN(TRIM(E117))=0</formula>
    </cfRule>
    <cfRule type="cellIs" dxfId="4074" priority="2434" stopIfTrue="1" operator="between">
      <formula>80.1</formula>
      <formula>100</formula>
    </cfRule>
    <cfRule type="cellIs" dxfId="4073" priority="2435" stopIfTrue="1" operator="between">
      <formula>35.1</formula>
      <formula>80</formula>
    </cfRule>
    <cfRule type="cellIs" dxfId="4072" priority="2436" stopIfTrue="1" operator="between">
      <formula>14.1</formula>
      <formula>35</formula>
    </cfRule>
    <cfRule type="cellIs" dxfId="4071" priority="2437" stopIfTrue="1" operator="between">
      <formula>5.1</formula>
      <formula>14</formula>
    </cfRule>
    <cfRule type="cellIs" dxfId="4070" priority="2438" stopIfTrue="1" operator="between">
      <formula>0</formula>
      <formula>5</formula>
    </cfRule>
    <cfRule type="containsBlanks" dxfId="4069" priority="2439" stopIfTrue="1">
      <formula>LEN(TRIM(E117))=0</formula>
    </cfRule>
  </conditionalFormatting>
  <conditionalFormatting sqref="E118">
    <cfRule type="containsBlanks" dxfId="4046" priority="2404" stopIfTrue="1">
      <formula>LEN(TRIM(E118))=0</formula>
    </cfRule>
    <cfRule type="cellIs" dxfId="4045" priority="2405" stopIfTrue="1" operator="between">
      <formula>80.1</formula>
      <formula>100</formula>
    </cfRule>
    <cfRule type="cellIs" dxfId="4044" priority="2406" stopIfTrue="1" operator="between">
      <formula>35.1</formula>
      <formula>80</formula>
    </cfRule>
    <cfRule type="cellIs" dxfId="4043" priority="2407" stopIfTrue="1" operator="between">
      <formula>14.1</formula>
      <formula>35</formula>
    </cfRule>
    <cfRule type="cellIs" dxfId="4042" priority="2408" stopIfTrue="1" operator="between">
      <formula>5.1</formula>
      <formula>14</formula>
    </cfRule>
    <cfRule type="cellIs" dxfId="4041" priority="2409" stopIfTrue="1" operator="between">
      <formula>0</formula>
      <formula>5</formula>
    </cfRule>
    <cfRule type="containsBlanks" dxfId="4040" priority="2410" stopIfTrue="1">
      <formula>LEN(TRIM(E118))=0</formula>
    </cfRule>
  </conditionalFormatting>
  <conditionalFormatting sqref="E119">
    <cfRule type="containsBlanks" dxfId="4039" priority="2397" stopIfTrue="1">
      <formula>LEN(TRIM(E119))=0</formula>
    </cfRule>
    <cfRule type="cellIs" dxfId="4038" priority="2398" stopIfTrue="1" operator="between">
      <formula>80.1</formula>
      <formula>100</formula>
    </cfRule>
    <cfRule type="cellIs" dxfId="4037" priority="2399" stopIfTrue="1" operator="between">
      <formula>35.1</formula>
      <formula>80</formula>
    </cfRule>
    <cfRule type="cellIs" dxfId="4036" priority="2400" stopIfTrue="1" operator="between">
      <formula>14.1</formula>
      <formula>35</formula>
    </cfRule>
    <cfRule type="cellIs" dxfId="4035" priority="2401" stopIfTrue="1" operator="between">
      <formula>5.1</formula>
      <formula>14</formula>
    </cfRule>
    <cfRule type="cellIs" dxfId="4034" priority="2402" stopIfTrue="1" operator="between">
      <formula>0</formula>
      <formula>5</formula>
    </cfRule>
    <cfRule type="containsBlanks" dxfId="4033" priority="2403" stopIfTrue="1">
      <formula>LEN(TRIM(E119))=0</formula>
    </cfRule>
  </conditionalFormatting>
  <conditionalFormatting sqref="E120">
    <cfRule type="containsBlanks" dxfId="4032" priority="2390" stopIfTrue="1">
      <formula>LEN(TRIM(E120))=0</formula>
    </cfRule>
    <cfRule type="cellIs" dxfId="4031" priority="2391" stopIfTrue="1" operator="between">
      <formula>80.1</formula>
      <formula>100</formula>
    </cfRule>
    <cfRule type="cellIs" dxfId="4030" priority="2392" stopIfTrue="1" operator="between">
      <formula>35.1</formula>
      <formula>80</formula>
    </cfRule>
    <cfRule type="cellIs" dxfId="4029" priority="2393" stopIfTrue="1" operator="between">
      <formula>14.1</formula>
      <formula>35</formula>
    </cfRule>
    <cfRule type="cellIs" dxfId="4028" priority="2394" stopIfTrue="1" operator="between">
      <formula>5.1</formula>
      <formula>14</formula>
    </cfRule>
    <cfRule type="cellIs" dxfId="4027" priority="2395" stopIfTrue="1" operator="between">
      <formula>0</formula>
      <formula>5</formula>
    </cfRule>
    <cfRule type="containsBlanks" dxfId="4026" priority="2396" stopIfTrue="1">
      <formula>LEN(TRIM(E120))=0</formula>
    </cfRule>
  </conditionalFormatting>
  <conditionalFormatting sqref="E121">
    <cfRule type="containsBlanks" dxfId="4025" priority="2383" stopIfTrue="1">
      <formula>LEN(TRIM(E121))=0</formula>
    </cfRule>
    <cfRule type="cellIs" dxfId="4024" priority="2384" stopIfTrue="1" operator="between">
      <formula>80.1</formula>
      <formula>100</formula>
    </cfRule>
    <cfRule type="cellIs" dxfId="4023" priority="2385" stopIfTrue="1" operator="between">
      <formula>35.1</formula>
      <formula>80</formula>
    </cfRule>
    <cfRule type="cellIs" dxfId="4022" priority="2386" stopIfTrue="1" operator="between">
      <formula>14.1</formula>
      <formula>35</formula>
    </cfRule>
    <cfRule type="cellIs" dxfId="4021" priority="2387" stopIfTrue="1" operator="between">
      <formula>5.1</formula>
      <formula>14</formula>
    </cfRule>
    <cfRule type="cellIs" dxfId="4020" priority="2388" stopIfTrue="1" operator="between">
      <formula>0</formula>
      <formula>5</formula>
    </cfRule>
    <cfRule type="containsBlanks" dxfId="4019" priority="2389" stopIfTrue="1">
      <formula>LEN(TRIM(E121))=0</formula>
    </cfRule>
  </conditionalFormatting>
  <conditionalFormatting sqref="E123">
    <cfRule type="containsBlanks" dxfId="4003" priority="2361" stopIfTrue="1">
      <formula>LEN(TRIM(E123))=0</formula>
    </cfRule>
    <cfRule type="cellIs" dxfId="4002" priority="2362" stopIfTrue="1" operator="between">
      <formula>80.1</formula>
      <formula>100</formula>
    </cfRule>
    <cfRule type="cellIs" dxfId="4001" priority="2363" stopIfTrue="1" operator="between">
      <formula>35.1</formula>
      <formula>80</formula>
    </cfRule>
    <cfRule type="cellIs" dxfId="4000" priority="2364" stopIfTrue="1" operator="between">
      <formula>14.1</formula>
      <formula>35</formula>
    </cfRule>
    <cfRule type="cellIs" dxfId="3999" priority="2365" stopIfTrue="1" operator="between">
      <formula>5.1</formula>
      <formula>14</formula>
    </cfRule>
    <cfRule type="cellIs" dxfId="3998" priority="2366" stopIfTrue="1" operator="between">
      <formula>0</formula>
      <formula>5</formula>
    </cfRule>
    <cfRule type="containsBlanks" dxfId="3997" priority="2367" stopIfTrue="1">
      <formula>LEN(TRIM(E123))=0</formula>
    </cfRule>
  </conditionalFormatting>
  <conditionalFormatting sqref="E124">
    <cfRule type="containsBlanks" dxfId="3996" priority="2354" stopIfTrue="1">
      <formula>LEN(TRIM(E124))=0</formula>
    </cfRule>
    <cfRule type="cellIs" dxfId="3995" priority="2355" stopIfTrue="1" operator="between">
      <formula>80.1</formula>
      <formula>100</formula>
    </cfRule>
    <cfRule type="cellIs" dxfId="3994" priority="2356" stopIfTrue="1" operator="between">
      <formula>35.1</formula>
      <formula>80</formula>
    </cfRule>
    <cfRule type="cellIs" dxfId="3993" priority="2357" stopIfTrue="1" operator="between">
      <formula>14.1</formula>
      <formula>35</formula>
    </cfRule>
    <cfRule type="cellIs" dxfId="3992" priority="2358" stopIfTrue="1" operator="between">
      <formula>5.1</formula>
      <formula>14</formula>
    </cfRule>
    <cfRule type="cellIs" dxfId="3991" priority="2359" stopIfTrue="1" operator="between">
      <formula>0</formula>
      <formula>5</formula>
    </cfRule>
    <cfRule type="containsBlanks" dxfId="3990" priority="2360" stopIfTrue="1">
      <formula>LEN(TRIM(E124))=0</formula>
    </cfRule>
  </conditionalFormatting>
  <conditionalFormatting sqref="E126">
    <cfRule type="containsBlanks" dxfId="3989" priority="2347" stopIfTrue="1">
      <formula>LEN(TRIM(E126))=0</formula>
    </cfRule>
    <cfRule type="cellIs" dxfId="3988" priority="2348" stopIfTrue="1" operator="between">
      <formula>80.1</formula>
      <formula>100</formula>
    </cfRule>
    <cfRule type="cellIs" dxfId="3987" priority="2349" stopIfTrue="1" operator="between">
      <formula>35.1</formula>
      <formula>80</formula>
    </cfRule>
    <cfRule type="cellIs" dxfId="3986" priority="2350" stopIfTrue="1" operator="between">
      <formula>14.1</formula>
      <formula>35</formula>
    </cfRule>
    <cfRule type="cellIs" dxfId="3985" priority="2351" stopIfTrue="1" operator="between">
      <formula>5.1</formula>
      <formula>14</formula>
    </cfRule>
    <cfRule type="cellIs" dxfId="3984" priority="2352" stopIfTrue="1" operator="between">
      <formula>0</formula>
      <formula>5</formula>
    </cfRule>
    <cfRule type="containsBlanks" dxfId="3983" priority="2353" stopIfTrue="1">
      <formula>LEN(TRIM(E126))=0</formula>
    </cfRule>
  </conditionalFormatting>
  <conditionalFormatting sqref="E125">
    <cfRule type="containsBlanks" dxfId="3975" priority="2333" stopIfTrue="1">
      <formula>LEN(TRIM(E125))=0</formula>
    </cfRule>
    <cfRule type="cellIs" dxfId="3974" priority="2334" stopIfTrue="1" operator="between">
      <formula>80.1</formula>
      <formula>100</formula>
    </cfRule>
    <cfRule type="cellIs" dxfId="3973" priority="2335" stopIfTrue="1" operator="between">
      <formula>35.1</formula>
      <formula>80</formula>
    </cfRule>
    <cfRule type="cellIs" dxfId="3972" priority="2336" stopIfTrue="1" operator="between">
      <formula>14.1</formula>
      <formula>35</formula>
    </cfRule>
    <cfRule type="cellIs" dxfId="3971" priority="2337" stopIfTrue="1" operator="between">
      <formula>5.1</formula>
      <formula>14</formula>
    </cfRule>
    <cfRule type="cellIs" dxfId="3970" priority="2338" stopIfTrue="1" operator="between">
      <formula>0</formula>
      <formula>5</formula>
    </cfRule>
    <cfRule type="containsBlanks" dxfId="3969" priority="2339" stopIfTrue="1">
      <formula>LEN(TRIM(E125))=0</formula>
    </cfRule>
  </conditionalFormatting>
  <conditionalFormatting sqref="E127">
    <cfRule type="containsBlanks" dxfId="3961" priority="2319" stopIfTrue="1">
      <formula>LEN(TRIM(E127))=0</formula>
    </cfRule>
    <cfRule type="cellIs" dxfId="3960" priority="2320" stopIfTrue="1" operator="between">
      <formula>80.1</formula>
      <formula>100</formula>
    </cfRule>
    <cfRule type="cellIs" dxfId="3959" priority="2321" stopIfTrue="1" operator="between">
      <formula>35.1</formula>
      <formula>80</formula>
    </cfRule>
    <cfRule type="cellIs" dxfId="3958" priority="2322" stopIfTrue="1" operator="between">
      <formula>14.1</formula>
      <formula>35</formula>
    </cfRule>
    <cfRule type="cellIs" dxfId="3957" priority="2323" stopIfTrue="1" operator="between">
      <formula>5.1</formula>
      <formula>14</formula>
    </cfRule>
    <cfRule type="cellIs" dxfId="3956" priority="2324" stopIfTrue="1" operator="between">
      <formula>0</formula>
      <formula>5</formula>
    </cfRule>
    <cfRule type="containsBlanks" dxfId="3955" priority="2325" stopIfTrue="1">
      <formula>LEN(TRIM(E127))=0</formula>
    </cfRule>
  </conditionalFormatting>
  <conditionalFormatting sqref="E128">
    <cfRule type="containsBlanks" dxfId="3940" priority="2298" stopIfTrue="1">
      <formula>LEN(TRIM(E128))=0</formula>
    </cfRule>
    <cfRule type="cellIs" dxfId="3939" priority="2299" stopIfTrue="1" operator="between">
      <formula>80.1</formula>
      <formula>100</formula>
    </cfRule>
    <cfRule type="cellIs" dxfId="3938" priority="2300" stopIfTrue="1" operator="between">
      <formula>35.1</formula>
      <formula>80</formula>
    </cfRule>
    <cfRule type="cellIs" dxfId="3937" priority="2301" stopIfTrue="1" operator="between">
      <formula>14.1</formula>
      <formula>35</formula>
    </cfRule>
    <cfRule type="cellIs" dxfId="3936" priority="2302" stopIfTrue="1" operator="between">
      <formula>5.1</formula>
      <formula>14</formula>
    </cfRule>
    <cfRule type="cellIs" dxfId="3935" priority="2303" stopIfTrue="1" operator="between">
      <formula>0</formula>
      <formula>5</formula>
    </cfRule>
    <cfRule type="containsBlanks" dxfId="3934" priority="2304" stopIfTrue="1">
      <formula>LEN(TRIM(E128))=0</formula>
    </cfRule>
  </conditionalFormatting>
  <conditionalFormatting sqref="E129">
    <cfRule type="containsBlanks" dxfId="3919" priority="2277" stopIfTrue="1">
      <formula>LEN(TRIM(E129))=0</formula>
    </cfRule>
    <cfRule type="cellIs" dxfId="3918" priority="2278" stopIfTrue="1" operator="between">
      <formula>80.1</formula>
      <formula>100</formula>
    </cfRule>
    <cfRule type="cellIs" dxfId="3917" priority="2279" stopIfTrue="1" operator="between">
      <formula>35.1</formula>
      <formula>80</formula>
    </cfRule>
    <cfRule type="cellIs" dxfId="3916" priority="2280" stopIfTrue="1" operator="between">
      <formula>14.1</formula>
      <formula>35</formula>
    </cfRule>
    <cfRule type="cellIs" dxfId="3915" priority="2281" stopIfTrue="1" operator="between">
      <formula>5.1</formula>
      <formula>14</formula>
    </cfRule>
    <cfRule type="cellIs" dxfId="3914" priority="2282" stopIfTrue="1" operator="between">
      <formula>0</formula>
      <formula>5</formula>
    </cfRule>
    <cfRule type="containsBlanks" dxfId="3913" priority="2283" stopIfTrue="1">
      <formula>LEN(TRIM(E129))=0</formula>
    </cfRule>
  </conditionalFormatting>
  <conditionalFormatting sqref="E130">
    <cfRule type="containsBlanks" dxfId="3898" priority="2256" stopIfTrue="1">
      <formula>LEN(TRIM(E130))=0</formula>
    </cfRule>
    <cfRule type="cellIs" dxfId="3897" priority="2257" stopIfTrue="1" operator="between">
      <formula>80.1</formula>
      <formula>100</formula>
    </cfRule>
    <cfRule type="cellIs" dxfId="3896" priority="2258" stopIfTrue="1" operator="between">
      <formula>35.1</formula>
      <formula>80</formula>
    </cfRule>
    <cfRule type="cellIs" dxfId="3895" priority="2259" stopIfTrue="1" operator="between">
      <formula>14.1</formula>
      <formula>35</formula>
    </cfRule>
    <cfRule type="cellIs" dxfId="3894" priority="2260" stopIfTrue="1" operator="between">
      <formula>5.1</formula>
      <formula>14</formula>
    </cfRule>
    <cfRule type="cellIs" dxfId="3893" priority="2261" stopIfTrue="1" operator="between">
      <formula>0</formula>
      <formula>5</formula>
    </cfRule>
    <cfRule type="containsBlanks" dxfId="3892" priority="2262" stopIfTrue="1">
      <formula>LEN(TRIM(E130))=0</formula>
    </cfRule>
  </conditionalFormatting>
  <conditionalFormatting sqref="E131:E145">
    <cfRule type="containsBlanks" dxfId="3889" priority="2225" stopIfTrue="1">
      <formula>LEN(TRIM(E131))=0</formula>
    </cfRule>
    <cfRule type="cellIs" dxfId="3888" priority="2226" stopIfTrue="1" operator="between">
      <formula>80.1</formula>
      <formula>100</formula>
    </cfRule>
    <cfRule type="cellIs" dxfId="3887" priority="2227" stopIfTrue="1" operator="between">
      <formula>35.1</formula>
      <formula>80</formula>
    </cfRule>
    <cfRule type="cellIs" dxfId="3886" priority="2228" stopIfTrue="1" operator="between">
      <formula>14.1</formula>
      <formula>35</formula>
    </cfRule>
    <cfRule type="cellIs" dxfId="3885" priority="2229" stopIfTrue="1" operator="between">
      <formula>5.1</formula>
      <formula>14</formula>
    </cfRule>
    <cfRule type="cellIs" dxfId="3884" priority="2230" stopIfTrue="1" operator="between">
      <formula>0</formula>
      <formula>5</formula>
    </cfRule>
    <cfRule type="containsBlanks" dxfId="3883" priority="2231" stopIfTrue="1">
      <formula>LEN(TRIM(E131))=0</formula>
    </cfRule>
  </conditionalFormatting>
  <conditionalFormatting sqref="E122">
    <cfRule type="containsBlanks" dxfId="3876" priority="2234" stopIfTrue="1">
      <formula>LEN(TRIM(E122))=0</formula>
    </cfRule>
    <cfRule type="cellIs" dxfId="3875" priority="2235" stopIfTrue="1" operator="between">
      <formula>80.1</formula>
      <formula>100</formula>
    </cfRule>
    <cfRule type="cellIs" dxfId="3874" priority="2236" stopIfTrue="1" operator="between">
      <formula>35.1</formula>
      <formula>80</formula>
    </cfRule>
    <cfRule type="cellIs" dxfId="3873" priority="2237" stopIfTrue="1" operator="between">
      <formula>14.1</formula>
      <formula>35</formula>
    </cfRule>
    <cfRule type="cellIs" dxfId="3872" priority="2238" stopIfTrue="1" operator="between">
      <formula>5.1</formula>
      <formula>14</formula>
    </cfRule>
    <cfRule type="cellIs" dxfId="3871" priority="2239" stopIfTrue="1" operator="between">
      <formula>0</formula>
      <formula>5</formula>
    </cfRule>
    <cfRule type="containsBlanks" dxfId="3870" priority="2240" stopIfTrue="1">
      <formula>LEN(TRIM(E122))=0</formula>
    </cfRule>
  </conditionalFormatting>
  <conditionalFormatting sqref="E146:E159">
    <cfRule type="containsBlanks" dxfId="3852" priority="2210" stopIfTrue="1">
      <formula>LEN(TRIM(E146))=0</formula>
    </cfRule>
    <cfRule type="cellIs" dxfId="3851" priority="2211" stopIfTrue="1" operator="between">
      <formula>80.1</formula>
      <formula>100</formula>
    </cfRule>
    <cfRule type="cellIs" dxfId="3850" priority="2212" stopIfTrue="1" operator="between">
      <formula>35.1</formula>
      <formula>80</formula>
    </cfRule>
    <cfRule type="cellIs" dxfId="3849" priority="2213" stopIfTrue="1" operator="between">
      <formula>14.1</formula>
      <formula>35</formula>
    </cfRule>
    <cfRule type="cellIs" dxfId="3848" priority="2214" stopIfTrue="1" operator="between">
      <formula>5.1</formula>
      <formula>14</formula>
    </cfRule>
    <cfRule type="cellIs" dxfId="3847" priority="2215" stopIfTrue="1" operator="between">
      <formula>0</formula>
      <formula>5</formula>
    </cfRule>
    <cfRule type="containsBlanks" dxfId="3846" priority="2216" stopIfTrue="1">
      <formula>LEN(TRIM(E146))=0</formula>
    </cfRule>
  </conditionalFormatting>
  <conditionalFormatting sqref="E160:E175">
    <cfRule type="containsBlanks" dxfId="3832" priority="2190" stopIfTrue="1">
      <formula>LEN(TRIM(E160))=0</formula>
    </cfRule>
    <cfRule type="cellIs" dxfId="3831" priority="2191" stopIfTrue="1" operator="between">
      <formula>80.1</formula>
      <formula>100</formula>
    </cfRule>
    <cfRule type="cellIs" dxfId="3830" priority="2192" stopIfTrue="1" operator="between">
      <formula>35.1</formula>
      <formula>80</formula>
    </cfRule>
    <cfRule type="cellIs" dxfId="3829" priority="2193" stopIfTrue="1" operator="between">
      <formula>14.1</formula>
      <formula>35</formula>
    </cfRule>
    <cfRule type="cellIs" dxfId="3828" priority="2194" stopIfTrue="1" operator="between">
      <formula>5.1</formula>
      <formula>14</formula>
    </cfRule>
    <cfRule type="cellIs" dxfId="3827" priority="2195" stopIfTrue="1" operator="between">
      <formula>0</formula>
      <formula>5</formula>
    </cfRule>
    <cfRule type="containsBlanks" dxfId="3826" priority="2196" stopIfTrue="1">
      <formula>LEN(TRIM(E160))=0</formula>
    </cfRule>
  </conditionalFormatting>
  <conditionalFormatting sqref="E176:E192">
    <cfRule type="containsBlanks" dxfId="3808" priority="2166" stopIfTrue="1">
      <formula>LEN(TRIM(E176))=0</formula>
    </cfRule>
    <cfRule type="cellIs" dxfId="3807" priority="2167" stopIfTrue="1" operator="between">
      <formula>80.1</formula>
      <formula>100</formula>
    </cfRule>
    <cfRule type="cellIs" dxfId="3806" priority="2168" stopIfTrue="1" operator="between">
      <formula>35.1</formula>
      <formula>80</formula>
    </cfRule>
    <cfRule type="cellIs" dxfId="3805" priority="2169" stopIfTrue="1" operator="between">
      <formula>14.1</formula>
      <formula>35</formula>
    </cfRule>
    <cfRule type="cellIs" dxfId="3804" priority="2170" stopIfTrue="1" operator="between">
      <formula>5.1</formula>
      <formula>14</formula>
    </cfRule>
    <cfRule type="cellIs" dxfId="3803" priority="2171" stopIfTrue="1" operator="between">
      <formula>0</formula>
      <formula>5</formula>
    </cfRule>
    <cfRule type="containsBlanks" dxfId="3802" priority="2172" stopIfTrue="1">
      <formula>LEN(TRIM(E176))=0</formula>
    </cfRule>
  </conditionalFormatting>
  <conditionalFormatting sqref="E213:E218">
    <cfRule type="cellIs" dxfId="3795" priority="2152" stopIfTrue="1" operator="between">
      <formula>80.1</formula>
      <formula>100</formula>
    </cfRule>
  </conditionalFormatting>
  <conditionalFormatting sqref="E213:E218">
    <cfRule type="containsBlanks" dxfId="3794" priority="2151" stopIfTrue="1">
      <formula>LEN(TRIM(E213))=0</formula>
    </cfRule>
  </conditionalFormatting>
  <conditionalFormatting sqref="E213:E218">
    <cfRule type="cellIs" dxfId="3793" priority="2153" stopIfTrue="1" operator="between">
      <formula>35.1</formula>
      <formula>80</formula>
    </cfRule>
    <cfRule type="cellIs" dxfId="3792" priority="2154" stopIfTrue="1" operator="between">
      <formula>14.1</formula>
      <formula>35</formula>
    </cfRule>
    <cfRule type="cellIs" dxfId="3791" priority="2155" stopIfTrue="1" operator="between">
      <formula>5.1</formula>
      <formula>14</formula>
    </cfRule>
    <cfRule type="cellIs" dxfId="3790" priority="2156" stopIfTrue="1" operator="between">
      <formula>0</formula>
      <formula>5</formula>
    </cfRule>
    <cfRule type="containsBlanks" dxfId="3789" priority="2157" stopIfTrue="1">
      <formula>LEN(TRIM(E213))=0</formula>
    </cfRule>
  </conditionalFormatting>
  <conditionalFormatting sqref="E219:E226">
    <cfRule type="cellIs" dxfId="3780" priority="2137" stopIfTrue="1" operator="between">
      <formula>80.1</formula>
      <formula>100</formula>
    </cfRule>
  </conditionalFormatting>
  <conditionalFormatting sqref="E219:E226">
    <cfRule type="containsBlanks" dxfId="3779" priority="2136" stopIfTrue="1">
      <formula>LEN(TRIM(E219))=0</formula>
    </cfRule>
  </conditionalFormatting>
  <conditionalFormatting sqref="E219:E226">
    <cfRule type="cellIs" dxfId="3778" priority="2138" stopIfTrue="1" operator="between">
      <formula>35.1</formula>
      <formula>80</formula>
    </cfRule>
    <cfRule type="cellIs" dxfId="3777" priority="2139" stopIfTrue="1" operator="between">
      <formula>14.1</formula>
      <formula>35</formula>
    </cfRule>
    <cfRule type="cellIs" dxfId="3776" priority="2140" stopIfTrue="1" operator="between">
      <formula>5.1</formula>
      <formula>14</formula>
    </cfRule>
    <cfRule type="cellIs" dxfId="3775" priority="2141" stopIfTrue="1" operator="between">
      <formula>0</formula>
      <formula>5</formula>
    </cfRule>
    <cfRule type="containsBlanks" dxfId="3774" priority="2142" stopIfTrue="1">
      <formula>LEN(TRIM(E219))=0</formula>
    </cfRule>
  </conditionalFormatting>
  <conditionalFormatting sqref="E227:E232">
    <cfRule type="cellIs" dxfId="3765" priority="2122" stopIfTrue="1" operator="between">
      <formula>80.1</formula>
      <formula>100</formula>
    </cfRule>
  </conditionalFormatting>
  <conditionalFormatting sqref="E227:E230">
    <cfRule type="containsBlanks" dxfId="3764" priority="2121" stopIfTrue="1">
      <formula>LEN(TRIM(E227))=0</formula>
    </cfRule>
  </conditionalFormatting>
  <conditionalFormatting sqref="E227:E232">
    <cfRule type="cellIs" dxfId="3763" priority="2123" stopIfTrue="1" operator="between">
      <formula>35.1</formula>
      <formula>80</formula>
    </cfRule>
    <cfRule type="cellIs" dxfId="3762" priority="2124" stopIfTrue="1" operator="between">
      <formula>14.1</formula>
      <formula>35</formula>
    </cfRule>
    <cfRule type="cellIs" dxfId="3761" priority="2125" stopIfTrue="1" operator="between">
      <formula>5.1</formula>
      <formula>14</formula>
    </cfRule>
    <cfRule type="cellIs" dxfId="3760" priority="2126" stopIfTrue="1" operator="between">
      <formula>0</formula>
      <formula>5</formula>
    </cfRule>
    <cfRule type="containsBlanks" dxfId="3759" priority="2127" stopIfTrue="1">
      <formula>LEN(TRIM(E227))=0</formula>
    </cfRule>
  </conditionalFormatting>
  <conditionalFormatting sqref="E231:E232">
    <cfRule type="containsBlanks" dxfId="3758" priority="2114" stopIfTrue="1">
      <formula>LEN(TRIM(E231))=0</formula>
    </cfRule>
  </conditionalFormatting>
  <conditionalFormatting sqref="E233:E238">
    <cfRule type="cellIs" dxfId="3749" priority="2106" stopIfTrue="1" operator="between">
      <formula>80.1</formula>
      <formula>100</formula>
    </cfRule>
  </conditionalFormatting>
  <conditionalFormatting sqref="E233:E238">
    <cfRule type="cellIs" dxfId="3748" priority="2107" stopIfTrue="1" operator="between">
      <formula>35.1</formula>
      <formula>80</formula>
    </cfRule>
    <cfRule type="cellIs" dxfId="3747" priority="2108" stopIfTrue="1" operator="between">
      <formula>14.1</formula>
      <formula>35</formula>
    </cfRule>
    <cfRule type="cellIs" dxfId="3746" priority="2109" stopIfTrue="1" operator="between">
      <formula>5.1</formula>
      <formula>14</formula>
    </cfRule>
    <cfRule type="cellIs" dxfId="3745" priority="2110" stopIfTrue="1" operator="between">
      <formula>0</formula>
      <formula>5</formula>
    </cfRule>
    <cfRule type="containsBlanks" dxfId="3744" priority="2111" stopIfTrue="1">
      <formula>LEN(TRIM(E233))=0</formula>
    </cfRule>
  </conditionalFormatting>
  <conditionalFormatting sqref="E233:E238">
    <cfRule type="containsBlanks" dxfId="3743" priority="2099" stopIfTrue="1">
      <formula>LEN(TRIM(E233))=0</formula>
    </cfRule>
  </conditionalFormatting>
  <conditionalFormatting sqref="E240:E248">
    <cfRule type="cellIs" dxfId="3728" priority="2085" stopIfTrue="1" operator="between">
      <formula>80.1</formula>
      <formula>100</formula>
    </cfRule>
  </conditionalFormatting>
  <conditionalFormatting sqref="E247:E248">
    <cfRule type="containsBlanks" dxfId="3727" priority="2084" stopIfTrue="1">
      <formula>LEN(TRIM(E247))=0</formula>
    </cfRule>
  </conditionalFormatting>
  <conditionalFormatting sqref="E240:E248">
    <cfRule type="cellIs" dxfId="3726" priority="2086" stopIfTrue="1" operator="between">
      <formula>35.1</formula>
      <formula>80</formula>
    </cfRule>
    <cfRule type="cellIs" dxfId="3725" priority="2087" stopIfTrue="1" operator="between">
      <formula>14.1</formula>
      <formula>35</formula>
    </cfRule>
    <cfRule type="cellIs" dxfId="3724" priority="2088" stopIfTrue="1" operator="between">
      <formula>5.1</formula>
      <formula>14</formula>
    </cfRule>
    <cfRule type="cellIs" dxfId="3723" priority="2089" stopIfTrue="1" operator="between">
      <formula>0</formula>
      <formula>5</formula>
    </cfRule>
    <cfRule type="containsBlanks" dxfId="3722" priority="2090" stopIfTrue="1">
      <formula>LEN(TRIM(E240))=0</formula>
    </cfRule>
  </conditionalFormatting>
  <conditionalFormatting sqref="E240:E246">
    <cfRule type="containsBlanks" dxfId="3721" priority="2077" stopIfTrue="1">
      <formula>LEN(TRIM(E240))=0</formula>
    </cfRule>
  </conditionalFormatting>
  <conditionalFormatting sqref="E249:E250">
    <cfRule type="cellIs" dxfId="3712" priority="2069" stopIfTrue="1" operator="between">
      <formula>80.1</formula>
      <formula>100</formula>
    </cfRule>
  </conditionalFormatting>
  <conditionalFormatting sqref="E249:E250">
    <cfRule type="containsBlanks" dxfId="3711" priority="2068" stopIfTrue="1">
      <formula>LEN(TRIM(E249))=0</formula>
    </cfRule>
  </conditionalFormatting>
  <conditionalFormatting sqref="E249:E250">
    <cfRule type="cellIs" dxfId="3710" priority="2070" stopIfTrue="1" operator="between">
      <formula>35.1</formula>
      <formula>80</formula>
    </cfRule>
    <cfRule type="cellIs" dxfId="3709" priority="2071" stopIfTrue="1" operator="between">
      <formula>14.1</formula>
      <formula>35</formula>
    </cfRule>
    <cfRule type="cellIs" dxfId="3708" priority="2072" stopIfTrue="1" operator="between">
      <formula>5.1</formula>
      <formula>14</formula>
    </cfRule>
    <cfRule type="cellIs" dxfId="3707" priority="2073" stopIfTrue="1" operator="between">
      <formula>0</formula>
      <formula>5</formula>
    </cfRule>
    <cfRule type="containsBlanks" dxfId="3706" priority="2074" stopIfTrue="1">
      <formula>LEN(TRIM(E249))=0</formula>
    </cfRule>
  </conditionalFormatting>
  <conditionalFormatting sqref="E251:E259">
    <cfRule type="containsBlanks" dxfId="3695" priority="2053" stopIfTrue="1">
      <formula>LEN(TRIM(E251))=0</formula>
    </cfRule>
    <cfRule type="cellIs" dxfId="3694" priority="2054" stopIfTrue="1" operator="between">
      <formula>80.1</formula>
      <formula>100</formula>
    </cfRule>
    <cfRule type="cellIs" dxfId="3693" priority="2055" stopIfTrue="1" operator="between">
      <formula>35.1</formula>
      <formula>80</formula>
    </cfRule>
    <cfRule type="cellIs" dxfId="3692" priority="2056" stopIfTrue="1" operator="between">
      <formula>14.1</formula>
      <formula>35</formula>
    </cfRule>
    <cfRule type="cellIs" dxfId="3691" priority="2057" stopIfTrue="1" operator="between">
      <formula>5.1</formula>
      <formula>14</formula>
    </cfRule>
    <cfRule type="cellIs" dxfId="3690" priority="2058" stopIfTrue="1" operator="between">
      <formula>0</formula>
      <formula>5</formula>
    </cfRule>
    <cfRule type="containsBlanks" dxfId="3689" priority="2059" stopIfTrue="1">
      <formula>LEN(TRIM(E251))=0</formula>
    </cfRule>
  </conditionalFormatting>
  <conditionalFormatting sqref="E260:E261">
    <cfRule type="containsBlanks" dxfId="3680" priority="2038" stopIfTrue="1">
      <formula>LEN(TRIM(E260))=0</formula>
    </cfRule>
    <cfRule type="cellIs" dxfId="3679" priority="2039" stopIfTrue="1" operator="between">
      <formula>80.1</formula>
      <formula>100</formula>
    </cfRule>
    <cfRule type="cellIs" dxfId="3678" priority="2040" stopIfTrue="1" operator="between">
      <formula>35.1</formula>
      <formula>80</formula>
    </cfRule>
    <cfRule type="cellIs" dxfId="3677" priority="2041" stopIfTrue="1" operator="between">
      <formula>14.1</formula>
      <formula>35</formula>
    </cfRule>
    <cfRule type="cellIs" dxfId="3676" priority="2042" stopIfTrue="1" operator="between">
      <formula>5.1</formula>
      <formula>14</formula>
    </cfRule>
    <cfRule type="cellIs" dxfId="3675" priority="2043" stopIfTrue="1" operator="between">
      <formula>0</formula>
      <formula>5</formula>
    </cfRule>
    <cfRule type="containsBlanks" dxfId="3674" priority="2044" stopIfTrue="1">
      <formula>LEN(TRIM(E260))=0</formula>
    </cfRule>
  </conditionalFormatting>
  <conditionalFormatting sqref="E262">
    <cfRule type="containsBlanks" dxfId="3667" priority="2025" stopIfTrue="1">
      <formula>LEN(TRIM(E262))=0</formula>
    </cfRule>
    <cfRule type="cellIs" dxfId="3666" priority="2026" stopIfTrue="1" operator="between">
      <formula>80.1</formula>
      <formula>100</formula>
    </cfRule>
    <cfRule type="cellIs" dxfId="3665" priority="2027" stopIfTrue="1" operator="between">
      <formula>35.1</formula>
      <formula>80</formula>
    </cfRule>
    <cfRule type="cellIs" dxfId="3664" priority="2028" stopIfTrue="1" operator="between">
      <formula>14.1</formula>
      <formula>35</formula>
    </cfRule>
    <cfRule type="cellIs" dxfId="3663" priority="2029" stopIfTrue="1" operator="between">
      <formula>5.1</formula>
      <formula>14</formula>
    </cfRule>
    <cfRule type="cellIs" dxfId="3662" priority="2030" stopIfTrue="1" operator="between">
      <formula>0</formula>
      <formula>5</formula>
    </cfRule>
    <cfRule type="containsBlanks" dxfId="3661" priority="2031" stopIfTrue="1">
      <formula>LEN(TRIM(E262))=0</formula>
    </cfRule>
  </conditionalFormatting>
  <conditionalFormatting sqref="E263">
    <cfRule type="containsBlanks" dxfId="3660" priority="2018" stopIfTrue="1">
      <formula>LEN(TRIM(E263))=0</formula>
    </cfRule>
    <cfRule type="cellIs" dxfId="3659" priority="2019" stopIfTrue="1" operator="between">
      <formula>80.1</formula>
      <formula>100</formula>
    </cfRule>
    <cfRule type="cellIs" dxfId="3658" priority="2020" stopIfTrue="1" operator="between">
      <formula>35.1</formula>
      <formula>80</formula>
    </cfRule>
    <cfRule type="cellIs" dxfId="3657" priority="2021" stopIfTrue="1" operator="between">
      <formula>14.1</formula>
      <formula>35</formula>
    </cfRule>
    <cfRule type="cellIs" dxfId="3656" priority="2022" stopIfTrue="1" operator="between">
      <formula>5.1</formula>
      <formula>14</formula>
    </cfRule>
    <cfRule type="cellIs" dxfId="3655" priority="2023" stopIfTrue="1" operator="between">
      <formula>0</formula>
      <formula>5</formula>
    </cfRule>
    <cfRule type="containsBlanks" dxfId="3654" priority="2024" stopIfTrue="1">
      <formula>LEN(TRIM(E263))=0</formula>
    </cfRule>
  </conditionalFormatting>
  <conditionalFormatting sqref="E264">
    <cfRule type="containsBlanks" dxfId="3653" priority="2011" stopIfTrue="1">
      <formula>LEN(TRIM(E264))=0</formula>
    </cfRule>
    <cfRule type="cellIs" dxfId="3652" priority="2012" stopIfTrue="1" operator="between">
      <formula>80.1</formula>
      <formula>100</formula>
    </cfRule>
    <cfRule type="cellIs" dxfId="3651" priority="2013" stopIfTrue="1" operator="between">
      <formula>35.1</formula>
      <formula>80</formula>
    </cfRule>
    <cfRule type="cellIs" dxfId="3650" priority="2014" stopIfTrue="1" operator="between">
      <formula>14.1</formula>
      <formula>35</formula>
    </cfRule>
    <cfRule type="cellIs" dxfId="3649" priority="2015" stopIfTrue="1" operator="between">
      <formula>5.1</formula>
      <formula>14</formula>
    </cfRule>
    <cfRule type="cellIs" dxfId="3648" priority="2016" stopIfTrue="1" operator="between">
      <formula>0</formula>
      <formula>5</formula>
    </cfRule>
    <cfRule type="containsBlanks" dxfId="3647" priority="2017" stopIfTrue="1">
      <formula>LEN(TRIM(E264))=0</formula>
    </cfRule>
  </conditionalFormatting>
  <conditionalFormatting sqref="E265">
    <cfRule type="containsBlanks" dxfId="3646" priority="2004" stopIfTrue="1">
      <formula>LEN(TRIM(E265))=0</formula>
    </cfRule>
    <cfRule type="cellIs" dxfId="3645" priority="2005" stopIfTrue="1" operator="between">
      <formula>80.1</formula>
      <formula>100</formula>
    </cfRule>
    <cfRule type="cellIs" dxfId="3644" priority="2006" stopIfTrue="1" operator="between">
      <formula>35.1</formula>
      <formula>80</formula>
    </cfRule>
    <cfRule type="cellIs" dxfId="3643" priority="2007" stopIfTrue="1" operator="between">
      <formula>14.1</formula>
      <formula>35</formula>
    </cfRule>
    <cfRule type="cellIs" dxfId="3642" priority="2008" stopIfTrue="1" operator="between">
      <formula>5.1</formula>
      <formula>14</formula>
    </cfRule>
    <cfRule type="cellIs" dxfId="3641" priority="2009" stopIfTrue="1" operator="between">
      <formula>0</formula>
      <formula>5</formula>
    </cfRule>
    <cfRule type="containsBlanks" dxfId="3640" priority="2010" stopIfTrue="1">
      <formula>LEN(TRIM(E265))=0</formula>
    </cfRule>
  </conditionalFormatting>
  <conditionalFormatting sqref="E266">
    <cfRule type="containsBlanks" dxfId="3639" priority="1997" stopIfTrue="1">
      <formula>LEN(TRIM(E266))=0</formula>
    </cfRule>
    <cfRule type="cellIs" dxfId="3638" priority="1998" stopIfTrue="1" operator="between">
      <formula>80.1</formula>
      <formula>100</formula>
    </cfRule>
    <cfRule type="cellIs" dxfId="3637" priority="1999" stopIfTrue="1" operator="between">
      <formula>35.1</formula>
      <formula>80</formula>
    </cfRule>
    <cfRule type="cellIs" dxfId="3636" priority="2000" stopIfTrue="1" operator="between">
      <formula>14.1</formula>
      <formula>35</formula>
    </cfRule>
    <cfRule type="cellIs" dxfId="3635" priority="2001" stopIfTrue="1" operator="between">
      <formula>5.1</formula>
      <formula>14</formula>
    </cfRule>
    <cfRule type="cellIs" dxfId="3634" priority="2002" stopIfTrue="1" operator="between">
      <formula>0</formula>
      <formula>5</formula>
    </cfRule>
    <cfRule type="containsBlanks" dxfId="3633" priority="2003" stopIfTrue="1">
      <formula>LEN(TRIM(E266))=0</formula>
    </cfRule>
  </conditionalFormatting>
  <conditionalFormatting sqref="E267">
    <cfRule type="containsBlanks" dxfId="3632" priority="1990" stopIfTrue="1">
      <formula>LEN(TRIM(E267))=0</formula>
    </cfRule>
    <cfRule type="cellIs" dxfId="3631" priority="1991" stopIfTrue="1" operator="between">
      <formula>80.1</formula>
      <formula>100</formula>
    </cfRule>
    <cfRule type="cellIs" dxfId="3630" priority="1992" stopIfTrue="1" operator="between">
      <formula>35.1</formula>
      <formula>80</formula>
    </cfRule>
    <cfRule type="cellIs" dxfId="3629" priority="1993" stopIfTrue="1" operator="between">
      <formula>14.1</formula>
      <formula>35</formula>
    </cfRule>
    <cfRule type="cellIs" dxfId="3628" priority="1994" stopIfTrue="1" operator="between">
      <formula>5.1</formula>
      <formula>14</formula>
    </cfRule>
    <cfRule type="cellIs" dxfId="3627" priority="1995" stopIfTrue="1" operator="between">
      <formula>0</formula>
      <formula>5</formula>
    </cfRule>
    <cfRule type="containsBlanks" dxfId="3626" priority="1996" stopIfTrue="1">
      <formula>LEN(TRIM(E267))=0</formula>
    </cfRule>
  </conditionalFormatting>
  <conditionalFormatting sqref="E268">
    <cfRule type="containsBlanks" dxfId="3625" priority="1983" stopIfTrue="1">
      <formula>LEN(TRIM(E268))=0</formula>
    </cfRule>
    <cfRule type="cellIs" dxfId="3624" priority="1984" stopIfTrue="1" operator="between">
      <formula>80.1</formula>
      <formula>100</formula>
    </cfRule>
    <cfRule type="cellIs" dxfId="3623" priority="1985" stopIfTrue="1" operator="between">
      <formula>35.1</formula>
      <formula>80</formula>
    </cfRule>
    <cfRule type="cellIs" dxfId="3622" priority="1986" stopIfTrue="1" operator="between">
      <formula>14.1</formula>
      <formula>35</formula>
    </cfRule>
    <cfRule type="cellIs" dxfId="3621" priority="1987" stopIfTrue="1" operator="between">
      <formula>5.1</formula>
      <formula>14</formula>
    </cfRule>
    <cfRule type="cellIs" dxfId="3620" priority="1988" stopIfTrue="1" operator="between">
      <formula>0</formula>
      <formula>5</formula>
    </cfRule>
    <cfRule type="containsBlanks" dxfId="3619" priority="1989" stopIfTrue="1">
      <formula>LEN(TRIM(E268))=0</formula>
    </cfRule>
  </conditionalFormatting>
  <conditionalFormatting sqref="E269:E275">
    <cfRule type="containsBlanks" dxfId="3618" priority="1976" stopIfTrue="1">
      <formula>LEN(TRIM(E269))=0</formula>
    </cfRule>
    <cfRule type="cellIs" dxfId="3617" priority="1977" stopIfTrue="1" operator="between">
      <formula>80.1</formula>
      <formula>100</formula>
    </cfRule>
    <cfRule type="cellIs" dxfId="3616" priority="1978" stopIfTrue="1" operator="between">
      <formula>35.1</formula>
      <formula>80</formula>
    </cfRule>
    <cfRule type="cellIs" dxfId="3615" priority="1979" stopIfTrue="1" operator="between">
      <formula>14.1</formula>
      <formula>35</formula>
    </cfRule>
    <cfRule type="cellIs" dxfId="3614" priority="1980" stopIfTrue="1" operator="between">
      <formula>5.1</formula>
      <formula>14</formula>
    </cfRule>
    <cfRule type="cellIs" dxfId="3613" priority="1981" stopIfTrue="1" operator="between">
      <formula>0</formula>
      <formula>5</formula>
    </cfRule>
    <cfRule type="containsBlanks" dxfId="3612" priority="1982" stopIfTrue="1">
      <formula>LEN(TRIM(E269))=0</formula>
    </cfRule>
  </conditionalFormatting>
  <conditionalFormatting sqref="E276:E279">
    <cfRule type="containsBlanks" dxfId="3611" priority="1969" stopIfTrue="1">
      <formula>LEN(TRIM(E276))=0</formula>
    </cfRule>
    <cfRule type="cellIs" dxfId="3610" priority="1970" stopIfTrue="1" operator="between">
      <formula>80.1</formula>
      <formula>100</formula>
    </cfRule>
    <cfRule type="cellIs" dxfId="3609" priority="1971" stopIfTrue="1" operator="between">
      <formula>35.1</formula>
      <formula>80</formula>
    </cfRule>
    <cfRule type="cellIs" dxfId="3608" priority="1972" stopIfTrue="1" operator="between">
      <formula>14.1</formula>
      <formula>35</formula>
    </cfRule>
    <cfRule type="cellIs" dxfId="3607" priority="1973" stopIfTrue="1" operator="between">
      <formula>5.1</formula>
      <formula>14</formula>
    </cfRule>
    <cfRule type="cellIs" dxfId="3606" priority="1974" stopIfTrue="1" operator="between">
      <formula>0</formula>
      <formula>5</formula>
    </cfRule>
    <cfRule type="containsBlanks" dxfId="3605" priority="1975" stopIfTrue="1">
      <formula>LEN(TRIM(E276))=0</formula>
    </cfRule>
  </conditionalFormatting>
  <conditionalFormatting sqref="E280:E282">
    <cfRule type="containsBlanks" dxfId="3604" priority="1962" stopIfTrue="1">
      <formula>LEN(TRIM(E280))=0</formula>
    </cfRule>
    <cfRule type="cellIs" dxfId="3603" priority="1963" stopIfTrue="1" operator="between">
      <formula>80.1</formula>
      <formula>100</formula>
    </cfRule>
    <cfRule type="cellIs" dxfId="3602" priority="1964" stopIfTrue="1" operator="between">
      <formula>35.1</formula>
      <formula>80</formula>
    </cfRule>
    <cfRule type="cellIs" dxfId="3601" priority="1965" stopIfTrue="1" operator="between">
      <formula>14.1</formula>
      <formula>35</formula>
    </cfRule>
    <cfRule type="cellIs" dxfId="3600" priority="1966" stopIfTrue="1" operator="between">
      <formula>5.1</formula>
      <formula>14</formula>
    </cfRule>
    <cfRule type="cellIs" dxfId="3599" priority="1967" stopIfTrue="1" operator="between">
      <formula>0</formula>
      <formula>5</formula>
    </cfRule>
    <cfRule type="containsBlanks" dxfId="3598" priority="1968" stopIfTrue="1">
      <formula>LEN(TRIM(E280))=0</formula>
    </cfRule>
  </conditionalFormatting>
  <conditionalFormatting sqref="E287">
    <cfRule type="containsBlanks" dxfId="3282" priority="1640" stopIfTrue="1">
      <formula>LEN(TRIM(E287))=0</formula>
    </cfRule>
    <cfRule type="cellIs" dxfId="3281" priority="1641" stopIfTrue="1" operator="between">
      <formula>80.1</formula>
      <formula>100</formula>
    </cfRule>
    <cfRule type="cellIs" dxfId="3280" priority="1642" stopIfTrue="1" operator="between">
      <formula>35.1</formula>
      <formula>80</formula>
    </cfRule>
    <cfRule type="cellIs" dxfId="3279" priority="1643" stopIfTrue="1" operator="between">
      <formula>14.1</formula>
      <formula>35</formula>
    </cfRule>
    <cfRule type="cellIs" dxfId="3278" priority="1644" stopIfTrue="1" operator="between">
      <formula>5.1</formula>
      <formula>14</formula>
    </cfRule>
    <cfRule type="cellIs" dxfId="3277" priority="1645" stopIfTrue="1" operator="between">
      <formula>0</formula>
      <formula>5</formula>
    </cfRule>
    <cfRule type="containsBlanks" dxfId="3276" priority="1646" stopIfTrue="1">
      <formula>LEN(TRIM(E287))=0</formula>
    </cfRule>
  </conditionalFormatting>
  <conditionalFormatting sqref="E289">
    <cfRule type="containsBlanks" dxfId="3275" priority="1633" stopIfTrue="1">
      <formula>LEN(TRIM(E289))=0</formula>
    </cfRule>
    <cfRule type="cellIs" dxfId="3274" priority="1634" stopIfTrue="1" operator="between">
      <formula>80.1</formula>
      <formula>100</formula>
    </cfRule>
    <cfRule type="cellIs" dxfId="3273" priority="1635" stopIfTrue="1" operator="between">
      <formula>35.1</formula>
      <formula>80</formula>
    </cfRule>
    <cfRule type="cellIs" dxfId="3272" priority="1636" stopIfTrue="1" operator="between">
      <formula>14.1</formula>
      <formula>35</formula>
    </cfRule>
    <cfRule type="cellIs" dxfId="3271" priority="1637" stopIfTrue="1" operator="between">
      <formula>5.1</formula>
      <formula>14</formula>
    </cfRule>
    <cfRule type="cellIs" dxfId="3270" priority="1638" stopIfTrue="1" operator="between">
      <formula>0</formula>
      <formula>5</formula>
    </cfRule>
    <cfRule type="containsBlanks" dxfId="3269" priority="1639" stopIfTrue="1">
      <formula>LEN(TRIM(E289))=0</formula>
    </cfRule>
  </conditionalFormatting>
  <conditionalFormatting sqref="E295">
    <cfRule type="containsBlanks" dxfId="3268" priority="1626" stopIfTrue="1">
      <formula>LEN(TRIM(E295))=0</formula>
    </cfRule>
    <cfRule type="cellIs" dxfId="3267" priority="1627" stopIfTrue="1" operator="between">
      <formula>80.1</formula>
      <formula>100</formula>
    </cfRule>
    <cfRule type="cellIs" dxfId="3266" priority="1628" stopIfTrue="1" operator="between">
      <formula>35.1</formula>
      <formula>80</formula>
    </cfRule>
    <cfRule type="cellIs" dxfId="3265" priority="1629" stopIfTrue="1" operator="between">
      <formula>14.1</formula>
      <formula>35</formula>
    </cfRule>
    <cfRule type="cellIs" dxfId="3264" priority="1630" stopIfTrue="1" operator="between">
      <formula>5.1</formula>
      <formula>14</formula>
    </cfRule>
    <cfRule type="cellIs" dxfId="3263" priority="1631" stopIfTrue="1" operator="between">
      <formula>0</formula>
      <formula>5</formula>
    </cfRule>
    <cfRule type="containsBlanks" dxfId="3262" priority="1632" stopIfTrue="1">
      <formula>LEN(TRIM(E295))=0</formula>
    </cfRule>
  </conditionalFormatting>
  <conditionalFormatting sqref="E293">
    <cfRule type="containsBlanks" dxfId="3261" priority="1619" stopIfTrue="1">
      <formula>LEN(TRIM(E293))=0</formula>
    </cfRule>
    <cfRule type="cellIs" dxfId="3260" priority="1620" stopIfTrue="1" operator="between">
      <formula>80.1</formula>
      <formula>100</formula>
    </cfRule>
    <cfRule type="cellIs" dxfId="3259" priority="1621" stopIfTrue="1" operator="between">
      <formula>35.1</formula>
      <formula>80</formula>
    </cfRule>
    <cfRule type="cellIs" dxfId="3258" priority="1622" stopIfTrue="1" operator="between">
      <formula>14.1</formula>
      <formula>35</formula>
    </cfRule>
    <cfRule type="cellIs" dxfId="3257" priority="1623" stopIfTrue="1" operator="between">
      <formula>5.1</formula>
      <formula>14</formula>
    </cfRule>
    <cfRule type="cellIs" dxfId="3256" priority="1624" stopIfTrue="1" operator="between">
      <formula>0</formula>
      <formula>5</formula>
    </cfRule>
    <cfRule type="containsBlanks" dxfId="3255" priority="1625" stopIfTrue="1">
      <formula>LEN(TRIM(E293))=0</formula>
    </cfRule>
  </conditionalFormatting>
  <conditionalFormatting sqref="E294">
    <cfRule type="containsBlanks" dxfId="3254" priority="1612" stopIfTrue="1">
      <formula>LEN(TRIM(E294))=0</formula>
    </cfRule>
    <cfRule type="cellIs" dxfId="3253" priority="1613" stopIfTrue="1" operator="between">
      <formula>80.1</formula>
      <formula>100</formula>
    </cfRule>
    <cfRule type="cellIs" dxfId="3252" priority="1614" stopIfTrue="1" operator="between">
      <formula>35.1</formula>
      <formula>80</formula>
    </cfRule>
    <cfRule type="cellIs" dxfId="3251" priority="1615" stopIfTrue="1" operator="between">
      <formula>14.1</formula>
      <formula>35</formula>
    </cfRule>
    <cfRule type="cellIs" dxfId="3250" priority="1616" stopIfTrue="1" operator="between">
      <formula>5.1</formula>
      <formula>14</formula>
    </cfRule>
    <cfRule type="cellIs" dxfId="3249" priority="1617" stopIfTrue="1" operator="between">
      <formula>0</formula>
      <formula>5</formula>
    </cfRule>
    <cfRule type="containsBlanks" dxfId="3248" priority="1618" stopIfTrue="1">
      <formula>LEN(TRIM(E294))=0</formula>
    </cfRule>
  </conditionalFormatting>
  <conditionalFormatting sqref="E283">
    <cfRule type="containsBlanks" dxfId="3247" priority="1605" stopIfTrue="1">
      <formula>LEN(TRIM(E283))=0</formula>
    </cfRule>
    <cfRule type="cellIs" dxfId="3246" priority="1606" stopIfTrue="1" operator="between">
      <formula>80.1</formula>
      <formula>100</formula>
    </cfRule>
    <cfRule type="cellIs" dxfId="3245" priority="1607" stopIfTrue="1" operator="between">
      <formula>35.1</formula>
      <formula>80</formula>
    </cfRule>
    <cfRule type="cellIs" dxfId="3244" priority="1608" stopIfTrue="1" operator="between">
      <formula>14.1</formula>
      <formula>35</formula>
    </cfRule>
    <cfRule type="cellIs" dxfId="3243" priority="1609" stopIfTrue="1" operator="between">
      <formula>5.1</formula>
      <formula>14</formula>
    </cfRule>
    <cfRule type="cellIs" dxfId="3242" priority="1610" stopIfTrue="1" operator="between">
      <formula>0</formula>
      <formula>5</formula>
    </cfRule>
    <cfRule type="containsBlanks" dxfId="3241" priority="1611" stopIfTrue="1">
      <formula>LEN(TRIM(E283))=0</formula>
    </cfRule>
  </conditionalFormatting>
  <conditionalFormatting sqref="E306">
    <cfRule type="containsBlanks" dxfId="3240" priority="1598" stopIfTrue="1">
      <formula>LEN(TRIM(E306))=0</formula>
    </cfRule>
    <cfRule type="cellIs" dxfId="3239" priority="1599" stopIfTrue="1" operator="between">
      <formula>80.1</formula>
      <formula>100</formula>
    </cfRule>
    <cfRule type="cellIs" dxfId="3238" priority="1600" stopIfTrue="1" operator="between">
      <formula>35.1</formula>
      <formula>80</formula>
    </cfRule>
    <cfRule type="cellIs" dxfId="3237" priority="1601" stopIfTrue="1" operator="between">
      <formula>14.1</formula>
      <formula>35</formula>
    </cfRule>
    <cfRule type="cellIs" dxfId="3236" priority="1602" stopIfTrue="1" operator="between">
      <formula>5.1</formula>
      <formula>14</formula>
    </cfRule>
    <cfRule type="cellIs" dxfId="3235" priority="1603" stopIfTrue="1" operator="between">
      <formula>0</formula>
      <formula>5</formula>
    </cfRule>
    <cfRule type="containsBlanks" dxfId="3234" priority="1604" stopIfTrue="1">
      <formula>LEN(TRIM(E306))=0</formula>
    </cfRule>
  </conditionalFormatting>
  <conditionalFormatting sqref="E292">
    <cfRule type="containsBlanks" dxfId="3233" priority="1591" stopIfTrue="1">
      <formula>LEN(TRIM(E292))=0</formula>
    </cfRule>
    <cfRule type="cellIs" dxfId="3232" priority="1592" stopIfTrue="1" operator="between">
      <formula>80.1</formula>
      <formula>100</formula>
    </cfRule>
    <cfRule type="cellIs" dxfId="3231" priority="1593" stopIfTrue="1" operator="between">
      <formula>35.1</formula>
      <formula>80</formula>
    </cfRule>
    <cfRule type="cellIs" dxfId="3230" priority="1594" stopIfTrue="1" operator="between">
      <formula>14.1</formula>
      <formula>35</formula>
    </cfRule>
    <cfRule type="cellIs" dxfId="3229" priority="1595" stopIfTrue="1" operator="between">
      <formula>5.1</formula>
      <formula>14</formula>
    </cfRule>
    <cfRule type="cellIs" dxfId="3228" priority="1596" stopIfTrue="1" operator="between">
      <formula>0</formula>
      <formula>5</formula>
    </cfRule>
    <cfRule type="containsBlanks" dxfId="3227" priority="1597" stopIfTrue="1">
      <formula>LEN(TRIM(E292))=0</formula>
    </cfRule>
  </conditionalFormatting>
  <conditionalFormatting sqref="E301">
    <cfRule type="containsBlanks" dxfId="3226" priority="1584" stopIfTrue="1">
      <formula>LEN(TRIM(E301))=0</formula>
    </cfRule>
    <cfRule type="cellIs" dxfId="3225" priority="1585" stopIfTrue="1" operator="between">
      <formula>80.1</formula>
      <formula>100</formula>
    </cfRule>
    <cfRule type="cellIs" dxfId="3224" priority="1586" stopIfTrue="1" operator="between">
      <formula>35.1</formula>
      <formula>80</formula>
    </cfRule>
    <cfRule type="cellIs" dxfId="3223" priority="1587" stopIfTrue="1" operator="between">
      <formula>14.1</formula>
      <formula>35</formula>
    </cfRule>
    <cfRule type="cellIs" dxfId="3222" priority="1588" stopIfTrue="1" operator="between">
      <formula>5.1</formula>
      <formula>14</formula>
    </cfRule>
    <cfRule type="cellIs" dxfId="3221" priority="1589" stopIfTrue="1" operator="between">
      <formula>0</formula>
      <formula>5</formula>
    </cfRule>
    <cfRule type="containsBlanks" dxfId="3220" priority="1590" stopIfTrue="1">
      <formula>LEN(TRIM(E301))=0</formula>
    </cfRule>
  </conditionalFormatting>
  <conditionalFormatting sqref="E285">
    <cfRule type="containsBlanks" dxfId="3219" priority="1577" stopIfTrue="1">
      <formula>LEN(TRIM(E285))=0</formula>
    </cfRule>
    <cfRule type="cellIs" dxfId="3218" priority="1578" stopIfTrue="1" operator="between">
      <formula>80.1</formula>
      <formula>100</formula>
    </cfRule>
    <cfRule type="cellIs" dxfId="3217" priority="1579" stopIfTrue="1" operator="between">
      <formula>35.1</formula>
      <formula>80</formula>
    </cfRule>
    <cfRule type="cellIs" dxfId="3216" priority="1580" stopIfTrue="1" operator="between">
      <formula>14.1</formula>
      <formula>35</formula>
    </cfRule>
    <cfRule type="cellIs" dxfId="3215" priority="1581" stopIfTrue="1" operator="between">
      <formula>5.1</formula>
      <formula>14</formula>
    </cfRule>
    <cfRule type="cellIs" dxfId="3214" priority="1582" stopIfTrue="1" operator="between">
      <formula>0</formula>
      <formula>5</formula>
    </cfRule>
    <cfRule type="containsBlanks" dxfId="3213" priority="1583" stopIfTrue="1">
      <formula>LEN(TRIM(E285))=0</formula>
    </cfRule>
  </conditionalFormatting>
  <conditionalFormatting sqref="E300">
    <cfRule type="containsBlanks" dxfId="3212" priority="1570" stopIfTrue="1">
      <formula>LEN(TRIM(E300))=0</formula>
    </cfRule>
    <cfRule type="cellIs" dxfId="3211" priority="1571" stopIfTrue="1" operator="between">
      <formula>80.1</formula>
      <formula>100</formula>
    </cfRule>
    <cfRule type="cellIs" dxfId="3210" priority="1572" stopIfTrue="1" operator="between">
      <formula>35.1</formula>
      <formula>80</formula>
    </cfRule>
    <cfRule type="cellIs" dxfId="3209" priority="1573" stopIfTrue="1" operator="between">
      <formula>14.1</formula>
      <formula>35</formula>
    </cfRule>
    <cfRule type="cellIs" dxfId="3208" priority="1574" stopIfTrue="1" operator="between">
      <formula>5.1</formula>
      <formula>14</formula>
    </cfRule>
    <cfRule type="cellIs" dxfId="3207" priority="1575" stopIfTrue="1" operator="between">
      <formula>0</formula>
      <formula>5</formula>
    </cfRule>
    <cfRule type="containsBlanks" dxfId="3206" priority="1576" stopIfTrue="1">
      <formula>LEN(TRIM(E300))=0</formula>
    </cfRule>
  </conditionalFormatting>
  <conditionalFormatting sqref="E307">
    <cfRule type="containsBlanks" dxfId="3205" priority="1563" stopIfTrue="1">
      <formula>LEN(TRIM(E307))=0</formula>
    </cfRule>
    <cfRule type="cellIs" dxfId="3204" priority="1564" stopIfTrue="1" operator="between">
      <formula>80.1</formula>
      <formula>100</formula>
    </cfRule>
    <cfRule type="cellIs" dxfId="3203" priority="1565" stopIfTrue="1" operator="between">
      <formula>35.1</formula>
      <formula>80</formula>
    </cfRule>
    <cfRule type="cellIs" dxfId="3202" priority="1566" stopIfTrue="1" operator="between">
      <formula>14.1</formula>
      <formula>35</formula>
    </cfRule>
    <cfRule type="cellIs" dxfId="3201" priority="1567" stopIfTrue="1" operator="between">
      <formula>5.1</formula>
      <formula>14</formula>
    </cfRule>
    <cfRule type="cellIs" dxfId="3200" priority="1568" stopIfTrue="1" operator="between">
      <formula>0</formula>
      <formula>5</formula>
    </cfRule>
    <cfRule type="containsBlanks" dxfId="3199" priority="1569" stopIfTrue="1">
      <formula>LEN(TRIM(E307))=0</formula>
    </cfRule>
  </conditionalFormatting>
  <conditionalFormatting sqref="E286">
    <cfRule type="containsBlanks" dxfId="3198" priority="1556" stopIfTrue="1">
      <formula>LEN(TRIM(E286))=0</formula>
    </cfRule>
    <cfRule type="cellIs" dxfId="3197" priority="1557" stopIfTrue="1" operator="between">
      <formula>80.1</formula>
      <formula>100</formula>
    </cfRule>
    <cfRule type="cellIs" dxfId="3196" priority="1558" stopIfTrue="1" operator="between">
      <formula>35.1</formula>
      <formula>80</formula>
    </cfRule>
    <cfRule type="cellIs" dxfId="3195" priority="1559" stopIfTrue="1" operator="between">
      <formula>14.1</formula>
      <formula>35</formula>
    </cfRule>
    <cfRule type="cellIs" dxfId="3194" priority="1560" stopIfTrue="1" operator="between">
      <formula>5.1</formula>
      <formula>14</formula>
    </cfRule>
    <cfRule type="cellIs" dxfId="3193" priority="1561" stopIfTrue="1" operator="between">
      <formula>0</formula>
      <formula>5</formula>
    </cfRule>
    <cfRule type="containsBlanks" dxfId="3192" priority="1562" stopIfTrue="1">
      <formula>LEN(TRIM(E286))=0</formula>
    </cfRule>
  </conditionalFormatting>
  <conditionalFormatting sqref="E288">
    <cfRule type="containsBlanks" dxfId="3191" priority="1549" stopIfTrue="1">
      <formula>LEN(TRIM(E288))=0</formula>
    </cfRule>
    <cfRule type="cellIs" dxfId="3190" priority="1550" stopIfTrue="1" operator="between">
      <formula>80.1</formula>
      <formula>100</formula>
    </cfRule>
    <cfRule type="cellIs" dxfId="3189" priority="1551" stopIfTrue="1" operator="between">
      <formula>35.1</formula>
      <formula>80</formula>
    </cfRule>
    <cfRule type="cellIs" dxfId="3188" priority="1552" stopIfTrue="1" operator="between">
      <formula>14.1</formula>
      <formula>35</formula>
    </cfRule>
    <cfRule type="cellIs" dxfId="3187" priority="1553" stopIfTrue="1" operator="between">
      <formula>5.1</formula>
      <formula>14</formula>
    </cfRule>
    <cfRule type="cellIs" dxfId="3186" priority="1554" stopIfTrue="1" operator="between">
      <formula>0</formula>
      <formula>5</formula>
    </cfRule>
    <cfRule type="containsBlanks" dxfId="3185" priority="1555" stopIfTrue="1">
      <formula>LEN(TRIM(E288))=0</formula>
    </cfRule>
  </conditionalFormatting>
  <conditionalFormatting sqref="E291">
    <cfRule type="containsBlanks" dxfId="3184" priority="1542" stopIfTrue="1">
      <formula>LEN(TRIM(E291))=0</formula>
    </cfRule>
    <cfRule type="cellIs" dxfId="3183" priority="1543" stopIfTrue="1" operator="between">
      <formula>80.1</formula>
      <formula>100</formula>
    </cfRule>
    <cfRule type="cellIs" dxfId="3182" priority="1544" stopIfTrue="1" operator="between">
      <formula>35.1</formula>
      <formula>80</formula>
    </cfRule>
    <cfRule type="cellIs" dxfId="3181" priority="1545" stopIfTrue="1" operator="between">
      <formula>14.1</formula>
      <formula>35</formula>
    </cfRule>
    <cfRule type="cellIs" dxfId="3180" priority="1546" stopIfTrue="1" operator="between">
      <formula>5.1</formula>
      <formula>14</formula>
    </cfRule>
    <cfRule type="cellIs" dxfId="3179" priority="1547" stopIfTrue="1" operator="between">
      <formula>0</formula>
      <formula>5</formula>
    </cfRule>
    <cfRule type="containsBlanks" dxfId="3178" priority="1548" stopIfTrue="1">
      <formula>LEN(TRIM(E291))=0</formula>
    </cfRule>
  </conditionalFormatting>
  <conditionalFormatting sqref="E302">
    <cfRule type="containsBlanks" dxfId="3177" priority="1535" stopIfTrue="1">
      <formula>LEN(TRIM(E302))=0</formula>
    </cfRule>
    <cfRule type="cellIs" dxfId="3176" priority="1536" stopIfTrue="1" operator="between">
      <formula>80.1</formula>
      <formula>100</formula>
    </cfRule>
    <cfRule type="cellIs" dxfId="3175" priority="1537" stopIfTrue="1" operator="between">
      <formula>35.1</formula>
      <formula>80</formula>
    </cfRule>
    <cfRule type="cellIs" dxfId="3174" priority="1538" stopIfTrue="1" operator="between">
      <formula>14.1</formula>
      <formula>35</formula>
    </cfRule>
    <cfRule type="cellIs" dxfId="3173" priority="1539" stopIfTrue="1" operator="between">
      <formula>5.1</formula>
      <formula>14</formula>
    </cfRule>
    <cfRule type="cellIs" dxfId="3172" priority="1540" stopIfTrue="1" operator="between">
      <formula>0</formula>
      <formula>5</formula>
    </cfRule>
    <cfRule type="containsBlanks" dxfId="3171" priority="1541" stopIfTrue="1">
      <formula>LEN(TRIM(E302))=0</formula>
    </cfRule>
  </conditionalFormatting>
  <conditionalFormatting sqref="E299">
    <cfRule type="containsBlanks" dxfId="3170" priority="1528" stopIfTrue="1">
      <formula>LEN(TRIM(E299))=0</formula>
    </cfRule>
    <cfRule type="cellIs" dxfId="3169" priority="1529" stopIfTrue="1" operator="between">
      <formula>80.1</formula>
      <formula>100</formula>
    </cfRule>
    <cfRule type="cellIs" dxfId="3168" priority="1530" stopIfTrue="1" operator="between">
      <formula>35.1</formula>
      <formula>80</formula>
    </cfRule>
    <cfRule type="cellIs" dxfId="3167" priority="1531" stopIfTrue="1" operator="between">
      <formula>14.1</formula>
      <formula>35</formula>
    </cfRule>
    <cfRule type="cellIs" dxfId="3166" priority="1532" stopIfTrue="1" operator="between">
      <formula>5.1</formula>
      <formula>14</formula>
    </cfRule>
    <cfRule type="cellIs" dxfId="3165" priority="1533" stopIfTrue="1" operator="between">
      <formula>0</formula>
      <formula>5</formula>
    </cfRule>
    <cfRule type="containsBlanks" dxfId="3164" priority="1534" stopIfTrue="1">
      <formula>LEN(TRIM(E299))=0</formula>
    </cfRule>
  </conditionalFormatting>
  <conditionalFormatting sqref="E284">
    <cfRule type="containsBlanks" dxfId="3163" priority="1521" stopIfTrue="1">
      <formula>LEN(TRIM(E284))=0</formula>
    </cfRule>
    <cfRule type="cellIs" dxfId="3162" priority="1522" stopIfTrue="1" operator="between">
      <formula>80.1</formula>
      <formula>100</formula>
    </cfRule>
    <cfRule type="cellIs" dxfId="3161" priority="1523" stopIfTrue="1" operator="between">
      <formula>35.1</formula>
      <formula>80</formula>
    </cfRule>
    <cfRule type="cellIs" dxfId="3160" priority="1524" stopIfTrue="1" operator="between">
      <formula>14.1</formula>
      <formula>35</formula>
    </cfRule>
    <cfRule type="cellIs" dxfId="3159" priority="1525" stopIfTrue="1" operator="between">
      <formula>5.1</formula>
      <formula>14</formula>
    </cfRule>
    <cfRule type="cellIs" dxfId="3158" priority="1526" stopIfTrue="1" operator="between">
      <formula>0</formula>
      <formula>5</formula>
    </cfRule>
    <cfRule type="containsBlanks" dxfId="3157" priority="1527" stopIfTrue="1">
      <formula>LEN(TRIM(E284))=0</formula>
    </cfRule>
  </conditionalFormatting>
  <conditionalFormatting sqref="E296">
    <cfRule type="containsBlanks" dxfId="3156" priority="1514" stopIfTrue="1">
      <formula>LEN(TRIM(E296))=0</formula>
    </cfRule>
    <cfRule type="cellIs" dxfId="3155" priority="1515" stopIfTrue="1" operator="between">
      <formula>80.1</formula>
      <formula>100</formula>
    </cfRule>
    <cfRule type="cellIs" dxfId="3154" priority="1516" stopIfTrue="1" operator="between">
      <formula>35.1</formula>
      <formula>80</formula>
    </cfRule>
    <cfRule type="cellIs" dxfId="3153" priority="1517" stopIfTrue="1" operator="between">
      <formula>14.1</formula>
      <formula>35</formula>
    </cfRule>
    <cfRule type="cellIs" dxfId="3152" priority="1518" stopIfTrue="1" operator="between">
      <formula>5.1</formula>
      <formula>14</formula>
    </cfRule>
    <cfRule type="cellIs" dxfId="3151" priority="1519" stopIfTrue="1" operator="between">
      <formula>0</formula>
      <formula>5</formula>
    </cfRule>
    <cfRule type="containsBlanks" dxfId="3150" priority="1520" stopIfTrue="1">
      <formula>LEN(TRIM(E296))=0</formula>
    </cfRule>
  </conditionalFormatting>
  <conditionalFormatting sqref="E298">
    <cfRule type="containsBlanks" dxfId="3149" priority="1507" stopIfTrue="1">
      <formula>LEN(TRIM(E298))=0</formula>
    </cfRule>
    <cfRule type="cellIs" dxfId="3148" priority="1508" stopIfTrue="1" operator="between">
      <formula>80.1</formula>
      <formula>100</formula>
    </cfRule>
    <cfRule type="cellIs" dxfId="3147" priority="1509" stopIfTrue="1" operator="between">
      <formula>35.1</formula>
      <formula>80</formula>
    </cfRule>
    <cfRule type="cellIs" dxfId="3146" priority="1510" stopIfTrue="1" operator="between">
      <formula>14.1</formula>
      <formula>35</formula>
    </cfRule>
    <cfRule type="cellIs" dxfId="3145" priority="1511" stopIfTrue="1" operator="between">
      <formula>5.1</formula>
      <formula>14</formula>
    </cfRule>
    <cfRule type="cellIs" dxfId="3144" priority="1512" stopIfTrue="1" operator="between">
      <formula>0</formula>
      <formula>5</formula>
    </cfRule>
    <cfRule type="containsBlanks" dxfId="3143" priority="1513" stopIfTrue="1">
      <formula>LEN(TRIM(E298))=0</formula>
    </cfRule>
  </conditionalFormatting>
  <conditionalFormatting sqref="E303">
    <cfRule type="containsBlanks" dxfId="3142" priority="1500" stopIfTrue="1">
      <formula>LEN(TRIM(E303))=0</formula>
    </cfRule>
    <cfRule type="cellIs" dxfId="3141" priority="1501" stopIfTrue="1" operator="between">
      <formula>80.1</formula>
      <formula>100</formula>
    </cfRule>
    <cfRule type="cellIs" dxfId="3140" priority="1502" stopIfTrue="1" operator="between">
      <formula>35.1</formula>
      <formula>80</formula>
    </cfRule>
    <cfRule type="cellIs" dxfId="3139" priority="1503" stopIfTrue="1" operator="between">
      <formula>14.1</formula>
      <formula>35</formula>
    </cfRule>
    <cfRule type="cellIs" dxfId="3138" priority="1504" stopIfTrue="1" operator="between">
      <formula>5.1</formula>
      <formula>14</formula>
    </cfRule>
    <cfRule type="cellIs" dxfId="3137" priority="1505" stopIfTrue="1" operator="between">
      <formula>0</formula>
      <formula>5</formula>
    </cfRule>
    <cfRule type="containsBlanks" dxfId="3136" priority="1506" stopIfTrue="1">
      <formula>LEN(TRIM(E303))=0</formula>
    </cfRule>
  </conditionalFormatting>
  <conditionalFormatting sqref="E305">
    <cfRule type="containsBlanks" dxfId="3135" priority="1493" stopIfTrue="1">
      <formula>LEN(TRIM(E305))=0</formula>
    </cfRule>
    <cfRule type="cellIs" dxfId="3134" priority="1494" stopIfTrue="1" operator="between">
      <formula>80.1</formula>
      <formula>100</formula>
    </cfRule>
    <cfRule type="cellIs" dxfId="3133" priority="1495" stopIfTrue="1" operator="between">
      <formula>35.1</formula>
      <formula>80</formula>
    </cfRule>
    <cfRule type="cellIs" dxfId="3132" priority="1496" stopIfTrue="1" operator="between">
      <formula>14.1</formula>
      <formula>35</formula>
    </cfRule>
    <cfRule type="cellIs" dxfId="3131" priority="1497" stopIfTrue="1" operator="between">
      <formula>5.1</formula>
      <formula>14</formula>
    </cfRule>
    <cfRule type="cellIs" dxfId="3130" priority="1498" stopIfTrue="1" operator="between">
      <formula>0</formula>
      <formula>5</formula>
    </cfRule>
    <cfRule type="containsBlanks" dxfId="3129" priority="1499" stopIfTrue="1">
      <formula>LEN(TRIM(E305))=0</formula>
    </cfRule>
  </conditionalFormatting>
  <conditionalFormatting sqref="E304">
    <cfRule type="containsBlanks" dxfId="3128" priority="1486" stopIfTrue="1">
      <formula>LEN(TRIM(E304))=0</formula>
    </cfRule>
    <cfRule type="cellIs" dxfId="3127" priority="1487" stopIfTrue="1" operator="between">
      <formula>80.1</formula>
      <formula>100</formula>
    </cfRule>
    <cfRule type="cellIs" dxfId="3126" priority="1488" stopIfTrue="1" operator="between">
      <formula>35.1</formula>
      <formula>80</formula>
    </cfRule>
    <cfRule type="cellIs" dxfId="3125" priority="1489" stopIfTrue="1" operator="between">
      <formula>14.1</formula>
      <formula>35</formula>
    </cfRule>
    <cfRule type="cellIs" dxfId="3124" priority="1490" stopIfTrue="1" operator="between">
      <formula>5.1</formula>
      <formula>14</formula>
    </cfRule>
    <cfRule type="cellIs" dxfId="3123" priority="1491" stopIfTrue="1" operator="between">
      <formula>0</formula>
      <formula>5</formula>
    </cfRule>
    <cfRule type="containsBlanks" dxfId="3122" priority="1492" stopIfTrue="1">
      <formula>LEN(TRIM(E304))=0</formula>
    </cfRule>
  </conditionalFormatting>
  <conditionalFormatting sqref="E297">
    <cfRule type="containsBlanks" dxfId="3121" priority="1479" stopIfTrue="1">
      <formula>LEN(TRIM(E297))=0</formula>
    </cfRule>
    <cfRule type="cellIs" dxfId="3120" priority="1480" stopIfTrue="1" operator="between">
      <formula>80.1</formula>
      <formula>100</formula>
    </cfRule>
    <cfRule type="cellIs" dxfId="3119" priority="1481" stopIfTrue="1" operator="between">
      <formula>35.1</formula>
      <formula>80</formula>
    </cfRule>
    <cfRule type="cellIs" dxfId="3118" priority="1482" stopIfTrue="1" operator="between">
      <formula>14.1</formula>
      <formula>35</formula>
    </cfRule>
    <cfRule type="cellIs" dxfId="3117" priority="1483" stopIfTrue="1" operator="between">
      <formula>5.1</formula>
      <formula>14</formula>
    </cfRule>
    <cfRule type="cellIs" dxfId="3116" priority="1484" stopIfTrue="1" operator="between">
      <formula>0</formula>
      <formula>5</formula>
    </cfRule>
    <cfRule type="containsBlanks" dxfId="3115" priority="1485" stopIfTrue="1">
      <formula>LEN(TRIM(E297))=0</formula>
    </cfRule>
  </conditionalFormatting>
  <conditionalFormatting sqref="E290">
    <cfRule type="containsBlanks" dxfId="3114" priority="1472" stopIfTrue="1">
      <formula>LEN(TRIM(E290))=0</formula>
    </cfRule>
    <cfRule type="cellIs" dxfId="3113" priority="1473" stopIfTrue="1" operator="between">
      <formula>80.1</formula>
      <formula>100</formula>
    </cfRule>
    <cfRule type="cellIs" dxfId="3112" priority="1474" stopIfTrue="1" operator="between">
      <formula>35.1</formula>
      <formula>80</formula>
    </cfRule>
    <cfRule type="cellIs" dxfId="3111" priority="1475" stopIfTrue="1" operator="between">
      <formula>14.1</formula>
      <formula>35</formula>
    </cfRule>
    <cfRule type="cellIs" dxfId="3110" priority="1476" stopIfTrue="1" operator="between">
      <formula>5.1</formula>
      <formula>14</formula>
    </cfRule>
    <cfRule type="cellIs" dxfId="3109" priority="1477" stopIfTrue="1" operator="between">
      <formula>0</formula>
      <formula>5</formula>
    </cfRule>
    <cfRule type="containsBlanks" dxfId="3108" priority="1478" stopIfTrue="1">
      <formula>LEN(TRIM(E290))=0</formula>
    </cfRule>
  </conditionalFormatting>
  <conditionalFormatting sqref="E309">
    <cfRule type="containsBlanks" dxfId="2875" priority="1233" stopIfTrue="1">
      <formula>LEN(TRIM(E309))=0</formula>
    </cfRule>
    <cfRule type="cellIs" dxfId="2874" priority="1234" stopIfTrue="1" operator="between">
      <formula>80.1</formula>
      <formula>100</formula>
    </cfRule>
    <cfRule type="cellIs" dxfId="2873" priority="1235" stopIfTrue="1" operator="between">
      <formula>35.1</formula>
      <formula>80</formula>
    </cfRule>
    <cfRule type="cellIs" dxfId="2872" priority="1236" stopIfTrue="1" operator="between">
      <formula>14.1</formula>
      <formula>35</formula>
    </cfRule>
    <cfRule type="cellIs" dxfId="2871" priority="1237" stopIfTrue="1" operator="between">
      <formula>5.1</formula>
      <formula>14</formula>
    </cfRule>
    <cfRule type="cellIs" dxfId="2870" priority="1238" stopIfTrue="1" operator="between">
      <formula>0</formula>
      <formula>5</formula>
    </cfRule>
    <cfRule type="containsBlanks" dxfId="2869" priority="1239" stopIfTrue="1">
      <formula>LEN(TRIM(E309))=0</formula>
    </cfRule>
  </conditionalFormatting>
  <conditionalFormatting sqref="E313">
    <cfRule type="containsBlanks" dxfId="2868" priority="1204" stopIfTrue="1">
      <formula>LEN(TRIM(E313))=0</formula>
    </cfRule>
    <cfRule type="cellIs" dxfId="2867" priority="1205" stopIfTrue="1" operator="between">
      <formula>80.1</formula>
      <formula>100</formula>
    </cfRule>
    <cfRule type="cellIs" dxfId="2866" priority="1206" stopIfTrue="1" operator="between">
      <formula>35.1</formula>
      <formula>80</formula>
    </cfRule>
    <cfRule type="cellIs" dxfId="2865" priority="1207" stopIfTrue="1" operator="between">
      <formula>14.1</formula>
      <formula>35</formula>
    </cfRule>
    <cfRule type="cellIs" dxfId="2864" priority="1208" stopIfTrue="1" operator="between">
      <formula>5.1</formula>
      <formula>14</formula>
    </cfRule>
    <cfRule type="cellIs" dxfId="2863" priority="1209" stopIfTrue="1" operator="between">
      <formula>0</formula>
      <formula>5</formula>
    </cfRule>
    <cfRule type="containsBlanks" dxfId="2862" priority="1210" stopIfTrue="1">
      <formula>LEN(TRIM(E313))=0</formula>
    </cfRule>
  </conditionalFormatting>
  <conditionalFormatting sqref="E310">
    <cfRule type="containsBlanks" dxfId="2853" priority="1211" stopIfTrue="1">
      <formula>LEN(TRIM(E310))=0</formula>
    </cfRule>
    <cfRule type="cellIs" dxfId="2852" priority="1212" stopIfTrue="1" operator="between">
      <formula>80.1</formula>
      <formula>100</formula>
    </cfRule>
    <cfRule type="cellIs" dxfId="2851" priority="1213" stopIfTrue="1" operator="between">
      <formula>35.1</formula>
      <formula>80</formula>
    </cfRule>
    <cfRule type="cellIs" dxfId="2850" priority="1214" stopIfTrue="1" operator="between">
      <formula>14.1</formula>
      <formula>35</formula>
    </cfRule>
    <cfRule type="cellIs" dxfId="2849" priority="1215" stopIfTrue="1" operator="between">
      <formula>5.1</formula>
      <formula>14</formula>
    </cfRule>
    <cfRule type="cellIs" dxfId="2848" priority="1216" stopIfTrue="1" operator="between">
      <formula>0</formula>
      <formula>5</formula>
    </cfRule>
    <cfRule type="containsBlanks" dxfId="2847" priority="1217" stopIfTrue="1">
      <formula>LEN(TRIM(E310))=0</formula>
    </cfRule>
  </conditionalFormatting>
  <conditionalFormatting sqref="E311">
    <cfRule type="containsBlanks" dxfId="2831" priority="1189" stopIfTrue="1">
      <formula>LEN(TRIM(E311))=0</formula>
    </cfRule>
    <cfRule type="cellIs" dxfId="2830" priority="1190" stopIfTrue="1" operator="between">
      <formula>80.1</formula>
      <formula>100</formula>
    </cfRule>
    <cfRule type="cellIs" dxfId="2829" priority="1191" stopIfTrue="1" operator="between">
      <formula>35.1</formula>
      <formula>80</formula>
    </cfRule>
    <cfRule type="cellIs" dxfId="2828" priority="1192" stopIfTrue="1" operator="between">
      <formula>14.1</formula>
      <formula>35</formula>
    </cfRule>
    <cfRule type="cellIs" dxfId="2827" priority="1193" stopIfTrue="1" operator="between">
      <formula>5.1</formula>
      <formula>14</formula>
    </cfRule>
    <cfRule type="cellIs" dxfId="2826" priority="1194" stopIfTrue="1" operator="between">
      <formula>0</formula>
      <formula>5</formula>
    </cfRule>
    <cfRule type="containsBlanks" dxfId="2825" priority="1195" stopIfTrue="1">
      <formula>LEN(TRIM(E311))=0</formula>
    </cfRule>
  </conditionalFormatting>
  <conditionalFormatting sqref="E312">
    <cfRule type="containsBlanks" dxfId="2824" priority="1182" stopIfTrue="1">
      <formula>LEN(TRIM(E312))=0</formula>
    </cfRule>
    <cfRule type="cellIs" dxfId="2823" priority="1183" stopIfTrue="1" operator="between">
      <formula>80.1</formula>
      <formula>100</formula>
    </cfRule>
    <cfRule type="cellIs" dxfId="2822" priority="1184" stopIfTrue="1" operator="between">
      <formula>35.1</formula>
      <formula>80</formula>
    </cfRule>
    <cfRule type="cellIs" dxfId="2821" priority="1185" stopIfTrue="1" operator="between">
      <formula>14.1</formula>
      <formula>35</formula>
    </cfRule>
    <cfRule type="cellIs" dxfId="2820" priority="1186" stopIfTrue="1" operator="between">
      <formula>5.1</formula>
      <formula>14</formula>
    </cfRule>
    <cfRule type="cellIs" dxfId="2819" priority="1187" stopIfTrue="1" operator="between">
      <formula>0</formula>
      <formula>5</formula>
    </cfRule>
    <cfRule type="containsBlanks" dxfId="2818" priority="1188" stopIfTrue="1">
      <formula>LEN(TRIM(E312))=0</formula>
    </cfRule>
  </conditionalFormatting>
  <conditionalFormatting sqref="E315">
    <cfRule type="containsBlanks" dxfId="2793" priority="1129" stopIfTrue="1">
      <formula>LEN(TRIM(E315))=0</formula>
    </cfRule>
    <cfRule type="cellIs" dxfId="2792" priority="1130" stopIfTrue="1" operator="between">
      <formula>80.1</formula>
      <formula>100</formula>
    </cfRule>
    <cfRule type="cellIs" dxfId="2791" priority="1131" stopIfTrue="1" operator="between">
      <formula>35.1</formula>
      <formula>80</formula>
    </cfRule>
    <cfRule type="cellIs" dxfId="2790" priority="1132" stopIfTrue="1" operator="between">
      <formula>14.1</formula>
      <formula>35</formula>
    </cfRule>
    <cfRule type="cellIs" dxfId="2789" priority="1133" stopIfTrue="1" operator="between">
      <formula>5.1</formula>
      <formula>14</formula>
    </cfRule>
    <cfRule type="cellIs" dxfId="2788" priority="1134" stopIfTrue="1" operator="between">
      <formula>0</formula>
      <formula>5</formula>
    </cfRule>
    <cfRule type="containsBlanks" dxfId="2787" priority="1135" stopIfTrue="1">
      <formula>LEN(TRIM(E315))=0</formula>
    </cfRule>
  </conditionalFormatting>
  <conditionalFormatting sqref="E314">
    <cfRule type="containsBlanks" dxfId="2778" priority="1136" stopIfTrue="1">
      <formula>LEN(TRIM(E314))=0</formula>
    </cfRule>
    <cfRule type="cellIs" dxfId="2777" priority="1137" stopIfTrue="1" operator="between">
      <formula>80.1</formula>
      <formula>100</formula>
    </cfRule>
    <cfRule type="cellIs" dxfId="2776" priority="1138" stopIfTrue="1" operator="between">
      <formula>35.1</formula>
      <formula>80</formula>
    </cfRule>
    <cfRule type="cellIs" dxfId="2775" priority="1139" stopIfTrue="1" operator="between">
      <formula>14.1</formula>
      <formula>35</formula>
    </cfRule>
    <cfRule type="cellIs" dxfId="2774" priority="1140" stopIfTrue="1" operator="between">
      <formula>5.1</formula>
      <formula>14</formula>
    </cfRule>
    <cfRule type="cellIs" dxfId="2773" priority="1141" stopIfTrue="1" operator="between">
      <formula>0</formula>
      <formula>5</formula>
    </cfRule>
    <cfRule type="containsBlanks" dxfId="2772" priority="1142" stopIfTrue="1">
      <formula>LEN(TRIM(E314))=0</formula>
    </cfRule>
  </conditionalFormatting>
  <conditionalFormatting sqref="E316:E321">
    <cfRule type="containsBlanks" dxfId="2764" priority="1122" stopIfTrue="1">
      <formula>LEN(TRIM(E316))=0</formula>
    </cfRule>
    <cfRule type="cellIs" dxfId="2763" priority="1123" stopIfTrue="1" operator="between">
      <formula>80.1</formula>
      <formula>100</formula>
    </cfRule>
    <cfRule type="cellIs" dxfId="2762" priority="1124" stopIfTrue="1" operator="between">
      <formula>35.1</formula>
      <formula>80</formula>
    </cfRule>
    <cfRule type="cellIs" dxfId="2761" priority="1125" stopIfTrue="1" operator="between">
      <formula>14.1</formula>
      <formula>35</formula>
    </cfRule>
    <cfRule type="cellIs" dxfId="2760" priority="1126" stopIfTrue="1" operator="between">
      <formula>5.1</formula>
      <formula>14</formula>
    </cfRule>
    <cfRule type="cellIs" dxfId="2759" priority="1127" stopIfTrue="1" operator="between">
      <formula>0</formula>
      <formula>5</formula>
    </cfRule>
    <cfRule type="containsBlanks" dxfId="2758" priority="1128" stopIfTrue="1">
      <formula>LEN(TRIM(E316))=0</formula>
    </cfRule>
  </conditionalFormatting>
  <conditionalFormatting sqref="E322">
    <cfRule type="containsBlanks" dxfId="2757" priority="1093" stopIfTrue="1">
      <formula>LEN(TRIM(E322))=0</formula>
    </cfRule>
    <cfRule type="cellIs" dxfId="2756" priority="1094" stopIfTrue="1" operator="between">
      <formula>80.1</formula>
      <formula>100</formula>
    </cfRule>
    <cfRule type="cellIs" dxfId="2755" priority="1095" stopIfTrue="1" operator="between">
      <formula>35.1</formula>
      <formula>80</formula>
    </cfRule>
    <cfRule type="cellIs" dxfId="2754" priority="1096" stopIfTrue="1" operator="between">
      <formula>14.1</formula>
      <formula>35</formula>
    </cfRule>
    <cfRule type="cellIs" dxfId="2753" priority="1097" stopIfTrue="1" operator="between">
      <formula>5.1</formula>
      <formula>14</formula>
    </cfRule>
    <cfRule type="cellIs" dxfId="2752" priority="1098" stopIfTrue="1" operator="between">
      <formula>0</formula>
      <formula>5</formula>
    </cfRule>
    <cfRule type="containsBlanks" dxfId="2751" priority="1099" stopIfTrue="1">
      <formula>LEN(TRIM(E322))=0</formula>
    </cfRule>
  </conditionalFormatting>
  <conditionalFormatting sqref="E336">
    <cfRule type="containsBlanks" dxfId="2705" priority="1069" stopIfTrue="1">
      <formula>LEN(TRIM(E336))=0</formula>
    </cfRule>
    <cfRule type="cellIs" dxfId="2704" priority="1070" stopIfTrue="1" operator="between">
      <formula>80.1</formula>
      <formula>100</formula>
    </cfRule>
    <cfRule type="cellIs" dxfId="2703" priority="1071" stopIfTrue="1" operator="between">
      <formula>35.1</formula>
      <formula>80</formula>
    </cfRule>
    <cfRule type="cellIs" dxfId="2702" priority="1072" stopIfTrue="1" operator="between">
      <formula>14.1</formula>
      <formula>35</formula>
    </cfRule>
    <cfRule type="cellIs" dxfId="2701" priority="1073" stopIfTrue="1" operator="between">
      <formula>5.1</formula>
      <formula>14</formula>
    </cfRule>
    <cfRule type="cellIs" dxfId="2700" priority="1074" stopIfTrue="1" operator="between">
      <formula>0</formula>
      <formula>5</formula>
    </cfRule>
    <cfRule type="containsBlanks" dxfId="2699" priority="1075" stopIfTrue="1">
      <formula>LEN(TRIM(E336))=0</formula>
    </cfRule>
  </conditionalFormatting>
  <conditionalFormatting sqref="E337:E348">
    <cfRule type="containsBlanks" dxfId="2690" priority="1054" stopIfTrue="1">
      <formula>LEN(TRIM(E337))=0</formula>
    </cfRule>
    <cfRule type="cellIs" dxfId="2689" priority="1055" stopIfTrue="1" operator="between">
      <formula>80.1</formula>
      <formula>100</formula>
    </cfRule>
    <cfRule type="cellIs" dxfId="2688" priority="1056" stopIfTrue="1" operator="between">
      <formula>35.1</formula>
      <formula>80</formula>
    </cfRule>
    <cfRule type="cellIs" dxfId="2687" priority="1057" stopIfTrue="1" operator="between">
      <formula>14.1</formula>
      <formula>35</formula>
    </cfRule>
    <cfRule type="cellIs" dxfId="2686" priority="1058" stopIfTrue="1" operator="between">
      <formula>5.1</formula>
      <formula>14</formula>
    </cfRule>
    <cfRule type="cellIs" dxfId="2685" priority="1059" stopIfTrue="1" operator="between">
      <formula>0</formula>
      <formula>5</formula>
    </cfRule>
    <cfRule type="containsBlanks" dxfId="2684" priority="1060" stopIfTrue="1">
      <formula>LEN(TRIM(E337))=0</formula>
    </cfRule>
  </conditionalFormatting>
  <conditionalFormatting sqref="E349:E354">
    <cfRule type="containsBlanks" dxfId="2675" priority="1039" stopIfTrue="1">
      <formula>LEN(TRIM(E349))=0</formula>
    </cfRule>
    <cfRule type="cellIs" dxfId="2674" priority="1040" stopIfTrue="1" operator="between">
      <formula>80.1</formula>
      <formula>100</formula>
    </cfRule>
    <cfRule type="cellIs" dxfId="2673" priority="1041" stopIfTrue="1" operator="between">
      <formula>35.1</formula>
      <formula>80</formula>
    </cfRule>
    <cfRule type="cellIs" dxfId="2672" priority="1042" stopIfTrue="1" operator="between">
      <formula>14.1</formula>
      <formula>35</formula>
    </cfRule>
    <cfRule type="cellIs" dxfId="2671" priority="1043" stopIfTrue="1" operator="between">
      <formula>5.1</formula>
      <formula>14</formula>
    </cfRule>
    <cfRule type="cellIs" dxfId="2670" priority="1044" stopIfTrue="1" operator="between">
      <formula>0</formula>
      <formula>5</formula>
    </cfRule>
    <cfRule type="containsBlanks" dxfId="2669" priority="1045" stopIfTrue="1">
      <formula>LEN(TRIM(E349))=0</formula>
    </cfRule>
  </conditionalFormatting>
  <conditionalFormatting sqref="E355:E357">
    <cfRule type="containsBlanks" dxfId="2660" priority="1024" stopIfTrue="1">
      <formula>LEN(TRIM(E355))=0</formula>
    </cfRule>
    <cfRule type="cellIs" dxfId="2659" priority="1025" stopIfTrue="1" operator="between">
      <formula>80.1</formula>
      <formula>100</formula>
    </cfRule>
    <cfRule type="cellIs" dxfId="2658" priority="1026" stopIfTrue="1" operator="between">
      <formula>35.1</formula>
      <formula>80</formula>
    </cfRule>
    <cfRule type="cellIs" dxfId="2657" priority="1027" stopIfTrue="1" operator="between">
      <formula>14.1</formula>
      <formula>35</formula>
    </cfRule>
    <cfRule type="cellIs" dxfId="2656" priority="1028" stopIfTrue="1" operator="between">
      <formula>5.1</formula>
      <formula>14</formula>
    </cfRule>
    <cfRule type="cellIs" dxfId="2655" priority="1029" stopIfTrue="1" operator="between">
      <formula>0</formula>
      <formula>5</formula>
    </cfRule>
    <cfRule type="containsBlanks" dxfId="2654" priority="1030" stopIfTrue="1">
      <formula>LEN(TRIM(E355))=0</formula>
    </cfRule>
  </conditionalFormatting>
  <conditionalFormatting sqref="E436:E444">
    <cfRule type="containsBlanks" dxfId="2651" priority="1009" stopIfTrue="1">
      <formula>LEN(TRIM(E436))=0</formula>
    </cfRule>
    <cfRule type="cellIs" dxfId="2650" priority="1010" stopIfTrue="1" operator="between">
      <formula>80.1</formula>
      <formula>100</formula>
    </cfRule>
    <cfRule type="cellIs" dxfId="2649" priority="1011" stopIfTrue="1" operator="between">
      <formula>35.1</formula>
      <formula>80</formula>
    </cfRule>
    <cfRule type="cellIs" dxfId="2648" priority="1012" stopIfTrue="1" operator="between">
      <formula>14.1</formula>
      <formula>35</formula>
    </cfRule>
    <cfRule type="cellIs" dxfId="2647" priority="1013" stopIfTrue="1" operator="between">
      <formula>5.1</formula>
      <formula>14</formula>
    </cfRule>
    <cfRule type="cellIs" dxfId="2646" priority="1014" stopIfTrue="1" operator="between">
      <formula>0</formula>
      <formula>5</formula>
    </cfRule>
    <cfRule type="containsBlanks" dxfId="2645" priority="1015" stopIfTrue="1">
      <formula>LEN(TRIM(E436))=0</formula>
    </cfRule>
  </conditionalFormatting>
  <conditionalFormatting sqref="E445:E467">
    <cfRule type="containsBlanks" dxfId="2636" priority="994" stopIfTrue="1">
      <formula>LEN(TRIM(E445))=0</formula>
    </cfRule>
    <cfRule type="cellIs" dxfId="2635" priority="995" stopIfTrue="1" operator="between">
      <formula>80.1</formula>
      <formula>100</formula>
    </cfRule>
    <cfRule type="cellIs" dxfId="2634" priority="996" stopIfTrue="1" operator="between">
      <formula>35.1</formula>
      <formula>80</formula>
    </cfRule>
    <cfRule type="cellIs" dxfId="2633" priority="997" stopIfTrue="1" operator="between">
      <formula>14.1</formula>
      <formula>35</formula>
    </cfRule>
    <cfRule type="cellIs" dxfId="2632" priority="998" stopIfTrue="1" operator="between">
      <formula>5.1</formula>
      <formula>14</formula>
    </cfRule>
    <cfRule type="cellIs" dxfId="2631" priority="999" stopIfTrue="1" operator="between">
      <formula>0</formula>
      <formula>5</formula>
    </cfRule>
    <cfRule type="containsBlanks" dxfId="2630" priority="1000" stopIfTrue="1">
      <formula>LEN(TRIM(E445))=0</formula>
    </cfRule>
  </conditionalFormatting>
  <conditionalFormatting sqref="E495:E496">
    <cfRule type="cellIs" dxfId="2607" priority="967" stopIfTrue="1" operator="between">
      <formula>79.1</formula>
      <formula>100</formula>
    </cfRule>
    <cfRule type="cellIs" dxfId="2606" priority="968" stopIfTrue="1" operator="between">
      <formula>34.1</formula>
      <formula>79</formula>
    </cfRule>
    <cfRule type="cellIs" dxfId="2605" priority="969" stopIfTrue="1" operator="between">
      <formula>13.1</formula>
      <formula>34</formula>
    </cfRule>
    <cfRule type="cellIs" dxfId="2604" priority="970" stopIfTrue="1" operator="between">
      <formula>5.1</formula>
      <formula>13</formula>
    </cfRule>
    <cfRule type="cellIs" dxfId="2603" priority="971" stopIfTrue="1" operator="between">
      <formula>0</formula>
      <formula>5</formula>
    </cfRule>
  </conditionalFormatting>
  <conditionalFormatting sqref="E497:E507 E509:E510">
    <cfRule type="containsBlanks" dxfId="2565" priority="923" stopIfTrue="1">
      <formula>LEN(TRIM(E497))=0</formula>
    </cfRule>
    <cfRule type="cellIs" dxfId="2564" priority="924" stopIfTrue="1" operator="between">
      <formula>80.1</formula>
      <formula>100</formula>
    </cfRule>
    <cfRule type="cellIs" dxfId="2563" priority="925" stopIfTrue="1" operator="between">
      <formula>35.1</formula>
      <formula>80</formula>
    </cfRule>
    <cfRule type="cellIs" dxfId="2562" priority="926" stopIfTrue="1" operator="between">
      <formula>14.1</formula>
      <formula>35</formula>
    </cfRule>
    <cfRule type="cellIs" dxfId="2561" priority="927" stopIfTrue="1" operator="between">
      <formula>5.1</formula>
      <formula>14</formula>
    </cfRule>
    <cfRule type="cellIs" dxfId="2560" priority="928" stopIfTrue="1" operator="between">
      <formula>0</formula>
      <formula>5</formula>
    </cfRule>
    <cfRule type="containsBlanks" dxfId="2559" priority="929" stopIfTrue="1">
      <formula>LEN(TRIM(E497))=0</formula>
    </cfRule>
  </conditionalFormatting>
  <conditionalFormatting sqref="E508">
    <cfRule type="containsBlanks" dxfId="2558" priority="916" stopIfTrue="1">
      <formula>LEN(TRIM(E508))=0</formula>
    </cfRule>
    <cfRule type="cellIs" dxfId="2557" priority="917" stopIfTrue="1" operator="between">
      <formula>80.1</formula>
      <formula>100</formula>
    </cfRule>
    <cfRule type="cellIs" dxfId="2556" priority="918" stopIfTrue="1" operator="between">
      <formula>35.1</formula>
      <formula>80</formula>
    </cfRule>
    <cfRule type="cellIs" dxfId="2555" priority="919" stopIfTrue="1" operator="between">
      <formula>14.1</formula>
      <formula>35</formula>
    </cfRule>
    <cfRule type="cellIs" dxfId="2554" priority="920" stopIfTrue="1" operator="between">
      <formula>5.1</formula>
      <formula>14</formula>
    </cfRule>
    <cfRule type="cellIs" dxfId="2553" priority="921" stopIfTrue="1" operator="between">
      <formula>0</formula>
      <formula>5</formula>
    </cfRule>
    <cfRule type="containsBlanks" dxfId="2552" priority="922" stopIfTrue="1">
      <formula>LEN(TRIM(E508))=0</formula>
    </cfRule>
  </conditionalFormatting>
  <conditionalFormatting sqref="E513">
    <cfRule type="containsBlanks" dxfId="2438" priority="796" stopIfTrue="1">
      <formula>LEN(TRIM(E513))=0</formula>
    </cfRule>
    <cfRule type="cellIs" dxfId="2437" priority="797" stopIfTrue="1" operator="between">
      <formula>80.1</formula>
      <formula>100</formula>
    </cfRule>
    <cfRule type="cellIs" dxfId="2436" priority="798" stopIfTrue="1" operator="between">
      <formula>35.1</formula>
      <formula>80</formula>
    </cfRule>
    <cfRule type="cellIs" dxfId="2435" priority="799" stopIfTrue="1" operator="between">
      <formula>14.1</formula>
      <formula>35</formula>
    </cfRule>
    <cfRule type="cellIs" dxfId="2434" priority="800" stopIfTrue="1" operator="between">
      <formula>5.1</formula>
      <formula>14</formula>
    </cfRule>
    <cfRule type="cellIs" dxfId="2433" priority="801" stopIfTrue="1" operator="between">
      <formula>0</formula>
      <formula>5</formula>
    </cfRule>
    <cfRule type="containsBlanks" dxfId="2432" priority="802" stopIfTrue="1">
      <formula>LEN(TRIM(E513))=0</formula>
    </cfRule>
  </conditionalFormatting>
  <conditionalFormatting sqref="E514">
    <cfRule type="containsBlanks" dxfId="2431" priority="789" stopIfTrue="1">
      <formula>LEN(TRIM(E514))=0</formula>
    </cfRule>
    <cfRule type="cellIs" dxfId="2430" priority="790" stopIfTrue="1" operator="between">
      <formula>80.1</formula>
      <formula>100</formula>
    </cfRule>
    <cfRule type="cellIs" dxfId="2429" priority="791" stopIfTrue="1" operator="between">
      <formula>35.1</formula>
      <formula>80</formula>
    </cfRule>
    <cfRule type="cellIs" dxfId="2428" priority="792" stopIfTrue="1" operator="between">
      <formula>14.1</formula>
      <formula>35</formula>
    </cfRule>
    <cfRule type="cellIs" dxfId="2427" priority="793" stopIfTrue="1" operator="between">
      <formula>5.1</formula>
      <formula>14</formula>
    </cfRule>
    <cfRule type="cellIs" dxfId="2426" priority="794" stopIfTrue="1" operator="between">
      <formula>0</formula>
      <formula>5</formula>
    </cfRule>
    <cfRule type="containsBlanks" dxfId="2425" priority="795" stopIfTrue="1">
      <formula>LEN(TRIM(E514))=0</formula>
    </cfRule>
  </conditionalFormatting>
  <conditionalFormatting sqref="E511">
    <cfRule type="containsBlanks" dxfId="2424" priority="782" stopIfTrue="1">
      <formula>LEN(TRIM(E511))=0</formula>
    </cfRule>
    <cfRule type="cellIs" dxfId="2423" priority="783" stopIfTrue="1" operator="between">
      <formula>80.1</formula>
      <formula>100</formula>
    </cfRule>
    <cfRule type="cellIs" dxfId="2422" priority="784" stopIfTrue="1" operator="between">
      <formula>35.1</formula>
      <formula>80</formula>
    </cfRule>
    <cfRule type="cellIs" dxfId="2421" priority="785" stopIfTrue="1" operator="between">
      <formula>14.1</formula>
      <formula>35</formula>
    </cfRule>
    <cfRule type="cellIs" dxfId="2420" priority="786" stopIfTrue="1" operator="between">
      <formula>5.1</formula>
      <formula>14</formula>
    </cfRule>
    <cfRule type="cellIs" dxfId="2419" priority="787" stopIfTrue="1" operator="between">
      <formula>0</formula>
      <formula>5</formula>
    </cfRule>
    <cfRule type="containsBlanks" dxfId="2418" priority="788" stopIfTrue="1">
      <formula>LEN(TRIM(E511))=0</formula>
    </cfRule>
  </conditionalFormatting>
  <conditionalFormatting sqref="E515">
    <cfRule type="containsBlanks" dxfId="2417" priority="775" stopIfTrue="1">
      <formula>LEN(TRIM(E515))=0</formula>
    </cfRule>
    <cfRule type="cellIs" dxfId="2416" priority="776" stopIfTrue="1" operator="between">
      <formula>80.1</formula>
      <formula>100</formula>
    </cfRule>
    <cfRule type="cellIs" dxfId="2415" priority="777" stopIfTrue="1" operator="between">
      <formula>35.1</formula>
      <formula>80</formula>
    </cfRule>
    <cfRule type="cellIs" dxfId="2414" priority="778" stopIfTrue="1" operator="between">
      <formula>14.1</formula>
      <formula>35</formula>
    </cfRule>
    <cfRule type="cellIs" dxfId="2413" priority="779" stopIfTrue="1" operator="between">
      <formula>5.1</formula>
      <formula>14</formula>
    </cfRule>
    <cfRule type="cellIs" dxfId="2412" priority="780" stopIfTrue="1" operator="between">
      <formula>0</formula>
      <formula>5</formula>
    </cfRule>
    <cfRule type="containsBlanks" dxfId="2411" priority="781" stopIfTrue="1">
      <formula>LEN(TRIM(E515))=0</formula>
    </cfRule>
  </conditionalFormatting>
  <conditionalFormatting sqref="E517">
    <cfRule type="containsBlanks" dxfId="2410" priority="768" stopIfTrue="1">
      <formula>LEN(TRIM(E517))=0</formula>
    </cfRule>
    <cfRule type="cellIs" dxfId="2409" priority="769" stopIfTrue="1" operator="between">
      <formula>80.1</formula>
      <formula>100</formula>
    </cfRule>
    <cfRule type="cellIs" dxfId="2408" priority="770" stopIfTrue="1" operator="between">
      <formula>35.1</formula>
      <formula>80</formula>
    </cfRule>
    <cfRule type="cellIs" dxfId="2407" priority="771" stopIfTrue="1" operator="between">
      <formula>14.1</formula>
      <formula>35</formula>
    </cfRule>
    <cfRule type="cellIs" dxfId="2406" priority="772" stopIfTrue="1" operator="between">
      <formula>5.1</formula>
      <formula>14</formula>
    </cfRule>
    <cfRule type="cellIs" dxfId="2405" priority="773" stopIfTrue="1" operator="between">
      <formula>0</formula>
      <formula>5</formula>
    </cfRule>
    <cfRule type="containsBlanks" dxfId="2404" priority="774" stopIfTrue="1">
      <formula>LEN(TRIM(E517))=0</formula>
    </cfRule>
  </conditionalFormatting>
  <conditionalFormatting sqref="E512">
    <cfRule type="containsBlanks" dxfId="2403" priority="761" stopIfTrue="1">
      <formula>LEN(TRIM(E512))=0</formula>
    </cfRule>
    <cfRule type="cellIs" dxfId="2402" priority="762" stopIfTrue="1" operator="between">
      <formula>80.1</formula>
      <formula>100</formula>
    </cfRule>
    <cfRule type="cellIs" dxfId="2401" priority="763" stopIfTrue="1" operator="between">
      <formula>35.1</formula>
      <formula>80</formula>
    </cfRule>
    <cfRule type="cellIs" dxfId="2400" priority="764" stopIfTrue="1" operator="between">
      <formula>14.1</formula>
      <formula>35</formula>
    </cfRule>
    <cfRule type="cellIs" dxfId="2399" priority="765" stopIfTrue="1" operator="between">
      <formula>5.1</formula>
      <formula>14</formula>
    </cfRule>
    <cfRule type="cellIs" dxfId="2398" priority="766" stopIfTrue="1" operator="between">
      <formula>0</formula>
      <formula>5</formula>
    </cfRule>
    <cfRule type="containsBlanks" dxfId="2397" priority="767" stopIfTrue="1">
      <formula>LEN(TRIM(E512))=0</formula>
    </cfRule>
  </conditionalFormatting>
  <conditionalFormatting sqref="E516">
    <cfRule type="containsBlanks" dxfId="2396" priority="754" stopIfTrue="1">
      <formula>LEN(TRIM(E516))=0</formula>
    </cfRule>
    <cfRule type="cellIs" dxfId="2395" priority="755" stopIfTrue="1" operator="between">
      <formula>80.1</formula>
      <formula>100</formula>
    </cfRule>
    <cfRule type="cellIs" dxfId="2394" priority="756" stopIfTrue="1" operator="between">
      <formula>35.1</formula>
      <formula>80</formula>
    </cfRule>
    <cfRule type="cellIs" dxfId="2393" priority="757" stopIfTrue="1" operator="between">
      <formula>14.1</formula>
      <formula>35</formula>
    </cfRule>
    <cfRule type="cellIs" dxfId="2392" priority="758" stopIfTrue="1" operator="between">
      <formula>5.1</formula>
      <formula>14</formula>
    </cfRule>
    <cfRule type="cellIs" dxfId="2391" priority="759" stopIfTrue="1" operator="between">
      <formula>0</formula>
      <formula>5</formula>
    </cfRule>
    <cfRule type="containsBlanks" dxfId="2390" priority="760" stopIfTrue="1">
      <formula>LEN(TRIM(E516))=0</formula>
    </cfRule>
  </conditionalFormatting>
  <conditionalFormatting sqref="E520">
    <cfRule type="containsBlanks" dxfId="2389" priority="747" stopIfTrue="1">
      <formula>LEN(TRIM(E520))=0</formula>
    </cfRule>
    <cfRule type="cellIs" dxfId="2388" priority="748" stopIfTrue="1" operator="between">
      <formula>80.1</formula>
      <formula>100</formula>
    </cfRule>
    <cfRule type="cellIs" dxfId="2387" priority="749" stopIfTrue="1" operator="between">
      <formula>35.1</formula>
      <formula>80</formula>
    </cfRule>
    <cfRule type="cellIs" dxfId="2386" priority="750" stopIfTrue="1" operator="between">
      <formula>14.1</formula>
      <formula>35</formula>
    </cfRule>
    <cfRule type="cellIs" dxfId="2385" priority="751" stopIfTrue="1" operator="between">
      <formula>5.1</formula>
      <formula>14</formula>
    </cfRule>
    <cfRule type="cellIs" dxfId="2384" priority="752" stopIfTrue="1" operator="between">
      <formula>0</formula>
      <formula>5</formula>
    </cfRule>
    <cfRule type="containsBlanks" dxfId="2383" priority="753" stopIfTrue="1">
      <formula>LEN(TRIM(E520))=0</formula>
    </cfRule>
  </conditionalFormatting>
  <conditionalFormatting sqref="E521">
    <cfRule type="containsBlanks" dxfId="2382" priority="740" stopIfTrue="1">
      <formula>LEN(TRIM(E521))=0</formula>
    </cfRule>
    <cfRule type="cellIs" dxfId="2381" priority="741" stopIfTrue="1" operator="between">
      <formula>80.1</formula>
      <formula>100</formula>
    </cfRule>
    <cfRule type="cellIs" dxfId="2380" priority="742" stopIfTrue="1" operator="between">
      <formula>35.1</formula>
      <formula>80</formula>
    </cfRule>
    <cfRule type="cellIs" dxfId="2379" priority="743" stopIfTrue="1" operator="between">
      <formula>14.1</formula>
      <formula>35</formula>
    </cfRule>
    <cfRule type="cellIs" dxfId="2378" priority="744" stopIfTrue="1" operator="between">
      <formula>5.1</formula>
      <formula>14</formula>
    </cfRule>
    <cfRule type="cellIs" dxfId="2377" priority="745" stopIfTrue="1" operator="between">
      <formula>0</formula>
      <formula>5</formula>
    </cfRule>
    <cfRule type="containsBlanks" dxfId="2376" priority="746" stopIfTrue="1">
      <formula>LEN(TRIM(E521))=0</formula>
    </cfRule>
  </conditionalFormatting>
  <conditionalFormatting sqref="E518">
    <cfRule type="containsBlanks" dxfId="2375" priority="733" stopIfTrue="1">
      <formula>LEN(TRIM(E518))=0</formula>
    </cfRule>
    <cfRule type="cellIs" dxfId="2374" priority="734" stopIfTrue="1" operator="between">
      <formula>80.1</formula>
      <formula>100</formula>
    </cfRule>
    <cfRule type="cellIs" dxfId="2373" priority="735" stopIfTrue="1" operator="between">
      <formula>35.1</formula>
      <formula>80</formula>
    </cfRule>
    <cfRule type="cellIs" dxfId="2372" priority="736" stopIfTrue="1" operator="between">
      <formula>14.1</formula>
      <formula>35</formula>
    </cfRule>
    <cfRule type="cellIs" dxfId="2371" priority="737" stopIfTrue="1" operator="between">
      <formula>5.1</formula>
      <formula>14</formula>
    </cfRule>
    <cfRule type="cellIs" dxfId="2370" priority="738" stopIfTrue="1" operator="between">
      <formula>0</formula>
      <formula>5</formula>
    </cfRule>
    <cfRule type="containsBlanks" dxfId="2369" priority="739" stopIfTrue="1">
      <formula>LEN(TRIM(E518))=0</formula>
    </cfRule>
  </conditionalFormatting>
  <conditionalFormatting sqref="E519">
    <cfRule type="containsBlanks" dxfId="2368" priority="726" stopIfTrue="1">
      <formula>LEN(TRIM(E519))=0</formula>
    </cfRule>
    <cfRule type="cellIs" dxfId="2367" priority="727" stopIfTrue="1" operator="between">
      <formula>80.1</formula>
      <formula>100</formula>
    </cfRule>
    <cfRule type="cellIs" dxfId="2366" priority="728" stopIfTrue="1" operator="between">
      <formula>35.1</formula>
      <formula>80</formula>
    </cfRule>
    <cfRule type="cellIs" dxfId="2365" priority="729" stopIfTrue="1" operator="between">
      <formula>14.1</formula>
      <formula>35</formula>
    </cfRule>
    <cfRule type="cellIs" dxfId="2364" priority="730" stopIfTrue="1" operator="between">
      <formula>5.1</formula>
      <formula>14</formula>
    </cfRule>
    <cfRule type="cellIs" dxfId="2363" priority="731" stopIfTrue="1" operator="between">
      <formula>0</formula>
      <formula>5</formula>
    </cfRule>
    <cfRule type="containsBlanks" dxfId="2362" priority="732" stopIfTrue="1">
      <formula>LEN(TRIM(E519))=0</formula>
    </cfRule>
  </conditionalFormatting>
  <conditionalFormatting sqref="E406">
    <cfRule type="containsBlanks" dxfId="2344" priority="702" stopIfTrue="1">
      <formula>LEN(TRIM(E406))=0</formula>
    </cfRule>
    <cfRule type="cellIs" dxfId="2343" priority="703" stopIfTrue="1" operator="between">
      <formula>80.1</formula>
      <formula>100</formula>
    </cfRule>
    <cfRule type="cellIs" dxfId="2342" priority="704" stopIfTrue="1" operator="between">
      <formula>35.1</formula>
      <formula>80</formula>
    </cfRule>
    <cfRule type="cellIs" dxfId="2341" priority="705" stopIfTrue="1" operator="between">
      <formula>14.1</formula>
      <formula>35</formula>
    </cfRule>
    <cfRule type="cellIs" dxfId="2340" priority="706" stopIfTrue="1" operator="between">
      <formula>5.1</formula>
      <formula>14</formula>
    </cfRule>
    <cfRule type="cellIs" dxfId="2339" priority="707" stopIfTrue="1" operator="between">
      <formula>0</formula>
      <formula>5</formula>
    </cfRule>
    <cfRule type="containsBlanks" dxfId="2338" priority="708" stopIfTrue="1">
      <formula>LEN(TRIM(E406))=0</formula>
    </cfRule>
  </conditionalFormatting>
  <conditionalFormatting sqref="E407">
    <cfRule type="containsBlanks" dxfId="2331" priority="689" stopIfTrue="1">
      <formula>LEN(TRIM(E407))=0</formula>
    </cfRule>
    <cfRule type="cellIs" dxfId="2330" priority="690" stopIfTrue="1" operator="between">
      <formula>79.1</formula>
      <formula>100</formula>
    </cfRule>
    <cfRule type="cellIs" dxfId="2329" priority="691" stopIfTrue="1" operator="between">
      <formula>34.1</formula>
      <formula>79</formula>
    </cfRule>
    <cfRule type="cellIs" dxfId="2328" priority="692" stopIfTrue="1" operator="between">
      <formula>13.1</formula>
      <formula>34</formula>
    </cfRule>
    <cfRule type="cellIs" dxfId="2327" priority="693" stopIfTrue="1" operator="between">
      <formula>5.1</formula>
      <formula>13</formula>
    </cfRule>
    <cfRule type="cellIs" dxfId="2326" priority="694" stopIfTrue="1" operator="between">
      <formula>0</formula>
      <formula>5</formula>
    </cfRule>
    <cfRule type="containsBlanks" dxfId="2325" priority="695" stopIfTrue="1">
      <formula>LEN(TRIM(E407))=0</formula>
    </cfRule>
  </conditionalFormatting>
  <conditionalFormatting sqref="E410">
    <cfRule type="containsBlanks" dxfId="2303" priority="661" stopIfTrue="1">
      <formula>LEN(TRIM(E410))=0</formula>
    </cfRule>
    <cfRule type="cellIs" dxfId="2302" priority="662" stopIfTrue="1" operator="between">
      <formula>79.1</formula>
      <formula>100</formula>
    </cfRule>
    <cfRule type="cellIs" dxfId="2301" priority="663" stopIfTrue="1" operator="between">
      <formula>34.1</formula>
      <formula>79</formula>
    </cfRule>
    <cfRule type="cellIs" dxfId="2300" priority="664" stopIfTrue="1" operator="between">
      <formula>13.1</formula>
      <formula>34</formula>
    </cfRule>
    <cfRule type="cellIs" dxfId="2299" priority="665" stopIfTrue="1" operator="between">
      <formula>5.1</formula>
      <formula>13</formula>
    </cfRule>
    <cfRule type="cellIs" dxfId="2298" priority="666" stopIfTrue="1" operator="between">
      <formula>0</formula>
      <formula>5</formula>
    </cfRule>
    <cfRule type="containsBlanks" dxfId="2297" priority="667" stopIfTrue="1">
      <formula>LEN(TRIM(E410))=0</formula>
    </cfRule>
  </conditionalFormatting>
  <conditionalFormatting sqref="E409">
    <cfRule type="containsBlanks" dxfId="2296" priority="654" stopIfTrue="1">
      <formula>LEN(TRIM(E409))=0</formula>
    </cfRule>
    <cfRule type="cellIs" dxfId="2295" priority="655" stopIfTrue="1" operator="between">
      <formula>79.1</formula>
      <formula>100</formula>
    </cfRule>
    <cfRule type="cellIs" dxfId="2294" priority="656" stopIfTrue="1" operator="between">
      <formula>34.1</formula>
      <formula>79</formula>
    </cfRule>
    <cfRule type="cellIs" dxfId="2293" priority="657" stopIfTrue="1" operator="between">
      <formula>13.1</formula>
      <formula>34</formula>
    </cfRule>
    <cfRule type="cellIs" dxfId="2292" priority="658" stopIfTrue="1" operator="between">
      <formula>5.1</formula>
      <formula>13</formula>
    </cfRule>
    <cfRule type="cellIs" dxfId="2291" priority="659" stopIfTrue="1" operator="between">
      <formula>0</formula>
      <formula>5</formula>
    </cfRule>
    <cfRule type="containsBlanks" dxfId="2290" priority="660" stopIfTrue="1">
      <formula>LEN(TRIM(E409))=0</formula>
    </cfRule>
  </conditionalFormatting>
  <conditionalFormatting sqref="E408">
    <cfRule type="containsBlanks" dxfId="2289" priority="647" stopIfTrue="1">
      <formula>LEN(TRIM(E408))=0</formula>
    </cfRule>
    <cfRule type="cellIs" dxfId="2288" priority="648" stopIfTrue="1" operator="between">
      <formula>79.1</formula>
      <formula>100</formula>
    </cfRule>
    <cfRule type="cellIs" dxfId="2287" priority="649" stopIfTrue="1" operator="between">
      <formula>34.1</formula>
      <formula>79</formula>
    </cfRule>
    <cfRule type="cellIs" dxfId="2286" priority="650" stopIfTrue="1" operator="between">
      <formula>13.1</formula>
      <formula>34</formula>
    </cfRule>
    <cfRule type="cellIs" dxfId="2285" priority="651" stopIfTrue="1" operator="between">
      <formula>5.1</formula>
      <formula>13</formula>
    </cfRule>
    <cfRule type="cellIs" dxfId="2284" priority="652" stopIfTrue="1" operator="between">
      <formula>0</formula>
      <formula>5</formula>
    </cfRule>
    <cfRule type="containsBlanks" dxfId="2283" priority="653" stopIfTrue="1">
      <formula>LEN(TRIM(E408))=0</formula>
    </cfRule>
  </conditionalFormatting>
  <conditionalFormatting sqref="E412">
    <cfRule type="containsBlanks" dxfId="2191" priority="549" stopIfTrue="1">
      <formula>LEN(TRIM(E412))=0</formula>
    </cfRule>
    <cfRule type="cellIs" dxfId="2190" priority="550" stopIfTrue="1" operator="between">
      <formula>79.1</formula>
      <formula>100</formula>
    </cfRule>
    <cfRule type="cellIs" dxfId="2189" priority="551" stopIfTrue="1" operator="between">
      <formula>34.1</formula>
      <formula>79</formula>
    </cfRule>
    <cfRule type="cellIs" dxfId="2188" priority="552" stopIfTrue="1" operator="between">
      <formula>13.1</formula>
      <formula>34</formula>
    </cfRule>
    <cfRule type="cellIs" dxfId="2187" priority="553" stopIfTrue="1" operator="between">
      <formula>5.1</formula>
      <formula>13</formula>
    </cfRule>
    <cfRule type="cellIs" dxfId="2186" priority="554" stopIfTrue="1" operator="between">
      <formula>0</formula>
      <formula>5</formula>
    </cfRule>
    <cfRule type="containsBlanks" dxfId="2185" priority="555" stopIfTrue="1">
      <formula>LEN(TRIM(E412))=0</formula>
    </cfRule>
  </conditionalFormatting>
  <conditionalFormatting sqref="E411">
    <cfRule type="containsBlanks" dxfId="2135" priority="493" stopIfTrue="1">
      <formula>LEN(TRIM(E411))=0</formula>
    </cfRule>
    <cfRule type="cellIs" dxfId="2134" priority="494" stopIfTrue="1" operator="between">
      <formula>79.1</formula>
      <formula>100</formula>
    </cfRule>
    <cfRule type="cellIs" dxfId="2133" priority="495" stopIfTrue="1" operator="between">
      <formula>34.1</formula>
      <formula>79</formula>
    </cfRule>
    <cfRule type="cellIs" dxfId="2132" priority="496" stopIfTrue="1" operator="between">
      <formula>13.1</formula>
      <formula>34</formula>
    </cfRule>
    <cfRule type="cellIs" dxfId="2131" priority="497" stopIfTrue="1" operator="between">
      <formula>5.1</formula>
      <formula>13</formula>
    </cfRule>
    <cfRule type="cellIs" dxfId="2130" priority="498" stopIfTrue="1" operator="between">
      <formula>0</formula>
      <formula>5</formula>
    </cfRule>
    <cfRule type="containsBlanks" dxfId="2129" priority="499" stopIfTrue="1">
      <formula>LEN(TRIM(E411))=0</formula>
    </cfRule>
  </conditionalFormatting>
  <conditionalFormatting sqref="E413:E416">
    <cfRule type="containsBlanks" dxfId="2077" priority="435" stopIfTrue="1">
      <formula>LEN(TRIM(E413))=0</formula>
    </cfRule>
    <cfRule type="cellIs" dxfId="2076" priority="436" stopIfTrue="1" operator="between">
      <formula>80.1</formula>
      <formula>100</formula>
    </cfRule>
    <cfRule type="cellIs" dxfId="2075" priority="437" stopIfTrue="1" operator="between">
      <formula>35.1</formula>
      <formula>80</formula>
    </cfRule>
    <cfRule type="cellIs" dxfId="2074" priority="438" stopIfTrue="1" operator="between">
      <formula>14.1</formula>
      <formula>35</formula>
    </cfRule>
    <cfRule type="cellIs" dxfId="2073" priority="439" stopIfTrue="1" operator="between">
      <formula>5.1</formula>
      <formula>14</formula>
    </cfRule>
    <cfRule type="cellIs" dxfId="2072" priority="440" stopIfTrue="1" operator="between">
      <formula>0</formula>
      <formula>5</formula>
    </cfRule>
    <cfRule type="containsBlanks" dxfId="2071" priority="441" stopIfTrue="1">
      <formula>LEN(TRIM(E413))=0</formula>
    </cfRule>
  </conditionalFormatting>
  <conditionalFormatting sqref="E415:E416">
    <cfRule type="containsBlanks" dxfId="2064" priority="422" stopIfTrue="1">
      <formula>LEN(TRIM(E415))=0</formula>
    </cfRule>
    <cfRule type="cellIs" dxfId="2063" priority="423" stopIfTrue="1" operator="between">
      <formula>79.1</formula>
      <formula>100</formula>
    </cfRule>
    <cfRule type="cellIs" dxfId="2062" priority="424" stopIfTrue="1" operator="between">
      <formula>34.1</formula>
      <formula>79</formula>
    </cfRule>
    <cfRule type="cellIs" dxfId="2061" priority="425" stopIfTrue="1" operator="between">
      <formula>13.1</formula>
      <formula>34</formula>
    </cfRule>
    <cfRule type="cellIs" dxfId="2060" priority="426" stopIfTrue="1" operator="between">
      <formula>5.1</formula>
      <formula>13</formula>
    </cfRule>
    <cfRule type="cellIs" dxfId="2059" priority="427" stopIfTrue="1" operator="between">
      <formula>0</formula>
      <formula>5</formula>
    </cfRule>
    <cfRule type="containsBlanks" dxfId="2058" priority="428" stopIfTrue="1">
      <formula>LEN(TRIM(E415))=0</formula>
    </cfRule>
  </conditionalFormatting>
  <conditionalFormatting sqref="E416">
    <cfRule type="containsBlanks" dxfId="2008" priority="366" stopIfTrue="1">
      <formula>LEN(TRIM(E416))=0</formula>
    </cfRule>
    <cfRule type="cellIs" dxfId="2007" priority="367" stopIfTrue="1" operator="between">
      <formula>79.1</formula>
      <formula>100</formula>
    </cfRule>
    <cfRule type="cellIs" dxfId="2006" priority="368" stopIfTrue="1" operator="between">
      <formula>34.1</formula>
      <formula>79</formula>
    </cfRule>
    <cfRule type="cellIs" dxfId="2005" priority="369" stopIfTrue="1" operator="between">
      <formula>13.1</formula>
      <formula>34</formula>
    </cfRule>
    <cfRule type="cellIs" dxfId="2004" priority="370" stopIfTrue="1" operator="between">
      <formula>5.1</formula>
      <formula>13</formula>
    </cfRule>
    <cfRule type="cellIs" dxfId="2003" priority="371" stopIfTrue="1" operator="between">
      <formula>0</formula>
      <formula>5</formula>
    </cfRule>
    <cfRule type="containsBlanks" dxfId="2002" priority="372" stopIfTrue="1">
      <formula>LEN(TRIM(E416))=0</formula>
    </cfRule>
  </conditionalFormatting>
  <conditionalFormatting sqref="E417">
    <cfRule type="containsBlanks" dxfId="1987" priority="345" stopIfTrue="1">
      <formula>LEN(TRIM(E417))=0</formula>
    </cfRule>
    <cfRule type="cellIs" dxfId="1986" priority="346" stopIfTrue="1" operator="between">
      <formula>80.1</formula>
      <formula>100</formula>
    </cfRule>
    <cfRule type="cellIs" dxfId="1985" priority="347" stopIfTrue="1" operator="between">
      <formula>35.1</formula>
      <formula>80</formula>
    </cfRule>
    <cfRule type="cellIs" dxfId="1984" priority="348" stopIfTrue="1" operator="between">
      <formula>14.1</formula>
      <formula>35</formula>
    </cfRule>
    <cfRule type="cellIs" dxfId="1983" priority="349" stopIfTrue="1" operator="between">
      <formula>5.1</formula>
      <formula>14</formula>
    </cfRule>
    <cfRule type="cellIs" dxfId="1982" priority="350" stopIfTrue="1" operator="between">
      <formula>0</formula>
      <formula>5</formula>
    </cfRule>
    <cfRule type="containsBlanks" dxfId="1981" priority="351" stopIfTrue="1">
      <formula>LEN(TRIM(E417))=0</formula>
    </cfRule>
  </conditionalFormatting>
  <conditionalFormatting sqref="E421">
    <cfRule type="containsBlanks" dxfId="1971" priority="329" stopIfTrue="1">
      <formula>LEN(TRIM(E421))=0</formula>
    </cfRule>
    <cfRule type="cellIs" dxfId="1970" priority="330" stopIfTrue="1" operator="between">
      <formula>80.1</formula>
      <formula>100</formula>
    </cfRule>
    <cfRule type="cellIs" dxfId="1969" priority="331" stopIfTrue="1" operator="between">
      <formula>35.1</formula>
      <formula>80</formula>
    </cfRule>
    <cfRule type="cellIs" dxfId="1968" priority="332" stopIfTrue="1" operator="between">
      <formula>14.1</formula>
      <formula>35</formula>
    </cfRule>
    <cfRule type="cellIs" dxfId="1967" priority="333" stopIfTrue="1" operator="between">
      <formula>5.1</formula>
      <formula>14</formula>
    </cfRule>
    <cfRule type="cellIs" dxfId="1966" priority="334" stopIfTrue="1" operator="between">
      <formula>0</formula>
      <formula>5</formula>
    </cfRule>
    <cfRule type="containsBlanks" dxfId="1965" priority="335" stopIfTrue="1">
      <formula>LEN(TRIM(E421))=0</formula>
    </cfRule>
  </conditionalFormatting>
  <conditionalFormatting sqref="E418">
    <cfRule type="containsBlanks" dxfId="1958" priority="316" stopIfTrue="1">
      <formula>LEN(TRIM(E418))=0</formula>
    </cfRule>
    <cfRule type="cellIs" dxfId="1957" priority="317" stopIfTrue="1" operator="between">
      <formula>80.1</formula>
      <formula>100</formula>
    </cfRule>
    <cfRule type="cellIs" dxfId="1956" priority="318" stopIfTrue="1" operator="between">
      <formula>35.1</formula>
      <formula>80</formula>
    </cfRule>
    <cfRule type="cellIs" dxfId="1955" priority="319" stopIfTrue="1" operator="between">
      <formula>14.1</formula>
      <formula>35</formula>
    </cfRule>
    <cfRule type="cellIs" dxfId="1954" priority="320" stopIfTrue="1" operator="between">
      <formula>5.1</formula>
      <formula>14</formula>
    </cfRule>
    <cfRule type="cellIs" dxfId="1953" priority="321" stopIfTrue="1" operator="between">
      <formula>0</formula>
      <formula>5</formula>
    </cfRule>
    <cfRule type="containsBlanks" dxfId="1952" priority="322" stopIfTrue="1">
      <formula>LEN(TRIM(E418))=0</formula>
    </cfRule>
  </conditionalFormatting>
  <conditionalFormatting sqref="E419">
    <cfRule type="containsBlanks" dxfId="1944" priority="302" stopIfTrue="1">
      <formula>LEN(TRIM(E419))=0</formula>
    </cfRule>
    <cfRule type="cellIs" dxfId="1943" priority="303" stopIfTrue="1" operator="between">
      <formula>80.1</formula>
      <formula>100</formula>
    </cfRule>
    <cfRule type="cellIs" dxfId="1942" priority="304" stopIfTrue="1" operator="between">
      <formula>35.1</formula>
      <formula>80</formula>
    </cfRule>
    <cfRule type="cellIs" dxfId="1941" priority="305" stopIfTrue="1" operator="between">
      <formula>14.1</formula>
      <formula>35</formula>
    </cfRule>
    <cfRule type="cellIs" dxfId="1940" priority="306" stopIfTrue="1" operator="between">
      <formula>5.1</formula>
      <formula>14</formula>
    </cfRule>
    <cfRule type="cellIs" dxfId="1939" priority="307" stopIfTrue="1" operator="between">
      <formula>0</formula>
      <formula>5</formula>
    </cfRule>
    <cfRule type="containsBlanks" dxfId="1938" priority="308" stopIfTrue="1">
      <formula>LEN(TRIM(E419))=0</formula>
    </cfRule>
  </conditionalFormatting>
  <conditionalFormatting sqref="E420:E421">
    <cfRule type="containsBlanks" dxfId="1930" priority="288" stopIfTrue="1">
      <formula>LEN(TRIM(E420))=0</formula>
    </cfRule>
    <cfRule type="cellIs" dxfId="1929" priority="289" stopIfTrue="1" operator="between">
      <formula>79.1</formula>
      <formula>100</formula>
    </cfRule>
    <cfRule type="cellIs" dxfId="1928" priority="290" stopIfTrue="1" operator="between">
      <formula>34.1</formula>
      <formula>79</formula>
    </cfRule>
    <cfRule type="cellIs" dxfId="1927" priority="291" stopIfTrue="1" operator="between">
      <formula>13.1</formula>
      <formula>34</formula>
    </cfRule>
    <cfRule type="cellIs" dxfId="1926" priority="292" stopIfTrue="1" operator="between">
      <formula>5.1</formula>
      <formula>13</formula>
    </cfRule>
    <cfRule type="cellIs" dxfId="1925" priority="293" stopIfTrue="1" operator="between">
      <formula>0</formula>
      <formula>5</formula>
    </cfRule>
    <cfRule type="containsBlanks" dxfId="1924" priority="294" stopIfTrue="1">
      <formula>LEN(TRIM(E420))=0</formula>
    </cfRule>
  </conditionalFormatting>
  <conditionalFormatting sqref="E422">
    <cfRule type="containsBlanks" dxfId="1894" priority="252" stopIfTrue="1">
      <formula>LEN(TRIM(E422))=0</formula>
    </cfRule>
    <cfRule type="cellIs" dxfId="1893" priority="253" stopIfTrue="1" operator="between">
      <formula>79.1</formula>
      <formula>100</formula>
    </cfRule>
    <cfRule type="cellIs" dxfId="1892" priority="254" stopIfTrue="1" operator="between">
      <formula>34.1</formula>
      <formula>79</formula>
    </cfRule>
    <cfRule type="cellIs" dxfId="1891" priority="255" stopIfTrue="1" operator="between">
      <formula>13.1</formula>
      <formula>34</formula>
    </cfRule>
    <cfRule type="cellIs" dxfId="1890" priority="256" stopIfTrue="1" operator="between">
      <formula>5.1</formula>
      <formula>13</formula>
    </cfRule>
    <cfRule type="cellIs" dxfId="1889" priority="257" stopIfTrue="1" operator="between">
      <formula>0</formula>
      <formula>5</formula>
    </cfRule>
    <cfRule type="containsBlanks" dxfId="1888" priority="258" stopIfTrue="1">
      <formula>LEN(TRIM(E422))=0</formula>
    </cfRule>
  </conditionalFormatting>
  <conditionalFormatting sqref="E423">
    <cfRule type="containsBlanks" dxfId="1873" priority="231" stopIfTrue="1">
      <formula>LEN(TRIM(E423))=0</formula>
    </cfRule>
    <cfRule type="cellIs" dxfId="1872" priority="232" stopIfTrue="1" operator="between">
      <formula>79.1</formula>
      <formula>100</formula>
    </cfRule>
    <cfRule type="cellIs" dxfId="1871" priority="233" stopIfTrue="1" operator="between">
      <formula>34.1</formula>
      <formula>79</formula>
    </cfRule>
    <cfRule type="cellIs" dxfId="1870" priority="234" stopIfTrue="1" operator="between">
      <formula>13.1</formula>
      <formula>34</formula>
    </cfRule>
    <cfRule type="cellIs" dxfId="1869" priority="235" stopIfTrue="1" operator="between">
      <formula>5.1</formula>
      <formula>13</formula>
    </cfRule>
    <cfRule type="cellIs" dxfId="1868" priority="236" stopIfTrue="1" operator="between">
      <formula>0</formula>
      <formula>5</formula>
    </cfRule>
    <cfRule type="containsBlanks" dxfId="1867" priority="237" stopIfTrue="1">
      <formula>LEN(TRIM(E423))=0</formula>
    </cfRule>
  </conditionalFormatting>
  <conditionalFormatting sqref="E424">
    <cfRule type="containsBlanks" dxfId="1852" priority="210" stopIfTrue="1">
      <formula>LEN(TRIM(E424))=0</formula>
    </cfRule>
    <cfRule type="cellIs" dxfId="1851" priority="211" stopIfTrue="1" operator="between">
      <formula>79.1</formula>
      <formula>100</formula>
    </cfRule>
    <cfRule type="cellIs" dxfId="1850" priority="212" stopIfTrue="1" operator="between">
      <formula>34.1</formula>
      <formula>79</formula>
    </cfRule>
    <cfRule type="cellIs" dxfId="1849" priority="213" stopIfTrue="1" operator="between">
      <formula>13.1</formula>
      <formula>34</formula>
    </cfRule>
    <cfRule type="cellIs" dxfId="1848" priority="214" stopIfTrue="1" operator="between">
      <formula>5.1</formula>
      <formula>13</formula>
    </cfRule>
    <cfRule type="cellIs" dxfId="1847" priority="215" stopIfTrue="1" operator="between">
      <formula>0</formula>
      <formula>5</formula>
    </cfRule>
    <cfRule type="containsBlanks" dxfId="1846" priority="216" stopIfTrue="1">
      <formula>LEN(TRIM(E424))=0</formula>
    </cfRule>
  </conditionalFormatting>
  <conditionalFormatting sqref="E425">
    <cfRule type="containsBlanks" dxfId="1824" priority="182" stopIfTrue="1">
      <formula>LEN(TRIM(E425))=0</formula>
    </cfRule>
    <cfRule type="cellIs" dxfId="1823" priority="183" stopIfTrue="1" operator="between">
      <formula>79.1</formula>
      <formula>100</formula>
    </cfRule>
    <cfRule type="cellIs" dxfId="1822" priority="184" stopIfTrue="1" operator="between">
      <formula>34.1</formula>
      <formula>79</formula>
    </cfRule>
    <cfRule type="cellIs" dxfId="1821" priority="185" stopIfTrue="1" operator="between">
      <formula>13.1</formula>
      <formula>34</formula>
    </cfRule>
    <cfRule type="cellIs" dxfId="1820" priority="186" stopIfTrue="1" operator="between">
      <formula>5.1</formula>
      <formula>13</formula>
    </cfRule>
    <cfRule type="cellIs" dxfId="1819" priority="187" stopIfTrue="1" operator="between">
      <formula>0</formula>
      <formula>5</formula>
    </cfRule>
    <cfRule type="containsBlanks" dxfId="1818" priority="188" stopIfTrue="1">
      <formula>LEN(TRIM(E425))=0</formula>
    </cfRule>
  </conditionalFormatting>
  <conditionalFormatting sqref="E430:E432">
    <cfRule type="containsBlanks" dxfId="1801" priority="159" stopIfTrue="1">
      <formula>LEN(TRIM(E430))=0</formula>
    </cfRule>
    <cfRule type="cellIs" dxfId="1800" priority="160" stopIfTrue="1" operator="between">
      <formula>80.1</formula>
      <formula>100</formula>
    </cfRule>
    <cfRule type="cellIs" dxfId="1799" priority="161" stopIfTrue="1" operator="between">
      <formula>35.1</formula>
      <formula>80</formula>
    </cfRule>
    <cfRule type="cellIs" dxfId="1798" priority="162" stopIfTrue="1" operator="between">
      <formula>14.1</formula>
      <formula>35</formula>
    </cfRule>
    <cfRule type="cellIs" dxfId="1797" priority="163" stopIfTrue="1" operator="between">
      <formula>5.1</formula>
      <formula>14</formula>
    </cfRule>
    <cfRule type="cellIs" dxfId="1796" priority="164" stopIfTrue="1" operator="between">
      <formula>0</formula>
      <formula>5</formula>
    </cfRule>
    <cfRule type="containsBlanks" dxfId="1795" priority="165" stopIfTrue="1">
      <formula>LEN(TRIM(E430))=0</formula>
    </cfRule>
  </conditionalFormatting>
  <conditionalFormatting sqref="E426">
    <cfRule type="containsBlanks" dxfId="1788" priority="146" stopIfTrue="1">
      <formula>LEN(TRIM(E426))=0</formula>
    </cfRule>
    <cfRule type="cellIs" dxfId="1787" priority="147" stopIfTrue="1" operator="between">
      <formula>80.1</formula>
      <formula>100</formula>
    </cfRule>
    <cfRule type="cellIs" dxfId="1786" priority="148" stopIfTrue="1" operator="between">
      <formula>35.1</formula>
      <formula>80</formula>
    </cfRule>
    <cfRule type="cellIs" dxfId="1785" priority="149" stopIfTrue="1" operator="between">
      <formula>14.1</formula>
      <formula>35</formula>
    </cfRule>
    <cfRule type="cellIs" dxfId="1784" priority="150" stopIfTrue="1" operator="between">
      <formula>5.1</formula>
      <formula>14</formula>
    </cfRule>
    <cfRule type="cellIs" dxfId="1783" priority="151" stopIfTrue="1" operator="between">
      <formula>0</formula>
      <formula>5</formula>
    </cfRule>
    <cfRule type="containsBlanks" dxfId="1782" priority="152" stopIfTrue="1">
      <formula>LEN(TRIM(E426))=0</formula>
    </cfRule>
  </conditionalFormatting>
  <conditionalFormatting sqref="E427">
    <cfRule type="containsBlanks" dxfId="1774" priority="132" stopIfTrue="1">
      <formula>LEN(TRIM(E427))=0</formula>
    </cfRule>
    <cfRule type="cellIs" dxfId="1773" priority="133" stopIfTrue="1" operator="between">
      <formula>79.1</formula>
      <formula>100</formula>
    </cfRule>
    <cfRule type="cellIs" dxfId="1772" priority="134" stopIfTrue="1" operator="between">
      <formula>34.1</formula>
      <formula>79</formula>
    </cfRule>
    <cfRule type="cellIs" dxfId="1771" priority="135" stopIfTrue="1" operator="between">
      <formula>13.1</formula>
      <formula>34</formula>
    </cfRule>
    <cfRule type="cellIs" dxfId="1770" priority="136" stopIfTrue="1" operator="between">
      <formula>5.1</formula>
      <formula>13</formula>
    </cfRule>
    <cfRule type="cellIs" dxfId="1769" priority="137" stopIfTrue="1" operator="between">
      <formula>0</formula>
      <formula>5</formula>
    </cfRule>
    <cfRule type="containsBlanks" dxfId="1768" priority="138" stopIfTrue="1">
      <formula>LEN(TRIM(E427))=0</formula>
    </cfRule>
  </conditionalFormatting>
  <conditionalFormatting sqref="E428:E429">
    <cfRule type="containsBlanks" dxfId="1753" priority="111" stopIfTrue="1">
      <formula>LEN(TRIM(E428))=0</formula>
    </cfRule>
    <cfRule type="cellIs" dxfId="1752" priority="112" stopIfTrue="1" operator="between">
      <formula>79.1</formula>
      <formula>100</formula>
    </cfRule>
    <cfRule type="cellIs" dxfId="1751" priority="113" stopIfTrue="1" operator="between">
      <formula>34.1</formula>
      <formula>79</formula>
    </cfRule>
    <cfRule type="cellIs" dxfId="1750" priority="114" stopIfTrue="1" operator="between">
      <formula>13.1</formula>
      <formula>34</formula>
    </cfRule>
    <cfRule type="cellIs" dxfId="1749" priority="115" stopIfTrue="1" operator="between">
      <formula>5.1</formula>
      <formula>13</formula>
    </cfRule>
    <cfRule type="cellIs" dxfId="1748" priority="116" stopIfTrue="1" operator="between">
      <formula>0</formula>
      <formula>5</formula>
    </cfRule>
    <cfRule type="containsBlanks" dxfId="1747" priority="117" stopIfTrue="1">
      <formula>LEN(TRIM(E428))=0</formula>
    </cfRule>
  </conditionalFormatting>
  <conditionalFormatting sqref="E433:E435">
    <cfRule type="containsBlanks" dxfId="1678" priority="36" stopIfTrue="1">
      <formula>LEN(TRIM(E433))=0</formula>
    </cfRule>
    <cfRule type="cellIs" dxfId="1677" priority="37" stopIfTrue="1" operator="between">
      <formula>80.1</formula>
      <formula>100</formula>
    </cfRule>
    <cfRule type="cellIs" dxfId="1676" priority="38" stopIfTrue="1" operator="between">
      <formula>35.1</formula>
      <formula>80</formula>
    </cfRule>
    <cfRule type="cellIs" dxfId="1675" priority="39" stopIfTrue="1" operator="between">
      <formula>14.1</formula>
      <formula>35</formula>
    </cfRule>
    <cfRule type="cellIs" dxfId="1674" priority="40" stopIfTrue="1" operator="between">
      <formula>5.1</formula>
      <formula>14</formula>
    </cfRule>
    <cfRule type="cellIs" dxfId="1673" priority="41" stopIfTrue="1" operator="between">
      <formula>0</formula>
      <formula>5</formula>
    </cfRule>
    <cfRule type="containsBlanks" dxfId="1672" priority="42" stopIfTrue="1">
      <formula>LEN(TRIM(E433))=0</formula>
    </cfRule>
  </conditionalFormatting>
  <conditionalFormatting sqref="E193:E212">
    <cfRule type="containsBlanks" dxfId="1665" priority="23" stopIfTrue="1">
      <formula>LEN(TRIM(E193))=0</formula>
    </cfRule>
    <cfRule type="cellIs" dxfId="1664" priority="24" stopIfTrue="1" operator="between">
      <formula>80.1</formula>
      <formula>100</formula>
    </cfRule>
    <cfRule type="cellIs" dxfId="1663" priority="25" stopIfTrue="1" operator="between">
      <formula>35.1</formula>
      <formula>80</formula>
    </cfRule>
    <cfRule type="cellIs" dxfId="1662" priority="26" stopIfTrue="1" operator="between">
      <formula>14.1</formula>
      <formula>35</formula>
    </cfRule>
    <cfRule type="cellIs" dxfId="1661" priority="27" stopIfTrue="1" operator="between">
      <formula>5.1</formula>
      <formula>14</formula>
    </cfRule>
    <cfRule type="cellIs" dxfId="1660" priority="28" stopIfTrue="1" operator="between">
      <formula>0</formula>
      <formula>5</formula>
    </cfRule>
    <cfRule type="containsBlanks" dxfId="1659" priority="29" stopIfTrue="1">
      <formula>LEN(TRIM(E193))=0</formula>
    </cfRule>
  </conditionalFormatting>
  <conditionalFormatting sqref="S12:S521">
    <cfRule type="cellIs" dxfId="1651" priority="15" stopIfTrue="1" operator="equal">
      <formula>"INVIABLE SANITARIAMENTE"</formula>
    </cfRule>
  </conditionalFormatting>
  <conditionalFormatting sqref="S12:S521">
    <cfRule type="containsText" dxfId="1650" priority="10" stopIfTrue="1" operator="containsText" text="INVIABLE SANITARIAMENTE">
      <formula>NOT(ISERROR(SEARCH("INVIABLE SANITARIAMENTE",S12)))</formula>
    </cfRule>
    <cfRule type="containsText" dxfId="1649" priority="11" stopIfTrue="1" operator="containsText" text="ALTO">
      <formula>NOT(ISERROR(SEARCH("ALTO",S12)))</formula>
    </cfRule>
    <cfRule type="containsText" dxfId="1648" priority="12" stopIfTrue="1" operator="containsText" text="MEDIO">
      <formula>NOT(ISERROR(SEARCH("MEDIO",S12)))</formula>
    </cfRule>
    <cfRule type="containsText" dxfId="1647" priority="13" stopIfTrue="1" operator="containsText" text="BAJO">
      <formula>NOT(ISERROR(SEARCH("BAJO",S12)))</formula>
    </cfRule>
    <cfRule type="containsText" dxfId="1646" priority="14" stopIfTrue="1" operator="containsText" text="SIN RIESGO">
      <formula>NOT(ISERROR(SEARCH("SIN RIESGO",S12)))</formula>
    </cfRule>
  </conditionalFormatting>
  <conditionalFormatting sqref="S12:S521">
    <cfRule type="containsText" dxfId="1645" priority="9" stopIfTrue="1" operator="containsText" text="SIN RIESGO">
      <formula>NOT(ISERROR(SEARCH("SIN RIESGO",S12)))</formula>
    </cfRule>
  </conditionalFormatting>
  <conditionalFormatting sqref="F11:Q521">
    <cfRule type="containsBlanks" dxfId="1644" priority="2" stopIfTrue="1">
      <formula>LEN(TRIM(F11))=0</formula>
    </cfRule>
    <cfRule type="cellIs" dxfId="1643" priority="3" stopIfTrue="1" operator="between">
      <formula>80.1</formula>
      <formula>100</formula>
    </cfRule>
    <cfRule type="cellIs" dxfId="1642" priority="4" stopIfTrue="1" operator="between">
      <formula>35.1</formula>
      <formula>80</formula>
    </cfRule>
    <cfRule type="cellIs" dxfId="1641" priority="5" stopIfTrue="1" operator="between">
      <formula>14.1</formula>
      <formula>35</formula>
    </cfRule>
    <cfRule type="cellIs" dxfId="1640" priority="6" stopIfTrue="1" operator="between">
      <formula>5.1</formula>
      <formula>14</formula>
    </cfRule>
    <cfRule type="cellIs" dxfId="1639" priority="7" stopIfTrue="1" operator="between">
      <formula>0</formula>
      <formula>5</formula>
    </cfRule>
    <cfRule type="containsBlanks" dxfId="1638" priority="8" stopIfTrue="1">
      <formula>LEN(TRIM(F11))=0</formula>
    </cfRule>
  </conditionalFormatting>
  <conditionalFormatting sqref="R12:R521">
    <cfRule type="cellIs" dxfId="1637" priority="1" stopIfTrue="1" operator="equal">
      <formula>"NO"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AI731"/>
  <sheetViews>
    <sheetView showGridLines="0" zoomScale="60" zoomScaleNormal="60" workbookViewId="0">
      <selection activeCell="A12" sqref="A12"/>
    </sheetView>
  </sheetViews>
  <sheetFormatPr baseColWidth="10" defaultColWidth="0" defaultRowHeight="0" customHeight="1" zeroHeight="1"/>
  <cols>
    <col min="1" max="1" width="43.44140625" style="355" customWidth="1"/>
    <col min="2" max="2" width="39.33203125" style="355" customWidth="1"/>
    <col min="3" max="3" width="63.33203125" style="355" customWidth="1"/>
    <col min="4" max="4" width="24.5546875" style="347" customWidth="1"/>
    <col min="5" max="16" width="10.6640625" style="331" customWidth="1"/>
    <col min="17" max="17" width="16.5546875" style="309" customWidth="1"/>
    <col min="18" max="18" width="18.88671875" style="309" customWidth="1"/>
    <col min="19" max="19" width="42.33203125" style="309" bestFit="1" customWidth="1"/>
    <col min="20" max="20" width="9.88671875" style="309" hidden="1" customWidth="1"/>
    <col min="21" max="16384" width="11.44140625" style="309" hidden="1"/>
  </cols>
  <sheetData>
    <row r="1" spans="1:35" s="289" customFormat="1" ht="18" customHeight="1">
      <c r="A1" s="348"/>
      <c r="B1" s="654" t="s">
        <v>0</v>
      </c>
      <c r="C1" s="654"/>
      <c r="D1" s="654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85"/>
      <c r="R1" s="285"/>
      <c r="S1" s="18" t="s">
        <v>1</v>
      </c>
      <c r="T1" s="285"/>
      <c r="U1" s="286"/>
      <c r="V1" s="287"/>
      <c r="W1" s="287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8"/>
    </row>
    <row r="2" spans="1:35" s="293" customFormat="1" ht="18" customHeight="1">
      <c r="A2" s="348"/>
      <c r="B2" s="654" t="s">
        <v>2</v>
      </c>
      <c r="C2" s="654"/>
      <c r="D2" s="654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90"/>
      <c r="R2" s="290"/>
      <c r="S2" s="19" t="s">
        <v>4390</v>
      </c>
      <c r="T2" s="285"/>
      <c r="U2" s="291"/>
      <c r="V2" s="287"/>
      <c r="W2" s="287"/>
      <c r="X2" s="291"/>
      <c r="Y2" s="291"/>
      <c r="Z2" s="291"/>
      <c r="AA2" s="291"/>
      <c r="AB2" s="291"/>
      <c r="AC2" s="291"/>
      <c r="AD2" s="291"/>
      <c r="AE2" s="291"/>
      <c r="AF2" s="291"/>
      <c r="AG2" s="291"/>
      <c r="AH2" s="291"/>
      <c r="AI2" s="292"/>
    </row>
    <row r="3" spans="1:35" s="289" customFormat="1" ht="18" customHeight="1">
      <c r="A3" s="348"/>
      <c r="B3" s="655" t="s">
        <v>3</v>
      </c>
      <c r="C3" s="655"/>
      <c r="D3" s="655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85"/>
      <c r="R3" s="285"/>
      <c r="S3" s="19" t="s">
        <v>4391</v>
      </c>
      <c r="T3" s="285"/>
      <c r="U3" s="286"/>
      <c r="V3" s="287"/>
      <c r="W3" s="287"/>
      <c r="X3" s="286"/>
      <c r="Y3" s="286"/>
      <c r="Z3" s="286"/>
      <c r="AA3" s="286"/>
      <c r="AB3" s="286"/>
      <c r="AC3" s="286"/>
      <c r="AD3" s="286"/>
      <c r="AE3" s="286"/>
      <c r="AF3" s="286"/>
      <c r="AG3" s="286"/>
      <c r="AH3" s="286"/>
      <c r="AI3" s="288"/>
    </row>
    <row r="4" spans="1:35" s="289" customFormat="1" ht="18" customHeight="1">
      <c r="A4" s="348"/>
      <c r="B4" s="360" t="s">
        <v>4</v>
      </c>
      <c r="C4" s="349"/>
      <c r="D4" s="221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86"/>
      <c r="R4" s="286"/>
      <c r="S4" s="19" t="s">
        <v>5</v>
      </c>
      <c r="T4" s="285"/>
      <c r="U4" s="286"/>
      <c r="V4" s="287"/>
      <c r="W4" s="287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8"/>
    </row>
    <row r="5" spans="1:35" s="296" customFormat="1" ht="18" customHeight="1">
      <c r="A5" s="350"/>
      <c r="B5" s="657" t="s">
        <v>6</v>
      </c>
      <c r="C5" s="657"/>
      <c r="D5" s="221"/>
      <c r="E5" s="656" t="s">
        <v>441</v>
      </c>
      <c r="F5" s="656"/>
      <c r="G5" s="656"/>
      <c r="H5" s="658" t="s">
        <v>3046</v>
      </c>
      <c r="I5" s="659"/>
      <c r="J5" s="659"/>
      <c r="K5" s="660" t="s">
        <v>3047</v>
      </c>
      <c r="L5" s="660"/>
      <c r="M5" s="660"/>
      <c r="N5" s="661" t="s">
        <v>10</v>
      </c>
      <c r="O5" s="661"/>
      <c r="P5" s="661"/>
      <c r="Q5" s="662" t="s">
        <v>3048</v>
      </c>
      <c r="R5" s="663"/>
      <c r="S5" s="664" t="s">
        <v>3049</v>
      </c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5"/>
    </row>
    <row r="6" spans="1:35" s="298" customFormat="1" ht="16.5" customHeight="1">
      <c r="A6" s="350"/>
      <c r="B6" s="657"/>
      <c r="C6" s="657"/>
      <c r="D6" s="238" t="s">
        <v>631</v>
      </c>
      <c r="E6" s="656"/>
      <c r="F6" s="656"/>
      <c r="G6" s="656"/>
      <c r="H6" s="658"/>
      <c r="I6" s="659"/>
      <c r="J6" s="659"/>
      <c r="K6" s="660"/>
      <c r="L6" s="660"/>
      <c r="M6" s="660"/>
      <c r="N6" s="661"/>
      <c r="O6" s="661"/>
      <c r="P6" s="661"/>
      <c r="Q6" s="662"/>
      <c r="R6" s="663"/>
      <c r="S6" s="66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7"/>
    </row>
    <row r="7" spans="1:35" s="300" customFormat="1" ht="9.75" customHeight="1">
      <c r="A7" s="648"/>
      <c r="B7" s="648"/>
      <c r="C7" s="351"/>
      <c r="D7" s="239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99"/>
      <c r="R7" s="299"/>
    </row>
    <row r="8" spans="1:35" s="303" customFormat="1" ht="5.25" hidden="1" customHeight="1">
      <c r="A8" s="645"/>
      <c r="B8" s="645"/>
      <c r="C8" s="352"/>
      <c r="D8" s="301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302"/>
      <c r="R8" s="302"/>
    </row>
    <row r="9" spans="1:35" s="307" customFormat="1" ht="19.5" customHeight="1">
      <c r="A9" s="304" t="s">
        <v>3050</v>
      </c>
      <c r="B9" s="304"/>
      <c r="C9" s="353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5"/>
      <c r="R9" s="305"/>
      <c r="S9" s="305"/>
    </row>
    <row r="10" spans="1:35" ht="18" customHeight="1">
      <c r="A10" s="646" t="s">
        <v>15</v>
      </c>
      <c r="B10" s="647" t="s">
        <v>16</v>
      </c>
      <c r="C10" s="647" t="s">
        <v>17</v>
      </c>
      <c r="D10" s="647" t="s">
        <v>18</v>
      </c>
      <c r="E10" s="652" t="s">
        <v>19</v>
      </c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49" t="s">
        <v>20</v>
      </c>
      <c r="R10" s="649" t="s">
        <v>21</v>
      </c>
      <c r="S10" s="650" t="s">
        <v>22</v>
      </c>
      <c r="T10" s="308"/>
    </row>
    <row r="11" spans="1:35" ht="21.6" customHeight="1">
      <c r="A11" s="646"/>
      <c r="B11" s="647"/>
      <c r="C11" s="647"/>
      <c r="D11" s="647"/>
      <c r="E11" s="310" t="s">
        <v>23</v>
      </c>
      <c r="F11" s="310" t="s">
        <v>24</v>
      </c>
      <c r="G11" s="310" t="s">
        <v>25</v>
      </c>
      <c r="H11" s="310" t="s">
        <v>26</v>
      </c>
      <c r="I11" s="310" t="s">
        <v>27</v>
      </c>
      <c r="J11" s="310" t="s">
        <v>28</v>
      </c>
      <c r="K11" s="310" t="s">
        <v>29</v>
      </c>
      <c r="L11" s="310" t="s">
        <v>30</v>
      </c>
      <c r="M11" s="310" t="s">
        <v>31</v>
      </c>
      <c r="N11" s="310" t="s">
        <v>32</v>
      </c>
      <c r="O11" s="310" t="s">
        <v>33</v>
      </c>
      <c r="P11" s="310" t="s">
        <v>34</v>
      </c>
      <c r="Q11" s="649"/>
      <c r="R11" s="653"/>
      <c r="S11" s="651"/>
      <c r="T11" s="308"/>
    </row>
    <row r="12" spans="1:35" s="312" customFormat="1" ht="32.1" customHeight="1">
      <c r="A12" s="514" t="s">
        <v>3051</v>
      </c>
      <c r="B12" s="515" t="s">
        <v>3052</v>
      </c>
      <c r="C12" s="515" t="s">
        <v>3053</v>
      </c>
      <c r="D12" s="506">
        <v>25</v>
      </c>
      <c r="E12" s="277"/>
      <c r="F12" s="277"/>
      <c r="G12" s="277"/>
      <c r="H12" s="277"/>
      <c r="I12" s="277"/>
      <c r="J12" s="277"/>
      <c r="K12" s="277">
        <v>97.35</v>
      </c>
      <c r="L12" s="277"/>
      <c r="M12" s="277"/>
      <c r="N12" s="277"/>
      <c r="O12" s="277"/>
      <c r="P12" s="277"/>
      <c r="Q12" s="277">
        <f t="shared" ref="Q12:Q74" si="0">AVERAGE(E12:P12)</f>
        <v>97.35</v>
      </c>
      <c r="R12" s="228" t="str">
        <f t="shared" ref="R12:R55" si="1">IF(Q12&lt;5,"SI","NO")</f>
        <v>NO</v>
      </c>
      <c r="S12" s="229" t="str">
        <f t="shared" ref="S12:S56" si="2">IF(Q12&lt;=5,"Sin Riesgo",IF(Q12 &lt;=14,"Bajo",IF(Q12&lt;=35,"Medio",IF(Q12&lt;=80,"Alto","Inviable Sanitariamente"))))</f>
        <v>Inviable Sanitariamente</v>
      </c>
      <c r="T12" s="311"/>
    </row>
    <row r="13" spans="1:35" s="312" customFormat="1" ht="32.1" customHeight="1">
      <c r="A13" s="514" t="s">
        <v>3051</v>
      </c>
      <c r="B13" s="515" t="s">
        <v>3054</v>
      </c>
      <c r="C13" s="515" t="s">
        <v>3055</v>
      </c>
      <c r="D13" s="506">
        <v>34</v>
      </c>
      <c r="E13" s="277"/>
      <c r="F13" s="277"/>
      <c r="G13" s="277"/>
      <c r="H13" s="277"/>
      <c r="I13" s="277"/>
      <c r="J13" s="277"/>
      <c r="K13" s="277">
        <v>58.75</v>
      </c>
      <c r="L13" s="277"/>
      <c r="M13" s="277"/>
      <c r="N13" s="277"/>
      <c r="O13" s="277"/>
      <c r="P13" s="277"/>
      <c r="Q13" s="277">
        <f t="shared" si="0"/>
        <v>58.75</v>
      </c>
      <c r="R13" s="228" t="str">
        <f t="shared" si="1"/>
        <v>NO</v>
      </c>
      <c r="S13" s="229" t="str">
        <f t="shared" si="2"/>
        <v>Alto</v>
      </c>
      <c r="T13" s="311"/>
    </row>
    <row r="14" spans="1:35" s="312" customFormat="1" ht="32.1" customHeight="1">
      <c r="A14" s="514" t="s">
        <v>3051</v>
      </c>
      <c r="B14" s="515" t="s">
        <v>905</v>
      </c>
      <c r="C14" s="515" t="s">
        <v>3056</v>
      </c>
      <c r="D14" s="507">
        <v>27</v>
      </c>
      <c r="E14" s="277"/>
      <c r="F14" s="277"/>
      <c r="G14" s="277"/>
      <c r="H14" s="277"/>
      <c r="I14" s="277"/>
      <c r="J14" s="277"/>
      <c r="K14" s="277"/>
      <c r="L14" s="277"/>
      <c r="M14" s="277"/>
      <c r="N14" s="277">
        <v>84.210499999999996</v>
      </c>
      <c r="O14" s="277"/>
      <c r="P14" s="277"/>
      <c r="Q14" s="277">
        <f t="shared" si="0"/>
        <v>84.210499999999996</v>
      </c>
      <c r="R14" s="228" t="str">
        <f t="shared" si="1"/>
        <v>NO</v>
      </c>
      <c r="S14" s="229" t="str">
        <f t="shared" si="2"/>
        <v>Inviable Sanitariamente</v>
      </c>
      <c r="T14" s="311"/>
    </row>
    <row r="15" spans="1:35" s="312" customFormat="1" ht="32.1" customHeight="1">
      <c r="A15" s="514" t="s">
        <v>3051</v>
      </c>
      <c r="B15" s="515" t="s">
        <v>3057</v>
      </c>
      <c r="C15" s="515" t="s">
        <v>3058</v>
      </c>
      <c r="D15" s="506">
        <v>54</v>
      </c>
      <c r="E15" s="277"/>
      <c r="F15" s="277"/>
      <c r="G15" s="277"/>
      <c r="H15" s="277"/>
      <c r="I15" s="277"/>
      <c r="J15" s="277"/>
      <c r="K15" s="277">
        <v>57.25</v>
      </c>
      <c r="L15" s="277"/>
      <c r="M15" s="277"/>
      <c r="N15" s="277"/>
      <c r="O15" s="277"/>
      <c r="P15" s="277"/>
      <c r="Q15" s="277">
        <f t="shared" si="0"/>
        <v>57.25</v>
      </c>
      <c r="R15" s="228" t="str">
        <f t="shared" si="1"/>
        <v>NO</v>
      </c>
      <c r="S15" s="229" t="str">
        <f t="shared" si="2"/>
        <v>Alto</v>
      </c>
      <c r="T15" s="311"/>
    </row>
    <row r="16" spans="1:35" s="312" customFormat="1" ht="32.1" customHeight="1">
      <c r="A16" s="514" t="s">
        <v>3051</v>
      </c>
      <c r="B16" s="515" t="s">
        <v>3059</v>
      </c>
      <c r="C16" s="515" t="s">
        <v>3060</v>
      </c>
      <c r="D16" s="507">
        <v>122</v>
      </c>
      <c r="E16" s="277"/>
      <c r="F16" s="277"/>
      <c r="G16" s="277"/>
      <c r="H16" s="277"/>
      <c r="I16" s="277"/>
      <c r="J16" s="277"/>
      <c r="K16" s="277"/>
      <c r="L16" s="277"/>
      <c r="M16" s="277"/>
      <c r="N16" s="277">
        <v>54.3</v>
      </c>
      <c r="O16" s="277"/>
      <c r="P16" s="277"/>
      <c r="Q16" s="277">
        <f t="shared" si="0"/>
        <v>54.3</v>
      </c>
      <c r="R16" s="228" t="str">
        <f t="shared" si="1"/>
        <v>NO</v>
      </c>
      <c r="S16" s="229" t="str">
        <f t="shared" si="2"/>
        <v>Alto</v>
      </c>
      <c r="T16" s="311"/>
    </row>
    <row r="17" spans="1:20" s="312" customFormat="1" ht="32.1" customHeight="1">
      <c r="A17" s="514" t="s">
        <v>3051</v>
      </c>
      <c r="B17" s="515" t="s">
        <v>823</v>
      </c>
      <c r="C17" s="515" t="s">
        <v>3061</v>
      </c>
      <c r="D17" s="507">
        <v>27</v>
      </c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>
        <v>67.53</v>
      </c>
      <c r="P17" s="277"/>
      <c r="Q17" s="277">
        <f t="shared" si="0"/>
        <v>67.53</v>
      </c>
      <c r="R17" s="228" t="str">
        <f t="shared" si="1"/>
        <v>NO</v>
      </c>
      <c r="S17" s="229" t="str">
        <f t="shared" si="2"/>
        <v>Alto</v>
      </c>
      <c r="T17" s="311"/>
    </row>
    <row r="18" spans="1:20" s="312" customFormat="1" ht="32.1" customHeight="1">
      <c r="A18" s="514" t="s">
        <v>3051</v>
      </c>
      <c r="B18" s="515" t="s">
        <v>2405</v>
      </c>
      <c r="C18" s="515" t="s">
        <v>3062</v>
      </c>
      <c r="D18" s="506">
        <v>43</v>
      </c>
      <c r="E18" s="277"/>
      <c r="F18" s="277"/>
      <c r="G18" s="277"/>
      <c r="H18" s="277"/>
      <c r="I18" s="277"/>
      <c r="J18" s="277"/>
      <c r="K18" s="277"/>
      <c r="L18" s="277">
        <v>56.05</v>
      </c>
      <c r="M18" s="277"/>
      <c r="N18" s="277"/>
      <c r="O18" s="277"/>
      <c r="P18" s="277"/>
      <c r="Q18" s="277">
        <f t="shared" si="0"/>
        <v>56.05</v>
      </c>
      <c r="R18" s="228" t="str">
        <f t="shared" si="1"/>
        <v>NO</v>
      </c>
      <c r="S18" s="229" t="str">
        <f t="shared" si="2"/>
        <v>Alto</v>
      </c>
      <c r="T18" s="311"/>
    </row>
    <row r="19" spans="1:20" s="312" customFormat="1" ht="32.1" customHeight="1">
      <c r="A19" s="514" t="s">
        <v>3051</v>
      </c>
      <c r="B19" s="515" t="s">
        <v>3063</v>
      </c>
      <c r="C19" s="515" t="s">
        <v>3064</v>
      </c>
      <c r="D19" s="506">
        <v>110</v>
      </c>
      <c r="E19" s="277"/>
      <c r="F19" s="277"/>
      <c r="G19" s="277"/>
      <c r="H19" s="277"/>
      <c r="I19" s="277"/>
      <c r="J19" s="277"/>
      <c r="K19" s="277"/>
      <c r="L19" s="277">
        <v>84.210499999999996</v>
      </c>
      <c r="M19" s="277"/>
      <c r="N19" s="277"/>
      <c r="O19" s="277"/>
      <c r="P19" s="277"/>
      <c r="Q19" s="277">
        <f t="shared" si="0"/>
        <v>84.210499999999996</v>
      </c>
      <c r="R19" s="228" t="str">
        <f t="shared" si="1"/>
        <v>NO</v>
      </c>
      <c r="S19" s="229" t="str">
        <f t="shared" si="2"/>
        <v>Inviable Sanitariamente</v>
      </c>
      <c r="T19" s="311"/>
    </row>
    <row r="20" spans="1:20" s="312" customFormat="1" ht="32.1" customHeight="1">
      <c r="A20" s="514" t="s">
        <v>3051</v>
      </c>
      <c r="B20" s="515" t="s">
        <v>3065</v>
      </c>
      <c r="C20" s="515" t="s">
        <v>3066</v>
      </c>
      <c r="D20" s="506">
        <v>32</v>
      </c>
      <c r="E20" s="277"/>
      <c r="F20" s="277"/>
      <c r="G20" s="277"/>
      <c r="H20" s="277"/>
      <c r="I20" s="277"/>
      <c r="J20" s="277"/>
      <c r="K20" s="277"/>
      <c r="L20" s="277">
        <v>65.650000000000006</v>
      </c>
      <c r="M20" s="277"/>
      <c r="N20" s="277"/>
      <c r="O20" s="277"/>
      <c r="P20" s="277"/>
      <c r="Q20" s="277">
        <f t="shared" si="0"/>
        <v>65.650000000000006</v>
      </c>
      <c r="R20" s="228" t="str">
        <f t="shared" si="1"/>
        <v>NO</v>
      </c>
      <c r="S20" s="229" t="str">
        <f t="shared" si="2"/>
        <v>Alto</v>
      </c>
      <c r="T20" s="311"/>
    </row>
    <row r="21" spans="1:20" s="312" customFormat="1" ht="32.1" customHeight="1">
      <c r="A21" s="514" t="s">
        <v>3051</v>
      </c>
      <c r="B21" s="515" t="s">
        <v>3067</v>
      </c>
      <c r="C21" s="515" t="s">
        <v>3068</v>
      </c>
      <c r="D21" s="506">
        <v>73</v>
      </c>
      <c r="E21" s="277"/>
      <c r="F21" s="277"/>
      <c r="G21" s="277"/>
      <c r="H21" s="277"/>
      <c r="I21" s="277"/>
      <c r="J21" s="277"/>
      <c r="K21" s="277"/>
      <c r="L21" s="277"/>
      <c r="M21" s="277"/>
      <c r="N21" s="277">
        <v>84.210499999999996</v>
      </c>
      <c r="O21" s="277"/>
      <c r="P21" s="277"/>
      <c r="Q21" s="277">
        <f t="shared" si="0"/>
        <v>84.210499999999996</v>
      </c>
      <c r="R21" s="228" t="str">
        <f t="shared" si="1"/>
        <v>NO</v>
      </c>
      <c r="S21" s="229" t="str">
        <f t="shared" si="2"/>
        <v>Inviable Sanitariamente</v>
      </c>
      <c r="T21" s="311"/>
    </row>
    <row r="22" spans="1:20" s="312" customFormat="1" ht="32.1" customHeight="1">
      <c r="A22" s="514" t="s">
        <v>3051</v>
      </c>
      <c r="B22" s="515" t="s">
        <v>3069</v>
      </c>
      <c r="C22" s="515" t="s">
        <v>3070</v>
      </c>
      <c r="D22" s="507">
        <v>31</v>
      </c>
      <c r="E22" s="277"/>
      <c r="F22" s="277"/>
      <c r="G22" s="277"/>
      <c r="H22" s="277"/>
      <c r="I22" s="277"/>
      <c r="J22" s="277"/>
      <c r="K22" s="277"/>
      <c r="L22" s="277"/>
      <c r="M22" s="277"/>
      <c r="N22" s="277">
        <v>56.65</v>
      </c>
      <c r="O22" s="277"/>
      <c r="P22" s="277"/>
      <c r="Q22" s="277">
        <f t="shared" si="0"/>
        <v>56.65</v>
      </c>
      <c r="R22" s="228" t="str">
        <f t="shared" si="1"/>
        <v>NO</v>
      </c>
      <c r="S22" s="229" t="str">
        <f t="shared" si="2"/>
        <v>Alto</v>
      </c>
      <c r="T22" s="311"/>
    </row>
    <row r="23" spans="1:20" s="312" customFormat="1" ht="32.1" customHeight="1">
      <c r="A23" s="514" t="s">
        <v>3051</v>
      </c>
      <c r="B23" s="515" t="s">
        <v>590</v>
      </c>
      <c r="C23" s="515" t="s">
        <v>3071</v>
      </c>
      <c r="D23" s="506">
        <v>44</v>
      </c>
      <c r="E23" s="277"/>
      <c r="F23" s="277"/>
      <c r="G23" s="277"/>
      <c r="H23" s="277"/>
      <c r="I23" s="277">
        <v>38.71</v>
      </c>
      <c r="J23" s="277"/>
      <c r="K23" s="277"/>
      <c r="L23" s="277"/>
      <c r="M23" s="277"/>
      <c r="N23" s="277"/>
      <c r="O23" s="277"/>
      <c r="P23" s="277"/>
      <c r="Q23" s="277">
        <f t="shared" si="0"/>
        <v>38.71</v>
      </c>
      <c r="R23" s="228" t="str">
        <f t="shared" si="1"/>
        <v>NO</v>
      </c>
      <c r="S23" s="229" t="str">
        <f t="shared" si="2"/>
        <v>Alto</v>
      </c>
      <c r="T23" s="311"/>
    </row>
    <row r="24" spans="1:20" s="312" customFormat="1" ht="32.1" customHeight="1">
      <c r="A24" s="514" t="s">
        <v>3051</v>
      </c>
      <c r="B24" s="515" t="s">
        <v>3072</v>
      </c>
      <c r="C24" s="515" t="s">
        <v>3073</v>
      </c>
      <c r="D24" s="506">
        <v>17</v>
      </c>
      <c r="E24" s="277"/>
      <c r="F24" s="277"/>
      <c r="G24" s="277"/>
      <c r="H24" s="277"/>
      <c r="I24" s="277">
        <v>0</v>
      </c>
      <c r="J24" s="277"/>
      <c r="K24" s="277"/>
      <c r="L24" s="277"/>
      <c r="M24" s="277"/>
      <c r="N24" s="277"/>
      <c r="O24" s="277"/>
      <c r="P24" s="277"/>
      <c r="Q24" s="277">
        <f t="shared" si="0"/>
        <v>0</v>
      </c>
      <c r="R24" s="228" t="str">
        <f t="shared" si="1"/>
        <v>SI</v>
      </c>
      <c r="S24" s="229" t="str">
        <f t="shared" si="2"/>
        <v>Sin Riesgo</v>
      </c>
      <c r="T24" s="311"/>
    </row>
    <row r="25" spans="1:20" s="312" customFormat="1" ht="32.1" customHeight="1">
      <c r="A25" s="514" t="s">
        <v>3051</v>
      </c>
      <c r="B25" s="515" t="s">
        <v>1130</v>
      </c>
      <c r="C25" s="515" t="s">
        <v>3074</v>
      </c>
      <c r="D25" s="506">
        <v>31</v>
      </c>
      <c r="E25" s="277"/>
      <c r="F25" s="277"/>
      <c r="G25" s="277"/>
      <c r="H25" s="277"/>
      <c r="I25" s="277">
        <v>38.71</v>
      </c>
      <c r="J25" s="277"/>
      <c r="K25" s="277"/>
      <c r="L25" s="277"/>
      <c r="M25" s="277"/>
      <c r="N25" s="277"/>
      <c r="O25" s="277"/>
      <c r="P25" s="277"/>
      <c r="Q25" s="277">
        <f t="shared" si="0"/>
        <v>38.71</v>
      </c>
      <c r="R25" s="228" t="str">
        <f t="shared" si="1"/>
        <v>NO</v>
      </c>
      <c r="S25" s="229" t="str">
        <f t="shared" si="2"/>
        <v>Alto</v>
      </c>
      <c r="T25" s="311"/>
    </row>
    <row r="26" spans="1:20" s="312" customFormat="1" ht="32.1" customHeight="1">
      <c r="A26" s="514" t="s">
        <v>3051</v>
      </c>
      <c r="B26" s="515" t="s">
        <v>3075</v>
      </c>
      <c r="C26" s="515" t="s">
        <v>3076</v>
      </c>
      <c r="D26" s="506">
        <v>41</v>
      </c>
      <c r="E26" s="277"/>
      <c r="F26" s="277"/>
      <c r="G26" s="277"/>
      <c r="H26" s="277"/>
      <c r="I26" s="277">
        <v>0</v>
      </c>
      <c r="J26" s="277"/>
      <c r="K26" s="277"/>
      <c r="L26" s="277"/>
      <c r="M26" s="277"/>
      <c r="N26" s="277"/>
      <c r="O26" s="277"/>
      <c r="P26" s="277"/>
      <c r="Q26" s="277">
        <f t="shared" si="0"/>
        <v>0</v>
      </c>
      <c r="R26" s="228" t="str">
        <f t="shared" si="1"/>
        <v>SI</v>
      </c>
      <c r="S26" s="229" t="str">
        <f t="shared" si="2"/>
        <v>Sin Riesgo</v>
      </c>
      <c r="T26" s="311"/>
    </row>
    <row r="27" spans="1:20" s="312" customFormat="1" ht="32.1" customHeight="1">
      <c r="A27" s="514" t="s">
        <v>3051</v>
      </c>
      <c r="B27" s="515" t="s">
        <v>3077</v>
      </c>
      <c r="C27" s="515" t="s">
        <v>3078</v>
      </c>
      <c r="D27" s="506">
        <v>17</v>
      </c>
      <c r="E27" s="277"/>
      <c r="F27" s="277"/>
      <c r="G27" s="277"/>
      <c r="H27" s="277"/>
      <c r="I27" s="277">
        <v>38.71</v>
      </c>
      <c r="J27" s="277"/>
      <c r="K27" s="277"/>
      <c r="L27" s="277"/>
      <c r="M27" s="277"/>
      <c r="N27" s="277"/>
      <c r="O27" s="277"/>
      <c r="P27" s="277"/>
      <c r="Q27" s="277">
        <f t="shared" si="0"/>
        <v>38.71</v>
      </c>
      <c r="R27" s="228" t="str">
        <f t="shared" si="1"/>
        <v>NO</v>
      </c>
      <c r="S27" s="229" t="str">
        <f t="shared" si="2"/>
        <v>Alto</v>
      </c>
      <c r="T27" s="311"/>
    </row>
    <row r="28" spans="1:20" s="312" customFormat="1" ht="32.1" customHeight="1">
      <c r="A28" s="514" t="s">
        <v>3051</v>
      </c>
      <c r="B28" s="515" t="s">
        <v>3079</v>
      </c>
      <c r="C28" s="515" t="s">
        <v>3080</v>
      </c>
      <c r="D28" s="506">
        <v>28</v>
      </c>
      <c r="E28" s="277"/>
      <c r="F28" s="277"/>
      <c r="G28" s="277"/>
      <c r="H28" s="277"/>
      <c r="I28" s="277">
        <v>31.578900000000001</v>
      </c>
      <c r="J28" s="277"/>
      <c r="K28" s="277"/>
      <c r="L28" s="277"/>
      <c r="M28" s="277"/>
      <c r="N28" s="277"/>
      <c r="O28" s="277"/>
      <c r="P28" s="277"/>
      <c r="Q28" s="277">
        <f t="shared" si="0"/>
        <v>31.578900000000001</v>
      </c>
      <c r="R28" s="228" t="str">
        <f t="shared" si="1"/>
        <v>NO</v>
      </c>
      <c r="S28" s="229" t="str">
        <f t="shared" si="2"/>
        <v>Medio</v>
      </c>
      <c r="T28" s="311"/>
    </row>
    <row r="29" spans="1:20" s="312" customFormat="1" ht="32.1" customHeight="1">
      <c r="A29" s="514" t="s">
        <v>3051</v>
      </c>
      <c r="B29" s="515" t="s">
        <v>858</v>
      </c>
      <c r="C29" s="515" t="s">
        <v>3081</v>
      </c>
      <c r="D29" s="506">
        <v>31</v>
      </c>
      <c r="E29" s="277"/>
      <c r="F29" s="277"/>
      <c r="G29" s="277"/>
      <c r="H29" s="277"/>
      <c r="I29" s="277">
        <v>31.578900000000001</v>
      </c>
      <c r="J29" s="277"/>
      <c r="K29" s="277"/>
      <c r="L29" s="277"/>
      <c r="M29" s="277"/>
      <c r="N29" s="277"/>
      <c r="O29" s="277"/>
      <c r="P29" s="277"/>
      <c r="Q29" s="277">
        <f t="shared" si="0"/>
        <v>31.578900000000001</v>
      </c>
      <c r="R29" s="228" t="str">
        <f t="shared" si="1"/>
        <v>NO</v>
      </c>
      <c r="S29" s="229" t="str">
        <f t="shared" si="2"/>
        <v>Medio</v>
      </c>
      <c r="T29" s="311"/>
    </row>
    <row r="30" spans="1:20" s="312" customFormat="1" ht="32.1" customHeight="1">
      <c r="A30" s="514" t="s">
        <v>3051</v>
      </c>
      <c r="B30" s="515" t="s">
        <v>3082</v>
      </c>
      <c r="C30" s="515" t="s">
        <v>3083</v>
      </c>
      <c r="D30" s="506">
        <v>47</v>
      </c>
      <c r="E30" s="277"/>
      <c r="F30" s="277"/>
      <c r="G30" s="277"/>
      <c r="H30" s="277"/>
      <c r="I30" s="277"/>
      <c r="J30" s="277"/>
      <c r="K30" s="277">
        <v>0</v>
      </c>
      <c r="L30" s="277"/>
      <c r="M30" s="277"/>
      <c r="N30" s="277"/>
      <c r="O30" s="277"/>
      <c r="P30" s="277"/>
      <c r="Q30" s="277">
        <f t="shared" si="0"/>
        <v>0</v>
      </c>
      <c r="R30" s="228" t="str">
        <f t="shared" si="1"/>
        <v>SI</v>
      </c>
      <c r="S30" s="229" t="str">
        <f t="shared" si="2"/>
        <v>Sin Riesgo</v>
      </c>
      <c r="T30" s="311"/>
    </row>
    <row r="31" spans="1:20" s="312" customFormat="1" ht="32.1" customHeight="1">
      <c r="A31" s="514" t="s">
        <v>3051</v>
      </c>
      <c r="B31" s="515" t="s">
        <v>3084</v>
      </c>
      <c r="C31" s="515" t="s">
        <v>3085</v>
      </c>
      <c r="D31" s="506">
        <v>125</v>
      </c>
      <c r="E31" s="277"/>
      <c r="F31" s="277"/>
      <c r="G31" s="277"/>
      <c r="H31" s="277"/>
      <c r="I31" s="277"/>
      <c r="J31" s="277"/>
      <c r="K31" s="277">
        <v>26.55</v>
      </c>
      <c r="L31" s="277"/>
      <c r="M31" s="277"/>
      <c r="N31" s="277"/>
      <c r="O31" s="277"/>
      <c r="P31" s="277"/>
      <c r="Q31" s="277">
        <f t="shared" si="0"/>
        <v>26.55</v>
      </c>
      <c r="R31" s="228" t="str">
        <f t="shared" si="1"/>
        <v>NO</v>
      </c>
      <c r="S31" s="229" t="str">
        <f t="shared" si="2"/>
        <v>Medio</v>
      </c>
      <c r="T31" s="311"/>
    </row>
    <row r="32" spans="1:20" s="312" customFormat="1" ht="32.1" customHeight="1">
      <c r="A32" s="514" t="s">
        <v>3051</v>
      </c>
      <c r="B32" s="515" t="s">
        <v>3086</v>
      </c>
      <c r="C32" s="515" t="s">
        <v>3087</v>
      </c>
      <c r="D32" s="506">
        <v>24</v>
      </c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  <c r="Q32" s="277" t="e">
        <f t="shared" si="0"/>
        <v>#DIV/0!</v>
      </c>
      <c r="R32" s="228" t="e">
        <f t="shared" si="1"/>
        <v>#DIV/0!</v>
      </c>
      <c r="S32" s="229" t="e">
        <f t="shared" si="2"/>
        <v>#DIV/0!</v>
      </c>
      <c r="T32" s="311"/>
    </row>
    <row r="33" spans="1:20" s="312" customFormat="1" ht="32.1" customHeight="1">
      <c r="A33" s="514" t="s">
        <v>3051</v>
      </c>
      <c r="B33" s="515" t="s">
        <v>3088</v>
      </c>
      <c r="C33" s="515" t="s">
        <v>3089</v>
      </c>
      <c r="D33" s="507">
        <v>15</v>
      </c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>
        <v>65.73</v>
      </c>
      <c r="P33" s="277"/>
      <c r="Q33" s="277">
        <f t="shared" si="0"/>
        <v>65.73</v>
      </c>
      <c r="R33" s="228" t="str">
        <f t="shared" si="1"/>
        <v>NO</v>
      </c>
      <c r="S33" s="229" t="str">
        <f t="shared" si="2"/>
        <v>Alto</v>
      </c>
      <c r="T33" s="311"/>
    </row>
    <row r="34" spans="1:20" s="312" customFormat="1" ht="32.1" customHeight="1">
      <c r="A34" s="514" t="s">
        <v>3051</v>
      </c>
      <c r="B34" s="515" t="s">
        <v>3090</v>
      </c>
      <c r="C34" s="515" t="s">
        <v>3091</v>
      </c>
      <c r="D34" s="506">
        <v>128</v>
      </c>
      <c r="E34" s="277"/>
      <c r="F34" s="277"/>
      <c r="G34" s="277"/>
      <c r="H34" s="277"/>
      <c r="I34" s="277"/>
      <c r="J34" s="277"/>
      <c r="K34" s="277"/>
      <c r="L34" s="277"/>
      <c r="M34" s="277"/>
      <c r="N34" s="277">
        <v>66.510000000000005</v>
      </c>
      <c r="O34" s="277"/>
      <c r="P34" s="277"/>
      <c r="Q34" s="277">
        <f t="shared" si="0"/>
        <v>66.510000000000005</v>
      </c>
      <c r="R34" s="228" t="str">
        <f t="shared" si="1"/>
        <v>NO</v>
      </c>
      <c r="S34" s="229" t="str">
        <f t="shared" si="2"/>
        <v>Alto</v>
      </c>
      <c r="T34" s="311"/>
    </row>
    <row r="35" spans="1:20" s="312" customFormat="1" ht="32.1" customHeight="1">
      <c r="A35" s="514" t="s">
        <v>3051</v>
      </c>
      <c r="B35" s="515" t="s">
        <v>3092</v>
      </c>
      <c r="C35" s="515" t="s">
        <v>3093</v>
      </c>
      <c r="D35" s="506">
        <v>19</v>
      </c>
      <c r="E35" s="277"/>
      <c r="F35" s="277"/>
      <c r="G35" s="277"/>
      <c r="H35" s="277">
        <v>64</v>
      </c>
      <c r="I35" s="277"/>
      <c r="J35" s="277"/>
      <c r="K35" s="277"/>
      <c r="L35" s="277"/>
      <c r="M35" s="277"/>
      <c r="N35" s="277"/>
      <c r="O35" s="277"/>
      <c r="P35" s="277"/>
      <c r="Q35" s="277">
        <f t="shared" si="0"/>
        <v>64</v>
      </c>
      <c r="R35" s="228" t="str">
        <f t="shared" si="1"/>
        <v>NO</v>
      </c>
      <c r="S35" s="229" t="str">
        <f t="shared" si="2"/>
        <v>Alto</v>
      </c>
      <c r="T35" s="311"/>
    </row>
    <row r="36" spans="1:20" s="312" customFormat="1" ht="32.1" customHeight="1">
      <c r="A36" s="514" t="s">
        <v>3051</v>
      </c>
      <c r="B36" s="515" t="s">
        <v>3094</v>
      </c>
      <c r="C36" s="515" t="s">
        <v>3095</v>
      </c>
      <c r="D36" s="506">
        <v>8</v>
      </c>
      <c r="E36" s="277"/>
      <c r="F36" s="277"/>
      <c r="G36" s="277"/>
      <c r="H36" s="277">
        <v>88</v>
      </c>
      <c r="I36" s="277"/>
      <c r="J36" s="277"/>
      <c r="K36" s="277"/>
      <c r="L36" s="277"/>
      <c r="M36" s="277"/>
      <c r="N36" s="277"/>
      <c r="O36" s="277"/>
      <c r="P36" s="277"/>
      <c r="Q36" s="277">
        <f t="shared" si="0"/>
        <v>88</v>
      </c>
      <c r="R36" s="228" t="str">
        <f t="shared" si="1"/>
        <v>NO</v>
      </c>
      <c r="S36" s="229" t="str">
        <f t="shared" si="2"/>
        <v>Inviable Sanitariamente</v>
      </c>
      <c r="T36" s="311"/>
    </row>
    <row r="37" spans="1:20" s="312" customFormat="1" ht="32.1" customHeight="1">
      <c r="A37" s="514" t="s">
        <v>3051</v>
      </c>
      <c r="B37" s="515" t="s">
        <v>3096</v>
      </c>
      <c r="C37" s="515" t="s">
        <v>3097</v>
      </c>
      <c r="D37" s="506">
        <v>72</v>
      </c>
      <c r="E37" s="277"/>
      <c r="F37" s="277"/>
      <c r="G37" s="277"/>
      <c r="H37" s="277"/>
      <c r="I37" s="277"/>
      <c r="J37" s="277"/>
      <c r="K37" s="277"/>
      <c r="L37" s="277"/>
      <c r="M37" s="277"/>
      <c r="N37" s="277">
        <v>84.210499999999996</v>
      </c>
      <c r="O37" s="277"/>
      <c r="P37" s="277"/>
      <c r="Q37" s="277">
        <f t="shared" si="0"/>
        <v>84.210499999999996</v>
      </c>
      <c r="R37" s="228" t="str">
        <f t="shared" si="1"/>
        <v>NO</v>
      </c>
      <c r="S37" s="229" t="str">
        <f t="shared" si="2"/>
        <v>Inviable Sanitariamente</v>
      </c>
      <c r="T37" s="311"/>
    </row>
    <row r="38" spans="1:20" s="312" customFormat="1" ht="32.1" customHeight="1">
      <c r="A38" s="514" t="s">
        <v>3051</v>
      </c>
      <c r="B38" s="515" t="s">
        <v>3098</v>
      </c>
      <c r="C38" s="515" t="s">
        <v>3099</v>
      </c>
      <c r="D38" s="506">
        <v>37</v>
      </c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 t="e">
        <f t="shared" si="0"/>
        <v>#DIV/0!</v>
      </c>
      <c r="R38" s="228" t="e">
        <f t="shared" si="1"/>
        <v>#DIV/0!</v>
      </c>
      <c r="S38" s="229" t="e">
        <f t="shared" si="2"/>
        <v>#DIV/0!</v>
      </c>
      <c r="T38" s="311"/>
    </row>
    <row r="39" spans="1:20" s="312" customFormat="1" ht="32.1" customHeight="1">
      <c r="A39" s="514" t="s">
        <v>3051</v>
      </c>
      <c r="B39" s="515" t="s">
        <v>1074</v>
      </c>
      <c r="C39" s="515" t="s">
        <v>3100</v>
      </c>
      <c r="D39" s="506">
        <v>50</v>
      </c>
      <c r="E39" s="277"/>
      <c r="F39" s="277"/>
      <c r="G39" s="277"/>
      <c r="H39" s="277">
        <v>88</v>
      </c>
      <c r="I39" s="277"/>
      <c r="J39" s="277"/>
      <c r="K39" s="277"/>
      <c r="L39" s="277"/>
      <c r="M39" s="277"/>
      <c r="N39" s="277"/>
      <c r="O39" s="277"/>
      <c r="P39" s="277"/>
      <c r="Q39" s="277">
        <f t="shared" si="0"/>
        <v>88</v>
      </c>
      <c r="R39" s="228" t="str">
        <f t="shared" si="1"/>
        <v>NO</v>
      </c>
      <c r="S39" s="229" t="str">
        <f t="shared" si="2"/>
        <v>Inviable Sanitariamente</v>
      </c>
      <c r="T39" s="311"/>
    </row>
    <row r="40" spans="1:20" s="312" customFormat="1" ht="32.1" customHeight="1">
      <c r="A40" s="514" t="s">
        <v>3051</v>
      </c>
      <c r="B40" s="515" t="s">
        <v>3101</v>
      </c>
      <c r="C40" s="515" t="s">
        <v>3102</v>
      </c>
      <c r="D40" s="506">
        <v>36</v>
      </c>
      <c r="E40" s="277"/>
      <c r="F40" s="277"/>
      <c r="G40" s="277"/>
      <c r="H40" s="277">
        <v>64</v>
      </c>
      <c r="I40" s="277"/>
      <c r="J40" s="277"/>
      <c r="K40" s="277"/>
      <c r="L40" s="277"/>
      <c r="M40" s="277"/>
      <c r="N40" s="277"/>
      <c r="O40" s="277"/>
      <c r="P40" s="277"/>
      <c r="Q40" s="277">
        <f t="shared" si="0"/>
        <v>64</v>
      </c>
      <c r="R40" s="228" t="str">
        <f t="shared" si="1"/>
        <v>NO</v>
      </c>
      <c r="S40" s="229" t="str">
        <f t="shared" si="2"/>
        <v>Alto</v>
      </c>
      <c r="T40" s="311"/>
    </row>
    <row r="41" spans="1:20" s="312" customFormat="1" ht="32.1" customHeight="1">
      <c r="A41" s="514" t="s">
        <v>3051</v>
      </c>
      <c r="B41" s="515" t="s">
        <v>1307</v>
      </c>
      <c r="C41" s="515" t="s">
        <v>3103</v>
      </c>
      <c r="D41" s="506">
        <v>27</v>
      </c>
      <c r="E41" s="277"/>
      <c r="F41" s="277"/>
      <c r="G41" s="277"/>
      <c r="H41" s="277">
        <v>88</v>
      </c>
      <c r="I41" s="277"/>
      <c r="J41" s="277"/>
      <c r="K41" s="277"/>
      <c r="L41" s="277"/>
      <c r="M41" s="277"/>
      <c r="N41" s="277"/>
      <c r="O41" s="277"/>
      <c r="P41" s="277"/>
      <c r="Q41" s="277">
        <f t="shared" si="0"/>
        <v>88</v>
      </c>
      <c r="R41" s="228" t="str">
        <f t="shared" si="1"/>
        <v>NO</v>
      </c>
      <c r="S41" s="229" t="str">
        <f t="shared" si="2"/>
        <v>Inviable Sanitariamente</v>
      </c>
      <c r="T41" s="311"/>
    </row>
    <row r="42" spans="1:20" s="312" customFormat="1" ht="32.1" customHeight="1">
      <c r="A42" s="514" t="s">
        <v>3051</v>
      </c>
      <c r="B42" s="515" t="s">
        <v>144</v>
      </c>
      <c r="C42" s="515" t="s">
        <v>3104</v>
      </c>
      <c r="D42" s="506">
        <v>35</v>
      </c>
      <c r="E42" s="277"/>
      <c r="F42" s="277"/>
      <c r="G42" s="277"/>
      <c r="H42" s="277"/>
      <c r="I42" s="277"/>
      <c r="J42" s="277"/>
      <c r="K42" s="277"/>
      <c r="L42" s="277"/>
      <c r="M42" s="277"/>
      <c r="N42" s="277">
        <v>84.210499999999996</v>
      </c>
      <c r="O42" s="277"/>
      <c r="P42" s="277"/>
      <c r="Q42" s="277">
        <f t="shared" si="0"/>
        <v>84.210499999999996</v>
      </c>
      <c r="R42" s="228" t="str">
        <f t="shared" si="1"/>
        <v>NO</v>
      </c>
      <c r="S42" s="229" t="str">
        <f t="shared" si="2"/>
        <v>Inviable Sanitariamente</v>
      </c>
      <c r="T42" s="311"/>
    </row>
    <row r="43" spans="1:20" s="312" customFormat="1" ht="32.1" customHeight="1">
      <c r="A43" s="514" t="s">
        <v>3051</v>
      </c>
      <c r="B43" s="515" t="s">
        <v>3105</v>
      </c>
      <c r="C43" s="515" t="s">
        <v>3106</v>
      </c>
      <c r="D43" s="507">
        <v>16</v>
      </c>
      <c r="E43" s="277"/>
      <c r="F43" s="277"/>
      <c r="G43" s="277"/>
      <c r="H43" s="277"/>
      <c r="I43" s="277"/>
      <c r="J43" s="277"/>
      <c r="K43" s="277"/>
      <c r="L43" s="277"/>
      <c r="M43" s="277"/>
      <c r="N43" s="277">
        <v>84.210499999999996</v>
      </c>
      <c r="O43" s="277"/>
      <c r="P43" s="277"/>
      <c r="Q43" s="277">
        <f t="shared" si="0"/>
        <v>84.210499999999996</v>
      </c>
      <c r="R43" s="228" t="str">
        <f t="shared" si="1"/>
        <v>NO</v>
      </c>
      <c r="S43" s="229" t="str">
        <f t="shared" si="2"/>
        <v>Inviable Sanitariamente</v>
      </c>
      <c r="T43" s="311"/>
    </row>
    <row r="44" spans="1:20" s="312" customFormat="1" ht="32.1" customHeight="1">
      <c r="A44" s="514" t="s">
        <v>3051</v>
      </c>
      <c r="B44" s="515" t="s">
        <v>3107</v>
      </c>
      <c r="C44" s="515" t="s">
        <v>3108</v>
      </c>
      <c r="D44" s="507">
        <v>57</v>
      </c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>
        <v>56.65</v>
      </c>
      <c r="P44" s="277"/>
      <c r="Q44" s="277">
        <f t="shared" si="0"/>
        <v>56.65</v>
      </c>
      <c r="R44" s="228" t="str">
        <f t="shared" si="1"/>
        <v>NO</v>
      </c>
      <c r="S44" s="229" t="str">
        <f t="shared" si="2"/>
        <v>Alto</v>
      </c>
      <c r="T44" s="311"/>
    </row>
    <row r="45" spans="1:20" s="312" customFormat="1" ht="32.1" customHeight="1">
      <c r="A45" s="514" t="s">
        <v>3051</v>
      </c>
      <c r="B45" s="515" t="s">
        <v>3109</v>
      </c>
      <c r="C45" s="515" t="s">
        <v>3110</v>
      </c>
      <c r="D45" s="507">
        <v>25</v>
      </c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>
        <v>67.069999999999993</v>
      </c>
      <c r="P45" s="277"/>
      <c r="Q45" s="277">
        <f t="shared" si="0"/>
        <v>67.069999999999993</v>
      </c>
      <c r="R45" s="228" t="str">
        <f t="shared" si="1"/>
        <v>NO</v>
      </c>
      <c r="S45" s="229" t="str">
        <f t="shared" si="2"/>
        <v>Alto</v>
      </c>
      <c r="T45" s="311"/>
    </row>
    <row r="46" spans="1:20" s="312" customFormat="1" ht="32.1" customHeight="1">
      <c r="A46" s="514" t="s">
        <v>3051</v>
      </c>
      <c r="B46" s="515" t="s">
        <v>2934</v>
      </c>
      <c r="C46" s="515" t="s">
        <v>3111</v>
      </c>
      <c r="D46" s="506">
        <v>180</v>
      </c>
      <c r="E46" s="277"/>
      <c r="F46" s="277"/>
      <c r="G46" s="277"/>
      <c r="H46" s="277"/>
      <c r="I46" s="277"/>
      <c r="J46" s="277"/>
      <c r="K46" s="277"/>
      <c r="L46" s="277">
        <v>66.33</v>
      </c>
      <c r="M46" s="277"/>
      <c r="N46" s="277"/>
      <c r="O46" s="277"/>
      <c r="P46" s="277"/>
      <c r="Q46" s="277">
        <f t="shared" si="0"/>
        <v>66.33</v>
      </c>
      <c r="R46" s="228" t="str">
        <f t="shared" si="1"/>
        <v>NO</v>
      </c>
      <c r="S46" s="229" t="str">
        <f t="shared" si="2"/>
        <v>Alto</v>
      </c>
      <c r="T46" s="311"/>
    </row>
    <row r="47" spans="1:20" s="312" customFormat="1" ht="32.1" customHeight="1">
      <c r="A47" s="514" t="s">
        <v>3051</v>
      </c>
      <c r="B47" s="515" t="s">
        <v>3112</v>
      </c>
      <c r="C47" s="515" t="s">
        <v>3113</v>
      </c>
      <c r="D47" s="507">
        <v>25</v>
      </c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>
        <v>65.569999999999993</v>
      </c>
      <c r="P47" s="277"/>
      <c r="Q47" s="277">
        <f t="shared" si="0"/>
        <v>65.569999999999993</v>
      </c>
      <c r="R47" s="228" t="str">
        <f t="shared" si="1"/>
        <v>NO</v>
      </c>
      <c r="S47" s="229" t="str">
        <f t="shared" si="2"/>
        <v>Alto</v>
      </c>
      <c r="T47" s="311"/>
    </row>
    <row r="48" spans="1:20" s="312" customFormat="1" ht="32.1" customHeight="1">
      <c r="A48" s="514" t="s">
        <v>3051</v>
      </c>
      <c r="B48" s="515" t="s">
        <v>676</v>
      </c>
      <c r="C48" s="515" t="s">
        <v>3114</v>
      </c>
      <c r="D48" s="506">
        <v>70</v>
      </c>
      <c r="E48" s="277"/>
      <c r="F48" s="277"/>
      <c r="G48" s="277"/>
      <c r="H48" s="277"/>
      <c r="I48" s="277"/>
      <c r="J48" s="277"/>
      <c r="K48" s="277">
        <v>57.25</v>
      </c>
      <c r="L48" s="277"/>
      <c r="M48" s="277"/>
      <c r="N48" s="277"/>
      <c r="O48" s="277"/>
      <c r="P48" s="277"/>
      <c r="Q48" s="277">
        <f t="shared" si="0"/>
        <v>57.25</v>
      </c>
      <c r="R48" s="228" t="str">
        <f t="shared" si="1"/>
        <v>NO</v>
      </c>
      <c r="S48" s="229" t="str">
        <f t="shared" si="2"/>
        <v>Alto</v>
      </c>
      <c r="T48" s="311"/>
    </row>
    <row r="49" spans="1:20" s="312" customFormat="1" ht="32.1" customHeight="1">
      <c r="A49" s="514" t="s">
        <v>3051</v>
      </c>
      <c r="B49" s="515" t="s">
        <v>3115</v>
      </c>
      <c r="C49" s="515" t="s">
        <v>3116</v>
      </c>
      <c r="D49" s="507">
        <v>39</v>
      </c>
      <c r="E49" s="277"/>
      <c r="F49" s="277"/>
      <c r="G49" s="277"/>
      <c r="H49" s="277"/>
      <c r="I49" s="277"/>
      <c r="J49" s="277"/>
      <c r="K49" s="277"/>
      <c r="L49" s="277"/>
      <c r="M49" s="277"/>
      <c r="N49" s="277">
        <v>84.210499999999996</v>
      </c>
      <c r="O49" s="277"/>
      <c r="P49" s="277"/>
      <c r="Q49" s="277">
        <f t="shared" si="0"/>
        <v>84.210499999999996</v>
      </c>
      <c r="R49" s="228" t="str">
        <f t="shared" si="1"/>
        <v>NO</v>
      </c>
      <c r="S49" s="229" t="str">
        <f t="shared" si="2"/>
        <v>Inviable Sanitariamente</v>
      </c>
      <c r="T49" s="311"/>
    </row>
    <row r="50" spans="1:20" s="312" customFormat="1" ht="32.1" customHeight="1">
      <c r="A50" s="514" t="s">
        <v>3051</v>
      </c>
      <c r="B50" s="515" t="s">
        <v>3117</v>
      </c>
      <c r="C50" s="515" t="s">
        <v>3118</v>
      </c>
      <c r="D50" s="506">
        <v>12</v>
      </c>
      <c r="E50" s="277"/>
      <c r="F50" s="277"/>
      <c r="G50" s="277"/>
      <c r="H50" s="277">
        <v>88</v>
      </c>
      <c r="I50" s="277"/>
      <c r="J50" s="277"/>
      <c r="K50" s="277"/>
      <c r="L50" s="277"/>
      <c r="M50" s="277"/>
      <c r="N50" s="277"/>
      <c r="O50" s="277"/>
      <c r="P50" s="277"/>
      <c r="Q50" s="277">
        <f t="shared" si="0"/>
        <v>88</v>
      </c>
      <c r="R50" s="228" t="str">
        <f t="shared" si="1"/>
        <v>NO</v>
      </c>
      <c r="S50" s="229" t="str">
        <f t="shared" si="2"/>
        <v>Inviable Sanitariamente</v>
      </c>
      <c r="T50" s="311"/>
    </row>
    <row r="51" spans="1:20" s="312" customFormat="1" ht="32.1" customHeight="1">
      <c r="A51" s="514" t="s">
        <v>3051</v>
      </c>
      <c r="B51" s="515" t="s">
        <v>3119</v>
      </c>
      <c r="C51" s="515" t="s">
        <v>3120</v>
      </c>
      <c r="D51" s="506">
        <v>120</v>
      </c>
      <c r="E51" s="277"/>
      <c r="F51" s="277"/>
      <c r="G51" s="277"/>
      <c r="H51" s="277"/>
      <c r="I51" s="277"/>
      <c r="J51" s="277"/>
      <c r="K51" s="277">
        <v>59.35</v>
      </c>
      <c r="L51" s="277"/>
      <c r="M51" s="277"/>
      <c r="N51" s="277"/>
      <c r="O51" s="277"/>
      <c r="P51" s="277"/>
      <c r="Q51" s="277">
        <f t="shared" si="0"/>
        <v>59.35</v>
      </c>
      <c r="R51" s="228" t="str">
        <f t="shared" si="1"/>
        <v>NO</v>
      </c>
      <c r="S51" s="229" t="str">
        <f t="shared" si="2"/>
        <v>Alto</v>
      </c>
      <c r="T51" s="311"/>
    </row>
    <row r="52" spans="1:20" s="312" customFormat="1" ht="32.1" customHeight="1">
      <c r="A52" s="514" t="s">
        <v>3051</v>
      </c>
      <c r="B52" s="515" t="s">
        <v>3121</v>
      </c>
      <c r="C52" s="515" t="s">
        <v>3122</v>
      </c>
      <c r="D52" s="506">
        <v>9</v>
      </c>
      <c r="E52" s="277"/>
      <c r="F52" s="277"/>
      <c r="G52" s="277"/>
      <c r="H52" s="277"/>
      <c r="I52" s="277"/>
      <c r="J52" s="277"/>
      <c r="K52" s="277">
        <v>58.45</v>
      </c>
      <c r="L52" s="277"/>
      <c r="M52" s="277"/>
      <c r="N52" s="277"/>
      <c r="O52" s="277"/>
      <c r="P52" s="277"/>
      <c r="Q52" s="277">
        <f t="shared" si="0"/>
        <v>58.45</v>
      </c>
      <c r="R52" s="228" t="str">
        <f t="shared" si="1"/>
        <v>NO</v>
      </c>
      <c r="S52" s="229" t="str">
        <f t="shared" si="2"/>
        <v>Alto</v>
      </c>
      <c r="T52" s="311"/>
    </row>
    <row r="53" spans="1:20" s="312" customFormat="1" ht="32.1" customHeight="1">
      <c r="A53" s="514" t="s">
        <v>3051</v>
      </c>
      <c r="B53" s="515" t="s">
        <v>3123</v>
      </c>
      <c r="C53" s="515" t="s">
        <v>3124</v>
      </c>
      <c r="D53" s="506">
        <v>47</v>
      </c>
      <c r="E53" s="277"/>
      <c r="F53" s="277"/>
      <c r="G53" s="277"/>
      <c r="H53" s="277"/>
      <c r="I53" s="277"/>
      <c r="J53" s="277"/>
      <c r="K53" s="277"/>
      <c r="L53" s="277"/>
      <c r="M53" s="277"/>
      <c r="N53" s="277">
        <v>86.956500000000005</v>
      </c>
      <c r="O53" s="277"/>
      <c r="P53" s="277"/>
      <c r="Q53" s="277">
        <f t="shared" si="0"/>
        <v>86.956500000000005</v>
      </c>
      <c r="R53" s="228" t="str">
        <f t="shared" si="1"/>
        <v>NO</v>
      </c>
      <c r="S53" s="229" t="str">
        <f t="shared" si="2"/>
        <v>Inviable Sanitariamente</v>
      </c>
      <c r="T53" s="311"/>
    </row>
    <row r="54" spans="1:20" s="312" customFormat="1" ht="32.1" customHeight="1">
      <c r="A54" s="514" t="s">
        <v>3051</v>
      </c>
      <c r="B54" s="515" t="s">
        <v>2831</v>
      </c>
      <c r="C54" s="515" t="s">
        <v>3125</v>
      </c>
      <c r="D54" s="506">
        <v>54</v>
      </c>
      <c r="E54" s="277"/>
      <c r="F54" s="277"/>
      <c r="G54" s="277"/>
      <c r="H54" s="277"/>
      <c r="I54" s="277">
        <v>38.71</v>
      </c>
      <c r="J54" s="277"/>
      <c r="K54" s="277"/>
      <c r="L54" s="277"/>
      <c r="M54" s="277"/>
      <c r="N54" s="277"/>
      <c r="O54" s="277"/>
      <c r="P54" s="277"/>
      <c r="Q54" s="277">
        <f t="shared" si="0"/>
        <v>38.71</v>
      </c>
      <c r="R54" s="228" t="str">
        <f t="shared" si="1"/>
        <v>NO</v>
      </c>
      <c r="S54" s="229" t="str">
        <f t="shared" si="2"/>
        <v>Alto</v>
      </c>
      <c r="T54" s="311"/>
    </row>
    <row r="55" spans="1:20" s="312" customFormat="1" ht="32.1" customHeight="1">
      <c r="A55" s="514" t="s">
        <v>3051</v>
      </c>
      <c r="B55" s="515" t="s">
        <v>3084</v>
      </c>
      <c r="C55" s="515" t="s">
        <v>3126</v>
      </c>
      <c r="D55" s="506">
        <v>125</v>
      </c>
      <c r="E55" s="277"/>
      <c r="F55" s="277"/>
      <c r="G55" s="277"/>
      <c r="H55" s="277"/>
      <c r="I55" s="277"/>
      <c r="J55" s="277"/>
      <c r="K55" s="277">
        <v>26.55</v>
      </c>
      <c r="L55" s="277"/>
      <c r="M55" s="277"/>
      <c r="N55" s="277"/>
      <c r="O55" s="277"/>
      <c r="P55" s="277"/>
      <c r="Q55" s="277">
        <f t="shared" si="0"/>
        <v>26.55</v>
      </c>
      <c r="R55" s="228" t="str">
        <f t="shared" si="1"/>
        <v>NO</v>
      </c>
      <c r="S55" s="229" t="str">
        <f t="shared" si="2"/>
        <v>Medio</v>
      </c>
      <c r="T55" s="311"/>
    </row>
    <row r="56" spans="1:20" s="312" customFormat="1" ht="32.1" customHeight="1">
      <c r="A56" s="514" t="s">
        <v>3127</v>
      </c>
      <c r="B56" s="515" t="s">
        <v>3128</v>
      </c>
      <c r="C56" s="515" t="s">
        <v>3129</v>
      </c>
      <c r="D56" s="217">
        <v>110</v>
      </c>
      <c r="E56" s="277"/>
      <c r="F56" s="277"/>
      <c r="G56" s="277"/>
      <c r="H56" s="277"/>
      <c r="I56" s="277"/>
      <c r="J56" s="277">
        <v>0</v>
      </c>
      <c r="K56" s="277">
        <v>0</v>
      </c>
      <c r="L56" s="277"/>
      <c r="M56" s="277"/>
      <c r="N56" s="277"/>
      <c r="O56" s="277"/>
      <c r="P56" s="277"/>
      <c r="Q56" s="277">
        <f t="shared" si="0"/>
        <v>0</v>
      </c>
      <c r="R56" s="228" t="str">
        <f t="shared" ref="R56:R100" si="3">IF(Q56&lt;5,"SI","NO")</f>
        <v>SI</v>
      </c>
      <c r="S56" s="229" t="str">
        <f t="shared" si="2"/>
        <v>Sin Riesgo</v>
      </c>
      <c r="T56" s="311"/>
    </row>
    <row r="57" spans="1:20" s="312" customFormat="1" ht="45">
      <c r="A57" s="514" t="s">
        <v>3127</v>
      </c>
      <c r="B57" s="515" t="s">
        <v>1104</v>
      </c>
      <c r="C57" s="515" t="s">
        <v>3130</v>
      </c>
      <c r="D57" s="217">
        <v>30</v>
      </c>
      <c r="E57" s="277"/>
      <c r="F57" s="277"/>
      <c r="G57" s="277"/>
      <c r="H57" s="277"/>
      <c r="I57" s="277"/>
      <c r="J57" s="277">
        <v>24</v>
      </c>
      <c r="K57" s="277">
        <v>64</v>
      </c>
      <c r="L57" s="277"/>
      <c r="M57" s="277"/>
      <c r="N57" s="277"/>
      <c r="O57" s="277">
        <v>24</v>
      </c>
      <c r="P57" s="277"/>
      <c r="Q57" s="277">
        <f t="shared" si="0"/>
        <v>37.333333333333336</v>
      </c>
      <c r="R57" s="228" t="str">
        <f t="shared" si="3"/>
        <v>NO</v>
      </c>
      <c r="S57" s="229" t="str">
        <f t="shared" ref="S57:S100" si="4">IF(Q57&lt;=5,"Sin Riesgo",IF(Q57 &lt;=14,"Bajo",IF(Q57&lt;=35,"Medio",IF(Q57&lt;=80,"Alto","Inviable Sanitariamente"))))</f>
        <v>Alto</v>
      </c>
      <c r="T57" s="311"/>
    </row>
    <row r="58" spans="1:20" s="312" customFormat="1" ht="45">
      <c r="A58" s="514" t="s">
        <v>3127</v>
      </c>
      <c r="B58" s="515" t="s">
        <v>3131</v>
      </c>
      <c r="C58" s="515" t="s">
        <v>3132</v>
      </c>
      <c r="D58" s="217">
        <v>13</v>
      </c>
      <c r="E58" s="277"/>
      <c r="F58" s="277"/>
      <c r="G58" s="277"/>
      <c r="H58" s="277"/>
      <c r="I58" s="277"/>
      <c r="J58" s="277">
        <v>64</v>
      </c>
      <c r="K58" s="277"/>
      <c r="L58" s="277"/>
      <c r="M58" s="277">
        <v>24</v>
      </c>
      <c r="N58" s="277"/>
      <c r="O58" s="277"/>
      <c r="P58" s="277"/>
      <c r="Q58" s="277">
        <f t="shared" si="0"/>
        <v>44</v>
      </c>
      <c r="R58" s="228" t="str">
        <f t="shared" si="3"/>
        <v>NO</v>
      </c>
      <c r="S58" s="229" t="str">
        <f t="shared" si="4"/>
        <v>Alto</v>
      </c>
      <c r="T58" s="311"/>
    </row>
    <row r="59" spans="1:20" s="312" customFormat="1" ht="45">
      <c r="A59" s="514" t="s">
        <v>3127</v>
      </c>
      <c r="B59" s="515" t="s">
        <v>814</v>
      </c>
      <c r="C59" s="515" t="s">
        <v>3133</v>
      </c>
      <c r="D59" s="217">
        <v>39</v>
      </c>
      <c r="E59" s="277"/>
      <c r="F59" s="277"/>
      <c r="G59" s="277"/>
      <c r="H59" s="277">
        <v>64</v>
      </c>
      <c r="I59" s="277"/>
      <c r="J59" s="277"/>
      <c r="K59" s="277"/>
      <c r="L59" s="277"/>
      <c r="M59" s="277">
        <v>24</v>
      </c>
      <c r="N59" s="277"/>
      <c r="O59" s="277"/>
      <c r="P59" s="277"/>
      <c r="Q59" s="277">
        <f t="shared" si="0"/>
        <v>44</v>
      </c>
      <c r="R59" s="228" t="str">
        <f t="shared" si="3"/>
        <v>NO</v>
      </c>
      <c r="S59" s="229" t="str">
        <f t="shared" si="4"/>
        <v>Alto</v>
      </c>
      <c r="T59" s="311"/>
    </row>
    <row r="60" spans="1:20" s="312" customFormat="1" ht="32.1" customHeight="1">
      <c r="A60" s="514" t="s">
        <v>3127</v>
      </c>
      <c r="B60" s="515" t="s">
        <v>3134</v>
      </c>
      <c r="C60" s="515" t="s">
        <v>3135</v>
      </c>
      <c r="D60" s="217">
        <v>47</v>
      </c>
      <c r="E60" s="277"/>
      <c r="F60" s="277"/>
      <c r="G60" s="277"/>
      <c r="H60" s="277"/>
      <c r="I60" s="277"/>
      <c r="J60" s="277">
        <v>0</v>
      </c>
      <c r="K60" s="277"/>
      <c r="L60" s="277">
        <v>0</v>
      </c>
      <c r="M60" s="277"/>
      <c r="N60" s="277"/>
      <c r="O60" s="277"/>
      <c r="P60" s="277"/>
      <c r="Q60" s="277">
        <f t="shared" si="0"/>
        <v>0</v>
      </c>
      <c r="R60" s="228" t="str">
        <f t="shared" si="3"/>
        <v>SI</v>
      </c>
      <c r="S60" s="229" t="str">
        <f t="shared" si="4"/>
        <v>Sin Riesgo</v>
      </c>
      <c r="T60" s="311"/>
    </row>
    <row r="61" spans="1:20" s="312" customFormat="1" ht="32.1" customHeight="1">
      <c r="A61" s="514" t="s">
        <v>3127</v>
      </c>
      <c r="B61" s="515" t="s">
        <v>3136</v>
      </c>
      <c r="C61" s="515" t="s">
        <v>3137</v>
      </c>
      <c r="D61" s="217">
        <v>60</v>
      </c>
      <c r="E61" s="277"/>
      <c r="F61" s="277"/>
      <c r="G61" s="277"/>
      <c r="H61" s="277"/>
      <c r="I61" s="277"/>
      <c r="J61" s="277">
        <v>0</v>
      </c>
      <c r="K61" s="277"/>
      <c r="L61" s="277">
        <v>0</v>
      </c>
      <c r="M61" s="277"/>
      <c r="N61" s="277"/>
      <c r="O61" s="277"/>
      <c r="P61" s="277"/>
      <c r="Q61" s="277">
        <f t="shared" si="0"/>
        <v>0</v>
      </c>
      <c r="R61" s="228" t="str">
        <f t="shared" si="3"/>
        <v>SI</v>
      </c>
      <c r="S61" s="229" t="str">
        <f t="shared" si="4"/>
        <v>Sin Riesgo</v>
      </c>
      <c r="T61" s="311"/>
    </row>
    <row r="62" spans="1:20" s="312" customFormat="1" ht="32.1" customHeight="1">
      <c r="A62" s="514" t="s">
        <v>3127</v>
      </c>
      <c r="B62" s="515" t="s">
        <v>3138</v>
      </c>
      <c r="C62" s="515" t="s">
        <v>3139</v>
      </c>
      <c r="D62" s="373">
        <v>22</v>
      </c>
      <c r="E62" s="277"/>
      <c r="F62" s="277"/>
      <c r="G62" s="277"/>
      <c r="H62" s="277"/>
      <c r="I62" s="277"/>
      <c r="J62" s="277">
        <v>64</v>
      </c>
      <c r="K62" s="277"/>
      <c r="L62" s="277"/>
      <c r="M62" s="277"/>
      <c r="N62" s="277"/>
      <c r="O62" s="277">
        <v>64</v>
      </c>
      <c r="P62" s="277"/>
      <c r="Q62" s="277">
        <f t="shared" si="0"/>
        <v>64</v>
      </c>
      <c r="R62" s="228" t="str">
        <f t="shared" si="3"/>
        <v>NO</v>
      </c>
      <c r="S62" s="229" t="str">
        <f t="shared" si="4"/>
        <v>Alto</v>
      </c>
      <c r="T62" s="311"/>
    </row>
    <row r="63" spans="1:20" s="312" customFormat="1" ht="45">
      <c r="A63" s="514" t="s">
        <v>3127</v>
      </c>
      <c r="B63" s="515" t="s">
        <v>3140</v>
      </c>
      <c r="C63" s="515" t="s">
        <v>3141</v>
      </c>
      <c r="D63" s="217">
        <v>53</v>
      </c>
      <c r="E63" s="277"/>
      <c r="F63" s="277"/>
      <c r="G63" s="277"/>
      <c r="H63" s="277">
        <v>64</v>
      </c>
      <c r="I63" s="277"/>
      <c r="J63" s="277"/>
      <c r="K63" s="277"/>
      <c r="L63" s="277"/>
      <c r="M63" s="277">
        <v>64</v>
      </c>
      <c r="N63" s="277"/>
      <c r="O63" s="277"/>
      <c r="P63" s="277"/>
      <c r="Q63" s="277">
        <f t="shared" si="0"/>
        <v>64</v>
      </c>
      <c r="R63" s="228" t="str">
        <f t="shared" si="3"/>
        <v>NO</v>
      </c>
      <c r="S63" s="229" t="str">
        <f t="shared" si="4"/>
        <v>Alto</v>
      </c>
      <c r="T63" s="311"/>
    </row>
    <row r="64" spans="1:20" s="312" customFormat="1" ht="32.1" customHeight="1">
      <c r="A64" s="514" t="s">
        <v>3127</v>
      </c>
      <c r="B64" s="515" t="s">
        <v>1048</v>
      </c>
      <c r="C64" s="515" t="s">
        <v>3142</v>
      </c>
      <c r="D64" s="217">
        <v>27</v>
      </c>
      <c r="E64" s="277"/>
      <c r="F64" s="277"/>
      <c r="G64" s="277"/>
      <c r="H64" s="277">
        <v>64</v>
      </c>
      <c r="I64" s="277"/>
      <c r="J64" s="277"/>
      <c r="K64" s="277"/>
      <c r="L64" s="277"/>
      <c r="M64" s="277"/>
      <c r="N64" s="277">
        <v>64</v>
      </c>
      <c r="O64" s="277"/>
      <c r="P64" s="277"/>
      <c r="Q64" s="277">
        <f t="shared" si="0"/>
        <v>64</v>
      </c>
      <c r="R64" s="228" t="str">
        <f t="shared" si="3"/>
        <v>NO</v>
      </c>
      <c r="S64" s="229" t="str">
        <f t="shared" si="4"/>
        <v>Alto</v>
      </c>
      <c r="T64" s="311"/>
    </row>
    <row r="65" spans="1:20" s="312" customFormat="1" ht="32.1" customHeight="1">
      <c r="A65" s="514" t="s">
        <v>3127</v>
      </c>
      <c r="B65" s="515" t="s">
        <v>3143</v>
      </c>
      <c r="C65" s="515" t="s">
        <v>3144</v>
      </c>
      <c r="D65" s="217">
        <v>38</v>
      </c>
      <c r="E65" s="277"/>
      <c r="F65" s="277"/>
      <c r="G65" s="277"/>
      <c r="H65" s="277">
        <v>64</v>
      </c>
      <c r="I65" s="277"/>
      <c r="J65" s="277"/>
      <c r="K65" s="277"/>
      <c r="L65" s="277"/>
      <c r="M65" s="277"/>
      <c r="N65" s="277"/>
      <c r="O65" s="277">
        <v>64</v>
      </c>
      <c r="P65" s="277"/>
      <c r="Q65" s="277">
        <f t="shared" si="0"/>
        <v>64</v>
      </c>
      <c r="R65" s="228" t="str">
        <f t="shared" si="3"/>
        <v>NO</v>
      </c>
      <c r="S65" s="229" t="str">
        <f t="shared" si="4"/>
        <v>Alto</v>
      </c>
      <c r="T65" s="311"/>
    </row>
    <row r="66" spans="1:20" s="312" customFormat="1" ht="32.1" customHeight="1">
      <c r="A66" s="514" t="s">
        <v>3127</v>
      </c>
      <c r="B66" s="515" t="s">
        <v>3145</v>
      </c>
      <c r="C66" s="515" t="s">
        <v>3146</v>
      </c>
      <c r="D66" s="373">
        <v>29</v>
      </c>
      <c r="E66" s="277"/>
      <c r="F66" s="277"/>
      <c r="G66" s="277"/>
      <c r="H66" s="277"/>
      <c r="I66" s="277"/>
      <c r="J66" s="277">
        <v>64</v>
      </c>
      <c r="K66" s="277"/>
      <c r="L66" s="277"/>
      <c r="M66" s="277"/>
      <c r="N66" s="277">
        <v>64</v>
      </c>
      <c r="O66" s="277"/>
      <c r="P66" s="277"/>
      <c r="Q66" s="277">
        <f t="shared" si="0"/>
        <v>64</v>
      </c>
      <c r="R66" s="228" t="str">
        <f t="shared" si="3"/>
        <v>NO</v>
      </c>
      <c r="S66" s="229" t="str">
        <f t="shared" si="4"/>
        <v>Alto</v>
      </c>
      <c r="T66" s="311"/>
    </row>
    <row r="67" spans="1:20" s="312" customFormat="1" ht="32.1" customHeight="1">
      <c r="A67" s="514" t="s">
        <v>3147</v>
      </c>
      <c r="B67" s="515" t="s">
        <v>3148</v>
      </c>
      <c r="C67" s="515" t="s">
        <v>3149</v>
      </c>
      <c r="D67" s="217">
        <v>18</v>
      </c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 t="e">
        <f t="shared" si="0"/>
        <v>#DIV/0!</v>
      </c>
      <c r="R67" s="228" t="e">
        <f t="shared" si="3"/>
        <v>#DIV/0!</v>
      </c>
      <c r="S67" s="229" t="e">
        <f t="shared" si="4"/>
        <v>#DIV/0!</v>
      </c>
      <c r="T67" s="311"/>
    </row>
    <row r="68" spans="1:20" s="312" customFormat="1" ht="32.1" customHeight="1">
      <c r="A68" s="514" t="s">
        <v>3147</v>
      </c>
      <c r="B68" s="515" t="s">
        <v>3150</v>
      </c>
      <c r="C68" s="515" t="s">
        <v>3151</v>
      </c>
      <c r="D68" s="217">
        <v>48</v>
      </c>
      <c r="E68" s="277"/>
      <c r="F68" s="277"/>
      <c r="G68" s="277"/>
      <c r="H68" s="277"/>
      <c r="I68" s="277"/>
      <c r="J68" s="277"/>
      <c r="K68" s="277">
        <v>97.35</v>
      </c>
      <c r="L68" s="277"/>
      <c r="M68" s="277"/>
      <c r="N68" s="277"/>
      <c r="O68" s="277"/>
      <c r="P68" s="277"/>
      <c r="Q68" s="277">
        <f t="shared" si="0"/>
        <v>97.35</v>
      </c>
      <c r="R68" s="228" t="str">
        <f t="shared" si="3"/>
        <v>NO</v>
      </c>
      <c r="S68" s="229" t="str">
        <f t="shared" si="4"/>
        <v>Inviable Sanitariamente</v>
      </c>
      <c r="T68" s="311"/>
    </row>
    <row r="69" spans="1:20" s="312" customFormat="1" ht="32.1" customHeight="1">
      <c r="A69" s="514" t="s">
        <v>3147</v>
      </c>
      <c r="B69" s="515" t="s">
        <v>3152</v>
      </c>
      <c r="C69" s="515" t="s">
        <v>3153</v>
      </c>
      <c r="D69" s="217">
        <v>13</v>
      </c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 t="e">
        <f t="shared" si="0"/>
        <v>#DIV/0!</v>
      </c>
      <c r="R69" s="228" t="e">
        <f t="shared" si="3"/>
        <v>#DIV/0!</v>
      </c>
      <c r="S69" s="229" t="e">
        <f t="shared" si="4"/>
        <v>#DIV/0!</v>
      </c>
      <c r="T69" s="311"/>
    </row>
    <row r="70" spans="1:20" s="312" customFormat="1" ht="32.1" customHeight="1">
      <c r="A70" s="514" t="s">
        <v>3147</v>
      </c>
      <c r="B70" s="515" t="s">
        <v>451</v>
      </c>
      <c r="C70" s="515" t="s">
        <v>3154</v>
      </c>
      <c r="D70" s="217">
        <v>16</v>
      </c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 t="e">
        <f t="shared" si="0"/>
        <v>#DIV/0!</v>
      </c>
      <c r="R70" s="228" t="e">
        <f t="shared" si="3"/>
        <v>#DIV/0!</v>
      </c>
      <c r="S70" s="229" t="e">
        <f t="shared" si="4"/>
        <v>#DIV/0!</v>
      </c>
      <c r="T70" s="311"/>
    </row>
    <row r="71" spans="1:20" s="312" customFormat="1" ht="32.1" customHeight="1">
      <c r="A71" s="514" t="s">
        <v>3147</v>
      </c>
      <c r="B71" s="515" t="s">
        <v>797</v>
      </c>
      <c r="C71" s="515" t="s">
        <v>3155</v>
      </c>
      <c r="D71" s="217">
        <v>21</v>
      </c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 t="e">
        <f t="shared" si="0"/>
        <v>#DIV/0!</v>
      </c>
      <c r="R71" s="228" t="e">
        <f t="shared" si="3"/>
        <v>#DIV/0!</v>
      </c>
      <c r="S71" s="229" t="e">
        <f t="shared" si="4"/>
        <v>#DIV/0!</v>
      </c>
      <c r="T71" s="311"/>
    </row>
    <row r="72" spans="1:20" s="312" customFormat="1" ht="32.1" customHeight="1">
      <c r="A72" s="514" t="s">
        <v>3147</v>
      </c>
      <c r="B72" s="515" t="s">
        <v>2142</v>
      </c>
      <c r="C72" s="515" t="s">
        <v>3156</v>
      </c>
      <c r="D72" s="217">
        <v>27</v>
      </c>
      <c r="E72" s="277"/>
      <c r="F72" s="277"/>
      <c r="G72" s="277"/>
      <c r="H72" s="277"/>
      <c r="I72" s="277"/>
      <c r="J72" s="277"/>
      <c r="K72" s="277"/>
      <c r="L72" s="277"/>
      <c r="M72" s="277"/>
      <c r="N72" s="277"/>
      <c r="O72" s="277"/>
      <c r="P72" s="277"/>
      <c r="Q72" s="277" t="e">
        <f t="shared" si="0"/>
        <v>#DIV/0!</v>
      </c>
      <c r="R72" s="228" t="e">
        <f t="shared" si="3"/>
        <v>#DIV/0!</v>
      </c>
      <c r="S72" s="229" t="e">
        <f t="shared" si="4"/>
        <v>#DIV/0!</v>
      </c>
      <c r="T72" s="311"/>
    </row>
    <row r="73" spans="1:20" s="312" customFormat="1" ht="32.1" customHeight="1">
      <c r="A73" s="514" t="s">
        <v>3147</v>
      </c>
      <c r="B73" s="515" t="s">
        <v>1288</v>
      </c>
      <c r="C73" s="515" t="s">
        <v>3157</v>
      </c>
      <c r="D73" s="217">
        <v>22</v>
      </c>
      <c r="E73" s="277"/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 t="e">
        <f t="shared" si="0"/>
        <v>#DIV/0!</v>
      </c>
      <c r="R73" s="228" t="e">
        <f t="shared" si="3"/>
        <v>#DIV/0!</v>
      </c>
      <c r="S73" s="229" t="e">
        <f t="shared" si="4"/>
        <v>#DIV/0!</v>
      </c>
      <c r="T73" s="311"/>
    </row>
    <row r="74" spans="1:20" s="312" customFormat="1" ht="32.1" customHeight="1">
      <c r="A74" s="514" t="s">
        <v>3147</v>
      </c>
      <c r="B74" s="515" t="s">
        <v>2831</v>
      </c>
      <c r="C74" s="515" t="s">
        <v>3158</v>
      </c>
      <c r="D74" s="373">
        <v>38</v>
      </c>
      <c r="E74" s="277"/>
      <c r="F74" s="277"/>
      <c r="G74" s="277"/>
      <c r="H74" s="277"/>
      <c r="I74" s="277"/>
      <c r="J74" s="277"/>
      <c r="K74" s="277"/>
      <c r="L74" s="277"/>
      <c r="M74" s="277"/>
      <c r="N74" s="277"/>
      <c r="O74" s="277"/>
      <c r="P74" s="277"/>
      <c r="Q74" s="277" t="e">
        <f t="shared" si="0"/>
        <v>#DIV/0!</v>
      </c>
      <c r="R74" s="228" t="e">
        <f t="shared" si="3"/>
        <v>#DIV/0!</v>
      </c>
      <c r="S74" s="229" t="e">
        <f t="shared" si="4"/>
        <v>#DIV/0!</v>
      </c>
      <c r="T74" s="311"/>
    </row>
    <row r="75" spans="1:20" s="312" customFormat="1" ht="32.1" customHeight="1">
      <c r="A75" s="514" t="s">
        <v>3147</v>
      </c>
      <c r="B75" s="515" t="s">
        <v>3159</v>
      </c>
      <c r="C75" s="515" t="s">
        <v>3160</v>
      </c>
      <c r="D75" s="217">
        <v>30</v>
      </c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 t="e">
        <f t="shared" ref="Q75:Q100" si="5">AVERAGE(E75:P75)</f>
        <v>#DIV/0!</v>
      </c>
      <c r="R75" s="228" t="e">
        <f t="shared" si="3"/>
        <v>#DIV/0!</v>
      </c>
      <c r="S75" s="229" t="e">
        <f t="shared" si="4"/>
        <v>#DIV/0!</v>
      </c>
      <c r="T75" s="311"/>
    </row>
    <row r="76" spans="1:20" s="312" customFormat="1" ht="32.1" customHeight="1">
      <c r="A76" s="514" t="s">
        <v>3147</v>
      </c>
      <c r="B76" s="515" t="s">
        <v>3161</v>
      </c>
      <c r="C76" s="515" t="s">
        <v>3162</v>
      </c>
      <c r="D76" s="217">
        <v>28</v>
      </c>
      <c r="E76" s="277"/>
      <c r="F76" s="277"/>
      <c r="G76" s="277"/>
      <c r="H76" s="277"/>
      <c r="I76" s="277"/>
      <c r="J76" s="277"/>
      <c r="K76" s="277"/>
      <c r="L76" s="277"/>
      <c r="M76" s="277"/>
      <c r="N76" s="277"/>
      <c r="O76" s="277"/>
      <c r="P76" s="277"/>
      <c r="Q76" s="277" t="e">
        <f t="shared" si="5"/>
        <v>#DIV/0!</v>
      </c>
      <c r="R76" s="228" t="e">
        <f t="shared" si="3"/>
        <v>#DIV/0!</v>
      </c>
      <c r="S76" s="229" t="e">
        <f t="shared" si="4"/>
        <v>#DIV/0!</v>
      </c>
      <c r="T76" s="311"/>
    </row>
    <row r="77" spans="1:20" s="312" customFormat="1" ht="32.1" customHeight="1">
      <c r="A77" s="514" t="s">
        <v>3147</v>
      </c>
      <c r="B77" s="515" t="s">
        <v>3163</v>
      </c>
      <c r="C77" s="515" t="s">
        <v>3164</v>
      </c>
      <c r="D77" s="373">
        <v>25</v>
      </c>
      <c r="E77" s="277"/>
      <c r="F77" s="277"/>
      <c r="G77" s="277"/>
      <c r="H77" s="277"/>
      <c r="I77" s="277"/>
      <c r="J77" s="277"/>
      <c r="K77" s="277"/>
      <c r="L77" s="277">
        <v>97.35</v>
      </c>
      <c r="M77" s="277"/>
      <c r="N77" s="277"/>
      <c r="O77" s="277"/>
      <c r="P77" s="277"/>
      <c r="Q77" s="277">
        <f t="shared" si="5"/>
        <v>97.35</v>
      </c>
      <c r="R77" s="228" t="str">
        <f t="shared" si="3"/>
        <v>NO</v>
      </c>
      <c r="S77" s="229" t="str">
        <f t="shared" si="4"/>
        <v>Inviable Sanitariamente</v>
      </c>
      <c r="T77" s="311"/>
    </row>
    <row r="78" spans="1:20" s="312" customFormat="1" ht="32.1" customHeight="1">
      <c r="A78" s="514" t="s">
        <v>3147</v>
      </c>
      <c r="B78" s="515" t="s">
        <v>2308</v>
      </c>
      <c r="C78" s="515" t="s">
        <v>3165</v>
      </c>
      <c r="D78" s="217">
        <v>34</v>
      </c>
      <c r="E78" s="277"/>
      <c r="F78" s="277"/>
      <c r="G78" s="277"/>
      <c r="H78" s="277"/>
      <c r="I78" s="277"/>
      <c r="J78" s="277"/>
      <c r="K78" s="277"/>
      <c r="L78" s="277"/>
      <c r="M78" s="277"/>
      <c r="N78" s="277"/>
      <c r="O78" s="277"/>
      <c r="P78" s="277"/>
      <c r="Q78" s="277" t="e">
        <f t="shared" si="5"/>
        <v>#DIV/0!</v>
      </c>
      <c r="R78" s="228" t="e">
        <f t="shared" si="3"/>
        <v>#DIV/0!</v>
      </c>
      <c r="S78" s="229" t="e">
        <f t="shared" si="4"/>
        <v>#DIV/0!</v>
      </c>
      <c r="T78" s="311"/>
    </row>
    <row r="79" spans="1:20" s="312" customFormat="1" ht="32.1" customHeight="1">
      <c r="A79" s="514" t="s">
        <v>3147</v>
      </c>
      <c r="B79" s="515" t="s">
        <v>206</v>
      </c>
      <c r="C79" s="515" t="s">
        <v>3166</v>
      </c>
      <c r="D79" s="217">
        <v>32</v>
      </c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 t="e">
        <f t="shared" si="5"/>
        <v>#DIV/0!</v>
      </c>
      <c r="R79" s="228" t="e">
        <f t="shared" si="3"/>
        <v>#DIV/0!</v>
      </c>
      <c r="S79" s="229" t="e">
        <f t="shared" si="4"/>
        <v>#DIV/0!</v>
      </c>
      <c r="T79" s="311"/>
    </row>
    <row r="80" spans="1:20" s="312" customFormat="1" ht="32.1" customHeight="1">
      <c r="A80" s="514" t="s">
        <v>3147</v>
      </c>
      <c r="B80" s="515" t="s">
        <v>3167</v>
      </c>
      <c r="C80" s="515" t="s">
        <v>3168</v>
      </c>
      <c r="D80" s="373">
        <v>18</v>
      </c>
      <c r="E80" s="277"/>
      <c r="F80" s="277"/>
      <c r="G80" s="277"/>
      <c r="H80" s="277"/>
      <c r="I80" s="277"/>
      <c r="J80" s="277"/>
      <c r="K80" s="277"/>
      <c r="L80" s="277"/>
      <c r="M80" s="277"/>
      <c r="N80" s="277"/>
      <c r="O80" s="277"/>
      <c r="P80" s="277"/>
      <c r="Q80" s="277" t="e">
        <f t="shared" si="5"/>
        <v>#DIV/0!</v>
      </c>
      <c r="R80" s="228" t="e">
        <f t="shared" si="3"/>
        <v>#DIV/0!</v>
      </c>
      <c r="S80" s="229" t="e">
        <f t="shared" si="4"/>
        <v>#DIV/0!</v>
      </c>
      <c r="T80" s="311"/>
    </row>
    <row r="81" spans="1:20" s="312" customFormat="1" ht="32.1" customHeight="1">
      <c r="A81" s="514" t="s">
        <v>3147</v>
      </c>
      <c r="B81" s="515" t="s">
        <v>3169</v>
      </c>
      <c r="C81" s="515" t="s">
        <v>3170</v>
      </c>
      <c r="D81" s="217">
        <v>22</v>
      </c>
      <c r="E81" s="277"/>
      <c r="F81" s="277"/>
      <c r="G81" s="277"/>
      <c r="H81" s="277"/>
      <c r="I81" s="277"/>
      <c r="J81" s="277"/>
      <c r="K81" s="277">
        <v>53.5</v>
      </c>
      <c r="L81" s="277"/>
      <c r="M81" s="277"/>
      <c r="N81" s="277"/>
      <c r="O81" s="277"/>
      <c r="P81" s="277"/>
      <c r="Q81" s="277">
        <f t="shared" si="5"/>
        <v>53.5</v>
      </c>
      <c r="R81" s="228" t="str">
        <f t="shared" si="3"/>
        <v>NO</v>
      </c>
      <c r="S81" s="229" t="str">
        <f t="shared" si="4"/>
        <v>Alto</v>
      </c>
      <c r="T81" s="311"/>
    </row>
    <row r="82" spans="1:20" s="312" customFormat="1" ht="32.1" customHeight="1">
      <c r="A82" s="514" t="s">
        <v>3147</v>
      </c>
      <c r="B82" s="515" t="s">
        <v>3171</v>
      </c>
      <c r="C82" s="515" t="s">
        <v>3172</v>
      </c>
      <c r="D82" s="217">
        <v>34</v>
      </c>
      <c r="E82" s="277"/>
      <c r="F82" s="277"/>
      <c r="G82" s="277"/>
      <c r="H82" s="277"/>
      <c r="I82" s="277"/>
      <c r="J82" s="277"/>
      <c r="K82" s="277">
        <v>97.35</v>
      </c>
      <c r="L82" s="277"/>
      <c r="M82" s="277"/>
      <c r="N82" s="277"/>
      <c r="O82" s="277"/>
      <c r="P82" s="277"/>
      <c r="Q82" s="277">
        <f t="shared" si="5"/>
        <v>97.35</v>
      </c>
      <c r="R82" s="228" t="str">
        <f t="shared" si="3"/>
        <v>NO</v>
      </c>
      <c r="S82" s="229" t="str">
        <f t="shared" si="4"/>
        <v>Inviable Sanitariamente</v>
      </c>
      <c r="T82" s="311"/>
    </row>
    <row r="83" spans="1:20" s="312" customFormat="1" ht="32.1" customHeight="1">
      <c r="A83" s="514" t="s">
        <v>3147</v>
      </c>
      <c r="B83" s="515" t="s">
        <v>3173</v>
      </c>
      <c r="C83" s="515" t="s">
        <v>3174</v>
      </c>
      <c r="D83" s="217">
        <v>25</v>
      </c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 t="e">
        <f t="shared" si="5"/>
        <v>#DIV/0!</v>
      </c>
      <c r="R83" s="228" t="e">
        <f t="shared" si="3"/>
        <v>#DIV/0!</v>
      </c>
      <c r="S83" s="229" t="e">
        <f t="shared" si="4"/>
        <v>#DIV/0!</v>
      </c>
      <c r="T83" s="311"/>
    </row>
    <row r="84" spans="1:20" s="312" customFormat="1" ht="32.1" customHeight="1">
      <c r="A84" s="514" t="s">
        <v>3147</v>
      </c>
      <c r="B84" s="515" t="s">
        <v>3175</v>
      </c>
      <c r="C84" s="515" t="s">
        <v>3176</v>
      </c>
      <c r="D84" s="217">
        <v>30</v>
      </c>
      <c r="E84" s="277"/>
      <c r="F84" s="277"/>
      <c r="G84" s="277"/>
      <c r="H84" s="277"/>
      <c r="I84" s="277"/>
      <c r="J84" s="277"/>
      <c r="K84" s="277"/>
      <c r="L84" s="277"/>
      <c r="M84" s="277"/>
      <c r="N84" s="277"/>
      <c r="O84" s="277"/>
      <c r="P84" s="277"/>
      <c r="Q84" s="277" t="e">
        <f t="shared" si="5"/>
        <v>#DIV/0!</v>
      </c>
      <c r="R84" s="228" t="e">
        <f t="shared" si="3"/>
        <v>#DIV/0!</v>
      </c>
      <c r="S84" s="229" t="e">
        <f t="shared" si="4"/>
        <v>#DIV/0!</v>
      </c>
      <c r="T84" s="311"/>
    </row>
    <row r="85" spans="1:20" s="312" customFormat="1" ht="32.1" customHeight="1">
      <c r="A85" s="514" t="s">
        <v>3147</v>
      </c>
      <c r="B85" s="515" t="s">
        <v>3177</v>
      </c>
      <c r="C85" s="515" t="s">
        <v>3178</v>
      </c>
      <c r="D85" s="217">
        <v>20</v>
      </c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 t="e">
        <f t="shared" si="5"/>
        <v>#DIV/0!</v>
      </c>
      <c r="R85" s="228" t="e">
        <f t="shared" si="3"/>
        <v>#DIV/0!</v>
      </c>
      <c r="S85" s="229" t="e">
        <f t="shared" si="4"/>
        <v>#DIV/0!</v>
      </c>
      <c r="T85" s="311"/>
    </row>
    <row r="86" spans="1:20" s="312" customFormat="1" ht="32.1" customHeight="1">
      <c r="A86" s="514" t="s">
        <v>3147</v>
      </c>
      <c r="B86" s="515" t="s">
        <v>3179</v>
      </c>
      <c r="C86" s="515" t="s">
        <v>3180</v>
      </c>
      <c r="D86" s="217">
        <v>16</v>
      </c>
      <c r="E86" s="277"/>
      <c r="F86" s="277"/>
      <c r="G86" s="277"/>
      <c r="H86" s="277"/>
      <c r="I86" s="277"/>
      <c r="J86" s="277"/>
      <c r="K86" s="277"/>
      <c r="L86" s="277"/>
      <c r="M86" s="277"/>
      <c r="N86" s="277"/>
      <c r="O86" s="277"/>
      <c r="P86" s="277"/>
      <c r="Q86" s="277" t="e">
        <f t="shared" si="5"/>
        <v>#DIV/0!</v>
      </c>
      <c r="R86" s="228" t="e">
        <f t="shared" si="3"/>
        <v>#DIV/0!</v>
      </c>
      <c r="S86" s="229" t="e">
        <f t="shared" si="4"/>
        <v>#DIV/0!</v>
      </c>
      <c r="T86" s="311"/>
    </row>
    <row r="87" spans="1:20" s="312" customFormat="1" ht="32.1" customHeight="1">
      <c r="A87" s="514" t="s">
        <v>3181</v>
      </c>
      <c r="B87" s="515" t="s">
        <v>3182</v>
      </c>
      <c r="C87" s="515" t="s">
        <v>3183</v>
      </c>
      <c r="D87" s="428">
        <v>188</v>
      </c>
      <c r="E87" s="277"/>
      <c r="F87" s="277"/>
      <c r="G87" s="277"/>
      <c r="H87" s="277"/>
      <c r="I87" s="277"/>
      <c r="J87" s="277"/>
      <c r="K87" s="277"/>
      <c r="L87" s="277">
        <v>0</v>
      </c>
      <c r="M87" s="277"/>
      <c r="N87" s="277">
        <v>0</v>
      </c>
      <c r="O87" s="277"/>
      <c r="P87" s="277">
        <v>78.790000000000006</v>
      </c>
      <c r="Q87" s="277">
        <f t="shared" si="5"/>
        <v>26.263333333333335</v>
      </c>
      <c r="R87" s="228" t="str">
        <f t="shared" si="3"/>
        <v>NO</v>
      </c>
      <c r="S87" s="229" t="str">
        <f t="shared" si="4"/>
        <v>Medio</v>
      </c>
      <c r="T87" s="311"/>
    </row>
    <row r="88" spans="1:20" s="312" customFormat="1" ht="32.1" customHeight="1">
      <c r="A88" s="514" t="s">
        <v>3181</v>
      </c>
      <c r="B88" s="515" t="s">
        <v>3184</v>
      </c>
      <c r="C88" s="515" t="s">
        <v>3185</v>
      </c>
      <c r="D88" s="428">
        <v>576</v>
      </c>
      <c r="E88" s="277"/>
      <c r="F88" s="277"/>
      <c r="G88" s="277"/>
      <c r="H88" s="277"/>
      <c r="I88" s="277"/>
      <c r="J88" s="277"/>
      <c r="K88" s="277"/>
      <c r="L88" s="277">
        <v>0</v>
      </c>
      <c r="M88" s="277">
        <v>0</v>
      </c>
      <c r="N88" s="277">
        <v>0</v>
      </c>
      <c r="O88" s="277">
        <v>0</v>
      </c>
      <c r="P88" s="277">
        <v>0</v>
      </c>
      <c r="Q88" s="277">
        <f t="shared" si="5"/>
        <v>0</v>
      </c>
      <c r="R88" s="228" t="str">
        <f t="shared" si="3"/>
        <v>SI</v>
      </c>
      <c r="S88" s="229" t="str">
        <f t="shared" si="4"/>
        <v>Sin Riesgo</v>
      </c>
      <c r="T88" s="311"/>
    </row>
    <row r="89" spans="1:20" s="312" customFormat="1" ht="32.1" customHeight="1">
      <c r="A89" s="514" t="s">
        <v>3181</v>
      </c>
      <c r="B89" s="515" t="s">
        <v>3186</v>
      </c>
      <c r="C89" s="515" t="s">
        <v>3187</v>
      </c>
      <c r="D89" s="428">
        <v>243</v>
      </c>
      <c r="E89" s="277"/>
      <c r="F89" s="277"/>
      <c r="G89" s="277"/>
      <c r="H89" s="277"/>
      <c r="I89" s="277"/>
      <c r="J89" s="277"/>
      <c r="K89" s="277"/>
      <c r="L89" s="277">
        <v>78.709677419354847</v>
      </c>
      <c r="M89" s="277"/>
      <c r="N89" s="277">
        <v>0</v>
      </c>
      <c r="O89" s="277"/>
      <c r="P89" s="277">
        <v>0.25</v>
      </c>
      <c r="Q89" s="277">
        <f t="shared" si="5"/>
        <v>26.319892473118284</v>
      </c>
      <c r="R89" s="228" t="str">
        <f t="shared" si="3"/>
        <v>NO</v>
      </c>
      <c r="S89" s="229" t="str">
        <f t="shared" si="4"/>
        <v>Medio</v>
      </c>
      <c r="T89" s="311"/>
    </row>
    <row r="90" spans="1:20" s="312" customFormat="1" ht="32.1" customHeight="1">
      <c r="A90" s="514" t="s">
        <v>3181</v>
      </c>
      <c r="B90" s="515" t="s">
        <v>1489</v>
      </c>
      <c r="C90" s="515" t="s">
        <v>3188</v>
      </c>
      <c r="D90" s="428">
        <v>550</v>
      </c>
      <c r="E90" s="277"/>
      <c r="F90" s="277"/>
      <c r="G90" s="277"/>
      <c r="H90" s="277"/>
      <c r="I90" s="277"/>
      <c r="J90" s="277"/>
      <c r="K90" s="277"/>
      <c r="L90" s="277">
        <v>0</v>
      </c>
      <c r="M90" s="277">
        <v>0</v>
      </c>
      <c r="N90" s="277">
        <v>7.74</v>
      </c>
      <c r="O90" s="277">
        <v>7.74</v>
      </c>
      <c r="P90" s="277">
        <v>0</v>
      </c>
      <c r="Q90" s="277">
        <f t="shared" si="5"/>
        <v>3.0960000000000001</v>
      </c>
      <c r="R90" s="228" t="str">
        <f t="shared" si="3"/>
        <v>SI</v>
      </c>
      <c r="S90" s="229" t="str">
        <f t="shared" si="4"/>
        <v>Sin Riesgo</v>
      </c>
      <c r="T90" s="311"/>
    </row>
    <row r="91" spans="1:20" s="312" customFormat="1" ht="32.1" customHeight="1">
      <c r="A91" s="514" t="s">
        <v>3181</v>
      </c>
      <c r="B91" s="515" t="s">
        <v>3189</v>
      </c>
      <c r="C91" s="515" t="s">
        <v>3190</v>
      </c>
      <c r="D91" s="428">
        <v>154</v>
      </c>
      <c r="E91" s="277"/>
      <c r="F91" s="277"/>
      <c r="G91" s="277"/>
      <c r="H91" s="277"/>
      <c r="I91" s="277"/>
      <c r="J91" s="277"/>
      <c r="K91" s="277"/>
      <c r="L91" s="277">
        <v>7.741935483870968</v>
      </c>
      <c r="M91" s="277"/>
      <c r="N91" s="277"/>
      <c r="O91" s="277">
        <v>0</v>
      </c>
      <c r="P91" s="277">
        <v>27.09</v>
      </c>
      <c r="Q91" s="277">
        <f t="shared" si="5"/>
        <v>11.610645161290321</v>
      </c>
      <c r="R91" s="228" t="str">
        <f t="shared" si="3"/>
        <v>NO</v>
      </c>
      <c r="S91" s="229" t="str">
        <f t="shared" si="4"/>
        <v>Bajo</v>
      </c>
      <c r="T91" s="311"/>
    </row>
    <row r="92" spans="1:20" s="312" customFormat="1" ht="32.1" customHeight="1">
      <c r="A92" s="514" t="s">
        <v>3181</v>
      </c>
      <c r="B92" s="515" t="s">
        <v>3191</v>
      </c>
      <c r="C92" s="515" t="s">
        <v>3192</v>
      </c>
      <c r="D92" s="428">
        <v>144</v>
      </c>
      <c r="E92" s="277"/>
      <c r="F92" s="277"/>
      <c r="G92" s="277"/>
      <c r="H92" s="277"/>
      <c r="I92" s="277"/>
      <c r="J92" s="277"/>
      <c r="K92" s="277"/>
      <c r="L92" s="277">
        <v>0</v>
      </c>
      <c r="M92" s="277"/>
      <c r="N92" s="277"/>
      <c r="O92" s="277">
        <v>19.350000000000001</v>
      </c>
      <c r="P92" s="277">
        <v>27.09</v>
      </c>
      <c r="Q92" s="277">
        <f t="shared" si="5"/>
        <v>15.479999999999999</v>
      </c>
      <c r="R92" s="228" t="str">
        <f t="shared" si="3"/>
        <v>NO</v>
      </c>
      <c r="S92" s="229" t="str">
        <f t="shared" si="4"/>
        <v>Medio</v>
      </c>
      <c r="T92" s="311"/>
    </row>
    <row r="93" spans="1:20" s="312" customFormat="1" ht="32.1" customHeight="1">
      <c r="A93" s="514" t="s">
        <v>3181</v>
      </c>
      <c r="B93" s="515" t="s">
        <v>3193</v>
      </c>
      <c r="C93" s="515" t="s">
        <v>3194</v>
      </c>
      <c r="D93" s="428">
        <v>534</v>
      </c>
      <c r="E93" s="277"/>
      <c r="F93" s="277"/>
      <c r="G93" s="277"/>
      <c r="H93" s="277"/>
      <c r="I93" s="277"/>
      <c r="J93" s="277"/>
      <c r="K93" s="277"/>
      <c r="L93" s="277">
        <v>0</v>
      </c>
      <c r="M93" s="277">
        <v>0</v>
      </c>
      <c r="N93" s="277">
        <v>0</v>
      </c>
      <c r="O93" s="277">
        <v>48.36</v>
      </c>
      <c r="P93" s="277">
        <v>7.74</v>
      </c>
      <c r="Q93" s="277">
        <f t="shared" si="5"/>
        <v>11.22</v>
      </c>
      <c r="R93" s="228" t="str">
        <f t="shared" si="3"/>
        <v>NO</v>
      </c>
      <c r="S93" s="229" t="str">
        <f t="shared" si="4"/>
        <v>Bajo</v>
      </c>
      <c r="T93" s="311"/>
    </row>
    <row r="94" spans="1:20" s="312" customFormat="1" ht="32.1" customHeight="1">
      <c r="A94" s="514" t="s">
        <v>3181</v>
      </c>
      <c r="B94" s="515" t="s">
        <v>3195</v>
      </c>
      <c r="C94" s="515" t="s">
        <v>3196</v>
      </c>
      <c r="D94" s="428">
        <v>576</v>
      </c>
      <c r="E94" s="277"/>
      <c r="F94" s="277"/>
      <c r="G94" s="277"/>
      <c r="H94" s="277"/>
      <c r="I94" s="277"/>
      <c r="J94" s="277"/>
      <c r="K94" s="277"/>
      <c r="L94" s="277">
        <v>94.193548387096769</v>
      </c>
      <c r="M94" s="277">
        <v>0</v>
      </c>
      <c r="N94" s="277">
        <v>27.1</v>
      </c>
      <c r="O94" s="277">
        <v>19.350000000000001</v>
      </c>
      <c r="P94" s="277">
        <v>0</v>
      </c>
      <c r="Q94" s="277">
        <f t="shared" si="5"/>
        <v>28.128709677419351</v>
      </c>
      <c r="R94" s="228" t="str">
        <f t="shared" si="3"/>
        <v>NO</v>
      </c>
      <c r="S94" s="229" t="str">
        <f t="shared" si="4"/>
        <v>Medio</v>
      </c>
      <c r="T94" s="311"/>
    </row>
    <row r="95" spans="1:20" s="312" customFormat="1" ht="32.1" customHeight="1">
      <c r="A95" s="514" t="s">
        <v>3181</v>
      </c>
      <c r="B95" s="515" t="s">
        <v>3197</v>
      </c>
      <c r="C95" s="515" t="s">
        <v>3198</v>
      </c>
      <c r="D95" s="225">
        <v>89</v>
      </c>
      <c r="E95" s="277"/>
      <c r="F95" s="277"/>
      <c r="G95" s="277"/>
      <c r="H95" s="277"/>
      <c r="I95" s="277"/>
      <c r="J95" s="277"/>
      <c r="K95" s="277"/>
      <c r="L95" s="277"/>
      <c r="M95" s="277"/>
      <c r="N95" s="277">
        <v>0</v>
      </c>
      <c r="O95" s="277"/>
      <c r="P95" s="277"/>
      <c r="Q95" s="277">
        <f t="shared" si="5"/>
        <v>0</v>
      </c>
      <c r="R95" s="228" t="str">
        <f t="shared" si="3"/>
        <v>SI</v>
      </c>
      <c r="S95" s="229" t="str">
        <f t="shared" si="4"/>
        <v>Sin Riesgo</v>
      </c>
      <c r="T95" s="311"/>
    </row>
    <row r="96" spans="1:20" s="312" customFormat="1" ht="30">
      <c r="A96" s="514" t="s">
        <v>3181</v>
      </c>
      <c r="B96" s="515" t="s">
        <v>3199</v>
      </c>
      <c r="C96" s="515" t="s">
        <v>3200</v>
      </c>
      <c r="D96" s="428">
        <v>114</v>
      </c>
      <c r="E96" s="277"/>
      <c r="F96" s="277"/>
      <c r="G96" s="277"/>
      <c r="H96" s="277"/>
      <c r="I96" s="277"/>
      <c r="J96" s="277"/>
      <c r="K96" s="277"/>
      <c r="L96" s="277">
        <v>0</v>
      </c>
      <c r="M96" s="277"/>
      <c r="N96" s="277"/>
      <c r="O96" s="277">
        <v>0</v>
      </c>
      <c r="P96" s="277"/>
      <c r="Q96" s="277">
        <f t="shared" si="5"/>
        <v>0</v>
      </c>
      <c r="R96" s="228" t="str">
        <f t="shared" si="3"/>
        <v>SI</v>
      </c>
      <c r="S96" s="229" t="str">
        <f t="shared" si="4"/>
        <v>Sin Riesgo</v>
      </c>
      <c r="T96" s="311"/>
    </row>
    <row r="97" spans="1:20" s="312" customFormat="1" ht="32.1" customHeight="1">
      <c r="A97" s="514" t="s">
        <v>3181</v>
      </c>
      <c r="B97" s="515" t="s">
        <v>3201</v>
      </c>
      <c r="C97" s="515" t="s">
        <v>3202</v>
      </c>
      <c r="D97" s="428">
        <v>339</v>
      </c>
      <c r="E97" s="277"/>
      <c r="F97" s="277"/>
      <c r="G97" s="277"/>
      <c r="H97" s="277"/>
      <c r="I97" s="277"/>
      <c r="J97" s="277"/>
      <c r="K97" s="277"/>
      <c r="L97" s="277">
        <v>0</v>
      </c>
      <c r="M97" s="277"/>
      <c r="N97" s="277">
        <v>0</v>
      </c>
      <c r="O97" s="277"/>
      <c r="P97" s="277">
        <v>0</v>
      </c>
      <c r="Q97" s="277">
        <f t="shared" si="5"/>
        <v>0</v>
      </c>
      <c r="R97" s="228" t="str">
        <f t="shared" si="3"/>
        <v>SI</v>
      </c>
      <c r="S97" s="229" t="str">
        <f t="shared" si="4"/>
        <v>Sin Riesgo</v>
      </c>
      <c r="T97" s="311"/>
    </row>
    <row r="98" spans="1:20" s="312" customFormat="1" ht="45">
      <c r="A98" s="514" t="s">
        <v>3181</v>
      </c>
      <c r="B98" s="515" t="s">
        <v>317</v>
      </c>
      <c r="C98" s="515" t="s">
        <v>3203</v>
      </c>
      <c r="D98" s="428">
        <v>418</v>
      </c>
      <c r="E98" s="277"/>
      <c r="F98" s="277"/>
      <c r="G98" s="277"/>
      <c r="H98" s="277"/>
      <c r="I98" s="277"/>
      <c r="J98" s="277"/>
      <c r="K98" s="277"/>
      <c r="L98" s="277">
        <v>0</v>
      </c>
      <c r="M98" s="277"/>
      <c r="N98" s="277">
        <v>0</v>
      </c>
      <c r="O98" s="277"/>
      <c r="P98" s="277">
        <v>0</v>
      </c>
      <c r="Q98" s="277">
        <f t="shared" si="5"/>
        <v>0</v>
      </c>
      <c r="R98" s="228" t="str">
        <f t="shared" si="3"/>
        <v>SI</v>
      </c>
      <c r="S98" s="229" t="str">
        <f t="shared" si="4"/>
        <v>Sin Riesgo</v>
      </c>
      <c r="T98" s="311"/>
    </row>
    <row r="99" spans="1:20" s="312" customFormat="1" ht="45">
      <c r="A99" s="514" t="s">
        <v>3181</v>
      </c>
      <c r="B99" s="515" t="s">
        <v>3204</v>
      </c>
      <c r="C99" s="515" t="s">
        <v>3205</v>
      </c>
      <c r="D99" s="428">
        <v>303</v>
      </c>
      <c r="E99" s="277"/>
      <c r="F99" s="277"/>
      <c r="G99" s="277"/>
      <c r="H99" s="277"/>
      <c r="I99" s="277"/>
      <c r="J99" s="277"/>
      <c r="K99" s="277"/>
      <c r="L99" s="277">
        <v>0</v>
      </c>
      <c r="M99" s="277"/>
      <c r="N99" s="277">
        <v>0</v>
      </c>
      <c r="O99" s="277"/>
      <c r="P99" s="277">
        <v>0</v>
      </c>
      <c r="Q99" s="277">
        <f t="shared" si="5"/>
        <v>0</v>
      </c>
      <c r="R99" s="228" t="str">
        <f t="shared" si="3"/>
        <v>SI</v>
      </c>
      <c r="S99" s="229" t="str">
        <f t="shared" si="4"/>
        <v>Sin Riesgo</v>
      </c>
      <c r="T99" s="311"/>
    </row>
    <row r="100" spans="1:20" s="312" customFormat="1" ht="32.1" customHeight="1">
      <c r="A100" s="514" t="s">
        <v>3181</v>
      </c>
      <c r="B100" s="515" t="s">
        <v>3206</v>
      </c>
      <c r="C100" s="515" t="s">
        <v>3207</v>
      </c>
      <c r="D100" s="428">
        <v>300</v>
      </c>
      <c r="E100" s="277"/>
      <c r="F100" s="277"/>
      <c r="G100" s="277"/>
      <c r="H100" s="277"/>
      <c r="I100" s="277"/>
      <c r="J100" s="277"/>
      <c r="K100" s="277"/>
      <c r="L100" s="277">
        <v>0</v>
      </c>
      <c r="M100" s="277"/>
      <c r="N100" s="277">
        <v>0</v>
      </c>
      <c r="O100" s="277"/>
      <c r="P100" s="277">
        <v>0</v>
      </c>
      <c r="Q100" s="277">
        <f t="shared" si="5"/>
        <v>0</v>
      </c>
      <c r="R100" s="228" t="str">
        <f t="shared" si="3"/>
        <v>SI</v>
      </c>
      <c r="S100" s="229" t="str">
        <f t="shared" si="4"/>
        <v>Sin Riesgo</v>
      </c>
      <c r="T100" s="311"/>
    </row>
    <row r="101" spans="1:20" s="312" customFormat="1" ht="32.1" customHeight="1">
      <c r="A101" s="514" t="s">
        <v>3181</v>
      </c>
      <c r="B101" s="515" t="s">
        <v>3208</v>
      </c>
      <c r="C101" s="515" t="s">
        <v>3209</v>
      </c>
      <c r="D101" s="428">
        <v>150</v>
      </c>
      <c r="E101" s="277"/>
      <c r="F101" s="277"/>
      <c r="G101" s="277"/>
      <c r="H101" s="277"/>
      <c r="I101" s="277"/>
      <c r="J101" s="277"/>
      <c r="K101" s="277"/>
      <c r="L101" s="277">
        <v>0</v>
      </c>
      <c r="M101" s="277"/>
      <c r="N101" s="277"/>
      <c r="O101" s="277"/>
      <c r="P101" s="277">
        <v>0</v>
      </c>
      <c r="Q101" s="277">
        <f t="shared" ref="Q101:Q135" si="6">AVERAGE(E101:P101)</f>
        <v>0</v>
      </c>
      <c r="R101" s="228" t="str">
        <f t="shared" ref="R101:R135" si="7">IF(Q101&lt;5,"SI","NO")</f>
        <v>SI</v>
      </c>
      <c r="S101" s="229" t="str">
        <f t="shared" ref="S101:S155" si="8">IF(Q101&lt;5,"Sin Riesgo",IF(Q101 &lt;=14,"Bajo",IF(Q101&lt;=35,"Medio",IF(Q101&lt;=80,"Alto","Inviable Sanitariamente"))))</f>
        <v>Sin Riesgo</v>
      </c>
      <c r="T101" s="311"/>
    </row>
    <row r="102" spans="1:20" s="312" customFormat="1" ht="32.1" customHeight="1">
      <c r="A102" s="514" t="s">
        <v>3181</v>
      </c>
      <c r="B102" s="515" t="s">
        <v>3210</v>
      </c>
      <c r="C102" s="515" t="s">
        <v>3211</v>
      </c>
      <c r="D102" s="428">
        <v>200</v>
      </c>
      <c r="E102" s="277"/>
      <c r="F102" s="277"/>
      <c r="G102" s="277"/>
      <c r="H102" s="277"/>
      <c r="I102" s="277"/>
      <c r="J102" s="277"/>
      <c r="K102" s="277"/>
      <c r="L102" s="277">
        <v>0</v>
      </c>
      <c r="M102" s="277"/>
      <c r="N102" s="277">
        <v>0</v>
      </c>
      <c r="O102" s="277"/>
      <c r="P102" s="277"/>
      <c r="Q102" s="277">
        <f>AVERAGE(E102:P102)</f>
        <v>0</v>
      </c>
      <c r="R102" s="228" t="str">
        <f>IF(Q102&lt;5,"SI","NO")</f>
        <v>SI</v>
      </c>
      <c r="S102" s="229" t="str">
        <f>IF(Q102&lt;5,"Sin Riesgo",IF(Q102 &lt;=14,"Bajo",IF(Q102&lt;=35,"Medio",IF(Q102&lt;=80,"Alto","Inviable Sanitariamente"))))</f>
        <v>Sin Riesgo</v>
      </c>
      <c r="T102" s="311"/>
    </row>
    <row r="103" spans="1:20" s="312" customFormat="1" ht="32.1" customHeight="1">
      <c r="A103" s="515" t="s">
        <v>3181</v>
      </c>
      <c r="B103" s="515" t="s">
        <v>3212</v>
      </c>
      <c r="C103" s="515" t="s">
        <v>3211</v>
      </c>
      <c r="D103" s="428">
        <v>300</v>
      </c>
      <c r="E103" s="277"/>
      <c r="F103" s="277"/>
      <c r="G103" s="277"/>
      <c r="H103" s="277"/>
      <c r="I103" s="277"/>
      <c r="J103" s="277"/>
      <c r="K103" s="277"/>
      <c r="L103" s="277">
        <v>0</v>
      </c>
      <c r="M103" s="277"/>
      <c r="N103" s="277">
        <v>0</v>
      </c>
      <c r="O103" s="277"/>
      <c r="P103" s="277">
        <v>0</v>
      </c>
      <c r="Q103" s="277">
        <f t="shared" si="6"/>
        <v>0</v>
      </c>
      <c r="R103" s="228" t="str">
        <f t="shared" si="7"/>
        <v>SI</v>
      </c>
      <c r="S103" s="229" t="str">
        <f t="shared" si="8"/>
        <v>Sin Riesgo</v>
      </c>
      <c r="T103" s="311"/>
    </row>
    <row r="104" spans="1:20" s="312" customFormat="1" ht="32.1" customHeight="1">
      <c r="A104" s="514" t="s">
        <v>3181</v>
      </c>
      <c r="B104" s="515" t="s">
        <v>667</v>
      </c>
      <c r="C104" s="515" t="s">
        <v>3213</v>
      </c>
      <c r="D104" s="428">
        <v>81</v>
      </c>
      <c r="E104" s="277"/>
      <c r="F104" s="277"/>
      <c r="G104" s="277"/>
      <c r="H104" s="277"/>
      <c r="I104" s="277"/>
      <c r="J104" s="277"/>
      <c r="K104" s="277"/>
      <c r="L104" s="277">
        <v>0</v>
      </c>
      <c r="M104" s="277"/>
      <c r="N104" s="277"/>
      <c r="O104" s="277">
        <v>0</v>
      </c>
      <c r="P104" s="277"/>
      <c r="Q104" s="277">
        <f t="shared" si="6"/>
        <v>0</v>
      </c>
      <c r="R104" s="228" t="str">
        <f t="shared" si="7"/>
        <v>SI</v>
      </c>
      <c r="S104" s="229" t="str">
        <f t="shared" si="8"/>
        <v>Sin Riesgo</v>
      </c>
      <c r="T104" s="311"/>
    </row>
    <row r="105" spans="1:20" s="312" customFormat="1" ht="32.1" customHeight="1">
      <c r="A105" s="514" t="s">
        <v>3181</v>
      </c>
      <c r="B105" s="515" t="s">
        <v>3214</v>
      </c>
      <c r="C105" s="515" t="s">
        <v>3215</v>
      </c>
      <c r="D105" s="428">
        <v>750</v>
      </c>
      <c r="E105" s="277"/>
      <c r="F105" s="277"/>
      <c r="G105" s="277"/>
      <c r="H105" s="277"/>
      <c r="I105" s="277"/>
      <c r="J105" s="277"/>
      <c r="K105" s="277"/>
      <c r="L105" s="277">
        <v>0</v>
      </c>
      <c r="M105" s="277">
        <v>0</v>
      </c>
      <c r="N105" s="277">
        <v>51.61</v>
      </c>
      <c r="O105" s="277">
        <v>42.81</v>
      </c>
      <c r="P105" s="277">
        <v>0</v>
      </c>
      <c r="Q105" s="277">
        <f t="shared" si="6"/>
        <v>18.884</v>
      </c>
      <c r="R105" s="228" t="str">
        <f t="shared" si="7"/>
        <v>NO</v>
      </c>
      <c r="S105" s="229" t="str">
        <f t="shared" si="8"/>
        <v>Medio</v>
      </c>
      <c r="T105" s="311"/>
    </row>
    <row r="106" spans="1:20" s="312" customFormat="1" ht="32.1" customHeight="1">
      <c r="A106" s="514" t="s">
        <v>3181</v>
      </c>
      <c r="B106" s="515" t="s">
        <v>3216</v>
      </c>
      <c r="C106" s="515" t="s">
        <v>3217</v>
      </c>
      <c r="D106" s="428">
        <v>501</v>
      </c>
      <c r="E106" s="277"/>
      <c r="F106" s="277"/>
      <c r="G106" s="277"/>
      <c r="H106" s="277"/>
      <c r="I106" s="277"/>
      <c r="J106" s="277"/>
      <c r="K106" s="277"/>
      <c r="L106" s="277">
        <v>0</v>
      </c>
      <c r="M106" s="277">
        <v>0</v>
      </c>
      <c r="N106" s="277">
        <v>0</v>
      </c>
      <c r="O106" s="277">
        <v>66.180000000000007</v>
      </c>
      <c r="P106" s="277">
        <v>19.350000000000001</v>
      </c>
      <c r="Q106" s="277">
        <f t="shared" si="6"/>
        <v>17.106000000000002</v>
      </c>
      <c r="R106" s="228" t="str">
        <f t="shared" si="7"/>
        <v>NO</v>
      </c>
      <c r="S106" s="229" t="str">
        <f t="shared" si="8"/>
        <v>Medio</v>
      </c>
      <c r="T106" s="311"/>
    </row>
    <row r="107" spans="1:20" s="312" customFormat="1" ht="32.1" customHeight="1">
      <c r="A107" s="514" t="s">
        <v>3181</v>
      </c>
      <c r="B107" s="515" t="s">
        <v>3218</v>
      </c>
      <c r="C107" s="515" t="s">
        <v>3219</v>
      </c>
      <c r="D107" s="428">
        <v>82</v>
      </c>
      <c r="E107" s="277"/>
      <c r="F107" s="277"/>
      <c r="G107" s="277"/>
      <c r="H107" s="277"/>
      <c r="I107" s="277"/>
      <c r="J107" s="277"/>
      <c r="K107" s="277"/>
      <c r="L107" s="277">
        <v>0</v>
      </c>
      <c r="M107" s="277"/>
      <c r="N107" s="277"/>
      <c r="O107" s="277">
        <v>65.81</v>
      </c>
      <c r="P107" s="277"/>
      <c r="Q107" s="277">
        <f t="shared" si="6"/>
        <v>32.905000000000001</v>
      </c>
      <c r="R107" s="228" t="str">
        <f t="shared" si="7"/>
        <v>NO</v>
      </c>
      <c r="S107" s="229" t="str">
        <f t="shared" si="8"/>
        <v>Medio</v>
      </c>
      <c r="T107" s="311"/>
    </row>
    <row r="108" spans="1:20" s="312" customFormat="1" ht="32.1" customHeight="1">
      <c r="A108" s="514" t="s">
        <v>3181</v>
      </c>
      <c r="B108" s="515" t="s">
        <v>667</v>
      </c>
      <c r="C108" s="515" t="s">
        <v>3220</v>
      </c>
      <c r="D108" s="428">
        <v>107</v>
      </c>
      <c r="E108" s="277"/>
      <c r="F108" s="277"/>
      <c r="G108" s="277"/>
      <c r="H108" s="277"/>
      <c r="I108" s="277"/>
      <c r="J108" s="277"/>
      <c r="K108" s="277"/>
      <c r="L108" s="277">
        <v>0</v>
      </c>
      <c r="M108" s="277"/>
      <c r="N108" s="277"/>
      <c r="O108" s="277">
        <v>0</v>
      </c>
      <c r="P108" s="277"/>
      <c r="Q108" s="277">
        <f t="shared" si="6"/>
        <v>0</v>
      </c>
      <c r="R108" s="228" t="str">
        <f t="shared" si="7"/>
        <v>SI</v>
      </c>
      <c r="S108" s="229" t="str">
        <f t="shared" si="8"/>
        <v>Sin Riesgo</v>
      </c>
      <c r="T108" s="311"/>
    </row>
    <row r="109" spans="1:20" s="312" customFormat="1" ht="32.1" customHeight="1">
      <c r="A109" s="514" t="s">
        <v>3181</v>
      </c>
      <c r="B109" s="515" t="s">
        <v>814</v>
      </c>
      <c r="C109" s="515" t="s">
        <v>3221</v>
      </c>
      <c r="D109" s="428">
        <v>295</v>
      </c>
      <c r="E109" s="277"/>
      <c r="F109" s="277"/>
      <c r="G109" s="277"/>
      <c r="H109" s="277"/>
      <c r="I109" s="277"/>
      <c r="J109" s="277"/>
      <c r="K109" s="277"/>
      <c r="L109" s="277">
        <v>0</v>
      </c>
      <c r="M109" s="277"/>
      <c r="N109" s="277">
        <v>0</v>
      </c>
      <c r="O109" s="277"/>
      <c r="P109" s="277">
        <v>20.64</v>
      </c>
      <c r="Q109" s="277">
        <f t="shared" si="6"/>
        <v>6.88</v>
      </c>
      <c r="R109" s="228" t="str">
        <f t="shared" si="7"/>
        <v>NO</v>
      </c>
      <c r="S109" s="229" t="str">
        <f t="shared" si="8"/>
        <v>Bajo</v>
      </c>
      <c r="T109" s="311"/>
    </row>
    <row r="110" spans="1:20" s="312" customFormat="1" ht="32.1" customHeight="1">
      <c r="A110" s="514" t="s">
        <v>3181</v>
      </c>
      <c r="B110" s="515" t="s">
        <v>3218</v>
      </c>
      <c r="C110" s="515" t="s">
        <v>3222</v>
      </c>
      <c r="D110" s="428">
        <v>619</v>
      </c>
      <c r="E110" s="277"/>
      <c r="F110" s="277"/>
      <c r="G110" s="277"/>
      <c r="H110" s="277"/>
      <c r="I110" s="277"/>
      <c r="J110" s="277"/>
      <c r="K110" s="277"/>
      <c r="L110" s="277">
        <v>0</v>
      </c>
      <c r="M110" s="277">
        <v>0</v>
      </c>
      <c r="N110" s="277">
        <v>0</v>
      </c>
      <c r="O110" s="277">
        <v>0</v>
      </c>
      <c r="P110" s="277">
        <v>0</v>
      </c>
      <c r="Q110" s="277">
        <f t="shared" si="6"/>
        <v>0</v>
      </c>
      <c r="R110" s="228" t="str">
        <f t="shared" si="7"/>
        <v>SI</v>
      </c>
      <c r="S110" s="229" t="str">
        <f t="shared" si="8"/>
        <v>Sin Riesgo</v>
      </c>
      <c r="T110" s="311"/>
    </row>
    <row r="111" spans="1:20" s="312" customFormat="1" ht="32.1" customHeight="1">
      <c r="A111" s="514" t="s">
        <v>3181</v>
      </c>
      <c r="B111" s="515" t="s">
        <v>3223</v>
      </c>
      <c r="C111" s="515" t="s">
        <v>3224</v>
      </c>
      <c r="D111" s="428">
        <v>120</v>
      </c>
      <c r="E111" s="277"/>
      <c r="F111" s="277"/>
      <c r="G111" s="277"/>
      <c r="H111" s="277"/>
      <c r="I111" s="277"/>
      <c r="J111" s="277"/>
      <c r="K111" s="277"/>
      <c r="L111" s="277">
        <v>0</v>
      </c>
      <c r="M111" s="277"/>
      <c r="N111" s="277"/>
      <c r="O111" s="277">
        <v>0</v>
      </c>
      <c r="P111" s="277"/>
      <c r="Q111" s="277">
        <f t="shared" si="6"/>
        <v>0</v>
      </c>
      <c r="R111" s="228" t="str">
        <f t="shared" si="7"/>
        <v>SI</v>
      </c>
      <c r="S111" s="229" t="str">
        <f t="shared" si="8"/>
        <v>Sin Riesgo</v>
      </c>
      <c r="T111" s="311"/>
    </row>
    <row r="112" spans="1:20" s="312" customFormat="1" ht="32.1" customHeight="1">
      <c r="A112" s="514" t="s">
        <v>3181</v>
      </c>
      <c r="B112" s="515" t="s">
        <v>2425</v>
      </c>
      <c r="C112" s="515" t="s">
        <v>3225</v>
      </c>
      <c r="D112" s="428">
        <v>591</v>
      </c>
      <c r="E112" s="277"/>
      <c r="F112" s="277"/>
      <c r="G112" s="277"/>
      <c r="H112" s="277"/>
      <c r="I112" s="277"/>
      <c r="J112" s="277"/>
      <c r="K112" s="277"/>
      <c r="L112" s="277">
        <v>0</v>
      </c>
      <c r="M112" s="277">
        <v>0</v>
      </c>
      <c r="N112" s="277">
        <v>0</v>
      </c>
      <c r="O112" s="277">
        <v>0</v>
      </c>
      <c r="P112" s="277">
        <v>0</v>
      </c>
      <c r="Q112" s="277">
        <f t="shared" si="6"/>
        <v>0</v>
      </c>
      <c r="R112" s="228" t="str">
        <f t="shared" si="7"/>
        <v>SI</v>
      </c>
      <c r="S112" s="229" t="str">
        <f t="shared" si="8"/>
        <v>Sin Riesgo</v>
      </c>
      <c r="T112" s="311"/>
    </row>
    <row r="113" spans="1:20" s="312" customFormat="1" ht="32.1" customHeight="1">
      <c r="A113" s="514" t="s">
        <v>3181</v>
      </c>
      <c r="B113" s="515" t="s">
        <v>2766</v>
      </c>
      <c r="C113" s="515" t="s">
        <v>3226</v>
      </c>
      <c r="D113" s="428">
        <v>420</v>
      </c>
      <c r="E113" s="277"/>
      <c r="F113" s="277"/>
      <c r="G113" s="277"/>
      <c r="H113" s="277"/>
      <c r="I113" s="277"/>
      <c r="J113" s="277"/>
      <c r="K113" s="277"/>
      <c r="L113" s="277">
        <v>0</v>
      </c>
      <c r="M113" s="277"/>
      <c r="N113" s="277">
        <v>0</v>
      </c>
      <c r="O113" s="277"/>
      <c r="P113" s="277">
        <v>0</v>
      </c>
      <c r="Q113" s="277">
        <f t="shared" si="6"/>
        <v>0</v>
      </c>
      <c r="R113" s="228" t="str">
        <f t="shared" si="7"/>
        <v>SI</v>
      </c>
      <c r="S113" s="229" t="str">
        <f t="shared" si="8"/>
        <v>Sin Riesgo</v>
      </c>
      <c r="T113" s="311"/>
    </row>
    <row r="114" spans="1:20" s="312" customFormat="1" ht="32.1" customHeight="1">
      <c r="A114" s="514" t="s">
        <v>3181</v>
      </c>
      <c r="B114" s="515" t="s">
        <v>3227</v>
      </c>
      <c r="C114" s="515" t="s">
        <v>3228</v>
      </c>
      <c r="D114" s="428">
        <v>528</v>
      </c>
      <c r="E114" s="277"/>
      <c r="F114" s="277"/>
      <c r="G114" s="277"/>
      <c r="H114" s="277"/>
      <c r="I114" s="277"/>
      <c r="J114" s="277"/>
      <c r="K114" s="277"/>
      <c r="L114" s="277">
        <v>0</v>
      </c>
      <c r="M114" s="277">
        <v>0</v>
      </c>
      <c r="N114" s="277">
        <v>27.1</v>
      </c>
      <c r="O114" s="277">
        <v>0</v>
      </c>
      <c r="P114" s="277">
        <v>0</v>
      </c>
      <c r="Q114" s="277">
        <f t="shared" si="6"/>
        <v>5.42</v>
      </c>
      <c r="R114" s="228" t="str">
        <f t="shared" si="7"/>
        <v>NO</v>
      </c>
      <c r="S114" s="229" t="str">
        <f t="shared" si="8"/>
        <v>Bajo</v>
      </c>
      <c r="T114" s="311"/>
    </row>
    <row r="115" spans="1:20" s="312" customFormat="1" ht="32.1" customHeight="1">
      <c r="A115" s="514" t="s">
        <v>3181</v>
      </c>
      <c r="B115" s="515" t="s">
        <v>3229</v>
      </c>
      <c r="C115" s="515" t="s">
        <v>3230</v>
      </c>
      <c r="D115" s="428">
        <v>332</v>
      </c>
      <c r="E115" s="277"/>
      <c r="F115" s="277"/>
      <c r="G115" s="277"/>
      <c r="H115" s="277"/>
      <c r="I115" s="277"/>
      <c r="J115" s="277"/>
      <c r="K115" s="277"/>
      <c r="L115" s="277">
        <v>27.096774193548391</v>
      </c>
      <c r="M115" s="277"/>
      <c r="N115" s="277">
        <v>27.1</v>
      </c>
      <c r="O115" s="277"/>
      <c r="P115" s="277">
        <v>0</v>
      </c>
      <c r="Q115" s="277">
        <f t="shared" si="6"/>
        <v>18.065591397849463</v>
      </c>
      <c r="R115" s="228" t="str">
        <f t="shared" si="7"/>
        <v>NO</v>
      </c>
      <c r="S115" s="229" t="str">
        <f t="shared" si="8"/>
        <v>Medio</v>
      </c>
      <c r="T115" s="311"/>
    </row>
    <row r="116" spans="1:20" s="312" customFormat="1" ht="32.1" customHeight="1">
      <c r="A116" s="514" t="s">
        <v>3181</v>
      </c>
      <c r="B116" s="515" t="s">
        <v>3231</v>
      </c>
      <c r="C116" s="515" t="s">
        <v>3232</v>
      </c>
      <c r="D116" s="428">
        <v>370</v>
      </c>
      <c r="E116" s="277"/>
      <c r="F116" s="277"/>
      <c r="G116" s="277"/>
      <c r="H116" s="277"/>
      <c r="I116" s="277"/>
      <c r="J116" s="277"/>
      <c r="K116" s="277"/>
      <c r="L116" s="277">
        <v>7.74</v>
      </c>
      <c r="M116" s="277"/>
      <c r="N116" s="277">
        <v>0</v>
      </c>
      <c r="O116" s="277"/>
      <c r="P116" s="277">
        <v>0</v>
      </c>
      <c r="Q116" s="277">
        <f t="shared" si="6"/>
        <v>2.58</v>
      </c>
      <c r="R116" s="228" t="str">
        <f t="shared" si="7"/>
        <v>SI</v>
      </c>
      <c r="S116" s="229" t="str">
        <f t="shared" si="8"/>
        <v>Sin Riesgo</v>
      </c>
      <c r="T116" s="311"/>
    </row>
    <row r="117" spans="1:20" s="312" customFormat="1" ht="32.1" customHeight="1">
      <c r="A117" s="514" t="s">
        <v>3181</v>
      </c>
      <c r="B117" s="515" t="s">
        <v>3233</v>
      </c>
      <c r="C117" s="515" t="s">
        <v>3234</v>
      </c>
      <c r="D117" s="428">
        <v>206</v>
      </c>
      <c r="E117" s="277"/>
      <c r="F117" s="277"/>
      <c r="G117" s="277"/>
      <c r="H117" s="277"/>
      <c r="I117" s="277"/>
      <c r="J117" s="277"/>
      <c r="K117" s="277"/>
      <c r="L117" s="277">
        <v>0</v>
      </c>
      <c r="M117" s="277"/>
      <c r="N117" s="277">
        <v>0</v>
      </c>
      <c r="O117" s="277"/>
      <c r="P117" s="277">
        <v>32.25</v>
      </c>
      <c r="Q117" s="277">
        <f t="shared" si="6"/>
        <v>10.75</v>
      </c>
      <c r="R117" s="228" t="str">
        <f t="shared" si="7"/>
        <v>NO</v>
      </c>
      <c r="S117" s="229" t="str">
        <f t="shared" si="8"/>
        <v>Bajo</v>
      </c>
      <c r="T117" s="311"/>
    </row>
    <row r="118" spans="1:20" s="312" customFormat="1" ht="32.1" customHeight="1">
      <c r="A118" s="514" t="s">
        <v>3181</v>
      </c>
      <c r="B118" s="515" t="s">
        <v>905</v>
      </c>
      <c r="C118" s="515" t="s">
        <v>3235</v>
      </c>
      <c r="D118" s="428">
        <v>93</v>
      </c>
      <c r="E118" s="277"/>
      <c r="F118" s="277"/>
      <c r="G118" s="277"/>
      <c r="H118" s="277"/>
      <c r="I118" s="277"/>
      <c r="J118" s="277"/>
      <c r="K118" s="277"/>
      <c r="L118" s="277">
        <v>0</v>
      </c>
      <c r="M118" s="277"/>
      <c r="N118" s="277"/>
      <c r="O118" s="277">
        <v>0</v>
      </c>
      <c r="P118" s="277">
        <v>0</v>
      </c>
      <c r="Q118" s="277">
        <f t="shared" si="6"/>
        <v>0</v>
      </c>
      <c r="R118" s="228" t="str">
        <f t="shared" si="7"/>
        <v>SI</v>
      </c>
      <c r="S118" s="229" t="str">
        <f t="shared" si="8"/>
        <v>Sin Riesgo</v>
      </c>
      <c r="T118" s="311"/>
    </row>
    <row r="119" spans="1:20" s="312" customFormat="1" ht="32.1" customHeight="1">
      <c r="A119" s="514" t="s">
        <v>3181</v>
      </c>
      <c r="B119" s="515" t="s">
        <v>3236</v>
      </c>
      <c r="C119" s="515" t="s">
        <v>3237</v>
      </c>
      <c r="D119" s="428">
        <v>183</v>
      </c>
      <c r="E119" s="277"/>
      <c r="F119" s="277"/>
      <c r="G119" s="277"/>
      <c r="H119" s="277"/>
      <c r="I119" s="277"/>
      <c r="J119" s="277"/>
      <c r="K119" s="277"/>
      <c r="L119" s="277">
        <v>0</v>
      </c>
      <c r="M119" s="277"/>
      <c r="N119" s="277"/>
      <c r="O119" s="277">
        <v>38.71</v>
      </c>
      <c r="P119" s="277">
        <v>0</v>
      </c>
      <c r="Q119" s="277">
        <f t="shared" si="6"/>
        <v>12.903333333333334</v>
      </c>
      <c r="R119" s="228" t="str">
        <f t="shared" si="7"/>
        <v>NO</v>
      </c>
      <c r="S119" s="229" t="str">
        <f t="shared" si="8"/>
        <v>Bajo</v>
      </c>
      <c r="T119" s="311"/>
    </row>
    <row r="120" spans="1:20" s="312" customFormat="1" ht="32.1" customHeight="1">
      <c r="A120" s="514" t="s">
        <v>3238</v>
      </c>
      <c r="B120" s="515" t="s">
        <v>3239</v>
      </c>
      <c r="C120" s="515" t="s">
        <v>3240</v>
      </c>
      <c r="D120" s="322">
        <v>364</v>
      </c>
      <c r="E120" s="277"/>
      <c r="F120" s="277"/>
      <c r="G120" s="277"/>
      <c r="H120" s="277"/>
      <c r="I120" s="277"/>
      <c r="J120" s="277"/>
      <c r="K120" s="277">
        <v>64</v>
      </c>
      <c r="L120" s="277"/>
      <c r="M120" s="277">
        <v>24</v>
      </c>
      <c r="N120" s="277"/>
      <c r="O120" s="277">
        <v>33.6</v>
      </c>
      <c r="P120" s="277"/>
      <c r="Q120" s="277">
        <f t="shared" si="6"/>
        <v>40.533333333333331</v>
      </c>
      <c r="R120" s="228" t="str">
        <f t="shared" si="7"/>
        <v>NO</v>
      </c>
      <c r="S120" s="229" t="str">
        <f t="shared" si="8"/>
        <v>Alto</v>
      </c>
      <c r="T120" s="311"/>
    </row>
    <row r="121" spans="1:20" s="312" customFormat="1" ht="32.1" customHeight="1">
      <c r="A121" s="514" t="s">
        <v>3238</v>
      </c>
      <c r="B121" s="515" t="s">
        <v>3241</v>
      </c>
      <c r="C121" s="515" t="s">
        <v>3242</v>
      </c>
      <c r="D121" s="322">
        <v>190</v>
      </c>
      <c r="E121" s="277"/>
      <c r="F121" s="277"/>
      <c r="G121" s="277"/>
      <c r="H121" s="277"/>
      <c r="I121" s="277"/>
      <c r="J121" s="277"/>
      <c r="K121" s="277"/>
      <c r="L121" s="277"/>
      <c r="M121" s="277">
        <v>0</v>
      </c>
      <c r="N121" s="277">
        <v>0</v>
      </c>
      <c r="O121" s="277">
        <v>0</v>
      </c>
      <c r="P121" s="277"/>
      <c r="Q121" s="277">
        <f t="shared" si="6"/>
        <v>0</v>
      </c>
      <c r="R121" s="228" t="str">
        <f t="shared" si="7"/>
        <v>SI</v>
      </c>
      <c r="S121" s="229" t="str">
        <f t="shared" si="8"/>
        <v>Sin Riesgo</v>
      </c>
      <c r="T121" s="311"/>
    </row>
    <row r="122" spans="1:20" s="312" customFormat="1" ht="32.1" customHeight="1">
      <c r="A122" s="514" t="s">
        <v>3238</v>
      </c>
      <c r="B122" s="515" t="s">
        <v>3243</v>
      </c>
      <c r="C122" s="515" t="s">
        <v>3244</v>
      </c>
      <c r="D122" s="322">
        <v>110</v>
      </c>
      <c r="E122" s="277"/>
      <c r="F122" s="277"/>
      <c r="G122" s="277"/>
      <c r="H122" s="277"/>
      <c r="I122" s="277"/>
      <c r="J122" s="277"/>
      <c r="K122" s="277"/>
      <c r="L122" s="277"/>
      <c r="M122" s="277"/>
      <c r="N122" s="277"/>
      <c r="O122" s="277"/>
      <c r="P122" s="277">
        <v>64</v>
      </c>
      <c r="Q122" s="277">
        <f t="shared" si="6"/>
        <v>64</v>
      </c>
      <c r="R122" s="228" t="str">
        <f t="shared" si="7"/>
        <v>NO</v>
      </c>
      <c r="S122" s="229" t="str">
        <f t="shared" si="8"/>
        <v>Alto</v>
      </c>
      <c r="T122" s="311"/>
    </row>
    <row r="123" spans="1:20" s="312" customFormat="1" ht="32.1" customHeight="1">
      <c r="A123" s="514" t="s">
        <v>3238</v>
      </c>
      <c r="B123" s="515" t="s">
        <v>1489</v>
      </c>
      <c r="C123" s="515" t="s">
        <v>3245</v>
      </c>
      <c r="D123" s="322">
        <v>21</v>
      </c>
      <c r="E123" s="277"/>
      <c r="F123" s="277"/>
      <c r="G123" s="277"/>
      <c r="H123" s="277"/>
      <c r="I123" s="277"/>
      <c r="J123" s="277"/>
      <c r="K123" s="277"/>
      <c r="L123" s="277"/>
      <c r="M123" s="277"/>
      <c r="N123" s="277"/>
      <c r="O123" s="277"/>
      <c r="P123" s="277">
        <v>24</v>
      </c>
      <c r="Q123" s="277">
        <f t="shared" si="6"/>
        <v>24</v>
      </c>
      <c r="R123" s="228" t="str">
        <f t="shared" si="7"/>
        <v>NO</v>
      </c>
      <c r="S123" s="229" t="str">
        <f t="shared" si="8"/>
        <v>Medio</v>
      </c>
      <c r="T123" s="311"/>
    </row>
    <row r="124" spans="1:20" s="312" customFormat="1" ht="32.1" customHeight="1">
      <c r="A124" s="514" t="s">
        <v>3238</v>
      </c>
      <c r="B124" s="515" t="s">
        <v>3246</v>
      </c>
      <c r="C124" s="515" t="s">
        <v>3247</v>
      </c>
      <c r="D124" s="322">
        <v>10</v>
      </c>
      <c r="E124" s="277"/>
      <c r="F124" s="277"/>
      <c r="G124" s="277"/>
      <c r="H124" s="277"/>
      <c r="I124" s="277"/>
      <c r="J124" s="277"/>
      <c r="K124" s="277"/>
      <c r="L124" s="277"/>
      <c r="M124" s="277">
        <v>0</v>
      </c>
      <c r="N124" s="277"/>
      <c r="O124" s="277"/>
      <c r="P124" s="277"/>
      <c r="Q124" s="277">
        <f t="shared" si="6"/>
        <v>0</v>
      </c>
      <c r="R124" s="228" t="str">
        <f t="shared" si="7"/>
        <v>SI</v>
      </c>
      <c r="S124" s="229" t="str">
        <f t="shared" si="8"/>
        <v>Sin Riesgo</v>
      </c>
      <c r="T124" s="311"/>
    </row>
    <row r="125" spans="1:20" s="312" customFormat="1" ht="32.1" customHeight="1">
      <c r="A125" s="514" t="s">
        <v>3238</v>
      </c>
      <c r="B125" s="515" t="s">
        <v>3131</v>
      </c>
      <c r="C125" s="515" t="s">
        <v>3248</v>
      </c>
      <c r="D125" s="322">
        <v>88</v>
      </c>
      <c r="E125" s="277"/>
      <c r="F125" s="277"/>
      <c r="G125" s="277"/>
      <c r="H125" s="277"/>
      <c r="I125" s="277"/>
      <c r="J125" s="277"/>
      <c r="K125" s="277"/>
      <c r="L125" s="277"/>
      <c r="M125" s="277"/>
      <c r="N125" s="277"/>
      <c r="O125" s="277"/>
      <c r="P125" s="277">
        <v>64</v>
      </c>
      <c r="Q125" s="277">
        <f t="shared" si="6"/>
        <v>64</v>
      </c>
      <c r="R125" s="228" t="str">
        <f t="shared" si="7"/>
        <v>NO</v>
      </c>
      <c r="S125" s="229" t="str">
        <f t="shared" si="8"/>
        <v>Alto</v>
      </c>
      <c r="T125" s="311"/>
    </row>
    <row r="126" spans="1:20" s="312" customFormat="1" ht="32.1" customHeight="1">
      <c r="A126" s="514" t="s">
        <v>3238</v>
      </c>
      <c r="B126" s="515" t="s">
        <v>943</v>
      </c>
      <c r="C126" s="515" t="s">
        <v>3249</v>
      </c>
      <c r="D126" s="322">
        <v>292</v>
      </c>
      <c r="E126" s="277"/>
      <c r="F126" s="277"/>
      <c r="G126" s="277"/>
      <c r="H126" s="277"/>
      <c r="I126" s="277"/>
      <c r="J126" s="277"/>
      <c r="K126" s="277"/>
      <c r="L126" s="277"/>
      <c r="M126" s="277">
        <v>40</v>
      </c>
      <c r="N126" s="277">
        <v>0</v>
      </c>
      <c r="O126" s="277">
        <v>0</v>
      </c>
      <c r="P126" s="277"/>
      <c r="Q126" s="277">
        <f t="shared" si="6"/>
        <v>13.333333333333334</v>
      </c>
      <c r="R126" s="228" t="str">
        <f t="shared" si="7"/>
        <v>NO</v>
      </c>
      <c r="S126" s="229" t="str">
        <f t="shared" si="8"/>
        <v>Bajo</v>
      </c>
      <c r="T126" s="311"/>
    </row>
    <row r="127" spans="1:20" s="312" customFormat="1" ht="32.1" customHeight="1">
      <c r="A127" s="514" t="s">
        <v>3238</v>
      </c>
      <c r="B127" s="515" t="s">
        <v>3250</v>
      </c>
      <c r="C127" s="515" t="s">
        <v>3251</v>
      </c>
      <c r="D127" s="322">
        <v>77</v>
      </c>
      <c r="E127" s="277"/>
      <c r="F127" s="277"/>
      <c r="G127" s="277"/>
      <c r="H127" s="277"/>
      <c r="I127" s="277"/>
      <c r="J127" s="277"/>
      <c r="K127" s="277">
        <v>64</v>
      </c>
      <c r="L127" s="277"/>
      <c r="M127" s="277"/>
      <c r="N127" s="277"/>
      <c r="O127" s="277"/>
      <c r="P127" s="277">
        <v>97.6</v>
      </c>
      <c r="Q127" s="277">
        <f t="shared" si="6"/>
        <v>80.8</v>
      </c>
      <c r="R127" s="228" t="str">
        <f t="shared" si="7"/>
        <v>NO</v>
      </c>
      <c r="S127" s="229" t="str">
        <f t="shared" si="8"/>
        <v>Inviable Sanitariamente</v>
      </c>
      <c r="T127" s="311"/>
    </row>
    <row r="128" spans="1:20" s="312" customFormat="1" ht="32.1" customHeight="1">
      <c r="A128" s="514" t="s">
        <v>3238</v>
      </c>
      <c r="B128" s="515" t="s">
        <v>3252</v>
      </c>
      <c r="C128" s="515" t="s">
        <v>3253</v>
      </c>
      <c r="D128" s="324">
        <v>95</v>
      </c>
      <c r="E128" s="277"/>
      <c r="F128" s="277"/>
      <c r="G128" s="277"/>
      <c r="H128" s="277"/>
      <c r="I128" s="277"/>
      <c r="J128" s="277"/>
      <c r="K128" s="277"/>
      <c r="L128" s="277"/>
      <c r="M128" s="277"/>
      <c r="N128" s="277">
        <v>64</v>
      </c>
      <c r="O128" s="277">
        <v>24</v>
      </c>
      <c r="P128" s="277"/>
      <c r="Q128" s="277">
        <f t="shared" si="6"/>
        <v>44</v>
      </c>
      <c r="R128" s="228" t="str">
        <f t="shared" si="7"/>
        <v>NO</v>
      </c>
      <c r="S128" s="229" t="str">
        <f t="shared" si="8"/>
        <v>Alto</v>
      </c>
      <c r="T128" s="311"/>
    </row>
    <row r="129" spans="1:20" s="312" customFormat="1" ht="32.1" customHeight="1">
      <c r="A129" s="514" t="s">
        <v>3238</v>
      </c>
      <c r="B129" s="515" t="s">
        <v>253</v>
      </c>
      <c r="C129" s="515" t="s">
        <v>3254</v>
      </c>
      <c r="D129" s="322">
        <v>63</v>
      </c>
      <c r="E129" s="277"/>
      <c r="F129" s="277"/>
      <c r="G129" s="277"/>
      <c r="H129" s="277"/>
      <c r="I129" s="277"/>
      <c r="J129" s="277"/>
      <c r="K129" s="277">
        <v>24</v>
      </c>
      <c r="L129" s="277"/>
      <c r="M129" s="277"/>
      <c r="N129" s="277"/>
      <c r="O129" s="277"/>
      <c r="P129" s="277"/>
      <c r="Q129" s="277">
        <f t="shared" si="6"/>
        <v>24</v>
      </c>
      <c r="R129" s="228" t="str">
        <f t="shared" si="7"/>
        <v>NO</v>
      </c>
      <c r="S129" s="229" t="str">
        <f t="shared" si="8"/>
        <v>Medio</v>
      </c>
      <c r="T129" s="311"/>
    </row>
    <row r="130" spans="1:20" s="312" customFormat="1" ht="32.1" customHeight="1">
      <c r="A130" s="514" t="s">
        <v>3238</v>
      </c>
      <c r="B130" s="515" t="s">
        <v>81</v>
      </c>
      <c r="C130" s="515" t="s">
        <v>3255</v>
      </c>
      <c r="D130" s="322">
        <v>50</v>
      </c>
      <c r="E130" s="277"/>
      <c r="F130" s="277"/>
      <c r="G130" s="277"/>
      <c r="H130" s="277"/>
      <c r="I130" s="277"/>
      <c r="J130" s="277"/>
      <c r="K130" s="277"/>
      <c r="L130" s="277"/>
      <c r="M130" s="277"/>
      <c r="N130" s="277">
        <v>64</v>
      </c>
      <c r="O130" s="277"/>
      <c r="P130" s="277"/>
      <c r="Q130" s="277">
        <f t="shared" si="6"/>
        <v>64</v>
      </c>
      <c r="R130" s="228" t="str">
        <f t="shared" si="7"/>
        <v>NO</v>
      </c>
      <c r="S130" s="229" t="str">
        <f t="shared" si="8"/>
        <v>Alto</v>
      </c>
      <c r="T130" s="311"/>
    </row>
    <row r="131" spans="1:20" s="312" customFormat="1" ht="32.1" customHeight="1">
      <c r="A131" s="514" t="s">
        <v>3238</v>
      </c>
      <c r="B131" s="515" t="s">
        <v>3256</v>
      </c>
      <c r="C131" s="515" t="s">
        <v>3257</v>
      </c>
      <c r="D131" s="324">
        <v>32</v>
      </c>
      <c r="E131" s="277"/>
      <c r="F131" s="277"/>
      <c r="G131" s="277"/>
      <c r="H131" s="277"/>
      <c r="I131" s="277"/>
      <c r="J131" s="277"/>
      <c r="K131" s="277"/>
      <c r="L131" s="277"/>
      <c r="M131" s="277"/>
      <c r="N131" s="277"/>
      <c r="O131" s="277">
        <v>64</v>
      </c>
      <c r="P131" s="277"/>
      <c r="Q131" s="277">
        <f t="shared" si="6"/>
        <v>64</v>
      </c>
      <c r="R131" s="228" t="str">
        <f t="shared" si="7"/>
        <v>NO</v>
      </c>
      <c r="S131" s="229" t="str">
        <f t="shared" si="8"/>
        <v>Alto</v>
      </c>
      <c r="T131" s="311"/>
    </row>
    <row r="132" spans="1:20" s="312" customFormat="1" ht="32.1" customHeight="1">
      <c r="A132" s="514" t="s">
        <v>3238</v>
      </c>
      <c r="B132" s="515" t="s">
        <v>3258</v>
      </c>
      <c r="C132" s="515" t="s">
        <v>3259</v>
      </c>
      <c r="D132" s="322">
        <v>300</v>
      </c>
      <c r="E132" s="277"/>
      <c r="F132" s="277"/>
      <c r="G132" s="277"/>
      <c r="H132" s="277"/>
      <c r="I132" s="277"/>
      <c r="J132" s="277"/>
      <c r="K132" s="277"/>
      <c r="L132" s="277"/>
      <c r="M132" s="277">
        <v>64</v>
      </c>
      <c r="N132" s="277"/>
      <c r="O132" s="277">
        <v>33.6</v>
      </c>
      <c r="P132" s="277">
        <v>0</v>
      </c>
      <c r="Q132" s="277">
        <f t="shared" si="6"/>
        <v>32.533333333333331</v>
      </c>
      <c r="R132" s="228" t="str">
        <f t="shared" si="7"/>
        <v>NO</v>
      </c>
      <c r="S132" s="229" t="str">
        <f t="shared" si="8"/>
        <v>Medio</v>
      </c>
      <c r="T132" s="311"/>
    </row>
    <row r="133" spans="1:20" s="312" customFormat="1" ht="32.1" customHeight="1">
      <c r="A133" s="514" t="s">
        <v>3238</v>
      </c>
      <c r="B133" s="515" t="s">
        <v>947</v>
      </c>
      <c r="C133" s="515" t="s">
        <v>3260</v>
      </c>
      <c r="D133" s="322">
        <v>98</v>
      </c>
      <c r="E133" s="277"/>
      <c r="F133" s="277"/>
      <c r="G133" s="277"/>
      <c r="H133" s="277"/>
      <c r="I133" s="277"/>
      <c r="J133" s="277"/>
      <c r="K133" s="277"/>
      <c r="L133" s="277"/>
      <c r="M133" s="277"/>
      <c r="N133" s="277">
        <v>64</v>
      </c>
      <c r="O133" s="277"/>
      <c r="P133" s="277"/>
      <c r="Q133" s="277">
        <f t="shared" si="6"/>
        <v>64</v>
      </c>
      <c r="R133" s="228" t="str">
        <f t="shared" si="7"/>
        <v>NO</v>
      </c>
      <c r="S133" s="229" t="str">
        <f t="shared" si="8"/>
        <v>Alto</v>
      </c>
      <c r="T133" s="311"/>
    </row>
    <row r="134" spans="1:20" s="312" customFormat="1" ht="32.1" customHeight="1">
      <c r="A134" s="514" t="s">
        <v>3238</v>
      </c>
      <c r="B134" s="515" t="s">
        <v>3261</v>
      </c>
      <c r="C134" s="515" t="s">
        <v>3262</v>
      </c>
      <c r="D134" s="324">
        <v>40</v>
      </c>
      <c r="E134" s="277"/>
      <c r="F134" s="277"/>
      <c r="G134" s="277"/>
      <c r="H134" s="277"/>
      <c r="I134" s="277"/>
      <c r="J134" s="277"/>
      <c r="K134" s="277"/>
      <c r="L134" s="277"/>
      <c r="M134" s="277"/>
      <c r="N134" s="277">
        <v>64</v>
      </c>
      <c r="O134" s="277"/>
      <c r="P134" s="277"/>
      <c r="Q134" s="277">
        <f t="shared" si="6"/>
        <v>64</v>
      </c>
      <c r="R134" s="228" t="str">
        <f t="shared" si="7"/>
        <v>NO</v>
      </c>
      <c r="S134" s="229" t="str">
        <f t="shared" si="8"/>
        <v>Alto</v>
      </c>
      <c r="T134" s="311"/>
    </row>
    <row r="135" spans="1:20" s="312" customFormat="1" ht="32.1" customHeight="1">
      <c r="A135" s="514" t="s">
        <v>3238</v>
      </c>
      <c r="B135" s="515" t="s">
        <v>3263</v>
      </c>
      <c r="C135" s="515" t="s">
        <v>3264</v>
      </c>
      <c r="D135" s="322">
        <v>109</v>
      </c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>
        <v>64</v>
      </c>
      <c r="P135" s="277"/>
      <c r="Q135" s="277">
        <f t="shared" si="6"/>
        <v>64</v>
      </c>
      <c r="R135" s="228" t="str">
        <f t="shared" si="7"/>
        <v>NO</v>
      </c>
      <c r="S135" s="229" t="str">
        <f t="shared" si="8"/>
        <v>Alto</v>
      </c>
      <c r="T135" s="311"/>
    </row>
    <row r="136" spans="1:20" s="312" customFormat="1" ht="32.1" customHeight="1">
      <c r="A136" s="514" t="s">
        <v>3238</v>
      </c>
      <c r="B136" s="515" t="s">
        <v>3265</v>
      </c>
      <c r="C136" s="515" t="s">
        <v>3266</v>
      </c>
      <c r="D136" s="322">
        <v>120</v>
      </c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277">
        <v>64</v>
      </c>
      <c r="P136" s="277"/>
      <c r="Q136" s="277">
        <f t="shared" ref="Q136:Q176" si="9">AVERAGE(E136:P136)</f>
        <v>64</v>
      </c>
      <c r="R136" s="228" t="str">
        <f t="shared" ref="R136:R176" si="10">IF(Q136&lt;5,"SI","NO")</f>
        <v>NO</v>
      </c>
      <c r="S136" s="229" t="str">
        <f t="shared" si="8"/>
        <v>Alto</v>
      </c>
      <c r="T136" s="311"/>
    </row>
    <row r="137" spans="1:20" s="312" customFormat="1" ht="32.1" customHeight="1">
      <c r="A137" s="514" t="s">
        <v>3238</v>
      </c>
      <c r="B137" s="515" t="s">
        <v>3267</v>
      </c>
      <c r="C137" s="515" t="s">
        <v>3268</v>
      </c>
      <c r="D137" s="322">
        <v>55</v>
      </c>
      <c r="E137" s="277"/>
      <c r="F137" s="277"/>
      <c r="G137" s="277"/>
      <c r="H137" s="277"/>
      <c r="I137" s="277"/>
      <c r="J137" s="277"/>
      <c r="K137" s="277"/>
      <c r="L137" s="277">
        <v>64</v>
      </c>
      <c r="M137" s="277"/>
      <c r="N137" s="277"/>
      <c r="O137" s="277"/>
      <c r="P137" s="277"/>
      <c r="Q137" s="277">
        <f t="shared" si="9"/>
        <v>64</v>
      </c>
      <c r="R137" s="228" t="str">
        <f t="shared" si="10"/>
        <v>NO</v>
      </c>
      <c r="S137" s="229" t="str">
        <f t="shared" si="8"/>
        <v>Alto</v>
      </c>
      <c r="T137" s="311"/>
    </row>
    <row r="138" spans="1:20" s="312" customFormat="1" ht="32.1" customHeight="1">
      <c r="A138" s="514" t="s">
        <v>3238</v>
      </c>
      <c r="B138" s="515" t="s">
        <v>3269</v>
      </c>
      <c r="C138" s="515" t="s">
        <v>3270</v>
      </c>
      <c r="D138" s="322">
        <v>140</v>
      </c>
      <c r="E138" s="277"/>
      <c r="F138" s="277"/>
      <c r="G138" s="277"/>
      <c r="H138" s="277"/>
      <c r="I138" s="277"/>
      <c r="J138" s="277"/>
      <c r="K138" s="277">
        <v>64</v>
      </c>
      <c r="L138" s="277"/>
      <c r="M138" s="277"/>
      <c r="N138" s="277"/>
      <c r="O138" s="277"/>
      <c r="P138" s="277">
        <v>64</v>
      </c>
      <c r="Q138" s="277">
        <f t="shared" si="9"/>
        <v>64</v>
      </c>
      <c r="R138" s="228" t="str">
        <f t="shared" si="10"/>
        <v>NO</v>
      </c>
      <c r="S138" s="229" t="str">
        <f t="shared" si="8"/>
        <v>Alto</v>
      </c>
      <c r="T138" s="311"/>
    </row>
    <row r="139" spans="1:20" s="312" customFormat="1" ht="32.1" customHeight="1">
      <c r="A139" s="514" t="s">
        <v>3238</v>
      </c>
      <c r="B139" s="515" t="s">
        <v>3271</v>
      </c>
      <c r="C139" s="515" t="s">
        <v>3272</v>
      </c>
      <c r="D139" s="322">
        <v>18</v>
      </c>
      <c r="E139" s="277"/>
      <c r="F139" s="277"/>
      <c r="G139" s="277"/>
      <c r="H139" s="277"/>
      <c r="I139" s="277"/>
      <c r="J139" s="277"/>
      <c r="K139" s="277"/>
      <c r="L139" s="277"/>
      <c r="M139" s="277"/>
      <c r="N139" s="277"/>
      <c r="O139" s="277"/>
      <c r="P139" s="277">
        <v>24</v>
      </c>
      <c r="Q139" s="277">
        <f t="shared" si="9"/>
        <v>24</v>
      </c>
      <c r="R139" s="228" t="str">
        <f t="shared" si="10"/>
        <v>NO</v>
      </c>
      <c r="S139" s="229" t="str">
        <f t="shared" si="8"/>
        <v>Medio</v>
      </c>
      <c r="T139" s="311"/>
    </row>
    <row r="140" spans="1:20" s="312" customFormat="1" ht="32.1" customHeight="1">
      <c r="A140" s="514" t="s">
        <v>3238</v>
      </c>
      <c r="B140" s="515" t="s">
        <v>3273</v>
      </c>
      <c r="C140" s="515" t="s">
        <v>3274</v>
      </c>
      <c r="D140" s="322">
        <v>57</v>
      </c>
      <c r="E140" s="277"/>
      <c r="F140" s="277"/>
      <c r="G140" s="277"/>
      <c r="H140" s="277"/>
      <c r="I140" s="277"/>
      <c r="J140" s="277"/>
      <c r="K140" s="277">
        <v>0</v>
      </c>
      <c r="L140" s="277"/>
      <c r="M140" s="277"/>
      <c r="N140" s="277"/>
      <c r="O140" s="277"/>
      <c r="P140" s="277">
        <v>0</v>
      </c>
      <c r="Q140" s="277">
        <f t="shared" si="9"/>
        <v>0</v>
      </c>
      <c r="R140" s="228" t="str">
        <f t="shared" si="10"/>
        <v>SI</v>
      </c>
      <c r="S140" s="229" t="str">
        <f t="shared" si="8"/>
        <v>Sin Riesgo</v>
      </c>
      <c r="T140" s="311"/>
    </row>
    <row r="141" spans="1:20" s="312" customFormat="1" ht="32.1" customHeight="1">
      <c r="A141" s="514" t="s">
        <v>3238</v>
      </c>
      <c r="B141" s="515" t="s">
        <v>1676</v>
      </c>
      <c r="C141" s="515" t="s">
        <v>3275</v>
      </c>
      <c r="D141" s="322">
        <v>53</v>
      </c>
      <c r="E141" s="277"/>
      <c r="F141" s="277"/>
      <c r="G141" s="277"/>
      <c r="H141" s="277"/>
      <c r="I141" s="277"/>
      <c r="J141" s="277"/>
      <c r="K141" s="277"/>
      <c r="L141" s="277"/>
      <c r="M141" s="277"/>
      <c r="N141" s="277">
        <v>64</v>
      </c>
      <c r="O141" s="277"/>
      <c r="P141" s="277">
        <v>64</v>
      </c>
      <c r="Q141" s="277">
        <f t="shared" si="9"/>
        <v>64</v>
      </c>
      <c r="R141" s="228" t="str">
        <f t="shared" si="10"/>
        <v>NO</v>
      </c>
      <c r="S141" s="229" t="str">
        <f t="shared" si="8"/>
        <v>Alto</v>
      </c>
      <c r="T141" s="311"/>
    </row>
    <row r="142" spans="1:20" s="312" customFormat="1" ht="32.1" customHeight="1">
      <c r="A142" s="514" t="s">
        <v>3238</v>
      </c>
      <c r="B142" s="515" t="s">
        <v>2934</v>
      </c>
      <c r="C142" s="516" t="s">
        <v>3276</v>
      </c>
      <c r="D142" s="322">
        <v>50</v>
      </c>
      <c r="E142" s="277"/>
      <c r="F142" s="277"/>
      <c r="G142" s="277"/>
      <c r="H142" s="277"/>
      <c r="I142" s="277"/>
      <c r="J142" s="277"/>
      <c r="K142" s="277"/>
      <c r="L142" s="277"/>
      <c r="M142" s="277"/>
      <c r="N142" s="277">
        <v>64</v>
      </c>
      <c r="O142" s="277"/>
      <c r="P142" s="277"/>
      <c r="Q142" s="277">
        <f t="shared" si="9"/>
        <v>64</v>
      </c>
      <c r="R142" s="228" t="str">
        <f t="shared" si="10"/>
        <v>NO</v>
      </c>
      <c r="S142" s="229" t="str">
        <f t="shared" si="8"/>
        <v>Alto</v>
      </c>
      <c r="T142" s="311"/>
    </row>
    <row r="143" spans="1:20" s="312" customFormat="1" ht="32.1" customHeight="1">
      <c r="A143" s="514" t="s">
        <v>3238</v>
      </c>
      <c r="B143" s="517" t="s">
        <v>2188</v>
      </c>
      <c r="C143" s="516" t="s">
        <v>3277</v>
      </c>
      <c r="D143" s="373">
        <v>88</v>
      </c>
      <c r="E143" s="277"/>
      <c r="F143" s="277"/>
      <c r="G143" s="277"/>
      <c r="H143" s="277"/>
      <c r="I143" s="277"/>
      <c r="J143" s="277"/>
      <c r="K143" s="277"/>
      <c r="L143" s="277"/>
      <c r="M143" s="277"/>
      <c r="N143" s="277"/>
      <c r="O143" s="277"/>
      <c r="P143" s="277">
        <v>64</v>
      </c>
      <c r="Q143" s="277"/>
      <c r="R143" s="228"/>
      <c r="S143" s="229"/>
      <c r="T143" s="311"/>
    </row>
    <row r="144" spans="1:20" s="312" customFormat="1" ht="32.1" customHeight="1">
      <c r="A144" s="514" t="s">
        <v>3278</v>
      </c>
      <c r="B144" s="517" t="s">
        <v>3279</v>
      </c>
      <c r="C144" s="518" t="s">
        <v>3280</v>
      </c>
      <c r="D144" s="508">
        <v>48</v>
      </c>
      <c r="E144" s="277"/>
      <c r="F144" s="277"/>
      <c r="G144" s="277"/>
      <c r="H144" s="277"/>
      <c r="I144" s="277"/>
      <c r="J144" s="277"/>
      <c r="K144" s="277"/>
      <c r="L144" s="277">
        <v>76.92</v>
      </c>
      <c r="M144" s="277"/>
      <c r="N144" s="277"/>
      <c r="O144" s="277"/>
      <c r="P144" s="277"/>
      <c r="Q144" s="277">
        <f t="shared" si="9"/>
        <v>76.92</v>
      </c>
      <c r="R144" s="228" t="str">
        <f t="shared" si="10"/>
        <v>NO</v>
      </c>
      <c r="S144" s="229" t="str">
        <f t="shared" si="8"/>
        <v>Alto</v>
      </c>
      <c r="T144" s="311"/>
    </row>
    <row r="145" spans="1:20" s="312" customFormat="1" ht="32.1" customHeight="1">
      <c r="A145" s="514" t="s">
        <v>3278</v>
      </c>
      <c r="B145" s="517" t="s">
        <v>3281</v>
      </c>
      <c r="C145" s="518" t="s">
        <v>3282</v>
      </c>
      <c r="D145" s="217">
        <v>165</v>
      </c>
      <c r="E145" s="277"/>
      <c r="F145" s="277"/>
      <c r="G145" s="277"/>
      <c r="H145" s="277"/>
      <c r="I145" s="277"/>
      <c r="J145" s="277"/>
      <c r="K145" s="277"/>
      <c r="L145" s="277">
        <v>76.92</v>
      </c>
      <c r="M145" s="277"/>
      <c r="N145" s="277"/>
      <c r="O145" s="277"/>
      <c r="P145" s="277"/>
      <c r="Q145" s="277">
        <f t="shared" si="9"/>
        <v>76.92</v>
      </c>
      <c r="R145" s="228" t="str">
        <f t="shared" si="10"/>
        <v>NO</v>
      </c>
      <c r="S145" s="229" t="str">
        <f t="shared" si="8"/>
        <v>Alto</v>
      </c>
      <c r="T145" s="311"/>
    </row>
    <row r="146" spans="1:20" s="312" customFormat="1" ht="32.1" customHeight="1">
      <c r="A146" s="514" t="s">
        <v>3278</v>
      </c>
      <c r="B146" s="517" t="s">
        <v>3283</v>
      </c>
      <c r="C146" s="518" t="s">
        <v>3284</v>
      </c>
      <c r="D146" s="508">
        <v>55</v>
      </c>
      <c r="E146" s="277"/>
      <c r="F146" s="277"/>
      <c r="G146" s="277"/>
      <c r="H146" s="277"/>
      <c r="I146" s="277"/>
      <c r="J146" s="277"/>
      <c r="K146" s="277"/>
      <c r="L146" s="277"/>
      <c r="M146" s="277">
        <v>20.98</v>
      </c>
      <c r="N146" s="277"/>
      <c r="O146" s="277"/>
      <c r="P146" s="277"/>
      <c r="Q146" s="277">
        <f t="shared" si="9"/>
        <v>20.98</v>
      </c>
      <c r="R146" s="228" t="str">
        <f t="shared" si="10"/>
        <v>NO</v>
      </c>
      <c r="S146" s="229" t="str">
        <f t="shared" si="8"/>
        <v>Medio</v>
      </c>
      <c r="T146" s="311"/>
    </row>
    <row r="147" spans="1:20" s="312" customFormat="1" ht="32.1" customHeight="1">
      <c r="A147" s="514" t="s">
        <v>3285</v>
      </c>
      <c r="B147" s="515" t="s">
        <v>3286</v>
      </c>
      <c r="C147" s="519" t="s">
        <v>3287</v>
      </c>
      <c r="D147" s="384">
        <v>160</v>
      </c>
      <c r="E147" s="277" t="s">
        <v>38</v>
      </c>
      <c r="F147" s="277" t="s">
        <v>38</v>
      </c>
      <c r="G147" s="277" t="s">
        <v>38</v>
      </c>
      <c r="H147" s="277" t="s">
        <v>38</v>
      </c>
      <c r="I147" s="277" t="s">
        <v>38</v>
      </c>
      <c r="J147" s="277" t="s">
        <v>38</v>
      </c>
      <c r="K147" s="277" t="s">
        <v>38</v>
      </c>
      <c r="L147" s="277" t="s">
        <v>38</v>
      </c>
      <c r="M147" s="277" t="s">
        <v>38</v>
      </c>
      <c r="N147" s="277" t="s">
        <v>38</v>
      </c>
      <c r="O147" s="277" t="s">
        <v>38</v>
      </c>
      <c r="P147" s="277" t="s">
        <v>38</v>
      </c>
      <c r="Q147" s="277" t="e">
        <f t="shared" si="9"/>
        <v>#DIV/0!</v>
      </c>
      <c r="R147" s="228" t="e">
        <f t="shared" si="10"/>
        <v>#DIV/0!</v>
      </c>
      <c r="S147" s="229" t="e">
        <f t="shared" si="8"/>
        <v>#DIV/0!</v>
      </c>
      <c r="T147" s="311"/>
    </row>
    <row r="148" spans="1:20" s="312" customFormat="1" ht="32.1" customHeight="1">
      <c r="A148" s="514" t="s">
        <v>3285</v>
      </c>
      <c r="B148" s="515" t="s">
        <v>3288</v>
      </c>
      <c r="C148" s="515" t="s">
        <v>3289</v>
      </c>
      <c r="D148" s="461">
        <v>126</v>
      </c>
      <c r="E148" s="277" t="s">
        <v>38</v>
      </c>
      <c r="F148" s="277" t="s">
        <v>38</v>
      </c>
      <c r="G148" s="277" t="s">
        <v>38</v>
      </c>
      <c r="H148" s="277" t="s">
        <v>38</v>
      </c>
      <c r="I148" s="277" t="s">
        <v>38</v>
      </c>
      <c r="J148" s="277" t="s">
        <v>38</v>
      </c>
      <c r="K148" s="277">
        <v>0</v>
      </c>
      <c r="L148" s="277" t="s">
        <v>38</v>
      </c>
      <c r="M148" s="277" t="s">
        <v>38</v>
      </c>
      <c r="N148" s="277" t="s">
        <v>38</v>
      </c>
      <c r="O148" s="277" t="s">
        <v>38</v>
      </c>
      <c r="P148" s="277" t="s">
        <v>38</v>
      </c>
      <c r="Q148" s="277">
        <f t="shared" si="9"/>
        <v>0</v>
      </c>
      <c r="R148" s="228" t="str">
        <f t="shared" si="10"/>
        <v>SI</v>
      </c>
      <c r="S148" s="229" t="str">
        <f t="shared" si="8"/>
        <v>Sin Riesgo</v>
      </c>
      <c r="T148" s="311"/>
    </row>
    <row r="149" spans="1:20" s="312" customFormat="1" ht="32.1" customHeight="1">
      <c r="A149" s="514" t="s">
        <v>3285</v>
      </c>
      <c r="B149" s="515" t="s">
        <v>3290</v>
      </c>
      <c r="C149" s="515" t="s">
        <v>3291</v>
      </c>
      <c r="D149" s="461">
        <v>207</v>
      </c>
      <c r="E149" s="277" t="s">
        <v>38</v>
      </c>
      <c r="F149" s="277" t="s">
        <v>38</v>
      </c>
      <c r="G149" s="277" t="s">
        <v>38</v>
      </c>
      <c r="H149" s="277">
        <v>0</v>
      </c>
      <c r="I149" s="277" t="s">
        <v>38</v>
      </c>
      <c r="J149" s="277" t="s">
        <v>38</v>
      </c>
      <c r="K149" s="277" t="s">
        <v>38</v>
      </c>
      <c r="L149" s="277" t="s">
        <v>38</v>
      </c>
      <c r="M149" s="277" t="s">
        <v>38</v>
      </c>
      <c r="N149" s="277" t="s">
        <v>38</v>
      </c>
      <c r="O149" s="277" t="s">
        <v>38</v>
      </c>
      <c r="P149" s="277">
        <v>0</v>
      </c>
      <c r="Q149" s="277">
        <f t="shared" si="9"/>
        <v>0</v>
      </c>
      <c r="R149" s="228" t="str">
        <f t="shared" si="10"/>
        <v>SI</v>
      </c>
      <c r="S149" s="229" t="str">
        <f t="shared" si="8"/>
        <v>Sin Riesgo</v>
      </c>
      <c r="T149" s="311"/>
    </row>
    <row r="150" spans="1:20" s="312" customFormat="1" ht="32.1" customHeight="1">
      <c r="A150" s="514" t="s">
        <v>3285</v>
      </c>
      <c r="B150" s="515" t="s">
        <v>3292</v>
      </c>
      <c r="C150" s="515" t="s">
        <v>3293</v>
      </c>
      <c r="D150" s="461">
        <v>290</v>
      </c>
      <c r="E150" s="277" t="s">
        <v>38</v>
      </c>
      <c r="F150" s="277" t="s">
        <v>38</v>
      </c>
      <c r="G150" s="277" t="s">
        <v>38</v>
      </c>
      <c r="H150" s="277" t="s">
        <v>38</v>
      </c>
      <c r="I150" s="277" t="s">
        <v>38</v>
      </c>
      <c r="J150" s="277" t="s">
        <v>38</v>
      </c>
      <c r="K150" s="277" t="s">
        <v>38</v>
      </c>
      <c r="L150" s="277" t="s">
        <v>38</v>
      </c>
      <c r="M150" s="277" t="s">
        <v>38</v>
      </c>
      <c r="N150" s="277" t="s">
        <v>38</v>
      </c>
      <c r="O150" s="277" t="s">
        <v>38</v>
      </c>
      <c r="P150" s="277">
        <v>0</v>
      </c>
      <c r="Q150" s="277">
        <f t="shared" si="9"/>
        <v>0</v>
      </c>
      <c r="R150" s="228" t="str">
        <f t="shared" si="10"/>
        <v>SI</v>
      </c>
      <c r="S150" s="229" t="str">
        <f t="shared" si="8"/>
        <v>Sin Riesgo</v>
      </c>
      <c r="T150" s="311"/>
    </row>
    <row r="151" spans="1:20" s="312" customFormat="1" ht="32.1" customHeight="1">
      <c r="A151" s="514" t="s">
        <v>3285</v>
      </c>
      <c r="B151" s="515" t="s">
        <v>3294</v>
      </c>
      <c r="C151" s="515" t="s">
        <v>3295</v>
      </c>
      <c r="D151" s="461">
        <v>345</v>
      </c>
      <c r="E151" s="277" t="s">
        <v>38</v>
      </c>
      <c r="F151" s="277" t="s">
        <v>38</v>
      </c>
      <c r="G151" s="277" t="s">
        <v>38</v>
      </c>
      <c r="H151" s="277" t="s">
        <v>38</v>
      </c>
      <c r="I151" s="277" t="s">
        <v>38</v>
      </c>
      <c r="J151" s="277">
        <v>0</v>
      </c>
      <c r="K151" s="277" t="s">
        <v>38</v>
      </c>
      <c r="L151" s="277" t="s">
        <v>38</v>
      </c>
      <c r="M151" s="277" t="s">
        <v>38</v>
      </c>
      <c r="N151" s="277" t="s">
        <v>38</v>
      </c>
      <c r="O151" s="277" t="s">
        <v>38</v>
      </c>
      <c r="P151" s="277">
        <v>0</v>
      </c>
      <c r="Q151" s="277">
        <f t="shared" si="9"/>
        <v>0</v>
      </c>
      <c r="R151" s="228" t="str">
        <f t="shared" si="10"/>
        <v>SI</v>
      </c>
      <c r="S151" s="229" t="str">
        <f t="shared" si="8"/>
        <v>Sin Riesgo</v>
      </c>
      <c r="T151" s="311"/>
    </row>
    <row r="152" spans="1:20" s="312" customFormat="1" ht="32.1" customHeight="1">
      <c r="A152" s="514" t="s">
        <v>3285</v>
      </c>
      <c r="B152" s="515" t="s">
        <v>3296</v>
      </c>
      <c r="C152" s="515" t="s">
        <v>3297</v>
      </c>
      <c r="D152" s="461">
        <v>200</v>
      </c>
      <c r="E152" s="277" t="s">
        <v>38</v>
      </c>
      <c r="F152" s="277" t="s">
        <v>38</v>
      </c>
      <c r="G152" s="277" t="s">
        <v>38</v>
      </c>
      <c r="H152" s="277" t="s">
        <v>38</v>
      </c>
      <c r="I152" s="277" t="s">
        <v>38</v>
      </c>
      <c r="J152" s="277" t="s">
        <v>38</v>
      </c>
      <c r="K152" s="277" t="s">
        <v>3298</v>
      </c>
      <c r="L152" s="277" t="s">
        <v>38</v>
      </c>
      <c r="M152" s="277" t="s">
        <v>38</v>
      </c>
      <c r="N152" s="277" t="s">
        <v>38</v>
      </c>
      <c r="O152" s="277" t="s">
        <v>38</v>
      </c>
      <c r="P152" s="277" t="s">
        <v>38</v>
      </c>
      <c r="Q152" s="277" t="e">
        <f t="shared" si="9"/>
        <v>#DIV/0!</v>
      </c>
      <c r="R152" s="228" t="e">
        <f t="shared" si="10"/>
        <v>#DIV/0!</v>
      </c>
      <c r="S152" s="229" t="e">
        <f t="shared" si="8"/>
        <v>#DIV/0!</v>
      </c>
      <c r="T152" s="311"/>
    </row>
    <row r="153" spans="1:20" s="312" customFormat="1" ht="32.1" customHeight="1">
      <c r="A153" s="514" t="s">
        <v>3285</v>
      </c>
      <c r="B153" s="515" t="s">
        <v>3299</v>
      </c>
      <c r="C153" s="515" t="s">
        <v>3300</v>
      </c>
      <c r="D153" s="461">
        <v>270</v>
      </c>
      <c r="E153" s="277" t="s">
        <v>38</v>
      </c>
      <c r="F153" s="277" t="s">
        <v>38</v>
      </c>
      <c r="G153" s="277" t="s">
        <v>38</v>
      </c>
      <c r="H153" s="277" t="s">
        <v>38</v>
      </c>
      <c r="I153" s="277" t="s">
        <v>38</v>
      </c>
      <c r="J153" s="277" t="s">
        <v>38</v>
      </c>
      <c r="K153" s="277" t="s">
        <v>38</v>
      </c>
      <c r="L153" s="277" t="s">
        <v>38</v>
      </c>
      <c r="M153" s="277" t="s">
        <v>38</v>
      </c>
      <c r="N153" s="277" t="s">
        <v>38</v>
      </c>
      <c r="O153" s="277" t="s">
        <v>38</v>
      </c>
      <c r="P153" s="277" t="s">
        <v>38</v>
      </c>
      <c r="Q153" s="277" t="e">
        <f t="shared" si="9"/>
        <v>#DIV/0!</v>
      </c>
      <c r="R153" s="228" t="e">
        <f t="shared" si="10"/>
        <v>#DIV/0!</v>
      </c>
      <c r="S153" s="229" t="e">
        <f t="shared" si="8"/>
        <v>#DIV/0!</v>
      </c>
      <c r="T153" s="311"/>
    </row>
    <row r="154" spans="1:20" s="312" customFormat="1" ht="32.1" customHeight="1">
      <c r="A154" s="514" t="s">
        <v>3285</v>
      </c>
      <c r="B154" s="515" t="s">
        <v>3301</v>
      </c>
      <c r="C154" s="515" t="s">
        <v>3302</v>
      </c>
      <c r="D154" s="461">
        <v>122</v>
      </c>
      <c r="E154" s="277" t="s">
        <v>38</v>
      </c>
      <c r="F154" s="277" t="s">
        <v>38</v>
      </c>
      <c r="G154" s="277" t="s">
        <v>38</v>
      </c>
      <c r="H154" s="277" t="s">
        <v>38</v>
      </c>
      <c r="I154" s="277" t="s">
        <v>38</v>
      </c>
      <c r="J154" s="277" t="s">
        <v>38</v>
      </c>
      <c r="K154" s="277" t="s">
        <v>38</v>
      </c>
      <c r="L154" s="277" t="s">
        <v>38</v>
      </c>
      <c r="M154" s="277" t="s">
        <v>38</v>
      </c>
      <c r="N154" s="277" t="s">
        <v>38</v>
      </c>
      <c r="O154" s="277" t="s">
        <v>38</v>
      </c>
      <c r="P154" s="277">
        <v>0</v>
      </c>
      <c r="Q154" s="277">
        <f t="shared" si="9"/>
        <v>0</v>
      </c>
      <c r="R154" s="228" t="str">
        <f t="shared" si="10"/>
        <v>SI</v>
      </c>
      <c r="S154" s="229" t="str">
        <f t="shared" si="8"/>
        <v>Sin Riesgo</v>
      </c>
      <c r="T154" s="311"/>
    </row>
    <row r="155" spans="1:20" s="312" customFormat="1" ht="32.1" customHeight="1">
      <c r="A155" s="514" t="s">
        <v>3285</v>
      </c>
      <c r="B155" s="515" t="s">
        <v>3303</v>
      </c>
      <c r="C155" s="515" t="s">
        <v>3304</v>
      </c>
      <c r="D155" s="461">
        <v>272</v>
      </c>
      <c r="E155" s="277" t="s">
        <v>38</v>
      </c>
      <c r="F155" s="277" t="s">
        <v>38</v>
      </c>
      <c r="G155" s="277" t="s">
        <v>38</v>
      </c>
      <c r="H155" s="277" t="s">
        <v>38</v>
      </c>
      <c r="I155" s="277" t="s">
        <v>38</v>
      </c>
      <c r="J155" s="277" t="s">
        <v>38</v>
      </c>
      <c r="K155" s="277" t="s">
        <v>38</v>
      </c>
      <c r="L155" s="277" t="s">
        <v>38</v>
      </c>
      <c r="M155" s="277" t="s">
        <v>38</v>
      </c>
      <c r="N155" s="277" t="s">
        <v>38</v>
      </c>
      <c r="O155" s="277" t="s">
        <v>38</v>
      </c>
      <c r="P155" s="277">
        <v>0</v>
      </c>
      <c r="Q155" s="277">
        <f t="shared" si="9"/>
        <v>0</v>
      </c>
      <c r="R155" s="228" t="str">
        <f t="shared" si="10"/>
        <v>SI</v>
      </c>
      <c r="S155" s="229" t="str">
        <f t="shared" si="8"/>
        <v>Sin Riesgo</v>
      </c>
      <c r="T155" s="311"/>
    </row>
    <row r="156" spans="1:20" s="312" customFormat="1" ht="32.1" customHeight="1">
      <c r="A156" s="514" t="s">
        <v>3285</v>
      </c>
      <c r="B156" s="515" t="s">
        <v>3305</v>
      </c>
      <c r="C156" s="515" t="s">
        <v>3306</v>
      </c>
      <c r="D156" s="461">
        <v>117</v>
      </c>
      <c r="E156" s="277" t="s">
        <v>38</v>
      </c>
      <c r="F156" s="277" t="s">
        <v>38</v>
      </c>
      <c r="G156" s="277" t="s">
        <v>38</v>
      </c>
      <c r="H156" s="277" t="s">
        <v>38</v>
      </c>
      <c r="I156" s="277" t="s">
        <v>38</v>
      </c>
      <c r="J156" s="277" t="s">
        <v>38</v>
      </c>
      <c r="K156" s="277" t="s">
        <v>38</v>
      </c>
      <c r="L156" s="277" t="s">
        <v>38</v>
      </c>
      <c r="M156" s="277" t="s">
        <v>38</v>
      </c>
      <c r="N156" s="277" t="s">
        <v>38</v>
      </c>
      <c r="O156" s="277" t="s">
        <v>38</v>
      </c>
      <c r="P156" s="277">
        <v>0</v>
      </c>
      <c r="Q156" s="277">
        <f t="shared" si="9"/>
        <v>0</v>
      </c>
      <c r="R156" s="228" t="str">
        <f t="shared" si="10"/>
        <v>SI</v>
      </c>
      <c r="S156" s="229" t="str">
        <f t="shared" ref="S156:S176" si="11">IF(Q156&lt;5,"Sin Riesgo",IF(Q156 &lt;=14,"Bajo",IF(Q156&lt;=35,"Medio",IF(Q156&lt;=80,"Alto","Inviable Sanitariamente"))))</f>
        <v>Sin Riesgo</v>
      </c>
      <c r="T156" s="311"/>
    </row>
    <row r="157" spans="1:20" s="312" customFormat="1" ht="32.1" customHeight="1">
      <c r="A157" s="514" t="s">
        <v>3285</v>
      </c>
      <c r="B157" s="515" t="s">
        <v>3307</v>
      </c>
      <c r="C157" s="515" t="s">
        <v>3308</v>
      </c>
      <c r="D157" s="461">
        <v>134</v>
      </c>
      <c r="E157" s="277" t="s">
        <v>38</v>
      </c>
      <c r="F157" s="277" t="s">
        <v>38</v>
      </c>
      <c r="G157" s="277" t="s">
        <v>38</v>
      </c>
      <c r="H157" s="277" t="s">
        <v>38</v>
      </c>
      <c r="I157" s="277" t="s">
        <v>38</v>
      </c>
      <c r="J157" s="277" t="s">
        <v>38</v>
      </c>
      <c r="K157" s="277" t="s">
        <v>38</v>
      </c>
      <c r="L157" s="277" t="s">
        <v>38</v>
      </c>
      <c r="M157" s="277" t="s">
        <v>38</v>
      </c>
      <c r="N157" s="277" t="s">
        <v>38</v>
      </c>
      <c r="O157" s="277" t="s">
        <v>38</v>
      </c>
      <c r="P157" s="277">
        <v>0</v>
      </c>
      <c r="Q157" s="277">
        <f t="shared" si="9"/>
        <v>0</v>
      </c>
      <c r="R157" s="228" t="str">
        <f t="shared" si="10"/>
        <v>SI</v>
      </c>
      <c r="S157" s="229" t="str">
        <f t="shared" si="11"/>
        <v>Sin Riesgo</v>
      </c>
      <c r="T157" s="311"/>
    </row>
    <row r="158" spans="1:20" s="312" customFormat="1" ht="32.1" customHeight="1">
      <c r="A158" s="514" t="s">
        <v>3285</v>
      </c>
      <c r="B158" s="515" t="s">
        <v>3184</v>
      </c>
      <c r="C158" s="520" t="s">
        <v>3309</v>
      </c>
      <c r="D158" s="461">
        <v>84</v>
      </c>
      <c r="E158" s="277" t="s">
        <v>38</v>
      </c>
      <c r="F158" s="277" t="s">
        <v>38</v>
      </c>
      <c r="G158" s="277" t="s">
        <v>38</v>
      </c>
      <c r="H158" s="277" t="s">
        <v>38</v>
      </c>
      <c r="I158" s="277" t="s">
        <v>38</v>
      </c>
      <c r="J158" s="277" t="s">
        <v>38</v>
      </c>
      <c r="K158" s="277" t="s">
        <v>38</v>
      </c>
      <c r="L158" s="277" t="s">
        <v>38</v>
      </c>
      <c r="M158" s="277" t="s">
        <v>38</v>
      </c>
      <c r="N158" s="277" t="s">
        <v>38</v>
      </c>
      <c r="O158" s="277" t="s">
        <v>38</v>
      </c>
      <c r="P158" s="277">
        <v>0</v>
      </c>
      <c r="Q158" s="277">
        <f t="shared" si="9"/>
        <v>0</v>
      </c>
      <c r="R158" s="228" t="str">
        <f t="shared" si="10"/>
        <v>SI</v>
      </c>
      <c r="S158" s="229" t="str">
        <f t="shared" si="11"/>
        <v>Sin Riesgo</v>
      </c>
      <c r="T158" s="311"/>
    </row>
    <row r="159" spans="1:20" s="312" customFormat="1" ht="32.1" customHeight="1">
      <c r="A159" s="514" t="s">
        <v>3285</v>
      </c>
      <c r="B159" s="515" t="s">
        <v>3310</v>
      </c>
      <c r="C159" s="515" t="s">
        <v>3308</v>
      </c>
      <c r="D159" s="461">
        <v>60</v>
      </c>
      <c r="E159" s="277" t="s">
        <v>38</v>
      </c>
      <c r="F159" s="277" t="s">
        <v>38</v>
      </c>
      <c r="G159" s="277" t="s">
        <v>38</v>
      </c>
      <c r="H159" s="277" t="s">
        <v>38</v>
      </c>
      <c r="I159" s="277" t="s">
        <v>38</v>
      </c>
      <c r="J159" s="277" t="s">
        <v>38</v>
      </c>
      <c r="K159" s="277" t="s">
        <v>38</v>
      </c>
      <c r="L159" s="277" t="s">
        <v>38</v>
      </c>
      <c r="M159" s="277" t="s">
        <v>38</v>
      </c>
      <c r="N159" s="277" t="s">
        <v>38</v>
      </c>
      <c r="O159" s="277" t="s">
        <v>38</v>
      </c>
      <c r="P159" s="277">
        <v>0</v>
      </c>
      <c r="Q159" s="277">
        <f t="shared" si="9"/>
        <v>0</v>
      </c>
      <c r="R159" s="228" t="str">
        <f t="shared" si="10"/>
        <v>SI</v>
      </c>
      <c r="S159" s="229" t="str">
        <f t="shared" si="11"/>
        <v>Sin Riesgo</v>
      </c>
      <c r="T159" s="311"/>
    </row>
    <row r="160" spans="1:20" s="312" customFormat="1" ht="32.1" customHeight="1">
      <c r="A160" s="514" t="s">
        <v>3285</v>
      </c>
      <c r="B160" s="515" t="s">
        <v>3311</v>
      </c>
      <c r="C160" s="515" t="s">
        <v>3312</v>
      </c>
      <c r="D160" s="461">
        <v>218</v>
      </c>
      <c r="E160" s="277" t="s">
        <v>38</v>
      </c>
      <c r="F160" s="277" t="s">
        <v>38</v>
      </c>
      <c r="G160" s="277" t="s">
        <v>38</v>
      </c>
      <c r="H160" s="277" t="s">
        <v>38</v>
      </c>
      <c r="I160" s="277" t="s">
        <v>38</v>
      </c>
      <c r="J160" s="277">
        <v>0</v>
      </c>
      <c r="K160" s="277" t="s">
        <v>38</v>
      </c>
      <c r="L160" s="277" t="s">
        <v>38</v>
      </c>
      <c r="M160" s="277" t="s">
        <v>38</v>
      </c>
      <c r="N160" s="277" t="s">
        <v>38</v>
      </c>
      <c r="O160" s="277" t="s">
        <v>38</v>
      </c>
      <c r="P160" s="277">
        <v>0</v>
      </c>
      <c r="Q160" s="277">
        <f t="shared" si="9"/>
        <v>0</v>
      </c>
      <c r="R160" s="228" t="str">
        <f t="shared" si="10"/>
        <v>SI</v>
      </c>
      <c r="S160" s="229" t="str">
        <f t="shared" si="11"/>
        <v>Sin Riesgo</v>
      </c>
      <c r="T160" s="311"/>
    </row>
    <row r="161" spans="1:20" s="312" customFormat="1" ht="32.1" customHeight="1">
      <c r="A161" s="514" t="s">
        <v>3285</v>
      </c>
      <c r="B161" s="515" t="s">
        <v>2229</v>
      </c>
      <c r="C161" s="520" t="s">
        <v>3313</v>
      </c>
      <c r="D161" s="461">
        <v>301</v>
      </c>
      <c r="E161" s="277" t="s">
        <v>38</v>
      </c>
      <c r="F161" s="277" t="s">
        <v>38</v>
      </c>
      <c r="G161" s="277" t="s">
        <v>38</v>
      </c>
      <c r="H161" s="277">
        <v>0</v>
      </c>
      <c r="I161" s="277" t="s">
        <v>38</v>
      </c>
      <c r="J161" s="277" t="s">
        <v>38</v>
      </c>
      <c r="K161" s="277" t="s">
        <v>38</v>
      </c>
      <c r="L161" s="277" t="s">
        <v>38</v>
      </c>
      <c r="M161" s="277" t="s">
        <v>38</v>
      </c>
      <c r="N161" s="277" t="s">
        <v>38</v>
      </c>
      <c r="O161" s="277">
        <v>0</v>
      </c>
      <c r="P161" s="277" t="s">
        <v>38</v>
      </c>
      <c r="Q161" s="277">
        <f t="shared" si="9"/>
        <v>0</v>
      </c>
      <c r="R161" s="228" t="str">
        <f t="shared" si="10"/>
        <v>SI</v>
      </c>
      <c r="S161" s="229" t="str">
        <f t="shared" si="11"/>
        <v>Sin Riesgo</v>
      </c>
      <c r="T161" s="311"/>
    </row>
    <row r="162" spans="1:20" s="312" customFormat="1" ht="32.1" customHeight="1">
      <c r="A162" s="514" t="s">
        <v>3285</v>
      </c>
      <c r="B162" s="515" t="s">
        <v>3314</v>
      </c>
      <c r="C162" s="515" t="s">
        <v>3315</v>
      </c>
      <c r="D162" s="461">
        <v>749</v>
      </c>
      <c r="E162" s="277" t="s">
        <v>38</v>
      </c>
      <c r="F162" s="277" t="s">
        <v>38</v>
      </c>
      <c r="G162" s="277" t="s">
        <v>38</v>
      </c>
      <c r="H162" s="277" t="s">
        <v>38</v>
      </c>
      <c r="I162" s="277" t="s">
        <v>38</v>
      </c>
      <c r="J162" s="277" t="s">
        <v>38</v>
      </c>
      <c r="K162" s="277" t="s">
        <v>38</v>
      </c>
      <c r="L162" s="277" t="s">
        <v>38</v>
      </c>
      <c r="M162" s="277" t="s">
        <v>38</v>
      </c>
      <c r="N162" s="277" t="s">
        <v>38</v>
      </c>
      <c r="O162" s="277" t="s">
        <v>38</v>
      </c>
      <c r="P162" s="277">
        <v>0</v>
      </c>
      <c r="Q162" s="277">
        <f t="shared" si="9"/>
        <v>0</v>
      </c>
      <c r="R162" s="228" t="str">
        <f t="shared" si="10"/>
        <v>SI</v>
      </c>
      <c r="S162" s="229" t="str">
        <f t="shared" si="11"/>
        <v>Sin Riesgo</v>
      </c>
      <c r="T162" s="311"/>
    </row>
    <row r="163" spans="1:20" s="312" customFormat="1" ht="32.1" customHeight="1">
      <c r="A163" s="514" t="s">
        <v>3285</v>
      </c>
      <c r="B163" s="515" t="s">
        <v>3316</v>
      </c>
      <c r="C163" s="515" t="s">
        <v>3317</v>
      </c>
      <c r="D163" s="461">
        <v>86</v>
      </c>
      <c r="E163" s="277" t="s">
        <v>38</v>
      </c>
      <c r="F163" s="277" t="s">
        <v>38</v>
      </c>
      <c r="G163" s="277" t="s">
        <v>38</v>
      </c>
      <c r="H163" s="277">
        <v>0</v>
      </c>
      <c r="I163" s="277" t="s">
        <v>38</v>
      </c>
      <c r="J163" s="277" t="s">
        <v>38</v>
      </c>
      <c r="K163" s="277" t="s">
        <v>38</v>
      </c>
      <c r="L163" s="277" t="s">
        <v>38</v>
      </c>
      <c r="M163" s="277" t="s">
        <v>38</v>
      </c>
      <c r="N163" s="277" t="s">
        <v>38</v>
      </c>
      <c r="O163" s="277" t="s">
        <v>38</v>
      </c>
      <c r="P163" s="277">
        <v>0</v>
      </c>
      <c r="Q163" s="277">
        <f t="shared" si="9"/>
        <v>0</v>
      </c>
      <c r="R163" s="228" t="str">
        <f t="shared" si="10"/>
        <v>SI</v>
      </c>
      <c r="S163" s="229" t="str">
        <f t="shared" si="11"/>
        <v>Sin Riesgo</v>
      </c>
      <c r="T163" s="311"/>
    </row>
    <row r="164" spans="1:20" s="312" customFormat="1" ht="32.1" customHeight="1">
      <c r="A164" s="514" t="s">
        <v>3285</v>
      </c>
      <c r="B164" s="515" t="s">
        <v>3318</v>
      </c>
      <c r="C164" s="520" t="s">
        <v>3319</v>
      </c>
      <c r="D164" s="461">
        <v>308</v>
      </c>
      <c r="E164" s="277" t="s">
        <v>38</v>
      </c>
      <c r="F164" s="277" t="s">
        <v>38</v>
      </c>
      <c r="G164" s="277" t="s">
        <v>38</v>
      </c>
      <c r="H164" s="277">
        <v>0</v>
      </c>
      <c r="I164" s="277" t="s">
        <v>38</v>
      </c>
      <c r="J164" s="277" t="s">
        <v>38</v>
      </c>
      <c r="K164" s="277" t="s">
        <v>38</v>
      </c>
      <c r="L164" s="277" t="s">
        <v>38</v>
      </c>
      <c r="M164" s="277" t="s">
        <v>38</v>
      </c>
      <c r="N164" s="277" t="s">
        <v>38</v>
      </c>
      <c r="O164" s="277">
        <v>0</v>
      </c>
      <c r="P164" s="277" t="s">
        <v>38</v>
      </c>
      <c r="Q164" s="277">
        <f t="shared" si="9"/>
        <v>0</v>
      </c>
      <c r="R164" s="228" t="str">
        <f t="shared" si="10"/>
        <v>SI</v>
      </c>
      <c r="S164" s="229" t="str">
        <f t="shared" si="11"/>
        <v>Sin Riesgo</v>
      </c>
      <c r="T164" s="311"/>
    </row>
    <row r="165" spans="1:20" s="312" customFormat="1" ht="32.1" customHeight="1">
      <c r="A165" s="514" t="s">
        <v>3285</v>
      </c>
      <c r="B165" s="515" t="s">
        <v>2010</v>
      </c>
      <c r="C165" s="515" t="s">
        <v>3320</v>
      </c>
      <c r="D165" s="461">
        <v>160</v>
      </c>
      <c r="E165" s="277" t="s">
        <v>38</v>
      </c>
      <c r="F165" s="277" t="s">
        <v>38</v>
      </c>
      <c r="G165" s="277" t="s">
        <v>38</v>
      </c>
      <c r="H165" s="277" t="s">
        <v>38</v>
      </c>
      <c r="I165" s="277" t="s">
        <v>38</v>
      </c>
      <c r="J165" s="277" t="s">
        <v>38</v>
      </c>
      <c r="K165" s="277" t="s">
        <v>38</v>
      </c>
      <c r="L165" s="277" t="s">
        <v>38</v>
      </c>
      <c r="M165" s="277" t="s">
        <v>38</v>
      </c>
      <c r="N165" s="277" t="s">
        <v>38</v>
      </c>
      <c r="O165" s="277" t="s">
        <v>38</v>
      </c>
      <c r="P165" s="277" t="s">
        <v>38</v>
      </c>
      <c r="Q165" s="277" t="e">
        <f t="shared" si="9"/>
        <v>#DIV/0!</v>
      </c>
      <c r="R165" s="228" t="e">
        <f t="shared" si="10"/>
        <v>#DIV/0!</v>
      </c>
      <c r="S165" s="229" t="e">
        <f t="shared" si="11"/>
        <v>#DIV/0!</v>
      </c>
      <c r="T165" s="311"/>
    </row>
    <row r="166" spans="1:20" s="312" customFormat="1" ht="32.1" customHeight="1">
      <c r="A166" s="514" t="s">
        <v>3285</v>
      </c>
      <c r="B166" s="515" t="s">
        <v>3321</v>
      </c>
      <c r="C166" s="515" t="s">
        <v>3322</v>
      </c>
      <c r="D166" s="461">
        <v>242</v>
      </c>
      <c r="E166" s="277" t="s">
        <v>38</v>
      </c>
      <c r="F166" s="277" t="s">
        <v>38</v>
      </c>
      <c r="G166" s="277" t="s">
        <v>38</v>
      </c>
      <c r="H166" s="277" t="s">
        <v>38</v>
      </c>
      <c r="I166" s="277" t="s">
        <v>38</v>
      </c>
      <c r="J166" s="277" t="s">
        <v>38</v>
      </c>
      <c r="K166" s="277" t="s">
        <v>38</v>
      </c>
      <c r="L166" s="277" t="s">
        <v>38</v>
      </c>
      <c r="M166" s="277" t="s">
        <v>38</v>
      </c>
      <c r="N166" s="277" t="s">
        <v>38</v>
      </c>
      <c r="O166" s="277" t="s">
        <v>38</v>
      </c>
      <c r="P166" s="277">
        <v>0</v>
      </c>
      <c r="Q166" s="277">
        <f t="shared" si="9"/>
        <v>0</v>
      </c>
      <c r="R166" s="228" t="str">
        <f t="shared" si="10"/>
        <v>SI</v>
      </c>
      <c r="S166" s="229" t="str">
        <f t="shared" si="11"/>
        <v>Sin Riesgo</v>
      </c>
      <c r="T166" s="311"/>
    </row>
    <row r="167" spans="1:20" s="312" customFormat="1" ht="32.1" customHeight="1">
      <c r="A167" s="514" t="s">
        <v>3285</v>
      </c>
      <c r="B167" s="515" t="s">
        <v>3323</v>
      </c>
      <c r="C167" s="515" t="s">
        <v>3324</v>
      </c>
      <c r="D167" s="461">
        <v>296</v>
      </c>
      <c r="E167" s="277" t="s">
        <v>38</v>
      </c>
      <c r="F167" s="277" t="s">
        <v>38</v>
      </c>
      <c r="G167" s="277" t="s">
        <v>38</v>
      </c>
      <c r="H167" s="277" t="s">
        <v>38</v>
      </c>
      <c r="I167" s="277" t="s">
        <v>38</v>
      </c>
      <c r="J167" s="277" t="s">
        <v>38</v>
      </c>
      <c r="K167" s="277" t="s">
        <v>38</v>
      </c>
      <c r="L167" s="277" t="s">
        <v>38</v>
      </c>
      <c r="M167" s="277" t="s">
        <v>38</v>
      </c>
      <c r="N167" s="277" t="s">
        <v>38</v>
      </c>
      <c r="O167" s="277">
        <v>0</v>
      </c>
      <c r="P167" s="277" t="s">
        <v>38</v>
      </c>
      <c r="Q167" s="277">
        <f t="shared" si="9"/>
        <v>0</v>
      </c>
      <c r="R167" s="228" t="str">
        <f t="shared" si="10"/>
        <v>SI</v>
      </c>
      <c r="S167" s="229" t="str">
        <f t="shared" si="11"/>
        <v>Sin Riesgo</v>
      </c>
      <c r="T167" s="311"/>
    </row>
    <row r="168" spans="1:20" s="312" customFormat="1" ht="32.1" customHeight="1">
      <c r="A168" s="514" t="s">
        <v>3285</v>
      </c>
      <c r="B168" s="515" t="s">
        <v>3325</v>
      </c>
      <c r="C168" s="515" t="s">
        <v>3326</v>
      </c>
      <c r="D168" s="461">
        <v>201</v>
      </c>
      <c r="E168" s="277" t="s">
        <v>38</v>
      </c>
      <c r="F168" s="277" t="s">
        <v>38</v>
      </c>
      <c r="G168" s="277" t="s">
        <v>38</v>
      </c>
      <c r="H168" s="277" t="s">
        <v>38</v>
      </c>
      <c r="I168" s="277" t="s">
        <v>38</v>
      </c>
      <c r="J168" s="277" t="s">
        <v>38</v>
      </c>
      <c r="K168" s="277" t="s">
        <v>38</v>
      </c>
      <c r="L168" s="277" t="s">
        <v>38</v>
      </c>
      <c r="M168" s="277" t="s">
        <v>38</v>
      </c>
      <c r="N168" s="277" t="s">
        <v>38</v>
      </c>
      <c r="O168" s="277">
        <v>0</v>
      </c>
      <c r="P168" s="277" t="s">
        <v>38</v>
      </c>
      <c r="Q168" s="277">
        <f t="shared" si="9"/>
        <v>0</v>
      </c>
      <c r="R168" s="228" t="str">
        <f t="shared" si="10"/>
        <v>SI</v>
      </c>
      <c r="S168" s="229" t="str">
        <f t="shared" si="11"/>
        <v>Sin Riesgo</v>
      </c>
      <c r="T168" s="311"/>
    </row>
    <row r="169" spans="1:20" s="312" customFormat="1" ht="32.1" customHeight="1">
      <c r="A169" s="514" t="s">
        <v>3285</v>
      </c>
      <c r="B169" s="515" t="s">
        <v>3327</v>
      </c>
      <c r="C169" s="515" t="s">
        <v>3328</v>
      </c>
      <c r="D169" s="461">
        <v>319</v>
      </c>
      <c r="E169" s="277" t="s">
        <v>38</v>
      </c>
      <c r="F169" s="277" t="s">
        <v>38</v>
      </c>
      <c r="G169" s="277" t="s">
        <v>38</v>
      </c>
      <c r="H169" s="277" t="s">
        <v>38</v>
      </c>
      <c r="I169" s="277" t="s">
        <v>38</v>
      </c>
      <c r="J169" s="277" t="s">
        <v>38</v>
      </c>
      <c r="K169" s="277" t="s">
        <v>38</v>
      </c>
      <c r="L169" s="277" t="s">
        <v>38</v>
      </c>
      <c r="M169" s="277" t="s">
        <v>38</v>
      </c>
      <c r="N169" s="277" t="s">
        <v>38</v>
      </c>
      <c r="O169" s="277">
        <v>0</v>
      </c>
      <c r="P169" s="277" t="s">
        <v>38</v>
      </c>
      <c r="Q169" s="277">
        <f t="shared" si="9"/>
        <v>0</v>
      </c>
      <c r="R169" s="228" t="str">
        <f t="shared" si="10"/>
        <v>SI</v>
      </c>
      <c r="S169" s="229" t="str">
        <f t="shared" si="11"/>
        <v>Sin Riesgo</v>
      </c>
      <c r="T169" s="311"/>
    </row>
    <row r="170" spans="1:20" s="312" customFormat="1" ht="32.1" customHeight="1">
      <c r="A170" s="514" t="s">
        <v>3285</v>
      </c>
      <c r="B170" s="515" t="s">
        <v>3329</v>
      </c>
      <c r="C170" s="515" t="s">
        <v>3330</v>
      </c>
      <c r="D170" s="461">
        <v>277</v>
      </c>
      <c r="E170" s="277" t="s">
        <v>38</v>
      </c>
      <c r="F170" s="277" t="s">
        <v>38</v>
      </c>
      <c r="G170" s="277" t="s">
        <v>38</v>
      </c>
      <c r="H170" s="277" t="s">
        <v>38</v>
      </c>
      <c r="I170" s="277">
        <v>0</v>
      </c>
      <c r="J170" s="277" t="s">
        <v>38</v>
      </c>
      <c r="K170" s="277" t="s">
        <v>38</v>
      </c>
      <c r="L170" s="277" t="s">
        <v>38</v>
      </c>
      <c r="M170" s="277" t="s">
        <v>38</v>
      </c>
      <c r="N170" s="277" t="s">
        <v>38</v>
      </c>
      <c r="O170" s="277" t="s">
        <v>3331</v>
      </c>
      <c r="P170" s="277" t="s">
        <v>38</v>
      </c>
      <c r="Q170" s="277">
        <f t="shared" si="9"/>
        <v>0</v>
      </c>
      <c r="R170" s="228" t="str">
        <f t="shared" si="10"/>
        <v>SI</v>
      </c>
      <c r="S170" s="229" t="str">
        <f t="shared" si="11"/>
        <v>Sin Riesgo</v>
      </c>
      <c r="T170" s="311"/>
    </row>
    <row r="171" spans="1:20" s="312" customFormat="1" ht="32.1" customHeight="1">
      <c r="A171" s="514" t="s">
        <v>3285</v>
      </c>
      <c r="B171" s="515" t="s">
        <v>3332</v>
      </c>
      <c r="C171" s="515" t="s">
        <v>3333</v>
      </c>
      <c r="D171" s="461">
        <v>189</v>
      </c>
      <c r="E171" s="277" t="s">
        <v>38</v>
      </c>
      <c r="F171" s="277" t="s">
        <v>38</v>
      </c>
      <c r="G171" s="277" t="s">
        <v>38</v>
      </c>
      <c r="H171" s="277" t="s">
        <v>38</v>
      </c>
      <c r="I171" s="277" t="s">
        <v>38</v>
      </c>
      <c r="J171" s="277" t="s">
        <v>38</v>
      </c>
      <c r="K171" s="277">
        <v>0</v>
      </c>
      <c r="L171" s="277" t="s">
        <v>38</v>
      </c>
      <c r="M171" s="277" t="s">
        <v>38</v>
      </c>
      <c r="N171" s="277" t="s">
        <v>38</v>
      </c>
      <c r="O171" s="277" t="s">
        <v>38</v>
      </c>
      <c r="P171" s="277">
        <v>0</v>
      </c>
      <c r="Q171" s="277">
        <f t="shared" si="9"/>
        <v>0</v>
      </c>
      <c r="R171" s="228" t="str">
        <f t="shared" si="10"/>
        <v>SI</v>
      </c>
      <c r="S171" s="229" t="str">
        <f t="shared" si="11"/>
        <v>Sin Riesgo</v>
      </c>
      <c r="T171" s="311"/>
    </row>
    <row r="172" spans="1:20" s="312" customFormat="1" ht="32.1" customHeight="1">
      <c r="A172" s="514" t="s">
        <v>3285</v>
      </c>
      <c r="B172" s="515" t="s">
        <v>3325</v>
      </c>
      <c r="C172" s="515" t="s">
        <v>3334</v>
      </c>
      <c r="D172" s="385">
        <v>50</v>
      </c>
      <c r="E172" s="277" t="s">
        <v>38</v>
      </c>
      <c r="F172" s="277" t="s">
        <v>38</v>
      </c>
      <c r="G172" s="277" t="s">
        <v>38</v>
      </c>
      <c r="H172" s="277" t="s">
        <v>38</v>
      </c>
      <c r="I172" s="277" t="s">
        <v>38</v>
      </c>
      <c r="J172" s="277" t="s">
        <v>38</v>
      </c>
      <c r="K172" s="277" t="s">
        <v>38</v>
      </c>
      <c r="L172" s="277" t="s">
        <v>38</v>
      </c>
      <c r="M172" s="277" t="s">
        <v>38</v>
      </c>
      <c r="N172" s="277" t="s">
        <v>38</v>
      </c>
      <c r="O172" s="277" t="s">
        <v>38</v>
      </c>
      <c r="P172" s="277" t="s">
        <v>38</v>
      </c>
      <c r="Q172" s="277" t="e">
        <f t="shared" si="9"/>
        <v>#DIV/0!</v>
      </c>
      <c r="R172" s="228" t="e">
        <f t="shared" si="10"/>
        <v>#DIV/0!</v>
      </c>
      <c r="S172" s="229" t="e">
        <f t="shared" si="11"/>
        <v>#DIV/0!</v>
      </c>
      <c r="T172" s="311"/>
    </row>
    <row r="173" spans="1:20" s="312" customFormat="1" ht="32.1" customHeight="1">
      <c r="A173" s="514" t="s">
        <v>3285</v>
      </c>
      <c r="B173" s="515" t="s">
        <v>3327</v>
      </c>
      <c r="C173" s="515" t="s">
        <v>3335</v>
      </c>
      <c r="D173" s="385">
        <v>116</v>
      </c>
      <c r="E173" s="277" t="s">
        <v>38</v>
      </c>
      <c r="F173" s="277" t="s">
        <v>38</v>
      </c>
      <c r="G173" s="277" t="s">
        <v>38</v>
      </c>
      <c r="H173" s="277" t="s">
        <v>38</v>
      </c>
      <c r="I173" s="277" t="s">
        <v>38</v>
      </c>
      <c r="J173" s="277" t="s">
        <v>38</v>
      </c>
      <c r="K173" s="277" t="s">
        <v>38</v>
      </c>
      <c r="L173" s="277" t="s">
        <v>38</v>
      </c>
      <c r="M173" s="277" t="s">
        <v>38</v>
      </c>
      <c r="N173" s="277" t="s">
        <v>38</v>
      </c>
      <c r="O173" s="277" t="s">
        <v>38</v>
      </c>
      <c r="P173" s="277">
        <v>0</v>
      </c>
      <c r="Q173" s="277">
        <f t="shared" si="9"/>
        <v>0</v>
      </c>
      <c r="R173" s="228" t="str">
        <f t="shared" si="10"/>
        <v>SI</v>
      </c>
      <c r="S173" s="229" t="str">
        <f t="shared" si="11"/>
        <v>Sin Riesgo</v>
      </c>
      <c r="T173" s="311"/>
    </row>
    <row r="174" spans="1:20" s="312" customFormat="1" ht="32.1" customHeight="1">
      <c r="A174" s="514" t="s">
        <v>3285</v>
      </c>
      <c r="B174" s="515" t="s">
        <v>3336</v>
      </c>
      <c r="C174" s="515" t="s">
        <v>3337</v>
      </c>
      <c r="D174" s="385">
        <v>116</v>
      </c>
      <c r="E174" s="277" t="s">
        <v>38</v>
      </c>
      <c r="F174" s="277" t="s">
        <v>38</v>
      </c>
      <c r="G174" s="277" t="s">
        <v>38</v>
      </c>
      <c r="H174" s="277" t="s">
        <v>38</v>
      </c>
      <c r="I174" s="277" t="s">
        <v>38</v>
      </c>
      <c r="J174" s="277" t="s">
        <v>38</v>
      </c>
      <c r="K174" s="277" t="s">
        <v>38</v>
      </c>
      <c r="L174" s="277" t="s">
        <v>38</v>
      </c>
      <c r="M174" s="277" t="s">
        <v>38</v>
      </c>
      <c r="N174" s="277" t="s">
        <v>38</v>
      </c>
      <c r="O174" s="277" t="s">
        <v>38</v>
      </c>
      <c r="P174" s="277">
        <v>0</v>
      </c>
      <c r="Q174" s="277">
        <f t="shared" si="9"/>
        <v>0</v>
      </c>
      <c r="R174" s="228" t="str">
        <f t="shared" si="10"/>
        <v>SI</v>
      </c>
      <c r="S174" s="229" t="str">
        <f t="shared" si="11"/>
        <v>Sin Riesgo</v>
      </c>
      <c r="T174" s="311"/>
    </row>
    <row r="175" spans="1:20" s="312" customFormat="1" ht="32.1" customHeight="1">
      <c r="A175" s="514" t="s">
        <v>3285</v>
      </c>
      <c r="B175" s="515" t="s">
        <v>3303</v>
      </c>
      <c r="C175" s="515" t="s">
        <v>3338</v>
      </c>
      <c r="D175" s="385">
        <v>20</v>
      </c>
      <c r="E175" s="277" t="s">
        <v>38</v>
      </c>
      <c r="F175" s="277" t="s">
        <v>38</v>
      </c>
      <c r="G175" s="277" t="s">
        <v>38</v>
      </c>
      <c r="H175" s="277" t="s">
        <v>38</v>
      </c>
      <c r="I175" s="277" t="s">
        <v>38</v>
      </c>
      <c r="J175" s="277" t="s">
        <v>38</v>
      </c>
      <c r="K175" s="277" t="s">
        <v>38</v>
      </c>
      <c r="L175" s="277" t="s">
        <v>38</v>
      </c>
      <c r="M175" s="277" t="s">
        <v>38</v>
      </c>
      <c r="N175" s="277" t="s">
        <v>38</v>
      </c>
      <c r="O175" s="277" t="s">
        <v>38</v>
      </c>
      <c r="P175" s="277">
        <v>0</v>
      </c>
      <c r="Q175" s="277">
        <f t="shared" si="9"/>
        <v>0</v>
      </c>
      <c r="R175" s="228" t="str">
        <f t="shared" si="10"/>
        <v>SI</v>
      </c>
      <c r="S175" s="229" t="str">
        <f t="shared" si="11"/>
        <v>Sin Riesgo</v>
      </c>
      <c r="T175" s="311"/>
    </row>
    <row r="176" spans="1:20" s="312" customFormat="1" ht="32.1" customHeight="1">
      <c r="A176" s="514" t="s">
        <v>3339</v>
      </c>
      <c r="B176" s="515" t="s">
        <v>3340</v>
      </c>
      <c r="C176" s="521" t="s">
        <v>3341</v>
      </c>
      <c r="D176" s="324">
        <v>43</v>
      </c>
      <c r="E176" s="277"/>
      <c r="F176" s="277"/>
      <c r="G176" s="277"/>
      <c r="H176" s="277"/>
      <c r="I176" s="277"/>
      <c r="J176" s="277"/>
      <c r="K176" s="277">
        <v>25.8</v>
      </c>
      <c r="L176" s="277">
        <v>71</v>
      </c>
      <c r="M176" s="277"/>
      <c r="N176" s="277"/>
      <c r="O176" s="277"/>
      <c r="P176" s="277"/>
      <c r="Q176" s="277">
        <f t="shared" si="9"/>
        <v>48.4</v>
      </c>
      <c r="R176" s="228" t="str">
        <f t="shared" si="10"/>
        <v>NO</v>
      </c>
      <c r="S176" s="229" t="str">
        <f t="shared" si="11"/>
        <v>Alto</v>
      </c>
      <c r="T176" s="311"/>
    </row>
    <row r="177" spans="1:20" s="312" customFormat="1" ht="32.1" customHeight="1">
      <c r="A177" s="514" t="s">
        <v>3339</v>
      </c>
      <c r="B177" s="521" t="s">
        <v>3342</v>
      </c>
      <c r="C177" s="521" t="s">
        <v>3343</v>
      </c>
      <c r="D177" s="324">
        <v>125</v>
      </c>
      <c r="E177" s="277"/>
      <c r="F177" s="277"/>
      <c r="G177" s="277"/>
      <c r="H177" s="277"/>
      <c r="I177" s="277"/>
      <c r="J177" s="277"/>
      <c r="K177" s="277">
        <v>45.2</v>
      </c>
      <c r="L177" s="277">
        <v>71</v>
      </c>
      <c r="M177" s="277"/>
      <c r="N177" s="277"/>
      <c r="O177" s="277"/>
      <c r="P177" s="277"/>
      <c r="Q177" s="277" t="s">
        <v>3344</v>
      </c>
      <c r="R177" s="313" t="s">
        <v>39</v>
      </c>
      <c r="S177" s="314" t="s">
        <v>2265</v>
      </c>
      <c r="T177" s="311"/>
    </row>
    <row r="178" spans="1:20" s="312" customFormat="1" ht="32.1" customHeight="1">
      <c r="A178" s="514" t="s">
        <v>3339</v>
      </c>
      <c r="B178" s="515" t="s">
        <v>3345</v>
      </c>
      <c r="C178" s="515" t="s">
        <v>3346</v>
      </c>
      <c r="D178" s="324">
        <v>60</v>
      </c>
      <c r="E178" s="277"/>
      <c r="F178" s="277"/>
      <c r="G178" s="277"/>
      <c r="H178" s="277"/>
      <c r="I178" s="277"/>
      <c r="J178" s="277"/>
      <c r="K178" s="277">
        <v>0</v>
      </c>
      <c r="L178" s="277">
        <v>1.9</v>
      </c>
      <c r="M178" s="277"/>
      <c r="N178" s="277"/>
      <c r="O178" s="277"/>
      <c r="P178" s="277"/>
      <c r="Q178" s="277" t="s">
        <v>3347</v>
      </c>
      <c r="R178" s="315" t="s">
        <v>39</v>
      </c>
      <c r="S178" s="316" t="s">
        <v>2265</v>
      </c>
      <c r="T178" s="311"/>
    </row>
    <row r="179" spans="1:20" s="312" customFormat="1" ht="32.1" customHeight="1">
      <c r="A179" s="514" t="s">
        <v>3339</v>
      </c>
      <c r="B179" s="515" t="s">
        <v>3348</v>
      </c>
      <c r="C179" s="515" t="s">
        <v>3349</v>
      </c>
      <c r="D179" s="324">
        <v>227</v>
      </c>
      <c r="E179" s="277"/>
      <c r="F179" s="277"/>
      <c r="G179" s="277"/>
      <c r="H179" s="277"/>
      <c r="I179" s="277"/>
      <c r="J179" s="277"/>
      <c r="K179" s="277">
        <v>0</v>
      </c>
      <c r="L179" s="277">
        <v>0</v>
      </c>
      <c r="M179" s="277"/>
      <c r="N179" s="277"/>
      <c r="O179" s="277"/>
      <c r="P179" s="277"/>
      <c r="Q179" s="277">
        <v>1</v>
      </c>
      <c r="R179" s="317" t="s">
        <v>2269</v>
      </c>
      <c r="S179" s="318" t="s">
        <v>2270</v>
      </c>
      <c r="T179" s="311"/>
    </row>
    <row r="180" spans="1:20" s="312" customFormat="1" ht="32.1" customHeight="1">
      <c r="A180" s="514" t="s">
        <v>3339</v>
      </c>
      <c r="B180" s="515" t="s">
        <v>3350</v>
      </c>
      <c r="C180" s="515" t="s">
        <v>3351</v>
      </c>
      <c r="D180" s="324">
        <v>150</v>
      </c>
      <c r="E180" s="277"/>
      <c r="F180" s="277"/>
      <c r="G180" s="277"/>
      <c r="H180" s="277"/>
      <c r="I180" s="277"/>
      <c r="J180" s="277"/>
      <c r="K180" s="277">
        <v>19.399999999999999</v>
      </c>
      <c r="L180" s="277">
        <v>13.5</v>
      </c>
      <c r="M180" s="277"/>
      <c r="N180" s="277"/>
      <c r="O180" s="277"/>
      <c r="P180" s="277"/>
      <c r="Q180" s="277">
        <v>0</v>
      </c>
      <c r="R180" s="317" t="s">
        <v>2269</v>
      </c>
      <c r="S180" s="318" t="s">
        <v>2270</v>
      </c>
      <c r="T180" s="311"/>
    </row>
    <row r="181" spans="1:20" s="312" customFormat="1" ht="32.1" customHeight="1">
      <c r="A181" s="514" t="s">
        <v>3339</v>
      </c>
      <c r="B181" s="521" t="s">
        <v>3352</v>
      </c>
      <c r="C181" s="521" t="s">
        <v>3353</v>
      </c>
      <c r="D181" s="324">
        <v>45</v>
      </c>
      <c r="E181" s="277"/>
      <c r="F181" s="277"/>
      <c r="G181" s="277"/>
      <c r="H181" s="277"/>
      <c r="I181" s="277"/>
      <c r="J181" s="277"/>
      <c r="K181" s="277">
        <v>71</v>
      </c>
      <c r="L181" s="277">
        <v>71</v>
      </c>
      <c r="M181" s="277"/>
      <c r="N181" s="277"/>
      <c r="O181" s="277"/>
      <c r="P181" s="277"/>
      <c r="Q181" s="277" t="s">
        <v>3354</v>
      </c>
      <c r="R181" s="315" t="s">
        <v>39</v>
      </c>
      <c r="S181" s="319" t="s">
        <v>2276</v>
      </c>
      <c r="T181" s="311"/>
    </row>
    <row r="182" spans="1:20" s="312" customFormat="1" ht="32.1" customHeight="1">
      <c r="A182" s="514" t="s">
        <v>3339</v>
      </c>
      <c r="B182" s="515" t="s">
        <v>3355</v>
      </c>
      <c r="C182" s="515" t="s">
        <v>3356</v>
      </c>
      <c r="D182" s="324">
        <v>130</v>
      </c>
      <c r="E182" s="277"/>
      <c r="F182" s="277"/>
      <c r="G182" s="277"/>
      <c r="H182" s="277"/>
      <c r="I182" s="277"/>
      <c r="J182" s="277"/>
      <c r="K182" s="277">
        <v>71</v>
      </c>
      <c r="L182" s="277">
        <v>84.5</v>
      </c>
      <c r="M182" s="277"/>
      <c r="N182" s="277"/>
      <c r="O182" s="277"/>
      <c r="P182" s="277"/>
      <c r="Q182" s="277">
        <v>71</v>
      </c>
      <c r="R182" s="315" t="s">
        <v>39</v>
      </c>
      <c r="S182" s="316" t="s">
        <v>2265</v>
      </c>
      <c r="T182" s="311"/>
    </row>
    <row r="183" spans="1:20" s="312" customFormat="1" ht="32.1" customHeight="1">
      <c r="A183" s="514" t="s">
        <v>3339</v>
      </c>
      <c r="B183" s="515" t="s">
        <v>3357</v>
      </c>
      <c r="C183" s="515" t="s">
        <v>3358</v>
      </c>
      <c r="D183" s="324">
        <v>40</v>
      </c>
      <c r="E183" s="277"/>
      <c r="F183" s="277"/>
      <c r="G183" s="277"/>
      <c r="H183" s="277"/>
      <c r="I183" s="277"/>
      <c r="J183" s="277"/>
      <c r="K183" s="277">
        <v>71</v>
      </c>
      <c r="L183" s="277">
        <v>19.399999999999999</v>
      </c>
      <c r="M183" s="277"/>
      <c r="N183" s="277"/>
      <c r="O183" s="277"/>
      <c r="P183" s="277"/>
      <c r="Q183" s="277" t="s">
        <v>3359</v>
      </c>
      <c r="R183" s="315" t="s">
        <v>39</v>
      </c>
      <c r="S183" s="316" t="s">
        <v>2265</v>
      </c>
      <c r="T183" s="311"/>
    </row>
    <row r="184" spans="1:20" s="312" customFormat="1" ht="32.1" customHeight="1">
      <c r="A184" s="514" t="s">
        <v>3339</v>
      </c>
      <c r="B184" s="521" t="s">
        <v>3360</v>
      </c>
      <c r="C184" s="521" t="s">
        <v>3361</v>
      </c>
      <c r="D184" s="323">
        <v>51</v>
      </c>
      <c r="E184" s="277"/>
      <c r="F184" s="277"/>
      <c r="G184" s="277"/>
      <c r="H184" s="277"/>
      <c r="I184" s="277"/>
      <c r="J184" s="277"/>
      <c r="K184" s="277">
        <v>71</v>
      </c>
      <c r="L184" s="277">
        <v>71</v>
      </c>
      <c r="M184" s="277"/>
      <c r="N184" s="277"/>
      <c r="O184" s="277"/>
      <c r="P184" s="277"/>
      <c r="Q184" s="277">
        <f t="shared" ref="Q184:Q194" si="12">AVERAGE(E184:P184)</f>
        <v>71</v>
      </c>
      <c r="R184" s="228" t="str">
        <f t="shared" ref="R184:R239" si="13">IF(Q184&lt;5,"SI","NO")</f>
        <v>NO</v>
      </c>
      <c r="S184" s="229" t="str">
        <f t="shared" ref="S184:S191" si="14">IF(Q184&lt;5,"Sin Riesgo",IF(Q184 &lt;=14,"Bajo",IF(Q184&lt;=35,"Medio",IF(Q184&lt;=80,"Alto","Inviable Sanitariamente"))))</f>
        <v>Alto</v>
      </c>
      <c r="T184" s="311"/>
    </row>
    <row r="185" spans="1:20" s="312" customFormat="1" ht="32.1" customHeight="1">
      <c r="A185" s="514" t="s">
        <v>3339</v>
      </c>
      <c r="B185" s="515" t="s">
        <v>3362</v>
      </c>
      <c r="C185" s="515" t="s">
        <v>3363</v>
      </c>
      <c r="D185" s="324">
        <v>317</v>
      </c>
      <c r="E185" s="277"/>
      <c r="F185" s="277"/>
      <c r="G185" s="277"/>
      <c r="H185" s="277"/>
      <c r="I185" s="277"/>
      <c r="J185" s="277"/>
      <c r="K185" s="277">
        <v>27.1</v>
      </c>
      <c r="L185" s="277">
        <v>0</v>
      </c>
      <c r="M185" s="277"/>
      <c r="N185" s="277"/>
      <c r="O185" s="277"/>
      <c r="P185" s="277"/>
      <c r="Q185" s="277">
        <f t="shared" si="12"/>
        <v>13.55</v>
      </c>
      <c r="R185" s="228" t="str">
        <f t="shared" si="13"/>
        <v>NO</v>
      </c>
      <c r="S185" s="229" t="str">
        <f t="shared" si="14"/>
        <v>Bajo</v>
      </c>
      <c r="T185" s="311"/>
    </row>
    <row r="186" spans="1:20" s="312" customFormat="1" ht="32.1" customHeight="1">
      <c r="A186" s="514" t="s">
        <v>3339</v>
      </c>
      <c r="B186" s="521" t="s">
        <v>3364</v>
      </c>
      <c r="C186" s="515" t="s">
        <v>3365</v>
      </c>
      <c r="D186" s="323">
        <v>36</v>
      </c>
      <c r="E186" s="277"/>
      <c r="F186" s="277"/>
      <c r="G186" s="277"/>
      <c r="H186" s="277"/>
      <c r="I186" s="277"/>
      <c r="J186" s="277"/>
      <c r="K186" s="277">
        <v>0</v>
      </c>
      <c r="L186" s="277">
        <v>0</v>
      </c>
      <c r="M186" s="277"/>
      <c r="N186" s="277"/>
      <c r="O186" s="277"/>
      <c r="P186" s="277"/>
      <c r="Q186" s="277">
        <f t="shared" si="12"/>
        <v>0</v>
      </c>
      <c r="R186" s="228" t="str">
        <f t="shared" si="13"/>
        <v>SI</v>
      </c>
      <c r="S186" s="229" t="str">
        <f t="shared" si="14"/>
        <v>Sin Riesgo</v>
      </c>
      <c r="T186" s="311"/>
    </row>
    <row r="187" spans="1:20" s="312" customFormat="1" ht="32.1" customHeight="1">
      <c r="A187" s="514" t="s">
        <v>3339</v>
      </c>
      <c r="B187" s="515" t="s">
        <v>3366</v>
      </c>
      <c r="C187" s="515" t="s">
        <v>3367</v>
      </c>
      <c r="D187" s="324">
        <v>87</v>
      </c>
      <c r="E187" s="277"/>
      <c r="F187" s="277"/>
      <c r="G187" s="277"/>
      <c r="H187" s="277"/>
      <c r="I187" s="277"/>
      <c r="J187" s="277"/>
      <c r="K187" s="277">
        <v>27.1</v>
      </c>
      <c r="L187" s="277">
        <v>0</v>
      </c>
      <c r="M187" s="277"/>
      <c r="N187" s="277"/>
      <c r="O187" s="277"/>
      <c r="P187" s="277"/>
      <c r="Q187" s="277">
        <f t="shared" si="12"/>
        <v>13.55</v>
      </c>
      <c r="R187" s="228" t="str">
        <f t="shared" si="13"/>
        <v>NO</v>
      </c>
      <c r="S187" s="229" t="str">
        <f t="shared" si="14"/>
        <v>Bajo</v>
      </c>
      <c r="T187" s="311"/>
    </row>
    <row r="188" spans="1:20" s="312" customFormat="1" ht="32.1" customHeight="1">
      <c r="A188" s="514" t="s">
        <v>3339</v>
      </c>
      <c r="B188" s="521" t="s">
        <v>3368</v>
      </c>
      <c r="C188" s="521" t="s">
        <v>3369</v>
      </c>
      <c r="D188" s="388">
        <v>142</v>
      </c>
      <c r="E188" s="277" t="s">
        <v>38</v>
      </c>
      <c r="F188" s="277" t="s">
        <v>38</v>
      </c>
      <c r="G188" s="277" t="s">
        <v>38</v>
      </c>
      <c r="H188" s="277" t="s">
        <v>38</v>
      </c>
      <c r="I188" s="277" t="s">
        <v>38</v>
      </c>
      <c r="J188" s="277" t="s">
        <v>38</v>
      </c>
      <c r="K188" s="277">
        <v>0</v>
      </c>
      <c r="L188" s="277" t="s">
        <v>3370</v>
      </c>
      <c r="M188" s="277" t="s">
        <v>38</v>
      </c>
      <c r="N188" s="277" t="s">
        <v>38</v>
      </c>
      <c r="O188" s="277" t="s">
        <v>38</v>
      </c>
      <c r="P188" s="277" t="s">
        <v>38</v>
      </c>
      <c r="Q188" s="277">
        <f t="shared" si="12"/>
        <v>0</v>
      </c>
      <c r="R188" s="228" t="str">
        <f t="shared" si="13"/>
        <v>SI</v>
      </c>
      <c r="S188" s="229" t="str">
        <f t="shared" si="14"/>
        <v>Sin Riesgo</v>
      </c>
      <c r="T188" s="311"/>
    </row>
    <row r="189" spans="1:20" s="312" customFormat="1" ht="32.1" customHeight="1">
      <c r="A189" s="514" t="s">
        <v>3339</v>
      </c>
      <c r="B189" s="521" t="s">
        <v>3371</v>
      </c>
      <c r="C189" s="521" t="s">
        <v>3372</v>
      </c>
      <c r="D189" s="389">
        <v>78</v>
      </c>
      <c r="E189" s="277" t="s">
        <v>38</v>
      </c>
      <c r="F189" s="277" t="s">
        <v>38</v>
      </c>
      <c r="G189" s="277" t="s">
        <v>38</v>
      </c>
      <c r="H189" s="277" t="s">
        <v>38</v>
      </c>
      <c r="I189" s="277" t="s">
        <v>38</v>
      </c>
      <c r="J189" s="277" t="s">
        <v>38</v>
      </c>
      <c r="K189" s="277">
        <v>0</v>
      </c>
      <c r="L189" s="277">
        <v>0</v>
      </c>
      <c r="M189" s="277" t="s">
        <v>38</v>
      </c>
      <c r="N189" s="277" t="s">
        <v>38</v>
      </c>
      <c r="O189" s="277" t="s">
        <v>38</v>
      </c>
      <c r="P189" s="277" t="s">
        <v>38</v>
      </c>
      <c r="Q189" s="277">
        <f>AVERAGE(E189:P189)</f>
        <v>0</v>
      </c>
      <c r="R189" s="228" t="str">
        <f>IF(Q189&lt;5,"SI","NO")</f>
        <v>SI</v>
      </c>
      <c r="S189" s="229" t="str">
        <f>IF(Q189&lt;5,"Sin Riesgo",IF(Q189 &lt;=14,"Bajo",IF(Q189&lt;=35,"Medio",IF(Q189&lt;=80,"Alto","Inviable Sanitariamente"))))</f>
        <v>Sin Riesgo</v>
      </c>
      <c r="T189" s="311"/>
    </row>
    <row r="190" spans="1:20" s="312" customFormat="1" ht="32.1" customHeight="1">
      <c r="A190" s="514" t="s">
        <v>3339</v>
      </c>
      <c r="B190" s="521" t="s">
        <v>3373</v>
      </c>
      <c r="C190" s="521" t="s">
        <v>3374</v>
      </c>
      <c r="D190" s="389">
        <v>29</v>
      </c>
      <c r="E190" s="277" t="s">
        <v>38</v>
      </c>
      <c r="F190" s="277" t="s">
        <v>38</v>
      </c>
      <c r="G190" s="277" t="s">
        <v>38</v>
      </c>
      <c r="H190" s="277" t="s">
        <v>38</v>
      </c>
      <c r="I190" s="277" t="s">
        <v>38</v>
      </c>
      <c r="J190" s="277" t="s">
        <v>38</v>
      </c>
      <c r="K190" s="277">
        <v>0</v>
      </c>
      <c r="L190" s="277">
        <v>0</v>
      </c>
      <c r="M190" s="277" t="s">
        <v>38</v>
      </c>
      <c r="N190" s="277" t="s">
        <v>38</v>
      </c>
      <c r="O190" s="277" t="s">
        <v>38</v>
      </c>
      <c r="P190" s="277" t="s">
        <v>38</v>
      </c>
      <c r="Q190" s="277">
        <f t="shared" si="12"/>
        <v>0</v>
      </c>
      <c r="R190" s="228" t="str">
        <f t="shared" si="13"/>
        <v>SI</v>
      </c>
      <c r="S190" s="229" t="str">
        <f t="shared" si="14"/>
        <v>Sin Riesgo</v>
      </c>
      <c r="T190" s="311"/>
    </row>
    <row r="191" spans="1:20" s="312" customFormat="1" ht="32.1" customHeight="1">
      <c r="A191" s="514" t="s">
        <v>3339</v>
      </c>
      <c r="B191" s="521" t="s">
        <v>3375</v>
      </c>
      <c r="C191" s="521" t="s">
        <v>3376</v>
      </c>
      <c r="D191" s="389">
        <v>215</v>
      </c>
      <c r="E191" s="277" t="s">
        <v>38</v>
      </c>
      <c r="F191" s="277" t="s">
        <v>38</v>
      </c>
      <c r="G191" s="277" t="s">
        <v>38</v>
      </c>
      <c r="H191" s="277" t="s">
        <v>38</v>
      </c>
      <c r="I191" s="277" t="s">
        <v>38</v>
      </c>
      <c r="J191" s="277" t="s">
        <v>38</v>
      </c>
      <c r="K191" s="277">
        <v>0</v>
      </c>
      <c r="L191" s="277">
        <v>0</v>
      </c>
      <c r="M191" s="277" t="s">
        <v>38</v>
      </c>
      <c r="N191" s="277" t="s">
        <v>38</v>
      </c>
      <c r="O191" s="277" t="s">
        <v>38</v>
      </c>
      <c r="P191" s="277" t="s">
        <v>38</v>
      </c>
      <c r="Q191" s="277">
        <f t="shared" si="12"/>
        <v>0</v>
      </c>
      <c r="R191" s="228" t="str">
        <f t="shared" si="13"/>
        <v>SI</v>
      </c>
      <c r="S191" s="229" t="str">
        <f t="shared" si="14"/>
        <v>Sin Riesgo</v>
      </c>
      <c r="T191" s="311"/>
    </row>
    <row r="192" spans="1:20" s="312" customFormat="1" ht="32.1" customHeight="1">
      <c r="A192" s="514" t="s">
        <v>3339</v>
      </c>
      <c r="B192" s="521" t="s">
        <v>3377</v>
      </c>
      <c r="C192" s="521" t="s">
        <v>3378</v>
      </c>
      <c r="D192" s="389">
        <v>165</v>
      </c>
      <c r="E192" s="277" t="s">
        <v>38</v>
      </c>
      <c r="F192" s="277" t="s">
        <v>38</v>
      </c>
      <c r="G192" s="277" t="s">
        <v>38</v>
      </c>
      <c r="H192" s="277" t="s">
        <v>38</v>
      </c>
      <c r="I192" s="277" t="s">
        <v>38</v>
      </c>
      <c r="J192" s="277" t="s">
        <v>38</v>
      </c>
      <c r="K192" s="277" t="s">
        <v>3379</v>
      </c>
      <c r="L192" s="277">
        <v>71</v>
      </c>
      <c r="M192" s="277" t="s">
        <v>38</v>
      </c>
      <c r="N192" s="277" t="s">
        <v>38</v>
      </c>
      <c r="O192" s="277" t="s">
        <v>38</v>
      </c>
      <c r="P192" s="277" t="s">
        <v>38</v>
      </c>
      <c r="Q192" s="277">
        <f t="shared" si="12"/>
        <v>71</v>
      </c>
      <c r="R192" s="228" t="str">
        <f t="shared" si="13"/>
        <v>NO</v>
      </c>
      <c r="S192" s="229" t="str">
        <f>IF(Q192&lt;5,"Sin Riesgo",IF(Q192 &lt;=14,"Bajo",IF(Q192&lt;=35,"Medio",IF(Q192&lt;=80,"Alto","Inviable Sanitariamente"))))</f>
        <v>Alto</v>
      </c>
      <c r="T192" s="311"/>
    </row>
    <row r="193" spans="1:20" s="312" customFormat="1" ht="32.1" customHeight="1">
      <c r="A193" s="514" t="s">
        <v>3339</v>
      </c>
      <c r="B193" s="521" t="s">
        <v>3380</v>
      </c>
      <c r="C193" s="515" t="s">
        <v>3381</v>
      </c>
      <c r="D193" s="388">
        <v>25</v>
      </c>
      <c r="E193" s="277" t="s">
        <v>38</v>
      </c>
      <c r="F193" s="277" t="s">
        <v>38</v>
      </c>
      <c r="G193" s="277" t="s">
        <v>38</v>
      </c>
      <c r="H193" s="277" t="s">
        <v>38</v>
      </c>
      <c r="I193" s="277" t="s">
        <v>38</v>
      </c>
      <c r="J193" s="277" t="s">
        <v>38</v>
      </c>
      <c r="K193" s="277">
        <v>71</v>
      </c>
      <c r="L193" s="277">
        <v>71</v>
      </c>
      <c r="M193" s="277" t="s">
        <v>38</v>
      </c>
      <c r="N193" s="277" t="s">
        <v>38</v>
      </c>
      <c r="O193" s="277" t="s">
        <v>38</v>
      </c>
      <c r="P193" s="277" t="s">
        <v>38</v>
      </c>
      <c r="Q193" s="277"/>
      <c r="R193" s="228" t="str">
        <f t="shared" si="13"/>
        <v>SI</v>
      </c>
      <c r="S193" s="229" t="str">
        <f>IF(Q193&lt;5,"Sin Riesgo",IF(Q193 &lt;=14,"Bajo",IF(Q193&lt;=35,"Medio",IF(Q193&lt;=80,"Alto","Inviable Sanitariamente"))))</f>
        <v>Sin Riesgo</v>
      </c>
      <c r="T193" s="311"/>
    </row>
    <row r="194" spans="1:20" s="312" customFormat="1" ht="32.1" customHeight="1">
      <c r="A194" s="514" t="s">
        <v>3339</v>
      </c>
      <c r="B194" s="515" t="s">
        <v>3382</v>
      </c>
      <c r="C194" s="515" t="s">
        <v>3383</v>
      </c>
      <c r="D194" s="389">
        <v>31</v>
      </c>
      <c r="E194" s="277" t="s">
        <v>38</v>
      </c>
      <c r="F194" s="277" t="s">
        <v>38</v>
      </c>
      <c r="G194" s="277" t="s">
        <v>38</v>
      </c>
      <c r="H194" s="277" t="s">
        <v>38</v>
      </c>
      <c r="I194" s="277" t="s">
        <v>38</v>
      </c>
      <c r="J194" s="277" t="s">
        <v>38</v>
      </c>
      <c r="K194" s="277">
        <v>0</v>
      </c>
      <c r="L194" s="277">
        <v>71</v>
      </c>
      <c r="M194" s="277" t="s">
        <v>38</v>
      </c>
      <c r="N194" s="277" t="s">
        <v>38</v>
      </c>
      <c r="O194" s="277" t="s">
        <v>38</v>
      </c>
      <c r="P194" s="277" t="s">
        <v>38</v>
      </c>
      <c r="Q194" s="277">
        <f t="shared" si="12"/>
        <v>35.5</v>
      </c>
      <c r="R194" s="228" t="str">
        <f t="shared" si="13"/>
        <v>NO</v>
      </c>
      <c r="S194" s="229" t="str">
        <f t="shared" ref="S194:S258" si="15">IF(Q194&lt;5,"Sin Riesgo",IF(Q194 &lt;=14,"Bajo",IF(Q194&lt;=35,"Medio",IF(Q194&lt;=80,"Alto","Inviable Sanitariamente"))))</f>
        <v>Alto</v>
      </c>
      <c r="T194" s="311"/>
    </row>
    <row r="195" spans="1:20" s="312" customFormat="1" ht="32.1" customHeight="1">
      <c r="A195" s="514" t="s">
        <v>3339</v>
      </c>
      <c r="B195" s="515" t="s">
        <v>3384</v>
      </c>
      <c r="C195" s="515" t="s">
        <v>3385</v>
      </c>
      <c r="D195" s="389">
        <v>1000</v>
      </c>
      <c r="E195" s="277" t="s">
        <v>38</v>
      </c>
      <c r="F195" s="277" t="s">
        <v>38</v>
      </c>
      <c r="G195" s="277" t="s">
        <v>38</v>
      </c>
      <c r="H195" s="277" t="s">
        <v>38</v>
      </c>
      <c r="I195" s="277" t="s">
        <v>38</v>
      </c>
      <c r="J195" s="277" t="s">
        <v>38</v>
      </c>
      <c r="K195" s="277" t="s">
        <v>3386</v>
      </c>
      <c r="L195" s="277">
        <v>0</v>
      </c>
      <c r="M195" s="277" t="s">
        <v>38</v>
      </c>
      <c r="N195" s="277" t="s">
        <v>38</v>
      </c>
      <c r="O195" s="277" t="s">
        <v>38</v>
      </c>
      <c r="P195" s="277" t="s">
        <v>38</v>
      </c>
      <c r="Q195" s="277">
        <f>AVERAGE(E195:P195)</f>
        <v>0</v>
      </c>
      <c r="R195" s="228" t="str">
        <f t="shared" si="13"/>
        <v>SI</v>
      </c>
      <c r="S195" s="229" t="str">
        <f t="shared" si="15"/>
        <v>Sin Riesgo</v>
      </c>
      <c r="T195" s="311"/>
    </row>
    <row r="196" spans="1:20" s="312" customFormat="1" ht="32.1" customHeight="1">
      <c r="A196" s="514" t="s">
        <v>3339</v>
      </c>
      <c r="B196" s="522" t="s">
        <v>3387</v>
      </c>
      <c r="C196" s="523" t="s">
        <v>3388</v>
      </c>
      <c r="D196" s="388">
        <v>140</v>
      </c>
      <c r="E196" s="277" t="s">
        <v>38</v>
      </c>
      <c r="F196" s="277" t="s">
        <v>38</v>
      </c>
      <c r="G196" s="277" t="s">
        <v>38</v>
      </c>
      <c r="H196" s="277" t="s">
        <v>38</v>
      </c>
      <c r="I196" s="277" t="s">
        <v>38</v>
      </c>
      <c r="J196" s="277" t="s">
        <v>38</v>
      </c>
      <c r="K196" s="277" t="s">
        <v>3389</v>
      </c>
      <c r="L196" s="277" t="s">
        <v>3370</v>
      </c>
      <c r="M196" s="277" t="s">
        <v>38</v>
      </c>
      <c r="N196" s="277" t="s">
        <v>38</v>
      </c>
      <c r="O196" s="277" t="s">
        <v>38</v>
      </c>
      <c r="P196" s="277" t="s">
        <v>38</v>
      </c>
      <c r="Q196" s="277"/>
      <c r="R196" s="228"/>
      <c r="S196" s="229"/>
      <c r="T196" s="311"/>
    </row>
    <row r="197" spans="1:20" s="312" customFormat="1" ht="32.1" customHeight="1">
      <c r="A197" s="514" t="s">
        <v>3390</v>
      </c>
      <c r="B197" s="515" t="s">
        <v>3391</v>
      </c>
      <c r="C197" s="515" t="s">
        <v>3392</v>
      </c>
      <c r="D197" s="384">
        <v>240</v>
      </c>
      <c r="E197" s="277" t="s">
        <v>38</v>
      </c>
      <c r="F197" s="277" t="s">
        <v>38</v>
      </c>
      <c r="G197" s="277" t="s">
        <v>38</v>
      </c>
      <c r="H197" s="277" t="s">
        <v>38</v>
      </c>
      <c r="I197" s="277" t="s">
        <v>38</v>
      </c>
      <c r="J197" s="277" t="s">
        <v>38</v>
      </c>
      <c r="K197" s="277">
        <v>0</v>
      </c>
      <c r="L197" s="277" t="s">
        <v>38</v>
      </c>
      <c r="M197" s="277" t="s">
        <v>38</v>
      </c>
      <c r="N197" s="277" t="s">
        <v>38</v>
      </c>
      <c r="O197" s="277" t="s">
        <v>38</v>
      </c>
      <c r="P197" s="277" t="s">
        <v>38</v>
      </c>
      <c r="Q197" s="277">
        <f t="shared" ref="Q197:Q259" si="16">AVERAGE(E197:P197)</f>
        <v>0</v>
      </c>
      <c r="R197" s="227" t="str">
        <f t="shared" si="13"/>
        <v>SI</v>
      </c>
      <c r="S197" s="320" t="str">
        <f t="shared" si="15"/>
        <v>Sin Riesgo</v>
      </c>
      <c r="T197" s="311"/>
    </row>
    <row r="198" spans="1:20" s="312" customFormat="1" ht="32.1" customHeight="1">
      <c r="A198" s="514" t="s">
        <v>3390</v>
      </c>
      <c r="B198" s="515" t="s">
        <v>146</v>
      </c>
      <c r="C198" s="515" t="s">
        <v>3393</v>
      </c>
      <c r="D198" s="385">
        <v>155</v>
      </c>
      <c r="E198" s="277" t="s">
        <v>38</v>
      </c>
      <c r="F198" s="277" t="s">
        <v>38</v>
      </c>
      <c r="G198" s="277" t="s">
        <v>38</v>
      </c>
      <c r="H198" s="277" t="s">
        <v>38</v>
      </c>
      <c r="I198" s="277" t="s">
        <v>38</v>
      </c>
      <c r="J198" s="277" t="s">
        <v>38</v>
      </c>
      <c r="K198" s="277">
        <v>0</v>
      </c>
      <c r="L198" s="277" t="s">
        <v>38</v>
      </c>
      <c r="M198" s="277" t="s">
        <v>38</v>
      </c>
      <c r="N198" s="277" t="s">
        <v>38</v>
      </c>
      <c r="O198" s="277" t="s">
        <v>38</v>
      </c>
      <c r="P198" s="277" t="s">
        <v>38</v>
      </c>
      <c r="Q198" s="277">
        <f t="shared" si="16"/>
        <v>0</v>
      </c>
      <c r="R198" s="228" t="str">
        <f t="shared" si="13"/>
        <v>SI</v>
      </c>
      <c r="S198" s="229" t="str">
        <f t="shared" si="15"/>
        <v>Sin Riesgo</v>
      </c>
      <c r="T198" s="311"/>
    </row>
    <row r="199" spans="1:20" s="312" customFormat="1" ht="32.1" customHeight="1">
      <c r="A199" s="514" t="s">
        <v>3390</v>
      </c>
      <c r="B199" s="515" t="s">
        <v>3394</v>
      </c>
      <c r="C199" s="515" t="s">
        <v>3395</v>
      </c>
      <c r="D199" s="385">
        <v>100</v>
      </c>
      <c r="E199" s="277" t="s">
        <v>38</v>
      </c>
      <c r="F199" s="277" t="s">
        <v>38</v>
      </c>
      <c r="G199" s="277" t="s">
        <v>38</v>
      </c>
      <c r="H199" s="277" t="s">
        <v>38</v>
      </c>
      <c r="I199" s="277" t="s">
        <v>38</v>
      </c>
      <c r="J199" s="277" t="s">
        <v>38</v>
      </c>
      <c r="K199" s="277" t="s">
        <v>38</v>
      </c>
      <c r="L199" s="277" t="s">
        <v>38</v>
      </c>
      <c r="M199" s="277" t="s">
        <v>38</v>
      </c>
      <c r="N199" s="277" t="s">
        <v>38</v>
      </c>
      <c r="O199" s="277" t="s">
        <v>38</v>
      </c>
      <c r="P199" s="277">
        <v>73.5</v>
      </c>
      <c r="Q199" s="277">
        <f t="shared" si="16"/>
        <v>73.5</v>
      </c>
      <c r="R199" s="228" t="str">
        <f t="shared" si="13"/>
        <v>NO</v>
      </c>
      <c r="S199" s="229" t="str">
        <f t="shared" si="15"/>
        <v>Alto</v>
      </c>
      <c r="T199" s="311"/>
    </row>
    <row r="200" spans="1:20" s="312" customFormat="1" ht="32.1" customHeight="1">
      <c r="A200" s="514" t="s">
        <v>3390</v>
      </c>
      <c r="B200" s="515" t="s">
        <v>3396</v>
      </c>
      <c r="C200" s="515" t="s">
        <v>3397</v>
      </c>
      <c r="D200" s="385">
        <v>100</v>
      </c>
      <c r="E200" s="277" t="s">
        <v>38</v>
      </c>
      <c r="F200" s="277" t="s">
        <v>38</v>
      </c>
      <c r="G200" s="277" t="s">
        <v>38</v>
      </c>
      <c r="H200" s="277" t="s">
        <v>38</v>
      </c>
      <c r="I200" s="277" t="s">
        <v>38</v>
      </c>
      <c r="J200" s="277" t="s">
        <v>38</v>
      </c>
      <c r="K200" s="277" t="s">
        <v>38</v>
      </c>
      <c r="L200" s="277">
        <v>2.7</v>
      </c>
      <c r="M200" s="277" t="s">
        <v>38</v>
      </c>
      <c r="N200" s="277" t="s">
        <v>38</v>
      </c>
      <c r="O200" s="277" t="s">
        <v>38</v>
      </c>
      <c r="P200" s="277" t="s">
        <v>38</v>
      </c>
      <c r="Q200" s="277">
        <f t="shared" si="16"/>
        <v>2.7</v>
      </c>
      <c r="R200" s="228" t="str">
        <f t="shared" si="13"/>
        <v>SI</v>
      </c>
      <c r="S200" s="229" t="str">
        <f t="shared" si="15"/>
        <v>Sin Riesgo</v>
      </c>
      <c r="T200" s="311"/>
    </row>
    <row r="201" spans="1:20" s="312" customFormat="1" ht="32.1" customHeight="1">
      <c r="A201" s="514" t="s">
        <v>3390</v>
      </c>
      <c r="B201" s="515" t="s">
        <v>3398</v>
      </c>
      <c r="C201" s="515" t="s">
        <v>3399</v>
      </c>
      <c r="D201" s="385">
        <v>650</v>
      </c>
      <c r="E201" s="277" t="s">
        <v>38</v>
      </c>
      <c r="F201" s="277" t="s">
        <v>38</v>
      </c>
      <c r="G201" s="277" t="s">
        <v>38</v>
      </c>
      <c r="H201" s="277" t="s">
        <v>38</v>
      </c>
      <c r="I201" s="277" t="s">
        <v>38</v>
      </c>
      <c r="J201" s="277" t="s">
        <v>38</v>
      </c>
      <c r="K201" s="277" t="s">
        <v>38</v>
      </c>
      <c r="L201" s="277">
        <v>0</v>
      </c>
      <c r="M201" s="277" t="s">
        <v>38</v>
      </c>
      <c r="N201" s="277" t="s">
        <v>38</v>
      </c>
      <c r="O201" s="277" t="s">
        <v>38</v>
      </c>
      <c r="P201" s="277" t="s">
        <v>38</v>
      </c>
      <c r="Q201" s="277">
        <f t="shared" si="16"/>
        <v>0</v>
      </c>
      <c r="R201" s="228" t="str">
        <f t="shared" si="13"/>
        <v>SI</v>
      </c>
      <c r="S201" s="229" t="str">
        <f t="shared" si="15"/>
        <v>Sin Riesgo</v>
      </c>
      <c r="T201" s="311"/>
    </row>
    <row r="202" spans="1:20" s="312" customFormat="1" ht="32.1" customHeight="1">
      <c r="A202" s="514" t="s">
        <v>3390</v>
      </c>
      <c r="B202" s="515" t="s">
        <v>3400</v>
      </c>
      <c r="C202" s="515" t="s">
        <v>3401</v>
      </c>
      <c r="D202" s="385">
        <v>120</v>
      </c>
      <c r="E202" s="277" t="s">
        <v>38</v>
      </c>
      <c r="F202" s="277" t="s">
        <v>38</v>
      </c>
      <c r="G202" s="277" t="s">
        <v>38</v>
      </c>
      <c r="H202" s="277" t="s">
        <v>38</v>
      </c>
      <c r="I202" s="277" t="s">
        <v>38</v>
      </c>
      <c r="J202" s="277" t="s">
        <v>38</v>
      </c>
      <c r="K202" s="277" t="s">
        <v>38</v>
      </c>
      <c r="L202" s="277">
        <v>26.5</v>
      </c>
      <c r="M202" s="277" t="s">
        <v>38</v>
      </c>
      <c r="N202" s="277" t="s">
        <v>38</v>
      </c>
      <c r="O202" s="277" t="s">
        <v>38</v>
      </c>
      <c r="P202" s="277" t="s">
        <v>38</v>
      </c>
      <c r="Q202" s="277">
        <f t="shared" si="16"/>
        <v>26.5</v>
      </c>
      <c r="R202" s="228" t="str">
        <f t="shared" si="13"/>
        <v>NO</v>
      </c>
      <c r="S202" s="229" t="str">
        <f t="shared" si="15"/>
        <v>Medio</v>
      </c>
      <c r="T202" s="311"/>
    </row>
    <row r="203" spans="1:20" s="312" customFormat="1" ht="32.1" customHeight="1">
      <c r="A203" s="514" t="s">
        <v>3390</v>
      </c>
      <c r="B203" s="515" t="s">
        <v>293</v>
      </c>
      <c r="C203" s="515" t="s">
        <v>3402</v>
      </c>
      <c r="D203" s="385">
        <v>120</v>
      </c>
      <c r="E203" s="277" t="s">
        <v>38</v>
      </c>
      <c r="F203" s="277" t="s">
        <v>38</v>
      </c>
      <c r="G203" s="277" t="s">
        <v>38</v>
      </c>
      <c r="H203" s="277" t="s">
        <v>38</v>
      </c>
      <c r="I203" s="277" t="s">
        <v>38</v>
      </c>
      <c r="J203" s="277" t="s">
        <v>38</v>
      </c>
      <c r="K203" s="277" t="s">
        <v>38</v>
      </c>
      <c r="L203" s="277">
        <v>0</v>
      </c>
      <c r="M203" s="277" t="s">
        <v>38</v>
      </c>
      <c r="N203" s="277" t="s">
        <v>38</v>
      </c>
      <c r="O203" s="277" t="s">
        <v>38</v>
      </c>
      <c r="P203" s="277" t="s">
        <v>38</v>
      </c>
      <c r="Q203" s="277">
        <f t="shared" si="16"/>
        <v>0</v>
      </c>
      <c r="R203" s="228" t="str">
        <f t="shared" si="13"/>
        <v>SI</v>
      </c>
      <c r="S203" s="229" t="str">
        <f t="shared" si="15"/>
        <v>Sin Riesgo</v>
      </c>
      <c r="T203" s="311"/>
    </row>
    <row r="204" spans="1:20" s="312" customFormat="1" ht="32.1" customHeight="1">
      <c r="A204" s="514" t="s">
        <v>3390</v>
      </c>
      <c r="B204" s="515" t="s">
        <v>667</v>
      </c>
      <c r="C204" s="515" t="s">
        <v>3403</v>
      </c>
      <c r="D204" s="461">
        <v>47</v>
      </c>
      <c r="E204" s="277" t="s">
        <v>38</v>
      </c>
      <c r="F204" s="277" t="s">
        <v>38</v>
      </c>
      <c r="G204" s="277" t="s">
        <v>38</v>
      </c>
      <c r="H204" s="277" t="s">
        <v>38</v>
      </c>
      <c r="I204" s="277" t="s">
        <v>38</v>
      </c>
      <c r="J204" s="277">
        <v>26.5</v>
      </c>
      <c r="K204" s="277" t="s">
        <v>38</v>
      </c>
      <c r="L204" s="277" t="s">
        <v>38</v>
      </c>
      <c r="M204" s="277" t="s">
        <v>38</v>
      </c>
      <c r="N204" s="277" t="s">
        <v>38</v>
      </c>
      <c r="O204" s="277" t="s">
        <v>38</v>
      </c>
      <c r="P204" s="277" t="s">
        <v>38</v>
      </c>
      <c r="Q204" s="277">
        <f t="shared" si="16"/>
        <v>26.5</v>
      </c>
      <c r="R204" s="228" t="str">
        <f t="shared" si="13"/>
        <v>NO</v>
      </c>
      <c r="S204" s="229" t="str">
        <f t="shared" si="15"/>
        <v>Medio</v>
      </c>
      <c r="T204" s="311"/>
    </row>
    <row r="205" spans="1:20" s="312" customFormat="1" ht="32.1" customHeight="1">
      <c r="A205" s="514" t="s">
        <v>3390</v>
      </c>
      <c r="B205" s="515" t="s">
        <v>3404</v>
      </c>
      <c r="C205" s="515" t="s">
        <v>3405</v>
      </c>
      <c r="D205" s="385">
        <v>125</v>
      </c>
      <c r="E205" s="277" t="s">
        <v>38</v>
      </c>
      <c r="F205" s="277" t="s">
        <v>38</v>
      </c>
      <c r="G205" s="277" t="s">
        <v>38</v>
      </c>
      <c r="H205" s="277" t="s">
        <v>38</v>
      </c>
      <c r="I205" s="277" t="s">
        <v>38</v>
      </c>
      <c r="J205" s="277" t="s">
        <v>38</v>
      </c>
      <c r="K205" s="277">
        <v>26.6</v>
      </c>
      <c r="L205" s="277" t="s">
        <v>38</v>
      </c>
      <c r="M205" s="277" t="s">
        <v>38</v>
      </c>
      <c r="N205" s="277" t="s">
        <v>38</v>
      </c>
      <c r="O205" s="277" t="s">
        <v>38</v>
      </c>
      <c r="P205" s="277" t="s">
        <v>38</v>
      </c>
      <c r="Q205" s="277">
        <f t="shared" si="16"/>
        <v>26.6</v>
      </c>
      <c r="R205" s="228" t="str">
        <f t="shared" si="13"/>
        <v>NO</v>
      </c>
      <c r="S205" s="229" t="str">
        <f t="shared" si="15"/>
        <v>Medio</v>
      </c>
      <c r="T205" s="311"/>
    </row>
    <row r="206" spans="1:20" s="312" customFormat="1" ht="32.1" customHeight="1">
      <c r="A206" s="514" t="s">
        <v>3390</v>
      </c>
      <c r="B206" s="515" t="s">
        <v>657</v>
      </c>
      <c r="C206" s="515" t="s">
        <v>3406</v>
      </c>
      <c r="D206" s="385">
        <v>93</v>
      </c>
      <c r="E206" s="277" t="s">
        <v>38</v>
      </c>
      <c r="F206" s="277" t="s">
        <v>38</v>
      </c>
      <c r="G206" s="277" t="s">
        <v>38</v>
      </c>
      <c r="H206" s="277" t="s">
        <v>38</v>
      </c>
      <c r="I206" s="277" t="s">
        <v>38</v>
      </c>
      <c r="J206" s="277" t="s">
        <v>38</v>
      </c>
      <c r="K206" s="277">
        <v>2.7</v>
      </c>
      <c r="L206" s="277" t="s">
        <v>38</v>
      </c>
      <c r="M206" s="277" t="s">
        <v>38</v>
      </c>
      <c r="N206" s="277" t="s">
        <v>38</v>
      </c>
      <c r="O206" s="277" t="s">
        <v>38</v>
      </c>
      <c r="P206" s="277" t="s">
        <v>38</v>
      </c>
      <c r="Q206" s="277">
        <f t="shared" si="16"/>
        <v>2.7</v>
      </c>
      <c r="R206" s="228" t="str">
        <f t="shared" si="13"/>
        <v>SI</v>
      </c>
      <c r="S206" s="229" t="str">
        <f t="shared" si="15"/>
        <v>Sin Riesgo</v>
      </c>
      <c r="T206" s="311"/>
    </row>
    <row r="207" spans="1:20" s="312" customFormat="1" ht="32.1" customHeight="1">
      <c r="A207" s="514" t="s">
        <v>3390</v>
      </c>
      <c r="B207" s="515" t="s">
        <v>3407</v>
      </c>
      <c r="C207" s="515" t="s">
        <v>3408</v>
      </c>
      <c r="D207" s="461">
        <v>50</v>
      </c>
      <c r="E207" s="277" t="s">
        <v>38</v>
      </c>
      <c r="F207" s="277" t="s">
        <v>38</v>
      </c>
      <c r="G207" s="277" t="s">
        <v>38</v>
      </c>
      <c r="H207" s="277" t="s">
        <v>38</v>
      </c>
      <c r="I207" s="277" t="s">
        <v>38</v>
      </c>
      <c r="J207" s="277" t="s">
        <v>38</v>
      </c>
      <c r="K207" s="277">
        <v>2.7</v>
      </c>
      <c r="L207" s="277" t="s">
        <v>38</v>
      </c>
      <c r="M207" s="277" t="s">
        <v>38</v>
      </c>
      <c r="N207" s="277" t="s">
        <v>38</v>
      </c>
      <c r="O207" s="277" t="s">
        <v>38</v>
      </c>
      <c r="P207" s="277" t="s">
        <v>38</v>
      </c>
      <c r="Q207" s="277">
        <f t="shared" si="16"/>
        <v>2.7</v>
      </c>
      <c r="R207" s="228" t="str">
        <f t="shared" si="13"/>
        <v>SI</v>
      </c>
      <c r="S207" s="229" t="str">
        <f t="shared" si="15"/>
        <v>Sin Riesgo</v>
      </c>
      <c r="T207" s="311"/>
    </row>
    <row r="208" spans="1:20" s="312" customFormat="1" ht="32.1" customHeight="1">
      <c r="A208" s="514" t="s">
        <v>3390</v>
      </c>
      <c r="B208" s="515" t="s">
        <v>3409</v>
      </c>
      <c r="C208" s="515" t="s">
        <v>3410</v>
      </c>
      <c r="D208" s="385">
        <v>183</v>
      </c>
      <c r="E208" s="277" t="s">
        <v>38</v>
      </c>
      <c r="F208" s="277" t="s">
        <v>38</v>
      </c>
      <c r="G208" s="277" t="s">
        <v>38</v>
      </c>
      <c r="H208" s="277" t="s">
        <v>38</v>
      </c>
      <c r="I208" s="277" t="s">
        <v>38</v>
      </c>
      <c r="J208" s="277" t="s">
        <v>38</v>
      </c>
      <c r="K208" s="277">
        <v>0</v>
      </c>
      <c r="L208" s="277" t="s">
        <v>38</v>
      </c>
      <c r="M208" s="277" t="s">
        <v>38</v>
      </c>
      <c r="N208" s="277" t="s">
        <v>38</v>
      </c>
      <c r="O208" s="277" t="s">
        <v>38</v>
      </c>
      <c r="P208" s="277" t="s">
        <v>38</v>
      </c>
      <c r="Q208" s="277">
        <f t="shared" si="16"/>
        <v>0</v>
      </c>
      <c r="R208" s="228" t="str">
        <f t="shared" si="13"/>
        <v>SI</v>
      </c>
      <c r="S208" s="229" t="str">
        <f t="shared" si="15"/>
        <v>Sin Riesgo</v>
      </c>
      <c r="T208" s="311"/>
    </row>
    <row r="209" spans="1:20" s="312" customFormat="1" ht="32.1" customHeight="1">
      <c r="A209" s="514" t="s">
        <v>3390</v>
      </c>
      <c r="B209" s="515" t="s">
        <v>3411</v>
      </c>
      <c r="C209" s="515" t="s">
        <v>3412</v>
      </c>
      <c r="D209" s="385">
        <v>765</v>
      </c>
      <c r="E209" s="277" t="s">
        <v>38</v>
      </c>
      <c r="F209" s="277" t="s">
        <v>38</v>
      </c>
      <c r="G209" s="277" t="s">
        <v>38</v>
      </c>
      <c r="H209" s="277" t="s">
        <v>38</v>
      </c>
      <c r="I209" s="277" t="s">
        <v>38</v>
      </c>
      <c r="J209" s="277" t="s">
        <v>38</v>
      </c>
      <c r="K209" s="277" t="s">
        <v>38</v>
      </c>
      <c r="L209" s="277">
        <v>53.1</v>
      </c>
      <c r="M209" s="277" t="s">
        <v>38</v>
      </c>
      <c r="N209" s="277" t="s">
        <v>38</v>
      </c>
      <c r="O209" s="277" t="s">
        <v>38</v>
      </c>
      <c r="P209" s="277" t="s">
        <v>38</v>
      </c>
      <c r="Q209" s="277">
        <f t="shared" si="16"/>
        <v>53.1</v>
      </c>
      <c r="R209" s="228" t="str">
        <f t="shared" si="13"/>
        <v>NO</v>
      </c>
      <c r="S209" s="229" t="str">
        <f t="shared" si="15"/>
        <v>Alto</v>
      </c>
      <c r="T209" s="311"/>
    </row>
    <row r="210" spans="1:20" s="312" customFormat="1" ht="32.1" customHeight="1">
      <c r="A210" s="514" t="s">
        <v>3390</v>
      </c>
      <c r="B210" s="515" t="s">
        <v>3413</v>
      </c>
      <c r="C210" s="515" t="s">
        <v>3414</v>
      </c>
      <c r="D210" s="461">
        <v>240</v>
      </c>
      <c r="E210" s="277" t="s">
        <v>38</v>
      </c>
      <c r="F210" s="277" t="s">
        <v>38</v>
      </c>
      <c r="G210" s="277" t="s">
        <v>38</v>
      </c>
      <c r="H210" s="277" t="s">
        <v>38</v>
      </c>
      <c r="I210" s="277" t="s">
        <v>38</v>
      </c>
      <c r="J210" s="277" t="s">
        <v>38</v>
      </c>
      <c r="K210" s="277" t="s">
        <v>38</v>
      </c>
      <c r="L210" s="277" t="s">
        <v>38</v>
      </c>
      <c r="M210" s="277" t="s">
        <v>38</v>
      </c>
      <c r="N210" s="277" t="s">
        <v>38</v>
      </c>
      <c r="O210" s="277" t="s">
        <v>38</v>
      </c>
      <c r="P210" s="277">
        <v>97.3</v>
      </c>
      <c r="Q210" s="277">
        <f t="shared" si="16"/>
        <v>97.3</v>
      </c>
      <c r="R210" s="228" t="str">
        <f t="shared" si="13"/>
        <v>NO</v>
      </c>
      <c r="S210" s="229" t="str">
        <f t="shared" si="15"/>
        <v>Inviable Sanitariamente</v>
      </c>
      <c r="T210" s="311"/>
    </row>
    <row r="211" spans="1:20" s="312" customFormat="1" ht="45">
      <c r="A211" s="514" t="s">
        <v>3390</v>
      </c>
      <c r="B211" s="515" t="s">
        <v>3415</v>
      </c>
      <c r="C211" s="515" t="s">
        <v>3416</v>
      </c>
      <c r="D211" s="385">
        <v>245</v>
      </c>
      <c r="E211" s="277" t="s">
        <v>38</v>
      </c>
      <c r="F211" s="277" t="s">
        <v>38</v>
      </c>
      <c r="G211" s="277" t="s">
        <v>38</v>
      </c>
      <c r="H211" s="277" t="s">
        <v>38</v>
      </c>
      <c r="I211" s="277" t="s">
        <v>38</v>
      </c>
      <c r="J211" s="277" t="s">
        <v>38</v>
      </c>
      <c r="K211" s="277" t="s">
        <v>38</v>
      </c>
      <c r="L211" s="277" t="s">
        <v>38</v>
      </c>
      <c r="M211" s="277" t="s">
        <v>38</v>
      </c>
      <c r="N211" s="277">
        <v>70.8</v>
      </c>
      <c r="O211" s="277" t="s">
        <v>38</v>
      </c>
      <c r="P211" s="277" t="s">
        <v>38</v>
      </c>
      <c r="Q211" s="277">
        <f t="shared" si="16"/>
        <v>70.8</v>
      </c>
      <c r="R211" s="228" t="str">
        <f t="shared" si="13"/>
        <v>NO</v>
      </c>
      <c r="S211" s="229" t="str">
        <f t="shared" si="15"/>
        <v>Alto</v>
      </c>
      <c r="T211" s="311"/>
    </row>
    <row r="212" spans="1:20" s="312" customFormat="1" ht="45">
      <c r="A212" s="514" t="s">
        <v>3390</v>
      </c>
      <c r="B212" s="515" t="s">
        <v>3417</v>
      </c>
      <c r="C212" s="515" t="s">
        <v>3418</v>
      </c>
      <c r="D212" s="385">
        <v>180</v>
      </c>
      <c r="E212" s="277" t="s">
        <v>38</v>
      </c>
      <c r="F212" s="277" t="s">
        <v>38</v>
      </c>
      <c r="G212" s="277" t="s">
        <v>38</v>
      </c>
      <c r="H212" s="277" t="s">
        <v>38</v>
      </c>
      <c r="I212" s="277" t="s">
        <v>38</v>
      </c>
      <c r="J212" s="277" t="s">
        <v>38</v>
      </c>
      <c r="K212" s="277" t="s">
        <v>38</v>
      </c>
      <c r="L212" s="277" t="s">
        <v>38</v>
      </c>
      <c r="M212" s="277" t="s">
        <v>38</v>
      </c>
      <c r="N212" s="277" t="s">
        <v>38</v>
      </c>
      <c r="O212" s="277" t="s">
        <v>38</v>
      </c>
      <c r="P212" s="277">
        <v>97.3</v>
      </c>
      <c r="Q212" s="277">
        <f t="shared" si="16"/>
        <v>97.3</v>
      </c>
      <c r="R212" s="228" t="str">
        <f t="shared" si="13"/>
        <v>NO</v>
      </c>
      <c r="S212" s="229" t="str">
        <f t="shared" si="15"/>
        <v>Inviable Sanitariamente</v>
      </c>
      <c r="T212" s="311"/>
    </row>
    <row r="213" spans="1:20" s="312" customFormat="1" ht="32.1" customHeight="1">
      <c r="A213" s="514" t="s">
        <v>3390</v>
      </c>
      <c r="B213" s="515" t="s">
        <v>3314</v>
      </c>
      <c r="C213" s="515" t="s">
        <v>3419</v>
      </c>
      <c r="D213" s="385">
        <v>111</v>
      </c>
      <c r="E213" s="277" t="s">
        <v>38</v>
      </c>
      <c r="F213" s="277" t="s">
        <v>38</v>
      </c>
      <c r="G213" s="277" t="s">
        <v>38</v>
      </c>
      <c r="H213" s="277" t="s">
        <v>38</v>
      </c>
      <c r="I213" s="277" t="s">
        <v>38</v>
      </c>
      <c r="J213" s="277" t="s">
        <v>38</v>
      </c>
      <c r="K213" s="277" t="s">
        <v>38</v>
      </c>
      <c r="L213" s="277" t="s">
        <v>38</v>
      </c>
      <c r="M213" s="277" t="s">
        <v>38</v>
      </c>
      <c r="N213" s="277">
        <v>97.3</v>
      </c>
      <c r="O213" s="277" t="s">
        <v>38</v>
      </c>
      <c r="P213" s="277" t="s">
        <v>38</v>
      </c>
      <c r="Q213" s="277">
        <f t="shared" si="16"/>
        <v>97.3</v>
      </c>
      <c r="R213" s="228" t="str">
        <f t="shared" si="13"/>
        <v>NO</v>
      </c>
      <c r="S213" s="229" t="str">
        <f t="shared" si="15"/>
        <v>Inviable Sanitariamente</v>
      </c>
      <c r="T213" s="311"/>
    </row>
    <row r="214" spans="1:20" s="312" customFormat="1" ht="32.1" customHeight="1">
      <c r="A214" s="514" t="s">
        <v>3390</v>
      </c>
      <c r="B214" s="515" t="s">
        <v>121</v>
      </c>
      <c r="C214" s="515" t="s">
        <v>3420</v>
      </c>
      <c r="D214" s="385">
        <v>108</v>
      </c>
      <c r="E214" s="277" t="s">
        <v>38</v>
      </c>
      <c r="F214" s="277" t="s">
        <v>38</v>
      </c>
      <c r="G214" s="277" t="s">
        <v>38</v>
      </c>
      <c r="H214" s="277" t="s">
        <v>38</v>
      </c>
      <c r="I214" s="277" t="s">
        <v>38</v>
      </c>
      <c r="J214" s="277" t="s">
        <v>38</v>
      </c>
      <c r="K214" s="277" t="s">
        <v>38</v>
      </c>
      <c r="L214" s="277" t="s">
        <v>38</v>
      </c>
      <c r="M214" s="277" t="s">
        <v>38</v>
      </c>
      <c r="N214" s="277">
        <v>97.3</v>
      </c>
      <c r="O214" s="277" t="s">
        <v>38</v>
      </c>
      <c r="P214" s="277" t="s">
        <v>38</v>
      </c>
      <c r="Q214" s="277">
        <f t="shared" si="16"/>
        <v>97.3</v>
      </c>
      <c r="R214" s="228" t="str">
        <f t="shared" si="13"/>
        <v>NO</v>
      </c>
      <c r="S214" s="229" t="str">
        <f t="shared" si="15"/>
        <v>Inviable Sanitariamente</v>
      </c>
      <c r="T214" s="311"/>
    </row>
    <row r="215" spans="1:20" s="312" customFormat="1" ht="32.1" customHeight="1">
      <c r="A215" s="514" t="s">
        <v>3390</v>
      </c>
      <c r="B215" s="515" t="s">
        <v>274</v>
      </c>
      <c r="C215" s="515" t="s">
        <v>3421</v>
      </c>
      <c r="D215" s="385">
        <v>81</v>
      </c>
      <c r="E215" s="277" t="s">
        <v>38</v>
      </c>
      <c r="F215" s="277" t="s">
        <v>38</v>
      </c>
      <c r="G215" s="277" t="s">
        <v>38</v>
      </c>
      <c r="H215" s="277" t="s">
        <v>38</v>
      </c>
      <c r="I215" s="277" t="s">
        <v>38</v>
      </c>
      <c r="J215" s="277" t="s">
        <v>38</v>
      </c>
      <c r="K215" s="277" t="s">
        <v>38</v>
      </c>
      <c r="L215" s="277" t="s">
        <v>38</v>
      </c>
      <c r="M215" s="277" t="s">
        <v>38</v>
      </c>
      <c r="N215" s="277">
        <v>97.3</v>
      </c>
      <c r="O215" s="277" t="s">
        <v>38</v>
      </c>
      <c r="P215" s="277" t="s">
        <v>38</v>
      </c>
      <c r="Q215" s="277">
        <f t="shared" ref="Q215:Q224" si="17">AVERAGE(E215:P215)</f>
        <v>97.3</v>
      </c>
      <c r="R215" s="228" t="str">
        <f t="shared" ref="R215:R224" si="18">IF(Q215&lt;5,"SI","NO")</f>
        <v>NO</v>
      </c>
      <c r="S215" s="229" t="str">
        <f t="shared" ref="S215:S224" si="19">IF(Q215&lt;5,"Sin Riesgo",IF(Q215 &lt;=14,"Bajo",IF(Q215&lt;=35,"Medio",IF(Q215&lt;=80,"Alto","Inviable Sanitariamente"))))</f>
        <v>Inviable Sanitariamente</v>
      </c>
      <c r="T215" s="311"/>
    </row>
    <row r="216" spans="1:20" s="312" customFormat="1" ht="32.1" customHeight="1">
      <c r="A216" s="514" t="s">
        <v>3390</v>
      </c>
      <c r="B216" s="524" t="s">
        <v>3422</v>
      </c>
      <c r="C216" s="525" t="s">
        <v>3423</v>
      </c>
      <c r="D216" s="494">
        <v>25</v>
      </c>
      <c r="E216" s="277" t="s">
        <v>38</v>
      </c>
      <c r="F216" s="277" t="s">
        <v>38</v>
      </c>
      <c r="G216" s="277" t="s">
        <v>38</v>
      </c>
      <c r="H216" s="277" t="s">
        <v>38</v>
      </c>
      <c r="I216" s="277" t="s">
        <v>38</v>
      </c>
      <c r="J216" s="277" t="s">
        <v>38</v>
      </c>
      <c r="K216" s="277">
        <v>0</v>
      </c>
      <c r="L216" s="277" t="s">
        <v>38</v>
      </c>
      <c r="M216" s="277" t="s">
        <v>38</v>
      </c>
      <c r="N216" s="277" t="s">
        <v>38</v>
      </c>
      <c r="O216" s="277" t="s">
        <v>38</v>
      </c>
      <c r="P216" s="277" t="s">
        <v>38</v>
      </c>
      <c r="Q216" s="277">
        <f t="shared" si="17"/>
        <v>0</v>
      </c>
      <c r="R216" s="228" t="str">
        <f t="shared" si="18"/>
        <v>SI</v>
      </c>
      <c r="S216" s="229" t="str">
        <f t="shared" si="19"/>
        <v>Sin Riesgo</v>
      </c>
      <c r="T216" s="311"/>
    </row>
    <row r="217" spans="1:20" s="312" customFormat="1" ht="32.1" customHeight="1">
      <c r="A217" s="514" t="s">
        <v>3390</v>
      </c>
      <c r="B217" s="515" t="s">
        <v>1676</v>
      </c>
      <c r="C217" s="515" t="s">
        <v>3424</v>
      </c>
      <c r="D217" s="385">
        <v>142</v>
      </c>
      <c r="E217" s="277" t="s">
        <v>38</v>
      </c>
      <c r="F217" s="277" t="s">
        <v>38</v>
      </c>
      <c r="G217" s="277" t="s">
        <v>38</v>
      </c>
      <c r="H217" s="277" t="s">
        <v>38</v>
      </c>
      <c r="I217" s="277" t="s">
        <v>38</v>
      </c>
      <c r="J217" s="277" t="s">
        <v>38</v>
      </c>
      <c r="K217" s="277">
        <v>26.6</v>
      </c>
      <c r="L217" s="277" t="s">
        <v>38</v>
      </c>
      <c r="M217" s="277" t="s">
        <v>38</v>
      </c>
      <c r="N217" s="277" t="s">
        <v>38</v>
      </c>
      <c r="O217" s="277" t="s">
        <v>38</v>
      </c>
      <c r="P217" s="277" t="s">
        <v>38</v>
      </c>
      <c r="Q217" s="277">
        <f t="shared" si="17"/>
        <v>26.6</v>
      </c>
      <c r="R217" s="228" t="str">
        <f t="shared" si="18"/>
        <v>NO</v>
      </c>
      <c r="S217" s="229" t="str">
        <f t="shared" si="19"/>
        <v>Medio</v>
      </c>
      <c r="T217" s="311"/>
    </row>
    <row r="218" spans="1:20" s="312" customFormat="1" ht="32.1" customHeight="1">
      <c r="A218" s="514" t="s">
        <v>3390</v>
      </c>
      <c r="B218" s="515" t="s">
        <v>3425</v>
      </c>
      <c r="C218" s="515" t="s">
        <v>3426</v>
      </c>
      <c r="D218" s="385">
        <v>30</v>
      </c>
      <c r="E218" s="277" t="s">
        <v>38</v>
      </c>
      <c r="F218" s="277" t="s">
        <v>38</v>
      </c>
      <c r="G218" s="277" t="s">
        <v>38</v>
      </c>
      <c r="H218" s="277" t="s">
        <v>38</v>
      </c>
      <c r="I218" s="277" t="s">
        <v>38</v>
      </c>
      <c r="J218" s="277" t="s">
        <v>38</v>
      </c>
      <c r="K218" s="277" t="s">
        <v>38</v>
      </c>
      <c r="L218" s="277" t="s">
        <v>38</v>
      </c>
      <c r="M218" s="277" t="s">
        <v>38</v>
      </c>
      <c r="N218" s="277" t="s">
        <v>38</v>
      </c>
      <c r="O218" s="277" t="s">
        <v>38</v>
      </c>
      <c r="P218" s="277">
        <v>97.3</v>
      </c>
      <c r="Q218" s="277">
        <f t="shared" si="17"/>
        <v>97.3</v>
      </c>
      <c r="R218" s="228" t="str">
        <f t="shared" si="18"/>
        <v>NO</v>
      </c>
      <c r="S218" s="229" t="str">
        <f t="shared" si="19"/>
        <v>Inviable Sanitariamente</v>
      </c>
      <c r="T218" s="311"/>
    </row>
    <row r="219" spans="1:20" s="312" customFormat="1" ht="32.1" customHeight="1">
      <c r="A219" s="514" t="s">
        <v>3390</v>
      </c>
      <c r="B219" s="515" t="s">
        <v>3427</v>
      </c>
      <c r="C219" s="515" t="s">
        <v>3428</v>
      </c>
      <c r="D219" s="385">
        <v>260</v>
      </c>
      <c r="E219" s="277" t="s">
        <v>38</v>
      </c>
      <c r="F219" s="277" t="s">
        <v>38</v>
      </c>
      <c r="G219" s="277" t="s">
        <v>38</v>
      </c>
      <c r="H219" s="277" t="s">
        <v>38</v>
      </c>
      <c r="I219" s="277" t="s">
        <v>38</v>
      </c>
      <c r="J219" s="277" t="s">
        <v>38</v>
      </c>
      <c r="K219" s="277" t="s">
        <v>38</v>
      </c>
      <c r="L219" s="277" t="s">
        <v>38</v>
      </c>
      <c r="M219" s="277" t="s">
        <v>38</v>
      </c>
      <c r="N219" s="277">
        <v>97.3</v>
      </c>
      <c r="O219" s="277" t="s">
        <v>38</v>
      </c>
      <c r="P219" s="277" t="s">
        <v>38</v>
      </c>
      <c r="Q219" s="277">
        <f t="shared" si="17"/>
        <v>97.3</v>
      </c>
      <c r="R219" s="228" t="str">
        <f t="shared" si="18"/>
        <v>NO</v>
      </c>
      <c r="S219" s="229" t="str">
        <f t="shared" si="19"/>
        <v>Inviable Sanitariamente</v>
      </c>
      <c r="T219" s="311" t="s">
        <v>3429</v>
      </c>
    </row>
    <row r="220" spans="1:20" s="312" customFormat="1" ht="32.1" customHeight="1">
      <c r="A220" s="514" t="s">
        <v>3390</v>
      </c>
      <c r="B220" s="515" t="s">
        <v>3430</v>
      </c>
      <c r="C220" s="515" t="s">
        <v>3431</v>
      </c>
      <c r="D220" s="385">
        <v>80</v>
      </c>
      <c r="E220" s="277" t="s">
        <v>38</v>
      </c>
      <c r="F220" s="277" t="s">
        <v>38</v>
      </c>
      <c r="G220" s="277" t="s">
        <v>38</v>
      </c>
      <c r="H220" s="277" t="s">
        <v>38</v>
      </c>
      <c r="I220" s="277" t="s">
        <v>38</v>
      </c>
      <c r="J220" s="277" t="s">
        <v>38</v>
      </c>
      <c r="K220" s="277" t="s">
        <v>38</v>
      </c>
      <c r="L220" s="277" t="s">
        <v>38</v>
      </c>
      <c r="M220" s="277" t="s">
        <v>38</v>
      </c>
      <c r="N220" s="277" t="s">
        <v>38</v>
      </c>
      <c r="O220" s="277" t="s">
        <v>38</v>
      </c>
      <c r="P220" s="277">
        <v>70.8</v>
      </c>
      <c r="Q220" s="277">
        <f t="shared" si="17"/>
        <v>70.8</v>
      </c>
      <c r="R220" s="228" t="str">
        <f t="shared" si="18"/>
        <v>NO</v>
      </c>
      <c r="S220" s="229" t="str">
        <f t="shared" si="19"/>
        <v>Alto</v>
      </c>
      <c r="T220" s="311"/>
    </row>
    <row r="221" spans="1:20" s="312" customFormat="1" ht="32.1" customHeight="1">
      <c r="A221" s="514" t="s">
        <v>3390</v>
      </c>
      <c r="B221" s="515" t="s">
        <v>3432</v>
      </c>
      <c r="C221" s="515" t="s">
        <v>3433</v>
      </c>
      <c r="D221" s="385">
        <v>132</v>
      </c>
      <c r="E221" s="277" t="s">
        <v>38</v>
      </c>
      <c r="F221" s="277" t="s">
        <v>38</v>
      </c>
      <c r="G221" s="277" t="s">
        <v>38</v>
      </c>
      <c r="H221" s="277" t="s">
        <v>38</v>
      </c>
      <c r="I221" s="277" t="s">
        <v>38</v>
      </c>
      <c r="J221" s="277" t="s">
        <v>38</v>
      </c>
      <c r="K221" s="277" t="s">
        <v>38</v>
      </c>
      <c r="L221" s="277">
        <v>2.7</v>
      </c>
      <c r="M221" s="277" t="s">
        <v>38</v>
      </c>
      <c r="N221" s="277" t="s">
        <v>38</v>
      </c>
      <c r="O221" s="277" t="s">
        <v>38</v>
      </c>
      <c r="P221" s="277" t="s">
        <v>38</v>
      </c>
      <c r="Q221" s="277">
        <f t="shared" si="17"/>
        <v>2.7</v>
      </c>
      <c r="R221" s="228" t="str">
        <f t="shared" si="18"/>
        <v>SI</v>
      </c>
      <c r="S221" s="229" t="str">
        <f t="shared" si="19"/>
        <v>Sin Riesgo</v>
      </c>
      <c r="T221" s="311"/>
    </row>
    <row r="222" spans="1:20" s="312" customFormat="1" ht="32.1" customHeight="1">
      <c r="A222" s="514" t="s">
        <v>3390</v>
      </c>
      <c r="B222" s="515" t="s">
        <v>988</v>
      </c>
      <c r="C222" s="515" t="s">
        <v>3434</v>
      </c>
      <c r="D222" s="385">
        <v>116</v>
      </c>
      <c r="E222" s="277" t="s">
        <v>38</v>
      </c>
      <c r="F222" s="277" t="s">
        <v>38</v>
      </c>
      <c r="G222" s="277" t="s">
        <v>38</v>
      </c>
      <c r="H222" s="277" t="s">
        <v>38</v>
      </c>
      <c r="I222" s="277" t="s">
        <v>38</v>
      </c>
      <c r="J222" s="277" t="s">
        <v>38</v>
      </c>
      <c r="K222" s="277" t="s">
        <v>38</v>
      </c>
      <c r="L222" s="277">
        <v>26.6</v>
      </c>
      <c r="M222" s="277" t="s">
        <v>38</v>
      </c>
      <c r="N222" s="277" t="s">
        <v>38</v>
      </c>
      <c r="O222" s="277" t="s">
        <v>38</v>
      </c>
      <c r="P222" s="277" t="s">
        <v>38</v>
      </c>
      <c r="Q222" s="277">
        <f t="shared" si="17"/>
        <v>26.6</v>
      </c>
      <c r="R222" s="228" t="str">
        <f t="shared" si="18"/>
        <v>NO</v>
      </c>
      <c r="S222" s="229" t="str">
        <f t="shared" si="19"/>
        <v>Medio</v>
      </c>
      <c r="T222" s="311"/>
    </row>
    <row r="223" spans="1:20" s="312" customFormat="1" ht="32.1" customHeight="1">
      <c r="A223" s="514" t="s">
        <v>3390</v>
      </c>
      <c r="B223" s="526" t="s">
        <v>3435</v>
      </c>
      <c r="C223" s="525" t="s">
        <v>3423</v>
      </c>
      <c r="D223" s="494">
        <v>91</v>
      </c>
      <c r="E223" s="277" t="s">
        <v>38</v>
      </c>
      <c r="F223" s="277" t="s">
        <v>38</v>
      </c>
      <c r="G223" s="277" t="s">
        <v>38</v>
      </c>
      <c r="H223" s="277" t="s">
        <v>38</v>
      </c>
      <c r="I223" s="277" t="s">
        <v>38</v>
      </c>
      <c r="J223" s="277" t="s">
        <v>38</v>
      </c>
      <c r="K223" s="277">
        <v>0</v>
      </c>
      <c r="L223" s="277" t="s">
        <v>38</v>
      </c>
      <c r="M223" s="277" t="s">
        <v>38</v>
      </c>
      <c r="N223" s="277" t="s">
        <v>38</v>
      </c>
      <c r="O223" s="277" t="s">
        <v>38</v>
      </c>
      <c r="P223" s="277" t="s">
        <v>38</v>
      </c>
      <c r="Q223" s="277">
        <f t="shared" si="17"/>
        <v>0</v>
      </c>
      <c r="R223" s="228" t="str">
        <f t="shared" si="18"/>
        <v>SI</v>
      </c>
      <c r="S223" s="229" t="str">
        <f t="shared" si="19"/>
        <v>Sin Riesgo</v>
      </c>
      <c r="T223" s="311"/>
    </row>
    <row r="224" spans="1:20" s="312" customFormat="1" ht="32.1" customHeight="1">
      <c r="A224" s="514" t="s">
        <v>3390</v>
      </c>
      <c r="B224" s="515" t="s">
        <v>1489</v>
      </c>
      <c r="C224" s="515" t="s">
        <v>3436</v>
      </c>
      <c r="D224" s="385">
        <v>30</v>
      </c>
      <c r="E224" s="277" t="s">
        <v>38</v>
      </c>
      <c r="F224" s="277" t="s">
        <v>38</v>
      </c>
      <c r="G224" s="277" t="s">
        <v>38</v>
      </c>
      <c r="H224" s="277" t="s">
        <v>38</v>
      </c>
      <c r="I224" s="277" t="s">
        <v>38</v>
      </c>
      <c r="J224" s="277" t="s">
        <v>38</v>
      </c>
      <c r="K224" s="277" t="s">
        <v>38</v>
      </c>
      <c r="L224" s="277" t="s">
        <v>38</v>
      </c>
      <c r="M224" s="277" t="s">
        <v>38</v>
      </c>
      <c r="N224" s="277" t="s">
        <v>38</v>
      </c>
      <c r="O224" s="277" t="s">
        <v>38</v>
      </c>
      <c r="P224" s="277">
        <v>70.8</v>
      </c>
      <c r="Q224" s="277">
        <f t="shared" si="17"/>
        <v>70.8</v>
      </c>
      <c r="R224" s="228" t="str">
        <f t="shared" si="18"/>
        <v>NO</v>
      </c>
      <c r="S224" s="229" t="str">
        <f t="shared" si="19"/>
        <v>Alto</v>
      </c>
      <c r="T224" s="311"/>
    </row>
    <row r="225" spans="1:20" s="312" customFormat="1" ht="32.1" customHeight="1">
      <c r="A225" s="514" t="s">
        <v>3390</v>
      </c>
      <c r="B225" s="515" t="s">
        <v>3437</v>
      </c>
      <c r="C225" s="515" t="s">
        <v>3438</v>
      </c>
      <c r="D225" s="385">
        <v>21</v>
      </c>
      <c r="E225" s="277" t="s">
        <v>38</v>
      </c>
      <c r="F225" s="277" t="s">
        <v>38</v>
      </c>
      <c r="G225" s="277" t="s">
        <v>38</v>
      </c>
      <c r="H225" s="277" t="s">
        <v>38</v>
      </c>
      <c r="I225" s="277" t="s">
        <v>38</v>
      </c>
      <c r="J225" s="277" t="s">
        <v>38</v>
      </c>
      <c r="K225" s="277" t="s">
        <v>38</v>
      </c>
      <c r="L225" s="277" t="s">
        <v>38</v>
      </c>
      <c r="M225" s="277" t="s">
        <v>38</v>
      </c>
      <c r="N225" s="277">
        <v>70.8</v>
      </c>
      <c r="O225" s="277" t="s">
        <v>38</v>
      </c>
      <c r="P225" s="277" t="s">
        <v>38</v>
      </c>
      <c r="Q225" s="277">
        <f t="shared" si="16"/>
        <v>70.8</v>
      </c>
      <c r="R225" s="228" t="str">
        <f t="shared" si="13"/>
        <v>NO</v>
      </c>
      <c r="S225" s="229" t="str">
        <f t="shared" si="15"/>
        <v>Alto</v>
      </c>
      <c r="T225" s="311"/>
    </row>
    <row r="226" spans="1:20" s="312" customFormat="1" ht="32.1" customHeight="1">
      <c r="A226" s="514" t="s">
        <v>3390</v>
      </c>
      <c r="B226" s="515" t="s">
        <v>3439</v>
      </c>
      <c r="C226" s="515" t="s">
        <v>3440</v>
      </c>
      <c r="D226" s="385">
        <v>18</v>
      </c>
      <c r="E226" s="277" t="s">
        <v>38</v>
      </c>
      <c r="F226" s="277" t="s">
        <v>38</v>
      </c>
      <c r="G226" s="277" t="s">
        <v>38</v>
      </c>
      <c r="H226" s="277" t="s">
        <v>38</v>
      </c>
      <c r="I226" s="277" t="s">
        <v>38</v>
      </c>
      <c r="J226" s="277" t="s">
        <v>38</v>
      </c>
      <c r="K226" s="277" t="s">
        <v>38</v>
      </c>
      <c r="L226" s="277" t="s">
        <v>38</v>
      </c>
      <c r="M226" s="277" t="s">
        <v>38</v>
      </c>
      <c r="N226" s="277">
        <v>97.3</v>
      </c>
      <c r="O226" s="277" t="s">
        <v>38</v>
      </c>
      <c r="P226" s="277" t="s">
        <v>38</v>
      </c>
      <c r="Q226" s="277">
        <f t="shared" si="16"/>
        <v>97.3</v>
      </c>
      <c r="R226" s="228" t="str">
        <f t="shared" si="13"/>
        <v>NO</v>
      </c>
      <c r="S226" s="229" t="str">
        <f t="shared" si="15"/>
        <v>Inviable Sanitariamente</v>
      </c>
      <c r="T226" s="311"/>
    </row>
    <row r="227" spans="1:20" s="312" customFormat="1" ht="32.1" customHeight="1">
      <c r="A227" s="514" t="s">
        <v>3390</v>
      </c>
      <c r="B227" s="515" t="s">
        <v>3441</v>
      </c>
      <c r="C227" s="515" t="s">
        <v>3442</v>
      </c>
      <c r="D227" s="385">
        <v>150</v>
      </c>
      <c r="E227" s="277" t="s">
        <v>38</v>
      </c>
      <c r="F227" s="277" t="s">
        <v>38</v>
      </c>
      <c r="G227" s="277" t="s">
        <v>38</v>
      </c>
      <c r="H227" s="277" t="s">
        <v>38</v>
      </c>
      <c r="I227" s="277" t="s">
        <v>38</v>
      </c>
      <c r="J227" s="277" t="s">
        <v>38</v>
      </c>
      <c r="K227" s="277" t="s">
        <v>38</v>
      </c>
      <c r="L227" s="277">
        <v>0</v>
      </c>
      <c r="M227" s="277" t="s">
        <v>38</v>
      </c>
      <c r="N227" s="277" t="s">
        <v>38</v>
      </c>
      <c r="O227" s="277" t="s">
        <v>38</v>
      </c>
      <c r="P227" s="277" t="s">
        <v>38</v>
      </c>
      <c r="Q227" s="277">
        <f t="shared" si="16"/>
        <v>0</v>
      </c>
      <c r="R227" s="228" t="str">
        <f t="shared" si="13"/>
        <v>SI</v>
      </c>
      <c r="S227" s="229" t="str">
        <f t="shared" si="15"/>
        <v>Sin Riesgo</v>
      </c>
      <c r="T227" s="311"/>
    </row>
    <row r="228" spans="1:20" s="312" customFormat="1" ht="32.1" customHeight="1">
      <c r="A228" s="514" t="s">
        <v>3390</v>
      </c>
      <c r="B228" s="515" t="s">
        <v>3443</v>
      </c>
      <c r="C228" s="515" t="s">
        <v>3444</v>
      </c>
      <c r="D228" s="385">
        <v>190</v>
      </c>
      <c r="E228" s="277" t="s">
        <v>38</v>
      </c>
      <c r="F228" s="277" t="s">
        <v>38</v>
      </c>
      <c r="G228" s="277" t="s">
        <v>38</v>
      </c>
      <c r="H228" s="277" t="s">
        <v>38</v>
      </c>
      <c r="I228" s="277" t="s">
        <v>38</v>
      </c>
      <c r="J228" s="277" t="s">
        <v>38</v>
      </c>
      <c r="K228" s="277" t="s">
        <v>38</v>
      </c>
      <c r="L228" s="277" t="s">
        <v>38</v>
      </c>
      <c r="M228" s="277" t="s">
        <v>38</v>
      </c>
      <c r="N228" s="277">
        <v>70.8</v>
      </c>
      <c r="O228" s="277" t="s">
        <v>38</v>
      </c>
      <c r="P228" s="277" t="s">
        <v>38</v>
      </c>
      <c r="Q228" s="277">
        <f t="shared" si="16"/>
        <v>70.8</v>
      </c>
      <c r="R228" s="228" t="str">
        <f t="shared" si="13"/>
        <v>NO</v>
      </c>
      <c r="S228" s="229" t="str">
        <f t="shared" si="15"/>
        <v>Alto</v>
      </c>
      <c r="T228" s="311"/>
    </row>
    <row r="229" spans="1:20" s="312" customFormat="1" ht="32.1" customHeight="1">
      <c r="A229" s="514" t="s">
        <v>3390</v>
      </c>
      <c r="B229" s="515" t="s">
        <v>3303</v>
      </c>
      <c r="C229" s="515" t="s">
        <v>3445</v>
      </c>
      <c r="D229" s="385">
        <v>90</v>
      </c>
      <c r="E229" s="277" t="s">
        <v>38</v>
      </c>
      <c r="F229" s="277" t="s">
        <v>38</v>
      </c>
      <c r="G229" s="277" t="s">
        <v>38</v>
      </c>
      <c r="H229" s="277" t="s">
        <v>38</v>
      </c>
      <c r="I229" s="277" t="s">
        <v>38</v>
      </c>
      <c r="J229" s="277" t="s">
        <v>38</v>
      </c>
      <c r="K229" s="277" t="s">
        <v>38</v>
      </c>
      <c r="L229" s="277">
        <v>70.8</v>
      </c>
      <c r="M229" s="277" t="s">
        <v>38</v>
      </c>
      <c r="N229" s="277" t="s">
        <v>38</v>
      </c>
      <c r="O229" s="277" t="s">
        <v>38</v>
      </c>
      <c r="P229" s="277" t="s">
        <v>38</v>
      </c>
      <c r="Q229" s="277">
        <f t="shared" si="16"/>
        <v>70.8</v>
      </c>
      <c r="R229" s="228" t="str">
        <f t="shared" si="13"/>
        <v>NO</v>
      </c>
      <c r="S229" s="229" t="str">
        <f t="shared" si="15"/>
        <v>Alto</v>
      </c>
      <c r="T229" s="311"/>
    </row>
    <row r="230" spans="1:20" s="312" customFormat="1" ht="32.1" customHeight="1">
      <c r="A230" s="514" t="s">
        <v>3390</v>
      </c>
      <c r="B230" s="515" t="s">
        <v>863</v>
      </c>
      <c r="C230" s="515" t="s">
        <v>3446</v>
      </c>
      <c r="D230" s="385">
        <v>36</v>
      </c>
      <c r="E230" s="277" t="s">
        <v>38</v>
      </c>
      <c r="F230" s="277" t="s">
        <v>38</v>
      </c>
      <c r="G230" s="277" t="s">
        <v>38</v>
      </c>
      <c r="H230" s="277" t="s">
        <v>38</v>
      </c>
      <c r="I230" s="277" t="s">
        <v>38</v>
      </c>
      <c r="J230" s="277" t="s">
        <v>38</v>
      </c>
      <c r="K230" s="277" t="s">
        <v>38</v>
      </c>
      <c r="L230" s="277" t="s">
        <v>38</v>
      </c>
      <c r="M230" s="277" t="s">
        <v>38</v>
      </c>
      <c r="N230" s="277">
        <v>97.3</v>
      </c>
      <c r="O230" s="277" t="s">
        <v>38</v>
      </c>
      <c r="P230" s="277" t="s">
        <v>38</v>
      </c>
      <c r="Q230" s="277">
        <f t="shared" si="16"/>
        <v>97.3</v>
      </c>
      <c r="R230" s="228" t="str">
        <f t="shared" si="13"/>
        <v>NO</v>
      </c>
      <c r="S230" s="229" t="str">
        <f t="shared" si="15"/>
        <v>Inviable Sanitariamente</v>
      </c>
      <c r="T230" s="311"/>
    </row>
    <row r="231" spans="1:20" s="312" customFormat="1" ht="32.1" customHeight="1">
      <c r="A231" s="514" t="s">
        <v>3390</v>
      </c>
      <c r="B231" s="515" t="s">
        <v>3447</v>
      </c>
      <c r="C231" s="515" t="s">
        <v>3448</v>
      </c>
      <c r="D231" s="385">
        <v>125</v>
      </c>
      <c r="E231" s="277" t="s">
        <v>38</v>
      </c>
      <c r="F231" s="277" t="s">
        <v>38</v>
      </c>
      <c r="G231" s="277" t="s">
        <v>38</v>
      </c>
      <c r="H231" s="277" t="s">
        <v>38</v>
      </c>
      <c r="I231" s="277" t="s">
        <v>38</v>
      </c>
      <c r="J231" s="277">
        <v>0</v>
      </c>
      <c r="K231" s="277" t="s">
        <v>38</v>
      </c>
      <c r="L231" s="277" t="s">
        <v>38</v>
      </c>
      <c r="M231" s="277" t="s">
        <v>38</v>
      </c>
      <c r="N231" s="277" t="s">
        <v>38</v>
      </c>
      <c r="O231" s="277" t="s">
        <v>38</v>
      </c>
      <c r="P231" s="277" t="s">
        <v>38</v>
      </c>
      <c r="Q231" s="277">
        <f t="shared" si="16"/>
        <v>0</v>
      </c>
      <c r="R231" s="228" t="str">
        <f t="shared" si="13"/>
        <v>SI</v>
      </c>
      <c r="S231" s="229" t="str">
        <f t="shared" si="15"/>
        <v>Sin Riesgo</v>
      </c>
      <c r="T231" s="311"/>
    </row>
    <row r="232" spans="1:20" s="312" customFormat="1" ht="32.1" customHeight="1">
      <c r="A232" s="514" t="s">
        <v>3390</v>
      </c>
      <c r="B232" s="515" t="s">
        <v>206</v>
      </c>
      <c r="C232" s="515" t="s">
        <v>3449</v>
      </c>
      <c r="D232" s="385">
        <v>107</v>
      </c>
      <c r="E232" s="277" t="s">
        <v>38</v>
      </c>
      <c r="F232" s="277" t="s">
        <v>38</v>
      </c>
      <c r="G232" s="277" t="s">
        <v>38</v>
      </c>
      <c r="H232" s="277" t="s">
        <v>38</v>
      </c>
      <c r="I232" s="277" t="s">
        <v>38</v>
      </c>
      <c r="J232" s="277" t="s">
        <v>38</v>
      </c>
      <c r="K232" s="277">
        <v>26.6</v>
      </c>
      <c r="L232" s="277" t="s">
        <v>38</v>
      </c>
      <c r="M232" s="277" t="s">
        <v>38</v>
      </c>
      <c r="N232" s="277" t="s">
        <v>38</v>
      </c>
      <c r="O232" s="277" t="s">
        <v>38</v>
      </c>
      <c r="P232" s="277" t="s">
        <v>38</v>
      </c>
      <c r="Q232" s="277">
        <f t="shared" si="16"/>
        <v>26.6</v>
      </c>
      <c r="R232" s="228" t="str">
        <f t="shared" si="13"/>
        <v>NO</v>
      </c>
      <c r="S232" s="229" t="str">
        <f t="shared" si="15"/>
        <v>Medio</v>
      </c>
      <c r="T232" s="311"/>
    </row>
    <row r="233" spans="1:20" s="312" customFormat="1" ht="32.1" customHeight="1">
      <c r="A233" s="514" t="s">
        <v>3450</v>
      </c>
      <c r="B233" s="515" t="s">
        <v>3407</v>
      </c>
      <c r="C233" s="515" t="s">
        <v>3451</v>
      </c>
      <c r="D233" s="323">
        <v>30</v>
      </c>
      <c r="E233" s="277"/>
      <c r="F233" s="277">
        <v>97.4</v>
      </c>
      <c r="G233" s="277"/>
      <c r="H233" s="277"/>
      <c r="I233" s="277"/>
      <c r="J233" s="277"/>
      <c r="K233" s="277"/>
      <c r="L233" s="277"/>
      <c r="M233" s="277"/>
      <c r="N233" s="277"/>
      <c r="O233" s="277"/>
      <c r="P233" s="277"/>
      <c r="Q233" s="277">
        <f t="shared" si="16"/>
        <v>97.4</v>
      </c>
      <c r="R233" s="228" t="str">
        <f t="shared" si="13"/>
        <v>NO</v>
      </c>
      <c r="S233" s="229" t="str">
        <f t="shared" si="15"/>
        <v>Inviable Sanitariamente</v>
      </c>
      <c r="T233" s="311"/>
    </row>
    <row r="234" spans="1:20" s="312" customFormat="1" ht="32.1" customHeight="1">
      <c r="A234" s="514" t="s">
        <v>3450</v>
      </c>
      <c r="B234" s="515" t="s">
        <v>1028</v>
      </c>
      <c r="C234" s="515" t="s">
        <v>3452</v>
      </c>
      <c r="D234" s="323">
        <v>42</v>
      </c>
      <c r="E234" s="277"/>
      <c r="F234" s="277"/>
      <c r="G234" s="277"/>
      <c r="H234" s="277"/>
      <c r="I234" s="277">
        <v>97.4</v>
      </c>
      <c r="J234" s="277"/>
      <c r="K234" s="277"/>
      <c r="L234" s="277"/>
      <c r="M234" s="277"/>
      <c r="N234" s="277"/>
      <c r="O234" s="277"/>
      <c r="P234" s="277"/>
      <c r="Q234" s="277">
        <f t="shared" si="16"/>
        <v>97.4</v>
      </c>
      <c r="R234" s="228" t="str">
        <f t="shared" si="13"/>
        <v>NO</v>
      </c>
      <c r="S234" s="229" t="str">
        <f t="shared" si="15"/>
        <v>Inviable Sanitariamente</v>
      </c>
      <c r="T234" s="311"/>
    </row>
    <row r="235" spans="1:20" s="312" customFormat="1" ht="32.1" customHeight="1">
      <c r="A235" s="514" t="s">
        <v>3450</v>
      </c>
      <c r="B235" s="515" t="s">
        <v>3453</v>
      </c>
      <c r="C235" s="515" t="s">
        <v>3454</v>
      </c>
      <c r="D235" s="323">
        <v>22</v>
      </c>
      <c r="E235" s="277">
        <v>97.4</v>
      </c>
      <c r="F235" s="277"/>
      <c r="G235" s="277"/>
      <c r="H235" s="277"/>
      <c r="I235" s="277"/>
      <c r="J235" s="277"/>
      <c r="K235" s="277"/>
      <c r="L235" s="277"/>
      <c r="M235" s="277"/>
      <c r="N235" s="277"/>
      <c r="O235" s="277"/>
      <c r="P235" s="277"/>
      <c r="Q235" s="277">
        <f t="shared" si="16"/>
        <v>97.4</v>
      </c>
      <c r="R235" s="228" t="str">
        <f t="shared" si="13"/>
        <v>NO</v>
      </c>
      <c r="S235" s="229" t="str">
        <f t="shared" si="15"/>
        <v>Inviable Sanitariamente</v>
      </c>
      <c r="T235" s="311"/>
    </row>
    <row r="236" spans="1:20" s="312" customFormat="1" ht="32.1" customHeight="1">
      <c r="A236" s="514" t="s">
        <v>3450</v>
      </c>
      <c r="B236" s="515" t="s">
        <v>3455</v>
      </c>
      <c r="C236" s="515" t="s">
        <v>3456</v>
      </c>
      <c r="D236" s="323">
        <v>25</v>
      </c>
      <c r="E236" s="277">
        <v>97.4</v>
      </c>
      <c r="F236" s="277"/>
      <c r="G236" s="277"/>
      <c r="H236" s="277"/>
      <c r="I236" s="277"/>
      <c r="J236" s="277"/>
      <c r="K236" s="277"/>
      <c r="L236" s="277"/>
      <c r="M236" s="277"/>
      <c r="N236" s="277"/>
      <c r="O236" s="277"/>
      <c r="P236" s="277"/>
      <c r="Q236" s="277">
        <f t="shared" si="16"/>
        <v>97.4</v>
      </c>
      <c r="R236" s="228" t="str">
        <f t="shared" si="13"/>
        <v>NO</v>
      </c>
      <c r="S236" s="229" t="str">
        <f t="shared" si="15"/>
        <v>Inviable Sanitariamente</v>
      </c>
      <c r="T236" s="311"/>
    </row>
    <row r="237" spans="1:20" s="312" customFormat="1" ht="32.1" customHeight="1">
      <c r="A237" s="514" t="s">
        <v>3450</v>
      </c>
      <c r="B237" s="515" t="s">
        <v>2405</v>
      </c>
      <c r="C237" s="515" t="s">
        <v>3457</v>
      </c>
      <c r="D237" s="323">
        <v>60</v>
      </c>
      <c r="E237" s="277"/>
      <c r="F237" s="277"/>
      <c r="G237" s="277"/>
      <c r="H237" s="277"/>
      <c r="I237" s="277"/>
      <c r="J237" s="277">
        <v>97.3</v>
      </c>
      <c r="K237" s="277"/>
      <c r="L237" s="277"/>
      <c r="M237" s="277"/>
      <c r="N237" s="277"/>
      <c r="O237" s="277"/>
      <c r="P237" s="277"/>
      <c r="Q237" s="277">
        <f t="shared" si="16"/>
        <v>97.3</v>
      </c>
      <c r="R237" s="228" t="str">
        <f t="shared" si="13"/>
        <v>NO</v>
      </c>
      <c r="S237" s="229" t="str">
        <f t="shared" si="15"/>
        <v>Inviable Sanitariamente</v>
      </c>
      <c r="T237" s="311"/>
    </row>
    <row r="238" spans="1:20" s="312" customFormat="1" ht="32.1" customHeight="1">
      <c r="A238" s="514" t="s">
        <v>3450</v>
      </c>
      <c r="B238" s="515" t="s">
        <v>1150</v>
      </c>
      <c r="C238" s="515" t="s">
        <v>3458</v>
      </c>
      <c r="D238" s="323">
        <v>39</v>
      </c>
      <c r="E238" s="277"/>
      <c r="F238" s="277"/>
      <c r="G238" s="277"/>
      <c r="H238" s="277"/>
      <c r="I238" s="277"/>
      <c r="J238" s="277"/>
      <c r="K238" s="277"/>
      <c r="L238" s="277"/>
      <c r="M238" s="277">
        <v>97.3</v>
      </c>
      <c r="N238" s="277"/>
      <c r="O238" s="277"/>
      <c r="P238" s="277"/>
      <c r="Q238" s="277">
        <f t="shared" si="16"/>
        <v>97.3</v>
      </c>
      <c r="R238" s="228" t="str">
        <f t="shared" si="13"/>
        <v>NO</v>
      </c>
      <c r="S238" s="229" t="str">
        <f t="shared" si="15"/>
        <v>Inviable Sanitariamente</v>
      </c>
      <c r="T238" s="311"/>
    </row>
    <row r="239" spans="1:20" s="312" customFormat="1" ht="32.1" customHeight="1">
      <c r="A239" s="514" t="s">
        <v>3450</v>
      </c>
      <c r="B239" s="515" t="s">
        <v>3360</v>
      </c>
      <c r="C239" s="515" t="s">
        <v>3459</v>
      </c>
      <c r="D239" s="323">
        <v>135</v>
      </c>
      <c r="E239" s="277"/>
      <c r="F239" s="277"/>
      <c r="G239" s="277"/>
      <c r="H239" s="277"/>
      <c r="I239" s="277"/>
      <c r="J239" s="277"/>
      <c r="K239" s="277"/>
      <c r="L239" s="277"/>
      <c r="M239" s="277">
        <v>97.3</v>
      </c>
      <c r="N239" s="277"/>
      <c r="O239" s="277"/>
      <c r="P239" s="277"/>
      <c r="Q239" s="277">
        <f t="shared" si="16"/>
        <v>97.3</v>
      </c>
      <c r="R239" s="228" t="str">
        <f t="shared" si="13"/>
        <v>NO</v>
      </c>
      <c r="S239" s="229" t="str">
        <f t="shared" si="15"/>
        <v>Inviable Sanitariamente</v>
      </c>
      <c r="T239" s="311"/>
    </row>
    <row r="240" spans="1:20" s="312" customFormat="1" ht="32.1" customHeight="1">
      <c r="A240" s="514" t="s">
        <v>3450</v>
      </c>
      <c r="B240" s="515" t="s">
        <v>3460</v>
      </c>
      <c r="C240" s="515" t="s">
        <v>3461</v>
      </c>
      <c r="D240" s="323">
        <v>30</v>
      </c>
      <c r="E240" s="277"/>
      <c r="F240" s="277"/>
      <c r="G240" s="277"/>
      <c r="H240" s="277"/>
      <c r="I240" s="277"/>
      <c r="J240" s="277"/>
      <c r="K240" s="277"/>
      <c r="L240" s="277"/>
      <c r="M240" s="277">
        <v>97.3</v>
      </c>
      <c r="N240" s="277"/>
      <c r="O240" s="277"/>
      <c r="P240" s="277"/>
      <c r="Q240" s="277">
        <f t="shared" si="16"/>
        <v>97.3</v>
      </c>
      <c r="R240" s="228" t="str">
        <f t="shared" ref="R240:R259" si="20">IF(Q240&lt;5,"SI","NO")</f>
        <v>NO</v>
      </c>
      <c r="S240" s="229" t="str">
        <f t="shared" si="15"/>
        <v>Inviable Sanitariamente</v>
      </c>
      <c r="T240" s="311"/>
    </row>
    <row r="241" spans="1:20" s="312" customFormat="1" ht="32.1" customHeight="1">
      <c r="A241" s="514" t="s">
        <v>3450</v>
      </c>
      <c r="B241" s="515" t="s">
        <v>2652</v>
      </c>
      <c r="C241" s="515" t="s">
        <v>2653</v>
      </c>
      <c r="D241" s="323">
        <v>23</v>
      </c>
      <c r="E241" s="277"/>
      <c r="F241" s="277"/>
      <c r="G241" s="277"/>
      <c r="H241" s="277"/>
      <c r="I241" s="277"/>
      <c r="J241" s="277"/>
      <c r="K241" s="277"/>
      <c r="L241" s="277"/>
      <c r="M241" s="277">
        <v>97.3</v>
      </c>
      <c r="N241" s="277"/>
      <c r="O241" s="277"/>
      <c r="P241" s="277"/>
      <c r="Q241" s="277">
        <f t="shared" si="16"/>
        <v>97.3</v>
      </c>
      <c r="R241" s="228" t="str">
        <f t="shared" si="20"/>
        <v>NO</v>
      </c>
      <c r="S241" s="229" t="str">
        <f t="shared" si="15"/>
        <v>Inviable Sanitariamente</v>
      </c>
      <c r="T241" s="311"/>
    </row>
    <row r="242" spans="1:20" s="312" customFormat="1" ht="32.1" customHeight="1">
      <c r="A242" s="514" t="s">
        <v>3450</v>
      </c>
      <c r="B242" s="515" t="s">
        <v>3462</v>
      </c>
      <c r="C242" s="515" t="s">
        <v>3463</v>
      </c>
      <c r="D242" s="323">
        <v>27</v>
      </c>
      <c r="E242" s="277"/>
      <c r="F242" s="277"/>
      <c r="G242" s="277"/>
      <c r="H242" s="277">
        <v>97.4</v>
      </c>
      <c r="I242" s="277"/>
      <c r="J242" s="277"/>
      <c r="K242" s="277"/>
      <c r="L242" s="277"/>
      <c r="M242" s="277"/>
      <c r="N242" s="277"/>
      <c r="O242" s="277"/>
      <c r="P242" s="277"/>
      <c r="Q242" s="277">
        <f t="shared" si="16"/>
        <v>97.4</v>
      </c>
      <c r="R242" s="228" t="str">
        <f t="shared" si="20"/>
        <v>NO</v>
      </c>
      <c r="S242" s="229" t="str">
        <f t="shared" si="15"/>
        <v>Inviable Sanitariamente</v>
      </c>
      <c r="T242" s="311"/>
    </row>
    <row r="243" spans="1:20" s="312" customFormat="1" ht="32.1" customHeight="1">
      <c r="A243" s="514" t="s">
        <v>3450</v>
      </c>
      <c r="B243" s="515" t="s">
        <v>3464</v>
      </c>
      <c r="C243" s="515" t="s">
        <v>3465</v>
      </c>
      <c r="D243" s="323">
        <v>70</v>
      </c>
      <c r="E243" s="277"/>
      <c r="F243" s="277"/>
      <c r="G243" s="277"/>
      <c r="H243" s="277"/>
      <c r="I243" s="277"/>
      <c r="J243" s="277"/>
      <c r="K243" s="277">
        <v>97.3</v>
      </c>
      <c r="L243" s="277"/>
      <c r="M243" s="277"/>
      <c r="N243" s="277"/>
      <c r="O243" s="277"/>
      <c r="P243" s="277"/>
      <c r="Q243" s="277">
        <f t="shared" si="16"/>
        <v>97.3</v>
      </c>
      <c r="R243" s="228" t="str">
        <f t="shared" si="20"/>
        <v>NO</v>
      </c>
      <c r="S243" s="229" t="str">
        <f t="shared" si="15"/>
        <v>Inviable Sanitariamente</v>
      </c>
      <c r="T243" s="311"/>
    </row>
    <row r="244" spans="1:20" s="312" customFormat="1" ht="32.1" customHeight="1">
      <c r="A244" s="514" t="s">
        <v>3450</v>
      </c>
      <c r="B244" s="515" t="s">
        <v>3466</v>
      </c>
      <c r="C244" s="515" t="s">
        <v>3467</v>
      </c>
      <c r="D244" s="323">
        <v>30</v>
      </c>
      <c r="E244" s="277"/>
      <c r="F244" s="277"/>
      <c r="G244" s="277"/>
      <c r="H244" s="277"/>
      <c r="I244" s="277"/>
      <c r="J244" s="277"/>
      <c r="K244" s="277"/>
      <c r="L244" s="277"/>
      <c r="M244" s="277"/>
      <c r="N244" s="277">
        <v>97.3</v>
      </c>
      <c r="O244" s="277"/>
      <c r="P244" s="277"/>
      <c r="Q244" s="277">
        <f t="shared" si="16"/>
        <v>97.3</v>
      </c>
      <c r="R244" s="228" t="str">
        <f t="shared" si="20"/>
        <v>NO</v>
      </c>
      <c r="S244" s="229" t="str">
        <f t="shared" si="15"/>
        <v>Inviable Sanitariamente</v>
      </c>
      <c r="T244" s="311"/>
    </row>
    <row r="245" spans="1:20" s="312" customFormat="1" ht="32.1" customHeight="1">
      <c r="A245" s="514" t="s">
        <v>3450</v>
      </c>
      <c r="B245" s="515" t="s">
        <v>3468</v>
      </c>
      <c r="C245" s="515" t="s">
        <v>3469</v>
      </c>
      <c r="D245" s="323">
        <v>28</v>
      </c>
      <c r="E245" s="277"/>
      <c r="F245" s="277"/>
      <c r="G245" s="277"/>
      <c r="H245" s="277"/>
      <c r="I245" s="277"/>
      <c r="J245" s="277"/>
      <c r="K245" s="277"/>
      <c r="L245" s="277">
        <v>97.3</v>
      </c>
      <c r="M245" s="277"/>
      <c r="N245" s="277"/>
      <c r="O245" s="277"/>
      <c r="P245" s="277"/>
      <c r="Q245" s="277">
        <f t="shared" si="16"/>
        <v>97.3</v>
      </c>
      <c r="R245" s="228" t="str">
        <f t="shared" si="20"/>
        <v>NO</v>
      </c>
      <c r="S245" s="229" t="str">
        <f t="shared" si="15"/>
        <v>Inviable Sanitariamente</v>
      </c>
      <c r="T245" s="311"/>
    </row>
    <row r="246" spans="1:20" s="312" customFormat="1" ht="32.1" customHeight="1">
      <c r="A246" s="514" t="s">
        <v>3450</v>
      </c>
      <c r="B246" s="515" t="s">
        <v>2849</v>
      </c>
      <c r="C246" s="515" t="s">
        <v>3470</v>
      </c>
      <c r="D246" s="323">
        <v>36</v>
      </c>
      <c r="E246" s="277"/>
      <c r="F246" s="277"/>
      <c r="G246" s="277"/>
      <c r="H246" s="277"/>
      <c r="I246" s="277">
        <v>97.4</v>
      </c>
      <c r="J246" s="277"/>
      <c r="K246" s="277"/>
      <c r="L246" s="277"/>
      <c r="M246" s="277"/>
      <c r="N246" s="277"/>
      <c r="O246" s="277"/>
      <c r="P246" s="277"/>
      <c r="Q246" s="277">
        <f t="shared" si="16"/>
        <v>97.4</v>
      </c>
      <c r="R246" s="228" t="str">
        <f t="shared" si="20"/>
        <v>NO</v>
      </c>
      <c r="S246" s="229" t="str">
        <f t="shared" si="15"/>
        <v>Inviable Sanitariamente</v>
      </c>
      <c r="T246" s="311"/>
    </row>
    <row r="247" spans="1:20" s="312" customFormat="1" ht="32.1" customHeight="1">
      <c r="A247" s="514" t="s">
        <v>3450</v>
      </c>
      <c r="B247" s="515" t="s">
        <v>3471</v>
      </c>
      <c r="C247" s="515" t="s">
        <v>3472</v>
      </c>
      <c r="D247" s="323">
        <v>32</v>
      </c>
      <c r="E247" s="277"/>
      <c r="F247" s="277"/>
      <c r="G247" s="277"/>
      <c r="H247" s="277"/>
      <c r="I247" s="277"/>
      <c r="J247" s="277"/>
      <c r="K247" s="277"/>
      <c r="L247" s="277"/>
      <c r="M247" s="277"/>
      <c r="N247" s="277">
        <v>97.3</v>
      </c>
      <c r="O247" s="277"/>
      <c r="P247" s="277"/>
      <c r="Q247" s="277">
        <f t="shared" si="16"/>
        <v>97.3</v>
      </c>
      <c r="R247" s="228" t="str">
        <f t="shared" si="20"/>
        <v>NO</v>
      </c>
      <c r="S247" s="229" t="str">
        <f t="shared" si="15"/>
        <v>Inviable Sanitariamente</v>
      </c>
      <c r="T247" s="311"/>
    </row>
    <row r="248" spans="1:20" s="312" customFormat="1" ht="32.1" customHeight="1">
      <c r="A248" s="514" t="s">
        <v>3450</v>
      </c>
      <c r="B248" s="515" t="s">
        <v>1202</v>
      </c>
      <c r="C248" s="515" t="s">
        <v>3473</v>
      </c>
      <c r="D248" s="462">
        <v>162</v>
      </c>
      <c r="E248" s="277"/>
      <c r="F248" s="277"/>
      <c r="G248" s="277"/>
      <c r="H248" s="277"/>
      <c r="I248" s="277"/>
      <c r="J248" s="277"/>
      <c r="K248" s="277"/>
      <c r="L248" s="277"/>
      <c r="M248" s="277">
        <v>97.3</v>
      </c>
      <c r="N248" s="277"/>
      <c r="O248" s="277"/>
      <c r="P248" s="277"/>
      <c r="Q248" s="277">
        <f t="shared" si="16"/>
        <v>97.3</v>
      </c>
      <c r="R248" s="228" t="str">
        <f t="shared" si="20"/>
        <v>NO</v>
      </c>
      <c r="S248" s="229" t="str">
        <f t="shared" si="15"/>
        <v>Inviable Sanitariamente</v>
      </c>
      <c r="T248" s="311"/>
    </row>
    <row r="249" spans="1:20" s="312" customFormat="1" ht="32.1" customHeight="1">
      <c r="A249" s="514" t="s">
        <v>3450</v>
      </c>
      <c r="B249" s="515" t="s">
        <v>3415</v>
      </c>
      <c r="C249" s="515" t="s">
        <v>3474</v>
      </c>
      <c r="D249" s="323">
        <v>162</v>
      </c>
      <c r="E249" s="277"/>
      <c r="F249" s="277"/>
      <c r="G249" s="277"/>
      <c r="H249" s="277"/>
      <c r="I249" s="277"/>
      <c r="J249" s="277"/>
      <c r="K249" s="277"/>
      <c r="L249" s="277"/>
      <c r="M249" s="277">
        <v>97.3</v>
      </c>
      <c r="N249" s="277"/>
      <c r="O249" s="277"/>
      <c r="P249" s="277"/>
      <c r="Q249" s="277">
        <f t="shared" si="16"/>
        <v>97.3</v>
      </c>
      <c r="R249" s="228" t="str">
        <f t="shared" si="20"/>
        <v>NO</v>
      </c>
      <c r="S249" s="229" t="str">
        <f t="shared" si="15"/>
        <v>Inviable Sanitariamente</v>
      </c>
      <c r="T249" s="311"/>
    </row>
    <row r="250" spans="1:20" s="312" customFormat="1" ht="32.1" customHeight="1">
      <c r="A250" s="514" t="s">
        <v>3450</v>
      </c>
      <c r="B250" s="515" t="s">
        <v>3475</v>
      </c>
      <c r="C250" s="515" t="s">
        <v>3476</v>
      </c>
      <c r="D250" s="323">
        <v>40</v>
      </c>
      <c r="E250" s="277">
        <v>97.4</v>
      </c>
      <c r="F250" s="277"/>
      <c r="G250" s="277"/>
      <c r="H250" s="277"/>
      <c r="I250" s="277"/>
      <c r="J250" s="277"/>
      <c r="K250" s="277"/>
      <c r="L250" s="277"/>
      <c r="M250" s="277"/>
      <c r="N250" s="277"/>
      <c r="O250" s="277"/>
      <c r="P250" s="277"/>
      <c r="Q250" s="277">
        <f t="shared" si="16"/>
        <v>97.4</v>
      </c>
      <c r="R250" s="228" t="str">
        <f t="shared" si="20"/>
        <v>NO</v>
      </c>
      <c r="S250" s="229" t="str">
        <f t="shared" si="15"/>
        <v>Inviable Sanitariamente</v>
      </c>
      <c r="T250" s="311"/>
    </row>
    <row r="251" spans="1:20" s="312" customFormat="1" ht="32.1" customHeight="1">
      <c r="A251" s="514" t="s">
        <v>3450</v>
      </c>
      <c r="B251" s="515" t="s">
        <v>324</v>
      </c>
      <c r="C251" s="515" t="s">
        <v>3477</v>
      </c>
      <c r="D251" s="323">
        <v>162</v>
      </c>
      <c r="E251" s="277"/>
      <c r="F251" s="277"/>
      <c r="G251" s="277"/>
      <c r="H251" s="277"/>
      <c r="I251" s="277"/>
      <c r="J251" s="277"/>
      <c r="K251" s="277"/>
      <c r="L251" s="277"/>
      <c r="M251" s="277">
        <v>97.3</v>
      </c>
      <c r="N251" s="277"/>
      <c r="O251" s="277"/>
      <c r="P251" s="277"/>
      <c r="Q251" s="277">
        <f t="shared" si="16"/>
        <v>97.3</v>
      </c>
      <c r="R251" s="228" t="str">
        <f t="shared" si="20"/>
        <v>NO</v>
      </c>
      <c r="S251" s="229" t="str">
        <f t="shared" si="15"/>
        <v>Inviable Sanitariamente</v>
      </c>
      <c r="T251" s="311"/>
    </row>
    <row r="252" spans="1:20" s="312" customFormat="1" ht="32.1" customHeight="1">
      <c r="A252" s="514" t="s">
        <v>3450</v>
      </c>
      <c r="B252" s="515" t="s">
        <v>3478</v>
      </c>
      <c r="C252" s="515" t="s">
        <v>3479</v>
      </c>
      <c r="D252" s="323">
        <v>35</v>
      </c>
      <c r="E252" s="277"/>
      <c r="F252" s="277">
        <v>97.3</v>
      </c>
      <c r="G252" s="277"/>
      <c r="H252" s="277"/>
      <c r="I252" s="277"/>
      <c r="J252" s="277"/>
      <c r="K252" s="277"/>
      <c r="L252" s="277"/>
      <c r="M252" s="277"/>
      <c r="N252" s="277"/>
      <c r="O252" s="277"/>
      <c r="P252" s="277"/>
      <c r="Q252" s="277">
        <f t="shared" si="16"/>
        <v>97.3</v>
      </c>
      <c r="R252" s="228" t="str">
        <f t="shared" si="20"/>
        <v>NO</v>
      </c>
      <c r="S252" s="229" t="str">
        <f t="shared" si="15"/>
        <v>Inviable Sanitariamente</v>
      </c>
      <c r="T252" s="311"/>
    </row>
    <row r="253" spans="1:20" s="312" customFormat="1" ht="32.1" customHeight="1">
      <c r="A253" s="514" t="s">
        <v>3450</v>
      </c>
      <c r="B253" s="515" t="s">
        <v>877</v>
      </c>
      <c r="C253" s="515" t="s">
        <v>3480</v>
      </c>
      <c r="D253" s="323">
        <v>120</v>
      </c>
      <c r="E253" s="277"/>
      <c r="F253" s="277"/>
      <c r="G253" s="277"/>
      <c r="H253" s="277">
        <v>96.4</v>
      </c>
      <c r="I253" s="277"/>
      <c r="J253" s="277"/>
      <c r="K253" s="277"/>
      <c r="L253" s="277"/>
      <c r="M253" s="277"/>
      <c r="N253" s="277"/>
      <c r="O253" s="277"/>
      <c r="P253" s="277"/>
      <c r="Q253" s="277">
        <f t="shared" si="16"/>
        <v>96.4</v>
      </c>
      <c r="R253" s="228" t="str">
        <f t="shared" si="20"/>
        <v>NO</v>
      </c>
      <c r="S253" s="229" t="str">
        <f t="shared" si="15"/>
        <v>Inviable Sanitariamente</v>
      </c>
      <c r="T253" s="311"/>
    </row>
    <row r="254" spans="1:20" s="312" customFormat="1" ht="32.1" customHeight="1">
      <c r="A254" s="514" t="s">
        <v>3450</v>
      </c>
      <c r="B254" s="515" t="s">
        <v>3481</v>
      </c>
      <c r="C254" s="515" t="s">
        <v>3482</v>
      </c>
      <c r="D254" s="323">
        <v>24</v>
      </c>
      <c r="E254" s="277"/>
      <c r="F254" s="277"/>
      <c r="G254" s="277"/>
      <c r="H254" s="277"/>
      <c r="I254" s="277"/>
      <c r="J254" s="277"/>
      <c r="K254" s="277"/>
      <c r="L254" s="277"/>
      <c r="M254" s="277"/>
      <c r="N254" s="277">
        <v>97.3</v>
      </c>
      <c r="O254" s="277"/>
      <c r="P254" s="277"/>
      <c r="Q254" s="277">
        <f t="shared" si="16"/>
        <v>97.3</v>
      </c>
      <c r="R254" s="228" t="str">
        <f t="shared" si="20"/>
        <v>NO</v>
      </c>
      <c r="S254" s="229" t="str">
        <f t="shared" si="15"/>
        <v>Inviable Sanitariamente</v>
      </c>
      <c r="T254" s="311"/>
    </row>
    <row r="255" spans="1:20" s="312" customFormat="1" ht="32.1" customHeight="1">
      <c r="A255" s="514" t="s">
        <v>3450</v>
      </c>
      <c r="B255" s="515" t="s">
        <v>667</v>
      </c>
      <c r="C255" s="515" t="s">
        <v>3483</v>
      </c>
      <c r="D255" s="322">
        <v>40</v>
      </c>
      <c r="E255" s="277"/>
      <c r="F255" s="277"/>
      <c r="G255" s="277"/>
      <c r="H255" s="277"/>
      <c r="I255" s="277"/>
      <c r="J255" s="277"/>
      <c r="K255" s="277"/>
      <c r="L255" s="277"/>
      <c r="M255" s="277"/>
      <c r="N255" s="277">
        <v>97.3</v>
      </c>
      <c r="O255" s="277"/>
      <c r="P255" s="277"/>
      <c r="Q255" s="277">
        <f t="shared" si="16"/>
        <v>97.3</v>
      </c>
      <c r="R255" s="228" t="str">
        <f t="shared" si="20"/>
        <v>NO</v>
      </c>
      <c r="S255" s="229" t="str">
        <f t="shared" si="15"/>
        <v>Inviable Sanitariamente</v>
      </c>
      <c r="T255" s="311"/>
    </row>
    <row r="256" spans="1:20" s="312" customFormat="1" ht="32.1" customHeight="1">
      <c r="A256" s="514" t="s">
        <v>3450</v>
      </c>
      <c r="B256" s="515" t="s">
        <v>3484</v>
      </c>
      <c r="C256" s="515" t="s">
        <v>3485</v>
      </c>
      <c r="D256" s="322">
        <v>25</v>
      </c>
      <c r="E256" s="277"/>
      <c r="F256" s="277"/>
      <c r="G256" s="277"/>
      <c r="H256" s="277"/>
      <c r="I256" s="277"/>
      <c r="J256" s="277"/>
      <c r="K256" s="277"/>
      <c r="L256" s="277">
        <v>97.3</v>
      </c>
      <c r="M256" s="277"/>
      <c r="N256" s="277"/>
      <c r="O256" s="277"/>
      <c r="P256" s="277"/>
      <c r="Q256" s="277">
        <f t="shared" si="16"/>
        <v>97.3</v>
      </c>
      <c r="R256" s="228" t="str">
        <f t="shared" si="20"/>
        <v>NO</v>
      </c>
      <c r="S256" s="229" t="str">
        <f t="shared" si="15"/>
        <v>Inviable Sanitariamente</v>
      </c>
      <c r="T256" s="311"/>
    </row>
    <row r="257" spans="1:20" s="312" customFormat="1" ht="32.1" customHeight="1">
      <c r="A257" s="514" t="s">
        <v>3450</v>
      </c>
      <c r="B257" s="515" t="s">
        <v>2652</v>
      </c>
      <c r="C257" s="515" t="s">
        <v>2651</v>
      </c>
      <c r="D257" s="322">
        <v>28</v>
      </c>
      <c r="E257" s="277"/>
      <c r="F257" s="277"/>
      <c r="G257" s="277"/>
      <c r="H257" s="277"/>
      <c r="I257" s="277"/>
      <c r="J257" s="277"/>
      <c r="K257" s="277"/>
      <c r="L257" s="277"/>
      <c r="M257" s="277">
        <v>97.3</v>
      </c>
      <c r="N257" s="277"/>
      <c r="O257" s="277"/>
      <c r="P257" s="277"/>
      <c r="Q257" s="277">
        <f t="shared" si="16"/>
        <v>97.3</v>
      </c>
      <c r="R257" s="228" t="str">
        <f t="shared" si="20"/>
        <v>NO</v>
      </c>
      <c r="S257" s="229" t="str">
        <f t="shared" si="15"/>
        <v>Inviable Sanitariamente</v>
      </c>
      <c r="T257" s="311"/>
    </row>
    <row r="258" spans="1:20" s="312" customFormat="1" ht="32.1" customHeight="1">
      <c r="A258" s="514" t="s">
        <v>3450</v>
      </c>
      <c r="B258" s="515" t="s">
        <v>3150</v>
      </c>
      <c r="C258" s="515" t="s">
        <v>3486</v>
      </c>
      <c r="D258" s="322">
        <v>25</v>
      </c>
      <c r="E258" s="277"/>
      <c r="F258" s="277"/>
      <c r="G258" s="277"/>
      <c r="H258" s="277"/>
      <c r="I258" s="277"/>
      <c r="J258" s="277"/>
      <c r="K258" s="277">
        <v>97.3</v>
      </c>
      <c r="L258" s="277"/>
      <c r="M258" s="277"/>
      <c r="N258" s="277"/>
      <c r="O258" s="277"/>
      <c r="P258" s="277"/>
      <c r="Q258" s="277">
        <f t="shared" si="16"/>
        <v>97.3</v>
      </c>
      <c r="R258" s="228" t="str">
        <f t="shared" si="20"/>
        <v>NO</v>
      </c>
      <c r="S258" s="229" t="str">
        <f t="shared" si="15"/>
        <v>Inviable Sanitariamente</v>
      </c>
      <c r="T258" s="311"/>
    </row>
    <row r="259" spans="1:20" s="312" customFormat="1" ht="32.1" customHeight="1">
      <c r="A259" s="514" t="s">
        <v>3450</v>
      </c>
      <c r="B259" s="515" t="s">
        <v>3487</v>
      </c>
      <c r="C259" s="515" t="s">
        <v>3488</v>
      </c>
      <c r="D259" s="323">
        <v>28</v>
      </c>
      <c r="E259" s="277"/>
      <c r="F259" s="277"/>
      <c r="G259" s="277"/>
      <c r="H259" s="277"/>
      <c r="I259" s="277"/>
      <c r="J259" s="277">
        <v>97.4</v>
      </c>
      <c r="K259" s="277"/>
      <c r="L259" s="277"/>
      <c r="M259" s="277"/>
      <c r="N259" s="277"/>
      <c r="O259" s="277"/>
      <c r="P259" s="277"/>
      <c r="Q259" s="277">
        <f t="shared" si="16"/>
        <v>97.4</v>
      </c>
      <c r="R259" s="228" t="str">
        <f t="shared" si="20"/>
        <v>NO</v>
      </c>
      <c r="S259" s="229" t="str">
        <f>IF(Q259&lt;5,"Sin Riesgo",IF(Q259 &lt;=14,"Bajo",IF(Q259&lt;=35,"Medio",IF(Q259&lt;=80,"Alto","Inviable Sanitariamente"))))</f>
        <v>Inviable Sanitariamente</v>
      </c>
      <c r="T259" s="311"/>
    </row>
    <row r="260" spans="1:20" s="312" customFormat="1" ht="30">
      <c r="A260" s="514" t="s">
        <v>3489</v>
      </c>
      <c r="B260" s="515" t="s">
        <v>3490</v>
      </c>
      <c r="C260" s="515" t="s">
        <v>3491</v>
      </c>
      <c r="D260" s="321">
        <v>153</v>
      </c>
      <c r="E260" s="277" t="s">
        <v>38</v>
      </c>
      <c r="F260" s="277">
        <v>0</v>
      </c>
      <c r="G260" s="277">
        <v>0</v>
      </c>
      <c r="H260" s="277">
        <v>0</v>
      </c>
      <c r="I260" s="277">
        <v>9.6</v>
      </c>
      <c r="J260" s="277">
        <v>0</v>
      </c>
      <c r="K260" s="277">
        <v>0</v>
      </c>
      <c r="L260" s="277" t="s">
        <v>38</v>
      </c>
      <c r="M260" s="277">
        <v>0</v>
      </c>
      <c r="N260" s="277">
        <v>0</v>
      </c>
      <c r="O260" s="277">
        <v>0</v>
      </c>
      <c r="P260" s="277">
        <v>0</v>
      </c>
      <c r="Q260" s="277">
        <f t="shared" ref="Q260:Q288" si="21">AVERAGE(E260:P260)</f>
        <v>0.96</v>
      </c>
      <c r="R260" s="228" t="str">
        <f t="shared" ref="R260:R273" si="22">IF(Q260&lt;5,"SI","NO")</f>
        <v>SI</v>
      </c>
      <c r="S260" s="229" t="str">
        <f t="shared" ref="S260:S288" si="23">IF(Q260&lt;5,"Sin Riesgo",IF(Q260 &lt;=14,"Bajo",IF(Q260&lt;=35,"Medio",IF(Q260&lt;=80,"Alto","Inviable Sanitariamente"))))</f>
        <v>Sin Riesgo</v>
      </c>
      <c r="T260" s="311"/>
    </row>
    <row r="261" spans="1:20" s="312" customFormat="1" ht="32.1" customHeight="1">
      <c r="A261" s="514" t="s">
        <v>3489</v>
      </c>
      <c r="B261" s="515" t="s">
        <v>1572</v>
      </c>
      <c r="C261" s="515" t="s">
        <v>3492</v>
      </c>
      <c r="D261" s="362">
        <v>462</v>
      </c>
      <c r="E261" s="277" t="s">
        <v>38</v>
      </c>
      <c r="F261" s="277">
        <v>0</v>
      </c>
      <c r="G261" s="277" t="s">
        <v>38</v>
      </c>
      <c r="H261" s="277" t="s">
        <v>38</v>
      </c>
      <c r="I261" s="277" t="s">
        <v>38</v>
      </c>
      <c r="J261" s="277">
        <v>0</v>
      </c>
      <c r="K261" s="277" t="s">
        <v>38</v>
      </c>
      <c r="L261" s="277">
        <v>0</v>
      </c>
      <c r="M261" s="277" t="s">
        <v>38</v>
      </c>
      <c r="N261" s="277" t="s">
        <v>38</v>
      </c>
      <c r="O261" s="277" t="s">
        <v>38</v>
      </c>
      <c r="P261" s="277">
        <v>0</v>
      </c>
      <c r="Q261" s="277">
        <f t="shared" si="21"/>
        <v>0</v>
      </c>
      <c r="R261" s="228" t="str">
        <f t="shared" si="22"/>
        <v>SI</v>
      </c>
      <c r="S261" s="229" t="str">
        <f t="shared" si="23"/>
        <v>Sin Riesgo</v>
      </c>
      <c r="T261" s="311"/>
    </row>
    <row r="262" spans="1:20" s="312" customFormat="1" ht="32.1" customHeight="1">
      <c r="A262" s="514" t="s">
        <v>3489</v>
      </c>
      <c r="B262" s="515" t="s">
        <v>3493</v>
      </c>
      <c r="C262" s="515" t="s">
        <v>3494</v>
      </c>
      <c r="D262" s="362">
        <v>441</v>
      </c>
      <c r="E262" s="277" t="s">
        <v>38</v>
      </c>
      <c r="F262" s="277">
        <v>0</v>
      </c>
      <c r="G262" s="277">
        <v>33.6</v>
      </c>
      <c r="H262" s="277" t="s">
        <v>38</v>
      </c>
      <c r="I262" s="277">
        <v>0</v>
      </c>
      <c r="J262" s="277">
        <v>9.6</v>
      </c>
      <c r="K262" s="277">
        <v>0</v>
      </c>
      <c r="L262" s="277">
        <v>9.6</v>
      </c>
      <c r="M262" s="277" t="s">
        <v>38</v>
      </c>
      <c r="N262" s="277">
        <v>33.6</v>
      </c>
      <c r="O262" s="277" t="s">
        <v>38</v>
      </c>
      <c r="P262" s="277">
        <v>33.6</v>
      </c>
      <c r="Q262" s="277">
        <f t="shared" si="21"/>
        <v>15</v>
      </c>
      <c r="R262" s="228" t="str">
        <f t="shared" si="22"/>
        <v>NO</v>
      </c>
      <c r="S262" s="229" t="str">
        <f t="shared" si="23"/>
        <v>Medio</v>
      </c>
      <c r="T262" s="311"/>
    </row>
    <row r="263" spans="1:20" s="312" customFormat="1" ht="32.1" customHeight="1">
      <c r="A263" s="514" t="s">
        <v>3489</v>
      </c>
      <c r="B263" s="515" t="s">
        <v>3495</v>
      </c>
      <c r="C263" s="515" t="s">
        <v>3496</v>
      </c>
      <c r="D263" s="362">
        <v>21</v>
      </c>
      <c r="E263" s="277" t="s">
        <v>38</v>
      </c>
      <c r="F263" s="277" t="s">
        <v>38</v>
      </c>
      <c r="G263" s="277" t="s">
        <v>38</v>
      </c>
      <c r="H263" s="277" t="s">
        <v>38</v>
      </c>
      <c r="I263" s="277" t="s">
        <v>38</v>
      </c>
      <c r="J263" s="277" t="s">
        <v>38</v>
      </c>
      <c r="K263" s="277" t="s">
        <v>38</v>
      </c>
      <c r="L263" s="277">
        <v>0</v>
      </c>
      <c r="M263" s="277" t="s">
        <v>38</v>
      </c>
      <c r="N263" s="277" t="s">
        <v>38</v>
      </c>
      <c r="O263" s="277" t="s">
        <v>38</v>
      </c>
      <c r="P263" s="277" t="s">
        <v>38</v>
      </c>
      <c r="Q263" s="277">
        <f t="shared" si="21"/>
        <v>0</v>
      </c>
      <c r="R263" s="228" t="str">
        <f t="shared" si="22"/>
        <v>SI</v>
      </c>
      <c r="S263" s="229" t="str">
        <f t="shared" si="23"/>
        <v>Sin Riesgo</v>
      </c>
      <c r="T263" s="311"/>
    </row>
    <row r="264" spans="1:20" s="312" customFormat="1" ht="32.1" customHeight="1">
      <c r="A264" s="514" t="s">
        <v>3489</v>
      </c>
      <c r="B264" s="515" t="s">
        <v>3493</v>
      </c>
      <c r="C264" s="515" t="s">
        <v>3497</v>
      </c>
      <c r="D264" s="362">
        <v>20</v>
      </c>
      <c r="E264" s="277" t="s">
        <v>38</v>
      </c>
      <c r="F264" s="277" t="s">
        <v>38</v>
      </c>
      <c r="G264" s="277" t="s">
        <v>38</v>
      </c>
      <c r="H264" s="277" t="s">
        <v>38</v>
      </c>
      <c r="I264" s="277" t="s">
        <v>38</v>
      </c>
      <c r="J264" s="277" t="s">
        <v>38</v>
      </c>
      <c r="K264" s="277" t="s">
        <v>38</v>
      </c>
      <c r="L264" s="277">
        <v>0</v>
      </c>
      <c r="M264" s="277" t="s">
        <v>38</v>
      </c>
      <c r="N264" s="277" t="s">
        <v>38</v>
      </c>
      <c r="O264" s="277" t="s">
        <v>38</v>
      </c>
      <c r="P264" s="277" t="s">
        <v>38</v>
      </c>
      <c r="Q264" s="277">
        <f t="shared" si="21"/>
        <v>0</v>
      </c>
      <c r="R264" s="228" t="str">
        <f t="shared" si="22"/>
        <v>SI</v>
      </c>
      <c r="S264" s="229" t="str">
        <f t="shared" si="23"/>
        <v>Sin Riesgo</v>
      </c>
      <c r="T264" s="311"/>
    </row>
    <row r="265" spans="1:20" s="312" customFormat="1" ht="32.1" customHeight="1">
      <c r="A265" s="514" t="s">
        <v>3489</v>
      </c>
      <c r="B265" s="515" t="s">
        <v>3498</v>
      </c>
      <c r="C265" s="515" t="s">
        <v>3499</v>
      </c>
      <c r="D265" s="362">
        <v>27</v>
      </c>
      <c r="E265" s="277" t="s">
        <v>38</v>
      </c>
      <c r="F265" s="277" t="s">
        <v>38</v>
      </c>
      <c r="G265" s="277" t="s">
        <v>38</v>
      </c>
      <c r="H265" s="277" t="s">
        <v>38</v>
      </c>
      <c r="I265" s="277" t="s">
        <v>38</v>
      </c>
      <c r="J265" s="277" t="s">
        <v>38</v>
      </c>
      <c r="K265" s="277" t="s">
        <v>38</v>
      </c>
      <c r="L265" s="277">
        <v>0</v>
      </c>
      <c r="M265" s="277" t="s">
        <v>38</v>
      </c>
      <c r="N265" s="277" t="s">
        <v>38</v>
      </c>
      <c r="O265" s="277" t="s">
        <v>38</v>
      </c>
      <c r="P265" s="277" t="s">
        <v>38</v>
      </c>
      <c r="Q265" s="277">
        <f t="shared" si="21"/>
        <v>0</v>
      </c>
      <c r="R265" s="228" t="str">
        <f t="shared" si="22"/>
        <v>SI</v>
      </c>
      <c r="S265" s="229" t="str">
        <f t="shared" si="23"/>
        <v>Sin Riesgo</v>
      </c>
      <c r="T265" s="311"/>
    </row>
    <row r="266" spans="1:20" s="312" customFormat="1" ht="32.1" customHeight="1">
      <c r="A266" s="514" t="s">
        <v>3489</v>
      </c>
      <c r="B266" s="515" t="s">
        <v>3500</v>
      </c>
      <c r="C266" s="515" t="s">
        <v>3501</v>
      </c>
      <c r="D266" s="362">
        <v>130</v>
      </c>
      <c r="E266" s="277" t="s">
        <v>38</v>
      </c>
      <c r="F266" s="277">
        <v>0</v>
      </c>
      <c r="G266" s="277">
        <v>0</v>
      </c>
      <c r="H266" s="277">
        <v>0</v>
      </c>
      <c r="I266" s="277">
        <v>9.6</v>
      </c>
      <c r="J266" s="277">
        <v>9.6</v>
      </c>
      <c r="K266" s="277">
        <v>0</v>
      </c>
      <c r="L266" s="277">
        <v>0</v>
      </c>
      <c r="M266" s="277" t="s">
        <v>38</v>
      </c>
      <c r="N266" s="277">
        <v>0</v>
      </c>
      <c r="O266" s="277" t="s">
        <v>38</v>
      </c>
      <c r="P266" s="277">
        <v>0</v>
      </c>
      <c r="Q266" s="277">
        <f t="shared" si="21"/>
        <v>2.1333333333333333</v>
      </c>
      <c r="R266" s="228" t="str">
        <f t="shared" si="22"/>
        <v>SI</v>
      </c>
      <c r="S266" s="229" t="str">
        <f t="shared" si="23"/>
        <v>Sin Riesgo</v>
      </c>
      <c r="T266" s="311"/>
    </row>
    <row r="267" spans="1:20" s="312" customFormat="1" ht="32.1" customHeight="1">
      <c r="A267" s="514" t="s">
        <v>3489</v>
      </c>
      <c r="B267" s="515" t="s">
        <v>3502</v>
      </c>
      <c r="C267" s="515" t="s">
        <v>3503</v>
      </c>
      <c r="D267" s="362">
        <v>30</v>
      </c>
      <c r="E267" s="277" t="s">
        <v>38</v>
      </c>
      <c r="F267" s="277" t="s">
        <v>38</v>
      </c>
      <c r="G267" s="277" t="s">
        <v>38</v>
      </c>
      <c r="H267" s="277" t="s">
        <v>38</v>
      </c>
      <c r="I267" s="277" t="s">
        <v>38</v>
      </c>
      <c r="J267" s="277" t="s">
        <v>38</v>
      </c>
      <c r="K267" s="277" t="s">
        <v>38</v>
      </c>
      <c r="L267" s="277">
        <v>0</v>
      </c>
      <c r="M267" s="277" t="s">
        <v>38</v>
      </c>
      <c r="N267" s="277" t="s">
        <v>38</v>
      </c>
      <c r="O267" s="277" t="s">
        <v>38</v>
      </c>
      <c r="P267" s="277" t="s">
        <v>38</v>
      </c>
      <c r="Q267" s="277">
        <f t="shared" si="21"/>
        <v>0</v>
      </c>
      <c r="R267" s="228" t="str">
        <f t="shared" si="22"/>
        <v>SI</v>
      </c>
      <c r="S267" s="229" t="str">
        <f t="shared" si="23"/>
        <v>Sin Riesgo</v>
      </c>
      <c r="T267" s="311"/>
    </row>
    <row r="268" spans="1:20" s="312" customFormat="1" ht="32.1" customHeight="1">
      <c r="A268" s="514" t="s">
        <v>3489</v>
      </c>
      <c r="B268" s="515" t="s">
        <v>3504</v>
      </c>
      <c r="C268" s="515" t="s">
        <v>3505</v>
      </c>
      <c r="D268" s="362">
        <v>38</v>
      </c>
      <c r="E268" s="277" t="s">
        <v>38</v>
      </c>
      <c r="F268" s="277" t="s">
        <v>38</v>
      </c>
      <c r="G268" s="277" t="s">
        <v>38</v>
      </c>
      <c r="H268" s="277" t="s">
        <v>38</v>
      </c>
      <c r="I268" s="277" t="s">
        <v>38</v>
      </c>
      <c r="J268" s="277" t="s">
        <v>38</v>
      </c>
      <c r="K268" s="277" t="s">
        <v>38</v>
      </c>
      <c r="L268" s="277">
        <v>0</v>
      </c>
      <c r="M268" s="277" t="s">
        <v>38</v>
      </c>
      <c r="N268" s="277" t="s">
        <v>38</v>
      </c>
      <c r="O268" s="277" t="s">
        <v>38</v>
      </c>
      <c r="P268" s="277" t="s">
        <v>38</v>
      </c>
      <c r="Q268" s="277">
        <f t="shared" si="21"/>
        <v>0</v>
      </c>
      <c r="R268" s="228" t="str">
        <f t="shared" si="22"/>
        <v>SI</v>
      </c>
      <c r="S268" s="229" t="str">
        <f t="shared" si="23"/>
        <v>Sin Riesgo</v>
      </c>
      <c r="T268" s="311"/>
    </row>
    <row r="269" spans="1:20" s="312" customFormat="1" ht="32.1" customHeight="1">
      <c r="A269" s="514" t="s">
        <v>3489</v>
      </c>
      <c r="B269" s="515" t="s">
        <v>3506</v>
      </c>
      <c r="C269" s="515" t="s">
        <v>3507</v>
      </c>
      <c r="D269" s="362">
        <v>39</v>
      </c>
      <c r="E269" s="277" t="s">
        <v>38</v>
      </c>
      <c r="F269" s="277" t="s">
        <v>38</v>
      </c>
      <c r="G269" s="277" t="s">
        <v>38</v>
      </c>
      <c r="H269" s="277" t="s">
        <v>38</v>
      </c>
      <c r="I269" s="277" t="s">
        <v>38</v>
      </c>
      <c r="J269" s="277" t="s">
        <v>38</v>
      </c>
      <c r="K269" s="277" t="s">
        <v>38</v>
      </c>
      <c r="L269" s="277">
        <v>0</v>
      </c>
      <c r="M269" s="277" t="s">
        <v>38</v>
      </c>
      <c r="N269" s="277" t="s">
        <v>38</v>
      </c>
      <c r="O269" s="277" t="s">
        <v>38</v>
      </c>
      <c r="P269" s="277" t="s">
        <v>38</v>
      </c>
      <c r="Q269" s="277">
        <f t="shared" si="21"/>
        <v>0</v>
      </c>
      <c r="R269" s="228" t="str">
        <f t="shared" si="22"/>
        <v>SI</v>
      </c>
      <c r="S269" s="229" t="str">
        <f t="shared" si="23"/>
        <v>Sin Riesgo</v>
      </c>
      <c r="T269" s="311"/>
    </row>
    <row r="270" spans="1:20" s="312" customFormat="1" ht="32.1" customHeight="1">
      <c r="A270" s="514" t="s">
        <v>3489</v>
      </c>
      <c r="B270" s="515" t="s">
        <v>1426</v>
      </c>
      <c r="C270" s="515" t="s">
        <v>3508</v>
      </c>
      <c r="D270" s="362">
        <v>286</v>
      </c>
      <c r="E270" s="277" t="s">
        <v>38</v>
      </c>
      <c r="F270" s="277">
        <v>0</v>
      </c>
      <c r="G270" s="277" t="s">
        <v>38</v>
      </c>
      <c r="H270" s="277">
        <v>33.6</v>
      </c>
      <c r="I270" s="277">
        <v>0</v>
      </c>
      <c r="J270" s="277">
        <v>0</v>
      </c>
      <c r="K270" s="277" t="s">
        <v>38</v>
      </c>
      <c r="L270" s="277">
        <v>0</v>
      </c>
      <c r="M270" s="277" t="s">
        <v>38</v>
      </c>
      <c r="N270" s="277" t="s">
        <v>38</v>
      </c>
      <c r="O270" s="277" t="s">
        <v>38</v>
      </c>
      <c r="P270" s="277" t="s">
        <v>38</v>
      </c>
      <c r="Q270" s="277">
        <f t="shared" si="21"/>
        <v>6.7200000000000006</v>
      </c>
      <c r="R270" s="228" t="str">
        <f t="shared" si="22"/>
        <v>NO</v>
      </c>
      <c r="S270" s="229" t="str">
        <f t="shared" si="23"/>
        <v>Bajo</v>
      </c>
      <c r="T270" s="311"/>
    </row>
    <row r="271" spans="1:20" s="312" customFormat="1" ht="32.1" customHeight="1">
      <c r="A271" s="514" t="s">
        <v>3489</v>
      </c>
      <c r="B271" s="515" t="s">
        <v>3509</v>
      </c>
      <c r="C271" s="515" t="s">
        <v>3510</v>
      </c>
      <c r="D271" s="362">
        <v>239</v>
      </c>
      <c r="E271" s="277" t="s">
        <v>38</v>
      </c>
      <c r="F271" s="277" t="s">
        <v>38</v>
      </c>
      <c r="G271" s="277" t="s">
        <v>38</v>
      </c>
      <c r="H271" s="277" t="s">
        <v>38</v>
      </c>
      <c r="I271" s="277" t="s">
        <v>38</v>
      </c>
      <c r="J271" s="277" t="s">
        <v>38</v>
      </c>
      <c r="K271" s="277" t="s">
        <v>38</v>
      </c>
      <c r="L271" s="277" t="s">
        <v>38</v>
      </c>
      <c r="M271" s="277">
        <v>0</v>
      </c>
      <c r="N271" s="277" t="s">
        <v>38</v>
      </c>
      <c r="O271" s="277" t="s">
        <v>38</v>
      </c>
      <c r="P271" s="277" t="s">
        <v>38</v>
      </c>
      <c r="Q271" s="277">
        <f t="shared" si="21"/>
        <v>0</v>
      </c>
      <c r="R271" s="228" t="str">
        <f t="shared" si="22"/>
        <v>SI</v>
      </c>
      <c r="S271" s="229" t="str">
        <f t="shared" si="23"/>
        <v>Sin Riesgo</v>
      </c>
      <c r="T271" s="311"/>
    </row>
    <row r="272" spans="1:20" s="312" customFormat="1" ht="32.1" customHeight="1">
      <c r="A272" s="514" t="s">
        <v>3489</v>
      </c>
      <c r="B272" s="515" t="s">
        <v>1940</v>
      </c>
      <c r="C272" s="515" t="s">
        <v>3511</v>
      </c>
      <c r="D272" s="362">
        <v>148</v>
      </c>
      <c r="E272" s="277" t="s">
        <v>38</v>
      </c>
      <c r="F272" s="277" t="s">
        <v>38</v>
      </c>
      <c r="G272" s="277">
        <v>0</v>
      </c>
      <c r="H272" s="277">
        <v>0</v>
      </c>
      <c r="I272" s="277" t="s">
        <v>38</v>
      </c>
      <c r="J272" s="277">
        <v>0</v>
      </c>
      <c r="K272" s="277" t="s">
        <v>38</v>
      </c>
      <c r="L272" s="277">
        <v>36</v>
      </c>
      <c r="M272" s="277" t="s">
        <v>38</v>
      </c>
      <c r="N272" s="277">
        <v>0</v>
      </c>
      <c r="O272" s="277" t="s">
        <v>38</v>
      </c>
      <c r="P272" s="277" t="s">
        <v>38</v>
      </c>
      <c r="Q272" s="277">
        <f t="shared" si="21"/>
        <v>7.2</v>
      </c>
      <c r="R272" s="228" t="str">
        <f t="shared" si="22"/>
        <v>NO</v>
      </c>
      <c r="S272" s="229" t="str">
        <f t="shared" si="23"/>
        <v>Bajo</v>
      </c>
      <c r="T272" s="311"/>
    </row>
    <row r="273" spans="1:20" s="312" customFormat="1" ht="32.1" customHeight="1">
      <c r="A273" s="514" t="s">
        <v>3489</v>
      </c>
      <c r="B273" s="515" t="s">
        <v>3512</v>
      </c>
      <c r="C273" s="515" t="s">
        <v>3513</v>
      </c>
      <c r="D273" s="362">
        <v>898</v>
      </c>
      <c r="E273" s="277" t="s">
        <v>38</v>
      </c>
      <c r="F273" s="277">
        <v>0</v>
      </c>
      <c r="G273" s="277" t="s">
        <v>38</v>
      </c>
      <c r="H273" s="277">
        <v>0</v>
      </c>
      <c r="I273" s="277">
        <v>0</v>
      </c>
      <c r="J273" s="277" t="s">
        <v>38</v>
      </c>
      <c r="K273" s="277">
        <v>0</v>
      </c>
      <c r="L273" s="277">
        <v>24</v>
      </c>
      <c r="M273" s="277">
        <v>0</v>
      </c>
      <c r="N273" s="277">
        <v>0</v>
      </c>
      <c r="O273" s="277">
        <v>9.6</v>
      </c>
      <c r="P273" s="277" t="s">
        <v>38</v>
      </c>
      <c r="Q273" s="277">
        <f t="shared" si="21"/>
        <v>4.2</v>
      </c>
      <c r="R273" s="228" t="str">
        <f t="shared" si="22"/>
        <v>SI</v>
      </c>
      <c r="S273" s="229" t="str">
        <f t="shared" si="23"/>
        <v>Sin Riesgo</v>
      </c>
      <c r="T273" s="311"/>
    </row>
    <row r="274" spans="1:20" s="312" customFormat="1" ht="32.1" customHeight="1">
      <c r="A274" s="514" t="s">
        <v>3489</v>
      </c>
      <c r="B274" s="515" t="s">
        <v>3514</v>
      </c>
      <c r="C274" s="515" t="s">
        <v>3515</v>
      </c>
      <c r="D274" s="362">
        <v>233</v>
      </c>
      <c r="E274" s="277" t="s">
        <v>38</v>
      </c>
      <c r="F274" s="277" t="s">
        <v>38</v>
      </c>
      <c r="G274" s="277" t="s">
        <v>38</v>
      </c>
      <c r="H274" s="277" t="s">
        <v>38</v>
      </c>
      <c r="I274" s="277" t="s">
        <v>38</v>
      </c>
      <c r="J274" s="277" t="s">
        <v>38</v>
      </c>
      <c r="K274" s="277" t="s">
        <v>38</v>
      </c>
      <c r="L274" s="277" t="s">
        <v>38</v>
      </c>
      <c r="M274" s="277">
        <v>0</v>
      </c>
      <c r="N274" s="277" t="s">
        <v>38</v>
      </c>
      <c r="O274" s="277" t="s">
        <v>38</v>
      </c>
      <c r="P274" s="277" t="s">
        <v>38</v>
      </c>
      <c r="Q274" s="277">
        <f t="shared" si="21"/>
        <v>0</v>
      </c>
      <c r="R274" s="228" t="str">
        <f t="shared" ref="R274:R302" si="24">IF(Q274&lt;5,"SI","NO")</f>
        <v>SI</v>
      </c>
      <c r="S274" s="229" t="str">
        <f t="shared" si="23"/>
        <v>Sin Riesgo</v>
      </c>
      <c r="T274" s="311"/>
    </row>
    <row r="275" spans="1:20" s="312" customFormat="1" ht="32.1" customHeight="1">
      <c r="A275" s="514" t="s">
        <v>3489</v>
      </c>
      <c r="B275" s="515" t="s">
        <v>3516</v>
      </c>
      <c r="C275" s="515" t="s">
        <v>3517</v>
      </c>
      <c r="D275" s="362">
        <v>55</v>
      </c>
      <c r="E275" s="277" t="s">
        <v>38</v>
      </c>
      <c r="F275" s="277">
        <v>0</v>
      </c>
      <c r="G275" s="277" t="s">
        <v>38</v>
      </c>
      <c r="H275" s="277" t="s">
        <v>38</v>
      </c>
      <c r="I275" s="277" t="s">
        <v>38</v>
      </c>
      <c r="J275" s="277" t="s">
        <v>38</v>
      </c>
      <c r="K275" s="277" t="s">
        <v>38</v>
      </c>
      <c r="L275" s="277" t="s">
        <v>38</v>
      </c>
      <c r="M275" s="277" t="s">
        <v>38</v>
      </c>
      <c r="N275" s="277" t="s">
        <v>38</v>
      </c>
      <c r="O275" s="277" t="s">
        <v>38</v>
      </c>
      <c r="P275" s="277" t="s">
        <v>38</v>
      </c>
      <c r="Q275" s="277">
        <f t="shared" si="21"/>
        <v>0</v>
      </c>
      <c r="R275" s="228" t="str">
        <f t="shared" si="24"/>
        <v>SI</v>
      </c>
      <c r="S275" s="229" t="str">
        <f t="shared" si="23"/>
        <v>Sin Riesgo</v>
      </c>
      <c r="T275" s="311"/>
    </row>
    <row r="276" spans="1:20" s="312" customFormat="1" ht="32.1" customHeight="1">
      <c r="A276" s="514" t="s">
        <v>3489</v>
      </c>
      <c r="B276" s="515" t="s">
        <v>1803</v>
      </c>
      <c r="C276" s="515" t="s">
        <v>3518</v>
      </c>
      <c r="D276" s="362">
        <v>307</v>
      </c>
      <c r="E276" s="277" t="s">
        <v>38</v>
      </c>
      <c r="F276" s="277" t="s">
        <v>38</v>
      </c>
      <c r="G276" s="277" t="s">
        <v>38</v>
      </c>
      <c r="H276" s="277">
        <v>33.6</v>
      </c>
      <c r="I276" s="277" t="s">
        <v>38</v>
      </c>
      <c r="J276" s="277" t="s">
        <v>38</v>
      </c>
      <c r="K276" s="277">
        <v>0</v>
      </c>
      <c r="L276" s="277" t="s">
        <v>38</v>
      </c>
      <c r="M276" s="277" t="s">
        <v>38</v>
      </c>
      <c r="N276" s="277" t="s">
        <v>38</v>
      </c>
      <c r="O276" s="277" t="s">
        <v>38</v>
      </c>
      <c r="P276" s="277" t="s">
        <v>38</v>
      </c>
      <c r="Q276" s="277">
        <f t="shared" si="21"/>
        <v>16.8</v>
      </c>
      <c r="R276" s="228" t="str">
        <f t="shared" si="24"/>
        <v>NO</v>
      </c>
      <c r="S276" s="229" t="str">
        <f t="shared" si="23"/>
        <v>Medio</v>
      </c>
      <c r="T276" s="311"/>
    </row>
    <row r="277" spans="1:20" s="312" customFormat="1" ht="32.1" customHeight="1">
      <c r="A277" s="514" t="s">
        <v>3489</v>
      </c>
      <c r="B277" s="515" t="s">
        <v>3519</v>
      </c>
      <c r="C277" s="515" t="s">
        <v>3520</v>
      </c>
      <c r="D277" s="362">
        <v>843</v>
      </c>
      <c r="E277" s="277" t="s">
        <v>38</v>
      </c>
      <c r="F277" s="277">
        <v>0</v>
      </c>
      <c r="G277" s="277">
        <v>9.6</v>
      </c>
      <c r="H277" s="277">
        <v>33.6</v>
      </c>
      <c r="I277" s="277">
        <v>9.6</v>
      </c>
      <c r="J277" s="277" t="s">
        <v>38</v>
      </c>
      <c r="K277" s="277">
        <v>24</v>
      </c>
      <c r="L277" s="277" t="s">
        <v>38</v>
      </c>
      <c r="M277" s="277" t="s">
        <v>38</v>
      </c>
      <c r="N277" s="277">
        <v>0</v>
      </c>
      <c r="O277" s="277" t="s">
        <v>38</v>
      </c>
      <c r="P277" s="277">
        <v>0</v>
      </c>
      <c r="Q277" s="277">
        <f t="shared" si="21"/>
        <v>10.971428571428573</v>
      </c>
      <c r="R277" s="228" t="str">
        <f t="shared" si="24"/>
        <v>NO</v>
      </c>
      <c r="S277" s="229" t="str">
        <f t="shared" si="23"/>
        <v>Bajo</v>
      </c>
      <c r="T277" s="311"/>
    </row>
    <row r="278" spans="1:20" s="312" customFormat="1" ht="32.1" customHeight="1">
      <c r="A278" s="514" t="s">
        <v>3489</v>
      </c>
      <c r="B278" s="515" t="s">
        <v>3521</v>
      </c>
      <c r="C278" s="515" t="s">
        <v>3522</v>
      </c>
      <c r="D278" s="362">
        <v>72</v>
      </c>
      <c r="E278" s="277" t="s">
        <v>38</v>
      </c>
      <c r="F278" s="277">
        <v>0</v>
      </c>
      <c r="G278" s="277">
        <v>0</v>
      </c>
      <c r="H278" s="277">
        <v>9.6</v>
      </c>
      <c r="I278" s="277">
        <v>33.6</v>
      </c>
      <c r="J278" s="277" t="s">
        <v>38</v>
      </c>
      <c r="K278" s="277">
        <v>9.6</v>
      </c>
      <c r="L278" s="277" t="s">
        <v>38</v>
      </c>
      <c r="M278" s="277">
        <v>0</v>
      </c>
      <c r="N278" s="277">
        <v>0</v>
      </c>
      <c r="O278" s="277">
        <v>0</v>
      </c>
      <c r="P278" s="277">
        <v>0</v>
      </c>
      <c r="Q278" s="277">
        <f t="shared" si="21"/>
        <v>5.8666666666666671</v>
      </c>
      <c r="R278" s="228" t="str">
        <f t="shared" si="24"/>
        <v>NO</v>
      </c>
      <c r="S278" s="229" t="str">
        <f t="shared" si="23"/>
        <v>Bajo</v>
      </c>
      <c r="T278" s="311"/>
    </row>
    <row r="279" spans="1:20" s="312" customFormat="1" ht="32.1" customHeight="1">
      <c r="A279" s="514" t="s">
        <v>3489</v>
      </c>
      <c r="B279" s="515" t="s">
        <v>3523</v>
      </c>
      <c r="C279" s="515" t="s">
        <v>3524</v>
      </c>
      <c r="D279" s="362">
        <v>133</v>
      </c>
      <c r="E279" s="277" t="s">
        <v>38</v>
      </c>
      <c r="F279" s="277">
        <v>0</v>
      </c>
      <c r="G279" s="277">
        <v>0</v>
      </c>
      <c r="H279" s="277">
        <v>9.6</v>
      </c>
      <c r="I279" s="277">
        <v>33.6</v>
      </c>
      <c r="J279" s="277" t="s">
        <v>38</v>
      </c>
      <c r="K279" s="277">
        <v>9.6</v>
      </c>
      <c r="L279" s="277">
        <v>0</v>
      </c>
      <c r="M279" s="277" t="s">
        <v>38</v>
      </c>
      <c r="N279" s="277">
        <v>0</v>
      </c>
      <c r="O279" s="277" t="s">
        <v>38</v>
      </c>
      <c r="P279" s="277">
        <v>0</v>
      </c>
      <c r="Q279" s="277">
        <f t="shared" si="21"/>
        <v>6.6000000000000005</v>
      </c>
      <c r="R279" s="228" t="str">
        <f t="shared" si="24"/>
        <v>NO</v>
      </c>
      <c r="S279" s="229" t="str">
        <f t="shared" si="23"/>
        <v>Bajo</v>
      </c>
      <c r="T279" s="311"/>
    </row>
    <row r="280" spans="1:20" s="312" customFormat="1" ht="30">
      <c r="A280" s="514" t="s">
        <v>3489</v>
      </c>
      <c r="B280" s="515" t="s">
        <v>3525</v>
      </c>
      <c r="C280" s="515" t="s">
        <v>3526</v>
      </c>
      <c r="D280" s="362">
        <v>115</v>
      </c>
      <c r="E280" s="277" t="s">
        <v>38</v>
      </c>
      <c r="F280" s="277">
        <v>0</v>
      </c>
      <c r="G280" s="277">
        <v>9.6</v>
      </c>
      <c r="H280" s="277" t="s">
        <v>38</v>
      </c>
      <c r="I280" s="277">
        <v>9.6</v>
      </c>
      <c r="J280" s="277" t="s">
        <v>38</v>
      </c>
      <c r="K280" s="277">
        <v>0</v>
      </c>
      <c r="L280" s="277" t="s">
        <v>38</v>
      </c>
      <c r="M280" s="277" t="s">
        <v>38</v>
      </c>
      <c r="N280" s="277">
        <v>0</v>
      </c>
      <c r="O280" s="277" t="s">
        <v>38</v>
      </c>
      <c r="P280" s="277">
        <v>0</v>
      </c>
      <c r="Q280" s="277">
        <f t="shared" si="21"/>
        <v>3.1999999999999997</v>
      </c>
      <c r="R280" s="228" t="str">
        <f t="shared" si="24"/>
        <v>SI</v>
      </c>
      <c r="S280" s="229" t="str">
        <f t="shared" si="23"/>
        <v>Sin Riesgo</v>
      </c>
      <c r="T280" s="311"/>
    </row>
    <row r="281" spans="1:20" s="312" customFormat="1" ht="30">
      <c r="A281" s="514" t="s">
        <v>3489</v>
      </c>
      <c r="B281" s="515" t="s">
        <v>3527</v>
      </c>
      <c r="C281" s="515" t="s">
        <v>3528</v>
      </c>
      <c r="D281" s="362">
        <v>596</v>
      </c>
      <c r="E281" s="277" t="s">
        <v>38</v>
      </c>
      <c r="F281" s="277">
        <v>0</v>
      </c>
      <c r="G281" s="277" t="s">
        <v>38</v>
      </c>
      <c r="H281" s="277">
        <v>33.6</v>
      </c>
      <c r="I281" s="277">
        <v>9.6</v>
      </c>
      <c r="J281" s="277" t="s">
        <v>38</v>
      </c>
      <c r="K281" s="277">
        <v>0</v>
      </c>
      <c r="L281" s="277">
        <v>0</v>
      </c>
      <c r="M281" s="277" t="s">
        <v>38</v>
      </c>
      <c r="N281" s="277">
        <v>0</v>
      </c>
      <c r="O281" s="277">
        <v>0</v>
      </c>
      <c r="P281" s="277">
        <v>0</v>
      </c>
      <c r="Q281" s="277">
        <f t="shared" si="21"/>
        <v>5.4</v>
      </c>
      <c r="R281" s="228" t="str">
        <f t="shared" si="24"/>
        <v>NO</v>
      </c>
      <c r="S281" s="229" t="str">
        <f t="shared" si="23"/>
        <v>Bajo</v>
      </c>
      <c r="T281" s="311"/>
    </row>
    <row r="282" spans="1:20" s="312" customFormat="1" ht="30">
      <c r="A282" s="514" t="s">
        <v>3489</v>
      </c>
      <c r="B282" s="515" t="s">
        <v>200</v>
      </c>
      <c r="C282" s="515" t="s">
        <v>3529</v>
      </c>
      <c r="D282" s="362">
        <v>259</v>
      </c>
      <c r="E282" s="277" t="s">
        <v>38</v>
      </c>
      <c r="F282" s="277">
        <v>0</v>
      </c>
      <c r="G282" s="277">
        <v>33.6</v>
      </c>
      <c r="H282" s="277" t="s">
        <v>38</v>
      </c>
      <c r="I282" s="277">
        <v>33.6</v>
      </c>
      <c r="J282" s="277" t="s">
        <v>38</v>
      </c>
      <c r="K282" s="277">
        <v>0</v>
      </c>
      <c r="L282" s="277" t="s">
        <v>38</v>
      </c>
      <c r="M282" s="277">
        <v>0</v>
      </c>
      <c r="N282" s="277">
        <v>0</v>
      </c>
      <c r="O282" s="277">
        <v>0</v>
      </c>
      <c r="P282" s="277">
        <v>0</v>
      </c>
      <c r="Q282" s="277">
        <f t="shared" si="21"/>
        <v>8.4</v>
      </c>
      <c r="R282" s="228" t="str">
        <f t="shared" si="24"/>
        <v>NO</v>
      </c>
      <c r="S282" s="229" t="str">
        <f t="shared" si="23"/>
        <v>Bajo</v>
      </c>
      <c r="T282" s="311"/>
    </row>
    <row r="283" spans="1:20" s="312" customFormat="1" ht="30">
      <c r="A283" s="514" t="s">
        <v>3489</v>
      </c>
      <c r="B283" s="515" t="s">
        <v>3519</v>
      </c>
      <c r="C283" s="515" t="s">
        <v>3530</v>
      </c>
      <c r="D283" s="362">
        <v>32</v>
      </c>
      <c r="E283" s="277" t="s">
        <v>38</v>
      </c>
      <c r="F283" s="277">
        <v>0</v>
      </c>
      <c r="G283" s="277" t="s">
        <v>38</v>
      </c>
      <c r="H283" s="277" t="s">
        <v>38</v>
      </c>
      <c r="I283" s="277">
        <v>9.6</v>
      </c>
      <c r="J283" s="277" t="s">
        <v>38</v>
      </c>
      <c r="K283" s="277" t="s">
        <v>38</v>
      </c>
      <c r="L283" s="277" t="s">
        <v>38</v>
      </c>
      <c r="M283" s="277" t="s">
        <v>38</v>
      </c>
      <c r="N283" s="277" t="s">
        <v>38</v>
      </c>
      <c r="O283" s="277" t="s">
        <v>38</v>
      </c>
      <c r="P283" s="277" t="s">
        <v>38</v>
      </c>
      <c r="Q283" s="277">
        <f t="shared" si="21"/>
        <v>4.8</v>
      </c>
      <c r="R283" s="228" t="str">
        <f t="shared" si="24"/>
        <v>SI</v>
      </c>
      <c r="S283" s="229" t="str">
        <f t="shared" si="23"/>
        <v>Sin Riesgo</v>
      </c>
      <c r="T283" s="311"/>
    </row>
    <row r="284" spans="1:20" s="312" customFormat="1" ht="32.1" customHeight="1">
      <c r="A284" s="514" t="s">
        <v>3489</v>
      </c>
      <c r="B284" s="515" t="s">
        <v>3131</v>
      </c>
      <c r="C284" s="515" t="s">
        <v>3531</v>
      </c>
      <c r="D284" s="362">
        <v>23</v>
      </c>
      <c r="E284" s="277" t="s">
        <v>38</v>
      </c>
      <c r="F284" s="277" t="s">
        <v>38</v>
      </c>
      <c r="G284" s="277">
        <v>33.6</v>
      </c>
      <c r="H284" s="277" t="s">
        <v>38</v>
      </c>
      <c r="I284" s="277" t="s">
        <v>38</v>
      </c>
      <c r="J284" s="277" t="s">
        <v>38</v>
      </c>
      <c r="K284" s="277">
        <v>0</v>
      </c>
      <c r="L284" s="277" t="s">
        <v>38</v>
      </c>
      <c r="M284" s="277" t="s">
        <v>38</v>
      </c>
      <c r="N284" s="277">
        <v>0</v>
      </c>
      <c r="O284" s="277" t="s">
        <v>38</v>
      </c>
      <c r="P284" s="277" t="s">
        <v>38</v>
      </c>
      <c r="Q284" s="277">
        <f t="shared" si="21"/>
        <v>11.200000000000001</v>
      </c>
      <c r="R284" s="228" t="str">
        <f t="shared" si="24"/>
        <v>NO</v>
      </c>
      <c r="S284" s="229" t="str">
        <f t="shared" si="23"/>
        <v>Bajo</v>
      </c>
      <c r="T284" s="311"/>
    </row>
    <row r="285" spans="1:20" s="312" customFormat="1" ht="32.1" customHeight="1">
      <c r="A285" s="514" t="s">
        <v>3489</v>
      </c>
      <c r="B285" s="515" t="s">
        <v>1803</v>
      </c>
      <c r="C285" s="515" t="s">
        <v>3532</v>
      </c>
      <c r="D285" s="362">
        <v>205</v>
      </c>
      <c r="E285" s="277" t="s">
        <v>38</v>
      </c>
      <c r="F285" s="277" t="s">
        <v>38</v>
      </c>
      <c r="G285" s="277">
        <v>33.6</v>
      </c>
      <c r="H285" s="277" t="s">
        <v>38</v>
      </c>
      <c r="I285" s="277">
        <v>9.6</v>
      </c>
      <c r="J285" s="277">
        <v>0</v>
      </c>
      <c r="K285" s="277" t="s">
        <v>38</v>
      </c>
      <c r="L285" s="277" t="s">
        <v>38</v>
      </c>
      <c r="M285" s="277">
        <v>0</v>
      </c>
      <c r="N285" s="277" t="s">
        <v>38</v>
      </c>
      <c r="O285" s="277" t="s">
        <v>38</v>
      </c>
      <c r="P285" s="277" t="s">
        <v>38</v>
      </c>
      <c r="Q285" s="277">
        <f t="shared" si="21"/>
        <v>10.8</v>
      </c>
      <c r="R285" s="228" t="str">
        <f t="shared" si="24"/>
        <v>NO</v>
      </c>
      <c r="S285" s="229" t="str">
        <f t="shared" si="23"/>
        <v>Bajo</v>
      </c>
      <c r="T285" s="311"/>
    </row>
    <row r="286" spans="1:20" s="312" customFormat="1" ht="32.1" customHeight="1">
      <c r="A286" s="514" t="s">
        <v>3489</v>
      </c>
      <c r="B286" s="515" t="s">
        <v>1426</v>
      </c>
      <c r="C286" s="515" t="s">
        <v>3533</v>
      </c>
      <c r="D286" s="362">
        <v>199</v>
      </c>
      <c r="E286" s="277" t="s">
        <v>38</v>
      </c>
      <c r="F286" s="277" t="s">
        <v>38</v>
      </c>
      <c r="G286" s="277" t="s">
        <v>38</v>
      </c>
      <c r="H286" s="277">
        <v>33.6</v>
      </c>
      <c r="I286" s="277" t="s">
        <v>38</v>
      </c>
      <c r="J286" s="277">
        <v>0</v>
      </c>
      <c r="K286" s="277" t="s">
        <v>38</v>
      </c>
      <c r="L286" s="277" t="s">
        <v>38</v>
      </c>
      <c r="M286" s="277" t="s">
        <v>38</v>
      </c>
      <c r="N286" s="277" t="s">
        <v>38</v>
      </c>
      <c r="O286" s="277" t="s">
        <v>38</v>
      </c>
      <c r="P286" s="277" t="s">
        <v>38</v>
      </c>
      <c r="Q286" s="277">
        <f t="shared" si="21"/>
        <v>16.8</v>
      </c>
      <c r="R286" s="228" t="str">
        <f t="shared" si="24"/>
        <v>NO</v>
      </c>
      <c r="S286" s="229" t="str">
        <f t="shared" si="23"/>
        <v>Medio</v>
      </c>
      <c r="T286" s="311"/>
    </row>
    <row r="287" spans="1:20" s="312" customFormat="1" ht="32.1" customHeight="1">
      <c r="A287" s="514" t="s">
        <v>3489</v>
      </c>
      <c r="B287" s="515" t="s">
        <v>911</v>
      </c>
      <c r="C287" s="515" t="s">
        <v>3534</v>
      </c>
      <c r="D287" s="362">
        <v>127</v>
      </c>
      <c r="E287" s="277" t="s">
        <v>38</v>
      </c>
      <c r="F287" s="277">
        <v>0</v>
      </c>
      <c r="G287" s="277" t="s">
        <v>38</v>
      </c>
      <c r="H287" s="277" t="s">
        <v>38</v>
      </c>
      <c r="I287" s="277">
        <v>9.6</v>
      </c>
      <c r="J287" s="277" t="s">
        <v>38</v>
      </c>
      <c r="K287" s="277" t="s">
        <v>38</v>
      </c>
      <c r="L287" s="277">
        <v>0</v>
      </c>
      <c r="M287" s="277" t="s">
        <v>38</v>
      </c>
      <c r="N287" s="277" t="s">
        <v>38</v>
      </c>
      <c r="O287" s="277" t="s">
        <v>38</v>
      </c>
      <c r="P287" s="277" t="s">
        <v>38</v>
      </c>
      <c r="Q287" s="277">
        <f t="shared" si="21"/>
        <v>3.1999999999999997</v>
      </c>
      <c r="R287" s="228" t="str">
        <f t="shared" si="24"/>
        <v>SI</v>
      </c>
      <c r="S287" s="229" t="str">
        <f t="shared" si="23"/>
        <v>Sin Riesgo</v>
      </c>
      <c r="T287" s="311"/>
    </row>
    <row r="288" spans="1:20" s="312" customFormat="1" ht="32.1" customHeight="1">
      <c r="A288" s="514" t="s">
        <v>3489</v>
      </c>
      <c r="B288" s="515" t="s">
        <v>3504</v>
      </c>
      <c r="C288" s="515" t="s">
        <v>3535</v>
      </c>
      <c r="D288" s="362">
        <v>57</v>
      </c>
      <c r="E288" s="277" t="s">
        <v>38</v>
      </c>
      <c r="F288" s="277" t="s">
        <v>38</v>
      </c>
      <c r="G288" s="277" t="s">
        <v>38</v>
      </c>
      <c r="H288" s="277" t="s">
        <v>38</v>
      </c>
      <c r="I288" s="277" t="s">
        <v>38</v>
      </c>
      <c r="J288" s="277" t="s">
        <v>38</v>
      </c>
      <c r="K288" s="277" t="s">
        <v>38</v>
      </c>
      <c r="L288" s="277" t="s">
        <v>38</v>
      </c>
      <c r="M288" s="277" t="s">
        <v>38</v>
      </c>
      <c r="N288" s="277">
        <v>0</v>
      </c>
      <c r="O288" s="277" t="s">
        <v>38</v>
      </c>
      <c r="P288" s="277" t="s">
        <v>38</v>
      </c>
      <c r="Q288" s="277">
        <f t="shared" si="21"/>
        <v>0</v>
      </c>
      <c r="R288" s="228" t="str">
        <f t="shared" si="24"/>
        <v>SI</v>
      </c>
      <c r="S288" s="229" t="str">
        <f t="shared" si="23"/>
        <v>Sin Riesgo</v>
      </c>
      <c r="T288" s="311"/>
    </row>
    <row r="289" spans="1:20" s="312" customFormat="1" ht="32.1" customHeight="1">
      <c r="A289" s="514" t="s">
        <v>3489</v>
      </c>
      <c r="B289" s="515" t="s">
        <v>3536</v>
      </c>
      <c r="C289" s="515" t="s">
        <v>3537</v>
      </c>
      <c r="D289" s="362">
        <v>199</v>
      </c>
      <c r="E289" s="277" t="s">
        <v>38</v>
      </c>
      <c r="F289" s="277">
        <v>0</v>
      </c>
      <c r="G289" s="277" t="s">
        <v>38</v>
      </c>
      <c r="H289" s="277">
        <v>9.6</v>
      </c>
      <c r="I289" s="277">
        <v>0</v>
      </c>
      <c r="J289" s="277" t="s">
        <v>38</v>
      </c>
      <c r="K289" s="277">
        <v>0</v>
      </c>
      <c r="L289" s="277">
        <v>0</v>
      </c>
      <c r="M289" s="277" t="s">
        <v>38</v>
      </c>
      <c r="N289" s="277" t="s">
        <v>38</v>
      </c>
      <c r="O289" s="277">
        <v>33.6</v>
      </c>
      <c r="P289" s="277">
        <v>0</v>
      </c>
      <c r="Q289" s="277">
        <f t="shared" ref="Q289:Q320" si="25">AVERAGE(E289:P289)</f>
        <v>6.1714285714285717</v>
      </c>
      <c r="R289" s="228" t="str">
        <f t="shared" si="24"/>
        <v>NO</v>
      </c>
      <c r="S289" s="229" t="str">
        <f t="shared" ref="S289:S320" si="26">IF(Q289&lt;5,"Sin Riesgo",IF(Q289 &lt;=14,"Bajo",IF(Q289&lt;=35,"Medio",IF(Q289&lt;=80,"Alto","Inviable Sanitariamente"))))</f>
        <v>Bajo</v>
      </c>
      <c r="T289" s="311"/>
    </row>
    <row r="290" spans="1:20" s="312" customFormat="1" ht="32.1" customHeight="1">
      <c r="A290" s="514" t="s">
        <v>3489</v>
      </c>
      <c r="B290" s="515" t="s">
        <v>3538</v>
      </c>
      <c r="C290" s="515" t="s">
        <v>3539</v>
      </c>
      <c r="D290" s="362">
        <v>36</v>
      </c>
      <c r="E290" s="277" t="s">
        <v>38</v>
      </c>
      <c r="F290" s="277" t="s">
        <v>38</v>
      </c>
      <c r="G290" s="277">
        <v>0</v>
      </c>
      <c r="H290" s="277" t="s">
        <v>38</v>
      </c>
      <c r="I290" s="277" t="s">
        <v>38</v>
      </c>
      <c r="J290" s="277" t="s">
        <v>38</v>
      </c>
      <c r="K290" s="277" t="s">
        <v>38</v>
      </c>
      <c r="L290" s="277" t="s">
        <v>38</v>
      </c>
      <c r="M290" s="277" t="s">
        <v>38</v>
      </c>
      <c r="N290" s="277">
        <v>0</v>
      </c>
      <c r="O290" s="277" t="s">
        <v>38</v>
      </c>
      <c r="P290" s="277" t="s">
        <v>38</v>
      </c>
      <c r="Q290" s="277">
        <f t="shared" si="25"/>
        <v>0</v>
      </c>
      <c r="R290" s="228" t="str">
        <f t="shared" si="24"/>
        <v>SI</v>
      </c>
      <c r="S290" s="229" t="str">
        <f t="shared" si="26"/>
        <v>Sin Riesgo</v>
      </c>
      <c r="T290" s="311"/>
    </row>
    <row r="291" spans="1:20" s="312" customFormat="1" ht="32.1" customHeight="1">
      <c r="A291" s="514" t="s">
        <v>3489</v>
      </c>
      <c r="B291" s="515" t="s">
        <v>1940</v>
      </c>
      <c r="C291" s="515" t="s">
        <v>3540</v>
      </c>
      <c r="D291" s="362">
        <v>869</v>
      </c>
      <c r="E291" s="277" t="s">
        <v>38</v>
      </c>
      <c r="F291" s="277">
        <v>0</v>
      </c>
      <c r="G291" s="277">
        <v>0</v>
      </c>
      <c r="H291" s="277">
        <v>9.6</v>
      </c>
      <c r="I291" s="277" t="s">
        <v>38</v>
      </c>
      <c r="J291" s="277">
        <v>0</v>
      </c>
      <c r="K291" s="277">
        <v>0</v>
      </c>
      <c r="L291" s="277" t="s">
        <v>38</v>
      </c>
      <c r="M291" s="277" t="s">
        <v>38</v>
      </c>
      <c r="N291" s="277">
        <v>0</v>
      </c>
      <c r="O291" s="277">
        <v>9.6</v>
      </c>
      <c r="P291" s="277">
        <v>0</v>
      </c>
      <c r="Q291" s="277">
        <f t="shared" si="25"/>
        <v>2.4</v>
      </c>
      <c r="R291" s="228" t="str">
        <f t="shared" si="24"/>
        <v>SI</v>
      </c>
      <c r="S291" s="229" t="str">
        <f t="shared" si="26"/>
        <v>Sin Riesgo</v>
      </c>
      <c r="T291" s="311"/>
    </row>
    <row r="292" spans="1:20" s="312" customFormat="1" ht="32.1" customHeight="1">
      <c r="A292" s="514" t="s">
        <v>3489</v>
      </c>
      <c r="B292" s="515" t="s">
        <v>3541</v>
      </c>
      <c r="C292" s="515" t="s">
        <v>3542</v>
      </c>
      <c r="D292" s="362">
        <v>161</v>
      </c>
      <c r="E292" s="277" t="s">
        <v>38</v>
      </c>
      <c r="F292" s="277" t="s">
        <v>38</v>
      </c>
      <c r="G292" s="277">
        <v>0</v>
      </c>
      <c r="H292" s="277">
        <v>9.6</v>
      </c>
      <c r="I292" s="277">
        <v>9.6</v>
      </c>
      <c r="J292" s="277" t="s">
        <v>38</v>
      </c>
      <c r="K292" s="277">
        <v>0</v>
      </c>
      <c r="L292" s="277">
        <v>0</v>
      </c>
      <c r="M292" s="277" t="s">
        <v>38</v>
      </c>
      <c r="N292" s="277">
        <v>0</v>
      </c>
      <c r="O292" s="277">
        <v>0</v>
      </c>
      <c r="P292" s="277">
        <v>0</v>
      </c>
      <c r="Q292" s="277">
        <f t="shared" si="25"/>
        <v>2.4</v>
      </c>
      <c r="R292" s="228" t="str">
        <f t="shared" si="24"/>
        <v>SI</v>
      </c>
      <c r="S292" s="229" t="str">
        <f t="shared" si="26"/>
        <v>Sin Riesgo</v>
      </c>
      <c r="T292" s="311"/>
    </row>
    <row r="293" spans="1:20" s="312" customFormat="1" ht="32.1" customHeight="1">
      <c r="A293" s="514" t="s">
        <v>3489</v>
      </c>
      <c r="B293" s="515" t="s">
        <v>3216</v>
      </c>
      <c r="C293" s="515" t="s">
        <v>3543</v>
      </c>
      <c r="D293" s="362">
        <v>144</v>
      </c>
      <c r="E293" s="277" t="s">
        <v>38</v>
      </c>
      <c r="F293" s="277">
        <v>0</v>
      </c>
      <c r="G293" s="277">
        <v>0</v>
      </c>
      <c r="H293" s="277">
        <v>9.6</v>
      </c>
      <c r="I293" s="277">
        <v>9.6</v>
      </c>
      <c r="J293" s="277" t="s">
        <v>38</v>
      </c>
      <c r="K293" s="277">
        <v>0</v>
      </c>
      <c r="L293" s="277">
        <v>0</v>
      </c>
      <c r="M293" s="277" t="s">
        <v>38</v>
      </c>
      <c r="N293" s="277">
        <v>0</v>
      </c>
      <c r="O293" s="277">
        <v>0</v>
      </c>
      <c r="P293" s="277">
        <v>0</v>
      </c>
      <c r="Q293" s="277">
        <f t="shared" si="25"/>
        <v>2.1333333333333333</v>
      </c>
      <c r="R293" s="228" t="str">
        <f t="shared" si="24"/>
        <v>SI</v>
      </c>
      <c r="S293" s="229" t="str">
        <f t="shared" si="26"/>
        <v>Sin Riesgo</v>
      </c>
      <c r="T293" s="311"/>
    </row>
    <row r="294" spans="1:20" s="312" customFormat="1" ht="32.1" customHeight="1">
      <c r="A294" s="514" t="s">
        <v>3489</v>
      </c>
      <c r="B294" s="515" t="s">
        <v>3516</v>
      </c>
      <c r="C294" s="515" t="s">
        <v>3544</v>
      </c>
      <c r="D294" s="362">
        <v>292</v>
      </c>
      <c r="E294" s="277" t="s">
        <v>38</v>
      </c>
      <c r="F294" s="277">
        <v>0</v>
      </c>
      <c r="G294" s="277">
        <v>0</v>
      </c>
      <c r="H294" s="277">
        <v>9.6</v>
      </c>
      <c r="I294" s="277">
        <v>9.6</v>
      </c>
      <c r="J294" s="277">
        <v>0</v>
      </c>
      <c r="K294" s="277" t="s">
        <v>38</v>
      </c>
      <c r="L294" s="277">
        <v>0</v>
      </c>
      <c r="M294" s="277" t="s">
        <v>38</v>
      </c>
      <c r="N294" s="277">
        <v>0</v>
      </c>
      <c r="O294" s="277">
        <v>9.6</v>
      </c>
      <c r="P294" s="277">
        <v>0</v>
      </c>
      <c r="Q294" s="277">
        <f t="shared" si="25"/>
        <v>3.1999999999999997</v>
      </c>
      <c r="R294" s="228" t="str">
        <f t="shared" si="24"/>
        <v>SI</v>
      </c>
      <c r="S294" s="229" t="str">
        <f t="shared" si="26"/>
        <v>Sin Riesgo</v>
      </c>
      <c r="T294" s="311"/>
    </row>
    <row r="295" spans="1:20" s="312" customFormat="1" ht="32.1" customHeight="1">
      <c r="A295" s="514" t="s">
        <v>3489</v>
      </c>
      <c r="B295" s="515" t="s">
        <v>3545</v>
      </c>
      <c r="C295" s="515" t="s">
        <v>3546</v>
      </c>
      <c r="D295" s="363">
        <v>101</v>
      </c>
      <c r="E295" s="277" t="s">
        <v>38</v>
      </c>
      <c r="F295" s="277">
        <v>0</v>
      </c>
      <c r="G295" s="277">
        <v>0</v>
      </c>
      <c r="H295" s="277">
        <v>0</v>
      </c>
      <c r="I295" s="277">
        <v>33.6</v>
      </c>
      <c r="J295" s="277" t="s">
        <v>38</v>
      </c>
      <c r="K295" s="277">
        <v>0</v>
      </c>
      <c r="L295" s="277">
        <v>0</v>
      </c>
      <c r="M295" s="277" t="s">
        <v>38</v>
      </c>
      <c r="N295" s="277">
        <v>0</v>
      </c>
      <c r="O295" s="277" t="s">
        <v>38</v>
      </c>
      <c r="P295" s="277" t="s">
        <v>38</v>
      </c>
      <c r="Q295" s="277">
        <f t="shared" si="25"/>
        <v>4.8</v>
      </c>
      <c r="R295" s="228" t="str">
        <f t="shared" si="24"/>
        <v>SI</v>
      </c>
      <c r="S295" s="229" t="str">
        <f t="shared" si="26"/>
        <v>Sin Riesgo</v>
      </c>
      <c r="T295" s="311"/>
    </row>
    <row r="296" spans="1:20" s="312" customFormat="1" ht="32.1" customHeight="1">
      <c r="A296" s="514" t="s">
        <v>3489</v>
      </c>
      <c r="B296" s="515" t="s">
        <v>3495</v>
      </c>
      <c r="C296" s="515" t="s">
        <v>3547</v>
      </c>
      <c r="D296" s="363">
        <v>198</v>
      </c>
      <c r="E296" s="277" t="s">
        <v>38</v>
      </c>
      <c r="F296" s="277">
        <v>0</v>
      </c>
      <c r="G296" s="277">
        <v>0</v>
      </c>
      <c r="H296" s="277">
        <v>0</v>
      </c>
      <c r="I296" s="277">
        <v>0</v>
      </c>
      <c r="J296" s="277">
        <v>0</v>
      </c>
      <c r="K296" s="277">
        <v>0</v>
      </c>
      <c r="L296" s="277">
        <v>0</v>
      </c>
      <c r="M296" s="277" t="s">
        <v>38</v>
      </c>
      <c r="N296" s="277">
        <v>0</v>
      </c>
      <c r="O296" s="277">
        <v>0</v>
      </c>
      <c r="P296" s="277">
        <v>9.6</v>
      </c>
      <c r="Q296" s="277">
        <f t="shared" si="25"/>
        <v>0.96</v>
      </c>
      <c r="R296" s="228" t="str">
        <f t="shared" si="24"/>
        <v>SI</v>
      </c>
      <c r="S296" s="229" t="str">
        <f t="shared" si="26"/>
        <v>Sin Riesgo</v>
      </c>
      <c r="T296" s="311"/>
    </row>
    <row r="297" spans="1:20" s="312" customFormat="1" ht="32.1" customHeight="1">
      <c r="A297" s="514" t="s">
        <v>3489</v>
      </c>
      <c r="B297" s="515" t="s">
        <v>3548</v>
      </c>
      <c r="C297" s="515" t="s">
        <v>3549</v>
      </c>
      <c r="D297" s="363">
        <v>193</v>
      </c>
      <c r="E297" s="277" t="s">
        <v>38</v>
      </c>
      <c r="F297" s="277">
        <v>0</v>
      </c>
      <c r="G297" s="277">
        <v>0</v>
      </c>
      <c r="H297" s="277">
        <v>0</v>
      </c>
      <c r="I297" s="277">
        <v>0</v>
      </c>
      <c r="J297" s="277">
        <v>0</v>
      </c>
      <c r="K297" s="277">
        <v>0</v>
      </c>
      <c r="L297" s="277">
        <v>0</v>
      </c>
      <c r="M297" s="277" t="s">
        <v>38</v>
      </c>
      <c r="N297" s="277">
        <v>0</v>
      </c>
      <c r="O297" s="277">
        <v>0</v>
      </c>
      <c r="P297" s="277">
        <v>9.6</v>
      </c>
      <c r="Q297" s="277">
        <f t="shared" si="25"/>
        <v>0.96</v>
      </c>
      <c r="R297" s="228" t="str">
        <f t="shared" si="24"/>
        <v>SI</v>
      </c>
      <c r="S297" s="229" t="str">
        <f t="shared" si="26"/>
        <v>Sin Riesgo</v>
      </c>
      <c r="T297" s="311"/>
    </row>
    <row r="298" spans="1:20" s="312" customFormat="1" ht="32.1" customHeight="1">
      <c r="A298" s="514" t="s">
        <v>3489</v>
      </c>
      <c r="B298" s="515" t="s">
        <v>3550</v>
      </c>
      <c r="C298" s="515" t="s">
        <v>3551</v>
      </c>
      <c r="D298" s="363">
        <v>232</v>
      </c>
      <c r="E298" s="277" t="s">
        <v>38</v>
      </c>
      <c r="F298" s="277">
        <v>0</v>
      </c>
      <c r="G298" s="277">
        <v>0</v>
      </c>
      <c r="H298" s="277">
        <v>0</v>
      </c>
      <c r="I298" s="277">
        <v>0</v>
      </c>
      <c r="J298" s="277" t="s">
        <v>38</v>
      </c>
      <c r="K298" s="277">
        <v>0</v>
      </c>
      <c r="L298" s="277">
        <v>0</v>
      </c>
      <c r="M298" s="277" t="s">
        <v>38</v>
      </c>
      <c r="N298" s="277">
        <v>0</v>
      </c>
      <c r="O298" s="277">
        <v>0</v>
      </c>
      <c r="P298" s="277">
        <v>0</v>
      </c>
      <c r="Q298" s="277">
        <f t="shared" si="25"/>
        <v>0</v>
      </c>
      <c r="R298" s="228" t="str">
        <f t="shared" si="24"/>
        <v>SI</v>
      </c>
      <c r="S298" s="229" t="str">
        <f t="shared" si="26"/>
        <v>Sin Riesgo</v>
      </c>
      <c r="T298" s="311"/>
    </row>
    <row r="299" spans="1:20" s="312" customFormat="1" ht="32.1" customHeight="1">
      <c r="A299" s="514" t="s">
        <v>3489</v>
      </c>
      <c r="B299" s="515" t="s">
        <v>2290</v>
      </c>
      <c r="C299" s="515" t="s">
        <v>3552</v>
      </c>
      <c r="D299" s="362">
        <v>459</v>
      </c>
      <c r="E299" s="277" t="s">
        <v>38</v>
      </c>
      <c r="F299" s="277">
        <v>0</v>
      </c>
      <c r="G299" s="277">
        <v>9.6</v>
      </c>
      <c r="H299" s="277" t="s">
        <v>38</v>
      </c>
      <c r="I299" s="277">
        <v>9.6</v>
      </c>
      <c r="J299" s="277">
        <v>0</v>
      </c>
      <c r="K299" s="277">
        <v>0</v>
      </c>
      <c r="L299" s="277">
        <v>0</v>
      </c>
      <c r="M299" s="277" t="s">
        <v>38</v>
      </c>
      <c r="N299" s="277">
        <v>0</v>
      </c>
      <c r="O299" s="277">
        <v>0</v>
      </c>
      <c r="P299" s="277" t="s">
        <v>38</v>
      </c>
      <c r="Q299" s="277">
        <f t="shared" si="25"/>
        <v>2.4</v>
      </c>
      <c r="R299" s="228" t="str">
        <f t="shared" si="24"/>
        <v>SI</v>
      </c>
      <c r="S299" s="229" t="str">
        <f t="shared" si="26"/>
        <v>Sin Riesgo</v>
      </c>
      <c r="T299" s="311"/>
    </row>
    <row r="300" spans="1:20" s="312" customFormat="1" ht="32.1" customHeight="1">
      <c r="A300" s="514" t="s">
        <v>3489</v>
      </c>
      <c r="B300" s="515" t="s">
        <v>3283</v>
      </c>
      <c r="C300" s="515" t="s">
        <v>3553</v>
      </c>
      <c r="D300" s="362">
        <v>92</v>
      </c>
      <c r="E300" s="277" t="s">
        <v>38</v>
      </c>
      <c r="F300" s="277" t="s">
        <v>38</v>
      </c>
      <c r="G300" s="277">
        <v>9.6</v>
      </c>
      <c r="H300" s="277" t="s">
        <v>38</v>
      </c>
      <c r="I300" s="277" t="s">
        <v>38</v>
      </c>
      <c r="J300" s="277" t="s">
        <v>38</v>
      </c>
      <c r="K300" s="277" t="s">
        <v>38</v>
      </c>
      <c r="L300" s="277">
        <v>0</v>
      </c>
      <c r="M300" s="277" t="s">
        <v>38</v>
      </c>
      <c r="N300" s="277" t="s">
        <v>38</v>
      </c>
      <c r="O300" s="277" t="s">
        <v>38</v>
      </c>
      <c r="P300" s="277" t="s">
        <v>38</v>
      </c>
      <c r="Q300" s="277">
        <f t="shared" si="25"/>
        <v>4.8</v>
      </c>
      <c r="R300" s="228" t="str">
        <f t="shared" si="24"/>
        <v>SI</v>
      </c>
      <c r="S300" s="229" t="str">
        <f t="shared" si="26"/>
        <v>Sin Riesgo</v>
      </c>
      <c r="T300" s="311"/>
    </row>
    <row r="301" spans="1:20" s="312" customFormat="1" ht="32.1" customHeight="1">
      <c r="A301" s="514" t="s">
        <v>3489</v>
      </c>
      <c r="B301" s="515" t="s">
        <v>2290</v>
      </c>
      <c r="C301" s="515" t="s">
        <v>3554</v>
      </c>
      <c r="D301" s="362">
        <v>99</v>
      </c>
      <c r="E301" s="277" t="s">
        <v>38</v>
      </c>
      <c r="F301" s="277">
        <v>0</v>
      </c>
      <c r="G301" s="277" t="s">
        <v>38</v>
      </c>
      <c r="H301" s="277" t="s">
        <v>38</v>
      </c>
      <c r="I301" s="277" t="s">
        <v>38</v>
      </c>
      <c r="J301" s="277" t="s">
        <v>38</v>
      </c>
      <c r="K301" s="277" t="s">
        <v>38</v>
      </c>
      <c r="L301" s="277" t="s">
        <v>38</v>
      </c>
      <c r="M301" s="277" t="s">
        <v>38</v>
      </c>
      <c r="N301" s="277" t="s">
        <v>38</v>
      </c>
      <c r="O301" s="277" t="s">
        <v>38</v>
      </c>
      <c r="P301" s="277" t="s">
        <v>38</v>
      </c>
      <c r="Q301" s="277">
        <f t="shared" si="25"/>
        <v>0</v>
      </c>
      <c r="R301" s="228" t="str">
        <f t="shared" si="24"/>
        <v>SI</v>
      </c>
      <c r="S301" s="229" t="str">
        <f t="shared" si="26"/>
        <v>Sin Riesgo</v>
      </c>
      <c r="T301" s="311"/>
    </row>
    <row r="302" spans="1:20" s="312" customFormat="1" ht="32.1" customHeight="1">
      <c r="A302" s="514" t="s">
        <v>3489</v>
      </c>
      <c r="B302" s="515" t="s">
        <v>3550</v>
      </c>
      <c r="C302" s="515" t="s">
        <v>3555</v>
      </c>
      <c r="D302" s="362">
        <v>68</v>
      </c>
      <c r="E302" s="277" t="s">
        <v>38</v>
      </c>
      <c r="F302" s="277" t="s">
        <v>38</v>
      </c>
      <c r="G302" s="277" t="s">
        <v>38</v>
      </c>
      <c r="H302" s="277">
        <v>0</v>
      </c>
      <c r="I302" s="277">
        <v>0</v>
      </c>
      <c r="J302" s="277" t="s">
        <v>38</v>
      </c>
      <c r="K302" s="277" t="s">
        <v>38</v>
      </c>
      <c r="L302" s="277" t="s">
        <v>38</v>
      </c>
      <c r="M302" s="277" t="s">
        <v>38</v>
      </c>
      <c r="N302" s="277" t="s">
        <v>38</v>
      </c>
      <c r="O302" s="277" t="s">
        <v>38</v>
      </c>
      <c r="P302" s="277" t="s">
        <v>38</v>
      </c>
      <c r="Q302" s="277">
        <f t="shared" si="25"/>
        <v>0</v>
      </c>
      <c r="R302" s="228" t="str">
        <f t="shared" si="24"/>
        <v>SI</v>
      </c>
      <c r="S302" s="229" t="str">
        <f t="shared" si="26"/>
        <v>Sin Riesgo</v>
      </c>
      <c r="T302" s="311"/>
    </row>
    <row r="303" spans="1:20" s="312" customFormat="1" ht="32.1" customHeight="1">
      <c r="A303" s="514" t="s">
        <v>3489</v>
      </c>
      <c r="B303" s="515" t="s">
        <v>3556</v>
      </c>
      <c r="C303" s="515" t="s">
        <v>3557</v>
      </c>
      <c r="D303" s="362">
        <v>591</v>
      </c>
      <c r="E303" s="277" t="s">
        <v>38</v>
      </c>
      <c r="F303" s="277">
        <v>0</v>
      </c>
      <c r="G303" s="277" t="s">
        <v>38</v>
      </c>
      <c r="H303" s="277">
        <v>0</v>
      </c>
      <c r="I303" s="277">
        <v>0</v>
      </c>
      <c r="J303" s="277" t="s">
        <v>38</v>
      </c>
      <c r="K303" s="277">
        <v>0</v>
      </c>
      <c r="L303" s="277" t="s">
        <v>38</v>
      </c>
      <c r="M303" s="277" t="s">
        <v>38</v>
      </c>
      <c r="N303" s="277">
        <v>0</v>
      </c>
      <c r="O303" s="277" t="s">
        <v>38</v>
      </c>
      <c r="P303" s="277">
        <v>0</v>
      </c>
      <c r="Q303" s="277">
        <f t="shared" si="25"/>
        <v>0</v>
      </c>
      <c r="R303" s="228" t="str">
        <f t="shared" ref="R303:R320" si="27">IF(Q303&lt;5,"SI","NO")</f>
        <v>SI</v>
      </c>
      <c r="S303" s="229" t="str">
        <f t="shared" si="26"/>
        <v>Sin Riesgo</v>
      </c>
      <c r="T303" s="311"/>
    </row>
    <row r="304" spans="1:20" s="312" customFormat="1" ht="32.1" customHeight="1">
      <c r="A304" s="514" t="s">
        <v>3489</v>
      </c>
      <c r="B304" s="515" t="s">
        <v>162</v>
      </c>
      <c r="C304" s="515" t="s">
        <v>3558</v>
      </c>
      <c r="D304" s="362">
        <v>252</v>
      </c>
      <c r="E304" s="277" t="s">
        <v>38</v>
      </c>
      <c r="F304" s="277">
        <v>0</v>
      </c>
      <c r="G304" s="277" t="s">
        <v>38</v>
      </c>
      <c r="H304" s="277" t="s">
        <v>38</v>
      </c>
      <c r="I304" s="277">
        <v>0</v>
      </c>
      <c r="J304" s="277" t="s">
        <v>38</v>
      </c>
      <c r="K304" s="277" t="s">
        <v>38</v>
      </c>
      <c r="L304" s="277">
        <v>9.6</v>
      </c>
      <c r="M304" s="277" t="s">
        <v>38</v>
      </c>
      <c r="N304" s="277" t="s">
        <v>38</v>
      </c>
      <c r="O304" s="277">
        <v>0</v>
      </c>
      <c r="P304" s="277" t="s">
        <v>38</v>
      </c>
      <c r="Q304" s="277">
        <f t="shared" si="25"/>
        <v>2.4</v>
      </c>
      <c r="R304" s="228" t="str">
        <f t="shared" si="27"/>
        <v>SI</v>
      </c>
      <c r="S304" s="229" t="str">
        <f t="shared" si="26"/>
        <v>Sin Riesgo</v>
      </c>
      <c r="T304" s="311"/>
    </row>
    <row r="305" spans="1:20" s="312" customFormat="1" ht="32.1" customHeight="1">
      <c r="A305" s="514" t="s">
        <v>3489</v>
      </c>
      <c r="B305" s="515" t="s">
        <v>3550</v>
      </c>
      <c r="C305" s="515" t="s">
        <v>3559</v>
      </c>
      <c r="D305" s="362">
        <v>141</v>
      </c>
      <c r="E305" s="277" t="s">
        <v>38</v>
      </c>
      <c r="F305" s="277" t="s">
        <v>38</v>
      </c>
      <c r="G305" s="277">
        <v>0</v>
      </c>
      <c r="H305" s="277" t="s">
        <v>38</v>
      </c>
      <c r="I305" s="277" t="s">
        <v>38</v>
      </c>
      <c r="J305" s="277" t="s">
        <v>38</v>
      </c>
      <c r="K305" s="277">
        <v>0</v>
      </c>
      <c r="L305" s="277" t="s">
        <v>38</v>
      </c>
      <c r="M305" s="277" t="s">
        <v>38</v>
      </c>
      <c r="N305" s="277" t="s">
        <v>38</v>
      </c>
      <c r="O305" s="277" t="s">
        <v>38</v>
      </c>
      <c r="P305" s="277" t="s">
        <v>38</v>
      </c>
      <c r="Q305" s="277">
        <f t="shared" si="25"/>
        <v>0</v>
      </c>
      <c r="R305" s="228" t="str">
        <f t="shared" si="27"/>
        <v>SI</v>
      </c>
      <c r="S305" s="229" t="str">
        <f t="shared" si="26"/>
        <v>Sin Riesgo</v>
      </c>
      <c r="T305" s="311"/>
    </row>
    <row r="306" spans="1:20" s="312" customFormat="1" ht="32.1" customHeight="1">
      <c r="A306" s="514" t="s">
        <v>3489</v>
      </c>
      <c r="B306" s="515" t="s">
        <v>3560</v>
      </c>
      <c r="C306" s="515" t="s">
        <v>3561</v>
      </c>
      <c r="D306" s="362">
        <v>80</v>
      </c>
      <c r="E306" s="277" t="s">
        <v>38</v>
      </c>
      <c r="F306" s="277" t="s">
        <v>38</v>
      </c>
      <c r="G306" s="277" t="s">
        <v>38</v>
      </c>
      <c r="H306" s="277">
        <v>33.6</v>
      </c>
      <c r="I306" s="277" t="s">
        <v>38</v>
      </c>
      <c r="J306" s="277" t="s">
        <v>38</v>
      </c>
      <c r="K306" s="277" t="s">
        <v>38</v>
      </c>
      <c r="L306" s="277">
        <v>0</v>
      </c>
      <c r="M306" s="277">
        <v>0</v>
      </c>
      <c r="N306" s="277" t="s">
        <v>38</v>
      </c>
      <c r="O306" s="277" t="s">
        <v>38</v>
      </c>
      <c r="P306" s="277">
        <v>0</v>
      </c>
      <c r="Q306" s="277">
        <f t="shared" si="25"/>
        <v>8.4</v>
      </c>
      <c r="R306" s="228" t="str">
        <f t="shared" si="27"/>
        <v>NO</v>
      </c>
      <c r="S306" s="229" t="str">
        <f t="shared" si="26"/>
        <v>Bajo</v>
      </c>
      <c r="T306" s="311"/>
    </row>
    <row r="307" spans="1:20" s="312" customFormat="1" ht="32.1" customHeight="1">
      <c r="A307" s="514" t="s">
        <v>3489</v>
      </c>
      <c r="B307" s="515" t="s">
        <v>3562</v>
      </c>
      <c r="C307" s="515" t="s">
        <v>3563</v>
      </c>
      <c r="D307" s="363">
        <v>220</v>
      </c>
      <c r="E307" s="277" t="s">
        <v>38</v>
      </c>
      <c r="F307" s="277">
        <v>0</v>
      </c>
      <c r="G307" s="277">
        <v>0</v>
      </c>
      <c r="H307" s="277">
        <v>9.6</v>
      </c>
      <c r="I307" s="277" t="s">
        <v>38</v>
      </c>
      <c r="J307" s="277" t="s">
        <v>38</v>
      </c>
      <c r="K307" s="277">
        <v>0</v>
      </c>
      <c r="L307" s="277" t="s">
        <v>38</v>
      </c>
      <c r="M307" s="277" t="s">
        <v>38</v>
      </c>
      <c r="N307" s="277" t="s">
        <v>38</v>
      </c>
      <c r="O307" s="277">
        <v>24</v>
      </c>
      <c r="P307" s="277" t="s">
        <v>38</v>
      </c>
      <c r="Q307" s="277">
        <f t="shared" si="25"/>
        <v>6.7200000000000006</v>
      </c>
      <c r="R307" s="228" t="str">
        <f t="shared" si="27"/>
        <v>NO</v>
      </c>
      <c r="S307" s="229" t="str">
        <f t="shared" si="26"/>
        <v>Bajo</v>
      </c>
      <c r="T307" s="311"/>
    </row>
    <row r="308" spans="1:20" s="312" customFormat="1" ht="32.1" customHeight="1">
      <c r="A308" s="514" t="s">
        <v>3489</v>
      </c>
      <c r="B308" s="515" t="s">
        <v>3502</v>
      </c>
      <c r="C308" s="515" t="s">
        <v>3564</v>
      </c>
      <c r="D308" s="362">
        <v>314</v>
      </c>
      <c r="E308" s="277" t="s">
        <v>38</v>
      </c>
      <c r="F308" s="277">
        <v>0</v>
      </c>
      <c r="G308" s="277">
        <v>9.6</v>
      </c>
      <c r="H308" s="277">
        <v>0</v>
      </c>
      <c r="I308" s="277" t="s">
        <v>38</v>
      </c>
      <c r="J308" s="277">
        <v>0</v>
      </c>
      <c r="K308" s="277">
        <v>0</v>
      </c>
      <c r="L308" s="277" t="s">
        <v>38</v>
      </c>
      <c r="M308" s="277">
        <v>0</v>
      </c>
      <c r="N308" s="277">
        <v>0</v>
      </c>
      <c r="O308" s="277">
        <v>0</v>
      </c>
      <c r="P308" s="277">
        <v>0</v>
      </c>
      <c r="Q308" s="277">
        <f t="shared" si="25"/>
        <v>1.0666666666666667</v>
      </c>
      <c r="R308" s="228" t="str">
        <f t="shared" si="27"/>
        <v>SI</v>
      </c>
      <c r="S308" s="229" t="str">
        <f t="shared" si="26"/>
        <v>Sin Riesgo</v>
      </c>
      <c r="T308" s="311"/>
    </row>
    <row r="309" spans="1:20" s="312" customFormat="1" ht="32.1" customHeight="1">
      <c r="A309" s="514" t="s">
        <v>3489</v>
      </c>
      <c r="B309" s="515" t="s">
        <v>2188</v>
      </c>
      <c r="C309" s="515" t="s">
        <v>3565</v>
      </c>
      <c r="D309" s="362">
        <v>209</v>
      </c>
      <c r="E309" s="277" t="s">
        <v>38</v>
      </c>
      <c r="F309" s="277">
        <v>0</v>
      </c>
      <c r="G309" s="277">
        <v>0</v>
      </c>
      <c r="H309" s="277" t="s">
        <v>38</v>
      </c>
      <c r="I309" s="277">
        <v>0</v>
      </c>
      <c r="J309" s="277" t="s">
        <v>38</v>
      </c>
      <c r="K309" s="277">
        <v>0</v>
      </c>
      <c r="L309" s="277" t="s">
        <v>38</v>
      </c>
      <c r="M309" s="277" t="s">
        <v>38</v>
      </c>
      <c r="N309" s="277">
        <v>0</v>
      </c>
      <c r="O309" s="277">
        <v>0</v>
      </c>
      <c r="P309" s="277">
        <v>0</v>
      </c>
      <c r="Q309" s="277">
        <f t="shared" si="25"/>
        <v>0</v>
      </c>
      <c r="R309" s="228" t="str">
        <f t="shared" si="27"/>
        <v>SI</v>
      </c>
      <c r="S309" s="229" t="str">
        <f t="shared" si="26"/>
        <v>Sin Riesgo</v>
      </c>
      <c r="T309" s="311"/>
    </row>
    <row r="310" spans="1:20" s="312" customFormat="1" ht="32.1" customHeight="1">
      <c r="A310" s="514" t="s">
        <v>3489</v>
      </c>
      <c r="B310" s="515" t="s">
        <v>3566</v>
      </c>
      <c r="C310" s="515" t="s">
        <v>3567</v>
      </c>
      <c r="D310" s="363">
        <v>539</v>
      </c>
      <c r="E310" s="277" t="s">
        <v>38</v>
      </c>
      <c r="F310" s="277">
        <v>9.6</v>
      </c>
      <c r="G310" s="277">
        <v>9.6</v>
      </c>
      <c r="H310" s="277" t="s">
        <v>38</v>
      </c>
      <c r="I310" s="277">
        <v>33.6</v>
      </c>
      <c r="J310" s="277" t="s">
        <v>38</v>
      </c>
      <c r="K310" s="277">
        <v>0</v>
      </c>
      <c r="L310" s="277">
        <v>9.6</v>
      </c>
      <c r="M310" s="277" t="s">
        <v>38</v>
      </c>
      <c r="N310" s="277">
        <v>0</v>
      </c>
      <c r="O310" s="277">
        <v>0</v>
      </c>
      <c r="P310" s="277" t="s">
        <v>38</v>
      </c>
      <c r="Q310" s="277">
        <f t="shared" si="25"/>
        <v>8.9142857142857146</v>
      </c>
      <c r="R310" s="228" t="str">
        <f t="shared" si="27"/>
        <v>NO</v>
      </c>
      <c r="S310" s="229" t="str">
        <f t="shared" si="26"/>
        <v>Bajo</v>
      </c>
      <c r="T310" s="311"/>
    </row>
    <row r="311" spans="1:20" s="312" customFormat="1" ht="32.1" customHeight="1">
      <c r="A311" s="514" t="s">
        <v>3489</v>
      </c>
      <c r="B311" s="515" t="s">
        <v>200</v>
      </c>
      <c r="C311" s="515" t="s">
        <v>3568</v>
      </c>
      <c r="D311" s="362">
        <v>586</v>
      </c>
      <c r="E311" s="277" t="s">
        <v>38</v>
      </c>
      <c r="F311" s="277">
        <v>0</v>
      </c>
      <c r="G311" s="277">
        <v>0</v>
      </c>
      <c r="H311" s="277" t="s">
        <v>38</v>
      </c>
      <c r="I311" s="277">
        <v>0</v>
      </c>
      <c r="J311" s="277">
        <v>0</v>
      </c>
      <c r="K311" s="277">
        <v>0</v>
      </c>
      <c r="L311" s="277" t="s">
        <v>38</v>
      </c>
      <c r="M311" s="277" t="s">
        <v>38</v>
      </c>
      <c r="N311" s="277">
        <v>0</v>
      </c>
      <c r="O311" s="277">
        <v>0</v>
      </c>
      <c r="P311" s="277">
        <v>0</v>
      </c>
      <c r="Q311" s="277">
        <f t="shared" si="25"/>
        <v>0</v>
      </c>
      <c r="R311" s="228" t="str">
        <f t="shared" si="27"/>
        <v>SI</v>
      </c>
      <c r="S311" s="229" t="str">
        <f t="shared" si="26"/>
        <v>Sin Riesgo</v>
      </c>
      <c r="T311" s="311"/>
    </row>
    <row r="312" spans="1:20" s="312" customFormat="1" ht="32.1" customHeight="1">
      <c r="A312" s="514" t="s">
        <v>3489</v>
      </c>
      <c r="B312" s="515" t="s">
        <v>3131</v>
      </c>
      <c r="C312" s="515" t="s">
        <v>3569</v>
      </c>
      <c r="D312" s="362">
        <v>829</v>
      </c>
      <c r="E312" s="277" t="s">
        <v>38</v>
      </c>
      <c r="F312" s="277">
        <v>0</v>
      </c>
      <c r="G312" s="277" t="s">
        <v>38</v>
      </c>
      <c r="H312" s="277">
        <v>0</v>
      </c>
      <c r="I312" s="277" t="s">
        <v>38</v>
      </c>
      <c r="J312" s="277">
        <v>0</v>
      </c>
      <c r="K312" s="277">
        <v>0</v>
      </c>
      <c r="L312" s="277" t="s">
        <v>38</v>
      </c>
      <c r="M312" s="277" t="s">
        <v>38</v>
      </c>
      <c r="N312" s="277">
        <v>0</v>
      </c>
      <c r="O312" s="277" t="s">
        <v>38</v>
      </c>
      <c r="P312" s="277">
        <v>24</v>
      </c>
      <c r="Q312" s="277">
        <f t="shared" si="25"/>
        <v>4</v>
      </c>
      <c r="R312" s="228" t="str">
        <f t="shared" si="27"/>
        <v>SI</v>
      </c>
      <c r="S312" s="229" t="str">
        <f t="shared" si="26"/>
        <v>Sin Riesgo</v>
      </c>
      <c r="T312" s="311"/>
    </row>
    <row r="313" spans="1:20" s="312" customFormat="1" ht="32.1" customHeight="1">
      <c r="A313" s="514" t="s">
        <v>3489</v>
      </c>
      <c r="B313" s="515" t="s">
        <v>3570</v>
      </c>
      <c r="C313" s="515" t="s">
        <v>3571</v>
      </c>
      <c r="D313" s="362">
        <v>77</v>
      </c>
      <c r="E313" s="277" t="s">
        <v>38</v>
      </c>
      <c r="F313" s="277" t="s">
        <v>38</v>
      </c>
      <c r="G313" s="277">
        <v>9.6</v>
      </c>
      <c r="H313" s="277" t="s">
        <v>38</v>
      </c>
      <c r="I313" s="277">
        <v>0</v>
      </c>
      <c r="J313" s="277" t="s">
        <v>38</v>
      </c>
      <c r="K313" s="277" t="s">
        <v>38</v>
      </c>
      <c r="L313" s="277">
        <v>9.6</v>
      </c>
      <c r="M313" s="277" t="s">
        <v>38</v>
      </c>
      <c r="N313" s="277" t="s">
        <v>38</v>
      </c>
      <c r="O313" s="277">
        <v>0</v>
      </c>
      <c r="P313" s="277" t="s">
        <v>38</v>
      </c>
      <c r="Q313" s="277">
        <f t="shared" si="25"/>
        <v>4.8</v>
      </c>
      <c r="R313" s="228" t="str">
        <f t="shared" si="27"/>
        <v>SI</v>
      </c>
      <c r="S313" s="229" t="str">
        <f t="shared" si="26"/>
        <v>Sin Riesgo</v>
      </c>
      <c r="T313" s="311"/>
    </row>
    <row r="314" spans="1:20" s="312" customFormat="1" ht="32.1" customHeight="1">
      <c r="A314" s="514" t="s">
        <v>3489</v>
      </c>
      <c r="B314" s="515" t="s">
        <v>2188</v>
      </c>
      <c r="C314" s="515" t="s">
        <v>3572</v>
      </c>
      <c r="D314" s="362">
        <v>126</v>
      </c>
      <c r="E314" s="277" t="s">
        <v>38</v>
      </c>
      <c r="F314" s="277" t="s">
        <v>38</v>
      </c>
      <c r="G314" s="277" t="s">
        <v>38</v>
      </c>
      <c r="H314" s="277">
        <v>33.6</v>
      </c>
      <c r="I314" s="277" t="s">
        <v>38</v>
      </c>
      <c r="J314" s="277" t="s">
        <v>38</v>
      </c>
      <c r="K314" s="277" t="s">
        <v>38</v>
      </c>
      <c r="L314" s="277">
        <v>0</v>
      </c>
      <c r="M314" s="277" t="s">
        <v>38</v>
      </c>
      <c r="N314" s="277" t="s">
        <v>38</v>
      </c>
      <c r="O314" s="277" t="s">
        <v>38</v>
      </c>
      <c r="P314" s="277">
        <v>0</v>
      </c>
      <c r="Q314" s="277">
        <f t="shared" si="25"/>
        <v>11.200000000000001</v>
      </c>
      <c r="R314" s="228" t="str">
        <f t="shared" si="27"/>
        <v>NO</v>
      </c>
      <c r="S314" s="229" t="str">
        <f t="shared" si="26"/>
        <v>Bajo</v>
      </c>
      <c r="T314" s="311"/>
    </row>
    <row r="315" spans="1:20" s="312" customFormat="1" ht="32.1" customHeight="1">
      <c r="A315" s="514" t="s">
        <v>3489</v>
      </c>
      <c r="B315" s="515" t="s">
        <v>3573</v>
      </c>
      <c r="C315" s="515" t="s">
        <v>3574</v>
      </c>
      <c r="D315" s="362">
        <v>57</v>
      </c>
      <c r="E315" s="277" t="s">
        <v>38</v>
      </c>
      <c r="F315" s="277" t="s">
        <v>38</v>
      </c>
      <c r="G315" s="277" t="s">
        <v>38</v>
      </c>
      <c r="H315" s="277">
        <v>33.6</v>
      </c>
      <c r="I315" s="277" t="s">
        <v>38</v>
      </c>
      <c r="J315" s="277" t="s">
        <v>38</v>
      </c>
      <c r="K315" s="277" t="s">
        <v>38</v>
      </c>
      <c r="L315" s="277" t="s">
        <v>38</v>
      </c>
      <c r="M315" s="277">
        <v>0</v>
      </c>
      <c r="N315" s="277" t="s">
        <v>38</v>
      </c>
      <c r="O315" s="277" t="s">
        <v>38</v>
      </c>
      <c r="P315" s="277">
        <v>0</v>
      </c>
      <c r="Q315" s="277">
        <f t="shared" si="25"/>
        <v>11.200000000000001</v>
      </c>
      <c r="R315" s="228" t="str">
        <f t="shared" si="27"/>
        <v>NO</v>
      </c>
      <c r="S315" s="229" t="str">
        <f t="shared" si="26"/>
        <v>Bajo</v>
      </c>
      <c r="T315" s="311"/>
    </row>
    <row r="316" spans="1:20" s="312" customFormat="1" ht="32.1" customHeight="1">
      <c r="A316" s="514" t="s">
        <v>3489</v>
      </c>
      <c r="B316" s="515" t="s">
        <v>3575</v>
      </c>
      <c r="C316" s="515" t="s">
        <v>3576</v>
      </c>
      <c r="D316" s="362">
        <v>704</v>
      </c>
      <c r="E316" s="277" t="s">
        <v>38</v>
      </c>
      <c r="F316" s="277">
        <v>0</v>
      </c>
      <c r="G316" s="277">
        <v>0</v>
      </c>
      <c r="H316" s="277" t="s">
        <v>38</v>
      </c>
      <c r="I316" s="277">
        <v>9.6</v>
      </c>
      <c r="J316" s="277">
        <v>0</v>
      </c>
      <c r="K316" s="277">
        <v>0</v>
      </c>
      <c r="L316" s="277" t="s">
        <v>38</v>
      </c>
      <c r="M316" s="277">
        <v>0</v>
      </c>
      <c r="N316" s="277">
        <v>0</v>
      </c>
      <c r="O316" s="277">
        <v>0</v>
      </c>
      <c r="P316" s="277">
        <v>0</v>
      </c>
      <c r="Q316" s="277">
        <f t="shared" si="25"/>
        <v>1.0666666666666667</v>
      </c>
      <c r="R316" s="228" t="str">
        <f t="shared" si="27"/>
        <v>SI</v>
      </c>
      <c r="S316" s="229" t="str">
        <f t="shared" si="26"/>
        <v>Sin Riesgo</v>
      </c>
      <c r="T316" s="311"/>
    </row>
    <row r="317" spans="1:20" s="312" customFormat="1" ht="32.1" customHeight="1">
      <c r="A317" s="514" t="s">
        <v>3489</v>
      </c>
      <c r="B317" s="515" t="s">
        <v>3538</v>
      </c>
      <c r="C317" s="515" t="s">
        <v>3577</v>
      </c>
      <c r="D317" s="363">
        <v>238</v>
      </c>
      <c r="E317" s="277" t="s">
        <v>38</v>
      </c>
      <c r="F317" s="277">
        <v>0</v>
      </c>
      <c r="G317" s="277">
        <v>0</v>
      </c>
      <c r="H317" s="277">
        <v>0</v>
      </c>
      <c r="I317" s="277">
        <v>0</v>
      </c>
      <c r="J317" s="277" t="s">
        <v>38</v>
      </c>
      <c r="K317" s="277">
        <v>0</v>
      </c>
      <c r="L317" s="277">
        <v>0</v>
      </c>
      <c r="M317" s="277" t="s">
        <v>38</v>
      </c>
      <c r="N317" s="277">
        <v>0</v>
      </c>
      <c r="O317" s="277">
        <v>0</v>
      </c>
      <c r="P317" s="277">
        <v>0</v>
      </c>
      <c r="Q317" s="277">
        <f t="shared" si="25"/>
        <v>0</v>
      </c>
      <c r="R317" s="228" t="str">
        <f t="shared" si="27"/>
        <v>SI</v>
      </c>
      <c r="S317" s="229" t="str">
        <f t="shared" si="26"/>
        <v>Sin Riesgo</v>
      </c>
      <c r="T317" s="311"/>
    </row>
    <row r="318" spans="1:20" s="312" customFormat="1" ht="32.1" customHeight="1">
      <c r="A318" s="514" t="s">
        <v>3489</v>
      </c>
      <c r="B318" s="515" t="s">
        <v>3541</v>
      </c>
      <c r="C318" s="515" t="s">
        <v>3578</v>
      </c>
      <c r="D318" s="362">
        <v>309</v>
      </c>
      <c r="E318" s="277" t="s">
        <v>38</v>
      </c>
      <c r="F318" s="277">
        <v>0</v>
      </c>
      <c r="G318" s="277">
        <v>0</v>
      </c>
      <c r="H318" s="277" t="s">
        <v>38</v>
      </c>
      <c r="I318" s="277">
        <v>33.6</v>
      </c>
      <c r="J318" s="277" t="s">
        <v>38</v>
      </c>
      <c r="K318" s="277" t="s">
        <v>38</v>
      </c>
      <c r="L318" s="277">
        <v>9.6</v>
      </c>
      <c r="M318" s="277" t="s">
        <v>38</v>
      </c>
      <c r="N318" s="277">
        <v>0</v>
      </c>
      <c r="O318" s="277" t="s">
        <v>38</v>
      </c>
      <c r="P318" s="277" t="s">
        <v>38</v>
      </c>
      <c r="Q318" s="277">
        <f t="shared" si="25"/>
        <v>8.64</v>
      </c>
      <c r="R318" s="228" t="str">
        <f t="shared" si="27"/>
        <v>NO</v>
      </c>
      <c r="S318" s="229" t="str">
        <f t="shared" si="26"/>
        <v>Bajo</v>
      </c>
      <c r="T318" s="311"/>
    </row>
    <row r="319" spans="1:20" s="312" customFormat="1" ht="32.1" customHeight="1">
      <c r="A319" s="514" t="s">
        <v>3489</v>
      </c>
      <c r="B319" s="515" t="s">
        <v>3283</v>
      </c>
      <c r="C319" s="515" t="s">
        <v>3579</v>
      </c>
      <c r="D319" s="362">
        <v>561</v>
      </c>
      <c r="E319" s="277" t="s">
        <v>38</v>
      </c>
      <c r="F319" s="277">
        <v>0</v>
      </c>
      <c r="G319" s="277">
        <v>0</v>
      </c>
      <c r="H319" s="277" t="s">
        <v>38</v>
      </c>
      <c r="I319" s="277">
        <v>0</v>
      </c>
      <c r="J319" s="277" t="s">
        <v>38</v>
      </c>
      <c r="K319" s="277">
        <v>0</v>
      </c>
      <c r="L319" s="277">
        <v>0</v>
      </c>
      <c r="M319" s="277" t="s">
        <v>38</v>
      </c>
      <c r="N319" s="277">
        <v>0</v>
      </c>
      <c r="O319" s="277">
        <v>9.6</v>
      </c>
      <c r="P319" s="277">
        <v>0</v>
      </c>
      <c r="Q319" s="277">
        <f t="shared" si="25"/>
        <v>1.2</v>
      </c>
      <c r="R319" s="228" t="str">
        <f t="shared" si="27"/>
        <v>SI</v>
      </c>
      <c r="S319" s="229" t="str">
        <f t="shared" si="26"/>
        <v>Sin Riesgo</v>
      </c>
      <c r="T319" s="311"/>
    </row>
    <row r="320" spans="1:20" s="312" customFormat="1" ht="32.1" customHeight="1">
      <c r="A320" s="514" t="s">
        <v>3489</v>
      </c>
      <c r="B320" s="515" t="s">
        <v>1426</v>
      </c>
      <c r="C320" s="515" t="s">
        <v>2788</v>
      </c>
      <c r="D320" s="362">
        <v>139</v>
      </c>
      <c r="E320" s="277" t="s">
        <v>38</v>
      </c>
      <c r="F320" s="277" t="s">
        <v>38</v>
      </c>
      <c r="G320" s="277">
        <v>9.6</v>
      </c>
      <c r="H320" s="277" t="s">
        <v>38</v>
      </c>
      <c r="I320" s="277">
        <v>33.6</v>
      </c>
      <c r="J320" s="277">
        <v>33.6</v>
      </c>
      <c r="K320" s="277">
        <v>0</v>
      </c>
      <c r="L320" s="277" t="s">
        <v>38</v>
      </c>
      <c r="M320" s="277" t="s">
        <v>38</v>
      </c>
      <c r="N320" s="277" t="s">
        <v>38</v>
      </c>
      <c r="O320" s="277">
        <v>33.6</v>
      </c>
      <c r="P320" s="277" t="s">
        <v>38</v>
      </c>
      <c r="Q320" s="277">
        <f t="shared" si="25"/>
        <v>22.080000000000002</v>
      </c>
      <c r="R320" s="228" t="str">
        <f t="shared" si="27"/>
        <v>NO</v>
      </c>
      <c r="S320" s="229" t="str">
        <f t="shared" si="26"/>
        <v>Medio</v>
      </c>
      <c r="T320" s="311"/>
    </row>
    <row r="321" spans="1:20" s="312" customFormat="1" ht="32.1" customHeight="1">
      <c r="A321" s="514" t="s">
        <v>3580</v>
      </c>
      <c r="B321" s="515" t="s">
        <v>3227</v>
      </c>
      <c r="C321" s="515" t="s">
        <v>3581</v>
      </c>
      <c r="D321" s="321">
        <v>61</v>
      </c>
      <c r="E321" s="277"/>
      <c r="F321" s="277"/>
      <c r="G321" s="277"/>
      <c r="H321" s="277"/>
      <c r="I321" s="277"/>
      <c r="J321" s="277">
        <v>0</v>
      </c>
      <c r="K321" s="277"/>
      <c r="L321" s="277"/>
      <c r="M321" s="277"/>
      <c r="N321" s="277"/>
      <c r="O321" s="277"/>
      <c r="P321" s="277"/>
      <c r="Q321" s="277">
        <f>AVERAGE(E321:P321)</f>
        <v>0</v>
      </c>
      <c r="R321" s="228" t="str">
        <f t="shared" ref="R321:R365" si="28">IF(Q321&lt;5,"SI","NO")</f>
        <v>SI</v>
      </c>
      <c r="S321" s="229" t="str">
        <f t="shared" ref="S321:S384" si="29">IF(Q321&lt;5,"Sin Riesgo",IF(Q321 &lt;=14,"Bajo",IF(Q321&lt;=35,"Medio",IF(Q321&lt;=80,"Alto","Inviable Sanitariamente"))))</f>
        <v>Sin Riesgo</v>
      </c>
      <c r="T321" s="311"/>
    </row>
    <row r="322" spans="1:20" s="312" customFormat="1" ht="32.1" customHeight="1">
      <c r="A322" s="514" t="s">
        <v>3580</v>
      </c>
      <c r="B322" s="515" t="s">
        <v>3582</v>
      </c>
      <c r="C322" s="515" t="s">
        <v>3583</v>
      </c>
      <c r="D322" s="321">
        <v>411</v>
      </c>
      <c r="E322" s="277"/>
      <c r="F322" s="277"/>
      <c r="G322" s="277"/>
      <c r="H322" s="277"/>
      <c r="I322" s="277"/>
      <c r="J322" s="277">
        <v>0</v>
      </c>
      <c r="K322" s="277"/>
      <c r="L322" s="277"/>
      <c r="M322" s="277"/>
      <c r="N322" s="277"/>
      <c r="O322" s="277"/>
      <c r="P322" s="277"/>
      <c r="Q322" s="277">
        <f>AVERAGE(E322:P322)</f>
        <v>0</v>
      </c>
      <c r="R322" s="228" t="str">
        <f t="shared" si="28"/>
        <v>SI</v>
      </c>
      <c r="S322" s="229" t="str">
        <f t="shared" si="29"/>
        <v>Sin Riesgo</v>
      </c>
      <c r="T322" s="311"/>
    </row>
    <row r="323" spans="1:20" s="312" customFormat="1" ht="32.1" customHeight="1">
      <c r="A323" s="514" t="s">
        <v>3580</v>
      </c>
      <c r="B323" s="515" t="s">
        <v>3415</v>
      </c>
      <c r="C323" s="515" t="s">
        <v>3584</v>
      </c>
      <c r="D323" s="321">
        <v>476</v>
      </c>
      <c r="E323" s="277"/>
      <c r="F323" s="277"/>
      <c r="G323" s="277"/>
      <c r="H323" s="277"/>
      <c r="I323" s="277"/>
      <c r="J323" s="277">
        <v>0</v>
      </c>
      <c r="K323" s="277"/>
      <c r="L323" s="277"/>
      <c r="M323" s="277"/>
      <c r="N323" s="277"/>
      <c r="O323" s="277"/>
      <c r="P323" s="277"/>
      <c r="Q323" s="277">
        <f t="shared" ref="Q323:Q386" si="30">AVERAGE(E323:P323)</f>
        <v>0</v>
      </c>
      <c r="R323" s="228" t="str">
        <f t="shared" si="28"/>
        <v>SI</v>
      </c>
      <c r="S323" s="229" t="str">
        <f t="shared" si="29"/>
        <v>Sin Riesgo</v>
      </c>
      <c r="T323" s="311"/>
    </row>
    <row r="324" spans="1:20" s="312" customFormat="1" ht="32.1" customHeight="1">
      <c r="A324" s="514" t="s">
        <v>3580</v>
      </c>
      <c r="B324" s="515" t="s">
        <v>243</v>
      </c>
      <c r="C324" s="515" t="s">
        <v>3585</v>
      </c>
      <c r="D324" s="321">
        <v>200</v>
      </c>
      <c r="E324" s="277"/>
      <c r="F324" s="277"/>
      <c r="G324" s="277"/>
      <c r="H324" s="277"/>
      <c r="I324" s="277"/>
      <c r="J324" s="277"/>
      <c r="K324" s="277"/>
      <c r="L324" s="277"/>
      <c r="M324" s="277"/>
      <c r="N324" s="277"/>
      <c r="O324" s="277"/>
      <c r="P324" s="277"/>
      <c r="Q324" s="277" t="e">
        <f t="shared" si="30"/>
        <v>#DIV/0!</v>
      </c>
      <c r="R324" s="228" t="e">
        <f t="shared" si="28"/>
        <v>#DIV/0!</v>
      </c>
      <c r="S324" s="229" t="e">
        <f t="shared" si="29"/>
        <v>#DIV/0!</v>
      </c>
      <c r="T324" s="311"/>
    </row>
    <row r="325" spans="1:20" s="312" customFormat="1" ht="32.1" customHeight="1">
      <c r="A325" s="514" t="s">
        <v>3580</v>
      </c>
      <c r="B325" s="515" t="s">
        <v>1370</v>
      </c>
      <c r="C325" s="515" t="s">
        <v>3586</v>
      </c>
      <c r="D325" s="321">
        <v>85</v>
      </c>
      <c r="E325" s="277"/>
      <c r="F325" s="277"/>
      <c r="G325" s="277"/>
      <c r="H325" s="277"/>
      <c r="I325" s="277"/>
      <c r="J325" s="277">
        <v>0</v>
      </c>
      <c r="K325" s="277"/>
      <c r="L325" s="277"/>
      <c r="M325" s="277"/>
      <c r="N325" s="277"/>
      <c r="O325" s="277"/>
      <c r="P325" s="277"/>
      <c r="Q325" s="277">
        <f t="shared" si="30"/>
        <v>0</v>
      </c>
      <c r="R325" s="228" t="str">
        <f t="shared" si="28"/>
        <v>SI</v>
      </c>
      <c r="S325" s="229" t="str">
        <f t="shared" si="29"/>
        <v>Sin Riesgo</v>
      </c>
      <c r="T325" s="311"/>
    </row>
    <row r="326" spans="1:20" s="312" customFormat="1" ht="32.1" customHeight="1">
      <c r="A326" s="514" t="s">
        <v>3580</v>
      </c>
      <c r="B326" s="515" t="s">
        <v>2934</v>
      </c>
      <c r="C326" s="515" t="s">
        <v>3587</v>
      </c>
      <c r="D326" s="321">
        <v>189</v>
      </c>
      <c r="E326" s="277"/>
      <c r="F326" s="277"/>
      <c r="G326" s="277"/>
      <c r="H326" s="277"/>
      <c r="I326" s="277"/>
      <c r="J326" s="277">
        <v>0</v>
      </c>
      <c r="K326" s="277"/>
      <c r="L326" s="277"/>
      <c r="M326" s="277"/>
      <c r="N326" s="277"/>
      <c r="O326" s="277"/>
      <c r="P326" s="277"/>
      <c r="Q326" s="277">
        <f t="shared" si="30"/>
        <v>0</v>
      </c>
      <c r="R326" s="228" t="str">
        <f t="shared" si="28"/>
        <v>SI</v>
      </c>
      <c r="S326" s="229" t="str">
        <f t="shared" si="29"/>
        <v>Sin Riesgo</v>
      </c>
      <c r="T326" s="311"/>
    </row>
    <row r="327" spans="1:20" s="312" customFormat="1" ht="32.1" customHeight="1">
      <c r="A327" s="514" t="s">
        <v>3588</v>
      </c>
      <c r="B327" s="515" t="s">
        <v>938</v>
      </c>
      <c r="C327" s="515" t="s">
        <v>3589</v>
      </c>
      <c r="D327" s="463">
        <v>66</v>
      </c>
      <c r="E327" s="277"/>
      <c r="F327" s="277"/>
      <c r="G327" s="277"/>
      <c r="H327" s="277"/>
      <c r="I327" s="277">
        <v>0</v>
      </c>
      <c r="J327" s="277"/>
      <c r="K327" s="277">
        <v>0</v>
      </c>
      <c r="L327" s="277"/>
      <c r="M327" s="277">
        <v>0</v>
      </c>
      <c r="N327" s="277"/>
      <c r="O327" s="277">
        <v>28.57</v>
      </c>
      <c r="P327" s="277"/>
      <c r="Q327" s="277">
        <f t="shared" si="30"/>
        <v>7.1425000000000001</v>
      </c>
      <c r="R327" s="228" t="str">
        <f t="shared" si="28"/>
        <v>NO</v>
      </c>
      <c r="S327" s="229" t="str">
        <f t="shared" si="29"/>
        <v>Bajo</v>
      </c>
      <c r="T327" s="311"/>
    </row>
    <row r="328" spans="1:20" s="312" customFormat="1" ht="32.1" customHeight="1">
      <c r="A328" s="514" t="s">
        <v>3588</v>
      </c>
      <c r="B328" s="527" t="s">
        <v>938</v>
      </c>
      <c r="C328" s="527" t="s">
        <v>3590</v>
      </c>
      <c r="D328" s="463">
        <v>198</v>
      </c>
      <c r="E328" s="277"/>
      <c r="F328" s="277"/>
      <c r="G328" s="277"/>
      <c r="H328" s="277"/>
      <c r="I328" s="277"/>
      <c r="J328" s="277"/>
      <c r="K328" s="277"/>
      <c r="L328" s="277"/>
      <c r="M328" s="277"/>
      <c r="N328" s="277"/>
      <c r="O328" s="277"/>
      <c r="P328" s="277"/>
      <c r="Q328" s="277"/>
      <c r="R328" s="228"/>
      <c r="S328" s="229"/>
      <c r="T328" s="311"/>
    </row>
    <row r="329" spans="1:20" s="312" customFormat="1" ht="32.1" customHeight="1">
      <c r="A329" s="514" t="s">
        <v>3588</v>
      </c>
      <c r="B329" s="515" t="s">
        <v>3591</v>
      </c>
      <c r="C329" s="515" t="s">
        <v>3592</v>
      </c>
      <c r="D329" s="463">
        <v>50</v>
      </c>
      <c r="E329" s="277"/>
      <c r="F329" s="277"/>
      <c r="G329" s="277"/>
      <c r="H329" s="277"/>
      <c r="I329" s="277">
        <v>0</v>
      </c>
      <c r="J329" s="277"/>
      <c r="K329" s="277">
        <v>0</v>
      </c>
      <c r="L329" s="277"/>
      <c r="M329" s="277">
        <v>0</v>
      </c>
      <c r="N329" s="277"/>
      <c r="O329" s="277">
        <v>28.57</v>
      </c>
      <c r="P329" s="277"/>
      <c r="Q329" s="277">
        <f t="shared" si="30"/>
        <v>7.1425000000000001</v>
      </c>
      <c r="R329" s="228" t="str">
        <f t="shared" si="28"/>
        <v>NO</v>
      </c>
      <c r="S329" s="229" t="str">
        <f t="shared" si="29"/>
        <v>Bajo</v>
      </c>
      <c r="T329" s="311"/>
    </row>
    <row r="330" spans="1:20" s="312" customFormat="1" ht="32.1" customHeight="1">
      <c r="A330" s="514" t="s">
        <v>3588</v>
      </c>
      <c r="B330" s="515" t="s">
        <v>3593</v>
      </c>
      <c r="C330" s="515" t="s">
        <v>3594</v>
      </c>
      <c r="D330" s="463">
        <v>30</v>
      </c>
      <c r="E330" s="277"/>
      <c r="F330" s="277"/>
      <c r="G330" s="277"/>
      <c r="H330" s="277"/>
      <c r="I330" s="277"/>
      <c r="J330" s="277">
        <v>57.14</v>
      </c>
      <c r="K330" s="277"/>
      <c r="L330" s="277">
        <v>0</v>
      </c>
      <c r="M330" s="277"/>
      <c r="N330" s="277">
        <v>28.57</v>
      </c>
      <c r="O330" s="277"/>
      <c r="P330" s="277">
        <v>58.82</v>
      </c>
      <c r="Q330" s="277">
        <f t="shared" si="30"/>
        <v>36.1325</v>
      </c>
      <c r="R330" s="228" t="str">
        <f t="shared" si="28"/>
        <v>NO</v>
      </c>
      <c r="S330" s="229" t="str">
        <f t="shared" si="29"/>
        <v>Alto</v>
      </c>
      <c r="T330" s="311"/>
    </row>
    <row r="331" spans="1:20" s="312" customFormat="1" ht="32.1" customHeight="1">
      <c r="A331" s="514" t="s">
        <v>3588</v>
      </c>
      <c r="B331" s="515" t="s">
        <v>3595</v>
      </c>
      <c r="C331" s="515" t="s">
        <v>3596</v>
      </c>
      <c r="D331" s="463">
        <v>25</v>
      </c>
      <c r="E331" s="277"/>
      <c r="F331" s="277"/>
      <c r="G331" s="277"/>
      <c r="H331" s="277"/>
      <c r="I331" s="277"/>
      <c r="J331" s="277">
        <v>96</v>
      </c>
      <c r="K331" s="277"/>
      <c r="L331" s="277">
        <v>40</v>
      </c>
      <c r="M331" s="277"/>
      <c r="N331" s="277">
        <v>40</v>
      </c>
      <c r="O331" s="277"/>
      <c r="P331" s="277">
        <v>41.66</v>
      </c>
      <c r="Q331" s="277">
        <f t="shared" si="30"/>
        <v>54.414999999999999</v>
      </c>
      <c r="R331" s="228" t="str">
        <f t="shared" si="28"/>
        <v>NO</v>
      </c>
      <c r="S331" s="229" t="str">
        <f t="shared" si="29"/>
        <v>Alto</v>
      </c>
      <c r="T331" s="311"/>
    </row>
    <row r="332" spans="1:20" s="312" customFormat="1" ht="32.1" customHeight="1">
      <c r="A332" s="514" t="s">
        <v>3588</v>
      </c>
      <c r="B332" s="515" t="s">
        <v>3597</v>
      </c>
      <c r="C332" s="515" t="s">
        <v>3598</v>
      </c>
      <c r="D332" s="463">
        <v>82</v>
      </c>
      <c r="E332" s="277"/>
      <c r="F332" s="277"/>
      <c r="G332" s="277"/>
      <c r="H332" s="277"/>
      <c r="I332" s="277">
        <v>0</v>
      </c>
      <c r="J332" s="277"/>
      <c r="K332" s="277">
        <v>0</v>
      </c>
      <c r="L332" s="277"/>
      <c r="M332" s="277">
        <v>0</v>
      </c>
      <c r="N332" s="277"/>
      <c r="O332" s="277"/>
      <c r="P332" s="277"/>
      <c r="Q332" s="277">
        <f t="shared" si="30"/>
        <v>0</v>
      </c>
      <c r="R332" s="228" t="str">
        <f t="shared" si="28"/>
        <v>SI</v>
      </c>
      <c r="S332" s="229" t="str">
        <f t="shared" si="29"/>
        <v>Sin Riesgo</v>
      </c>
      <c r="T332" s="311"/>
    </row>
    <row r="333" spans="1:20" s="312" customFormat="1" ht="32.1" customHeight="1">
      <c r="A333" s="514" t="s">
        <v>3588</v>
      </c>
      <c r="B333" s="515" t="s">
        <v>3597</v>
      </c>
      <c r="C333" s="515" t="s">
        <v>3599</v>
      </c>
      <c r="D333" s="463">
        <v>82</v>
      </c>
      <c r="E333" s="277"/>
      <c r="F333" s="277"/>
      <c r="G333" s="277"/>
      <c r="H333" s="277"/>
      <c r="I333" s="277">
        <v>28.5</v>
      </c>
      <c r="J333" s="277"/>
      <c r="K333" s="277">
        <v>0</v>
      </c>
      <c r="L333" s="277"/>
      <c r="M333" s="277">
        <v>0</v>
      </c>
      <c r="N333" s="277"/>
      <c r="O333" s="277"/>
      <c r="P333" s="277"/>
      <c r="Q333" s="277">
        <f t="shared" si="30"/>
        <v>9.5</v>
      </c>
      <c r="R333" s="228" t="str">
        <f t="shared" si="28"/>
        <v>NO</v>
      </c>
      <c r="S333" s="229" t="str">
        <f t="shared" si="29"/>
        <v>Bajo</v>
      </c>
      <c r="T333" s="311"/>
    </row>
    <row r="334" spans="1:20" s="312" customFormat="1" ht="32.1" customHeight="1">
      <c r="A334" s="514" t="s">
        <v>3588</v>
      </c>
      <c r="B334" s="515" t="s">
        <v>3597</v>
      </c>
      <c r="C334" s="515" t="s">
        <v>3600</v>
      </c>
      <c r="D334" s="339">
        <v>82</v>
      </c>
      <c r="E334" s="277"/>
      <c r="F334" s="277"/>
      <c r="G334" s="277"/>
      <c r="H334" s="277"/>
      <c r="I334" s="277">
        <v>0</v>
      </c>
      <c r="J334" s="277"/>
      <c r="K334" s="277">
        <v>0</v>
      </c>
      <c r="L334" s="277"/>
      <c r="M334" s="277">
        <v>0</v>
      </c>
      <c r="N334" s="277"/>
      <c r="O334" s="277"/>
      <c r="P334" s="277"/>
      <c r="Q334" s="277">
        <f t="shared" si="30"/>
        <v>0</v>
      </c>
      <c r="R334" s="228" t="str">
        <f t="shared" si="28"/>
        <v>SI</v>
      </c>
      <c r="S334" s="229" t="str">
        <f t="shared" si="29"/>
        <v>Sin Riesgo</v>
      </c>
      <c r="T334" s="311"/>
    </row>
    <row r="335" spans="1:20" s="312" customFormat="1" ht="32.1" customHeight="1">
      <c r="A335" s="514" t="s">
        <v>3588</v>
      </c>
      <c r="B335" s="515" t="s">
        <v>3601</v>
      </c>
      <c r="C335" s="515" t="s">
        <v>3602</v>
      </c>
      <c r="D335" s="463">
        <v>205</v>
      </c>
      <c r="E335" s="277"/>
      <c r="F335" s="277"/>
      <c r="G335" s="277"/>
      <c r="H335" s="277"/>
      <c r="I335" s="277"/>
      <c r="J335" s="277">
        <v>40</v>
      </c>
      <c r="K335" s="277"/>
      <c r="L335" s="277">
        <v>40</v>
      </c>
      <c r="M335" s="277"/>
      <c r="N335" s="277">
        <v>40</v>
      </c>
      <c r="O335" s="277"/>
      <c r="P335" s="277">
        <v>0</v>
      </c>
      <c r="Q335" s="277">
        <f t="shared" si="30"/>
        <v>30</v>
      </c>
      <c r="R335" s="228" t="str">
        <f t="shared" si="28"/>
        <v>NO</v>
      </c>
      <c r="S335" s="229" t="str">
        <f t="shared" si="29"/>
        <v>Medio</v>
      </c>
      <c r="T335" s="311"/>
    </row>
    <row r="336" spans="1:20" s="312" customFormat="1" ht="32.1" customHeight="1">
      <c r="A336" s="514" t="s">
        <v>3588</v>
      </c>
      <c r="B336" s="515" t="s">
        <v>3603</v>
      </c>
      <c r="C336" s="515" t="s">
        <v>3604</v>
      </c>
      <c r="D336" s="463"/>
      <c r="E336" s="277"/>
      <c r="F336" s="277"/>
      <c r="G336" s="277"/>
      <c r="H336" s="277"/>
      <c r="I336" s="277"/>
      <c r="J336" s="277">
        <v>40</v>
      </c>
      <c r="K336" s="277"/>
      <c r="L336" s="277">
        <v>40</v>
      </c>
      <c r="M336" s="277"/>
      <c r="N336" s="277">
        <v>40</v>
      </c>
      <c r="O336" s="277"/>
      <c r="P336" s="277">
        <v>41.66</v>
      </c>
      <c r="Q336" s="277">
        <f t="shared" si="30"/>
        <v>40.414999999999999</v>
      </c>
      <c r="R336" s="228" t="str">
        <f t="shared" si="28"/>
        <v>NO</v>
      </c>
      <c r="S336" s="229" t="str">
        <f t="shared" si="29"/>
        <v>Alto</v>
      </c>
      <c r="T336" s="311"/>
    </row>
    <row r="337" spans="1:20" s="312" customFormat="1" ht="32.1" customHeight="1">
      <c r="A337" s="514" t="s">
        <v>3588</v>
      </c>
      <c r="B337" s="515" t="s">
        <v>690</v>
      </c>
      <c r="C337" s="515" t="s">
        <v>3605</v>
      </c>
      <c r="D337" s="339">
        <v>114</v>
      </c>
      <c r="E337" s="277"/>
      <c r="F337" s="277"/>
      <c r="G337" s="277"/>
      <c r="H337" s="277"/>
      <c r="I337" s="277"/>
      <c r="J337" s="277">
        <v>97.14</v>
      </c>
      <c r="K337" s="277"/>
      <c r="L337" s="277">
        <v>57.14</v>
      </c>
      <c r="M337" s="277"/>
      <c r="N337" s="277">
        <v>57.14</v>
      </c>
      <c r="O337" s="277"/>
      <c r="P337" s="277">
        <v>29.41</v>
      </c>
      <c r="Q337" s="277">
        <f t="shared" si="30"/>
        <v>60.207500000000003</v>
      </c>
      <c r="R337" s="228" t="str">
        <f t="shared" si="28"/>
        <v>NO</v>
      </c>
      <c r="S337" s="229" t="str">
        <f t="shared" si="29"/>
        <v>Alto</v>
      </c>
      <c r="T337" s="311"/>
    </row>
    <row r="338" spans="1:20" s="312" customFormat="1" ht="32.1" customHeight="1">
      <c r="A338" s="514" t="s">
        <v>3588</v>
      </c>
      <c r="B338" s="515" t="s">
        <v>3606</v>
      </c>
      <c r="C338" s="515" t="s">
        <v>3607</v>
      </c>
      <c r="D338" s="463">
        <v>30</v>
      </c>
      <c r="E338" s="277"/>
      <c r="F338" s="277"/>
      <c r="G338" s="277"/>
      <c r="H338" s="277"/>
      <c r="I338" s="277"/>
      <c r="J338" s="277"/>
      <c r="K338" s="277"/>
      <c r="L338" s="277"/>
      <c r="M338" s="277"/>
      <c r="N338" s="277"/>
      <c r="O338" s="277"/>
      <c r="P338" s="277"/>
      <c r="Q338" s="277" t="e">
        <f t="shared" si="30"/>
        <v>#DIV/0!</v>
      </c>
      <c r="R338" s="228" t="e">
        <f t="shared" si="28"/>
        <v>#DIV/0!</v>
      </c>
      <c r="S338" s="229" t="e">
        <f t="shared" si="29"/>
        <v>#DIV/0!</v>
      </c>
      <c r="T338" s="311"/>
    </row>
    <row r="339" spans="1:20" s="312" customFormat="1" ht="32.1" customHeight="1">
      <c r="A339" s="514" t="s">
        <v>3588</v>
      </c>
      <c r="B339" s="527" t="s">
        <v>3608</v>
      </c>
      <c r="C339" s="527" t="s">
        <v>3609</v>
      </c>
      <c r="D339" s="463">
        <v>70</v>
      </c>
      <c r="E339" s="277"/>
      <c r="F339" s="277"/>
      <c r="G339" s="277"/>
      <c r="H339" s="277"/>
      <c r="I339" s="277"/>
      <c r="J339" s="277"/>
      <c r="K339" s="277"/>
      <c r="L339" s="277"/>
      <c r="M339" s="277"/>
      <c r="N339" s="277"/>
      <c r="O339" s="277"/>
      <c r="P339" s="277"/>
      <c r="Q339" s="277"/>
      <c r="R339" s="228"/>
      <c r="S339" s="229"/>
      <c r="T339" s="311"/>
    </row>
    <row r="340" spans="1:20" s="312" customFormat="1" ht="32.1" customHeight="1">
      <c r="A340" s="514" t="s">
        <v>3588</v>
      </c>
      <c r="B340" s="527" t="s">
        <v>3610</v>
      </c>
      <c r="C340" s="527" t="s">
        <v>3611</v>
      </c>
      <c r="D340" s="339"/>
      <c r="E340" s="277"/>
      <c r="F340" s="277"/>
      <c r="G340" s="277"/>
      <c r="H340" s="277"/>
      <c r="I340" s="277"/>
      <c r="J340" s="277"/>
      <c r="K340" s="277"/>
      <c r="L340" s="277"/>
      <c r="M340" s="277"/>
      <c r="N340" s="277"/>
      <c r="O340" s="277"/>
      <c r="P340" s="277"/>
      <c r="Q340" s="277"/>
      <c r="R340" s="228"/>
      <c r="S340" s="229"/>
      <c r="T340" s="311"/>
    </row>
    <row r="341" spans="1:20" s="312" customFormat="1" ht="32.1" customHeight="1">
      <c r="A341" s="514" t="s">
        <v>3588</v>
      </c>
      <c r="B341" s="515" t="s">
        <v>1622</v>
      </c>
      <c r="C341" s="515" t="s">
        <v>3612</v>
      </c>
      <c r="D341" s="463">
        <v>18</v>
      </c>
      <c r="E341" s="277"/>
      <c r="F341" s="277"/>
      <c r="G341" s="277"/>
      <c r="H341" s="277"/>
      <c r="I341" s="277">
        <v>40</v>
      </c>
      <c r="J341" s="277"/>
      <c r="K341" s="277">
        <v>41.6</v>
      </c>
      <c r="L341" s="277"/>
      <c r="M341" s="277">
        <v>80</v>
      </c>
      <c r="N341" s="277"/>
      <c r="O341" s="277">
        <v>80</v>
      </c>
      <c r="P341" s="277"/>
      <c r="Q341" s="277">
        <f t="shared" si="30"/>
        <v>60.4</v>
      </c>
      <c r="R341" s="228" t="str">
        <f t="shared" si="28"/>
        <v>NO</v>
      </c>
      <c r="S341" s="229" t="str">
        <f t="shared" si="29"/>
        <v>Alto</v>
      </c>
      <c r="T341" s="311"/>
    </row>
    <row r="342" spans="1:20" s="312" customFormat="1" ht="32.1" customHeight="1">
      <c r="A342" s="514" t="s">
        <v>3588</v>
      </c>
      <c r="B342" s="515" t="s">
        <v>1296</v>
      </c>
      <c r="C342" s="515" t="s">
        <v>3613</v>
      </c>
      <c r="D342" s="463"/>
      <c r="E342" s="277"/>
      <c r="F342" s="277"/>
      <c r="G342" s="277"/>
      <c r="H342" s="277"/>
      <c r="I342" s="277">
        <v>40</v>
      </c>
      <c r="J342" s="277"/>
      <c r="K342" s="277">
        <v>41.6</v>
      </c>
      <c r="L342" s="277"/>
      <c r="M342" s="277">
        <v>40</v>
      </c>
      <c r="N342" s="277"/>
      <c r="O342" s="277">
        <v>96</v>
      </c>
      <c r="P342" s="277"/>
      <c r="Q342" s="277">
        <f t="shared" si="30"/>
        <v>54.4</v>
      </c>
      <c r="R342" s="228" t="str">
        <f t="shared" si="28"/>
        <v>NO</v>
      </c>
      <c r="S342" s="229" t="str">
        <f t="shared" si="29"/>
        <v>Alto</v>
      </c>
      <c r="T342" s="311"/>
    </row>
    <row r="343" spans="1:20" s="312" customFormat="1" ht="32.1" customHeight="1">
      <c r="A343" s="514" t="s">
        <v>3588</v>
      </c>
      <c r="B343" s="515" t="s">
        <v>3614</v>
      </c>
      <c r="C343" s="515" t="s">
        <v>3615</v>
      </c>
      <c r="D343" s="463">
        <v>22</v>
      </c>
      <c r="E343" s="277"/>
      <c r="F343" s="277"/>
      <c r="G343" s="277"/>
      <c r="H343" s="277"/>
      <c r="I343" s="277">
        <v>57.14</v>
      </c>
      <c r="J343" s="277"/>
      <c r="K343" s="277">
        <v>41.6</v>
      </c>
      <c r="L343" s="277"/>
      <c r="M343" s="277">
        <v>57.14</v>
      </c>
      <c r="N343" s="277"/>
      <c r="O343" s="277">
        <v>28.57</v>
      </c>
      <c r="P343" s="277"/>
      <c r="Q343" s="277">
        <f t="shared" si="30"/>
        <v>46.112499999999997</v>
      </c>
      <c r="R343" s="228" t="str">
        <f t="shared" si="28"/>
        <v>NO</v>
      </c>
      <c r="S343" s="229" t="str">
        <f t="shared" si="29"/>
        <v>Alto</v>
      </c>
      <c r="T343" s="311"/>
    </row>
    <row r="344" spans="1:20" s="312" customFormat="1" ht="32.1" customHeight="1">
      <c r="A344" s="514" t="s">
        <v>3588</v>
      </c>
      <c r="B344" s="515" t="s">
        <v>1352</v>
      </c>
      <c r="C344" s="515" t="s">
        <v>3616</v>
      </c>
      <c r="D344" s="463">
        <v>68</v>
      </c>
      <c r="E344" s="277"/>
      <c r="F344" s="277"/>
      <c r="G344" s="277"/>
      <c r="H344" s="277"/>
      <c r="I344" s="277"/>
      <c r="J344" s="277">
        <v>0</v>
      </c>
      <c r="K344" s="277"/>
      <c r="L344" s="277">
        <v>40</v>
      </c>
      <c r="M344" s="277"/>
      <c r="N344" s="277">
        <v>57.14</v>
      </c>
      <c r="O344" s="277"/>
      <c r="P344" s="277">
        <v>0</v>
      </c>
      <c r="Q344" s="277">
        <f t="shared" si="30"/>
        <v>24.285</v>
      </c>
      <c r="R344" s="228" t="str">
        <f t="shared" si="28"/>
        <v>NO</v>
      </c>
      <c r="S344" s="229" t="str">
        <f t="shared" si="29"/>
        <v>Medio</v>
      </c>
      <c r="T344" s="311"/>
    </row>
    <row r="345" spans="1:20" s="312" customFormat="1" ht="32.1" customHeight="1">
      <c r="A345" s="514" t="s">
        <v>3617</v>
      </c>
      <c r="B345" s="515" t="s">
        <v>3618</v>
      </c>
      <c r="C345" s="515" t="s">
        <v>3619</v>
      </c>
      <c r="D345" s="322">
        <v>97</v>
      </c>
      <c r="E345" s="277"/>
      <c r="F345" s="277"/>
      <c r="G345" s="277"/>
      <c r="H345" s="277"/>
      <c r="I345" s="277">
        <v>33.6</v>
      </c>
      <c r="J345" s="277"/>
      <c r="K345" s="277"/>
      <c r="L345" s="277"/>
      <c r="M345" s="277">
        <v>0</v>
      </c>
      <c r="N345" s="277"/>
      <c r="O345" s="277"/>
      <c r="P345" s="277"/>
      <c r="Q345" s="277">
        <f t="shared" si="30"/>
        <v>16.8</v>
      </c>
      <c r="R345" s="228" t="str">
        <f t="shared" si="28"/>
        <v>NO</v>
      </c>
      <c r="S345" s="229" t="str">
        <f t="shared" si="29"/>
        <v>Medio</v>
      </c>
      <c r="T345" s="311"/>
    </row>
    <row r="346" spans="1:20" s="312" customFormat="1" ht="32.1" customHeight="1">
      <c r="A346" s="514" t="s">
        <v>3617</v>
      </c>
      <c r="B346" s="515" t="s">
        <v>3620</v>
      </c>
      <c r="C346" s="515" t="s">
        <v>3621</v>
      </c>
      <c r="D346" s="323">
        <v>180</v>
      </c>
      <c r="E346" s="277"/>
      <c r="F346" s="277"/>
      <c r="G346" s="277"/>
      <c r="H346" s="277">
        <v>24</v>
      </c>
      <c r="I346" s="277"/>
      <c r="J346" s="277">
        <v>24</v>
      </c>
      <c r="K346" s="277"/>
      <c r="L346" s="277">
        <v>33.6</v>
      </c>
      <c r="M346" s="277"/>
      <c r="N346" s="277"/>
      <c r="O346" s="277"/>
      <c r="P346" s="277">
        <v>24</v>
      </c>
      <c r="Q346" s="277">
        <f t="shared" si="30"/>
        <v>26.4</v>
      </c>
      <c r="R346" s="228" t="str">
        <f t="shared" si="28"/>
        <v>NO</v>
      </c>
      <c r="S346" s="229" t="str">
        <f t="shared" si="29"/>
        <v>Medio</v>
      </c>
      <c r="T346" s="311"/>
    </row>
    <row r="347" spans="1:20" s="312" customFormat="1" ht="32.1" customHeight="1">
      <c r="A347" s="514" t="s">
        <v>3617</v>
      </c>
      <c r="B347" s="515" t="s">
        <v>3622</v>
      </c>
      <c r="C347" s="515" t="s">
        <v>3623</v>
      </c>
      <c r="D347" s="323">
        <v>300</v>
      </c>
      <c r="E347" s="277"/>
      <c r="F347" s="277"/>
      <c r="G347" s="277"/>
      <c r="H347" s="277">
        <v>0</v>
      </c>
      <c r="I347" s="277"/>
      <c r="J347" s="277">
        <v>0</v>
      </c>
      <c r="K347" s="277"/>
      <c r="L347" s="277">
        <v>0</v>
      </c>
      <c r="M347" s="277"/>
      <c r="N347" s="277"/>
      <c r="O347" s="277"/>
      <c r="P347" s="277">
        <v>0</v>
      </c>
      <c r="Q347" s="277">
        <f t="shared" si="30"/>
        <v>0</v>
      </c>
      <c r="R347" s="228" t="str">
        <f t="shared" si="28"/>
        <v>SI</v>
      </c>
      <c r="S347" s="229" t="str">
        <f t="shared" si="29"/>
        <v>Sin Riesgo</v>
      </c>
      <c r="T347" s="311"/>
    </row>
    <row r="348" spans="1:20" s="312" customFormat="1" ht="32.1" customHeight="1">
      <c r="A348" s="514" t="s">
        <v>3617</v>
      </c>
      <c r="B348" s="515" t="s">
        <v>3357</v>
      </c>
      <c r="C348" s="515" t="s">
        <v>3624</v>
      </c>
      <c r="D348" s="323">
        <v>112</v>
      </c>
      <c r="E348" s="277"/>
      <c r="F348" s="277"/>
      <c r="G348" s="277"/>
      <c r="H348" s="277"/>
      <c r="I348" s="277">
        <v>48</v>
      </c>
      <c r="J348" s="277"/>
      <c r="K348" s="277"/>
      <c r="L348" s="277"/>
      <c r="M348" s="277">
        <v>64</v>
      </c>
      <c r="N348" s="277"/>
      <c r="O348" s="277"/>
      <c r="P348" s="277"/>
      <c r="Q348" s="277">
        <f t="shared" si="30"/>
        <v>56</v>
      </c>
      <c r="R348" s="228" t="str">
        <f t="shared" si="28"/>
        <v>NO</v>
      </c>
      <c r="S348" s="229" t="str">
        <f t="shared" si="29"/>
        <v>Alto</v>
      </c>
      <c r="T348" s="311"/>
    </row>
    <row r="349" spans="1:20" s="312" customFormat="1" ht="32.1" customHeight="1">
      <c r="A349" s="514" t="s">
        <v>3617</v>
      </c>
      <c r="B349" s="515" t="s">
        <v>3625</v>
      </c>
      <c r="C349" s="515" t="s">
        <v>3626</v>
      </c>
      <c r="D349" s="323">
        <v>255</v>
      </c>
      <c r="E349" s="277"/>
      <c r="F349" s="277"/>
      <c r="G349" s="277"/>
      <c r="H349" s="277">
        <v>64</v>
      </c>
      <c r="I349" s="277"/>
      <c r="J349" s="277">
        <v>0</v>
      </c>
      <c r="K349" s="277"/>
      <c r="L349" s="277">
        <v>0</v>
      </c>
      <c r="M349" s="277"/>
      <c r="N349" s="277"/>
      <c r="O349" s="277"/>
      <c r="P349" s="277">
        <v>24</v>
      </c>
      <c r="Q349" s="277">
        <f t="shared" si="30"/>
        <v>22</v>
      </c>
      <c r="R349" s="228" t="str">
        <f t="shared" si="28"/>
        <v>NO</v>
      </c>
      <c r="S349" s="229" t="str">
        <f t="shared" si="29"/>
        <v>Medio</v>
      </c>
      <c r="T349" s="311"/>
    </row>
    <row r="350" spans="1:20" s="312" customFormat="1" ht="32.1" customHeight="1">
      <c r="A350" s="514" t="s">
        <v>3617</v>
      </c>
      <c r="B350" s="515" t="s">
        <v>3478</v>
      </c>
      <c r="C350" s="515" t="s">
        <v>3627</v>
      </c>
      <c r="D350" s="323">
        <v>50</v>
      </c>
      <c r="E350" s="277"/>
      <c r="F350" s="277"/>
      <c r="G350" s="277"/>
      <c r="H350" s="277"/>
      <c r="I350" s="277"/>
      <c r="J350" s="277">
        <v>88</v>
      </c>
      <c r="K350" s="277"/>
      <c r="L350" s="277"/>
      <c r="M350" s="277"/>
      <c r="N350" s="277">
        <v>64</v>
      </c>
      <c r="O350" s="277"/>
      <c r="P350" s="277"/>
      <c r="Q350" s="277">
        <f t="shared" si="30"/>
        <v>76</v>
      </c>
      <c r="R350" s="228" t="str">
        <f t="shared" si="28"/>
        <v>NO</v>
      </c>
      <c r="S350" s="229" t="str">
        <f t="shared" si="29"/>
        <v>Alto</v>
      </c>
      <c r="T350" s="311"/>
    </row>
    <row r="351" spans="1:20" s="312" customFormat="1" ht="32.1" customHeight="1">
      <c r="A351" s="514" t="s">
        <v>3617</v>
      </c>
      <c r="B351" s="515" t="s">
        <v>3628</v>
      </c>
      <c r="C351" s="515" t="s">
        <v>3629</v>
      </c>
      <c r="D351" s="323">
        <v>102</v>
      </c>
      <c r="E351" s="277"/>
      <c r="F351" s="277"/>
      <c r="G351" s="277"/>
      <c r="H351" s="277"/>
      <c r="I351" s="277">
        <v>0</v>
      </c>
      <c r="J351" s="277"/>
      <c r="K351" s="277"/>
      <c r="L351" s="277"/>
      <c r="M351" s="277">
        <v>24</v>
      </c>
      <c r="N351" s="277"/>
      <c r="O351" s="277"/>
      <c r="P351" s="277"/>
      <c r="Q351" s="277">
        <f t="shared" si="30"/>
        <v>12</v>
      </c>
      <c r="R351" s="228" t="str">
        <f t="shared" si="28"/>
        <v>NO</v>
      </c>
      <c r="S351" s="229" t="str">
        <f t="shared" si="29"/>
        <v>Bajo</v>
      </c>
      <c r="T351" s="311"/>
    </row>
    <row r="352" spans="1:20" s="312" customFormat="1" ht="32.1" customHeight="1">
      <c r="A352" s="514" t="s">
        <v>3617</v>
      </c>
      <c r="B352" s="515" t="s">
        <v>3630</v>
      </c>
      <c r="C352" s="515" t="s">
        <v>3631</v>
      </c>
      <c r="D352" s="323">
        <v>65</v>
      </c>
      <c r="E352" s="277"/>
      <c r="F352" s="277"/>
      <c r="G352" s="277"/>
      <c r="H352" s="277"/>
      <c r="I352" s="277"/>
      <c r="J352" s="277">
        <v>88</v>
      </c>
      <c r="K352" s="277"/>
      <c r="L352" s="277"/>
      <c r="M352" s="277"/>
      <c r="N352" s="277"/>
      <c r="O352" s="277"/>
      <c r="P352" s="277">
        <v>88</v>
      </c>
      <c r="Q352" s="277">
        <f t="shared" si="30"/>
        <v>88</v>
      </c>
      <c r="R352" s="228" t="str">
        <f t="shared" si="28"/>
        <v>NO</v>
      </c>
      <c r="S352" s="229" t="str">
        <f t="shared" si="29"/>
        <v>Inviable Sanitariamente</v>
      </c>
      <c r="T352" s="311"/>
    </row>
    <row r="353" spans="1:20" s="312" customFormat="1" ht="32.1" customHeight="1">
      <c r="A353" s="514" t="s">
        <v>3617</v>
      </c>
      <c r="B353" s="515" t="s">
        <v>3468</v>
      </c>
      <c r="C353" s="515" t="s">
        <v>3632</v>
      </c>
      <c r="D353" s="323">
        <v>273</v>
      </c>
      <c r="E353" s="277"/>
      <c r="F353" s="277"/>
      <c r="G353" s="277"/>
      <c r="H353" s="277">
        <v>64</v>
      </c>
      <c r="I353" s="277"/>
      <c r="J353" s="277">
        <v>66.400000000000006</v>
      </c>
      <c r="K353" s="277"/>
      <c r="L353" s="277">
        <v>64</v>
      </c>
      <c r="M353" s="277"/>
      <c r="N353" s="277"/>
      <c r="O353" s="277"/>
      <c r="P353" s="277">
        <v>64</v>
      </c>
      <c r="Q353" s="277">
        <f t="shared" si="30"/>
        <v>64.599999999999994</v>
      </c>
      <c r="R353" s="228" t="str">
        <f t="shared" si="28"/>
        <v>NO</v>
      </c>
      <c r="S353" s="229" t="str">
        <f t="shared" si="29"/>
        <v>Alto</v>
      </c>
      <c r="T353" s="311"/>
    </row>
    <row r="354" spans="1:20" s="312" customFormat="1" ht="32.1" customHeight="1">
      <c r="A354" s="514" t="s">
        <v>3617</v>
      </c>
      <c r="B354" s="515" t="s">
        <v>3633</v>
      </c>
      <c r="C354" s="515" t="s">
        <v>3634</v>
      </c>
      <c r="D354" s="323">
        <v>65</v>
      </c>
      <c r="E354" s="277"/>
      <c r="F354" s="277"/>
      <c r="G354" s="277"/>
      <c r="H354" s="277"/>
      <c r="I354" s="277">
        <v>64</v>
      </c>
      <c r="J354" s="277"/>
      <c r="K354" s="277"/>
      <c r="L354" s="277"/>
      <c r="M354" s="277"/>
      <c r="N354" s="277">
        <v>64</v>
      </c>
      <c r="O354" s="277"/>
      <c r="P354" s="277"/>
      <c r="Q354" s="277">
        <f t="shared" si="30"/>
        <v>64</v>
      </c>
      <c r="R354" s="228" t="str">
        <f t="shared" si="28"/>
        <v>NO</v>
      </c>
      <c r="S354" s="229" t="str">
        <f t="shared" si="29"/>
        <v>Alto</v>
      </c>
      <c r="T354" s="311"/>
    </row>
    <row r="355" spans="1:20" s="312" customFormat="1" ht="32.1" customHeight="1">
      <c r="A355" s="514" t="s">
        <v>3617</v>
      </c>
      <c r="B355" s="515" t="s">
        <v>3635</v>
      </c>
      <c r="C355" s="515" t="s">
        <v>3636</v>
      </c>
      <c r="D355" s="324">
        <v>52</v>
      </c>
      <c r="E355" s="277"/>
      <c r="F355" s="277"/>
      <c r="G355" s="277"/>
      <c r="H355" s="277"/>
      <c r="I355" s="277"/>
      <c r="J355" s="277">
        <v>64</v>
      </c>
      <c r="K355" s="277"/>
      <c r="L355" s="277"/>
      <c r="M355" s="277"/>
      <c r="N355" s="277"/>
      <c r="O355" s="277"/>
      <c r="P355" s="277">
        <v>64</v>
      </c>
      <c r="Q355" s="277">
        <f t="shared" si="30"/>
        <v>64</v>
      </c>
      <c r="R355" s="228" t="str">
        <f t="shared" si="28"/>
        <v>NO</v>
      </c>
      <c r="S355" s="229" t="str">
        <f t="shared" si="29"/>
        <v>Alto</v>
      </c>
      <c r="T355" s="311"/>
    </row>
    <row r="356" spans="1:20" s="312" customFormat="1" ht="32.1" customHeight="1">
      <c r="A356" s="514" t="s">
        <v>3617</v>
      </c>
      <c r="B356" s="515" t="s">
        <v>3096</v>
      </c>
      <c r="C356" s="515" t="s">
        <v>3637</v>
      </c>
      <c r="D356" s="322">
        <v>62</v>
      </c>
      <c r="E356" s="277"/>
      <c r="F356" s="277"/>
      <c r="G356" s="277"/>
      <c r="H356" s="277"/>
      <c r="I356" s="277">
        <v>0</v>
      </c>
      <c r="J356" s="277"/>
      <c r="K356" s="277"/>
      <c r="L356" s="277"/>
      <c r="M356" s="277">
        <v>0</v>
      </c>
      <c r="N356" s="277"/>
      <c r="O356" s="277"/>
      <c r="P356" s="277"/>
      <c r="Q356" s="277">
        <f t="shared" si="30"/>
        <v>0</v>
      </c>
      <c r="R356" s="228" t="str">
        <f t="shared" si="28"/>
        <v>SI</v>
      </c>
      <c r="S356" s="229" t="str">
        <f t="shared" si="29"/>
        <v>Sin Riesgo</v>
      </c>
      <c r="T356" s="311"/>
    </row>
    <row r="357" spans="1:20" s="312" customFormat="1" ht="32.1" customHeight="1">
      <c r="A357" s="514" t="s">
        <v>3617</v>
      </c>
      <c r="B357" s="515" t="s">
        <v>3638</v>
      </c>
      <c r="C357" s="515" t="s">
        <v>3639</v>
      </c>
      <c r="D357" s="322">
        <v>30</v>
      </c>
      <c r="E357" s="277"/>
      <c r="F357" s="277"/>
      <c r="G357" s="277"/>
      <c r="H357" s="277"/>
      <c r="I357" s="277">
        <v>64</v>
      </c>
      <c r="J357" s="277"/>
      <c r="K357" s="277"/>
      <c r="L357" s="277"/>
      <c r="M357" s="277"/>
      <c r="N357" s="277">
        <v>64</v>
      </c>
      <c r="O357" s="277"/>
      <c r="P357" s="277"/>
      <c r="Q357" s="277">
        <f t="shared" si="30"/>
        <v>64</v>
      </c>
      <c r="R357" s="228" t="str">
        <f t="shared" si="28"/>
        <v>NO</v>
      </c>
      <c r="S357" s="229" t="str">
        <f t="shared" si="29"/>
        <v>Alto</v>
      </c>
      <c r="T357" s="311"/>
    </row>
    <row r="358" spans="1:20" s="312" customFormat="1" ht="32.1" customHeight="1">
      <c r="A358" s="514" t="s">
        <v>3617</v>
      </c>
      <c r="B358" s="515" t="s">
        <v>3640</v>
      </c>
      <c r="C358" s="515" t="s">
        <v>3641</v>
      </c>
      <c r="D358" s="324">
        <v>48</v>
      </c>
      <c r="E358" s="277"/>
      <c r="F358" s="277"/>
      <c r="G358" s="277"/>
      <c r="H358" s="277">
        <v>24</v>
      </c>
      <c r="I358" s="277"/>
      <c r="J358" s="277"/>
      <c r="K358" s="277"/>
      <c r="L358" s="277">
        <v>24</v>
      </c>
      <c r="M358" s="277"/>
      <c r="N358" s="277"/>
      <c r="O358" s="277"/>
      <c r="P358" s="277"/>
      <c r="Q358" s="277">
        <f t="shared" si="30"/>
        <v>24</v>
      </c>
      <c r="R358" s="228" t="str">
        <f t="shared" si="28"/>
        <v>NO</v>
      </c>
      <c r="S358" s="229" t="str">
        <f t="shared" si="29"/>
        <v>Medio</v>
      </c>
      <c r="T358" s="311"/>
    </row>
    <row r="359" spans="1:20" s="312" customFormat="1" ht="32.1" customHeight="1">
      <c r="A359" s="514" t="s">
        <v>3617</v>
      </c>
      <c r="B359" s="515" t="s">
        <v>972</v>
      </c>
      <c r="C359" s="515" t="s">
        <v>3642</v>
      </c>
      <c r="D359" s="322">
        <v>117</v>
      </c>
      <c r="E359" s="277"/>
      <c r="F359" s="277"/>
      <c r="G359" s="277"/>
      <c r="H359" s="277">
        <v>64</v>
      </c>
      <c r="I359" s="277"/>
      <c r="J359" s="277"/>
      <c r="K359" s="277"/>
      <c r="L359" s="277"/>
      <c r="M359" s="277">
        <v>64</v>
      </c>
      <c r="N359" s="277"/>
      <c r="O359" s="277"/>
      <c r="P359" s="277"/>
      <c r="Q359" s="277">
        <f t="shared" si="30"/>
        <v>64</v>
      </c>
      <c r="R359" s="228" t="str">
        <f t="shared" si="28"/>
        <v>NO</v>
      </c>
      <c r="S359" s="229" t="str">
        <f t="shared" si="29"/>
        <v>Alto</v>
      </c>
      <c r="T359" s="311"/>
    </row>
    <row r="360" spans="1:20" s="312" customFormat="1" ht="32.1" customHeight="1">
      <c r="A360" s="514" t="s">
        <v>3617</v>
      </c>
      <c r="B360" s="515" t="s">
        <v>3643</v>
      </c>
      <c r="C360" s="515" t="s">
        <v>3644</v>
      </c>
      <c r="D360" s="322">
        <v>65</v>
      </c>
      <c r="E360" s="277"/>
      <c r="F360" s="277"/>
      <c r="G360" s="277"/>
      <c r="H360" s="277"/>
      <c r="I360" s="277">
        <v>64</v>
      </c>
      <c r="J360" s="277"/>
      <c r="K360" s="277"/>
      <c r="L360" s="277"/>
      <c r="M360" s="277"/>
      <c r="N360" s="277">
        <v>88</v>
      </c>
      <c r="O360" s="277"/>
      <c r="P360" s="277"/>
      <c r="Q360" s="277">
        <f t="shared" si="30"/>
        <v>76</v>
      </c>
      <c r="R360" s="228" t="str">
        <f t="shared" si="28"/>
        <v>NO</v>
      </c>
      <c r="S360" s="229" t="str">
        <f t="shared" si="29"/>
        <v>Alto</v>
      </c>
      <c r="T360" s="311"/>
    </row>
    <row r="361" spans="1:20" s="312" customFormat="1" ht="32.1" customHeight="1">
      <c r="A361" s="514" t="s">
        <v>3617</v>
      </c>
      <c r="B361" s="515" t="s">
        <v>781</v>
      </c>
      <c r="C361" s="515" t="s">
        <v>3645</v>
      </c>
      <c r="D361" s="322">
        <v>29</v>
      </c>
      <c r="E361" s="277"/>
      <c r="F361" s="277"/>
      <c r="G361" s="277"/>
      <c r="H361" s="277"/>
      <c r="I361" s="277"/>
      <c r="J361" s="277">
        <v>0</v>
      </c>
      <c r="K361" s="277"/>
      <c r="L361" s="277"/>
      <c r="M361" s="277"/>
      <c r="N361" s="277"/>
      <c r="O361" s="277"/>
      <c r="P361" s="277">
        <v>0</v>
      </c>
      <c r="Q361" s="277">
        <f t="shared" si="30"/>
        <v>0</v>
      </c>
      <c r="R361" s="228" t="str">
        <f t="shared" si="28"/>
        <v>SI</v>
      </c>
      <c r="S361" s="229" t="str">
        <f t="shared" si="29"/>
        <v>Sin Riesgo</v>
      </c>
      <c r="T361" s="311"/>
    </row>
    <row r="362" spans="1:20" s="312" customFormat="1" ht="32.1" customHeight="1">
      <c r="A362" s="514" t="s">
        <v>3617</v>
      </c>
      <c r="B362" s="515" t="s">
        <v>3231</v>
      </c>
      <c r="C362" s="515" t="s">
        <v>3646</v>
      </c>
      <c r="D362" s="322">
        <v>120</v>
      </c>
      <c r="E362" s="277"/>
      <c r="F362" s="277"/>
      <c r="G362" s="277"/>
      <c r="H362" s="277"/>
      <c r="I362" s="277">
        <v>24</v>
      </c>
      <c r="J362" s="277"/>
      <c r="K362" s="277"/>
      <c r="L362" s="277">
        <v>0</v>
      </c>
      <c r="M362" s="277"/>
      <c r="N362" s="277"/>
      <c r="O362" s="277"/>
      <c r="P362" s="277"/>
      <c r="Q362" s="277">
        <f t="shared" si="30"/>
        <v>12</v>
      </c>
      <c r="R362" s="228" t="str">
        <f t="shared" si="28"/>
        <v>NO</v>
      </c>
      <c r="S362" s="229" t="str">
        <f t="shared" si="29"/>
        <v>Bajo</v>
      </c>
      <c r="T362" s="311"/>
    </row>
    <row r="363" spans="1:20" s="312" customFormat="1" ht="32.1" customHeight="1">
      <c r="A363" s="514" t="s">
        <v>3647</v>
      </c>
      <c r="B363" s="515" t="s">
        <v>704</v>
      </c>
      <c r="C363" s="515" t="s">
        <v>3648</v>
      </c>
      <c r="D363" s="339">
        <v>67</v>
      </c>
      <c r="E363" s="277"/>
      <c r="F363" s="277"/>
      <c r="G363" s="277"/>
      <c r="H363" s="277">
        <v>0</v>
      </c>
      <c r="I363" s="277"/>
      <c r="J363" s="277">
        <v>0</v>
      </c>
      <c r="K363" s="277"/>
      <c r="L363" s="277">
        <v>16.8</v>
      </c>
      <c r="M363" s="277"/>
      <c r="N363" s="277">
        <v>16.8</v>
      </c>
      <c r="O363" s="277"/>
      <c r="P363" s="277"/>
      <c r="Q363" s="277">
        <f t="shared" si="30"/>
        <v>8.4</v>
      </c>
      <c r="R363" s="228" t="str">
        <f t="shared" si="28"/>
        <v>NO</v>
      </c>
      <c r="S363" s="229" t="str">
        <f t="shared" si="29"/>
        <v>Bajo</v>
      </c>
      <c r="T363" s="311"/>
    </row>
    <row r="364" spans="1:20" s="312" customFormat="1" ht="32.1" customHeight="1">
      <c r="A364" s="514" t="s">
        <v>3647</v>
      </c>
      <c r="B364" s="515" t="s">
        <v>3649</v>
      </c>
      <c r="C364" s="515" t="s">
        <v>3650</v>
      </c>
      <c r="D364" s="339">
        <v>103</v>
      </c>
      <c r="E364" s="277"/>
      <c r="F364" s="277"/>
      <c r="G364" s="277"/>
      <c r="H364" s="277">
        <v>16.8</v>
      </c>
      <c r="I364" s="277"/>
      <c r="J364" s="277">
        <v>0</v>
      </c>
      <c r="K364" s="277"/>
      <c r="L364" s="277">
        <v>16.8</v>
      </c>
      <c r="M364" s="277"/>
      <c r="N364" s="277">
        <v>16.8</v>
      </c>
      <c r="O364" s="277"/>
      <c r="P364" s="277"/>
      <c r="Q364" s="277">
        <f t="shared" si="30"/>
        <v>12.600000000000001</v>
      </c>
      <c r="R364" s="228" t="str">
        <f t="shared" si="28"/>
        <v>NO</v>
      </c>
      <c r="S364" s="229" t="str">
        <f t="shared" si="29"/>
        <v>Bajo</v>
      </c>
      <c r="T364" s="311"/>
    </row>
    <row r="365" spans="1:20" s="312" customFormat="1" ht="32.1" customHeight="1">
      <c r="A365" s="514" t="s">
        <v>3647</v>
      </c>
      <c r="B365" s="515" t="s">
        <v>3651</v>
      </c>
      <c r="C365" s="515" t="s">
        <v>3652</v>
      </c>
      <c r="D365" s="339">
        <v>432</v>
      </c>
      <c r="E365" s="277"/>
      <c r="F365" s="277"/>
      <c r="G365" s="277"/>
      <c r="H365" s="277">
        <v>0</v>
      </c>
      <c r="I365" s="277"/>
      <c r="J365" s="277">
        <v>0</v>
      </c>
      <c r="K365" s="277"/>
      <c r="L365" s="277">
        <v>15.4</v>
      </c>
      <c r="M365" s="277"/>
      <c r="N365" s="277">
        <v>0</v>
      </c>
      <c r="O365" s="277"/>
      <c r="P365" s="277"/>
      <c r="Q365" s="277">
        <f t="shared" si="30"/>
        <v>3.85</v>
      </c>
      <c r="R365" s="228" t="str">
        <f t="shared" si="28"/>
        <v>SI</v>
      </c>
      <c r="S365" s="229" t="str">
        <f t="shared" si="29"/>
        <v>Sin Riesgo</v>
      </c>
      <c r="T365" s="311"/>
    </row>
    <row r="366" spans="1:20" s="312" customFormat="1" ht="32.1" customHeight="1">
      <c r="A366" s="514" t="s">
        <v>3647</v>
      </c>
      <c r="B366" s="515" t="s">
        <v>1489</v>
      </c>
      <c r="C366" s="515" t="s">
        <v>3653</v>
      </c>
      <c r="D366" s="339">
        <v>310</v>
      </c>
      <c r="E366" s="277"/>
      <c r="F366" s="277"/>
      <c r="G366" s="277"/>
      <c r="H366" s="277">
        <v>7.7</v>
      </c>
      <c r="I366" s="277"/>
      <c r="J366" s="277">
        <v>0</v>
      </c>
      <c r="K366" s="277"/>
      <c r="L366" s="277">
        <v>0</v>
      </c>
      <c r="M366" s="277"/>
      <c r="N366" s="277">
        <v>0</v>
      </c>
      <c r="O366" s="277"/>
      <c r="P366" s="277"/>
      <c r="Q366" s="277">
        <f t="shared" si="30"/>
        <v>1.925</v>
      </c>
      <c r="R366" s="228" t="str">
        <f t="shared" ref="R366:R429" si="31">IF(Q366&lt;5,"SI","NO")</f>
        <v>SI</v>
      </c>
      <c r="S366" s="229" t="str">
        <f t="shared" si="29"/>
        <v>Sin Riesgo</v>
      </c>
      <c r="T366" s="311"/>
    </row>
    <row r="367" spans="1:20" s="312" customFormat="1" ht="32.1" customHeight="1">
      <c r="A367" s="514" t="s">
        <v>3647</v>
      </c>
      <c r="B367" s="515" t="s">
        <v>3654</v>
      </c>
      <c r="C367" s="515" t="s">
        <v>3655</v>
      </c>
      <c r="D367" s="339">
        <v>311</v>
      </c>
      <c r="E367" s="277"/>
      <c r="F367" s="277"/>
      <c r="G367" s="277"/>
      <c r="H367" s="277">
        <v>27</v>
      </c>
      <c r="I367" s="277"/>
      <c r="J367" s="277">
        <v>0</v>
      </c>
      <c r="K367" s="277"/>
      <c r="L367" s="277">
        <v>7.7</v>
      </c>
      <c r="M367" s="277"/>
      <c r="N367" s="277">
        <v>0</v>
      </c>
      <c r="O367" s="277"/>
      <c r="P367" s="277"/>
      <c r="Q367" s="277">
        <f t="shared" si="30"/>
        <v>8.6750000000000007</v>
      </c>
      <c r="R367" s="228" t="str">
        <f t="shared" si="31"/>
        <v>NO</v>
      </c>
      <c r="S367" s="229" t="str">
        <f t="shared" si="29"/>
        <v>Bajo</v>
      </c>
      <c r="T367" s="311"/>
    </row>
    <row r="368" spans="1:20" s="312" customFormat="1" ht="32.1" customHeight="1">
      <c r="A368" s="514" t="s">
        <v>3647</v>
      </c>
      <c r="B368" s="515" t="s">
        <v>3656</v>
      </c>
      <c r="C368" s="515" t="s">
        <v>3657</v>
      </c>
      <c r="D368" s="339">
        <v>284</v>
      </c>
      <c r="E368" s="277"/>
      <c r="F368" s="277"/>
      <c r="G368" s="277"/>
      <c r="H368" s="277">
        <v>0</v>
      </c>
      <c r="I368" s="277"/>
      <c r="J368" s="277">
        <v>0</v>
      </c>
      <c r="K368" s="277"/>
      <c r="L368" s="277">
        <v>0</v>
      </c>
      <c r="M368" s="277"/>
      <c r="N368" s="277">
        <v>0</v>
      </c>
      <c r="O368" s="277"/>
      <c r="P368" s="277"/>
      <c r="Q368" s="277">
        <f t="shared" si="30"/>
        <v>0</v>
      </c>
      <c r="R368" s="228" t="str">
        <f t="shared" si="31"/>
        <v>SI</v>
      </c>
      <c r="S368" s="229" t="str">
        <f t="shared" si="29"/>
        <v>Sin Riesgo</v>
      </c>
      <c r="T368" s="311"/>
    </row>
    <row r="369" spans="1:20" s="312" customFormat="1" ht="32.1" customHeight="1">
      <c r="A369" s="514" t="s">
        <v>3647</v>
      </c>
      <c r="B369" s="515" t="s">
        <v>2304</v>
      </c>
      <c r="C369" s="515" t="s">
        <v>3658</v>
      </c>
      <c r="D369" s="339">
        <v>620</v>
      </c>
      <c r="E369" s="277"/>
      <c r="F369" s="277"/>
      <c r="G369" s="277"/>
      <c r="H369" s="277">
        <v>27</v>
      </c>
      <c r="I369" s="277"/>
      <c r="J369" s="277">
        <v>0</v>
      </c>
      <c r="K369" s="277"/>
      <c r="L369" s="277">
        <v>19.3</v>
      </c>
      <c r="M369" s="277"/>
      <c r="N369" s="277">
        <v>19.3</v>
      </c>
      <c r="O369" s="277">
        <v>0</v>
      </c>
      <c r="P369" s="277"/>
      <c r="Q369" s="277">
        <f t="shared" si="30"/>
        <v>13.12</v>
      </c>
      <c r="R369" s="228" t="str">
        <f t="shared" si="31"/>
        <v>NO</v>
      </c>
      <c r="S369" s="229" t="str">
        <f t="shared" si="29"/>
        <v>Bajo</v>
      </c>
      <c r="T369" s="311"/>
    </row>
    <row r="370" spans="1:20" s="312" customFormat="1" ht="32.1" customHeight="1">
      <c r="A370" s="514" t="s">
        <v>3647</v>
      </c>
      <c r="B370" s="515" t="s">
        <v>1506</v>
      </c>
      <c r="C370" s="515" t="s">
        <v>3659</v>
      </c>
      <c r="D370" s="339">
        <v>339</v>
      </c>
      <c r="E370" s="277"/>
      <c r="F370" s="277"/>
      <c r="G370" s="277"/>
      <c r="H370" s="277"/>
      <c r="I370" s="277"/>
      <c r="J370" s="277">
        <v>19.3</v>
      </c>
      <c r="K370" s="277"/>
      <c r="L370" s="277">
        <v>0</v>
      </c>
      <c r="M370" s="277"/>
      <c r="N370" s="277">
        <v>0</v>
      </c>
      <c r="O370" s="277"/>
      <c r="P370" s="277"/>
      <c r="Q370" s="277">
        <f t="shared" si="30"/>
        <v>6.4333333333333336</v>
      </c>
      <c r="R370" s="228" t="str">
        <f t="shared" si="31"/>
        <v>NO</v>
      </c>
      <c r="S370" s="229" t="str">
        <f t="shared" si="29"/>
        <v>Bajo</v>
      </c>
      <c r="T370" s="311"/>
    </row>
    <row r="371" spans="1:20" s="312" customFormat="1" ht="32.1" customHeight="1">
      <c r="A371" s="514" t="s">
        <v>3647</v>
      </c>
      <c r="B371" s="515" t="s">
        <v>1739</v>
      </c>
      <c r="C371" s="515" t="s">
        <v>3660</v>
      </c>
      <c r="D371" s="339">
        <v>554</v>
      </c>
      <c r="E371" s="277"/>
      <c r="F371" s="277"/>
      <c r="G371" s="277"/>
      <c r="H371" s="277">
        <v>46.4</v>
      </c>
      <c r="I371" s="277"/>
      <c r="J371" s="277">
        <v>0</v>
      </c>
      <c r="K371" s="277"/>
      <c r="L371" s="277"/>
      <c r="M371" s="277">
        <v>19.3</v>
      </c>
      <c r="N371" s="277"/>
      <c r="O371" s="277"/>
      <c r="P371" s="277"/>
      <c r="Q371" s="277">
        <f t="shared" si="30"/>
        <v>21.900000000000002</v>
      </c>
      <c r="R371" s="228" t="str">
        <f t="shared" si="31"/>
        <v>NO</v>
      </c>
      <c r="S371" s="229" t="str">
        <f t="shared" si="29"/>
        <v>Medio</v>
      </c>
      <c r="T371" s="311"/>
    </row>
    <row r="372" spans="1:20" s="312" customFormat="1" ht="32.1" customHeight="1">
      <c r="A372" s="514" t="s">
        <v>3647</v>
      </c>
      <c r="B372" s="515" t="s">
        <v>3661</v>
      </c>
      <c r="C372" s="515" t="s">
        <v>3662</v>
      </c>
      <c r="D372" s="339">
        <v>332</v>
      </c>
      <c r="E372" s="277"/>
      <c r="F372" s="277"/>
      <c r="G372" s="277"/>
      <c r="H372" s="277"/>
      <c r="I372" s="277"/>
      <c r="J372" s="277">
        <v>7.17</v>
      </c>
      <c r="K372" s="277"/>
      <c r="L372" s="277"/>
      <c r="M372" s="277"/>
      <c r="N372" s="277">
        <v>19.3</v>
      </c>
      <c r="O372" s="277"/>
      <c r="P372" s="277"/>
      <c r="Q372" s="277">
        <f t="shared" si="30"/>
        <v>13.234999999999999</v>
      </c>
      <c r="R372" s="228" t="str">
        <f t="shared" si="31"/>
        <v>NO</v>
      </c>
      <c r="S372" s="229" t="str">
        <f t="shared" si="29"/>
        <v>Bajo</v>
      </c>
      <c r="T372" s="311"/>
    </row>
    <row r="373" spans="1:20" s="312" customFormat="1" ht="32.1" customHeight="1">
      <c r="A373" s="514" t="s">
        <v>3647</v>
      </c>
      <c r="B373" s="515" t="s">
        <v>3663</v>
      </c>
      <c r="C373" s="515" t="s">
        <v>3664</v>
      </c>
      <c r="D373" s="339">
        <v>27</v>
      </c>
      <c r="E373" s="277"/>
      <c r="F373" s="277"/>
      <c r="G373" s="277"/>
      <c r="H373" s="277">
        <v>5.75</v>
      </c>
      <c r="I373" s="277"/>
      <c r="J373" s="277">
        <v>8.3000000000000007</v>
      </c>
      <c r="K373" s="277"/>
      <c r="L373" s="277">
        <v>5.6</v>
      </c>
      <c r="M373" s="277"/>
      <c r="N373" s="277">
        <v>0</v>
      </c>
      <c r="O373" s="277"/>
      <c r="P373" s="277"/>
      <c r="Q373" s="277">
        <f t="shared" si="30"/>
        <v>4.9124999999999996</v>
      </c>
      <c r="R373" s="228" t="str">
        <f t="shared" si="31"/>
        <v>SI</v>
      </c>
      <c r="S373" s="229" t="str">
        <f t="shared" si="29"/>
        <v>Sin Riesgo</v>
      </c>
      <c r="T373" s="311"/>
    </row>
    <row r="374" spans="1:20" s="312" customFormat="1" ht="32.1" customHeight="1">
      <c r="A374" s="514" t="s">
        <v>3647</v>
      </c>
      <c r="B374" s="515" t="s">
        <v>3665</v>
      </c>
      <c r="C374" s="515" t="s">
        <v>3666</v>
      </c>
      <c r="D374" s="339">
        <v>384</v>
      </c>
      <c r="E374" s="277"/>
      <c r="F374" s="277"/>
      <c r="G374" s="277"/>
      <c r="H374" s="277">
        <v>5.75</v>
      </c>
      <c r="I374" s="277"/>
      <c r="J374" s="277">
        <v>8.3000000000000007</v>
      </c>
      <c r="K374" s="277"/>
      <c r="L374" s="277">
        <v>5.6</v>
      </c>
      <c r="M374" s="277"/>
      <c r="N374" s="277">
        <v>0</v>
      </c>
      <c r="O374" s="277"/>
      <c r="P374" s="277"/>
      <c r="Q374" s="277">
        <f t="shared" si="30"/>
        <v>4.9124999999999996</v>
      </c>
      <c r="R374" s="228" t="str">
        <f t="shared" si="31"/>
        <v>SI</v>
      </c>
      <c r="S374" s="229" t="str">
        <f t="shared" si="29"/>
        <v>Sin Riesgo</v>
      </c>
      <c r="T374" s="311"/>
    </row>
    <row r="375" spans="1:20" s="312" customFormat="1" ht="32.1" customHeight="1">
      <c r="A375" s="514" t="s">
        <v>3647</v>
      </c>
      <c r="B375" s="515" t="s">
        <v>3667</v>
      </c>
      <c r="C375" s="515" t="s">
        <v>3668</v>
      </c>
      <c r="D375" s="339">
        <v>170</v>
      </c>
      <c r="E375" s="277"/>
      <c r="F375" s="277"/>
      <c r="G375" s="277"/>
      <c r="H375" s="277">
        <v>5.75</v>
      </c>
      <c r="I375" s="277"/>
      <c r="J375" s="277">
        <v>8.3000000000000007</v>
      </c>
      <c r="K375" s="277"/>
      <c r="L375" s="277">
        <v>5.6</v>
      </c>
      <c r="M375" s="277"/>
      <c r="N375" s="277">
        <v>0</v>
      </c>
      <c r="O375" s="277"/>
      <c r="P375" s="277"/>
      <c r="Q375" s="277">
        <f t="shared" si="30"/>
        <v>4.9124999999999996</v>
      </c>
      <c r="R375" s="228" t="str">
        <f t="shared" si="31"/>
        <v>SI</v>
      </c>
      <c r="S375" s="229" t="str">
        <f t="shared" si="29"/>
        <v>Sin Riesgo</v>
      </c>
      <c r="T375" s="311"/>
    </row>
    <row r="376" spans="1:20" s="312" customFormat="1" ht="32.1" customHeight="1">
      <c r="A376" s="514" t="s">
        <v>3647</v>
      </c>
      <c r="B376" s="515" t="s">
        <v>3131</v>
      </c>
      <c r="C376" s="515" t="s">
        <v>3669</v>
      </c>
      <c r="D376" s="339">
        <v>254</v>
      </c>
      <c r="E376" s="277"/>
      <c r="F376" s="277"/>
      <c r="G376" s="277"/>
      <c r="H376" s="277">
        <v>5.75</v>
      </c>
      <c r="I376" s="277"/>
      <c r="J376" s="277">
        <v>8.3000000000000007</v>
      </c>
      <c r="K376" s="277"/>
      <c r="L376" s="277">
        <v>5.6</v>
      </c>
      <c r="M376" s="277"/>
      <c r="N376" s="277">
        <v>0</v>
      </c>
      <c r="O376" s="277"/>
      <c r="P376" s="277"/>
      <c r="Q376" s="277">
        <f t="shared" si="30"/>
        <v>4.9124999999999996</v>
      </c>
      <c r="R376" s="228" t="str">
        <f t="shared" si="31"/>
        <v>SI</v>
      </c>
      <c r="S376" s="229" t="str">
        <f t="shared" si="29"/>
        <v>Sin Riesgo</v>
      </c>
      <c r="T376" s="311"/>
    </row>
    <row r="377" spans="1:20" s="312" customFormat="1" ht="32.1" customHeight="1">
      <c r="A377" s="514" t="s">
        <v>3647</v>
      </c>
      <c r="B377" s="515" t="s">
        <v>3670</v>
      </c>
      <c r="C377" s="515" t="s">
        <v>3671</v>
      </c>
      <c r="D377" s="339">
        <v>200</v>
      </c>
      <c r="E377" s="277"/>
      <c r="F377" s="277"/>
      <c r="G377" s="277"/>
      <c r="H377" s="277"/>
      <c r="I377" s="277"/>
      <c r="J377" s="277">
        <v>0</v>
      </c>
      <c r="K377" s="277"/>
      <c r="L377" s="277">
        <v>0</v>
      </c>
      <c r="M377" s="277"/>
      <c r="N377" s="277">
        <v>0</v>
      </c>
      <c r="O377" s="277"/>
      <c r="P377" s="277"/>
      <c r="Q377" s="277">
        <f t="shared" si="30"/>
        <v>0</v>
      </c>
      <c r="R377" s="228" t="str">
        <f t="shared" si="31"/>
        <v>SI</v>
      </c>
      <c r="S377" s="229" t="str">
        <f t="shared" si="29"/>
        <v>Sin Riesgo</v>
      </c>
      <c r="T377" s="311"/>
    </row>
    <row r="378" spans="1:20" s="312" customFormat="1" ht="32.1" customHeight="1">
      <c r="A378" s="514" t="s">
        <v>3647</v>
      </c>
      <c r="B378" s="515" t="s">
        <v>3140</v>
      </c>
      <c r="C378" s="515" t="s">
        <v>3672</v>
      </c>
      <c r="D378" s="339">
        <v>65</v>
      </c>
      <c r="E378" s="277"/>
      <c r="F378" s="277"/>
      <c r="G378" s="277"/>
      <c r="H378" s="277"/>
      <c r="I378" s="277"/>
      <c r="J378" s="277">
        <v>0</v>
      </c>
      <c r="K378" s="277"/>
      <c r="L378" s="277">
        <v>0</v>
      </c>
      <c r="M378" s="277"/>
      <c r="N378" s="277">
        <v>0</v>
      </c>
      <c r="O378" s="277"/>
      <c r="P378" s="277"/>
      <c r="Q378" s="277">
        <f t="shared" si="30"/>
        <v>0</v>
      </c>
      <c r="R378" s="228" t="str">
        <f t="shared" si="31"/>
        <v>SI</v>
      </c>
      <c r="S378" s="229" t="str">
        <f t="shared" si="29"/>
        <v>Sin Riesgo</v>
      </c>
      <c r="T378" s="311"/>
    </row>
    <row r="379" spans="1:20" s="312" customFormat="1" ht="32.1" customHeight="1">
      <c r="A379" s="514" t="s">
        <v>3647</v>
      </c>
      <c r="B379" s="515" t="s">
        <v>3163</v>
      </c>
      <c r="C379" s="515" t="s">
        <v>3673</v>
      </c>
      <c r="D379" s="339">
        <v>40</v>
      </c>
      <c r="E379" s="277"/>
      <c r="F379" s="277"/>
      <c r="G379" s="277"/>
      <c r="H379" s="277"/>
      <c r="I379" s="277"/>
      <c r="J379" s="277">
        <v>0</v>
      </c>
      <c r="K379" s="277"/>
      <c r="L379" s="277">
        <v>0</v>
      </c>
      <c r="M379" s="277"/>
      <c r="N379" s="277">
        <v>0</v>
      </c>
      <c r="O379" s="277"/>
      <c r="P379" s="277"/>
      <c r="Q379" s="277">
        <f t="shared" si="30"/>
        <v>0</v>
      </c>
      <c r="R379" s="228" t="str">
        <f t="shared" si="31"/>
        <v>SI</v>
      </c>
      <c r="S379" s="229" t="str">
        <f t="shared" si="29"/>
        <v>Sin Riesgo</v>
      </c>
      <c r="T379" s="311"/>
    </row>
    <row r="380" spans="1:20" s="312" customFormat="1" ht="32.1" customHeight="1">
      <c r="A380" s="514" t="s">
        <v>3647</v>
      </c>
      <c r="B380" s="515" t="s">
        <v>667</v>
      </c>
      <c r="C380" s="515" t="s">
        <v>3674</v>
      </c>
      <c r="D380" s="339">
        <v>220</v>
      </c>
      <c r="E380" s="277"/>
      <c r="F380" s="277"/>
      <c r="G380" s="277"/>
      <c r="H380" s="277"/>
      <c r="I380" s="277"/>
      <c r="J380" s="277">
        <v>0</v>
      </c>
      <c r="K380" s="277"/>
      <c r="L380" s="277">
        <v>0</v>
      </c>
      <c r="M380" s="277"/>
      <c r="N380" s="277">
        <v>0</v>
      </c>
      <c r="O380" s="277"/>
      <c r="P380" s="277"/>
      <c r="Q380" s="277">
        <f t="shared" si="30"/>
        <v>0</v>
      </c>
      <c r="R380" s="228" t="str">
        <f t="shared" si="31"/>
        <v>SI</v>
      </c>
      <c r="S380" s="229" t="str">
        <f t="shared" si="29"/>
        <v>Sin Riesgo</v>
      </c>
      <c r="T380" s="311"/>
    </row>
    <row r="381" spans="1:20" s="312" customFormat="1" ht="32.1" customHeight="1">
      <c r="A381" s="514" t="s">
        <v>3647</v>
      </c>
      <c r="B381" s="515" t="s">
        <v>2924</v>
      </c>
      <c r="C381" s="515" t="s">
        <v>3675</v>
      </c>
      <c r="D381" s="339">
        <v>35</v>
      </c>
      <c r="E381" s="277"/>
      <c r="F381" s="277"/>
      <c r="G381" s="277"/>
      <c r="H381" s="277"/>
      <c r="I381" s="277"/>
      <c r="J381" s="277">
        <v>0</v>
      </c>
      <c r="K381" s="277"/>
      <c r="L381" s="277">
        <v>0</v>
      </c>
      <c r="M381" s="277"/>
      <c r="N381" s="277">
        <v>0</v>
      </c>
      <c r="O381" s="277"/>
      <c r="P381" s="277"/>
      <c r="Q381" s="277">
        <f t="shared" si="30"/>
        <v>0</v>
      </c>
      <c r="R381" s="228" t="str">
        <f t="shared" si="31"/>
        <v>SI</v>
      </c>
      <c r="S381" s="229" t="str">
        <f t="shared" si="29"/>
        <v>Sin Riesgo</v>
      </c>
      <c r="T381" s="311"/>
    </row>
    <row r="382" spans="1:20" s="312" customFormat="1" ht="32.1" customHeight="1">
      <c r="A382" s="514" t="s">
        <v>3647</v>
      </c>
      <c r="B382" s="515" t="s">
        <v>3676</v>
      </c>
      <c r="C382" s="515" t="s">
        <v>3677</v>
      </c>
      <c r="D382" s="339">
        <v>163</v>
      </c>
      <c r="E382" s="277"/>
      <c r="F382" s="277"/>
      <c r="G382" s="277"/>
      <c r="H382" s="277">
        <v>15.5</v>
      </c>
      <c r="I382" s="277"/>
      <c r="J382" s="277">
        <v>1.5</v>
      </c>
      <c r="K382" s="277"/>
      <c r="L382" s="277">
        <v>0</v>
      </c>
      <c r="M382" s="277"/>
      <c r="N382" s="277">
        <v>0</v>
      </c>
      <c r="O382" s="277"/>
      <c r="P382" s="277"/>
      <c r="Q382" s="277">
        <f t="shared" si="30"/>
        <v>4.25</v>
      </c>
      <c r="R382" s="228" t="str">
        <f t="shared" si="31"/>
        <v>SI</v>
      </c>
      <c r="S382" s="229" t="str">
        <f t="shared" si="29"/>
        <v>Sin Riesgo</v>
      </c>
      <c r="T382" s="311"/>
    </row>
    <row r="383" spans="1:20" s="312" customFormat="1" ht="32.1" customHeight="1">
      <c r="A383" s="514" t="s">
        <v>3647</v>
      </c>
      <c r="B383" s="515" t="s">
        <v>3678</v>
      </c>
      <c r="C383" s="515" t="s">
        <v>3679</v>
      </c>
      <c r="D383" s="339">
        <v>109</v>
      </c>
      <c r="E383" s="277"/>
      <c r="F383" s="277"/>
      <c r="G383" s="277"/>
      <c r="H383" s="277">
        <v>15.5</v>
      </c>
      <c r="I383" s="277"/>
      <c r="J383" s="277">
        <v>1.5</v>
      </c>
      <c r="K383" s="277"/>
      <c r="L383" s="277">
        <v>0</v>
      </c>
      <c r="M383" s="277"/>
      <c r="N383" s="277">
        <v>0</v>
      </c>
      <c r="O383" s="277"/>
      <c r="P383" s="277"/>
      <c r="Q383" s="277">
        <f t="shared" si="30"/>
        <v>4.25</v>
      </c>
      <c r="R383" s="228" t="str">
        <f t="shared" si="31"/>
        <v>SI</v>
      </c>
      <c r="S383" s="229" t="str">
        <f t="shared" si="29"/>
        <v>Sin Riesgo</v>
      </c>
      <c r="T383" s="311"/>
    </row>
    <row r="384" spans="1:20" s="312" customFormat="1" ht="32.1" customHeight="1">
      <c r="A384" s="514" t="s">
        <v>3647</v>
      </c>
      <c r="B384" s="515" t="s">
        <v>3663</v>
      </c>
      <c r="C384" s="515" t="s">
        <v>3680</v>
      </c>
      <c r="D384" s="339">
        <v>342</v>
      </c>
      <c r="E384" s="277"/>
      <c r="F384" s="277"/>
      <c r="G384" s="277"/>
      <c r="H384" s="277">
        <v>15.5</v>
      </c>
      <c r="I384" s="277"/>
      <c r="J384" s="277">
        <v>1.5</v>
      </c>
      <c r="K384" s="277"/>
      <c r="L384" s="277">
        <v>0</v>
      </c>
      <c r="M384" s="277"/>
      <c r="N384" s="277">
        <v>0</v>
      </c>
      <c r="O384" s="277"/>
      <c r="P384" s="277"/>
      <c r="Q384" s="277">
        <f t="shared" si="30"/>
        <v>4.25</v>
      </c>
      <c r="R384" s="228" t="str">
        <f t="shared" si="31"/>
        <v>SI</v>
      </c>
      <c r="S384" s="229" t="str">
        <f t="shared" si="29"/>
        <v>Sin Riesgo</v>
      </c>
      <c r="T384" s="311"/>
    </row>
    <row r="385" spans="1:20" s="312" customFormat="1" ht="32.1" customHeight="1">
      <c r="A385" s="514" t="s">
        <v>3647</v>
      </c>
      <c r="B385" s="515" t="s">
        <v>3163</v>
      </c>
      <c r="C385" s="515" t="s">
        <v>3681</v>
      </c>
      <c r="D385" s="339">
        <v>182</v>
      </c>
      <c r="E385" s="277"/>
      <c r="F385" s="277"/>
      <c r="G385" s="277"/>
      <c r="H385" s="277">
        <v>15.5</v>
      </c>
      <c r="I385" s="277"/>
      <c r="J385" s="277">
        <v>1.5</v>
      </c>
      <c r="K385" s="277"/>
      <c r="L385" s="277">
        <v>0</v>
      </c>
      <c r="M385" s="277"/>
      <c r="N385" s="277">
        <v>0</v>
      </c>
      <c r="O385" s="277"/>
      <c r="P385" s="277"/>
      <c r="Q385" s="277">
        <f t="shared" si="30"/>
        <v>4.25</v>
      </c>
      <c r="R385" s="228" t="str">
        <f t="shared" si="31"/>
        <v>SI</v>
      </c>
      <c r="S385" s="229" t="str">
        <f t="shared" ref="S385:S448" si="32">IF(Q385&lt;5,"Sin Riesgo",IF(Q385 &lt;=14,"Bajo",IF(Q385&lt;=35,"Medio",IF(Q385&lt;=80,"Alto","Inviable Sanitariamente"))))</f>
        <v>Sin Riesgo</v>
      </c>
      <c r="T385" s="311"/>
    </row>
    <row r="386" spans="1:20" s="312" customFormat="1" ht="32.1" customHeight="1">
      <c r="A386" s="514" t="s">
        <v>3647</v>
      </c>
      <c r="B386" s="515" t="s">
        <v>836</v>
      </c>
      <c r="C386" s="515" t="s">
        <v>3682</v>
      </c>
      <c r="D386" s="339">
        <v>307</v>
      </c>
      <c r="E386" s="277"/>
      <c r="F386" s="277"/>
      <c r="G386" s="277"/>
      <c r="H386" s="277">
        <v>15.5</v>
      </c>
      <c r="I386" s="277"/>
      <c r="J386" s="277">
        <v>1.5</v>
      </c>
      <c r="K386" s="277"/>
      <c r="L386" s="277">
        <v>0</v>
      </c>
      <c r="M386" s="277"/>
      <c r="N386" s="277">
        <v>0</v>
      </c>
      <c r="O386" s="277"/>
      <c r="P386" s="277"/>
      <c r="Q386" s="277">
        <f t="shared" si="30"/>
        <v>4.25</v>
      </c>
      <c r="R386" s="228" t="str">
        <f t="shared" si="31"/>
        <v>SI</v>
      </c>
      <c r="S386" s="229" t="str">
        <f t="shared" si="32"/>
        <v>Sin Riesgo</v>
      </c>
      <c r="T386" s="311"/>
    </row>
    <row r="387" spans="1:20" s="312" customFormat="1" ht="32.1" customHeight="1">
      <c r="A387" s="514" t="s">
        <v>3647</v>
      </c>
      <c r="B387" s="515" t="s">
        <v>3683</v>
      </c>
      <c r="C387" s="515" t="s">
        <v>3684</v>
      </c>
      <c r="D387" s="339">
        <v>86</v>
      </c>
      <c r="E387" s="277"/>
      <c r="F387" s="277"/>
      <c r="G387" s="277"/>
      <c r="H387" s="277">
        <v>15.5</v>
      </c>
      <c r="I387" s="277"/>
      <c r="J387" s="277">
        <v>1.5</v>
      </c>
      <c r="K387" s="277"/>
      <c r="L387" s="277">
        <v>0</v>
      </c>
      <c r="M387" s="277"/>
      <c r="N387" s="277">
        <v>0</v>
      </c>
      <c r="O387" s="277"/>
      <c r="P387" s="277"/>
      <c r="Q387" s="277">
        <f t="shared" ref="Q387:Q450" si="33">AVERAGE(E387:P387)</f>
        <v>4.25</v>
      </c>
      <c r="R387" s="228" t="str">
        <f t="shared" si="31"/>
        <v>SI</v>
      </c>
      <c r="S387" s="229" t="str">
        <f t="shared" si="32"/>
        <v>Sin Riesgo</v>
      </c>
      <c r="T387" s="311"/>
    </row>
    <row r="388" spans="1:20" s="312" customFormat="1" ht="32.1" customHeight="1">
      <c r="A388" s="514" t="s">
        <v>3647</v>
      </c>
      <c r="B388" s="515" t="s">
        <v>3685</v>
      </c>
      <c r="C388" s="515" t="s">
        <v>3686</v>
      </c>
      <c r="D388" s="339">
        <v>108</v>
      </c>
      <c r="E388" s="277"/>
      <c r="F388" s="277"/>
      <c r="G388" s="277"/>
      <c r="H388" s="277">
        <v>15.5</v>
      </c>
      <c r="I388" s="277"/>
      <c r="J388" s="277">
        <v>1.5</v>
      </c>
      <c r="K388" s="277"/>
      <c r="L388" s="277">
        <v>0</v>
      </c>
      <c r="M388" s="277"/>
      <c r="N388" s="277">
        <v>0</v>
      </c>
      <c r="O388" s="277"/>
      <c r="P388" s="277"/>
      <c r="Q388" s="277">
        <f t="shared" si="33"/>
        <v>4.25</v>
      </c>
      <c r="R388" s="228" t="str">
        <f t="shared" si="31"/>
        <v>SI</v>
      </c>
      <c r="S388" s="229" t="str">
        <f t="shared" si="32"/>
        <v>Sin Riesgo</v>
      </c>
      <c r="T388" s="311"/>
    </row>
    <row r="389" spans="1:20" s="312" customFormat="1" ht="32.1" customHeight="1">
      <c r="A389" s="514" t="s">
        <v>3647</v>
      </c>
      <c r="B389" s="515" t="s">
        <v>3687</v>
      </c>
      <c r="C389" s="515" t="s">
        <v>3688</v>
      </c>
      <c r="D389" s="339">
        <v>171</v>
      </c>
      <c r="E389" s="277"/>
      <c r="F389" s="277"/>
      <c r="G389" s="277"/>
      <c r="H389" s="277">
        <v>15.5</v>
      </c>
      <c r="I389" s="277"/>
      <c r="J389" s="277">
        <v>1.5</v>
      </c>
      <c r="K389" s="277"/>
      <c r="L389" s="277">
        <v>0</v>
      </c>
      <c r="M389" s="277"/>
      <c r="N389" s="277">
        <v>0</v>
      </c>
      <c r="O389" s="277"/>
      <c r="P389" s="277"/>
      <c r="Q389" s="277">
        <f t="shared" si="33"/>
        <v>4.25</v>
      </c>
      <c r="R389" s="228" t="str">
        <f t="shared" si="31"/>
        <v>SI</v>
      </c>
      <c r="S389" s="229" t="str">
        <f t="shared" si="32"/>
        <v>Sin Riesgo</v>
      </c>
      <c r="T389" s="311"/>
    </row>
    <row r="390" spans="1:20" s="312" customFormat="1" ht="32.1" customHeight="1">
      <c r="A390" s="514" t="s">
        <v>3647</v>
      </c>
      <c r="B390" s="515" t="s">
        <v>2924</v>
      </c>
      <c r="C390" s="515" t="s">
        <v>3689</v>
      </c>
      <c r="D390" s="339">
        <v>66</v>
      </c>
      <c r="E390" s="277"/>
      <c r="F390" s="277"/>
      <c r="G390" s="277"/>
      <c r="H390" s="277">
        <v>15.5</v>
      </c>
      <c r="I390" s="277"/>
      <c r="J390" s="277">
        <v>1.5</v>
      </c>
      <c r="K390" s="277"/>
      <c r="L390" s="277">
        <v>0</v>
      </c>
      <c r="M390" s="277"/>
      <c r="N390" s="277">
        <v>0</v>
      </c>
      <c r="O390" s="277"/>
      <c r="P390" s="277"/>
      <c r="Q390" s="277">
        <f t="shared" si="33"/>
        <v>4.25</v>
      </c>
      <c r="R390" s="228" t="str">
        <f t="shared" si="31"/>
        <v>SI</v>
      </c>
      <c r="S390" s="229" t="str">
        <f t="shared" si="32"/>
        <v>Sin Riesgo</v>
      </c>
      <c r="T390" s="311"/>
    </row>
    <row r="391" spans="1:20" s="312" customFormat="1" ht="32.1" customHeight="1">
      <c r="A391" s="514" t="s">
        <v>3647</v>
      </c>
      <c r="B391" s="515" t="s">
        <v>3690</v>
      </c>
      <c r="C391" s="515" t="s">
        <v>3691</v>
      </c>
      <c r="D391" s="339">
        <v>58</v>
      </c>
      <c r="E391" s="277"/>
      <c r="F391" s="277"/>
      <c r="G391" s="277"/>
      <c r="H391" s="277"/>
      <c r="I391" s="277"/>
      <c r="J391" s="277"/>
      <c r="K391" s="277"/>
      <c r="L391" s="277"/>
      <c r="M391" s="277"/>
      <c r="N391" s="277"/>
      <c r="O391" s="277"/>
      <c r="P391" s="277"/>
      <c r="Q391" s="277" t="e">
        <f t="shared" si="33"/>
        <v>#DIV/0!</v>
      </c>
      <c r="R391" s="228" t="e">
        <f t="shared" si="31"/>
        <v>#DIV/0!</v>
      </c>
      <c r="S391" s="229" t="e">
        <f t="shared" si="32"/>
        <v>#DIV/0!</v>
      </c>
      <c r="T391" s="311"/>
    </row>
    <row r="392" spans="1:20" s="312" customFormat="1" ht="45">
      <c r="A392" s="514" t="s">
        <v>3647</v>
      </c>
      <c r="B392" s="515" t="s">
        <v>3692</v>
      </c>
      <c r="C392" s="515" t="s">
        <v>3693</v>
      </c>
      <c r="D392" s="339">
        <v>385</v>
      </c>
      <c r="E392" s="277"/>
      <c r="F392" s="277"/>
      <c r="G392" s="277"/>
      <c r="H392" s="277">
        <v>25.2</v>
      </c>
      <c r="I392" s="277"/>
      <c r="J392" s="277">
        <v>14.4</v>
      </c>
      <c r="K392" s="277"/>
      <c r="L392" s="277">
        <v>4.2</v>
      </c>
      <c r="M392" s="277"/>
      <c r="N392" s="277">
        <v>3.7</v>
      </c>
      <c r="O392" s="277"/>
      <c r="P392" s="277"/>
      <c r="Q392" s="277">
        <f t="shared" si="33"/>
        <v>11.875000000000002</v>
      </c>
      <c r="R392" s="228" t="str">
        <f t="shared" si="31"/>
        <v>NO</v>
      </c>
      <c r="S392" s="229" t="str">
        <f t="shared" si="32"/>
        <v>Bajo</v>
      </c>
      <c r="T392" s="311"/>
    </row>
    <row r="393" spans="1:20" s="312" customFormat="1" ht="45">
      <c r="A393" s="514" t="s">
        <v>3647</v>
      </c>
      <c r="B393" s="515" t="s">
        <v>3694</v>
      </c>
      <c r="C393" s="515" t="s">
        <v>3695</v>
      </c>
      <c r="D393" s="339">
        <v>92</v>
      </c>
      <c r="E393" s="277"/>
      <c r="F393" s="277"/>
      <c r="G393" s="277"/>
      <c r="H393" s="277">
        <v>25.2</v>
      </c>
      <c r="I393" s="277"/>
      <c r="J393" s="277">
        <v>14.4</v>
      </c>
      <c r="K393" s="277"/>
      <c r="L393" s="277">
        <v>4.2</v>
      </c>
      <c r="M393" s="277"/>
      <c r="N393" s="277">
        <v>3.7</v>
      </c>
      <c r="O393" s="277"/>
      <c r="P393" s="277"/>
      <c r="Q393" s="277">
        <f t="shared" si="33"/>
        <v>11.875000000000002</v>
      </c>
      <c r="R393" s="228" t="str">
        <f t="shared" si="31"/>
        <v>NO</v>
      </c>
      <c r="S393" s="229" t="str">
        <f t="shared" si="32"/>
        <v>Bajo</v>
      </c>
      <c r="T393" s="311"/>
    </row>
    <row r="394" spans="1:20" s="312" customFormat="1" ht="30">
      <c r="A394" s="514" t="s">
        <v>3647</v>
      </c>
      <c r="B394" s="515" t="s">
        <v>2766</v>
      </c>
      <c r="C394" s="515" t="s">
        <v>3696</v>
      </c>
      <c r="D394" s="339">
        <v>60</v>
      </c>
      <c r="E394" s="277"/>
      <c r="F394" s="277"/>
      <c r="G394" s="277"/>
      <c r="H394" s="277">
        <v>25.2</v>
      </c>
      <c r="I394" s="277"/>
      <c r="J394" s="277">
        <v>14.4</v>
      </c>
      <c r="K394" s="277"/>
      <c r="L394" s="277">
        <v>4.2</v>
      </c>
      <c r="M394" s="277"/>
      <c r="N394" s="277">
        <v>3.7</v>
      </c>
      <c r="O394" s="277"/>
      <c r="P394" s="277"/>
      <c r="Q394" s="277">
        <f t="shared" si="33"/>
        <v>11.875000000000002</v>
      </c>
      <c r="R394" s="228" t="str">
        <f t="shared" si="31"/>
        <v>NO</v>
      </c>
      <c r="S394" s="229" t="str">
        <f t="shared" si="32"/>
        <v>Bajo</v>
      </c>
      <c r="T394" s="311"/>
    </row>
    <row r="395" spans="1:20" s="312" customFormat="1" ht="30">
      <c r="A395" s="514" t="s">
        <v>3647</v>
      </c>
      <c r="B395" s="515" t="s">
        <v>3697</v>
      </c>
      <c r="C395" s="515" t="s">
        <v>3698</v>
      </c>
      <c r="D395" s="339">
        <v>173</v>
      </c>
      <c r="E395" s="277"/>
      <c r="F395" s="277"/>
      <c r="G395" s="277"/>
      <c r="H395" s="277">
        <v>25.2</v>
      </c>
      <c r="I395" s="277"/>
      <c r="J395" s="277">
        <v>14.4</v>
      </c>
      <c r="K395" s="277"/>
      <c r="L395" s="277">
        <v>4.2</v>
      </c>
      <c r="M395" s="277"/>
      <c r="N395" s="277">
        <v>3.7</v>
      </c>
      <c r="O395" s="277"/>
      <c r="P395" s="277"/>
      <c r="Q395" s="277">
        <f t="shared" si="33"/>
        <v>11.875000000000002</v>
      </c>
      <c r="R395" s="228" t="str">
        <f t="shared" si="31"/>
        <v>NO</v>
      </c>
      <c r="S395" s="229" t="str">
        <f t="shared" si="32"/>
        <v>Bajo</v>
      </c>
      <c r="T395" s="311"/>
    </row>
    <row r="396" spans="1:20" s="312" customFormat="1" ht="30">
      <c r="A396" s="514" t="s">
        <v>3647</v>
      </c>
      <c r="B396" s="515" t="s">
        <v>3699</v>
      </c>
      <c r="C396" s="515" t="s">
        <v>3700</v>
      </c>
      <c r="D396" s="339">
        <v>52</v>
      </c>
      <c r="E396" s="277"/>
      <c r="F396" s="277"/>
      <c r="G396" s="277"/>
      <c r="H396" s="277">
        <v>25.2</v>
      </c>
      <c r="I396" s="277"/>
      <c r="J396" s="277">
        <v>14.4</v>
      </c>
      <c r="K396" s="277"/>
      <c r="L396" s="277">
        <v>4.2</v>
      </c>
      <c r="M396" s="277"/>
      <c r="N396" s="277">
        <v>3.7</v>
      </c>
      <c r="O396" s="277"/>
      <c r="P396" s="277"/>
      <c r="Q396" s="277">
        <f t="shared" si="33"/>
        <v>11.875000000000002</v>
      </c>
      <c r="R396" s="228" t="str">
        <f t="shared" si="31"/>
        <v>NO</v>
      </c>
      <c r="S396" s="229" t="str">
        <f t="shared" si="32"/>
        <v>Bajo</v>
      </c>
      <c r="T396" s="311"/>
    </row>
    <row r="397" spans="1:20" s="312" customFormat="1" ht="45">
      <c r="A397" s="514" t="s">
        <v>3647</v>
      </c>
      <c r="B397" s="515" t="s">
        <v>657</v>
      </c>
      <c r="C397" s="515" t="s">
        <v>3701</v>
      </c>
      <c r="D397" s="339">
        <v>213</v>
      </c>
      <c r="E397" s="277"/>
      <c r="F397" s="277"/>
      <c r="G397" s="277"/>
      <c r="H397" s="277">
        <v>8.4</v>
      </c>
      <c r="I397" s="277"/>
      <c r="J397" s="277"/>
      <c r="K397" s="277"/>
      <c r="L397" s="277"/>
      <c r="M397" s="277"/>
      <c r="N397" s="277"/>
      <c r="O397" s="277"/>
      <c r="P397" s="277"/>
      <c r="Q397" s="277">
        <f t="shared" si="33"/>
        <v>8.4</v>
      </c>
      <c r="R397" s="228" t="str">
        <f t="shared" si="31"/>
        <v>NO</v>
      </c>
      <c r="S397" s="229" t="str">
        <f t="shared" si="32"/>
        <v>Bajo</v>
      </c>
      <c r="T397" s="311"/>
    </row>
    <row r="398" spans="1:20" s="312" customFormat="1" ht="45">
      <c r="A398" s="514" t="s">
        <v>3647</v>
      </c>
      <c r="B398" s="515" t="s">
        <v>3702</v>
      </c>
      <c r="C398" s="515" t="s">
        <v>3703</v>
      </c>
      <c r="D398" s="339">
        <v>80</v>
      </c>
      <c r="E398" s="277"/>
      <c r="F398" s="277"/>
      <c r="G398" s="277">
        <v>25</v>
      </c>
      <c r="H398" s="277"/>
      <c r="I398" s="277"/>
      <c r="J398" s="277"/>
      <c r="K398" s="277"/>
      <c r="L398" s="277">
        <v>0</v>
      </c>
      <c r="M398" s="277"/>
      <c r="N398" s="277"/>
      <c r="O398" s="277"/>
      <c r="P398" s="277"/>
      <c r="Q398" s="277">
        <f t="shared" si="33"/>
        <v>12.5</v>
      </c>
      <c r="R398" s="228" t="str">
        <f t="shared" si="31"/>
        <v>NO</v>
      </c>
      <c r="S398" s="229" t="str">
        <f t="shared" si="32"/>
        <v>Bajo</v>
      </c>
      <c r="T398" s="311"/>
    </row>
    <row r="399" spans="1:20" s="312" customFormat="1" ht="45">
      <c r="A399" s="514" t="s">
        <v>3647</v>
      </c>
      <c r="B399" s="515" t="s">
        <v>3704</v>
      </c>
      <c r="C399" s="515" t="s">
        <v>3705</v>
      </c>
      <c r="D399" s="339">
        <v>58</v>
      </c>
      <c r="E399" s="277">
        <v>25</v>
      </c>
      <c r="F399" s="277"/>
      <c r="G399" s="277"/>
      <c r="H399" s="277"/>
      <c r="I399" s="277"/>
      <c r="J399" s="277"/>
      <c r="K399" s="277"/>
      <c r="L399" s="277"/>
      <c r="M399" s="277"/>
      <c r="N399" s="277"/>
      <c r="O399" s="277"/>
      <c r="P399" s="277"/>
      <c r="Q399" s="277">
        <f t="shared" si="33"/>
        <v>25</v>
      </c>
      <c r="R399" s="228" t="str">
        <f t="shared" si="31"/>
        <v>NO</v>
      </c>
      <c r="S399" s="229" t="str">
        <f t="shared" si="32"/>
        <v>Medio</v>
      </c>
      <c r="T399" s="311"/>
    </row>
    <row r="400" spans="1:20" s="312" customFormat="1" ht="45">
      <c r="A400" s="514" t="s">
        <v>3647</v>
      </c>
      <c r="B400" s="515" t="s">
        <v>206</v>
      </c>
      <c r="C400" s="515" t="s">
        <v>3706</v>
      </c>
      <c r="D400" s="339">
        <v>287</v>
      </c>
      <c r="E400" s="277"/>
      <c r="F400" s="277"/>
      <c r="G400" s="277"/>
      <c r="H400" s="277">
        <v>8.4</v>
      </c>
      <c r="I400" s="277"/>
      <c r="J400" s="277"/>
      <c r="K400" s="277"/>
      <c r="L400" s="277"/>
      <c r="M400" s="277"/>
      <c r="N400" s="277"/>
      <c r="O400" s="277"/>
      <c r="P400" s="277"/>
      <c r="Q400" s="277">
        <f t="shared" si="33"/>
        <v>8.4</v>
      </c>
      <c r="R400" s="228" t="str">
        <f t="shared" si="31"/>
        <v>NO</v>
      </c>
      <c r="S400" s="229" t="str">
        <f t="shared" si="32"/>
        <v>Bajo</v>
      </c>
      <c r="T400" s="311"/>
    </row>
    <row r="401" spans="1:20" s="312" customFormat="1" ht="32.1" customHeight="1">
      <c r="A401" s="514" t="s">
        <v>3707</v>
      </c>
      <c r="B401" s="515" t="s">
        <v>3708</v>
      </c>
      <c r="C401" s="515" t="s">
        <v>3709</v>
      </c>
      <c r="D401" s="322">
        <v>160</v>
      </c>
      <c r="E401" s="277"/>
      <c r="F401" s="277"/>
      <c r="G401" s="277"/>
      <c r="H401" s="277"/>
      <c r="I401" s="277">
        <v>0</v>
      </c>
      <c r="J401" s="277"/>
      <c r="K401" s="277"/>
      <c r="L401" s="277"/>
      <c r="M401" s="277"/>
      <c r="N401" s="277"/>
      <c r="O401" s="277"/>
      <c r="P401" s="277"/>
      <c r="Q401" s="277">
        <f t="shared" si="33"/>
        <v>0</v>
      </c>
      <c r="R401" s="228" t="str">
        <f t="shared" si="31"/>
        <v>SI</v>
      </c>
      <c r="S401" s="229" t="str">
        <f t="shared" si="32"/>
        <v>Sin Riesgo</v>
      </c>
      <c r="T401" s="311"/>
    </row>
    <row r="402" spans="1:20" s="312" customFormat="1" ht="32.1" customHeight="1">
      <c r="A402" s="514" t="s">
        <v>3707</v>
      </c>
      <c r="B402" s="515" t="s">
        <v>3710</v>
      </c>
      <c r="C402" s="515" t="s">
        <v>3711</v>
      </c>
      <c r="D402" s="322">
        <v>25</v>
      </c>
      <c r="E402" s="277"/>
      <c r="F402" s="277"/>
      <c r="G402" s="277"/>
      <c r="H402" s="277"/>
      <c r="I402" s="277">
        <v>70.790000000000006</v>
      </c>
      <c r="J402" s="277"/>
      <c r="K402" s="277"/>
      <c r="L402" s="277"/>
      <c r="M402" s="277"/>
      <c r="N402" s="277"/>
      <c r="O402" s="277"/>
      <c r="P402" s="277"/>
      <c r="Q402" s="277">
        <f t="shared" si="33"/>
        <v>70.790000000000006</v>
      </c>
      <c r="R402" s="228" t="str">
        <f t="shared" si="31"/>
        <v>NO</v>
      </c>
      <c r="S402" s="229" t="str">
        <f t="shared" si="32"/>
        <v>Alto</v>
      </c>
      <c r="T402" s="311"/>
    </row>
    <row r="403" spans="1:20" s="312" customFormat="1" ht="32.1" customHeight="1">
      <c r="A403" s="514" t="s">
        <v>3707</v>
      </c>
      <c r="B403" s="515" t="s">
        <v>3712</v>
      </c>
      <c r="C403" s="515" t="s">
        <v>3713</v>
      </c>
      <c r="D403" s="322">
        <v>29</v>
      </c>
      <c r="E403" s="277"/>
      <c r="F403" s="277"/>
      <c r="G403" s="277"/>
      <c r="H403" s="277"/>
      <c r="I403" s="277">
        <v>70.790000000000006</v>
      </c>
      <c r="J403" s="277"/>
      <c r="K403" s="277"/>
      <c r="L403" s="277"/>
      <c r="M403" s="277"/>
      <c r="N403" s="277"/>
      <c r="O403" s="277"/>
      <c r="P403" s="277"/>
      <c r="Q403" s="277">
        <f t="shared" si="33"/>
        <v>70.790000000000006</v>
      </c>
      <c r="R403" s="228" t="str">
        <f t="shared" si="31"/>
        <v>NO</v>
      </c>
      <c r="S403" s="229" t="str">
        <f t="shared" si="32"/>
        <v>Alto</v>
      </c>
      <c r="T403" s="311"/>
    </row>
    <row r="404" spans="1:20" s="312" customFormat="1" ht="32.1" customHeight="1">
      <c r="A404" s="514" t="s">
        <v>3707</v>
      </c>
      <c r="B404" s="515" t="s">
        <v>3714</v>
      </c>
      <c r="C404" s="515" t="s">
        <v>3715</v>
      </c>
      <c r="D404" s="322">
        <v>37</v>
      </c>
      <c r="E404" s="277"/>
      <c r="F404" s="277"/>
      <c r="G404" s="277"/>
      <c r="H404" s="277"/>
      <c r="I404" s="277">
        <v>70.790000000000006</v>
      </c>
      <c r="J404" s="277"/>
      <c r="K404" s="277"/>
      <c r="L404" s="277"/>
      <c r="M404" s="277"/>
      <c r="N404" s="277"/>
      <c r="O404" s="277"/>
      <c r="P404" s="277"/>
      <c r="Q404" s="277">
        <f t="shared" si="33"/>
        <v>70.790000000000006</v>
      </c>
      <c r="R404" s="228" t="str">
        <f t="shared" si="31"/>
        <v>NO</v>
      </c>
      <c r="S404" s="229" t="str">
        <f t="shared" si="32"/>
        <v>Alto</v>
      </c>
      <c r="T404" s="311"/>
    </row>
    <row r="405" spans="1:20" s="312" customFormat="1" ht="32.1" customHeight="1">
      <c r="A405" s="514" t="s">
        <v>3707</v>
      </c>
      <c r="B405" s="515" t="s">
        <v>3716</v>
      </c>
      <c r="C405" s="515" t="s">
        <v>3717</v>
      </c>
      <c r="D405" s="322">
        <v>18</v>
      </c>
      <c r="E405" s="277"/>
      <c r="F405" s="277"/>
      <c r="G405" s="277"/>
      <c r="H405" s="277"/>
      <c r="I405" s="277"/>
      <c r="J405" s="277">
        <v>70.790000000000006</v>
      </c>
      <c r="K405" s="277"/>
      <c r="L405" s="277"/>
      <c r="M405" s="277"/>
      <c r="N405" s="277"/>
      <c r="O405" s="277"/>
      <c r="P405" s="277"/>
      <c r="Q405" s="277">
        <f t="shared" si="33"/>
        <v>70.790000000000006</v>
      </c>
      <c r="R405" s="228" t="str">
        <f t="shared" si="31"/>
        <v>NO</v>
      </c>
      <c r="S405" s="229" t="str">
        <f t="shared" si="32"/>
        <v>Alto</v>
      </c>
      <c r="T405" s="311"/>
    </row>
    <row r="406" spans="1:20" s="312" customFormat="1" ht="32.1" customHeight="1">
      <c r="A406" s="514" t="s">
        <v>3707</v>
      </c>
      <c r="B406" s="515" t="s">
        <v>1042</v>
      </c>
      <c r="C406" s="515" t="s">
        <v>3718</v>
      </c>
      <c r="D406" s="322">
        <v>39</v>
      </c>
      <c r="E406" s="277"/>
      <c r="F406" s="277"/>
      <c r="G406" s="277"/>
      <c r="H406" s="277"/>
      <c r="I406" s="277">
        <v>70.790000000000006</v>
      </c>
      <c r="J406" s="277"/>
      <c r="K406" s="277"/>
      <c r="L406" s="277"/>
      <c r="M406" s="277"/>
      <c r="N406" s="277"/>
      <c r="O406" s="277"/>
      <c r="P406" s="277"/>
      <c r="Q406" s="277">
        <f t="shared" si="33"/>
        <v>70.790000000000006</v>
      </c>
      <c r="R406" s="228" t="str">
        <f t="shared" si="31"/>
        <v>NO</v>
      </c>
      <c r="S406" s="229" t="str">
        <f t="shared" si="32"/>
        <v>Alto</v>
      </c>
      <c r="T406" s="311"/>
    </row>
    <row r="407" spans="1:20" s="312" customFormat="1" ht="32.1" customHeight="1">
      <c r="A407" s="514" t="s">
        <v>3707</v>
      </c>
      <c r="B407" s="515" t="s">
        <v>3719</v>
      </c>
      <c r="C407" s="515" t="s">
        <v>3720</v>
      </c>
      <c r="D407" s="322">
        <v>20</v>
      </c>
      <c r="E407" s="277"/>
      <c r="F407" s="277"/>
      <c r="G407" s="277"/>
      <c r="H407" s="277"/>
      <c r="I407" s="277"/>
      <c r="J407" s="277">
        <v>70.790000000000006</v>
      </c>
      <c r="K407" s="277"/>
      <c r="L407" s="277"/>
      <c r="M407" s="277"/>
      <c r="N407" s="277"/>
      <c r="O407" s="277"/>
      <c r="P407" s="277"/>
      <c r="Q407" s="277">
        <f t="shared" si="33"/>
        <v>70.790000000000006</v>
      </c>
      <c r="R407" s="228" t="str">
        <f t="shared" si="31"/>
        <v>NO</v>
      </c>
      <c r="S407" s="229" t="str">
        <f t="shared" si="32"/>
        <v>Alto</v>
      </c>
      <c r="T407" s="311"/>
    </row>
    <row r="408" spans="1:20" s="312" customFormat="1" ht="32.1" customHeight="1">
      <c r="A408" s="514" t="s">
        <v>3707</v>
      </c>
      <c r="B408" s="515" t="s">
        <v>2312</v>
      </c>
      <c r="C408" s="515" t="s">
        <v>3721</v>
      </c>
      <c r="D408" s="324">
        <v>22</v>
      </c>
      <c r="E408" s="277"/>
      <c r="F408" s="277"/>
      <c r="G408" s="277"/>
      <c r="H408" s="277"/>
      <c r="I408" s="277"/>
      <c r="J408" s="277">
        <v>70.790000000000006</v>
      </c>
      <c r="K408" s="277"/>
      <c r="L408" s="277"/>
      <c r="M408" s="277"/>
      <c r="N408" s="277"/>
      <c r="O408" s="277"/>
      <c r="P408" s="277"/>
      <c r="Q408" s="277">
        <f t="shared" si="33"/>
        <v>70.790000000000006</v>
      </c>
      <c r="R408" s="228" t="str">
        <f t="shared" si="31"/>
        <v>NO</v>
      </c>
      <c r="S408" s="229" t="str">
        <f t="shared" si="32"/>
        <v>Alto</v>
      </c>
      <c r="T408" s="311"/>
    </row>
    <row r="409" spans="1:20" s="312" customFormat="1" ht="32.1" customHeight="1">
      <c r="A409" s="514" t="s">
        <v>3707</v>
      </c>
      <c r="B409" s="515" t="s">
        <v>3722</v>
      </c>
      <c r="C409" s="515" t="s">
        <v>3723</v>
      </c>
      <c r="D409" s="322">
        <v>26</v>
      </c>
      <c r="E409" s="277"/>
      <c r="F409" s="277"/>
      <c r="G409" s="277"/>
      <c r="H409" s="277"/>
      <c r="I409" s="277">
        <v>70.790000000000006</v>
      </c>
      <c r="J409" s="277"/>
      <c r="K409" s="277"/>
      <c r="L409" s="277"/>
      <c r="M409" s="277"/>
      <c r="N409" s="277"/>
      <c r="O409" s="277"/>
      <c r="P409" s="277"/>
      <c r="Q409" s="277">
        <f t="shared" si="33"/>
        <v>70.790000000000006</v>
      </c>
      <c r="R409" s="228" t="str">
        <f t="shared" si="31"/>
        <v>NO</v>
      </c>
      <c r="S409" s="229" t="str">
        <f t="shared" si="32"/>
        <v>Alto</v>
      </c>
      <c r="T409" s="311"/>
    </row>
    <row r="410" spans="1:20" s="312" customFormat="1" ht="32.1" customHeight="1">
      <c r="A410" s="514" t="s">
        <v>3707</v>
      </c>
      <c r="B410" s="515" t="s">
        <v>3724</v>
      </c>
      <c r="C410" s="515" t="s">
        <v>3725</v>
      </c>
      <c r="D410" s="322">
        <v>36</v>
      </c>
      <c r="E410" s="277"/>
      <c r="F410" s="277"/>
      <c r="G410" s="277"/>
      <c r="H410" s="277"/>
      <c r="I410" s="277"/>
      <c r="J410" s="277">
        <v>70.790000000000006</v>
      </c>
      <c r="K410" s="277"/>
      <c r="L410" s="277"/>
      <c r="M410" s="277"/>
      <c r="N410" s="277"/>
      <c r="O410" s="277"/>
      <c r="P410" s="277"/>
      <c r="Q410" s="277">
        <f t="shared" si="33"/>
        <v>70.790000000000006</v>
      </c>
      <c r="R410" s="228" t="str">
        <f t="shared" si="31"/>
        <v>NO</v>
      </c>
      <c r="S410" s="229" t="str">
        <f t="shared" si="32"/>
        <v>Alto</v>
      </c>
      <c r="T410" s="311"/>
    </row>
    <row r="411" spans="1:20" s="312" customFormat="1" ht="32.1" customHeight="1">
      <c r="A411" s="514" t="s">
        <v>3707</v>
      </c>
      <c r="B411" s="515" t="s">
        <v>3096</v>
      </c>
      <c r="C411" s="515" t="s">
        <v>3726</v>
      </c>
      <c r="D411" s="324">
        <v>25</v>
      </c>
      <c r="E411" s="277"/>
      <c r="F411" s="277"/>
      <c r="G411" s="277"/>
      <c r="H411" s="277"/>
      <c r="I411" s="277"/>
      <c r="J411" s="277">
        <v>70.790000000000006</v>
      </c>
      <c r="K411" s="277"/>
      <c r="L411" s="277"/>
      <c r="M411" s="277"/>
      <c r="N411" s="277"/>
      <c r="O411" s="277"/>
      <c r="P411" s="277"/>
      <c r="Q411" s="277">
        <f t="shared" si="33"/>
        <v>70.790000000000006</v>
      </c>
      <c r="R411" s="228" t="str">
        <f t="shared" si="31"/>
        <v>NO</v>
      </c>
      <c r="S411" s="229" t="str">
        <f t="shared" si="32"/>
        <v>Alto</v>
      </c>
      <c r="T411" s="311"/>
    </row>
    <row r="412" spans="1:20" s="312" customFormat="1" ht="32.1" customHeight="1">
      <c r="A412" s="514" t="s">
        <v>3707</v>
      </c>
      <c r="B412" s="515" t="s">
        <v>3727</v>
      </c>
      <c r="C412" s="515" t="s">
        <v>3728</v>
      </c>
      <c r="D412" s="324">
        <v>21</v>
      </c>
      <c r="E412" s="277"/>
      <c r="F412" s="277"/>
      <c r="G412" s="277"/>
      <c r="H412" s="277"/>
      <c r="I412" s="277"/>
      <c r="J412" s="277"/>
      <c r="K412" s="277">
        <v>70.790000000000006</v>
      </c>
      <c r="L412" s="277"/>
      <c r="M412" s="277"/>
      <c r="N412" s="277"/>
      <c r="O412" s="277"/>
      <c r="P412" s="277"/>
      <c r="Q412" s="277">
        <f t="shared" si="33"/>
        <v>70.790000000000006</v>
      </c>
      <c r="R412" s="228" t="str">
        <f t="shared" si="31"/>
        <v>NO</v>
      </c>
      <c r="S412" s="229" t="str">
        <f t="shared" si="32"/>
        <v>Alto</v>
      </c>
      <c r="T412" s="311"/>
    </row>
    <row r="413" spans="1:20" s="312" customFormat="1" ht="32.1" customHeight="1">
      <c r="A413" s="514" t="s">
        <v>3729</v>
      </c>
      <c r="B413" s="515" t="s">
        <v>3730</v>
      </c>
      <c r="C413" s="515" t="s">
        <v>3731</v>
      </c>
      <c r="D413" s="474">
        <v>1315</v>
      </c>
      <c r="E413" s="277"/>
      <c r="F413" s="277"/>
      <c r="G413" s="277"/>
      <c r="H413" s="277"/>
      <c r="I413" s="277"/>
      <c r="J413" s="277"/>
      <c r="K413" s="277"/>
      <c r="L413" s="277"/>
      <c r="M413" s="277">
        <v>9.6</v>
      </c>
      <c r="N413" s="277">
        <v>0</v>
      </c>
      <c r="O413" s="277">
        <v>6.1</v>
      </c>
      <c r="P413" s="277">
        <v>14.4</v>
      </c>
      <c r="Q413" s="277">
        <f t="shared" si="33"/>
        <v>7.5250000000000004</v>
      </c>
      <c r="R413" s="228" t="str">
        <f t="shared" si="31"/>
        <v>NO</v>
      </c>
      <c r="S413" s="229" t="str">
        <f t="shared" si="32"/>
        <v>Bajo</v>
      </c>
      <c r="T413" s="311"/>
    </row>
    <row r="414" spans="1:20" s="312" customFormat="1" ht="32.1" customHeight="1">
      <c r="A414" s="514" t="s">
        <v>3729</v>
      </c>
      <c r="B414" s="515" t="s">
        <v>1196</v>
      </c>
      <c r="C414" s="515" t="s">
        <v>3732</v>
      </c>
      <c r="D414" s="474">
        <v>137</v>
      </c>
      <c r="E414" s="277"/>
      <c r="F414" s="277"/>
      <c r="G414" s="277"/>
      <c r="H414" s="277"/>
      <c r="I414" s="277"/>
      <c r="J414" s="277"/>
      <c r="K414" s="277"/>
      <c r="L414" s="277"/>
      <c r="M414" s="277">
        <v>0</v>
      </c>
      <c r="N414" s="277">
        <v>0</v>
      </c>
      <c r="O414" s="277">
        <v>0</v>
      </c>
      <c r="P414" s="277">
        <v>0</v>
      </c>
      <c r="Q414" s="277">
        <f t="shared" si="33"/>
        <v>0</v>
      </c>
      <c r="R414" s="228" t="str">
        <f t="shared" si="31"/>
        <v>SI</v>
      </c>
      <c r="S414" s="229" t="str">
        <f t="shared" si="32"/>
        <v>Sin Riesgo</v>
      </c>
      <c r="T414" s="311"/>
    </row>
    <row r="415" spans="1:20" s="312" customFormat="1" ht="32.1" customHeight="1">
      <c r="A415" s="514" t="s">
        <v>3729</v>
      </c>
      <c r="B415" s="515" t="s">
        <v>103</v>
      </c>
      <c r="C415" s="515" t="s">
        <v>3733</v>
      </c>
      <c r="D415" s="474">
        <v>157</v>
      </c>
      <c r="E415" s="277"/>
      <c r="F415" s="277"/>
      <c r="G415" s="277"/>
      <c r="H415" s="277"/>
      <c r="I415" s="277"/>
      <c r="J415" s="277"/>
      <c r="K415" s="277"/>
      <c r="L415" s="277"/>
      <c r="M415" s="277">
        <v>0</v>
      </c>
      <c r="N415" s="277">
        <v>0</v>
      </c>
      <c r="O415" s="277">
        <v>0</v>
      </c>
      <c r="P415" s="277">
        <v>0</v>
      </c>
      <c r="Q415" s="277">
        <f t="shared" si="33"/>
        <v>0</v>
      </c>
      <c r="R415" s="228" t="str">
        <f t="shared" si="31"/>
        <v>SI</v>
      </c>
      <c r="S415" s="229" t="str">
        <f t="shared" si="32"/>
        <v>Sin Riesgo</v>
      </c>
      <c r="T415" s="311"/>
    </row>
    <row r="416" spans="1:20" s="312" customFormat="1" ht="32.1" customHeight="1">
      <c r="A416" s="514" t="s">
        <v>3729</v>
      </c>
      <c r="B416" s="515" t="s">
        <v>647</v>
      </c>
      <c r="C416" s="515" t="s">
        <v>3734</v>
      </c>
      <c r="D416" s="474">
        <v>573</v>
      </c>
      <c r="E416" s="277"/>
      <c r="F416" s="277"/>
      <c r="G416" s="277"/>
      <c r="H416" s="277"/>
      <c r="I416" s="277"/>
      <c r="J416" s="277"/>
      <c r="K416" s="277"/>
      <c r="L416" s="277"/>
      <c r="M416" s="277">
        <v>0</v>
      </c>
      <c r="N416" s="277">
        <v>14.5</v>
      </c>
      <c r="O416" s="277">
        <v>0</v>
      </c>
      <c r="P416" s="277">
        <v>17.399999999999999</v>
      </c>
      <c r="Q416" s="277">
        <f t="shared" si="33"/>
        <v>7.9749999999999996</v>
      </c>
      <c r="R416" s="228" t="str">
        <f t="shared" si="31"/>
        <v>NO</v>
      </c>
      <c r="S416" s="229" t="str">
        <f t="shared" si="32"/>
        <v>Bajo</v>
      </c>
      <c r="T416" s="311"/>
    </row>
    <row r="417" spans="1:20" s="312" customFormat="1" ht="32.1" customHeight="1">
      <c r="A417" s="514" t="s">
        <v>3729</v>
      </c>
      <c r="B417" s="515" t="s">
        <v>1196</v>
      </c>
      <c r="C417" s="515" t="s">
        <v>3735</v>
      </c>
      <c r="D417" s="474">
        <v>137</v>
      </c>
      <c r="E417" s="277"/>
      <c r="F417" s="277"/>
      <c r="G417" s="277"/>
      <c r="H417" s="277"/>
      <c r="I417" s="277"/>
      <c r="J417" s="277"/>
      <c r="K417" s="277"/>
      <c r="L417" s="277"/>
      <c r="M417" s="277">
        <v>0</v>
      </c>
      <c r="N417" s="277">
        <v>0</v>
      </c>
      <c r="O417" s="277">
        <v>0</v>
      </c>
      <c r="P417" s="277">
        <v>0</v>
      </c>
      <c r="Q417" s="277">
        <f t="shared" si="33"/>
        <v>0</v>
      </c>
      <c r="R417" s="228" t="str">
        <f t="shared" si="31"/>
        <v>SI</v>
      </c>
      <c r="S417" s="229" t="str">
        <f t="shared" si="32"/>
        <v>Sin Riesgo</v>
      </c>
      <c r="T417" s="311"/>
    </row>
    <row r="418" spans="1:20" s="312" customFormat="1" ht="32.1" customHeight="1">
      <c r="A418" s="514" t="s">
        <v>3729</v>
      </c>
      <c r="B418" s="515" t="s">
        <v>3736</v>
      </c>
      <c r="C418" s="515" t="s">
        <v>3737</v>
      </c>
      <c r="D418" s="474">
        <v>273</v>
      </c>
      <c r="E418" s="277"/>
      <c r="F418" s="277"/>
      <c r="G418" s="277"/>
      <c r="H418" s="277"/>
      <c r="I418" s="277"/>
      <c r="J418" s="277"/>
      <c r="K418" s="277"/>
      <c r="L418" s="277"/>
      <c r="M418" s="277">
        <v>0</v>
      </c>
      <c r="N418" s="277">
        <v>0</v>
      </c>
      <c r="O418" s="277">
        <v>0</v>
      </c>
      <c r="P418" s="277">
        <v>0</v>
      </c>
      <c r="Q418" s="277">
        <f t="shared" si="33"/>
        <v>0</v>
      </c>
      <c r="R418" s="228" t="str">
        <f t="shared" si="31"/>
        <v>SI</v>
      </c>
      <c r="S418" s="229" t="str">
        <f t="shared" si="32"/>
        <v>Sin Riesgo</v>
      </c>
      <c r="T418" s="311"/>
    </row>
    <row r="419" spans="1:20" s="312" customFormat="1" ht="32.1" customHeight="1">
      <c r="A419" s="514" t="s">
        <v>3729</v>
      </c>
      <c r="B419" s="515" t="s">
        <v>3738</v>
      </c>
      <c r="C419" s="515" t="s">
        <v>3739</v>
      </c>
      <c r="D419" s="474">
        <v>1118</v>
      </c>
      <c r="E419" s="277"/>
      <c r="F419" s="277"/>
      <c r="G419" s="277"/>
      <c r="H419" s="277"/>
      <c r="I419" s="277"/>
      <c r="J419" s="277"/>
      <c r="K419" s="277"/>
      <c r="L419" s="277"/>
      <c r="M419" s="277">
        <v>4.4000000000000004</v>
      </c>
      <c r="N419" s="277">
        <v>0</v>
      </c>
      <c r="O419" s="277">
        <v>13.1</v>
      </c>
      <c r="P419" s="277">
        <v>16.600000000000001</v>
      </c>
      <c r="Q419" s="277">
        <f t="shared" si="33"/>
        <v>8.5250000000000004</v>
      </c>
      <c r="R419" s="228" t="str">
        <f t="shared" si="31"/>
        <v>NO</v>
      </c>
      <c r="S419" s="229" t="str">
        <f t="shared" si="32"/>
        <v>Bajo</v>
      </c>
      <c r="T419" s="311"/>
    </row>
    <row r="420" spans="1:20" s="312" customFormat="1" ht="32.1" customHeight="1">
      <c r="A420" s="514" t="s">
        <v>3729</v>
      </c>
      <c r="B420" s="515" t="s">
        <v>3740</v>
      </c>
      <c r="C420" s="515" t="s">
        <v>3741</v>
      </c>
      <c r="D420" s="474">
        <v>154</v>
      </c>
      <c r="E420" s="277"/>
      <c r="F420" s="277"/>
      <c r="G420" s="277"/>
      <c r="H420" s="277"/>
      <c r="I420" s="277"/>
      <c r="J420" s="277"/>
      <c r="K420" s="277"/>
      <c r="L420" s="277"/>
      <c r="M420" s="277">
        <v>0</v>
      </c>
      <c r="N420" s="277">
        <v>0</v>
      </c>
      <c r="O420" s="277">
        <v>7</v>
      </c>
      <c r="P420" s="277">
        <v>0</v>
      </c>
      <c r="Q420" s="277">
        <f t="shared" si="33"/>
        <v>1.75</v>
      </c>
      <c r="R420" s="228" t="str">
        <f t="shared" si="31"/>
        <v>SI</v>
      </c>
      <c r="S420" s="229" t="str">
        <f t="shared" si="32"/>
        <v>Sin Riesgo</v>
      </c>
      <c r="T420" s="311"/>
    </row>
    <row r="421" spans="1:20" s="312" customFormat="1" ht="32.1" customHeight="1">
      <c r="A421" s="514" t="s">
        <v>3729</v>
      </c>
      <c r="B421" s="515" t="s">
        <v>3742</v>
      </c>
      <c r="C421" s="515" t="s">
        <v>3743</v>
      </c>
      <c r="D421" s="474">
        <v>482</v>
      </c>
      <c r="E421" s="277"/>
      <c r="F421" s="277"/>
      <c r="G421" s="277"/>
      <c r="H421" s="277"/>
      <c r="I421" s="277"/>
      <c r="J421" s="277"/>
      <c r="K421" s="277"/>
      <c r="L421" s="277"/>
      <c r="M421" s="277">
        <v>2.2999999999999998</v>
      </c>
      <c r="N421" s="277">
        <v>0</v>
      </c>
      <c r="O421" s="277">
        <v>0</v>
      </c>
      <c r="P421" s="277">
        <v>2.2999999999999998</v>
      </c>
      <c r="Q421" s="277">
        <f t="shared" si="33"/>
        <v>1.1499999999999999</v>
      </c>
      <c r="R421" s="228" t="str">
        <f t="shared" si="31"/>
        <v>SI</v>
      </c>
      <c r="S421" s="229" t="str">
        <f t="shared" si="32"/>
        <v>Sin Riesgo</v>
      </c>
      <c r="T421" s="311"/>
    </row>
    <row r="422" spans="1:20" s="312" customFormat="1" ht="32.1" customHeight="1">
      <c r="A422" s="514" t="s">
        <v>3729</v>
      </c>
      <c r="B422" s="515" t="s">
        <v>3744</v>
      </c>
      <c r="C422" s="515" t="s">
        <v>3745</v>
      </c>
      <c r="D422" s="474">
        <v>1240</v>
      </c>
      <c r="E422" s="277"/>
      <c r="F422" s="277"/>
      <c r="G422" s="277"/>
      <c r="H422" s="277"/>
      <c r="I422" s="277"/>
      <c r="J422" s="277"/>
      <c r="K422" s="277"/>
      <c r="L422" s="277"/>
      <c r="M422" s="277">
        <v>0</v>
      </c>
      <c r="N422" s="277">
        <v>0</v>
      </c>
      <c r="O422" s="277">
        <v>8.1</v>
      </c>
      <c r="P422" s="277">
        <v>0</v>
      </c>
      <c r="Q422" s="277">
        <f t="shared" si="33"/>
        <v>2.0249999999999999</v>
      </c>
      <c r="R422" s="228" t="str">
        <f t="shared" si="31"/>
        <v>SI</v>
      </c>
      <c r="S422" s="229" t="str">
        <f t="shared" si="32"/>
        <v>Sin Riesgo</v>
      </c>
      <c r="T422" s="311"/>
    </row>
    <row r="423" spans="1:20" s="312" customFormat="1" ht="32.1" customHeight="1">
      <c r="A423" s="514" t="s">
        <v>3729</v>
      </c>
      <c r="B423" s="515" t="s">
        <v>3746</v>
      </c>
      <c r="C423" s="515" t="s">
        <v>3747</v>
      </c>
      <c r="D423" s="475">
        <v>709</v>
      </c>
      <c r="E423" s="277"/>
      <c r="F423" s="277"/>
      <c r="G423" s="277"/>
      <c r="H423" s="277"/>
      <c r="I423" s="277"/>
      <c r="J423" s="277"/>
      <c r="K423" s="277"/>
      <c r="L423" s="277"/>
      <c r="M423" s="277">
        <v>0</v>
      </c>
      <c r="N423" s="277">
        <v>0</v>
      </c>
      <c r="O423" s="277">
        <v>0</v>
      </c>
      <c r="P423" s="277">
        <v>0</v>
      </c>
      <c r="Q423" s="277">
        <f t="shared" si="33"/>
        <v>0</v>
      </c>
      <c r="R423" s="228" t="str">
        <f t="shared" si="31"/>
        <v>SI</v>
      </c>
      <c r="S423" s="229" t="str">
        <f t="shared" si="32"/>
        <v>Sin Riesgo</v>
      </c>
      <c r="T423" s="311"/>
    </row>
    <row r="424" spans="1:20" s="312" customFormat="1" ht="32.1" customHeight="1">
      <c r="A424" s="514" t="s">
        <v>3729</v>
      </c>
      <c r="B424" s="515" t="s">
        <v>3748</v>
      </c>
      <c r="C424" s="515" t="s">
        <v>3749</v>
      </c>
      <c r="D424" s="475">
        <v>339</v>
      </c>
      <c r="E424" s="277"/>
      <c r="F424" s="277"/>
      <c r="G424" s="277"/>
      <c r="H424" s="277"/>
      <c r="I424" s="277"/>
      <c r="J424" s="277"/>
      <c r="K424" s="277"/>
      <c r="L424" s="277"/>
      <c r="M424" s="277">
        <v>0</v>
      </c>
      <c r="N424" s="277">
        <v>0</v>
      </c>
      <c r="O424" s="277">
        <v>0</v>
      </c>
      <c r="P424" s="277">
        <v>0</v>
      </c>
      <c r="Q424" s="277">
        <f t="shared" si="33"/>
        <v>0</v>
      </c>
      <c r="R424" s="228" t="str">
        <f t="shared" si="31"/>
        <v>SI</v>
      </c>
      <c r="S424" s="229" t="str">
        <f t="shared" si="32"/>
        <v>Sin Riesgo</v>
      </c>
      <c r="T424" s="311"/>
    </row>
    <row r="425" spans="1:20" s="312" customFormat="1" ht="32.1" customHeight="1">
      <c r="A425" s="514" t="s">
        <v>3729</v>
      </c>
      <c r="B425" s="515" t="s">
        <v>3750</v>
      </c>
      <c r="C425" s="515" t="s">
        <v>3751</v>
      </c>
      <c r="D425" s="475">
        <v>163</v>
      </c>
      <c r="E425" s="277"/>
      <c r="F425" s="277"/>
      <c r="G425" s="277"/>
      <c r="H425" s="277"/>
      <c r="I425" s="277"/>
      <c r="J425" s="277"/>
      <c r="K425" s="277"/>
      <c r="L425" s="277"/>
      <c r="M425" s="277">
        <v>0</v>
      </c>
      <c r="N425" s="277">
        <v>0</v>
      </c>
      <c r="O425" s="277">
        <v>0</v>
      </c>
      <c r="P425" s="277">
        <v>0</v>
      </c>
      <c r="Q425" s="277">
        <f t="shared" si="33"/>
        <v>0</v>
      </c>
      <c r="R425" s="228" t="str">
        <f t="shared" si="31"/>
        <v>SI</v>
      </c>
      <c r="S425" s="229" t="str">
        <f t="shared" si="32"/>
        <v>Sin Riesgo</v>
      </c>
      <c r="T425" s="311"/>
    </row>
    <row r="426" spans="1:20" s="312" customFormat="1" ht="32.1" customHeight="1">
      <c r="A426" s="514" t="s">
        <v>3729</v>
      </c>
      <c r="B426" s="515" t="s">
        <v>3752</v>
      </c>
      <c r="C426" s="515" t="s">
        <v>3753</v>
      </c>
      <c r="D426" s="474">
        <v>139</v>
      </c>
      <c r="E426" s="277"/>
      <c r="F426" s="277"/>
      <c r="G426" s="277"/>
      <c r="H426" s="277"/>
      <c r="I426" s="277"/>
      <c r="J426" s="277"/>
      <c r="K426" s="277"/>
      <c r="L426" s="277"/>
      <c r="M426" s="277">
        <v>0</v>
      </c>
      <c r="N426" s="277">
        <v>0</v>
      </c>
      <c r="O426" s="277">
        <v>0</v>
      </c>
      <c r="P426" s="277">
        <v>0</v>
      </c>
      <c r="Q426" s="277">
        <f t="shared" si="33"/>
        <v>0</v>
      </c>
      <c r="R426" s="228" t="str">
        <f t="shared" si="31"/>
        <v>SI</v>
      </c>
      <c r="S426" s="229" t="str">
        <f t="shared" si="32"/>
        <v>Sin Riesgo</v>
      </c>
      <c r="T426" s="311"/>
    </row>
    <row r="427" spans="1:20" s="312" customFormat="1" ht="32.1" customHeight="1">
      <c r="A427" s="514" t="s">
        <v>3729</v>
      </c>
      <c r="B427" s="515" t="s">
        <v>3754</v>
      </c>
      <c r="C427" s="515" t="s">
        <v>3755</v>
      </c>
      <c r="D427" s="474">
        <v>95</v>
      </c>
      <c r="E427" s="277"/>
      <c r="F427" s="277"/>
      <c r="G427" s="277"/>
      <c r="H427" s="277"/>
      <c r="I427" s="277"/>
      <c r="J427" s="277"/>
      <c r="K427" s="277"/>
      <c r="L427" s="277"/>
      <c r="M427" s="277">
        <v>26.2</v>
      </c>
      <c r="N427" s="277"/>
      <c r="O427" s="277">
        <v>26.2</v>
      </c>
      <c r="P427" s="277">
        <v>34.9</v>
      </c>
      <c r="Q427" s="277">
        <f t="shared" si="33"/>
        <v>29.099999999999998</v>
      </c>
      <c r="R427" s="228" t="str">
        <f t="shared" si="31"/>
        <v>NO</v>
      </c>
      <c r="S427" s="229" t="str">
        <f t="shared" si="32"/>
        <v>Medio</v>
      </c>
      <c r="T427" s="311"/>
    </row>
    <row r="428" spans="1:20" s="312" customFormat="1" ht="32.1" customHeight="1">
      <c r="A428" s="514" t="s">
        <v>3729</v>
      </c>
      <c r="B428" s="515" t="s">
        <v>2134</v>
      </c>
      <c r="C428" s="515" t="s">
        <v>3756</v>
      </c>
      <c r="D428" s="474">
        <v>342</v>
      </c>
      <c r="E428" s="277"/>
      <c r="F428" s="277"/>
      <c r="G428" s="277"/>
      <c r="H428" s="277"/>
      <c r="I428" s="277"/>
      <c r="J428" s="277"/>
      <c r="K428" s="277"/>
      <c r="L428" s="277"/>
      <c r="M428" s="277">
        <v>0</v>
      </c>
      <c r="N428" s="277">
        <v>0</v>
      </c>
      <c r="O428" s="277">
        <v>0</v>
      </c>
      <c r="P428" s="277">
        <v>0</v>
      </c>
      <c r="Q428" s="277">
        <f t="shared" si="33"/>
        <v>0</v>
      </c>
      <c r="R428" s="228" t="str">
        <f t="shared" si="31"/>
        <v>SI</v>
      </c>
      <c r="S428" s="229" t="str">
        <f t="shared" si="32"/>
        <v>Sin Riesgo</v>
      </c>
      <c r="T428" s="311"/>
    </row>
    <row r="429" spans="1:20" s="312" customFormat="1" ht="32.1" customHeight="1">
      <c r="A429" s="514" t="s">
        <v>3729</v>
      </c>
      <c r="B429" s="515" t="s">
        <v>3757</v>
      </c>
      <c r="C429" s="515" t="s">
        <v>3758</v>
      </c>
      <c r="D429" s="474">
        <v>476</v>
      </c>
      <c r="E429" s="277"/>
      <c r="F429" s="277"/>
      <c r="G429" s="277"/>
      <c r="H429" s="277"/>
      <c r="I429" s="277"/>
      <c r="J429" s="277"/>
      <c r="K429" s="277"/>
      <c r="L429" s="277"/>
      <c r="M429" s="277">
        <v>0</v>
      </c>
      <c r="N429" s="277"/>
      <c r="O429" s="277">
        <v>0</v>
      </c>
      <c r="P429" s="277">
        <v>0</v>
      </c>
      <c r="Q429" s="277">
        <f t="shared" si="33"/>
        <v>0</v>
      </c>
      <c r="R429" s="228" t="str">
        <f t="shared" si="31"/>
        <v>SI</v>
      </c>
      <c r="S429" s="229" t="str">
        <f t="shared" si="32"/>
        <v>Sin Riesgo</v>
      </c>
      <c r="T429" s="311"/>
    </row>
    <row r="430" spans="1:20" s="312" customFormat="1" ht="32.1" customHeight="1">
      <c r="A430" s="514" t="s">
        <v>3729</v>
      </c>
      <c r="B430" s="515" t="s">
        <v>3759</v>
      </c>
      <c r="C430" s="515" t="s">
        <v>3760</v>
      </c>
      <c r="D430" s="475">
        <v>2921</v>
      </c>
      <c r="E430" s="277"/>
      <c r="F430" s="277"/>
      <c r="G430" s="277"/>
      <c r="H430" s="277"/>
      <c r="I430" s="277"/>
      <c r="J430" s="277"/>
      <c r="K430" s="277"/>
      <c r="L430" s="277"/>
      <c r="M430" s="277">
        <v>34.4</v>
      </c>
      <c r="N430" s="277">
        <v>0</v>
      </c>
      <c r="O430" s="277">
        <v>12.2</v>
      </c>
      <c r="P430" s="277">
        <v>12.6</v>
      </c>
      <c r="Q430" s="277">
        <f t="shared" si="33"/>
        <v>14.799999999999999</v>
      </c>
      <c r="R430" s="228" t="str">
        <f t="shared" ref="R430:R494" si="34">IF(Q430&lt;5,"SI","NO")</f>
        <v>NO</v>
      </c>
      <c r="S430" s="229" t="str">
        <f t="shared" si="32"/>
        <v>Medio</v>
      </c>
      <c r="T430" s="311"/>
    </row>
    <row r="431" spans="1:20" s="312" customFormat="1" ht="32.1" customHeight="1">
      <c r="A431" s="514" t="s">
        <v>3729</v>
      </c>
      <c r="B431" s="515" t="s">
        <v>2566</v>
      </c>
      <c r="C431" s="515" t="s">
        <v>3761</v>
      </c>
      <c r="D431" s="474">
        <v>686</v>
      </c>
      <c r="E431" s="277"/>
      <c r="F431" s="277"/>
      <c r="G431" s="277"/>
      <c r="H431" s="277"/>
      <c r="I431" s="277"/>
      <c r="J431" s="277"/>
      <c r="K431" s="277"/>
      <c r="L431" s="277"/>
      <c r="M431" s="277">
        <v>0</v>
      </c>
      <c r="N431" s="277">
        <v>0</v>
      </c>
      <c r="O431" s="277">
        <v>0</v>
      </c>
      <c r="P431" s="277">
        <v>0</v>
      </c>
      <c r="Q431" s="277">
        <f t="shared" si="33"/>
        <v>0</v>
      </c>
      <c r="R431" s="228" t="str">
        <f t="shared" si="34"/>
        <v>SI</v>
      </c>
      <c r="S431" s="229" t="str">
        <f t="shared" si="32"/>
        <v>Sin Riesgo</v>
      </c>
      <c r="T431" s="311"/>
    </row>
    <row r="432" spans="1:20" s="312" customFormat="1" ht="32.1" customHeight="1">
      <c r="A432" s="514" t="s">
        <v>3729</v>
      </c>
      <c r="B432" s="515" t="s">
        <v>3762</v>
      </c>
      <c r="C432" s="515" t="s">
        <v>3763</v>
      </c>
      <c r="D432" s="474">
        <v>378</v>
      </c>
      <c r="E432" s="277"/>
      <c r="F432" s="277"/>
      <c r="G432" s="277"/>
      <c r="H432" s="277"/>
      <c r="I432" s="277"/>
      <c r="J432" s="277"/>
      <c r="K432" s="277"/>
      <c r="L432" s="277"/>
      <c r="M432" s="277">
        <v>0</v>
      </c>
      <c r="N432" s="277">
        <v>0</v>
      </c>
      <c r="O432" s="277">
        <v>0</v>
      </c>
      <c r="P432" s="277">
        <v>0</v>
      </c>
      <c r="Q432" s="277">
        <f t="shared" si="33"/>
        <v>0</v>
      </c>
      <c r="R432" s="228" t="str">
        <f t="shared" si="34"/>
        <v>SI</v>
      </c>
      <c r="S432" s="229" t="str">
        <f t="shared" si="32"/>
        <v>Sin Riesgo</v>
      </c>
      <c r="T432" s="311"/>
    </row>
    <row r="433" spans="1:20" s="312" customFormat="1" ht="32.1" customHeight="1">
      <c r="A433" s="514" t="s">
        <v>3729</v>
      </c>
      <c r="B433" s="515" t="s">
        <v>3764</v>
      </c>
      <c r="C433" s="515" t="s">
        <v>3765</v>
      </c>
      <c r="D433" s="474">
        <v>878</v>
      </c>
      <c r="E433" s="277"/>
      <c r="F433" s="277"/>
      <c r="G433" s="277"/>
      <c r="H433" s="277"/>
      <c r="I433" s="277"/>
      <c r="J433" s="277"/>
      <c r="K433" s="277"/>
      <c r="L433" s="277"/>
      <c r="M433" s="277">
        <v>13.1</v>
      </c>
      <c r="N433" s="277">
        <v>12.2</v>
      </c>
      <c r="O433" s="277">
        <v>12.2</v>
      </c>
      <c r="P433" s="277">
        <v>0</v>
      </c>
      <c r="Q433" s="277">
        <f t="shared" si="33"/>
        <v>9.375</v>
      </c>
      <c r="R433" s="228" t="str">
        <f t="shared" si="34"/>
        <v>NO</v>
      </c>
      <c r="S433" s="229" t="str">
        <f t="shared" si="32"/>
        <v>Bajo</v>
      </c>
      <c r="T433" s="311"/>
    </row>
    <row r="434" spans="1:20" s="312" customFormat="1" ht="32.1" customHeight="1">
      <c r="A434" s="514" t="s">
        <v>3729</v>
      </c>
      <c r="B434" s="515" t="s">
        <v>3766</v>
      </c>
      <c r="C434" s="515" t="s">
        <v>3767</v>
      </c>
      <c r="D434" s="474">
        <v>824</v>
      </c>
      <c r="E434" s="277"/>
      <c r="F434" s="277"/>
      <c r="G434" s="277"/>
      <c r="H434" s="277"/>
      <c r="I434" s="277"/>
      <c r="J434" s="277"/>
      <c r="K434" s="277"/>
      <c r="L434" s="277"/>
      <c r="M434" s="277">
        <v>9.6</v>
      </c>
      <c r="N434" s="277">
        <v>8.1</v>
      </c>
      <c r="O434" s="277">
        <v>0</v>
      </c>
      <c r="P434" s="277">
        <v>2.6</v>
      </c>
      <c r="Q434" s="277">
        <f t="shared" si="33"/>
        <v>5.0750000000000002</v>
      </c>
      <c r="R434" s="228" t="str">
        <f t="shared" si="34"/>
        <v>NO</v>
      </c>
      <c r="S434" s="229" t="str">
        <f t="shared" si="32"/>
        <v>Bajo</v>
      </c>
      <c r="T434" s="311"/>
    </row>
    <row r="435" spans="1:20" s="312" customFormat="1" ht="32.1" customHeight="1">
      <c r="A435" s="514" t="s">
        <v>3729</v>
      </c>
      <c r="B435" s="515" t="s">
        <v>3768</v>
      </c>
      <c r="C435" s="515" t="s">
        <v>3769</v>
      </c>
      <c r="D435" s="474">
        <v>1680</v>
      </c>
      <c r="E435" s="277"/>
      <c r="F435" s="277"/>
      <c r="G435" s="277"/>
      <c r="H435" s="277"/>
      <c r="I435" s="277"/>
      <c r="J435" s="277"/>
      <c r="K435" s="277"/>
      <c r="L435" s="277"/>
      <c r="M435" s="277">
        <v>0</v>
      </c>
      <c r="N435" s="277">
        <v>0</v>
      </c>
      <c r="O435" s="277">
        <v>0</v>
      </c>
      <c r="P435" s="277">
        <v>0</v>
      </c>
      <c r="Q435" s="277">
        <f t="shared" si="33"/>
        <v>0</v>
      </c>
      <c r="R435" s="228" t="str">
        <f t="shared" si="34"/>
        <v>SI</v>
      </c>
      <c r="S435" s="229" t="str">
        <f t="shared" si="32"/>
        <v>Sin Riesgo</v>
      </c>
      <c r="T435" s="311"/>
    </row>
    <row r="436" spans="1:20" s="312" customFormat="1" ht="32.1" customHeight="1">
      <c r="A436" s="514" t="s">
        <v>3729</v>
      </c>
      <c r="B436" s="515" t="s">
        <v>3770</v>
      </c>
      <c r="C436" s="515" t="s">
        <v>3771</v>
      </c>
      <c r="D436" s="475">
        <v>430</v>
      </c>
      <c r="E436" s="277"/>
      <c r="F436" s="277"/>
      <c r="G436" s="277"/>
      <c r="H436" s="277"/>
      <c r="I436" s="277"/>
      <c r="J436" s="277"/>
      <c r="K436" s="277"/>
      <c r="L436" s="277"/>
      <c r="M436" s="277">
        <v>0</v>
      </c>
      <c r="N436" s="277">
        <v>0</v>
      </c>
      <c r="O436" s="277">
        <v>0</v>
      </c>
      <c r="P436" s="277">
        <v>0</v>
      </c>
      <c r="Q436" s="277">
        <f t="shared" si="33"/>
        <v>0</v>
      </c>
      <c r="R436" s="228" t="str">
        <f t="shared" si="34"/>
        <v>SI</v>
      </c>
      <c r="S436" s="229" t="str">
        <f t="shared" si="32"/>
        <v>Sin Riesgo</v>
      </c>
      <c r="T436" s="311"/>
    </row>
    <row r="437" spans="1:20" s="312" customFormat="1" ht="32.1" customHeight="1">
      <c r="A437" s="514" t="s">
        <v>3772</v>
      </c>
      <c r="B437" s="515" t="s">
        <v>2849</v>
      </c>
      <c r="C437" s="515" t="s">
        <v>3773</v>
      </c>
      <c r="D437" s="325">
        <v>180</v>
      </c>
      <c r="E437" s="277"/>
      <c r="F437" s="277"/>
      <c r="G437" s="277"/>
      <c r="H437" s="277"/>
      <c r="I437" s="277"/>
      <c r="J437" s="277"/>
      <c r="K437" s="277"/>
      <c r="L437" s="277"/>
      <c r="M437" s="277"/>
      <c r="N437" s="277"/>
      <c r="O437" s="277"/>
      <c r="P437" s="277"/>
      <c r="Q437" s="277" t="e">
        <f t="shared" si="33"/>
        <v>#DIV/0!</v>
      </c>
      <c r="R437" s="228" t="e">
        <f t="shared" si="34"/>
        <v>#DIV/0!</v>
      </c>
      <c r="S437" s="229" t="e">
        <f t="shared" si="32"/>
        <v>#DIV/0!</v>
      </c>
      <c r="T437" s="311"/>
    </row>
    <row r="438" spans="1:20" s="312" customFormat="1" ht="32.1" customHeight="1">
      <c r="A438" s="514" t="s">
        <v>3772</v>
      </c>
      <c r="B438" s="515" t="s">
        <v>3774</v>
      </c>
      <c r="C438" s="515" t="s">
        <v>3775</v>
      </c>
      <c r="D438" s="325">
        <v>200</v>
      </c>
      <c r="E438" s="277"/>
      <c r="F438" s="277"/>
      <c r="G438" s="277"/>
      <c r="H438" s="277"/>
      <c r="I438" s="277"/>
      <c r="J438" s="277"/>
      <c r="K438" s="277"/>
      <c r="L438" s="277"/>
      <c r="M438" s="277"/>
      <c r="N438" s="277"/>
      <c r="O438" s="277"/>
      <c r="P438" s="277"/>
      <c r="Q438" s="277" t="e">
        <f t="shared" si="33"/>
        <v>#DIV/0!</v>
      </c>
      <c r="R438" s="228" t="e">
        <f t="shared" si="34"/>
        <v>#DIV/0!</v>
      </c>
      <c r="S438" s="229" t="e">
        <f t="shared" si="32"/>
        <v>#DIV/0!</v>
      </c>
      <c r="T438" s="311"/>
    </row>
    <row r="439" spans="1:20" s="312" customFormat="1" ht="32.1" customHeight="1">
      <c r="A439" s="514" t="s">
        <v>3772</v>
      </c>
      <c r="B439" s="515" t="s">
        <v>3776</v>
      </c>
      <c r="C439" s="515" t="s">
        <v>3777</v>
      </c>
      <c r="D439" s="325">
        <v>175</v>
      </c>
      <c r="E439" s="277"/>
      <c r="F439" s="277"/>
      <c r="G439" s="277"/>
      <c r="H439" s="277">
        <v>70.8</v>
      </c>
      <c r="I439" s="277"/>
      <c r="J439" s="277"/>
      <c r="K439" s="277"/>
      <c r="L439" s="277"/>
      <c r="M439" s="277"/>
      <c r="N439" s="277"/>
      <c r="O439" s="277"/>
      <c r="P439" s="277"/>
      <c r="Q439" s="277">
        <f t="shared" si="33"/>
        <v>70.8</v>
      </c>
      <c r="R439" s="228" t="str">
        <f t="shared" si="34"/>
        <v>NO</v>
      </c>
      <c r="S439" s="229" t="str">
        <f t="shared" si="32"/>
        <v>Alto</v>
      </c>
      <c r="T439" s="311"/>
    </row>
    <row r="440" spans="1:20" s="312" customFormat="1" ht="32.1" customHeight="1">
      <c r="A440" s="514" t="s">
        <v>3772</v>
      </c>
      <c r="B440" s="515" t="s">
        <v>3778</v>
      </c>
      <c r="C440" s="515" t="s">
        <v>3779</v>
      </c>
      <c r="D440" s="325">
        <v>145</v>
      </c>
      <c r="E440" s="277"/>
      <c r="F440" s="277"/>
      <c r="G440" s="277"/>
      <c r="H440" s="277">
        <v>70.8</v>
      </c>
      <c r="I440" s="277"/>
      <c r="J440" s="277"/>
      <c r="K440" s="277"/>
      <c r="L440" s="277"/>
      <c r="M440" s="277"/>
      <c r="N440" s="277"/>
      <c r="O440" s="277"/>
      <c r="P440" s="277"/>
      <c r="Q440" s="277">
        <f t="shared" si="33"/>
        <v>70.8</v>
      </c>
      <c r="R440" s="228" t="str">
        <f t="shared" si="34"/>
        <v>NO</v>
      </c>
      <c r="S440" s="229" t="str">
        <f t="shared" si="32"/>
        <v>Alto</v>
      </c>
      <c r="T440" s="311"/>
    </row>
    <row r="441" spans="1:20" s="312" customFormat="1" ht="32.1" customHeight="1">
      <c r="A441" s="514" t="s">
        <v>3772</v>
      </c>
      <c r="B441" s="515" t="s">
        <v>3780</v>
      </c>
      <c r="C441" s="515" t="s">
        <v>3781</v>
      </c>
      <c r="D441" s="325">
        <v>2400</v>
      </c>
      <c r="E441" s="277"/>
      <c r="F441" s="277"/>
      <c r="G441" s="277"/>
      <c r="H441" s="277"/>
      <c r="I441" s="277">
        <v>0</v>
      </c>
      <c r="J441" s="277"/>
      <c r="K441" s="277"/>
      <c r="L441" s="277"/>
      <c r="M441" s="277"/>
      <c r="N441" s="277"/>
      <c r="O441" s="277"/>
      <c r="P441" s="277"/>
      <c r="Q441" s="277">
        <f t="shared" si="33"/>
        <v>0</v>
      </c>
      <c r="R441" s="228" t="str">
        <f t="shared" si="34"/>
        <v>SI</v>
      </c>
      <c r="S441" s="229" t="str">
        <f t="shared" si="32"/>
        <v>Sin Riesgo</v>
      </c>
      <c r="T441" s="311"/>
    </row>
    <row r="442" spans="1:20" s="312" customFormat="1" ht="32.1" customHeight="1">
      <c r="A442" s="514" t="s">
        <v>3772</v>
      </c>
      <c r="B442" s="515" t="s">
        <v>3782</v>
      </c>
      <c r="C442" s="515" t="s">
        <v>3783</v>
      </c>
      <c r="D442" s="325">
        <v>800</v>
      </c>
      <c r="E442" s="277"/>
      <c r="F442" s="277"/>
      <c r="G442" s="277"/>
      <c r="H442" s="277"/>
      <c r="I442" s="277"/>
      <c r="J442" s="277"/>
      <c r="K442" s="277"/>
      <c r="L442" s="277"/>
      <c r="M442" s="277"/>
      <c r="N442" s="277"/>
      <c r="O442" s="277"/>
      <c r="P442" s="277"/>
      <c r="Q442" s="277" t="e">
        <f t="shared" si="33"/>
        <v>#DIV/0!</v>
      </c>
      <c r="R442" s="228" t="e">
        <f t="shared" si="34"/>
        <v>#DIV/0!</v>
      </c>
      <c r="S442" s="229" t="e">
        <f t="shared" si="32"/>
        <v>#DIV/0!</v>
      </c>
      <c r="T442" s="311"/>
    </row>
    <row r="443" spans="1:20" s="312" customFormat="1" ht="32.1" customHeight="1">
      <c r="A443" s="514" t="s">
        <v>3772</v>
      </c>
      <c r="B443" s="515" t="s">
        <v>3784</v>
      </c>
      <c r="C443" s="515" t="s">
        <v>3785</v>
      </c>
      <c r="D443" s="325">
        <v>100</v>
      </c>
      <c r="E443" s="277"/>
      <c r="F443" s="277"/>
      <c r="G443" s="277"/>
      <c r="H443" s="277"/>
      <c r="I443" s="277">
        <v>70.8</v>
      </c>
      <c r="J443" s="277"/>
      <c r="K443" s="277"/>
      <c r="L443" s="277"/>
      <c r="M443" s="277"/>
      <c r="N443" s="277"/>
      <c r="O443" s="277"/>
      <c r="P443" s="277"/>
      <c r="Q443" s="277">
        <f t="shared" si="33"/>
        <v>70.8</v>
      </c>
      <c r="R443" s="228" t="str">
        <f t="shared" si="34"/>
        <v>NO</v>
      </c>
      <c r="S443" s="229" t="str">
        <f t="shared" si="32"/>
        <v>Alto</v>
      </c>
      <c r="T443" s="311"/>
    </row>
    <row r="444" spans="1:20" s="312" customFormat="1" ht="32.1" customHeight="1">
      <c r="A444" s="514" t="s">
        <v>3772</v>
      </c>
      <c r="B444" s="515" t="s">
        <v>881</v>
      </c>
      <c r="C444" s="515" t="s">
        <v>3786</v>
      </c>
      <c r="D444" s="217">
        <v>200</v>
      </c>
      <c r="E444" s="277"/>
      <c r="F444" s="277"/>
      <c r="G444" s="277"/>
      <c r="H444" s="277"/>
      <c r="I444" s="277">
        <v>70.8</v>
      </c>
      <c r="J444" s="277"/>
      <c r="K444" s="277"/>
      <c r="L444" s="277"/>
      <c r="M444" s="277"/>
      <c r="N444" s="277"/>
      <c r="O444" s="277"/>
      <c r="P444" s="277"/>
      <c r="Q444" s="277">
        <f t="shared" si="33"/>
        <v>70.8</v>
      </c>
      <c r="R444" s="228" t="str">
        <f t="shared" si="34"/>
        <v>NO</v>
      </c>
      <c r="S444" s="229" t="str">
        <f t="shared" si="32"/>
        <v>Alto</v>
      </c>
      <c r="T444" s="311"/>
    </row>
    <row r="445" spans="1:20" s="312" customFormat="1" ht="32.1" customHeight="1">
      <c r="A445" s="514" t="s">
        <v>3772</v>
      </c>
      <c r="B445" s="515" t="s">
        <v>3787</v>
      </c>
      <c r="C445" s="515" t="s">
        <v>3788</v>
      </c>
      <c r="D445" s="225">
        <v>200</v>
      </c>
      <c r="E445" s="277"/>
      <c r="F445" s="277"/>
      <c r="G445" s="277"/>
      <c r="H445" s="277"/>
      <c r="I445" s="277"/>
      <c r="J445" s="277"/>
      <c r="K445" s="277"/>
      <c r="L445" s="277"/>
      <c r="M445" s="277"/>
      <c r="N445" s="277"/>
      <c r="O445" s="277"/>
      <c r="P445" s="277"/>
      <c r="Q445" s="277" t="e">
        <f t="shared" si="33"/>
        <v>#DIV/0!</v>
      </c>
      <c r="R445" s="228" t="e">
        <f t="shared" si="34"/>
        <v>#DIV/0!</v>
      </c>
      <c r="S445" s="229" t="e">
        <f t="shared" si="32"/>
        <v>#DIV/0!</v>
      </c>
      <c r="T445" s="311"/>
    </row>
    <row r="446" spans="1:20" s="312" customFormat="1" ht="32.1" customHeight="1">
      <c r="A446" s="514" t="s">
        <v>3772</v>
      </c>
      <c r="B446" s="515" t="s">
        <v>637</v>
      </c>
      <c r="C446" s="515" t="s">
        <v>3789</v>
      </c>
      <c r="D446" s="325">
        <v>100</v>
      </c>
      <c r="E446" s="277"/>
      <c r="F446" s="277"/>
      <c r="G446" s="277"/>
      <c r="H446" s="277"/>
      <c r="I446" s="277"/>
      <c r="J446" s="277"/>
      <c r="K446" s="277"/>
      <c r="L446" s="277">
        <v>70.8</v>
      </c>
      <c r="M446" s="277"/>
      <c r="N446" s="277"/>
      <c r="O446" s="277"/>
      <c r="P446" s="277"/>
      <c r="Q446" s="277">
        <f t="shared" si="33"/>
        <v>70.8</v>
      </c>
      <c r="R446" s="228" t="str">
        <f t="shared" si="34"/>
        <v>NO</v>
      </c>
      <c r="S446" s="229" t="str">
        <f t="shared" si="32"/>
        <v>Alto</v>
      </c>
      <c r="T446" s="311"/>
    </row>
    <row r="447" spans="1:20" s="312" customFormat="1" ht="32.1" customHeight="1">
      <c r="A447" s="514" t="s">
        <v>3772</v>
      </c>
      <c r="B447" s="515" t="s">
        <v>61</v>
      </c>
      <c r="C447" s="515" t="s">
        <v>3790</v>
      </c>
      <c r="D447" s="217">
        <v>200</v>
      </c>
      <c r="E447" s="277"/>
      <c r="F447" s="277"/>
      <c r="G447" s="277"/>
      <c r="H447" s="277"/>
      <c r="I447" s="277">
        <v>70.8</v>
      </c>
      <c r="J447" s="277"/>
      <c r="K447" s="277"/>
      <c r="L447" s="277"/>
      <c r="M447" s="277"/>
      <c r="N447" s="277"/>
      <c r="O447" s="277"/>
      <c r="P447" s="277"/>
      <c r="Q447" s="277">
        <f t="shared" si="33"/>
        <v>70.8</v>
      </c>
      <c r="R447" s="228" t="str">
        <f t="shared" si="34"/>
        <v>NO</v>
      </c>
      <c r="S447" s="229" t="str">
        <f t="shared" si="32"/>
        <v>Alto</v>
      </c>
      <c r="T447" s="311"/>
    </row>
    <row r="448" spans="1:20" s="312" customFormat="1" ht="32.1" customHeight="1">
      <c r="A448" s="514" t="s">
        <v>3772</v>
      </c>
      <c r="B448" s="515" t="s">
        <v>3246</v>
      </c>
      <c r="C448" s="515" t="s">
        <v>3791</v>
      </c>
      <c r="D448" s="217">
        <v>200</v>
      </c>
      <c r="E448" s="277"/>
      <c r="F448" s="277"/>
      <c r="G448" s="277"/>
      <c r="H448" s="277"/>
      <c r="I448" s="277"/>
      <c r="J448" s="277">
        <v>70.8</v>
      </c>
      <c r="K448" s="277"/>
      <c r="L448" s="277"/>
      <c r="M448" s="277"/>
      <c r="N448" s="277"/>
      <c r="O448" s="277"/>
      <c r="P448" s="277"/>
      <c r="Q448" s="277">
        <f t="shared" si="33"/>
        <v>70.8</v>
      </c>
      <c r="R448" s="228" t="str">
        <f t="shared" si="34"/>
        <v>NO</v>
      </c>
      <c r="S448" s="229" t="str">
        <f t="shared" si="32"/>
        <v>Alto</v>
      </c>
      <c r="T448" s="311"/>
    </row>
    <row r="449" spans="1:20" s="312" customFormat="1" ht="32.1" customHeight="1">
      <c r="A449" s="514" t="s">
        <v>3772</v>
      </c>
      <c r="B449" s="515" t="s">
        <v>3792</v>
      </c>
      <c r="C449" s="515" t="s">
        <v>3793</v>
      </c>
      <c r="D449" s="325">
        <v>350</v>
      </c>
      <c r="E449" s="277"/>
      <c r="F449" s="277"/>
      <c r="G449" s="277"/>
      <c r="H449" s="277"/>
      <c r="I449" s="277"/>
      <c r="J449" s="277"/>
      <c r="K449" s="277"/>
      <c r="L449" s="277"/>
      <c r="M449" s="277"/>
      <c r="N449" s="277"/>
      <c r="O449" s="277"/>
      <c r="P449" s="277"/>
      <c r="Q449" s="277" t="e">
        <f t="shared" si="33"/>
        <v>#DIV/0!</v>
      </c>
      <c r="R449" s="228" t="e">
        <f t="shared" si="34"/>
        <v>#DIV/0!</v>
      </c>
      <c r="S449" s="229" t="e">
        <f t="shared" ref="S449:S512" si="35">IF(Q449&lt;5,"Sin Riesgo",IF(Q449 &lt;=14,"Bajo",IF(Q449&lt;=35,"Medio",IF(Q449&lt;=80,"Alto","Inviable Sanitariamente"))))</f>
        <v>#DIV/0!</v>
      </c>
      <c r="T449" s="311"/>
    </row>
    <row r="450" spans="1:20" s="312" customFormat="1" ht="32.1" customHeight="1">
      <c r="A450" s="514" t="s">
        <v>3772</v>
      </c>
      <c r="B450" s="515" t="s">
        <v>3794</v>
      </c>
      <c r="C450" s="515" t="s">
        <v>3795</v>
      </c>
      <c r="D450" s="217">
        <v>110</v>
      </c>
      <c r="E450" s="277"/>
      <c r="F450" s="277"/>
      <c r="G450" s="277"/>
      <c r="H450" s="277"/>
      <c r="I450" s="277"/>
      <c r="J450" s="277"/>
      <c r="K450" s="277"/>
      <c r="L450" s="277"/>
      <c r="M450" s="277"/>
      <c r="N450" s="277"/>
      <c r="O450" s="277"/>
      <c r="P450" s="277"/>
      <c r="Q450" s="277" t="e">
        <f t="shared" si="33"/>
        <v>#DIV/0!</v>
      </c>
      <c r="R450" s="228" t="e">
        <f t="shared" si="34"/>
        <v>#DIV/0!</v>
      </c>
      <c r="S450" s="229" t="e">
        <f t="shared" si="35"/>
        <v>#DIV/0!</v>
      </c>
      <c r="T450" s="311"/>
    </row>
    <row r="451" spans="1:20" s="312" customFormat="1" ht="32.1" customHeight="1">
      <c r="A451" s="514" t="s">
        <v>3772</v>
      </c>
      <c r="B451" s="515" t="s">
        <v>3796</v>
      </c>
      <c r="C451" s="515" t="s">
        <v>3797</v>
      </c>
      <c r="D451" s="325">
        <v>200</v>
      </c>
      <c r="E451" s="277"/>
      <c r="F451" s="277"/>
      <c r="G451" s="277"/>
      <c r="H451" s="277"/>
      <c r="I451" s="277"/>
      <c r="J451" s="277"/>
      <c r="K451" s="277"/>
      <c r="L451" s="277"/>
      <c r="M451" s="277"/>
      <c r="N451" s="277"/>
      <c r="O451" s="277"/>
      <c r="P451" s="277"/>
      <c r="Q451" s="277" t="e">
        <f t="shared" ref="Q451:Q513" si="36">AVERAGE(E451:P451)</f>
        <v>#DIV/0!</v>
      </c>
      <c r="R451" s="228" t="e">
        <f t="shared" si="34"/>
        <v>#DIV/0!</v>
      </c>
      <c r="S451" s="229" t="e">
        <f t="shared" si="35"/>
        <v>#DIV/0!</v>
      </c>
      <c r="T451" s="311"/>
    </row>
    <row r="452" spans="1:20" s="312" customFormat="1" ht="32.1" customHeight="1">
      <c r="A452" s="514" t="s">
        <v>3772</v>
      </c>
      <c r="B452" s="515" t="s">
        <v>3798</v>
      </c>
      <c r="C452" s="515" t="s">
        <v>3799</v>
      </c>
      <c r="D452" s="225">
        <v>200</v>
      </c>
      <c r="E452" s="277"/>
      <c r="F452" s="277"/>
      <c r="G452" s="277"/>
      <c r="H452" s="277"/>
      <c r="I452" s="277"/>
      <c r="J452" s="277"/>
      <c r="K452" s="277"/>
      <c r="L452" s="277"/>
      <c r="M452" s="277"/>
      <c r="N452" s="277"/>
      <c r="O452" s="277"/>
      <c r="P452" s="277"/>
      <c r="Q452" s="277" t="e">
        <f t="shared" si="36"/>
        <v>#DIV/0!</v>
      </c>
      <c r="R452" s="228" t="e">
        <f t="shared" si="34"/>
        <v>#DIV/0!</v>
      </c>
      <c r="S452" s="229" t="e">
        <f t="shared" si="35"/>
        <v>#DIV/0!</v>
      </c>
      <c r="T452" s="311"/>
    </row>
    <row r="453" spans="1:20" s="312" customFormat="1" ht="32.1" customHeight="1">
      <c r="A453" s="514" t="s">
        <v>3772</v>
      </c>
      <c r="B453" s="515" t="s">
        <v>3800</v>
      </c>
      <c r="C453" s="515" t="s">
        <v>3801</v>
      </c>
      <c r="D453" s="225">
        <v>250</v>
      </c>
      <c r="E453" s="277"/>
      <c r="F453" s="277"/>
      <c r="G453" s="277"/>
      <c r="H453" s="277">
        <v>70.8</v>
      </c>
      <c r="I453" s="277"/>
      <c r="J453" s="277"/>
      <c r="K453" s="277"/>
      <c r="L453" s="277"/>
      <c r="M453" s="277"/>
      <c r="N453" s="277"/>
      <c r="O453" s="277"/>
      <c r="P453" s="277"/>
      <c r="Q453" s="277">
        <f t="shared" si="36"/>
        <v>70.8</v>
      </c>
      <c r="R453" s="228" t="str">
        <f t="shared" si="34"/>
        <v>NO</v>
      </c>
      <c r="S453" s="229" t="str">
        <f t="shared" si="35"/>
        <v>Alto</v>
      </c>
      <c r="T453" s="311"/>
    </row>
    <row r="454" spans="1:20" s="312" customFormat="1" ht="32.1" customHeight="1">
      <c r="A454" s="514" t="s">
        <v>3772</v>
      </c>
      <c r="B454" s="528" t="s">
        <v>938</v>
      </c>
      <c r="C454" s="529" t="s">
        <v>3802</v>
      </c>
      <c r="D454" s="322">
        <v>200</v>
      </c>
      <c r="E454" s="277"/>
      <c r="F454" s="277"/>
      <c r="G454" s="277"/>
      <c r="H454" s="277"/>
      <c r="I454" s="277"/>
      <c r="J454" s="277"/>
      <c r="K454" s="277"/>
      <c r="L454" s="277">
        <v>70.8</v>
      </c>
      <c r="M454" s="277"/>
      <c r="N454" s="277"/>
      <c r="O454" s="277"/>
      <c r="P454" s="277"/>
      <c r="Q454" s="277"/>
      <c r="R454" s="228"/>
      <c r="S454" s="229"/>
      <c r="T454" s="311"/>
    </row>
    <row r="455" spans="1:20" s="312" customFormat="1" ht="32.1" customHeight="1">
      <c r="A455" s="514" t="s">
        <v>3772</v>
      </c>
      <c r="B455" s="530" t="s">
        <v>3803</v>
      </c>
      <c r="C455" s="531" t="s">
        <v>3804</v>
      </c>
      <c r="D455" s="326">
        <v>200</v>
      </c>
      <c r="E455" s="277"/>
      <c r="F455" s="277"/>
      <c r="G455" s="277"/>
      <c r="H455" s="277"/>
      <c r="I455" s="277"/>
      <c r="J455" s="277">
        <v>70.8</v>
      </c>
      <c r="K455" s="277"/>
      <c r="L455" s="277"/>
      <c r="M455" s="277"/>
      <c r="N455" s="277"/>
      <c r="O455" s="277"/>
      <c r="P455" s="277"/>
      <c r="Q455" s="277"/>
      <c r="R455" s="228"/>
      <c r="S455" s="229"/>
      <c r="T455" s="311"/>
    </row>
    <row r="456" spans="1:20" s="312" customFormat="1" ht="32.1" customHeight="1">
      <c r="A456" s="514" t="s">
        <v>3772</v>
      </c>
      <c r="B456" s="532" t="s">
        <v>3805</v>
      </c>
      <c r="C456" s="533" t="s">
        <v>3806</v>
      </c>
      <c r="D456" s="217">
        <v>150</v>
      </c>
      <c r="E456" s="277"/>
      <c r="F456" s="277"/>
      <c r="G456" s="277"/>
      <c r="H456" s="277"/>
      <c r="I456" s="277"/>
      <c r="J456" s="277">
        <v>70.8</v>
      </c>
      <c r="K456" s="277"/>
      <c r="L456" s="277"/>
      <c r="M456" s="277"/>
      <c r="N456" s="277"/>
      <c r="O456" s="277"/>
      <c r="P456" s="277"/>
      <c r="Q456" s="277"/>
      <c r="R456" s="228"/>
      <c r="S456" s="229"/>
      <c r="T456" s="311"/>
    </row>
    <row r="457" spans="1:20" s="312" customFormat="1" ht="32.1" customHeight="1">
      <c r="A457" s="514" t="s">
        <v>3772</v>
      </c>
      <c r="B457" s="534" t="s">
        <v>3807</v>
      </c>
      <c r="C457" s="533" t="s">
        <v>3808</v>
      </c>
      <c r="D457" s="217">
        <v>120</v>
      </c>
      <c r="E457" s="277"/>
      <c r="F457" s="277"/>
      <c r="G457" s="277"/>
      <c r="H457" s="277"/>
      <c r="I457" s="277"/>
      <c r="J457" s="277"/>
      <c r="K457" s="277"/>
      <c r="L457" s="277">
        <v>70.8</v>
      </c>
      <c r="M457" s="277"/>
      <c r="N457" s="277"/>
      <c r="O457" s="277"/>
      <c r="P457" s="277"/>
      <c r="Q457" s="277"/>
      <c r="R457" s="228"/>
      <c r="S457" s="229"/>
      <c r="T457" s="311"/>
    </row>
    <row r="458" spans="1:20" s="312" customFormat="1" ht="32.1" customHeight="1">
      <c r="A458" s="514" t="s">
        <v>3772</v>
      </c>
      <c r="B458" s="515" t="s">
        <v>3809</v>
      </c>
      <c r="C458" s="515" t="s">
        <v>3810</v>
      </c>
      <c r="D458" s="225">
        <v>100</v>
      </c>
      <c r="E458" s="277"/>
      <c r="F458" s="277"/>
      <c r="G458" s="277"/>
      <c r="H458" s="277"/>
      <c r="I458" s="277"/>
      <c r="J458" s="277"/>
      <c r="K458" s="277"/>
      <c r="L458" s="277"/>
      <c r="M458" s="277"/>
      <c r="N458" s="277"/>
      <c r="O458" s="277"/>
      <c r="P458" s="277"/>
      <c r="Q458" s="277" t="e">
        <f t="shared" si="36"/>
        <v>#DIV/0!</v>
      </c>
      <c r="R458" s="228" t="e">
        <f t="shared" si="34"/>
        <v>#DIV/0!</v>
      </c>
      <c r="S458" s="229" t="e">
        <f t="shared" si="35"/>
        <v>#DIV/0!</v>
      </c>
      <c r="T458" s="311"/>
    </row>
    <row r="459" spans="1:20" s="312" customFormat="1" ht="32.1" customHeight="1">
      <c r="A459" s="514" t="s">
        <v>3772</v>
      </c>
      <c r="B459" s="515" t="s">
        <v>747</v>
      </c>
      <c r="C459" s="515" t="s">
        <v>3811</v>
      </c>
      <c r="D459" s="217">
        <v>250</v>
      </c>
      <c r="E459" s="277"/>
      <c r="F459" s="277"/>
      <c r="G459" s="277"/>
      <c r="H459" s="277"/>
      <c r="I459" s="277"/>
      <c r="J459" s="277"/>
      <c r="K459" s="277"/>
      <c r="L459" s="277"/>
      <c r="M459" s="277"/>
      <c r="N459" s="277"/>
      <c r="O459" s="277"/>
      <c r="P459" s="277"/>
      <c r="Q459" s="277" t="e">
        <f t="shared" si="36"/>
        <v>#DIV/0!</v>
      </c>
      <c r="R459" s="228" t="e">
        <f t="shared" si="34"/>
        <v>#DIV/0!</v>
      </c>
      <c r="S459" s="229" t="e">
        <f t="shared" si="35"/>
        <v>#DIV/0!</v>
      </c>
      <c r="T459" s="311"/>
    </row>
    <row r="460" spans="1:20" s="312" customFormat="1" ht="32.1" customHeight="1">
      <c r="A460" s="514" t="s">
        <v>3772</v>
      </c>
      <c r="B460" s="515" t="s">
        <v>3812</v>
      </c>
      <c r="C460" s="515" t="s">
        <v>3813</v>
      </c>
      <c r="D460" s="325">
        <v>200</v>
      </c>
      <c r="E460" s="277"/>
      <c r="F460" s="277"/>
      <c r="G460" s="277"/>
      <c r="H460" s="277"/>
      <c r="I460" s="277"/>
      <c r="J460" s="277"/>
      <c r="K460" s="277"/>
      <c r="L460" s="277"/>
      <c r="M460" s="277"/>
      <c r="N460" s="277"/>
      <c r="O460" s="277"/>
      <c r="P460" s="277"/>
      <c r="Q460" s="277" t="e">
        <f t="shared" si="36"/>
        <v>#DIV/0!</v>
      </c>
      <c r="R460" s="228" t="e">
        <f t="shared" si="34"/>
        <v>#DIV/0!</v>
      </c>
      <c r="S460" s="229" t="e">
        <f t="shared" si="35"/>
        <v>#DIV/0!</v>
      </c>
      <c r="T460" s="311"/>
    </row>
    <row r="461" spans="1:20" s="312" customFormat="1" ht="32.1" customHeight="1">
      <c r="A461" s="514" t="s">
        <v>3772</v>
      </c>
      <c r="B461" s="515" t="s">
        <v>3814</v>
      </c>
      <c r="C461" s="515" t="s">
        <v>3815</v>
      </c>
      <c r="D461" s="225">
        <v>200</v>
      </c>
      <c r="E461" s="277"/>
      <c r="F461" s="277"/>
      <c r="G461" s="277"/>
      <c r="H461" s="277"/>
      <c r="I461" s="277"/>
      <c r="J461" s="277"/>
      <c r="K461" s="277"/>
      <c r="L461" s="277"/>
      <c r="M461" s="277"/>
      <c r="N461" s="277"/>
      <c r="O461" s="277"/>
      <c r="P461" s="277"/>
      <c r="Q461" s="277" t="e">
        <f t="shared" si="36"/>
        <v>#DIV/0!</v>
      </c>
      <c r="R461" s="228" t="e">
        <f t="shared" si="34"/>
        <v>#DIV/0!</v>
      </c>
      <c r="S461" s="229" t="e">
        <f t="shared" si="35"/>
        <v>#DIV/0!</v>
      </c>
      <c r="T461" s="311"/>
    </row>
    <row r="462" spans="1:20" s="312" customFormat="1" ht="32.1" customHeight="1">
      <c r="A462" s="514" t="s">
        <v>3772</v>
      </c>
      <c r="B462" s="515" t="s">
        <v>3816</v>
      </c>
      <c r="C462" s="515" t="s">
        <v>3817</v>
      </c>
      <c r="D462" s="325">
        <v>140</v>
      </c>
      <c r="E462" s="277"/>
      <c r="F462" s="277"/>
      <c r="G462" s="277"/>
      <c r="H462" s="277"/>
      <c r="I462" s="277"/>
      <c r="J462" s="277">
        <v>70.8</v>
      </c>
      <c r="K462" s="277"/>
      <c r="L462" s="277"/>
      <c r="M462" s="277"/>
      <c r="N462" s="277"/>
      <c r="O462" s="277"/>
      <c r="P462" s="277"/>
      <c r="Q462" s="277">
        <f t="shared" si="36"/>
        <v>70.8</v>
      </c>
      <c r="R462" s="228" t="str">
        <f t="shared" si="34"/>
        <v>NO</v>
      </c>
      <c r="S462" s="229" t="str">
        <f t="shared" si="35"/>
        <v>Alto</v>
      </c>
      <c r="T462" s="311"/>
    </row>
    <row r="463" spans="1:20" s="312" customFormat="1" ht="32.1" customHeight="1">
      <c r="A463" s="514" t="s">
        <v>3772</v>
      </c>
      <c r="B463" s="515" t="s">
        <v>3818</v>
      </c>
      <c r="C463" s="515" t="s">
        <v>3819</v>
      </c>
      <c r="D463" s="225">
        <v>100</v>
      </c>
      <c r="E463" s="277"/>
      <c r="F463" s="277"/>
      <c r="G463" s="277"/>
      <c r="H463" s="277"/>
      <c r="I463" s="277"/>
      <c r="J463" s="277"/>
      <c r="K463" s="277"/>
      <c r="L463" s="277"/>
      <c r="M463" s="277"/>
      <c r="N463" s="277"/>
      <c r="O463" s="277"/>
      <c r="P463" s="277"/>
      <c r="Q463" s="277" t="e">
        <f t="shared" si="36"/>
        <v>#DIV/0!</v>
      </c>
      <c r="R463" s="228" t="e">
        <f t="shared" si="34"/>
        <v>#DIV/0!</v>
      </c>
      <c r="S463" s="229" t="e">
        <f t="shared" si="35"/>
        <v>#DIV/0!</v>
      </c>
      <c r="T463" s="311"/>
    </row>
    <row r="464" spans="1:20" s="312" customFormat="1" ht="32.1" customHeight="1">
      <c r="A464" s="514" t="s">
        <v>3772</v>
      </c>
      <c r="B464" s="515" t="s">
        <v>2895</v>
      </c>
      <c r="C464" s="515" t="s">
        <v>3820</v>
      </c>
      <c r="D464" s="217">
        <v>100</v>
      </c>
      <c r="E464" s="277"/>
      <c r="F464" s="277"/>
      <c r="G464" s="277"/>
      <c r="H464" s="277"/>
      <c r="I464" s="277"/>
      <c r="J464" s="277"/>
      <c r="K464" s="277"/>
      <c r="L464" s="277"/>
      <c r="M464" s="277"/>
      <c r="N464" s="277"/>
      <c r="O464" s="277"/>
      <c r="P464" s="277"/>
      <c r="Q464" s="277" t="e">
        <f t="shared" si="36"/>
        <v>#DIV/0!</v>
      </c>
      <c r="R464" s="228" t="e">
        <f t="shared" si="34"/>
        <v>#DIV/0!</v>
      </c>
      <c r="S464" s="229" t="e">
        <f t="shared" si="35"/>
        <v>#DIV/0!</v>
      </c>
      <c r="T464" s="311"/>
    </row>
    <row r="465" spans="1:20" s="312" customFormat="1" ht="32.1" customHeight="1">
      <c r="A465" s="514" t="s">
        <v>3772</v>
      </c>
      <c r="B465" s="515" t="s">
        <v>3821</v>
      </c>
      <c r="C465" s="515" t="s">
        <v>3822</v>
      </c>
      <c r="D465" s="217">
        <v>320</v>
      </c>
      <c r="E465" s="277"/>
      <c r="F465" s="277"/>
      <c r="G465" s="277"/>
      <c r="H465" s="277"/>
      <c r="I465" s="277"/>
      <c r="J465" s="277"/>
      <c r="K465" s="277"/>
      <c r="L465" s="277"/>
      <c r="M465" s="277"/>
      <c r="N465" s="277"/>
      <c r="O465" s="277"/>
      <c r="P465" s="277"/>
      <c r="Q465" s="277" t="e">
        <f t="shared" si="36"/>
        <v>#DIV/0!</v>
      </c>
      <c r="R465" s="228" t="e">
        <f t="shared" si="34"/>
        <v>#DIV/0!</v>
      </c>
      <c r="S465" s="229" t="e">
        <f t="shared" si="35"/>
        <v>#DIV/0!</v>
      </c>
      <c r="T465" s="311"/>
    </row>
    <row r="466" spans="1:20" s="312" customFormat="1" ht="32.1" customHeight="1">
      <c r="A466" s="514" t="s">
        <v>3772</v>
      </c>
      <c r="B466" s="515" t="s">
        <v>3823</v>
      </c>
      <c r="C466" s="515" t="s">
        <v>3824</v>
      </c>
      <c r="D466" s="225">
        <v>100</v>
      </c>
      <c r="E466" s="277"/>
      <c r="F466" s="277"/>
      <c r="G466" s="277"/>
      <c r="H466" s="277"/>
      <c r="I466" s="277"/>
      <c r="J466" s="277"/>
      <c r="K466" s="277"/>
      <c r="L466" s="277"/>
      <c r="M466" s="277"/>
      <c r="N466" s="277"/>
      <c r="O466" s="277"/>
      <c r="P466" s="277"/>
      <c r="Q466" s="277" t="e">
        <f t="shared" si="36"/>
        <v>#DIV/0!</v>
      </c>
      <c r="R466" s="228" t="e">
        <f t="shared" si="34"/>
        <v>#DIV/0!</v>
      </c>
      <c r="S466" s="229" t="e">
        <f t="shared" si="35"/>
        <v>#DIV/0!</v>
      </c>
      <c r="T466" s="311"/>
    </row>
    <row r="467" spans="1:20" s="312" customFormat="1" ht="32.1" customHeight="1">
      <c r="A467" s="514" t="s">
        <v>3772</v>
      </c>
      <c r="B467" s="515" t="s">
        <v>1028</v>
      </c>
      <c r="C467" s="515" t="s">
        <v>3825</v>
      </c>
      <c r="D467" s="225">
        <v>120</v>
      </c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 t="e">
        <f t="shared" si="36"/>
        <v>#DIV/0!</v>
      </c>
      <c r="R467" s="228" t="e">
        <f t="shared" si="34"/>
        <v>#DIV/0!</v>
      </c>
      <c r="S467" s="229" t="e">
        <f t="shared" si="35"/>
        <v>#DIV/0!</v>
      </c>
      <c r="T467" s="311"/>
    </row>
    <row r="468" spans="1:20" s="312" customFormat="1" ht="32.1" customHeight="1">
      <c r="A468" s="514" t="s">
        <v>3772</v>
      </c>
      <c r="B468" s="515" t="s">
        <v>3826</v>
      </c>
      <c r="C468" s="515" t="s">
        <v>3827</v>
      </c>
      <c r="D468" s="217">
        <v>60</v>
      </c>
      <c r="E468" s="277"/>
      <c r="F468" s="277"/>
      <c r="G468" s="277"/>
      <c r="H468" s="277"/>
      <c r="I468" s="277"/>
      <c r="J468" s="277"/>
      <c r="K468" s="277"/>
      <c r="L468" s="277"/>
      <c r="M468" s="277"/>
      <c r="N468" s="277"/>
      <c r="O468" s="277"/>
      <c r="P468" s="277"/>
      <c r="Q468" s="277" t="e">
        <f t="shared" si="36"/>
        <v>#DIV/0!</v>
      </c>
      <c r="R468" s="228" t="e">
        <f t="shared" si="34"/>
        <v>#DIV/0!</v>
      </c>
      <c r="S468" s="229" t="e">
        <f t="shared" si="35"/>
        <v>#DIV/0!</v>
      </c>
      <c r="T468" s="311"/>
    </row>
    <row r="469" spans="1:20" s="312" customFormat="1" ht="32.1" customHeight="1">
      <c r="A469" s="514" t="s">
        <v>3772</v>
      </c>
      <c r="B469" s="515" t="s">
        <v>3828</v>
      </c>
      <c r="C469" s="515" t="s">
        <v>3829</v>
      </c>
      <c r="D469" s="325">
        <v>50</v>
      </c>
      <c r="E469" s="277"/>
      <c r="F469" s="277"/>
      <c r="G469" s="277"/>
      <c r="H469" s="277">
        <v>70.8</v>
      </c>
      <c r="I469" s="277"/>
      <c r="J469" s="277"/>
      <c r="K469" s="277"/>
      <c r="L469" s="277"/>
      <c r="M469" s="277"/>
      <c r="N469" s="277"/>
      <c r="O469" s="277"/>
      <c r="P469" s="277"/>
      <c r="Q469" s="277"/>
      <c r="R469" s="228"/>
      <c r="S469" s="229"/>
      <c r="T469" s="311"/>
    </row>
    <row r="470" spans="1:20" s="312" customFormat="1" ht="32.1" customHeight="1">
      <c r="A470" s="514" t="s">
        <v>3830</v>
      </c>
      <c r="B470" s="515" t="s">
        <v>3831</v>
      </c>
      <c r="C470" s="515" t="s">
        <v>3832</v>
      </c>
      <c r="D470" s="217">
        <v>310</v>
      </c>
      <c r="E470" s="277"/>
      <c r="F470" s="277"/>
      <c r="G470" s="277"/>
      <c r="H470" s="277"/>
      <c r="I470" s="277"/>
      <c r="J470" s="277"/>
      <c r="K470" s="277"/>
      <c r="L470" s="277">
        <v>100</v>
      </c>
      <c r="M470" s="277"/>
      <c r="N470" s="277"/>
      <c r="O470" s="277"/>
      <c r="P470" s="277"/>
      <c r="Q470" s="277">
        <f t="shared" si="36"/>
        <v>100</v>
      </c>
      <c r="R470" s="228" t="str">
        <f t="shared" si="34"/>
        <v>NO</v>
      </c>
      <c r="S470" s="229" t="str">
        <f t="shared" si="35"/>
        <v>Inviable Sanitariamente</v>
      </c>
      <c r="T470" s="311"/>
    </row>
    <row r="471" spans="1:20" s="312" customFormat="1" ht="32.1" customHeight="1">
      <c r="A471" s="514" t="s">
        <v>3830</v>
      </c>
      <c r="B471" s="515" t="s">
        <v>3833</v>
      </c>
      <c r="C471" s="515" t="s">
        <v>3834</v>
      </c>
      <c r="D471" s="217">
        <v>90</v>
      </c>
      <c r="E471" s="277"/>
      <c r="F471" s="277"/>
      <c r="G471" s="277"/>
      <c r="H471" s="277"/>
      <c r="I471" s="277"/>
      <c r="J471" s="277"/>
      <c r="K471" s="277"/>
      <c r="L471" s="277">
        <v>96</v>
      </c>
      <c r="M471" s="277"/>
      <c r="N471" s="277"/>
      <c r="O471" s="277"/>
      <c r="P471" s="277"/>
      <c r="Q471" s="277">
        <f t="shared" si="36"/>
        <v>96</v>
      </c>
      <c r="R471" s="228" t="str">
        <f t="shared" si="34"/>
        <v>NO</v>
      </c>
      <c r="S471" s="229" t="str">
        <f t="shared" si="35"/>
        <v>Inviable Sanitariamente</v>
      </c>
      <c r="T471" s="311"/>
    </row>
    <row r="472" spans="1:20" s="312" customFormat="1" ht="32.1" customHeight="1">
      <c r="A472" s="514" t="s">
        <v>3830</v>
      </c>
      <c r="B472" s="515" t="s">
        <v>3835</v>
      </c>
      <c r="C472" s="515" t="s">
        <v>3836</v>
      </c>
      <c r="D472" s="217">
        <v>34</v>
      </c>
      <c r="E472" s="277"/>
      <c r="F472" s="277"/>
      <c r="G472" s="277"/>
      <c r="H472" s="277">
        <v>26.5</v>
      </c>
      <c r="I472" s="277"/>
      <c r="J472" s="277"/>
      <c r="K472" s="277"/>
      <c r="L472" s="277"/>
      <c r="M472" s="277"/>
      <c r="N472" s="277"/>
      <c r="O472" s="277"/>
      <c r="P472" s="277"/>
      <c r="Q472" s="277">
        <f t="shared" si="36"/>
        <v>26.5</v>
      </c>
      <c r="R472" s="228" t="str">
        <f t="shared" si="34"/>
        <v>NO</v>
      </c>
      <c r="S472" s="229" t="str">
        <f t="shared" si="35"/>
        <v>Medio</v>
      </c>
      <c r="T472" s="311"/>
    </row>
    <row r="473" spans="1:20" s="312" customFormat="1" ht="32.1" customHeight="1">
      <c r="A473" s="514" t="s">
        <v>3830</v>
      </c>
      <c r="B473" s="515" t="s">
        <v>3837</v>
      </c>
      <c r="C473" s="515" t="s">
        <v>3838</v>
      </c>
      <c r="D473" s="373">
        <v>30</v>
      </c>
      <c r="E473" s="277"/>
      <c r="F473" s="277"/>
      <c r="G473" s="277"/>
      <c r="H473" s="277"/>
      <c r="I473" s="277"/>
      <c r="J473" s="277"/>
      <c r="K473" s="277"/>
      <c r="L473" s="277"/>
      <c r="M473" s="277"/>
      <c r="N473" s="277"/>
      <c r="O473" s="277"/>
      <c r="P473" s="277">
        <v>88</v>
      </c>
      <c r="Q473" s="277">
        <f t="shared" si="36"/>
        <v>88</v>
      </c>
      <c r="R473" s="228" t="str">
        <f t="shared" si="34"/>
        <v>NO</v>
      </c>
      <c r="S473" s="229" t="str">
        <f t="shared" si="35"/>
        <v>Inviable Sanitariamente</v>
      </c>
      <c r="T473" s="311"/>
    </row>
    <row r="474" spans="1:20" s="312" customFormat="1" ht="32.1" customHeight="1">
      <c r="A474" s="514" t="s">
        <v>3830</v>
      </c>
      <c r="B474" s="515" t="s">
        <v>3839</v>
      </c>
      <c r="C474" s="515" t="s">
        <v>3840</v>
      </c>
      <c r="D474" s="217">
        <v>23</v>
      </c>
      <c r="E474" s="277"/>
      <c r="F474" s="277"/>
      <c r="G474" s="277"/>
      <c r="H474" s="277">
        <v>97</v>
      </c>
      <c r="I474" s="277"/>
      <c r="J474" s="277"/>
      <c r="K474" s="277"/>
      <c r="L474" s="277"/>
      <c r="M474" s="277"/>
      <c r="N474" s="277"/>
      <c r="O474" s="277"/>
      <c r="P474" s="277"/>
      <c r="Q474" s="277">
        <f t="shared" si="36"/>
        <v>97</v>
      </c>
      <c r="R474" s="228" t="str">
        <f t="shared" si="34"/>
        <v>NO</v>
      </c>
      <c r="S474" s="229" t="str">
        <f t="shared" si="35"/>
        <v>Inviable Sanitariamente</v>
      </c>
      <c r="T474" s="311"/>
    </row>
    <row r="475" spans="1:20" s="312" customFormat="1" ht="32.1" customHeight="1">
      <c r="A475" s="514" t="s">
        <v>3830</v>
      </c>
      <c r="B475" s="515" t="s">
        <v>3841</v>
      </c>
      <c r="C475" s="515" t="s">
        <v>3842</v>
      </c>
      <c r="D475" s="217">
        <v>75</v>
      </c>
      <c r="E475" s="277"/>
      <c r="F475" s="277"/>
      <c r="G475" s="277"/>
      <c r="H475" s="277">
        <v>26.5</v>
      </c>
      <c r="I475" s="277"/>
      <c r="J475" s="277"/>
      <c r="K475" s="277"/>
      <c r="L475" s="277"/>
      <c r="M475" s="277"/>
      <c r="N475" s="277"/>
      <c r="O475" s="277"/>
      <c r="P475" s="277"/>
      <c r="Q475" s="277">
        <f t="shared" si="36"/>
        <v>26.5</v>
      </c>
      <c r="R475" s="228" t="str">
        <f t="shared" si="34"/>
        <v>NO</v>
      </c>
      <c r="S475" s="229" t="str">
        <f t="shared" si="35"/>
        <v>Medio</v>
      </c>
      <c r="T475" s="311"/>
    </row>
    <row r="476" spans="1:20" s="312" customFormat="1" ht="32.1" customHeight="1">
      <c r="A476" s="514" t="s">
        <v>3830</v>
      </c>
      <c r="B476" s="515" t="s">
        <v>3843</v>
      </c>
      <c r="C476" s="515" t="s">
        <v>3844</v>
      </c>
      <c r="D476" s="217">
        <v>40</v>
      </c>
      <c r="E476" s="277"/>
      <c r="F476" s="277"/>
      <c r="G476" s="277"/>
      <c r="H476" s="277"/>
      <c r="I476" s="277"/>
      <c r="J476" s="277"/>
      <c r="K476" s="277"/>
      <c r="L476" s="277"/>
      <c r="M476" s="277"/>
      <c r="N476" s="277">
        <v>44</v>
      </c>
      <c r="O476" s="277"/>
      <c r="P476" s="277"/>
      <c r="Q476" s="277">
        <f t="shared" si="36"/>
        <v>44</v>
      </c>
      <c r="R476" s="228" t="str">
        <f t="shared" si="34"/>
        <v>NO</v>
      </c>
      <c r="S476" s="229" t="str">
        <f t="shared" si="35"/>
        <v>Alto</v>
      </c>
      <c r="T476" s="311"/>
    </row>
    <row r="477" spans="1:20" s="312" customFormat="1" ht="32.1" customHeight="1">
      <c r="A477" s="514" t="s">
        <v>3830</v>
      </c>
      <c r="B477" s="515" t="s">
        <v>3845</v>
      </c>
      <c r="C477" s="515" t="s">
        <v>3846</v>
      </c>
      <c r="D477" s="217">
        <v>80</v>
      </c>
      <c r="E477" s="277"/>
      <c r="F477" s="277"/>
      <c r="G477" s="277"/>
      <c r="H477" s="277"/>
      <c r="I477" s="277">
        <v>97</v>
      </c>
      <c r="J477" s="277"/>
      <c r="K477" s="277"/>
      <c r="L477" s="277"/>
      <c r="M477" s="277"/>
      <c r="N477" s="277"/>
      <c r="O477" s="277"/>
      <c r="P477" s="277"/>
      <c r="Q477" s="277">
        <f t="shared" si="36"/>
        <v>97</v>
      </c>
      <c r="R477" s="228" t="str">
        <f t="shared" si="34"/>
        <v>NO</v>
      </c>
      <c r="S477" s="229" t="str">
        <f t="shared" si="35"/>
        <v>Inviable Sanitariamente</v>
      </c>
      <c r="T477" s="311"/>
    </row>
    <row r="478" spans="1:20" s="312" customFormat="1" ht="32.1" customHeight="1">
      <c r="A478" s="514" t="s">
        <v>3847</v>
      </c>
      <c r="B478" s="515" t="s">
        <v>3848</v>
      </c>
      <c r="C478" s="515" t="s">
        <v>3849</v>
      </c>
      <c r="D478" s="322">
        <v>360</v>
      </c>
      <c r="E478" s="277"/>
      <c r="F478" s="277"/>
      <c r="G478" s="277"/>
      <c r="H478" s="277"/>
      <c r="I478" s="277"/>
      <c r="J478" s="277"/>
      <c r="K478" s="277"/>
      <c r="L478" s="277"/>
      <c r="M478" s="277"/>
      <c r="N478" s="277"/>
      <c r="O478" s="277">
        <v>26.55</v>
      </c>
      <c r="P478" s="277">
        <v>26.55</v>
      </c>
      <c r="Q478" s="277">
        <f t="shared" si="36"/>
        <v>26.55</v>
      </c>
      <c r="R478" s="228" t="str">
        <f t="shared" si="34"/>
        <v>NO</v>
      </c>
      <c r="S478" s="229" t="str">
        <f t="shared" si="35"/>
        <v>Medio</v>
      </c>
      <c r="T478" s="311"/>
    </row>
    <row r="479" spans="1:20" s="312" customFormat="1" ht="32.1" customHeight="1">
      <c r="A479" s="514" t="s">
        <v>3847</v>
      </c>
      <c r="B479" s="515" t="s">
        <v>464</v>
      </c>
      <c r="C479" s="515" t="s">
        <v>3850</v>
      </c>
      <c r="D479" s="322">
        <v>60</v>
      </c>
      <c r="E479" s="277"/>
      <c r="F479" s="277"/>
      <c r="G479" s="277"/>
      <c r="H479" s="277"/>
      <c r="I479" s="277"/>
      <c r="J479" s="277"/>
      <c r="K479" s="277"/>
      <c r="L479" s="277"/>
      <c r="M479" s="277"/>
      <c r="N479" s="277">
        <v>26.55</v>
      </c>
      <c r="O479" s="277">
        <v>26.55</v>
      </c>
      <c r="P479" s="277"/>
      <c r="Q479" s="277">
        <f t="shared" si="36"/>
        <v>26.55</v>
      </c>
      <c r="R479" s="228" t="str">
        <f t="shared" si="34"/>
        <v>NO</v>
      </c>
      <c r="S479" s="229" t="str">
        <f t="shared" si="35"/>
        <v>Medio</v>
      </c>
      <c r="T479" s="311"/>
    </row>
    <row r="480" spans="1:20" s="312" customFormat="1" ht="32.1" customHeight="1">
      <c r="A480" s="514" t="s">
        <v>3847</v>
      </c>
      <c r="B480" s="515" t="s">
        <v>3851</v>
      </c>
      <c r="C480" s="515" t="s">
        <v>3852</v>
      </c>
      <c r="D480" s="322">
        <v>245</v>
      </c>
      <c r="E480" s="277"/>
      <c r="F480" s="277"/>
      <c r="G480" s="277"/>
      <c r="H480" s="277"/>
      <c r="I480" s="277">
        <v>41.96</v>
      </c>
      <c r="J480" s="277"/>
      <c r="K480" s="277"/>
      <c r="L480" s="277"/>
      <c r="M480" s="277"/>
      <c r="N480" s="277">
        <v>26.55</v>
      </c>
      <c r="O480" s="277"/>
      <c r="P480" s="277"/>
      <c r="Q480" s="277">
        <f t="shared" si="36"/>
        <v>34.255000000000003</v>
      </c>
      <c r="R480" s="228" t="str">
        <f t="shared" si="34"/>
        <v>NO</v>
      </c>
      <c r="S480" s="229" t="str">
        <f t="shared" si="35"/>
        <v>Medio</v>
      </c>
      <c r="T480" s="311"/>
    </row>
    <row r="481" spans="1:20" s="312" customFormat="1" ht="32.1" customHeight="1">
      <c r="A481" s="514" t="s">
        <v>3847</v>
      </c>
      <c r="B481" s="515" t="s">
        <v>144</v>
      </c>
      <c r="C481" s="515" t="s">
        <v>3853</v>
      </c>
      <c r="D481" s="322">
        <v>156</v>
      </c>
      <c r="E481" s="277"/>
      <c r="F481" s="277"/>
      <c r="G481" s="277"/>
      <c r="H481" s="277"/>
      <c r="I481" s="277"/>
      <c r="J481" s="277"/>
      <c r="K481" s="277"/>
      <c r="L481" s="277"/>
      <c r="M481" s="277"/>
      <c r="N481" s="277">
        <v>26.55</v>
      </c>
      <c r="O481" s="277"/>
      <c r="P481" s="277">
        <v>26.55</v>
      </c>
      <c r="Q481" s="277">
        <f t="shared" si="36"/>
        <v>26.55</v>
      </c>
      <c r="R481" s="228" t="str">
        <f t="shared" si="34"/>
        <v>NO</v>
      </c>
      <c r="S481" s="229" t="str">
        <f t="shared" si="35"/>
        <v>Medio</v>
      </c>
      <c r="T481" s="311"/>
    </row>
    <row r="482" spans="1:20" s="312" customFormat="1" ht="32.1" customHeight="1">
      <c r="A482" s="514" t="s">
        <v>3847</v>
      </c>
      <c r="B482" s="515" t="s">
        <v>3854</v>
      </c>
      <c r="C482" s="515" t="s">
        <v>3855</v>
      </c>
      <c r="D482" s="322">
        <v>36</v>
      </c>
      <c r="E482" s="277"/>
      <c r="F482" s="277"/>
      <c r="G482" s="277"/>
      <c r="H482" s="277"/>
      <c r="I482" s="277">
        <v>53.1</v>
      </c>
      <c r="J482" s="277"/>
      <c r="K482" s="277"/>
      <c r="L482" s="277"/>
      <c r="M482" s="277"/>
      <c r="N482" s="277"/>
      <c r="O482" s="277"/>
      <c r="P482" s="277">
        <v>26.55</v>
      </c>
      <c r="Q482" s="277">
        <f t="shared" si="36"/>
        <v>39.825000000000003</v>
      </c>
      <c r="R482" s="228" t="str">
        <f t="shared" si="34"/>
        <v>NO</v>
      </c>
      <c r="S482" s="229" t="str">
        <f t="shared" si="35"/>
        <v>Alto</v>
      </c>
      <c r="T482" s="311"/>
    </row>
    <row r="483" spans="1:20" s="312" customFormat="1" ht="32.1" customHeight="1">
      <c r="A483" s="514" t="s">
        <v>3847</v>
      </c>
      <c r="B483" s="515" t="s">
        <v>3856</v>
      </c>
      <c r="C483" s="515" t="s">
        <v>3857</v>
      </c>
      <c r="D483" s="322">
        <v>35</v>
      </c>
      <c r="E483" s="277"/>
      <c r="F483" s="277"/>
      <c r="G483" s="277"/>
      <c r="H483" s="277"/>
      <c r="I483" s="277">
        <v>41.96</v>
      </c>
      <c r="J483" s="277"/>
      <c r="K483" s="277"/>
      <c r="L483" s="277"/>
      <c r="M483" s="277"/>
      <c r="N483" s="277">
        <v>26.55</v>
      </c>
      <c r="O483" s="277"/>
      <c r="P483" s="277"/>
      <c r="Q483" s="277">
        <f t="shared" si="36"/>
        <v>34.255000000000003</v>
      </c>
      <c r="R483" s="228" t="str">
        <f t="shared" si="34"/>
        <v>NO</v>
      </c>
      <c r="S483" s="229" t="str">
        <f t="shared" si="35"/>
        <v>Medio</v>
      </c>
      <c r="T483" s="311"/>
    </row>
    <row r="484" spans="1:20" s="312" customFormat="1" ht="32.1" customHeight="1">
      <c r="A484" s="514" t="s">
        <v>3847</v>
      </c>
      <c r="B484" s="515" t="s">
        <v>982</v>
      </c>
      <c r="C484" s="515" t="s">
        <v>3858</v>
      </c>
      <c r="D484" s="324">
        <v>60</v>
      </c>
      <c r="E484" s="277"/>
      <c r="F484" s="277"/>
      <c r="G484" s="277"/>
      <c r="H484" s="277"/>
      <c r="I484" s="277">
        <v>41.96</v>
      </c>
      <c r="J484" s="277"/>
      <c r="K484" s="277"/>
      <c r="L484" s="277"/>
      <c r="M484" s="277"/>
      <c r="N484" s="277"/>
      <c r="O484" s="277"/>
      <c r="P484" s="277"/>
      <c r="Q484" s="277">
        <f t="shared" si="36"/>
        <v>41.96</v>
      </c>
      <c r="R484" s="228" t="str">
        <f t="shared" si="34"/>
        <v>NO</v>
      </c>
      <c r="S484" s="229" t="str">
        <f t="shared" si="35"/>
        <v>Alto</v>
      </c>
      <c r="T484" s="311"/>
    </row>
    <row r="485" spans="1:20" s="312" customFormat="1" ht="32.1" customHeight="1">
      <c r="A485" s="514" t="s">
        <v>3847</v>
      </c>
      <c r="B485" s="515" t="s">
        <v>3859</v>
      </c>
      <c r="C485" s="515" t="s">
        <v>3860</v>
      </c>
      <c r="D485" s="322">
        <v>40</v>
      </c>
      <c r="E485" s="277"/>
      <c r="F485" s="277"/>
      <c r="G485" s="277"/>
      <c r="H485" s="277"/>
      <c r="I485" s="277">
        <v>41.96</v>
      </c>
      <c r="J485" s="277"/>
      <c r="K485" s="277"/>
      <c r="L485" s="277"/>
      <c r="M485" s="277"/>
      <c r="N485" s="277"/>
      <c r="O485" s="277">
        <v>26.55</v>
      </c>
      <c r="P485" s="277"/>
      <c r="Q485" s="277">
        <f t="shared" si="36"/>
        <v>34.255000000000003</v>
      </c>
      <c r="R485" s="228" t="str">
        <f t="shared" si="34"/>
        <v>NO</v>
      </c>
      <c r="S485" s="229" t="str">
        <f t="shared" si="35"/>
        <v>Medio</v>
      </c>
      <c r="T485" s="311"/>
    </row>
    <row r="486" spans="1:20" s="312" customFormat="1" ht="32.1" customHeight="1">
      <c r="A486" s="514" t="s">
        <v>2956</v>
      </c>
      <c r="B486" s="515" t="s">
        <v>3861</v>
      </c>
      <c r="C486" s="515" t="s">
        <v>3862</v>
      </c>
      <c r="D486" s="322">
        <v>115</v>
      </c>
      <c r="E486" s="277"/>
      <c r="F486" s="277"/>
      <c r="G486" s="277"/>
      <c r="H486" s="277"/>
      <c r="I486" s="277"/>
      <c r="J486" s="277"/>
      <c r="K486" s="277"/>
      <c r="L486" s="277"/>
      <c r="M486" s="277">
        <v>64</v>
      </c>
      <c r="N486" s="277"/>
      <c r="O486" s="277"/>
      <c r="P486" s="277"/>
      <c r="Q486" s="277">
        <f t="shared" si="36"/>
        <v>64</v>
      </c>
      <c r="R486" s="228" t="str">
        <f t="shared" si="34"/>
        <v>NO</v>
      </c>
      <c r="S486" s="229" t="str">
        <f t="shared" si="35"/>
        <v>Alto</v>
      </c>
      <c r="T486" s="311"/>
    </row>
    <row r="487" spans="1:20" s="312" customFormat="1" ht="32.1" customHeight="1">
      <c r="A487" s="514" t="s">
        <v>2956</v>
      </c>
      <c r="B487" s="515" t="s">
        <v>3863</v>
      </c>
      <c r="C487" s="515" t="s">
        <v>3864</v>
      </c>
      <c r="D487" s="322">
        <v>40</v>
      </c>
      <c r="E487" s="277"/>
      <c r="F487" s="277"/>
      <c r="G487" s="277"/>
      <c r="H487" s="277"/>
      <c r="I487" s="277"/>
      <c r="J487" s="277"/>
      <c r="K487" s="277"/>
      <c r="L487" s="277"/>
      <c r="M487" s="277"/>
      <c r="N487" s="277"/>
      <c r="O487" s="277"/>
      <c r="P487" s="277"/>
      <c r="Q487" s="277" t="e">
        <f t="shared" si="36"/>
        <v>#DIV/0!</v>
      </c>
      <c r="R487" s="228" t="e">
        <f t="shared" si="34"/>
        <v>#DIV/0!</v>
      </c>
      <c r="S487" s="229" t="e">
        <f t="shared" si="35"/>
        <v>#DIV/0!</v>
      </c>
      <c r="T487" s="311"/>
    </row>
    <row r="488" spans="1:20" s="312" customFormat="1" ht="32.1" customHeight="1">
      <c r="A488" s="514" t="s">
        <v>2956</v>
      </c>
      <c r="B488" s="515" t="s">
        <v>3865</v>
      </c>
      <c r="C488" s="515" t="s">
        <v>3866</v>
      </c>
      <c r="D488" s="322">
        <v>142</v>
      </c>
      <c r="E488" s="277"/>
      <c r="F488" s="277"/>
      <c r="G488" s="277"/>
      <c r="H488" s="277"/>
      <c r="I488" s="277">
        <v>64</v>
      </c>
      <c r="J488" s="277"/>
      <c r="K488" s="277"/>
      <c r="L488" s="277"/>
      <c r="M488" s="277">
        <v>88</v>
      </c>
      <c r="N488" s="277"/>
      <c r="O488" s="277"/>
      <c r="P488" s="277"/>
      <c r="Q488" s="277">
        <f t="shared" si="36"/>
        <v>76</v>
      </c>
      <c r="R488" s="228" t="str">
        <f t="shared" si="34"/>
        <v>NO</v>
      </c>
      <c r="S488" s="229" t="str">
        <f t="shared" si="35"/>
        <v>Alto</v>
      </c>
      <c r="T488" s="311"/>
    </row>
    <row r="489" spans="1:20" s="312" customFormat="1" ht="32.1" customHeight="1">
      <c r="A489" s="514" t="s">
        <v>2956</v>
      </c>
      <c r="B489" s="515" t="s">
        <v>3867</v>
      </c>
      <c r="C489" s="515" t="s">
        <v>3868</v>
      </c>
      <c r="D489" s="322">
        <v>76</v>
      </c>
      <c r="E489" s="277"/>
      <c r="F489" s="277"/>
      <c r="G489" s="277"/>
      <c r="H489" s="277"/>
      <c r="I489" s="277"/>
      <c r="J489" s="277"/>
      <c r="K489" s="277"/>
      <c r="L489" s="277">
        <v>64</v>
      </c>
      <c r="M489" s="277"/>
      <c r="N489" s="277"/>
      <c r="O489" s="277"/>
      <c r="P489" s="277"/>
      <c r="Q489" s="277">
        <f t="shared" si="36"/>
        <v>64</v>
      </c>
      <c r="R489" s="228" t="str">
        <f t="shared" si="34"/>
        <v>NO</v>
      </c>
      <c r="S489" s="229" t="str">
        <f t="shared" si="35"/>
        <v>Alto</v>
      </c>
      <c r="T489" s="311"/>
    </row>
    <row r="490" spans="1:20" s="312" customFormat="1" ht="32.1" customHeight="1">
      <c r="A490" s="514" t="s">
        <v>2956</v>
      </c>
      <c r="B490" s="515" t="s">
        <v>3869</v>
      </c>
      <c r="C490" s="515" t="s">
        <v>3870</v>
      </c>
      <c r="D490" s="322">
        <v>104</v>
      </c>
      <c r="E490" s="277"/>
      <c r="F490" s="277"/>
      <c r="G490" s="277"/>
      <c r="H490" s="277"/>
      <c r="I490" s="277"/>
      <c r="J490" s="277"/>
      <c r="K490" s="277"/>
      <c r="L490" s="277">
        <v>24</v>
      </c>
      <c r="M490" s="277"/>
      <c r="N490" s="277"/>
      <c r="O490" s="277"/>
      <c r="P490" s="277"/>
      <c r="Q490" s="277">
        <f t="shared" si="36"/>
        <v>24</v>
      </c>
      <c r="R490" s="228" t="str">
        <f t="shared" si="34"/>
        <v>NO</v>
      </c>
      <c r="S490" s="229" t="str">
        <f t="shared" si="35"/>
        <v>Medio</v>
      </c>
      <c r="T490" s="311"/>
    </row>
    <row r="491" spans="1:20" s="312" customFormat="1" ht="32.1" customHeight="1">
      <c r="A491" s="514" t="s">
        <v>2956</v>
      </c>
      <c r="B491" s="515" t="s">
        <v>606</v>
      </c>
      <c r="C491" s="515" t="s">
        <v>3871</v>
      </c>
      <c r="D491" s="322">
        <v>53</v>
      </c>
      <c r="E491" s="277"/>
      <c r="F491" s="277"/>
      <c r="G491" s="277"/>
      <c r="H491" s="277"/>
      <c r="I491" s="277"/>
      <c r="J491" s="277"/>
      <c r="K491" s="277"/>
      <c r="L491" s="277"/>
      <c r="M491" s="277"/>
      <c r="N491" s="277"/>
      <c r="O491" s="277"/>
      <c r="P491" s="277"/>
      <c r="Q491" s="277" t="e">
        <f t="shared" si="36"/>
        <v>#DIV/0!</v>
      </c>
      <c r="R491" s="228" t="e">
        <f t="shared" si="34"/>
        <v>#DIV/0!</v>
      </c>
      <c r="S491" s="229" t="e">
        <f t="shared" si="35"/>
        <v>#DIV/0!</v>
      </c>
      <c r="T491" s="311"/>
    </row>
    <row r="492" spans="1:20" s="312" customFormat="1" ht="32.1" customHeight="1">
      <c r="A492" s="514" t="s">
        <v>2956</v>
      </c>
      <c r="B492" s="515" t="s">
        <v>3872</v>
      </c>
      <c r="C492" s="515" t="s">
        <v>3873</v>
      </c>
      <c r="D492" s="322">
        <v>76</v>
      </c>
      <c r="E492" s="277"/>
      <c r="F492" s="277"/>
      <c r="G492" s="277"/>
      <c r="H492" s="277"/>
      <c r="I492" s="277"/>
      <c r="J492" s="277"/>
      <c r="K492" s="277"/>
      <c r="L492" s="277"/>
      <c r="M492" s="277"/>
      <c r="N492" s="277"/>
      <c r="O492" s="277">
        <v>84.21</v>
      </c>
      <c r="P492" s="277"/>
      <c r="Q492" s="277">
        <f t="shared" si="36"/>
        <v>84.21</v>
      </c>
      <c r="R492" s="228" t="str">
        <f t="shared" si="34"/>
        <v>NO</v>
      </c>
      <c r="S492" s="229" t="str">
        <f t="shared" si="35"/>
        <v>Inviable Sanitariamente</v>
      </c>
      <c r="T492" s="311"/>
    </row>
    <row r="493" spans="1:20" s="312" customFormat="1" ht="32.1" customHeight="1">
      <c r="A493" s="514" t="s">
        <v>2956</v>
      </c>
      <c r="B493" s="515" t="s">
        <v>3874</v>
      </c>
      <c r="C493" s="515" t="s">
        <v>3875</v>
      </c>
      <c r="D493" s="324">
        <v>40</v>
      </c>
      <c r="E493" s="277"/>
      <c r="F493" s="277"/>
      <c r="G493" s="277"/>
      <c r="H493" s="277"/>
      <c r="I493" s="277"/>
      <c r="J493" s="277"/>
      <c r="K493" s="277"/>
      <c r="L493" s="277"/>
      <c r="M493" s="277"/>
      <c r="N493" s="277"/>
      <c r="O493" s="277"/>
      <c r="P493" s="277"/>
      <c r="Q493" s="277" t="e">
        <f t="shared" si="36"/>
        <v>#DIV/0!</v>
      </c>
      <c r="R493" s="228" t="e">
        <f t="shared" si="34"/>
        <v>#DIV/0!</v>
      </c>
      <c r="S493" s="229" t="e">
        <f t="shared" si="35"/>
        <v>#DIV/0!</v>
      </c>
      <c r="T493" s="311"/>
    </row>
    <row r="494" spans="1:20" s="312" customFormat="1" ht="32.1" customHeight="1">
      <c r="A494" s="514" t="s">
        <v>2956</v>
      </c>
      <c r="B494" s="515" t="s">
        <v>3876</v>
      </c>
      <c r="C494" s="515" t="s">
        <v>3877</v>
      </c>
      <c r="D494" s="322">
        <v>50</v>
      </c>
      <c r="E494" s="277"/>
      <c r="F494" s="277"/>
      <c r="G494" s="277"/>
      <c r="H494" s="277"/>
      <c r="I494" s="277"/>
      <c r="J494" s="277"/>
      <c r="K494" s="277"/>
      <c r="L494" s="277"/>
      <c r="M494" s="277"/>
      <c r="N494" s="277"/>
      <c r="O494" s="277"/>
      <c r="P494" s="277"/>
      <c r="Q494" s="277" t="e">
        <f t="shared" si="36"/>
        <v>#DIV/0!</v>
      </c>
      <c r="R494" s="228" t="e">
        <f t="shared" si="34"/>
        <v>#DIV/0!</v>
      </c>
      <c r="S494" s="229" t="e">
        <f t="shared" si="35"/>
        <v>#DIV/0!</v>
      </c>
      <c r="T494" s="311"/>
    </row>
    <row r="495" spans="1:20" s="312" customFormat="1" ht="32.1" customHeight="1">
      <c r="A495" s="514" t="s">
        <v>2956</v>
      </c>
      <c r="B495" s="515" t="s">
        <v>3878</v>
      </c>
      <c r="C495" s="515" t="s">
        <v>3879</v>
      </c>
      <c r="D495" s="322">
        <v>80</v>
      </c>
      <c r="E495" s="277"/>
      <c r="F495" s="277"/>
      <c r="G495" s="277"/>
      <c r="H495" s="277"/>
      <c r="I495" s="277"/>
      <c r="J495" s="277"/>
      <c r="K495" s="277"/>
      <c r="L495" s="277"/>
      <c r="M495" s="277">
        <v>88</v>
      </c>
      <c r="N495" s="277"/>
      <c r="O495" s="277"/>
      <c r="P495" s="277"/>
      <c r="Q495" s="277">
        <f t="shared" si="36"/>
        <v>88</v>
      </c>
      <c r="R495" s="228" t="str">
        <f t="shared" ref="R495:R556" si="37">IF(Q495&lt;5,"SI","NO")</f>
        <v>NO</v>
      </c>
      <c r="S495" s="229" t="str">
        <f t="shared" si="35"/>
        <v>Inviable Sanitariamente</v>
      </c>
      <c r="T495" s="311"/>
    </row>
    <row r="496" spans="1:20" s="312" customFormat="1" ht="32.1" customHeight="1">
      <c r="A496" s="514" t="s">
        <v>2956</v>
      </c>
      <c r="B496" s="515" t="s">
        <v>3880</v>
      </c>
      <c r="C496" s="515" t="s">
        <v>3881</v>
      </c>
      <c r="D496" s="324">
        <v>100</v>
      </c>
      <c r="E496" s="277"/>
      <c r="F496" s="277"/>
      <c r="G496" s="277"/>
      <c r="H496" s="277"/>
      <c r="I496" s="277"/>
      <c r="J496" s="277"/>
      <c r="K496" s="277"/>
      <c r="L496" s="277"/>
      <c r="M496" s="277"/>
      <c r="N496" s="277">
        <v>88</v>
      </c>
      <c r="O496" s="277"/>
      <c r="P496" s="277"/>
      <c r="Q496" s="277">
        <f t="shared" si="36"/>
        <v>88</v>
      </c>
      <c r="R496" s="228" t="str">
        <f t="shared" si="37"/>
        <v>NO</v>
      </c>
      <c r="S496" s="229" t="str">
        <f t="shared" si="35"/>
        <v>Inviable Sanitariamente</v>
      </c>
      <c r="T496" s="311"/>
    </row>
    <row r="497" spans="1:20" s="312" customFormat="1" ht="32.1" customHeight="1">
      <c r="A497" s="514" t="s">
        <v>2956</v>
      </c>
      <c r="B497" s="515" t="s">
        <v>3882</v>
      </c>
      <c r="C497" s="515" t="s">
        <v>3883</v>
      </c>
      <c r="D497" s="322">
        <v>33</v>
      </c>
      <c r="E497" s="277"/>
      <c r="F497" s="277"/>
      <c r="G497" s="277"/>
      <c r="H497" s="277"/>
      <c r="I497" s="277"/>
      <c r="J497" s="277"/>
      <c r="K497" s="277"/>
      <c r="L497" s="277"/>
      <c r="M497" s="277">
        <v>88</v>
      </c>
      <c r="N497" s="277"/>
      <c r="O497" s="277"/>
      <c r="P497" s="277"/>
      <c r="Q497" s="277">
        <f t="shared" si="36"/>
        <v>88</v>
      </c>
      <c r="R497" s="228" t="str">
        <f t="shared" si="37"/>
        <v>NO</v>
      </c>
      <c r="S497" s="229" t="str">
        <f t="shared" si="35"/>
        <v>Inviable Sanitariamente</v>
      </c>
      <c r="T497" s="311"/>
    </row>
    <row r="498" spans="1:20" s="312" customFormat="1" ht="32.1" customHeight="1">
      <c r="A498" s="514" t="s">
        <v>2956</v>
      </c>
      <c r="B498" s="515" t="s">
        <v>1170</v>
      </c>
      <c r="C498" s="515" t="s">
        <v>3884</v>
      </c>
      <c r="D498" s="322">
        <v>94</v>
      </c>
      <c r="E498" s="277"/>
      <c r="F498" s="277"/>
      <c r="G498" s="277"/>
      <c r="H498" s="277"/>
      <c r="I498" s="277"/>
      <c r="J498" s="277"/>
      <c r="K498" s="277">
        <v>64</v>
      </c>
      <c r="L498" s="277"/>
      <c r="M498" s="277"/>
      <c r="N498" s="277">
        <v>88</v>
      </c>
      <c r="O498" s="277"/>
      <c r="P498" s="277"/>
      <c r="Q498" s="277">
        <f t="shared" si="36"/>
        <v>76</v>
      </c>
      <c r="R498" s="228" t="str">
        <f t="shared" si="37"/>
        <v>NO</v>
      </c>
      <c r="S498" s="229" t="str">
        <f t="shared" si="35"/>
        <v>Alto</v>
      </c>
      <c r="T498" s="311"/>
    </row>
    <row r="499" spans="1:20" s="312" customFormat="1" ht="32.1" customHeight="1">
      <c r="A499" s="514" t="s">
        <v>2956</v>
      </c>
      <c r="B499" s="515" t="s">
        <v>1787</v>
      </c>
      <c r="C499" s="515" t="s">
        <v>3885</v>
      </c>
      <c r="D499" s="322">
        <v>52</v>
      </c>
      <c r="E499" s="277"/>
      <c r="F499" s="277"/>
      <c r="G499" s="277"/>
      <c r="H499" s="277">
        <v>97.3</v>
      </c>
      <c r="I499" s="277"/>
      <c r="J499" s="277"/>
      <c r="K499" s="277"/>
      <c r="L499" s="277"/>
      <c r="M499" s="277"/>
      <c r="N499" s="277"/>
      <c r="O499" s="277"/>
      <c r="P499" s="277"/>
      <c r="Q499" s="277">
        <f t="shared" si="36"/>
        <v>97.3</v>
      </c>
      <c r="R499" s="228" t="str">
        <f t="shared" si="37"/>
        <v>NO</v>
      </c>
      <c r="S499" s="229" t="str">
        <f t="shared" si="35"/>
        <v>Inviable Sanitariamente</v>
      </c>
      <c r="T499" s="311"/>
    </row>
    <row r="500" spans="1:20" s="312" customFormat="1" ht="32.1" customHeight="1">
      <c r="A500" s="514" t="s">
        <v>2956</v>
      </c>
      <c r="B500" s="515" t="s">
        <v>3886</v>
      </c>
      <c r="C500" s="515" t="s">
        <v>3887</v>
      </c>
      <c r="D500" s="322">
        <v>56</v>
      </c>
      <c r="E500" s="277"/>
      <c r="F500" s="277"/>
      <c r="G500" s="277"/>
      <c r="H500" s="277"/>
      <c r="I500" s="277"/>
      <c r="J500" s="277"/>
      <c r="K500" s="277"/>
      <c r="L500" s="277"/>
      <c r="M500" s="277"/>
      <c r="N500" s="277"/>
      <c r="O500" s="277"/>
      <c r="P500" s="277"/>
      <c r="Q500" s="277" t="e">
        <f t="shared" si="36"/>
        <v>#DIV/0!</v>
      </c>
      <c r="R500" s="228" t="e">
        <f t="shared" si="37"/>
        <v>#DIV/0!</v>
      </c>
      <c r="S500" s="229" t="e">
        <f t="shared" si="35"/>
        <v>#DIV/0!</v>
      </c>
      <c r="T500" s="311"/>
    </row>
    <row r="501" spans="1:20" s="312" customFormat="1" ht="32.1" customHeight="1">
      <c r="A501" s="514" t="s">
        <v>2956</v>
      </c>
      <c r="B501" s="515" t="s">
        <v>3888</v>
      </c>
      <c r="C501" s="515" t="s">
        <v>3889</v>
      </c>
      <c r="D501" s="322">
        <v>40</v>
      </c>
      <c r="E501" s="277"/>
      <c r="F501" s="277"/>
      <c r="G501" s="277"/>
      <c r="H501" s="277"/>
      <c r="I501" s="277"/>
      <c r="J501" s="277"/>
      <c r="K501" s="277"/>
      <c r="L501" s="277">
        <v>88</v>
      </c>
      <c r="M501" s="277"/>
      <c r="N501" s="277"/>
      <c r="O501" s="277"/>
      <c r="P501" s="277"/>
      <c r="Q501" s="277">
        <f t="shared" si="36"/>
        <v>88</v>
      </c>
      <c r="R501" s="228" t="str">
        <f t="shared" si="37"/>
        <v>NO</v>
      </c>
      <c r="S501" s="229" t="str">
        <f t="shared" si="35"/>
        <v>Inviable Sanitariamente</v>
      </c>
      <c r="T501" s="311"/>
    </row>
    <row r="502" spans="1:20" s="312" customFormat="1" ht="32.1" customHeight="1">
      <c r="A502" s="514" t="s">
        <v>3890</v>
      </c>
      <c r="B502" s="515" t="s">
        <v>3891</v>
      </c>
      <c r="C502" s="515" t="s">
        <v>3892</v>
      </c>
      <c r="D502" s="328">
        <v>152</v>
      </c>
      <c r="E502" s="277"/>
      <c r="F502" s="277"/>
      <c r="G502" s="277"/>
      <c r="H502" s="277">
        <v>33.6</v>
      </c>
      <c r="I502" s="277"/>
      <c r="J502" s="277"/>
      <c r="K502" s="277"/>
      <c r="L502" s="277"/>
      <c r="M502" s="277"/>
      <c r="N502" s="277"/>
      <c r="O502" s="277"/>
      <c r="P502" s="277"/>
      <c r="Q502" s="277">
        <f t="shared" si="36"/>
        <v>33.6</v>
      </c>
      <c r="R502" s="228" t="str">
        <f t="shared" si="37"/>
        <v>NO</v>
      </c>
      <c r="S502" s="229" t="str">
        <f t="shared" si="35"/>
        <v>Medio</v>
      </c>
      <c r="T502" s="311"/>
    </row>
    <row r="503" spans="1:20" s="312" customFormat="1" ht="32.1" customHeight="1">
      <c r="A503" s="514" t="s">
        <v>3890</v>
      </c>
      <c r="B503" s="515" t="s">
        <v>3893</v>
      </c>
      <c r="C503" s="515" t="s">
        <v>3894</v>
      </c>
      <c r="D503" s="329">
        <v>395</v>
      </c>
      <c r="E503" s="277"/>
      <c r="F503" s="277"/>
      <c r="G503" s="277"/>
      <c r="H503" s="277">
        <v>33.6</v>
      </c>
      <c r="I503" s="277"/>
      <c r="J503" s="277"/>
      <c r="K503" s="277"/>
      <c r="L503" s="277"/>
      <c r="M503" s="277"/>
      <c r="N503" s="277"/>
      <c r="O503" s="277">
        <v>0</v>
      </c>
      <c r="P503" s="277"/>
      <c r="Q503" s="277">
        <f t="shared" si="36"/>
        <v>16.8</v>
      </c>
      <c r="R503" s="228" t="str">
        <f t="shared" si="37"/>
        <v>NO</v>
      </c>
      <c r="S503" s="229" t="str">
        <f t="shared" si="35"/>
        <v>Medio</v>
      </c>
      <c r="T503" s="311"/>
    </row>
    <row r="504" spans="1:20" s="312" customFormat="1" ht="32.1" customHeight="1">
      <c r="A504" s="514" t="s">
        <v>3890</v>
      </c>
      <c r="B504" s="515" t="s">
        <v>3895</v>
      </c>
      <c r="C504" s="515" t="s">
        <v>3896</v>
      </c>
      <c r="D504" s="329">
        <v>278</v>
      </c>
      <c r="E504" s="277"/>
      <c r="F504" s="277"/>
      <c r="G504" s="277"/>
      <c r="H504" s="277"/>
      <c r="I504" s="277"/>
      <c r="J504" s="277"/>
      <c r="K504" s="277"/>
      <c r="L504" s="277"/>
      <c r="M504" s="277"/>
      <c r="N504" s="277"/>
      <c r="O504" s="277">
        <v>0</v>
      </c>
      <c r="P504" s="277"/>
      <c r="Q504" s="277">
        <f t="shared" si="36"/>
        <v>0</v>
      </c>
      <c r="R504" s="228" t="str">
        <f t="shared" si="37"/>
        <v>SI</v>
      </c>
      <c r="S504" s="229" t="str">
        <f t="shared" si="35"/>
        <v>Sin Riesgo</v>
      </c>
      <c r="T504" s="311"/>
    </row>
    <row r="505" spans="1:20" s="312" customFormat="1" ht="32.1" customHeight="1">
      <c r="A505" s="514" t="s">
        <v>3890</v>
      </c>
      <c r="B505" s="515" t="s">
        <v>3897</v>
      </c>
      <c r="C505" s="515" t="s">
        <v>3898</v>
      </c>
      <c r="D505" s="329">
        <v>353</v>
      </c>
      <c r="E505" s="277"/>
      <c r="F505" s="277"/>
      <c r="G505" s="277"/>
      <c r="H505" s="277"/>
      <c r="I505" s="277"/>
      <c r="J505" s="277"/>
      <c r="K505" s="277"/>
      <c r="L505" s="277"/>
      <c r="M505" s="277"/>
      <c r="N505" s="277"/>
      <c r="O505" s="277">
        <v>0</v>
      </c>
      <c r="P505" s="277"/>
      <c r="Q505" s="277">
        <f t="shared" si="36"/>
        <v>0</v>
      </c>
      <c r="R505" s="228" t="str">
        <f t="shared" si="37"/>
        <v>SI</v>
      </c>
      <c r="S505" s="229" t="str">
        <f t="shared" si="35"/>
        <v>Sin Riesgo</v>
      </c>
      <c r="T505" s="311"/>
    </row>
    <row r="506" spans="1:20" s="312" customFormat="1" ht="32.1" customHeight="1">
      <c r="A506" s="514" t="s">
        <v>3890</v>
      </c>
      <c r="B506" s="515" t="s">
        <v>3899</v>
      </c>
      <c r="C506" s="515" t="s">
        <v>3900</v>
      </c>
      <c r="D506" s="329">
        <v>100</v>
      </c>
      <c r="E506" s="277"/>
      <c r="F506" s="277"/>
      <c r="G506" s="277"/>
      <c r="H506" s="277"/>
      <c r="I506" s="277"/>
      <c r="J506" s="277"/>
      <c r="K506" s="277"/>
      <c r="L506" s="277"/>
      <c r="M506" s="277"/>
      <c r="N506" s="277"/>
      <c r="O506" s="277">
        <v>0</v>
      </c>
      <c r="P506" s="277"/>
      <c r="Q506" s="277">
        <f t="shared" si="36"/>
        <v>0</v>
      </c>
      <c r="R506" s="228" t="str">
        <f t="shared" si="37"/>
        <v>SI</v>
      </c>
      <c r="S506" s="229" t="str">
        <f t="shared" si="35"/>
        <v>Sin Riesgo</v>
      </c>
      <c r="T506" s="311"/>
    </row>
    <row r="507" spans="1:20" s="312" customFormat="1" ht="32.1" customHeight="1">
      <c r="A507" s="514" t="s">
        <v>3890</v>
      </c>
      <c r="B507" s="515" t="s">
        <v>3901</v>
      </c>
      <c r="C507" s="515" t="s">
        <v>3902</v>
      </c>
      <c r="D507" s="329">
        <v>887</v>
      </c>
      <c r="E507" s="277"/>
      <c r="F507" s="277"/>
      <c r="G507" s="277"/>
      <c r="H507" s="277">
        <v>0</v>
      </c>
      <c r="I507" s="277">
        <v>0</v>
      </c>
      <c r="J507" s="277"/>
      <c r="K507" s="277"/>
      <c r="L507" s="277"/>
      <c r="M507" s="277"/>
      <c r="N507" s="277"/>
      <c r="O507" s="277">
        <v>0</v>
      </c>
      <c r="P507" s="277"/>
      <c r="Q507" s="277">
        <f t="shared" si="36"/>
        <v>0</v>
      </c>
      <c r="R507" s="228" t="str">
        <f t="shared" si="37"/>
        <v>SI</v>
      </c>
      <c r="S507" s="229" t="str">
        <f t="shared" si="35"/>
        <v>Sin Riesgo</v>
      </c>
      <c r="T507" s="311"/>
    </row>
    <row r="508" spans="1:20" s="312" customFormat="1" ht="32.1" customHeight="1">
      <c r="A508" s="514" t="s">
        <v>3890</v>
      </c>
      <c r="B508" s="515" t="s">
        <v>3903</v>
      </c>
      <c r="C508" s="515" t="s">
        <v>3904</v>
      </c>
      <c r="D508" s="329">
        <v>350</v>
      </c>
      <c r="E508" s="277"/>
      <c r="F508" s="277"/>
      <c r="G508" s="277"/>
      <c r="H508" s="277"/>
      <c r="I508" s="277"/>
      <c r="J508" s="277"/>
      <c r="K508" s="277"/>
      <c r="L508" s="277"/>
      <c r="M508" s="277"/>
      <c r="N508" s="277"/>
      <c r="O508" s="277"/>
      <c r="P508" s="277"/>
      <c r="Q508" s="277" t="e">
        <f t="shared" si="36"/>
        <v>#DIV/0!</v>
      </c>
      <c r="R508" s="228" t="e">
        <f t="shared" si="37"/>
        <v>#DIV/0!</v>
      </c>
      <c r="S508" s="229" t="e">
        <f t="shared" si="35"/>
        <v>#DIV/0!</v>
      </c>
      <c r="T508" s="311"/>
    </row>
    <row r="509" spans="1:20" s="312" customFormat="1" ht="32.1" customHeight="1">
      <c r="A509" s="514" t="s">
        <v>3890</v>
      </c>
      <c r="B509" s="515" t="s">
        <v>3905</v>
      </c>
      <c r="C509" s="515" t="s">
        <v>3906</v>
      </c>
      <c r="D509" s="329">
        <v>114</v>
      </c>
      <c r="E509" s="277"/>
      <c r="F509" s="277"/>
      <c r="G509" s="277"/>
      <c r="H509" s="277"/>
      <c r="I509" s="277"/>
      <c r="J509" s="277"/>
      <c r="K509" s="277"/>
      <c r="L509" s="277"/>
      <c r="M509" s="277"/>
      <c r="N509" s="277"/>
      <c r="O509" s="277"/>
      <c r="P509" s="277"/>
      <c r="Q509" s="277" t="e">
        <f t="shared" si="36"/>
        <v>#DIV/0!</v>
      </c>
      <c r="R509" s="228" t="e">
        <f t="shared" si="37"/>
        <v>#DIV/0!</v>
      </c>
      <c r="S509" s="229" t="e">
        <f t="shared" si="35"/>
        <v>#DIV/0!</v>
      </c>
      <c r="T509" s="311"/>
    </row>
    <row r="510" spans="1:20" s="312" customFormat="1" ht="32.1" customHeight="1">
      <c r="A510" s="514" t="s">
        <v>3890</v>
      </c>
      <c r="B510" s="515" t="s">
        <v>3907</v>
      </c>
      <c r="C510" s="515" t="s">
        <v>3908</v>
      </c>
      <c r="D510" s="329">
        <v>155</v>
      </c>
      <c r="E510" s="277"/>
      <c r="F510" s="277"/>
      <c r="G510" s="277"/>
      <c r="H510" s="277"/>
      <c r="I510" s="277"/>
      <c r="J510" s="277"/>
      <c r="K510" s="277"/>
      <c r="L510" s="277"/>
      <c r="M510" s="277"/>
      <c r="N510" s="277"/>
      <c r="O510" s="277"/>
      <c r="P510" s="277"/>
      <c r="Q510" s="277" t="e">
        <f t="shared" si="36"/>
        <v>#DIV/0!</v>
      </c>
      <c r="R510" s="228" t="e">
        <f t="shared" si="37"/>
        <v>#DIV/0!</v>
      </c>
      <c r="S510" s="229" t="e">
        <f t="shared" si="35"/>
        <v>#DIV/0!</v>
      </c>
      <c r="T510" s="311"/>
    </row>
    <row r="511" spans="1:20" s="312" customFormat="1" ht="32.1" customHeight="1">
      <c r="A511" s="514" t="s">
        <v>3890</v>
      </c>
      <c r="B511" s="515" t="s">
        <v>3909</v>
      </c>
      <c r="C511" s="515" t="s">
        <v>3910</v>
      </c>
      <c r="D511" s="329">
        <v>248</v>
      </c>
      <c r="E511" s="277"/>
      <c r="F511" s="277"/>
      <c r="G511" s="277"/>
      <c r="H511" s="277">
        <v>0</v>
      </c>
      <c r="I511" s="277"/>
      <c r="J511" s="277"/>
      <c r="K511" s="277"/>
      <c r="L511" s="277"/>
      <c r="M511" s="277"/>
      <c r="N511" s="277"/>
      <c r="O511" s="277">
        <v>0</v>
      </c>
      <c r="P511" s="277"/>
      <c r="Q511" s="277">
        <f t="shared" si="36"/>
        <v>0</v>
      </c>
      <c r="R511" s="228" t="str">
        <f t="shared" si="37"/>
        <v>SI</v>
      </c>
      <c r="S511" s="229" t="str">
        <f t="shared" si="35"/>
        <v>Sin Riesgo</v>
      </c>
      <c r="T511" s="311"/>
    </row>
    <row r="512" spans="1:20" s="312" customFormat="1" ht="32.1" customHeight="1">
      <c r="A512" s="514" t="s">
        <v>3890</v>
      </c>
      <c r="B512" s="515" t="s">
        <v>3911</v>
      </c>
      <c r="C512" s="515" t="s">
        <v>3912</v>
      </c>
      <c r="D512" s="329">
        <v>207</v>
      </c>
      <c r="E512" s="277"/>
      <c r="F512" s="277"/>
      <c r="G512" s="277"/>
      <c r="H512" s="277"/>
      <c r="I512" s="277"/>
      <c r="J512" s="277"/>
      <c r="K512" s="277"/>
      <c r="L512" s="277"/>
      <c r="M512" s="277"/>
      <c r="N512" s="277"/>
      <c r="O512" s="277"/>
      <c r="P512" s="277"/>
      <c r="Q512" s="277" t="e">
        <f t="shared" si="36"/>
        <v>#DIV/0!</v>
      </c>
      <c r="R512" s="228" t="e">
        <f t="shared" si="37"/>
        <v>#DIV/0!</v>
      </c>
      <c r="S512" s="229" t="e">
        <f t="shared" si="35"/>
        <v>#DIV/0!</v>
      </c>
      <c r="T512" s="311"/>
    </row>
    <row r="513" spans="1:20" s="312" customFormat="1" ht="32.1" customHeight="1">
      <c r="A513" s="514" t="s">
        <v>3890</v>
      </c>
      <c r="B513" s="515" t="s">
        <v>3913</v>
      </c>
      <c r="C513" s="515" t="s">
        <v>3914</v>
      </c>
      <c r="D513" s="329">
        <v>189</v>
      </c>
      <c r="E513" s="277"/>
      <c r="F513" s="277"/>
      <c r="G513" s="277"/>
      <c r="H513" s="277"/>
      <c r="I513" s="277"/>
      <c r="J513" s="277"/>
      <c r="K513" s="277"/>
      <c r="L513" s="277"/>
      <c r="M513" s="277"/>
      <c r="N513" s="277"/>
      <c r="O513" s="277"/>
      <c r="P513" s="277"/>
      <c r="Q513" s="277" t="e">
        <f t="shared" si="36"/>
        <v>#DIV/0!</v>
      </c>
      <c r="R513" s="228" t="e">
        <f t="shared" si="37"/>
        <v>#DIV/0!</v>
      </c>
      <c r="S513" s="229" t="e">
        <f t="shared" ref="S513:S575" si="38">IF(Q513&lt;5,"Sin Riesgo",IF(Q513 &lt;=14,"Bajo",IF(Q513&lt;=35,"Medio",IF(Q513&lt;=80,"Alto","Inviable Sanitariamente"))))</f>
        <v>#DIV/0!</v>
      </c>
      <c r="T513" s="311"/>
    </row>
    <row r="514" spans="1:20" s="312" customFormat="1" ht="32.1" customHeight="1">
      <c r="A514" s="514" t="s">
        <v>3890</v>
      </c>
      <c r="B514" s="515" t="s">
        <v>3915</v>
      </c>
      <c r="C514" s="515" t="s">
        <v>3916</v>
      </c>
      <c r="D514" s="329">
        <v>82</v>
      </c>
      <c r="E514" s="277"/>
      <c r="F514" s="277"/>
      <c r="G514" s="277"/>
      <c r="H514" s="277"/>
      <c r="I514" s="277"/>
      <c r="J514" s="277"/>
      <c r="K514" s="277"/>
      <c r="L514" s="277"/>
      <c r="M514" s="277"/>
      <c r="N514" s="277"/>
      <c r="O514" s="277">
        <v>0</v>
      </c>
      <c r="P514" s="277"/>
      <c r="Q514" s="277">
        <f t="shared" ref="Q514:Q576" si="39">AVERAGE(E514:P514)</f>
        <v>0</v>
      </c>
      <c r="R514" s="228" t="str">
        <f t="shared" si="37"/>
        <v>SI</v>
      </c>
      <c r="S514" s="229" t="str">
        <f t="shared" si="38"/>
        <v>Sin Riesgo</v>
      </c>
      <c r="T514" s="311"/>
    </row>
    <row r="515" spans="1:20" s="312" customFormat="1" ht="32.1" customHeight="1">
      <c r="A515" s="514" t="s">
        <v>3890</v>
      </c>
      <c r="B515" s="515" t="s">
        <v>3917</v>
      </c>
      <c r="C515" s="515" t="s">
        <v>3918</v>
      </c>
      <c r="D515" s="329">
        <v>113</v>
      </c>
      <c r="E515" s="277"/>
      <c r="F515" s="277"/>
      <c r="G515" s="277"/>
      <c r="H515" s="277"/>
      <c r="I515" s="277"/>
      <c r="J515" s="277"/>
      <c r="K515" s="277"/>
      <c r="L515" s="277"/>
      <c r="M515" s="277"/>
      <c r="N515" s="277"/>
      <c r="O515" s="277"/>
      <c r="P515" s="277"/>
      <c r="Q515" s="277" t="e">
        <f t="shared" si="39"/>
        <v>#DIV/0!</v>
      </c>
      <c r="R515" s="228" t="e">
        <f t="shared" si="37"/>
        <v>#DIV/0!</v>
      </c>
      <c r="S515" s="229" t="e">
        <f t="shared" si="38"/>
        <v>#DIV/0!</v>
      </c>
      <c r="T515" s="311"/>
    </row>
    <row r="516" spans="1:20" s="312" customFormat="1" ht="32.1" customHeight="1">
      <c r="A516" s="514" t="s">
        <v>3890</v>
      </c>
      <c r="B516" s="515" t="s">
        <v>3919</v>
      </c>
      <c r="C516" s="515" t="s">
        <v>3920</v>
      </c>
      <c r="D516" s="329">
        <v>150</v>
      </c>
      <c r="E516" s="277"/>
      <c r="F516" s="277"/>
      <c r="G516" s="277"/>
      <c r="H516" s="277">
        <v>0</v>
      </c>
      <c r="I516" s="277"/>
      <c r="J516" s="277"/>
      <c r="K516" s="277"/>
      <c r="L516" s="277"/>
      <c r="M516" s="277"/>
      <c r="N516" s="277"/>
      <c r="O516" s="277"/>
      <c r="P516" s="277"/>
      <c r="Q516" s="277">
        <f t="shared" si="39"/>
        <v>0</v>
      </c>
      <c r="R516" s="228" t="str">
        <f t="shared" si="37"/>
        <v>SI</v>
      </c>
      <c r="S516" s="229" t="str">
        <f t="shared" si="38"/>
        <v>Sin Riesgo</v>
      </c>
      <c r="T516" s="311"/>
    </row>
    <row r="517" spans="1:20" s="312" customFormat="1" ht="32.1" customHeight="1">
      <c r="A517" s="514" t="s">
        <v>3890</v>
      </c>
      <c r="B517" s="515" t="s">
        <v>3921</v>
      </c>
      <c r="C517" s="515" t="s">
        <v>3922</v>
      </c>
      <c r="D517" s="329">
        <v>158</v>
      </c>
      <c r="E517" s="277"/>
      <c r="F517" s="277"/>
      <c r="G517" s="277"/>
      <c r="H517" s="277">
        <v>0</v>
      </c>
      <c r="I517" s="277"/>
      <c r="J517" s="277"/>
      <c r="K517" s="277"/>
      <c r="L517" s="277"/>
      <c r="M517" s="277"/>
      <c r="N517" s="277"/>
      <c r="O517" s="277"/>
      <c r="P517" s="277"/>
      <c r="Q517" s="277">
        <f t="shared" si="39"/>
        <v>0</v>
      </c>
      <c r="R517" s="228" t="str">
        <f t="shared" si="37"/>
        <v>SI</v>
      </c>
      <c r="S517" s="229" t="str">
        <f t="shared" si="38"/>
        <v>Sin Riesgo</v>
      </c>
      <c r="T517" s="311"/>
    </row>
    <row r="518" spans="1:20" s="312" customFormat="1" ht="32.1" customHeight="1">
      <c r="A518" s="514" t="s">
        <v>3890</v>
      </c>
      <c r="B518" s="515" t="s">
        <v>3923</v>
      </c>
      <c r="C518" s="515" t="s">
        <v>3924</v>
      </c>
      <c r="D518" s="329">
        <v>56</v>
      </c>
      <c r="E518" s="277"/>
      <c r="F518" s="277"/>
      <c r="G518" s="277"/>
      <c r="H518" s="277"/>
      <c r="I518" s="277"/>
      <c r="J518" s="277"/>
      <c r="K518" s="277"/>
      <c r="L518" s="277"/>
      <c r="M518" s="277"/>
      <c r="N518" s="277"/>
      <c r="O518" s="277"/>
      <c r="P518" s="277"/>
      <c r="Q518" s="277" t="e">
        <f t="shared" si="39"/>
        <v>#DIV/0!</v>
      </c>
      <c r="R518" s="228" t="e">
        <f t="shared" si="37"/>
        <v>#DIV/0!</v>
      </c>
      <c r="S518" s="229" t="e">
        <f t="shared" si="38"/>
        <v>#DIV/0!</v>
      </c>
      <c r="T518" s="311"/>
    </row>
    <row r="519" spans="1:20" s="312" customFormat="1" ht="32.1" customHeight="1">
      <c r="A519" s="514" t="s">
        <v>3890</v>
      </c>
      <c r="B519" s="515" t="s">
        <v>3925</v>
      </c>
      <c r="C519" s="515" t="s">
        <v>3926</v>
      </c>
      <c r="D519" s="329">
        <v>68</v>
      </c>
      <c r="E519" s="277"/>
      <c r="F519" s="277"/>
      <c r="G519" s="277"/>
      <c r="H519" s="277"/>
      <c r="I519" s="277"/>
      <c r="J519" s="277"/>
      <c r="K519" s="277"/>
      <c r="L519" s="277"/>
      <c r="M519" s="277"/>
      <c r="N519" s="277"/>
      <c r="O519" s="277"/>
      <c r="P519" s="277"/>
      <c r="Q519" s="277" t="e">
        <f t="shared" si="39"/>
        <v>#DIV/0!</v>
      </c>
      <c r="R519" s="228" t="e">
        <f t="shared" si="37"/>
        <v>#DIV/0!</v>
      </c>
      <c r="S519" s="229" t="e">
        <f t="shared" si="38"/>
        <v>#DIV/0!</v>
      </c>
      <c r="T519" s="311"/>
    </row>
    <row r="520" spans="1:20" s="312" customFormat="1" ht="32.1" customHeight="1">
      <c r="A520" s="514" t="s">
        <v>3890</v>
      </c>
      <c r="B520" s="515" t="s">
        <v>3927</v>
      </c>
      <c r="C520" s="515" t="s">
        <v>3928</v>
      </c>
      <c r="D520" s="329">
        <v>229</v>
      </c>
      <c r="E520" s="277"/>
      <c r="F520" s="277"/>
      <c r="G520" s="277">
        <v>2.4</v>
      </c>
      <c r="H520" s="277">
        <v>2.4</v>
      </c>
      <c r="I520" s="277"/>
      <c r="J520" s="277"/>
      <c r="K520" s="277"/>
      <c r="L520" s="277"/>
      <c r="M520" s="277"/>
      <c r="N520" s="277"/>
      <c r="O520" s="277"/>
      <c r="P520" s="277"/>
      <c r="Q520" s="277">
        <f t="shared" si="39"/>
        <v>2.4</v>
      </c>
      <c r="R520" s="228" t="str">
        <f t="shared" si="37"/>
        <v>SI</v>
      </c>
      <c r="S520" s="229" t="str">
        <f t="shared" si="38"/>
        <v>Sin Riesgo</v>
      </c>
      <c r="T520" s="311"/>
    </row>
    <row r="521" spans="1:20" s="312" customFormat="1" ht="32.1" customHeight="1">
      <c r="A521" s="514" t="s">
        <v>3890</v>
      </c>
      <c r="B521" s="515" t="s">
        <v>3929</v>
      </c>
      <c r="C521" s="515" t="s">
        <v>3930</v>
      </c>
      <c r="D521" s="329">
        <v>156</v>
      </c>
      <c r="E521" s="277"/>
      <c r="F521" s="277"/>
      <c r="G521" s="277"/>
      <c r="H521" s="277">
        <v>0</v>
      </c>
      <c r="I521" s="277"/>
      <c r="J521" s="277"/>
      <c r="K521" s="277"/>
      <c r="L521" s="277"/>
      <c r="M521" s="277"/>
      <c r="N521" s="277"/>
      <c r="O521" s="277"/>
      <c r="P521" s="277"/>
      <c r="Q521" s="277">
        <f t="shared" si="39"/>
        <v>0</v>
      </c>
      <c r="R521" s="228" t="str">
        <f t="shared" si="37"/>
        <v>SI</v>
      </c>
      <c r="S521" s="229" t="str">
        <f t="shared" si="38"/>
        <v>Sin Riesgo</v>
      </c>
      <c r="T521" s="311"/>
    </row>
    <row r="522" spans="1:20" s="312" customFormat="1" ht="32.1" customHeight="1">
      <c r="A522" s="514" t="s">
        <v>3890</v>
      </c>
      <c r="B522" s="515" t="s">
        <v>3931</v>
      </c>
      <c r="C522" s="515" t="s">
        <v>3932</v>
      </c>
      <c r="D522" s="329">
        <v>378</v>
      </c>
      <c r="E522" s="277"/>
      <c r="F522" s="277"/>
      <c r="G522" s="277">
        <v>2.4</v>
      </c>
      <c r="H522" s="277">
        <v>0</v>
      </c>
      <c r="I522" s="277"/>
      <c r="J522" s="277"/>
      <c r="K522" s="277"/>
      <c r="L522" s="277"/>
      <c r="M522" s="277"/>
      <c r="N522" s="277">
        <v>0</v>
      </c>
      <c r="O522" s="277"/>
      <c r="P522" s="277"/>
      <c r="Q522" s="277">
        <f t="shared" si="39"/>
        <v>0.79999999999999993</v>
      </c>
      <c r="R522" s="228" t="str">
        <f t="shared" si="37"/>
        <v>SI</v>
      </c>
      <c r="S522" s="229" t="str">
        <f t="shared" si="38"/>
        <v>Sin Riesgo</v>
      </c>
      <c r="T522" s="311"/>
    </row>
    <row r="523" spans="1:20" s="312" customFormat="1" ht="32.1" customHeight="1">
      <c r="A523" s="514" t="s">
        <v>3890</v>
      </c>
      <c r="B523" s="515" t="s">
        <v>3933</v>
      </c>
      <c r="C523" s="515" t="s">
        <v>3934</v>
      </c>
      <c r="D523" s="329">
        <v>153</v>
      </c>
      <c r="E523" s="277"/>
      <c r="F523" s="277"/>
      <c r="G523" s="277"/>
      <c r="H523" s="277">
        <v>26.4</v>
      </c>
      <c r="I523" s="277"/>
      <c r="J523" s="277"/>
      <c r="K523" s="277"/>
      <c r="L523" s="277"/>
      <c r="M523" s="277"/>
      <c r="N523" s="277"/>
      <c r="O523" s="277"/>
      <c r="P523" s="277"/>
      <c r="Q523" s="277">
        <f t="shared" si="39"/>
        <v>26.4</v>
      </c>
      <c r="R523" s="228" t="str">
        <f t="shared" si="37"/>
        <v>NO</v>
      </c>
      <c r="S523" s="229" t="str">
        <f t="shared" si="38"/>
        <v>Medio</v>
      </c>
      <c r="T523" s="311"/>
    </row>
    <row r="524" spans="1:20" s="312" customFormat="1" ht="32.1" customHeight="1">
      <c r="A524" s="514" t="s">
        <v>3890</v>
      </c>
      <c r="B524" s="515" t="s">
        <v>3935</v>
      </c>
      <c r="C524" s="515" t="s">
        <v>3936</v>
      </c>
      <c r="D524" s="329">
        <v>53</v>
      </c>
      <c r="E524" s="277"/>
      <c r="F524" s="277"/>
      <c r="G524" s="277"/>
      <c r="H524" s="277">
        <v>26.4</v>
      </c>
      <c r="I524" s="277"/>
      <c r="J524" s="277"/>
      <c r="K524" s="277"/>
      <c r="L524" s="277"/>
      <c r="M524" s="277"/>
      <c r="N524" s="277"/>
      <c r="O524" s="277"/>
      <c r="P524" s="277"/>
      <c r="Q524" s="277">
        <f t="shared" si="39"/>
        <v>26.4</v>
      </c>
      <c r="R524" s="228" t="str">
        <f t="shared" si="37"/>
        <v>NO</v>
      </c>
      <c r="S524" s="229" t="str">
        <f t="shared" si="38"/>
        <v>Medio</v>
      </c>
      <c r="T524" s="311"/>
    </row>
    <row r="525" spans="1:20" s="312" customFormat="1" ht="32.1" customHeight="1">
      <c r="A525" s="514" t="s">
        <v>3890</v>
      </c>
      <c r="B525" s="515" t="s">
        <v>3937</v>
      </c>
      <c r="C525" s="515" t="s">
        <v>3938</v>
      </c>
      <c r="D525" s="329">
        <v>61</v>
      </c>
      <c r="E525" s="277"/>
      <c r="F525" s="277"/>
      <c r="G525" s="277"/>
      <c r="H525" s="277">
        <v>0</v>
      </c>
      <c r="I525" s="277"/>
      <c r="J525" s="277"/>
      <c r="K525" s="277"/>
      <c r="L525" s="277"/>
      <c r="M525" s="277"/>
      <c r="N525" s="277"/>
      <c r="O525" s="277"/>
      <c r="P525" s="277"/>
      <c r="Q525" s="277">
        <f t="shared" si="39"/>
        <v>0</v>
      </c>
      <c r="R525" s="228" t="str">
        <f t="shared" si="37"/>
        <v>SI</v>
      </c>
      <c r="S525" s="229" t="str">
        <f t="shared" si="38"/>
        <v>Sin Riesgo</v>
      </c>
      <c r="T525" s="311"/>
    </row>
    <row r="526" spans="1:20" s="312" customFormat="1" ht="32.1" customHeight="1">
      <c r="A526" s="514" t="s">
        <v>3890</v>
      </c>
      <c r="B526" s="515" t="s">
        <v>3939</v>
      </c>
      <c r="C526" s="515" t="s">
        <v>3940</v>
      </c>
      <c r="D526" s="329">
        <v>25</v>
      </c>
      <c r="E526" s="277"/>
      <c r="F526" s="277"/>
      <c r="G526" s="277"/>
      <c r="H526" s="277">
        <v>26.4</v>
      </c>
      <c r="I526" s="277"/>
      <c r="J526" s="277"/>
      <c r="K526" s="277"/>
      <c r="L526" s="277"/>
      <c r="M526" s="277"/>
      <c r="N526" s="277"/>
      <c r="O526" s="277"/>
      <c r="P526" s="277"/>
      <c r="Q526" s="277">
        <f t="shared" si="39"/>
        <v>26.4</v>
      </c>
      <c r="R526" s="228" t="str">
        <f t="shared" si="37"/>
        <v>NO</v>
      </c>
      <c r="S526" s="229" t="str">
        <f t="shared" si="38"/>
        <v>Medio</v>
      </c>
      <c r="T526" s="311"/>
    </row>
    <row r="527" spans="1:20" s="312" customFormat="1" ht="32.1" customHeight="1">
      <c r="A527" s="514" t="s">
        <v>3890</v>
      </c>
      <c r="B527" s="515" t="s">
        <v>3941</v>
      </c>
      <c r="C527" s="515" t="s">
        <v>3942</v>
      </c>
      <c r="D527" s="329">
        <v>18</v>
      </c>
      <c r="E527" s="277"/>
      <c r="F527" s="277"/>
      <c r="G527" s="277"/>
      <c r="H527" s="277"/>
      <c r="I527" s="277">
        <v>0</v>
      </c>
      <c r="J527" s="277"/>
      <c r="K527" s="277"/>
      <c r="L527" s="277"/>
      <c r="M527" s="277"/>
      <c r="N527" s="277"/>
      <c r="O527" s="277"/>
      <c r="P527" s="277"/>
      <c r="Q527" s="277">
        <f t="shared" si="39"/>
        <v>0</v>
      </c>
      <c r="R527" s="228" t="str">
        <f t="shared" si="37"/>
        <v>SI</v>
      </c>
      <c r="S527" s="229" t="str">
        <f t="shared" si="38"/>
        <v>Sin Riesgo</v>
      </c>
      <c r="T527" s="311"/>
    </row>
    <row r="528" spans="1:20" s="312" customFormat="1" ht="32.1" customHeight="1">
      <c r="A528" s="514" t="s">
        <v>3890</v>
      </c>
      <c r="B528" s="515" t="s">
        <v>3943</v>
      </c>
      <c r="C528" s="515" t="s">
        <v>3944</v>
      </c>
      <c r="D528" s="329">
        <v>335</v>
      </c>
      <c r="E528" s="277"/>
      <c r="F528" s="277"/>
      <c r="G528" s="277"/>
      <c r="H528" s="277"/>
      <c r="I528" s="277">
        <v>24</v>
      </c>
      <c r="J528" s="277"/>
      <c r="K528" s="277"/>
      <c r="L528" s="277"/>
      <c r="M528" s="277"/>
      <c r="N528" s="277"/>
      <c r="O528" s="277"/>
      <c r="P528" s="277"/>
      <c r="Q528" s="277">
        <f t="shared" si="39"/>
        <v>24</v>
      </c>
      <c r="R528" s="228" t="str">
        <f t="shared" si="37"/>
        <v>NO</v>
      </c>
      <c r="S528" s="229" t="str">
        <f t="shared" si="38"/>
        <v>Medio</v>
      </c>
      <c r="T528" s="311"/>
    </row>
    <row r="529" spans="1:20" s="312" customFormat="1" ht="32.1" customHeight="1">
      <c r="A529" s="514" t="s">
        <v>3890</v>
      </c>
      <c r="B529" s="515" t="s">
        <v>3945</v>
      </c>
      <c r="C529" s="515" t="s">
        <v>3946</v>
      </c>
      <c r="D529" s="329">
        <v>30</v>
      </c>
      <c r="E529" s="277"/>
      <c r="F529" s="277"/>
      <c r="G529" s="277"/>
      <c r="H529" s="277"/>
      <c r="I529" s="277">
        <v>24</v>
      </c>
      <c r="J529" s="277"/>
      <c r="K529" s="277"/>
      <c r="L529" s="277"/>
      <c r="M529" s="277"/>
      <c r="N529" s="277"/>
      <c r="O529" s="277"/>
      <c r="P529" s="277"/>
      <c r="Q529" s="277">
        <f t="shared" si="39"/>
        <v>24</v>
      </c>
      <c r="R529" s="228" t="str">
        <f t="shared" si="37"/>
        <v>NO</v>
      </c>
      <c r="S529" s="229" t="str">
        <f t="shared" si="38"/>
        <v>Medio</v>
      </c>
      <c r="T529" s="311"/>
    </row>
    <row r="530" spans="1:20" s="312" customFormat="1" ht="32.1" customHeight="1">
      <c r="A530" s="514" t="s">
        <v>3890</v>
      </c>
      <c r="B530" s="515" t="s">
        <v>3947</v>
      </c>
      <c r="C530" s="515" t="s">
        <v>3948</v>
      </c>
      <c r="D530" s="329">
        <v>144</v>
      </c>
      <c r="E530" s="277"/>
      <c r="F530" s="277"/>
      <c r="G530" s="277"/>
      <c r="H530" s="277"/>
      <c r="I530" s="277"/>
      <c r="J530" s="277"/>
      <c r="K530" s="277"/>
      <c r="L530" s="277"/>
      <c r="M530" s="277"/>
      <c r="N530" s="277"/>
      <c r="O530" s="277"/>
      <c r="P530" s="277"/>
      <c r="Q530" s="277" t="e">
        <f t="shared" si="39"/>
        <v>#DIV/0!</v>
      </c>
      <c r="R530" s="228" t="e">
        <f t="shared" si="37"/>
        <v>#DIV/0!</v>
      </c>
      <c r="S530" s="229" t="e">
        <f t="shared" si="38"/>
        <v>#DIV/0!</v>
      </c>
      <c r="T530" s="311"/>
    </row>
    <row r="531" spans="1:20" s="312" customFormat="1" ht="32.1" customHeight="1">
      <c r="A531" s="514" t="s">
        <v>3890</v>
      </c>
      <c r="B531" s="515" t="s">
        <v>3949</v>
      </c>
      <c r="C531" s="515" t="s">
        <v>3950</v>
      </c>
      <c r="D531" s="329">
        <v>24</v>
      </c>
      <c r="E531" s="277"/>
      <c r="F531" s="277"/>
      <c r="G531" s="277"/>
      <c r="H531" s="277"/>
      <c r="I531" s="277">
        <v>0</v>
      </c>
      <c r="J531" s="277"/>
      <c r="K531" s="277"/>
      <c r="L531" s="277"/>
      <c r="M531" s="277"/>
      <c r="N531" s="277"/>
      <c r="O531" s="277"/>
      <c r="P531" s="277"/>
      <c r="Q531" s="277">
        <f t="shared" si="39"/>
        <v>0</v>
      </c>
      <c r="R531" s="228" t="str">
        <f t="shared" si="37"/>
        <v>SI</v>
      </c>
      <c r="S531" s="229" t="str">
        <f t="shared" si="38"/>
        <v>Sin Riesgo</v>
      </c>
      <c r="T531" s="311"/>
    </row>
    <row r="532" spans="1:20" s="312" customFormat="1" ht="32.1" customHeight="1">
      <c r="A532" s="514" t="s">
        <v>3890</v>
      </c>
      <c r="B532" s="515" t="s">
        <v>3951</v>
      </c>
      <c r="C532" s="515" t="s">
        <v>3952</v>
      </c>
      <c r="D532" s="329">
        <v>142</v>
      </c>
      <c r="E532" s="277"/>
      <c r="F532" s="277"/>
      <c r="G532" s="277"/>
      <c r="H532" s="277"/>
      <c r="I532" s="277"/>
      <c r="J532" s="277"/>
      <c r="K532" s="277"/>
      <c r="L532" s="277"/>
      <c r="M532" s="277"/>
      <c r="N532" s="277">
        <v>0</v>
      </c>
      <c r="O532" s="277"/>
      <c r="P532" s="277"/>
      <c r="Q532" s="277">
        <f t="shared" si="39"/>
        <v>0</v>
      </c>
      <c r="R532" s="228" t="str">
        <f t="shared" si="37"/>
        <v>SI</v>
      </c>
      <c r="S532" s="229" t="str">
        <f t="shared" si="38"/>
        <v>Sin Riesgo</v>
      </c>
      <c r="T532" s="311"/>
    </row>
    <row r="533" spans="1:20" s="312" customFormat="1" ht="32.1" customHeight="1">
      <c r="A533" s="514" t="s">
        <v>3890</v>
      </c>
      <c r="B533" s="515" t="s">
        <v>3953</v>
      </c>
      <c r="C533" s="515" t="s">
        <v>3954</v>
      </c>
      <c r="D533" s="329">
        <v>99</v>
      </c>
      <c r="E533" s="277"/>
      <c r="F533" s="277"/>
      <c r="G533" s="277"/>
      <c r="H533" s="277"/>
      <c r="I533" s="277"/>
      <c r="J533" s="277"/>
      <c r="K533" s="277"/>
      <c r="L533" s="277"/>
      <c r="M533" s="277"/>
      <c r="N533" s="277"/>
      <c r="O533" s="277"/>
      <c r="P533" s="277"/>
      <c r="Q533" s="277" t="e">
        <f t="shared" si="39"/>
        <v>#DIV/0!</v>
      </c>
      <c r="R533" s="228" t="e">
        <f t="shared" si="37"/>
        <v>#DIV/0!</v>
      </c>
      <c r="S533" s="229" t="e">
        <f t="shared" si="38"/>
        <v>#DIV/0!</v>
      </c>
      <c r="T533" s="311"/>
    </row>
    <row r="534" spans="1:20" s="312" customFormat="1" ht="32.1" customHeight="1">
      <c r="A534" s="514" t="s">
        <v>3890</v>
      </c>
      <c r="B534" s="515" t="s">
        <v>3955</v>
      </c>
      <c r="C534" s="515" t="s">
        <v>3956</v>
      </c>
      <c r="D534" s="329">
        <v>69</v>
      </c>
      <c r="E534" s="277"/>
      <c r="F534" s="277"/>
      <c r="G534" s="277"/>
      <c r="H534" s="277"/>
      <c r="I534" s="277"/>
      <c r="J534" s="277"/>
      <c r="K534" s="277"/>
      <c r="L534" s="277"/>
      <c r="M534" s="277"/>
      <c r="N534" s="277"/>
      <c r="O534" s="277"/>
      <c r="P534" s="277"/>
      <c r="Q534" s="277" t="e">
        <f t="shared" si="39"/>
        <v>#DIV/0!</v>
      </c>
      <c r="R534" s="228" t="e">
        <f t="shared" si="37"/>
        <v>#DIV/0!</v>
      </c>
      <c r="S534" s="229" t="e">
        <f t="shared" si="38"/>
        <v>#DIV/0!</v>
      </c>
      <c r="T534" s="311"/>
    </row>
    <row r="535" spans="1:20" s="312" customFormat="1" ht="32.1" customHeight="1">
      <c r="A535" s="514" t="s">
        <v>3890</v>
      </c>
      <c r="B535" s="515" t="s">
        <v>3957</v>
      </c>
      <c r="C535" s="515" t="s">
        <v>3958</v>
      </c>
      <c r="D535" s="329">
        <v>154</v>
      </c>
      <c r="E535" s="277"/>
      <c r="F535" s="277"/>
      <c r="G535" s="277"/>
      <c r="H535" s="277"/>
      <c r="I535" s="277">
        <v>97.6</v>
      </c>
      <c r="J535" s="277"/>
      <c r="K535" s="277"/>
      <c r="L535" s="277"/>
      <c r="M535" s="277"/>
      <c r="N535" s="277"/>
      <c r="O535" s="277"/>
      <c r="P535" s="277"/>
      <c r="Q535" s="277">
        <f t="shared" si="39"/>
        <v>97.6</v>
      </c>
      <c r="R535" s="228" t="str">
        <f t="shared" si="37"/>
        <v>NO</v>
      </c>
      <c r="S535" s="229" t="str">
        <f t="shared" si="38"/>
        <v>Inviable Sanitariamente</v>
      </c>
      <c r="T535" s="311"/>
    </row>
    <row r="536" spans="1:20" s="312" customFormat="1" ht="32.1" customHeight="1">
      <c r="A536" s="514" t="s">
        <v>3890</v>
      </c>
      <c r="B536" s="515" t="s">
        <v>3959</v>
      </c>
      <c r="C536" s="515" t="s">
        <v>3960</v>
      </c>
      <c r="D536" s="329">
        <v>142</v>
      </c>
      <c r="E536" s="277"/>
      <c r="F536" s="277"/>
      <c r="G536" s="277"/>
      <c r="H536" s="277"/>
      <c r="I536" s="277"/>
      <c r="J536" s="277"/>
      <c r="K536" s="277"/>
      <c r="L536" s="277"/>
      <c r="M536" s="277"/>
      <c r="N536" s="277"/>
      <c r="O536" s="277"/>
      <c r="P536" s="277"/>
      <c r="Q536" s="277" t="e">
        <f t="shared" si="39"/>
        <v>#DIV/0!</v>
      </c>
      <c r="R536" s="228" t="e">
        <f t="shared" si="37"/>
        <v>#DIV/0!</v>
      </c>
      <c r="S536" s="229" t="e">
        <f t="shared" si="38"/>
        <v>#DIV/0!</v>
      </c>
      <c r="T536" s="311"/>
    </row>
    <row r="537" spans="1:20" s="312" customFormat="1" ht="32.1" customHeight="1">
      <c r="A537" s="514" t="s">
        <v>3890</v>
      </c>
      <c r="B537" s="515" t="s">
        <v>3961</v>
      </c>
      <c r="C537" s="515" t="s">
        <v>3962</v>
      </c>
      <c r="D537" s="329">
        <v>83</v>
      </c>
      <c r="E537" s="277"/>
      <c r="F537" s="277"/>
      <c r="G537" s="277"/>
      <c r="H537" s="277"/>
      <c r="I537" s="277"/>
      <c r="J537" s="277"/>
      <c r="K537" s="277"/>
      <c r="L537" s="277"/>
      <c r="M537" s="277"/>
      <c r="N537" s="277"/>
      <c r="O537" s="277"/>
      <c r="P537" s="277"/>
      <c r="Q537" s="277" t="e">
        <f t="shared" si="39"/>
        <v>#DIV/0!</v>
      </c>
      <c r="R537" s="228" t="e">
        <f t="shared" si="37"/>
        <v>#DIV/0!</v>
      </c>
      <c r="S537" s="229" t="e">
        <f t="shared" si="38"/>
        <v>#DIV/0!</v>
      </c>
      <c r="T537" s="311"/>
    </row>
    <row r="538" spans="1:20" s="312" customFormat="1" ht="32.1" customHeight="1">
      <c r="A538" s="514" t="s">
        <v>3890</v>
      </c>
      <c r="B538" s="515" t="s">
        <v>3963</v>
      </c>
      <c r="C538" s="515" t="s">
        <v>3964</v>
      </c>
      <c r="D538" s="329">
        <v>190</v>
      </c>
      <c r="E538" s="277"/>
      <c r="F538" s="277"/>
      <c r="G538" s="277"/>
      <c r="H538" s="277">
        <v>36</v>
      </c>
      <c r="I538" s="277"/>
      <c r="J538" s="277"/>
      <c r="K538" s="277"/>
      <c r="L538" s="277"/>
      <c r="M538" s="277"/>
      <c r="N538" s="277"/>
      <c r="O538" s="277"/>
      <c r="P538" s="277"/>
      <c r="Q538" s="277">
        <f t="shared" si="39"/>
        <v>36</v>
      </c>
      <c r="R538" s="228" t="str">
        <f t="shared" si="37"/>
        <v>NO</v>
      </c>
      <c r="S538" s="229" t="str">
        <f t="shared" si="38"/>
        <v>Alto</v>
      </c>
      <c r="T538" s="311"/>
    </row>
    <row r="539" spans="1:20" s="312" customFormat="1" ht="32.1" customHeight="1">
      <c r="A539" s="514" t="s">
        <v>3890</v>
      </c>
      <c r="B539" s="515" t="s">
        <v>3965</v>
      </c>
      <c r="C539" s="515" t="s">
        <v>3966</v>
      </c>
      <c r="D539" s="329">
        <v>217</v>
      </c>
      <c r="E539" s="277"/>
      <c r="F539" s="277"/>
      <c r="G539" s="277"/>
      <c r="H539" s="277">
        <v>2.4</v>
      </c>
      <c r="I539" s="277"/>
      <c r="J539" s="277"/>
      <c r="K539" s="277"/>
      <c r="L539" s="277"/>
      <c r="M539" s="277"/>
      <c r="N539" s="277"/>
      <c r="O539" s="277"/>
      <c r="P539" s="277"/>
      <c r="Q539" s="277">
        <f t="shared" si="39"/>
        <v>2.4</v>
      </c>
      <c r="R539" s="228" t="str">
        <f t="shared" si="37"/>
        <v>SI</v>
      </c>
      <c r="S539" s="229" t="str">
        <f t="shared" si="38"/>
        <v>Sin Riesgo</v>
      </c>
      <c r="T539" s="311"/>
    </row>
    <row r="540" spans="1:20" s="312" customFormat="1" ht="32.1" customHeight="1">
      <c r="A540" s="514" t="s">
        <v>3890</v>
      </c>
      <c r="B540" s="515" t="s">
        <v>3967</v>
      </c>
      <c r="C540" s="515" t="s">
        <v>3968</v>
      </c>
      <c r="D540" s="329">
        <v>51</v>
      </c>
      <c r="E540" s="277"/>
      <c r="F540" s="277"/>
      <c r="G540" s="277"/>
      <c r="H540" s="277"/>
      <c r="I540" s="277"/>
      <c r="J540" s="277"/>
      <c r="K540" s="277"/>
      <c r="L540" s="277"/>
      <c r="M540" s="277"/>
      <c r="N540" s="277"/>
      <c r="O540" s="277"/>
      <c r="P540" s="277"/>
      <c r="Q540" s="277" t="e">
        <f t="shared" si="39"/>
        <v>#DIV/0!</v>
      </c>
      <c r="R540" s="228" t="e">
        <f t="shared" si="37"/>
        <v>#DIV/0!</v>
      </c>
      <c r="S540" s="229" t="e">
        <f t="shared" si="38"/>
        <v>#DIV/0!</v>
      </c>
      <c r="T540" s="311"/>
    </row>
    <row r="541" spans="1:20" s="312" customFormat="1" ht="32.1" customHeight="1">
      <c r="A541" s="514" t="s">
        <v>3890</v>
      </c>
      <c r="B541" s="515" t="s">
        <v>3969</v>
      </c>
      <c r="C541" s="515" t="s">
        <v>3970</v>
      </c>
      <c r="D541" s="329">
        <v>40</v>
      </c>
      <c r="E541" s="277"/>
      <c r="F541" s="277"/>
      <c r="G541" s="277"/>
      <c r="H541" s="277"/>
      <c r="I541" s="277"/>
      <c r="J541" s="277"/>
      <c r="K541" s="277"/>
      <c r="L541" s="277"/>
      <c r="M541" s="277"/>
      <c r="N541" s="277">
        <v>0</v>
      </c>
      <c r="O541" s="277"/>
      <c r="P541" s="277"/>
      <c r="Q541" s="277">
        <f t="shared" si="39"/>
        <v>0</v>
      </c>
      <c r="R541" s="228" t="str">
        <f t="shared" si="37"/>
        <v>SI</v>
      </c>
      <c r="S541" s="229" t="str">
        <f t="shared" si="38"/>
        <v>Sin Riesgo</v>
      </c>
      <c r="T541" s="311"/>
    </row>
    <row r="542" spans="1:20" s="312" customFormat="1" ht="32.1" customHeight="1">
      <c r="A542" s="514" t="s">
        <v>3890</v>
      </c>
      <c r="B542" s="515" t="s">
        <v>3971</v>
      </c>
      <c r="C542" s="515" t="s">
        <v>3972</v>
      </c>
      <c r="D542" s="329">
        <v>38</v>
      </c>
      <c r="E542" s="277"/>
      <c r="F542" s="277"/>
      <c r="G542" s="277"/>
      <c r="H542" s="277"/>
      <c r="I542" s="277"/>
      <c r="J542" s="277"/>
      <c r="K542" s="277"/>
      <c r="L542" s="277"/>
      <c r="M542" s="277"/>
      <c r="N542" s="277"/>
      <c r="O542" s="277"/>
      <c r="P542" s="277"/>
      <c r="Q542" s="277" t="e">
        <f t="shared" si="39"/>
        <v>#DIV/0!</v>
      </c>
      <c r="R542" s="228" t="e">
        <f t="shared" si="37"/>
        <v>#DIV/0!</v>
      </c>
      <c r="S542" s="229" t="e">
        <f t="shared" si="38"/>
        <v>#DIV/0!</v>
      </c>
      <c r="T542" s="311"/>
    </row>
    <row r="543" spans="1:20" s="312" customFormat="1" ht="32.1" customHeight="1">
      <c r="A543" s="514" t="s">
        <v>3890</v>
      </c>
      <c r="B543" s="515" t="s">
        <v>3973</v>
      </c>
      <c r="C543" s="515" t="s">
        <v>3974</v>
      </c>
      <c r="D543" s="329">
        <v>155</v>
      </c>
      <c r="E543" s="277"/>
      <c r="F543" s="277"/>
      <c r="G543" s="277"/>
      <c r="H543" s="277"/>
      <c r="I543" s="277"/>
      <c r="J543" s="277"/>
      <c r="K543" s="277"/>
      <c r="L543" s="277"/>
      <c r="M543" s="277"/>
      <c r="N543" s="277"/>
      <c r="O543" s="277"/>
      <c r="P543" s="277"/>
      <c r="Q543" s="277" t="e">
        <f t="shared" si="39"/>
        <v>#DIV/0!</v>
      </c>
      <c r="R543" s="228" t="e">
        <f t="shared" si="37"/>
        <v>#DIV/0!</v>
      </c>
      <c r="S543" s="229" t="e">
        <f t="shared" si="38"/>
        <v>#DIV/0!</v>
      </c>
      <c r="T543" s="311"/>
    </row>
    <row r="544" spans="1:20" s="312" customFormat="1" ht="32.1" customHeight="1">
      <c r="A544" s="514" t="s">
        <v>3890</v>
      </c>
      <c r="B544" s="515" t="s">
        <v>3975</v>
      </c>
      <c r="C544" s="515" t="s">
        <v>3976</v>
      </c>
      <c r="D544" s="329">
        <v>180</v>
      </c>
      <c r="E544" s="277"/>
      <c r="F544" s="277"/>
      <c r="G544" s="277"/>
      <c r="H544" s="277"/>
      <c r="I544" s="277"/>
      <c r="J544" s="277"/>
      <c r="K544" s="277"/>
      <c r="L544" s="277"/>
      <c r="M544" s="277"/>
      <c r="N544" s="277"/>
      <c r="O544" s="277"/>
      <c r="P544" s="277"/>
      <c r="Q544" s="277" t="e">
        <f t="shared" si="39"/>
        <v>#DIV/0!</v>
      </c>
      <c r="R544" s="228" t="e">
        <f t="shared" si="37"/>
        <v>#DIV/0!</v>
      </c>
      <c r="S544" s="229" t="e">
        <f t="shared" si="38"/>
        <v>#DIV/0!</v>
      </c>
      <c r="T544" s="311"/>
    </row>
    <row r="545" spans="1:20" s="312" customFormat="1" ht="32.1" customHeight="1">
      <c r="A545" s="514" t="s">
        <v>3890</v>
      </c>
      <c r="B545" s="515" t="s">
        <v>3977</v>
      </c>
      <c r="C545" s="515" t="s">
        <v>3978</v>
      </c>
      <c r="D545" s="329">
        <v>93</v>
      </c>
      <c r="E545" s="277"/>
      <c r="F545" s="277"/>
      <c r="G545" s="277"/>
      <c r="H545" s="277"/>
      <c r="I545" s="277"/>
      <c r="J545" s="277"/>
      <c r="K545" s="277"/>
      <c r="L545" s="277"/>
      <c r="M545" s="277"/>
      <c r="N545" s="277"/>
      <c r="O545" s="277"/>
      <c r="P545" s="277"/>
      <c r="Q545" s="277" t="e">
        <f t="shared" si="39"/>
        <v>#DIV/0!</v>
      </c>
      <c r="R545" s="228" t="e">
        <f t="shared" si="37"/>
        <v>#DIV/0!</v>
      </c>
      <c r="S545" s="229" t="e">
        <f t="shared" si="38"/>
        <v>#DIV/0!</v>
      </c>
      <c r="T545" s="311"/>
    </row>
    <row r="546" spans="1:20" s="312" customFormat="1" ht="32.1" customHeight="1">
      <c r="A546" s="514" t="s">
        <v>3890</v>
      </c>
      <c r="B546" s="515" t="s">
        <v>3979</v>
      </c>
      <c r="C546" s="515" t="s">
        <v>3980</v>
      </c>
      <c r="D546" s="330">
        <v>34</v>
      </c>
      <c r="E546" s="277"/>
      <c r="F546" s="277"/>
      <c r="G546" s="277"/>
      <c r="H546" s="277"/>
      <c r="I546" s="277"/>
      <c r="J546" s="277"/>
      <c r="K546" s="277"/>
      <c r="L546" s="277"/>
      <c r="M546" s="277"/>
      <c r="N546" s="277"/>
      <c r="O546" s="277"/>
      <c r="P546" s="277"/>
      <c r="Q546" s="277" t="e">
        <f t="shared" si="39"/>
        <v>#DIV/0!</v>
      </c>
      <c r="R546" s="228" t="e">
        <f t="shared" si="37"/>
        <v>#DIV/0!</v>
      </c>
      <c r="S546" s="229" t="e">
        <f t="shared" si="38"/>
        <v>#DIV/0!</v>
      </c>
      <c r="T546" s="311"/>
    </row>
    <row r="547" spans="1:20" s="312" customFormat="1" ht="32.1" customHeight="1">
      <c r="A547" s="514" t="s">
        <v>3890</v>
      </c>
      <c r="B547" s="515" t="s">
        <v>3981</v>
      </c>
      <c r="C547" s="515" t="s">
        <v>3982</v>
      </c>
      <c r="D547" s="329">
        <v>37</v>
      </c>
      <c r="E547" s="277"/>
      <c r="F547" s="277"/>
      <c r="G547" s="277"/>
      <c r="H547" s="277"/>
      <c r="I547" s="277"/>
      <c r="J547" s="277"/>
      <c r="K547" s="277"/>
      <c r="L547" s="277"/>
      <c r="M547" s="277"/>
      <c r="N547" s="277"/>
      <c r="O547" s="277"/>
      <c r="P547" s="277"/>
      <c r="Q547" s="277" t="e">
        <f t="shared" si="39"/>
        <v>#DIV/0!</v>
      </c>
      <c r="R547" s="228" t="e">
        <f t="shared" si="37"/>
        <v>#DIV/0!</v>
      </c>
      <c r="S547" s="229" t="e">
        <f t="shared" si="38"/>
        <v>#DIV/0!</v>
      </c>
      <c r="T547" s="311"/>
    </row>
    <row r="548" spans="1:20" s="312" customFormat="1" ht="32.1" customHeight="1">
      <c r="A548" s="514" t="s">
        <v>3890</v>
      </c>
      <c r="B548" s="515" t="s">
        <v>3983</v>
      </c>
      <c r="C548" s="515" t="s">
        <v>3984</v>
      </c>
      <c r="D548" s="329">
        <v>15</v>
      </c>
      <c r="E548" s="277"/>
      <c r="F548" s="277"/>
      <c r="G548" s="277"/>
      <c r="H548" s="277"/>
      <c r="I548" s="277"/>
      <c r="J548" s="277"/>
      <c r="K548" s="277"/>
      <c r="L548" s="277"/>
      <c r="M548" s="277"/>
      <c r="N548" s="277"/>
      <c r="O548" s="277"/>
      <c r="P548" s="277"/>
      <c r="Q548" s="277" t="e">
        <f t="shared" si="39"/>
        <v>#DIV/0!</v>
      </c>
      <c r="R548" s="228" t="e">
        <f t="shared" si="37"/>
        <v>#DIV/0!</v>
      </c>
      <c r="S548" s="229" t="e">
        <f t="shared" si="38"/>
        <v>#DIV/0!</v>
      </c>
      <c r="T548" s="311"/>
    </row>
    <row r="549" spans="1:20" s="312" customFormat="1" ht="32.1" customHeight="1">
      <c r="A549" s="514" t="s">
        <v>3890</v>
      </c>
      <c r="B549" s="515" t="s">
        <v>3985</v>
      </c>
      <c r="C549" s="515" t="s">
        <v>3986</v>
      </c>
      <c r="D549" s="329">
        <v>70</v>
      </c>
      <c r="E549" s="277"/>
      <c r="F549" s="277"/>
      <c r="G549" s="277"/>
      <c r="H549" s="277"/>
      <c r="I549" s="277"/>
      <c r="J549" s="277"/>
      <c r="K549" s="277"/>
      <c r="L549" s="277"/>
      <c r="M549" s="277"/>
      <c r="N549" s="277"/>
      <c r="O549" s="277"/>
      <c r="P549" s="277"/>
      <c r="Q549" s="277" t="e">
        <f t="shared" si="39"/>
        <v>#DIV/0!</v>
      </c>
      <c r="R549" s="228" t="e">
        <f t="shared" si="37"/>
        <v>#DIV/0!</v>
      </c>
      <c r="S549" s="229" t="e">
        <f t="shared" si="38"/>
        <v>#DIV/0!</v>
      </c>
      <c r="T549" s="311"/>
    </row>
    <row r="550" spans="1:20" s="312" customFormat="1" ht="32.1" customHeight="1">
      <c r="A550" s="514" t="s">
        <v>3890</v>
      </c>
      <c r="B550" s="515" t="s">
        <v>3987</v>
      </c>
      <c r="C550" s="515" t="s">
        <v>3988</v>
      </c>
      <c r="D550" s="329">
        <v>41</v>
      </c>
      <c r="E550" s="277"/>
      <c r="F550" s="277"/>
      <c r="G550" s="277"/>
      <c r="H550" s="277"/>
      <c r="I550" s="277"/>
      <c r="J550" s="277"/>
      <c r="K550" s="277"/>
      <c r="L550" s="277"/>
      <c r="M550" s="277"/>
      <c r="N550" s="277"/>
      <c r="O550" s="277"/>
      <c r="P550" s="277"/>
      <c r="Q550" s="277" t="e">
        <f t="shared" si="39"/>
        <v>#DIV/0!</v>
      </c>
      <c r="R550" s="228" t="e">
        <f t="shared" si="37"/>
        <v>#DIV/0!</v>
      </c>
      <c r="S550" s="229" t="e">
        <f t="shared" si="38"/>
        <v>#DIV/0!</v>
      </c>
      <c r="T550" s="311"/>
    </row>
    <row r="551" spans="1:20" s="312" customFormat="1" ht="32.1" customHeight="1">
      <c r="A551" s="514" t="s">
        <v>3890</v>
      </c>
      <c r="B551" s="515" t="s">
        <v>3989</v>
      </c>
      <c r="C551" s="515" t="s">
        <v>3990</v>
      </c>
      <c r="D551" s="329">
        <v>107</v>
      </c>
      <c r="E551" s="277"/>
      <c r="F551" s="277"/>
      <c r="G551" s="277"/>
      <c r="H551" s="277"/>
      <c r="I551" s="277"/>
      <c r="J551" s="277"/>
      <c r="K551" s="277"/>
      <c r="L551" s="277"/>
      <c r="M551" s="277"/>
      <c r="N551" s="277"/>
      <c r="O551" s="277"/>
      <c r="P551" s="277"/>
      <c r="Q551" s="277" t="e">
        <f t="shared" si="39"/>
        <v>#DIV/0!</v>
      </c>
      <c r="R551" s="228" t="e">
        <f t="shared" si="37"/>
        <v>#DIV/0!</v>
      </c>
      <c r="S551" s="229" t="e">
        <f t="shared" si="38"/>
        <v>#DIV/0!</v>
      </c>
      <c r="T551" s="311"/>
    </row>
    <row r="552" spans="1:20" s="312" customFormat="1" ht="32.1" customHeight="1">
      <c r="A552" s="514" t="s">
        <v>3890</v>
      </c>
      <c r="B552" s="515" t="s">
        <v>3991</v>
      </c>
      <c r="C552" s="515" t="s">
        <v>3992</v>
      </c>
      <c r="D552" s="329">
        <v>149</v>
      </c>
      <c r="E552" s="277"/>
      <c r="F552" s="277">
        <v>0</v>
      </c>
      <c r="G552" s="277"/>
      <c r="H552" s="277"/>
      <c r="I552" s="277"/>
      <c r="J552" s="277"/>
      <c r="K552" s="277"/>
      <c r="L552" s="277"/>
      <c r="M552" s="277"/>
      <c r="N552" s="277"/>
      <c r="O552" s="277"/>
      <c r="P552" s="277"/>
      <c r="Q552" s="277">
        <f t="shared" si="39"/>
        <v>0</v>
      </c>
      <c r="R552" s="228" t="str">
        <f t="shared" si="37"/>
        <v>SI</v>
      </c>
      <c r="S552" s="229" t="str">
        <f t="shared" si="38"/>
        <v>Sin Riesgo</v>
      </c>
      <c r="T552" s="311"/>
    </row>
    <row r="553" spans="1:20" s="312" customFormat="1" ht="32.1" customHeight="1">
      <c r="A553" s="514" t="s">
        <v>3890</v>
      </c>
      <c r="B553" s="515" t="s">
        <v>3993</v>
      </c>
      <c r="C553" s="515" t="s">
        <v>3994</v>
      </c>
      <c r="D553" s="329">
        <v>232</v>
      </c>
      <c r="E553" s="277"/>
      <c r="F553" s="277"/>
      <c r="G553" s="277"/>
      <c r="H553" s="277"/>
      <c r="I553" s="277"/>
      <c r="J553" s="277"/>
      <c r="K553" s="277"/>
      <c r="L553" s="277"/>
      <c r="M553" s="277"/>
      <c r="N553" s="277"/>
      <c r="O553" s="277"/>
      <c r="P553" s="277"/>
      <c r="Q553" s="277" t="e">
        <f t="shared" si="39"/>
        <v>#DIV/0!</v>
      </c>
      <c r="R553" s="228" t="e">
        <f t="shared" si="37"/>
        <v>#DIV/0!</v>
      </c>
      <c r="S553" s="229" t="e">
        <f t="shared" si="38"/>
        <v>#DIV/0!</v>
      </c>
      <c r="T553" s="311"/>
    </row>
    <row r="554" spans="1:20" s="312" customFormat="1" ht="32.1" customHeight="1">
      <c r="A554" s="514" t="s">
        <v>3890</v>
      </c>
      <c r="B554" s="515" t="s">
        <v>3995</v>
      </c>
      <c r="C554" s="515" t="s">
        <v>3996</v>
      </c>
      <c r="D554" s="329">
        <v>56</v>
      </c>
      <c r="E554" s="277"/>
      <c r="F554" s="277"/>
      <c r="G554" s="277"/>
      <c r="H554" s="277"/>
      <c r="I554" s="277"/>
      <c r="J554" s="277"/>
      <c r="K554" s="277"/>
      <c r="L554" s="277"/>
      <c r="M554" s="277"/>
      <c r="N554" s="277"/>
      <c r="O554" s="277"/>
      <c r="P554" s="277"/>
      <c r="Q554" s="277" t="e">
        <f t="shared" si="39"/>
        <v>#DIV/0!</v>
      </c>
      <c r="R554" s="228" t="e">
        <f t="shared" si="37"/>
        <v>#DIV/0!</v>
      </c>
      <c r="S554" s="229" t="e">
        <f t="shared" si="38"/>
        <v>#DIV/0!</v>
      </c>
      <c r="T554" s="311"/>
    </row>
    <row r="555" spans="1:20" s="312" customFormat="1" ht="32.1" customHeight="1">
      <c r="A555" s="514" t="s">
        <v>3890</v>
      </c>
      <c r="B555" s="515" t="s">
        <v>3997</v>
      </c>
      <c r="C555" s="515" t="s">
        <v>3998</v>
      </c>
      <c r="D555" s="329">
        <v>68</v>
      </c>
      <c r="E555" s="277"/>
      <c r="F555" s="277"/>
      <c r="G555" s="277"/>
      <c r="H555" s="277"/>
      <c r="I555" s="277"/>
      <c r="J555" s="277"/>
      <c r="K555" s="277"/>
      <c r="L555" s="277"/>
      <c r="M555" s="277"/>
      <c r="N555" s="277"/>
      <c r="O555" s="277"/>
      <c r="P555" s="277"/>
      <c r="Q555" s="277" t="e">
        <f t="shared" si="39"/>
        <v>#DIV/0!</v>
      </c>
      <c r="R555" s="228" t="e">
        <f t="shared" si="37"/>
        <v>#DIV/0!</v>
      </c>
      <c r="S555" s="229" t="e">
        <f t="shared" si="38"/>
        <v>#DIV/0!</v>
      </c>
      <c r="T555" s="311"/>
    </row>
    <row r="556" spans="1:20" s="312" customFormat="1" ht="32.1" customHeight="1">
      <c r="A556" s="514" t="s">
        <v>3890</v>
      </c>
      <c r="B556" s="515" t="s">
        <v>3999</v>
      </c>
      <c r="C556" s="515" t="s">
        <v>4000</v>
      </c>
      <c r="D556" s="329">
        <v>86</v>
      </c>
      <c r="E556" s="277"/>
      <c r="F556" s="277"/>
      <c r="G556" s="277"/>
      <c r="H556" s="277"/>
      <c r="I556" s="277"/>
      <c r="J556" s="277"/>
      <c r="K556" s="277"/>
      <c r="L556" s="277"/>
      <c r="M556" s="277"/>
      <c r="N556" s="277"/>
      <c r="O556" s="277"/>
      <c r="P556" s="277"/>
      <c r="Q556" s="277" t="e">
        <f t="shared" si="39"/>
        <v>#DIV/0!</v>
      </c>
      <c r="R556" s="228" t="e">
        <f t="shared" si="37"/>
        <v>#DIV/0!</v>
      </c>
      <c r="S556" s="229" t="e">
        <f t="shared" si="38"/>
        <v>#DIV/0!</v>
      </c>
      <c r="T556" s="311"/>
    </row>
    <row r="557" spans="1:20" s="312" customFormat="1" ht="32.1" customHeight="1">
      <c r="A557" s="514" t="s">
        <v>4001</v>
      </c>
      <c r="B557" s="515" t="s">
        <v>4002</v>
      </c>
      <c r="C557" s="515" t="s">
        <v>4003</v>
      </c>
      <c r="D557" s="464">
        <v>1037</v>
      </c>
      <c r="E557" s="277"/>
      <c r="F557" s="277"/>
      <c r="G557" s="277"/>
      <c r="H557" s="277"/>
      <c r="I557" s="277"/>
      <c r="J557" s="277"/>
      <c r="K557" s="277"/>
      <c r="L557" s="277"/>
      <c r="M557" s="277"/>
      <c r="N557" s="277">
        <v>0</v>
      </c>
      <c r="O557" s="277"/>
      <c r="P557" s="277"/>
      <c r="Q557" s="277">
        <f t="shared" si="39"/>
        <v>0</v>
      </c>
      <c r="R557" s="227" t="str">
        <f t="shared" ref="R557:R580" si="40">IF(Q557&lt;5,"SI","NO")</f>
        <v>SI</v>
      </c>
      <c r="S557" s="320" t="str">
        <f t="shared" si="38"/>
        <v>Sin Riesgo</v>
      </c>
      <c r="T557" s="311"/>
    </row>
    <row r="558" spans="1:20" s="312" customFormat="1" ht="32.1" customHeight="1">
      <c r="A558" s="514" t="s">
        <v>4001</v>
      </c>
      <c r="B558" s="515" t="s">
        <v>938</v>
      </c>
      <c r="C558" s="515" t="s">
        <v>4004</v>
      </c>
      <c r="D558" s="464">
        <v>577</v>
      </c>
      <c r="E558" s="277"/>
      <c r="F558" s="277"/>
      <c r="G558" s="277"/>
      <c r="H558" s="277"/>
      <c r="I558" s="277"/>
      <c r="J558" s="277"/>
      <c r="K558" s="277">
        <v>0</v>
      </c>
      <c r="L558" s="277"/>
      <c r="M558" s="277"/>
      <c r="N558" s="277">
        <v>0</v>
      </c>
      <c r="O558" s="277"/>
      <c r="P558" s="277"/>
      <c r="Q558" s="277">
        <f t="shared" si="39"/>
        <v>0</v>
      </c>
      <c r="R558" s="228" t="str">
        <f t="shared" si="40"/>
        <v>SI</v>
      </c>
      <c r="S558" s="229" t="str">
        <f t="shared" si="38"/>
        <v>Sin Riesgo</v>
      </c>
      <c r="T558" s="311"/>
    </row>
    <row r="559" spans="1:20" s="312" customFormat="1" ht="32.1" customHeight="1">
      <c r="A559" s="514" t="s">
        <v>4001</v>
      </c>
      <c r="B559" s="515" t="s">
        <v>4005</v>
      </c>
      <c r="C559" s="515" t="s">
        <v>4006</v>
      </c>
      <c r="D559" s="322">
        <v>160</v>
      </c>
      <c r="E559" s="277"/>
      <c r="F559" s="277"/>
      <c r="G559" s="277"/>
      <c r="H559" s="277"/>
      <c r="I559" s="277"/>
      <c r="J559" s="277"/>
      <c r="K559" s="277">
        <v>70.790000000000006</v>
      </c>
      <c r="L559" s="277"/>
      <c r="M559" s="277"/>
      <c r="N559" s="277"/>
      <c r="O559" s="277"/>
      <c r="P559" s="277"/>
      <c r="Q559" s="277">
        <f t="shared" si="39"/>
        <v>70.790000000000006</v>
      </c>
      <c r="R559" s="228" t="str">
        <f t="shared" si="40"/>
        <v>NO</v>
      </c>
      <c r="S559" s="229" t="str">
        <f t="shared" si="38"/>
        <v>Alto</v>
      </c>
      <c r="T559" s="311"/>
    </row>
    <row r="560" spans="1:20" s="312" customFormat="1" ht="32.1" customHeight="1">
      <c r="A560" s="514" t="s">
        <v>4001</v>
      </c>
      <c r="B560" s="515" t="s">
        <v>4007</v>
      </c>
      <c r="C560" s="515" t="s">
        <v>4008</v>
      </c>
      <c r="D560" s="322">
        <v>40</v>
      </c>
      <c r="E560" s="277"/>
      <c r="F560" s="277"/>
      <c r="G560" s="277"/>
      <c r="H560" s="277"/>
      <c r="I560" s="277"/>
      <c r="J560" s="277">
        <v>52.63</v>
      </c>
      <c r="K560" s="277"/>
      <c r="L560" s="277"/>
      <c r="M560" s="277"/>
      <c r="N560" s="277"/>
      <c r="O560" s="277"/>
      <c r="P560" s="277"/>
      <c r="Q560" s="277">
        <f t="shared" si="39"/>
        <v>52.63</v>
      </c>
      <c r="R560" s="228" t="str">
        <f t="shared" si="40"/>
        <v>NO</v>
      </c>
      <c r="S560" s="229" t="str">
        <f t="shared" si="38"/>
        <v>Alto</v>
      </c>
      <c r="T560" s="311"/>
    </row>
    <row r="561" spans="1:20" s="312" customFormat="1" ht="32.1" customHeight="1">
      <c r="A561" s="514" t="s">
        <v>4001</v>
      </c>
      <c r="B561" s="515" t="s">
        <v>781</v>
      </c>
      <c r="C561" s="515" t="s">
        <v>4009</v>
      </c>
      <c r="D561" s="322">
        <v>14</v>
      </c>
      <c r="E561" s="277"/>
      <c r="F561" s="277"/>
      <c r="G561" s="277"/>
      <c r="H561" s="277"/>
      <c r="I561" s="277">
        <v>76.23</v>
      </c>
      <c r="J561" s="277"/>
      <c r="K561" s="277"/>
      <c r="L561" s="277"/>
      <c r="M561" s="277"/>
      <c r="N561" s="277"/>
      <c r="O561" s="277"/>
      <c r="P561" s="277"/>
      <c r="Q561" s="277">
        <f t="shared" si="39"/>
        <v>76.23</v>
      </c>
      <c r="R561" s="228" t="str">
        <f t="shared" si="40"/>
        <v>NO</v>
      </c>
      <c r="S561" s="229" t="str">
        <f t="shared" si="38"/>
        <v>Alto</v>
      </c>
      <c r="T561" s="311"/>
    </row>
    <row r="562" spans="1:20" s="312" customFormat="1" ht="32.1" customHeight="1">
      <c r="A562" s="514" t="s">
        <v>4001</v>
      </c>
      <c r="B562" s="515" t="s">
        <v>1352</v>
      </c>
      <c r="C562" s="515" t="s">
        <v>4010</v>
      </c>
      <c r="D562" s="322">
        <v>100</v>
      </c>
      <c r="E562" s="277"/>
      <c r="F562" s="277"/>
      <c r="G562" s="277"/>
      <c r="H562" s="277"/>
      <c r="I562" s="277">
        <v>97.9</v>
      </c>
      <c r="J562" s="277"/>
      <c r="K562" s="277"/>
      <c r="L562" s="277"/>
      <c r="M562" s="277"/>
      <c r="N562" s="277"/>
      <c r="O562" s="277"/>
      <c r="P562" s="277"/>
      <c r="Q562" s="277">
        <f t="shared" si="39"/>
        <v>97.9</v>
      </c>
      <c r="R562" s="228" t="str">
        <f t="shared" si="40"/>
        <v>NO</v>
      </c>
      <c r="S562" s="229" t="str">
        <f t="shared" si="38"/>
        <v>Inviable Sanitariamente</v>
      </c>
      <c r="T562" s="311"/>
    </row>
    <row r="563" spans="1:20" s="312" customFormat="1" ht="32.1" customHeight="1">
      <c r="A563" s="514" t="s">
        <v>4001</v>
      </c>
      <c r="B563" s="515" t="s">
        <v>3556</v>
      </c>
      <c r="C563" s="515" t="s">
        <v>4011</v>
      </c>
      <c r="D563" s="322">
        <v>180</v>
      </c>
      <c r="E563" s="277"/>
      <c r="F563" s="277"/>
      <c r="G563" s="277"/>
      <c r="H563" s="277"/>
      <c r="I563" s="277"/>
      <c r="J563" s="277"/>
      <c r="K563" s="277"/>
      <c r="L563" s="277"/>
      <c r="M563" s="277"/>
      <c r="N563" s="277">
        <v>97.34</v>
      </c>
      <c r="O563" s="277"/>
      <c r="P563" s="277"/>
      <c r="Q563" s="277">
        <f t="shared" si="39"/>
        <v>97.34</v>
      </c>
      <c r="R563" s="228" t="str">
        <f t="shared" si="40"/>
        <v>NO</v>
      </c>
      <c r="S563" s="229" t="str">
        <f t="shared" si="38"/>
        <v>Inviable Sanitariamente</v>
      </c>
      <c r="T563" s="311"/>
    </row>
    <row r="564" spans="1:20" s="312" customFormat="1" ht="32.1" customHeight="1">
      <c r="A564" s="514" t="s">
        <v>4001</v>
      </c>
      <c r="B564" s="515" t="s">
        <v>1668</v>
      </c>
      <c r="C564" s="515" t="s">
        <v>4012</v>
      </c>
      <c r="D564" s="322">
        <v>30</v>
      </c>
      <c r="E564" s="277"/>
      <c r="F564" s="277"/>
      <c r="G564" s="277"/>
      <c r="H564" s="277"/>
      <c r="I564" s="277"/>
      <c r="J564" s="277"/>
      <c r="K564" s="277">
        <v>70.790000000000006</v>
      </c>
      <c r="L564" s="277"/>
      <c r="M564" s="277"/>
      <c r="N564" s="277"/>
      <c r="O564" s="277"/>
      <c r="P564" s="277"/>
      <c r="Q564" s="277">
        <f t="shared" si="39"/>
        <v>70.790000000000006</v>
      </c>
      <c r="R564" s="228" t="str">
        <f t="shared" si="40"/>
        <v>NO</v>
      </c>
      <c r="S564" s="229" t="str">
        <f t="shared" si="38"/>
        <v>Alto</v>
      </c>
      <c r="T564" s="311"/>
    </row>
    <row r="565" spans="1:20" s="312" customFormat="1" ht="32.1" customHeight="1">
      <c r="A565" s="514" t="s">
        <v>4001</v>
      </c>
      <c r="B565" s="515" t="s">
        <v>4013</v>
      </c>
      <c r="C565" s="515" t="s">
        <v>4014</v>
      </c>
      <c r="D565" s="322">
        <v>35</v>
      </c>
      <c r="E565" s="277"/>
      <c r="F565" s="277"/>
      <c r="G565" s="277"/>
      <c r="H565" s="277"/>
      <c r="I565" s="277"/>
      <c r="J565" s="277"/>
      <c r="K565" s="277">
        <v>70.790000000000006</v>
      </c>
      <c r="L565" s="277"/>
      <c r="M565" s="277"/>
      <c r="N565" s="277"/>
      <c r="O565" s="277"/>
      <c r="P565" s="277"/>
      <c r="Q565" s="277">
        <f t="shared" si="39"/>
        <v>70.790000000000006</v>
      </c>
      <c r="R565" s="228" t="str">
        <f t="shared" si="40"/>
        <v>NO</v>
      </c>
      <c r="S565" s="229" t="str">
        <f t="shared" si="38"/>
        <v>Alto</v>
      </c>
      <c r="T565" s="311"/>
    </row>
    <row r="566" spans="1:20" s="312" customFormat="1" ht="32.1" customHeight="1">
      <c r="A566" s="514" t="s">
        <v>4001</v>
      </c>
      <c r="B566" s="515" t="s">
        <v>4015</v>
      </c>
      <c r="C566" s="515" t="s">
        <v>4016</v>
      </c>
      <c r="D566" s="322">
        <v>37</v>
      </c>
      <c r="E566" s="277"/>
      <c r="F566" s="277"/>
      <c r="G566" s="277"/>
      <c r="H566" s="277"/>
      <c r="I566" s="277"/>
      <c r="J566" s="277"/>
      <c r="K566" s="277"/>
      <c r="L566" s="277">
        <v>70.790000000000006</v>
      </c>
      <c r="M566" s="277"/>
      <c r="N566" s="277"/>
      <c r="O566" s="277"/>
      <c r="P566" s="277"/>
      <c r="Q566" s="277">
        <f t="shared" si="39"/>
        <v>70.790000000000006</v>
      </c>
      <c r="R566" s="228" t="str">
        <f t="shared" si="40"/>
        <v>NO</v>
      </c>
      <c r="S566" s="229" t="str">
        <f t="shared" si="38"/>
        <v>Alto</v>
      </c>
      <c r="T566" s="311"/>
    </row>
    <row r="567" spans="1:20" s="312" customFormat="1" ht="32.1" customHeight="1">
      <c r="A567" s="514" t="s">
        <v>4001</v>
      </c>
      <c r="B567" s="515" t="s">
        <v>4017</v>
      </c>
      <c r="C567" s="515" t="s">
        <v>4018</v>
      </c>
      <c r="D567" s="322">
        <v>29</v>
      </c>
      <c r="E567" s="277"/>
      <c r="F567" s="277"/>
      <c r="G567" s="277"/>
      <c r="H567" s="277"/>
      <c r="I567" s="277"/>
      <c r="J567" s="277"/>
      <c r="K567" s="277">
        <v>84.21</v>
      </c>
      <c r="L567" s="277"/>
      <c r="M567" s="277"/>
      <c r="N567" s="277"/>
      <c r="O567" s="277"/>
      <c r="P567" s="277"/>
      <c r="Q567" s="277">
        <f t="shared" si="39"/>
        <v>84.21</v>
      </c>
      <c r="R567" s="228" t="str">
        <f t="shared" si="40"/>
        <v>NO</v>
      </c>
      <c r="S567" s="229" t="str">
        <f t="shared" si="38"/>
        <v>Inviable Sanitariamente</v>
      </c>
      <c r="T567" s="311"/>
    </row>
    <row r="568" spans="1:20" s="312" customFormat="1" ht="32.1" customHeight="1">
      <c r="A568" s="514" t="s">
        <v>4001</v>
      </c>
      <c r="B568" s="515" t="s">
        <v>4019</v>
      </c>
      <c r="C568" s="515" t="s">
        <v>4020</v>
      </c>
      <c r="D568" s="322">
        <v>320</v>
      </c>
      <c r="E568" s="277"/>
      <c r="F568" s="277"/>
      <c r="G568" s="277"/>
      <c r="H568" s="277"/>
      <c r="I568" s="277"/>
      <c r="J568" s="277">
        <v>64</v>
      </c>
      <c r="K568" s="277"/>
      <c r="L568" s="277"/>
      <c r="M568" s="277"/>
      <c r="N568" s="277"/>
      <c r="O568" s="277"/>
      <c r="P568" s="277"/>
      <c r="Q568" s="277">
        <f t="shared" si="39"/>
        <v>64</v>
      </c>
      <c r="R568" s="228" t="str">
        <f t="shared" si="40"/>
        <v>NO</v>
      </c>
      <c r="S568" s="229" t="str">
        <f t="shared" si="38"/>
        <v>Alto</v>
      </c>
      <c r="T568" s="311"/>
    </row>
    <row r="569" spans="1:20" s="312" customFormat="1" ht="32.1" customHeight="1">
      <c r="A569" s="514" t="s">
        <v>4001</v>
      </c>
      <c r="B569" s="515" t="s">
        <v>982</v>
      </c>
      <c r="C569" s="515" t="s">
        <v>4021</v>
      </c>
      <c r="D569" s="322">
        <v>20</v>
      </c>
      <c r="E569" s="277"/>
      <c r="F569" s="277"/>
      <c r="G569" s="277"/>
      <c r="H569" s="277"/>
      <c r="I569" s="277"/>
      <c r="J569" s="277"/>
      <c r="K569" s="277"/>
      <c r="L569" s="277">
        <v>64</v>
      </c>
      <c r="M569" s="277"/>
      <c r="N569" s="277"/>
      <c r="O569" s="277"/>
      <c r="P569" s="277"/>
      <c r="Q569" s="277">
        <f t="shared" si="39"/>
        <v>64</v>
      </c>
      <c r="R569" s="228" t="str">
        <f t="shared" si="40"/>
        <v>NO</v>
      </c>
      <c r="S569" s="229" t="str">
        <f t="shared" si="38"/>
        <v>Alto</v>
      </c>
      <c r="T569" s="311"/>
    </row>
    <row r="570" spans="1:20" s="312" customFormat="1" ht="32.1" customHeight="1">
      <c r="A570" s="514" t="s">
        <v>4001</v>
      </c>
      <c r="B570" s="515" t="s">
        <v>4022</v>
      </c>
      <c r="C570" s="515" t="s">
        <v>4023</v>
      </c>
      <c r="D570" s="324">
        <v>12</v>
      </c>
      <c r="E570" s="277"/>
      <c r="F570" s="277"/>
      <c r="G570" s="277"/>
      <c r="H570" s="277"/>
      <c r="I570" s="277">
        <v>60.24</v>
      </c>
      <c r="J570" s="277"/>
      <c r="K570" s="277"/>
      <c r="L570" s="277"/>
      <c r="M570" s="277"/>
      <c r="N570" s="277"/>
      <c r="O570" s="277"/>
      <c r="P570" s="277"/>
      <c r="Q570" s="277">
        <f t="shared" si="39"/>
        <v>60.24</v>
      </c>
      <c r="R570" s="228" t="str">
        <f t="shared" si="40"/>
        <v>NO</v>
      </c>
      <c r="S570" s="229" t="str">
        <f t="shared" si="38"/>
        <v>Alto</v>
      </c>
      <c r="T570" s="311"/>
    </row>
    <row r="571" spans="1:20" s="312" customFormat="1" ht="32.1" customHeight="1">
      <c r="A571" s="514" t="s">
        <v>4001</v>
      </c>
      <c r="B571" s="515" t="s">
        <v>4024</v>
      </c>
      <c r="C571" s="515" t="s">
        <v>4025</v>
      </c>
      <c r="D571" s="322">
        <v>51</v>
      </c>
      <c r="E571" s="277"/>
      <c r="F571" s="277"/>
      <c r="G571" s="277"/>
      <c r="H571" s="277"/>
      <c r="I571" s="277"/>
      <c r="J571" s="277"/>
      <c r="K571" s="277"/>
      <c r="L571" s="277">
        <v>70.790000000000006</v>
      </c>
      <c r="M571" s="277"/>
      <c r="N571" s="277"/>
      <c r="O571" s="277"/>
      <c r="P571" s="277"/>
      <c r="Q571" s="277">
        <f t="shared" si="39"/>
        <v>70.790000000000006</v>
      </c>
      <c r="R571" s="228" t="str">
        <f t="shared" si="40"/>
        <v>NO</v>
      </c>
      <c r="S571" s="229" t="str">
        <f t="shared" si="38"/>
        <v>Alto</v>
      </c>
      <c r="T571" s="311"/>
    </row>
    <row r="572" spans="1:20" s="312" customFormat="1" ht="32.1" customHeight="1">
      <c r="A572" s="514" t="s">
        <v>4001</v>
      </c>
      <c r="B572" s="515" t="s">
        <v>3466</v>
      </c>
      <c r="C572" s="515" t="s">
        <v>4026</v>
      </c>
      <c r="D572" s="322">
        <v>14</v>
      </c>
      <c r="E572" s="277"/>
      <c r="F572" s="277"/>
      <c r="G572" s="277"/>
      <c r="H572" s="277"/>
      <c r="I572" s="277"/>
      <c r="J572" s="277">
        <v>64</v>
      </c>
      <c r="K572" s="277"/>
      <c r="L572" s="277"/>
      <c r="M572" s="277"/>
      <c r="N572" s="277"/>
      <c r="O572" s="277"/>
      <c r="P572" s="277"/>
      <c r="Q572" s="277">
        <f t="shared" si="39"/>
        <v>64</v>
      </c>
      <c r="R572" s="228" t="str">
        <f t="shared" si="40"/>
        <v>NO</v>
      </c>
      <c r="S572" s="229" t="str">
        <f t="shared" si="38"/>
        <v>Alto</v>
      </c>
      <c r="T572" s="311"/>
    </row>
    <row r="573" spans="1:20" s="312" customFormat="1" ht="32.1" customHeight="1">
      <c r="A573" s="514" t="s">
        <v>4001</v>
      </c>
      <c r="B573" s="515" t="s">
        <v>4027</v>
      </c>
      <c r="C573" s="515" t="s">
        <v>4028</v>
      </c>
      <c r="D573" s="324">
        <v>70</v>
      </c>
      <c r="E573" s="277"/>
      <c r="F573" s="277"/>
      <c r="G573" s="277"/>
      <c r="H573" s="277"/>
      <c r="I573" s="277">
        <v>76.92</v>
      </c>
      <c r="J573" s="277"/>
      <c r="K573" s="277"/>
      <c r="L573" s="277"/>
      <c r="M573" s="277"/>
      <c r="N573" s="277"/>
      <c r="O573" s="277"/>
      <c r="P573" s="277"/>
      <c r="Q573" s="277">
        <f t="shared" si="39"/>
        <v>76.92</v>
      </c>
      <c r="R573" s="228" t="str">
        <f t="shared" si="40"/>
        <v>NO</v>
      </c>
      <c r="S573" s="229" t="str">
        <f t="shared" si="38"/>
        <v>Alto</v>
      </c>
      <c r="T573" s="311"/>
    </row>
    <row r="574" spans="1:20" s="312" customFormat="1" ht="32.1" customHeight="1">
      <c r="A574" s="514" t="s">
        <v>4001</v>
      </c>
      <c r="B574" s="515" t="s">
        <v>4029</v>
      </c>
      <c r="C574" s="515" t="s">
        <v>4030</v>
      </c>
      <c r="D574" s="464">
        <v>25</v>
      </c>
      <c r="E574" s="277"/>
      <c r="F574" s="277"/>
      <c r="G574" s="277"/>
      <c r="H574" s="277"/>
      <c r="I574" s="277"/>
      <c r="J574" s="277"/>
      <c r="K574" s="277">
        <v>70.790000000000006</v>
      </c>
      <c r="L574" s="277"/>
      <c r="M574" s="277"/>
      <c r="N574" s="277"/>
      <c r="O574" s="277"/>
      <c r="P574" s="277"/>
      <c r="Q574" s="277">
        <f t="shared" si="39"/>
        <v>70.790000000000006</v>
      </c>
      <c r="R574" s="228" t="str">
        <f t="shared" si="40"/>
        <v>NO</v>
      </c>
      <c r="S574" s="229" t="str">
        <f t="shared" si="38"/>
        <v>Alto</v>
      </c>
      <c r="T574" s="311"/>
    </row>
    <row r="575" spans="1:20" s="312" customFormat="1" ht="32.1" customHeight="1">
      <c r="A575" s="514" t="s">
        <v>4001</v>
      </c>
      <c r="B575" s="515" t="s">
        <v>4031</v>
      </c>
      <c r="C575" s="515" t="s">
        <v>4032</v>
      </c>
      <c r="D575" s="322">
        <v>26</v>
      </c>
      <c r="E575" s="277"/>
      <c r="F575" s="277"/>
      <c r="G575" s="277"/>
      <c r="H575" s="277"/>
      <c r="I575" s="277">
        <v>76.23</v>
      </c>
      <c r="J575" s="277"/>
      <c r="K575" s="277"/>
      <c r="L575" s="277"/>
      <c r="M575" s="277"/>
      <c r="N575" s="277"/>
      <c r="O575" s="277"/>
      <c r="P575" s="277"/>
      <c r="Q575" s="277">
        <f t="shared" si="39"/>
        <v>76.23</v>
      </c>
      <c r="R575" s="228" t="str">
        <f t="shared" si="40"/>
        <v>NO</v>
      </c>
      <c r="S575" s="229" t="str">
        <f t="shared" si="38"/>
        <v>Alto</v>
      </c>
      <c r="T575" s="311"/>
    </row>
    <row r="576" spans="1:20" s="312" customFormat="1" ht="32.1" customHeight="1">
      <c r="A576" s="514" t="s">
        <v>4001</v>
      </c>
      <c r="B576" s="515" t="s">
        <v>4033</v>
      </c>
      <c r="C576" s="515" t="s">
        <v>4034</v>
      </c>
      <c r="D576" s="322">
        <v>40</v>
      </c>
      <c r="E576" s="277"/>
      <c r="F576" s="277"/>
      <c r="G576" s="277"/>
      <c r="H576" s="277"/>
      <c r="I576" s="277">
        <v>70.790000000000006</v>
      </c>
      <c r="J576" s="277"/>
      <c r="K576" s="277"/>
      <c r="L576" s="277"/>
      <c r="M576" s="277"/>
      <c r="N576" s="277"/>
      <c r="O576" s="277"/>
      <c r="P576" s="277"/>
      <c r="Q576" s="277">
        <f t="shared" si="39"/>
        <v>70.790000000000006</v>
      </c>
      <c r="R576" s="228" t="str">
        <f t="shared" si="40"/>
        <v>NO</v>
      </c>
      <c r="S576" s="229" t="str">
        <f>IF(Q576&lt;5,"Sin Riesgo",IF(Q576 &lt;=14,"Bajo",IF(Q576&lt;=35,"Medio",IF(Q576&lt;=80,"Alto","Inviable Sanitariamente"))))</f>
        <v>Alto</v>
      </c>
      <c r="T576" s="311"/>
    </row>
    <row r="577" spans="1:20" s="312" customFormat="1" ht="32.1" customHeight="1">
      <c r="A577" s="514" t="s">
        <v>4001</v>
      </c>
      <c r="B577" s="515" t="s">
        <v>4035</v>
      </c>
      <c r="C577" s="515" t="s">
        <v>4036</v>
      </c>
      <c r="D577" s="324">
        <v>40</v>
      </c>
      <c r="E577" s="277"/>
      <c r="F577" s="277"/>
      <c r="G577" s="277"/>
      <c r="H577" s="277"/>
      <c r="I577" s="277">
        <v>97.9</v>
      </c>
      <c r="J577" s="277"/>
      <c r="K577" s="277"/>
      <c r="L577" s="277"/>
      <c r="M577" s="277"/>
      <c r="N577" s="277"/>
      <c r="O577" s="277"/>
      <c r="P577" s="277"/>
      <c r="Q577" s="277">
        <f>AVERAGE(E577:P577)</f>
        <v>97.9</v>
      </c>
      <c r="R577" s="228" t="str">
        <f t="shared" si="40"/>
        <v>NO</v>
      </c>
      <c r="S577" s="229" t="str">
        <f>IF(Q577&lt;5,"Sin Riesgo",IF(Q577 &lt;=14,"Bajo",IF(Q577&lt;=35,"Medio",IF(Q577&lt;=80,"Alto","Inviable Sanitariamente"))))</f>
        <v>Inviable Sanitariamente</v>
      </c>
      <c r="T577" s="311"/>
    </row>
    <row r="578" spans="1:20" s="312" customFormat="1" ht="32.1" customHeight="1">
      <c r="A578" s="514" t="s">
        <v>4001</v>
      </c>
      <c r="B578" s="515" t="s">
        <v>4037</v>
      </c>
      <c r="C578" s="515" t="s">
        <v>4038</v>
      </c>
      <c r="D578" s="322">
        <v>40</v>
      </c>
      <c r="E578" s="277"/>
      <c r="F578" s="277"/>
      <c r="G578" s="277"/>
      <c r="H578" s="277"/>
      <c r="I578" s="277">
        <v>70.790000000000006</v>
      </c>
      <c r="J578" s="277"/>
      <c r="K578" s="277"/>
      <c r="L578" s="277"/>
      <c r="M578" s="277"/>
      <c r="N578" s="277"/>
      <c r="O578" s="277"/>
      <c r="P578" s="277"/>
      <c r="Q578" s="277">
        <f>AVERAGE(E578:P578)</f>
        <v>70.790000000000006</v>
      </c>
      <c r="R578" s="228" t="str">
        <f t="shared" si="40"/>
        <v>NO</v>
      </c>
      <c r="S578" s="229" t="str">
        <f>IF(Q578&lt;5,"Sin Riesgo",IF(Q578 &lt;=14,"Bajo",IF(Q578&lt;=35,"Medio",IF(Q578&lt;=80,"Alto","Inviable Sanitariamente"))))</f>
        <v>Alto</v>
      </c>
      <c r="T578" s="311"/>
    </row>
    <row r="579" spans="1:20" s="312" customFormat="1" ht="32.1" customHeight="1">
      <c r="A579" s="514" t="s">
        <v>4001</v>
      </c>
      <c r="B579" s="515" t="s">
        <v>4039</v>
      </c>
      <c r="C579" s="515" t="s">
        <v>4040</v>
      </c>
      <c r="D579" s="322">
        <v>30</v>
      </c>
      <c r="E579" s="277"/>
      <c r="F579" s="277"/>
      <c r="G579" s="277"/>
      <c r="H579" s="277"/>
      <c r="I579" s="277"/>
      <c r="J579" s="277">
        <v>64</v>
      </c>
      <c r="K579" s="277"/>
      <c r="L579" s="277"/>
      <c r="M579" s="277"/>
      <c r="N579" s="277"/>
      <c r="O579" s="277"/>
      <c r="P579" s="277"/>
      <c r="Q579" s="277">
        <f>AVERAGE(E579:P579)</f>
        <v>64</v>
      </c>
      <c r="R579" s="228" t="str">
        <f t="shared" si="40"/>
        <v>NO</v>
      </c>
      <c r="S579" s="229" t="str">
        <f>IF(Q579&lt;5,"Sin Riesgo",IF(Q579 &lt;=14,"Bajo",IF(Q579&lt;=35,"Medio",IF(Q579&lt;=80,"Alto","Inviable Sanitariamente"))))</f>
        <v>Alto</v>
      </c>
      <c r="T579" s="311"/>
    </row>
    <row r="580" spans="1:20" s="312" customFormat="1" ht="32.1" customHeight="1">
      <c r="A580" s="514" t="s">
        <v>4001</v>
      </c>
      <c r="B580" s="515" t="s">
        <v>4041</v>
      </c>
      <c r="C580" s="515" t="s">
        <v>4042</v>
      </c>
      <c r="D580" s="322">
        <v>26</v>
      </c>
      <c r="E580" s="277"/>
      <c r="F580" s="277"/>
      <c r="G580" s="277"/>
      <c r="H580" s="277"/>
      <c r="I580" s="277"/>
      <c r="J580" s="277">
        <v>52.63</v>
      </c>
      <c r="K580" s="277"/>
      <c r="L580" s="277"/>
      <c r="M580" s="277"/>
      <c r="N580" s="277"/>
      <c r="O580" s="277"/>
      <c r="P580" s="277"/>
      <c r="Q580" s="277">
        <f>AVERAGE(E580:P580)</f>
        <v>52.63</v>
      </c>
      <c r="R580" s="228" t="str">
        <f t="shared" si="40"/>
        <v>NO</v>
      </c>
      <c r="S580" s="229" t="str">
        <f>IF(Q580&lt;5,"Sin Riesgo",IF(Q580 &lt;=14,"Bajo",IF(Q580&lt;=35,"Medio",IF(Q580&lt;=80,"Alto","Inviable Sanitariamente"))))</f>
        <v>Alto</v>
      </c>
      <c r="T580" s="311"/>
    </row>
    <row r="581" spans="1:20" ht="15">
      <c r="A581" s="354"/>
      <c r="B581" s="354"/>
      <c r="D581" s="331"/>
      <c r="Q581" s="332"/>
      <c r="R581" s="333"/>
      <c r="S581" s="334"/>
    </row>
    <row r="582" spans="1:20" ht="36.75" customHeight="1">
      <c r="A582" s="346" t="s">
        <v>628</v>
      </c>
      <c r="B582" s="346" t="s">
        <v>433</v>
      </c>
      <c r="C582" s="338"/>
      <c r="D582" s="361"/>
      <c r="E582" s="361"/>
      <c r="F582" s="361"/>
      <c r="G582" s="361"/>
      <c r="H582" s="361"/>
      <c r="I582" s="361"/>
      <c r="J582" s="361"/>
      <c r="K582" s="361"/>
      <c r="L582" s="361"/>
      <c r="M582" s="361"/>
      <c r="N582" s="361"/>
      <c r="O582" s="361"/>
      <c r="P582" s="361"/>
      <c r="Q582" s="335"/>
      <c r="R582" s="335"/>
      <c r="S582" s="335"/>
    </row>
    <row r="583" spans="1:20" ht="36.75" customHeight="1">
      <c r="A583" s="336" t="s">
        <v>434</v>
      </c>
      <c r="B583" s="356">
        <f>COUNTIF(E12:P580,"&lt;=5")</f>
        <v>622</v>
      </c>
      <c r="C583" s="338"/>
      <c r="D583" s="361"/>
      <c r="E583" s="361"/>
      <c r="F583" s="361"/>
      <c r="G583" s="361"/>
      <c r="H583" s="361"/>
      <c r="I583" s="361"/>
      <c r="J583" s="361"/>
      <c r="K583" s="361"/>
      <c r="L583" s="361"/>
      <c r="M583" s="361"/>
      <c r="N583" s="361"/>
      <c r="O583" s="361"/>
      <c r="P583" s="361"/>
      <c r="Q583" s="335"/>
      <c r="R583" s="335"/>
      <c r="S583" s="335"/>
    </row>
    <row r="584" spans="1:20" ht="36.75" customHeight="1">
      <c r="A584" s="337" t="s">
        <v>435</v>
      </c>
      <c r="B584" s="357">
        <f>COUNTIFS(E12:P580,"&gt;5",E12:P580,"&lt;=14")</f>
        <v>80</v>
      </c>
      <c r="C584" s="338"/>
      <c r="D584" s="339"/>
      <c r="E584" s="339"/>
      <c r="F584" s="339"/>
      <c r="G584" s="339"/>
      <c r="H584" s="339"/>
      <c r="I584" s="339"/>
      <c r="J584" s="339"/>
      <c r="K584" s="339"/>
      <c r="L584" s="339"/>
      <c r="M584" s="339"/>
      <c r="N584" s="339"/>
      <c r="O584" s="339"/>
      <c r="P584" s="339"/>
      <c r="Q584" s="340"/>
      <c r="R584" s="341"/>
      <c r="S584" s="341"/>
    </row>
    <row r="585" spans="1:20" ht="36.75" customHeight="1">
      <c r="A585" s="342" t="s">
        <v>436</v>
      </c>
      <c r="B585" s="356">
        <f>COUNTIFS(E12:P580,"&gt;14",E12:P580,"&lt;=35")</f>
        <v>144</v>
      </c>
      <c r="C585" s="338"/>
      <c r="D585" s="339"/>
      <c r="E585" s="339"/>
      <c r="F585" s="339"/>
      <c r="G585" s="339"/>
      <c r="H585" s="339"/>
      <c r="I585" s="339"/>
      <c r="J585" s="339"/>
      <c r="K585" s="339"/>
      <c r="L585" s="339"/>
      <c r="M585" s="339"/>
      <c r="N585" s="339"/>
      <c r="O585" s="339"/>
      <c r="P585" s="339"/>
      <c r="Q585" s="340"/>
      <c r="R585" s="341"/>
      <c r="S585" s="341"/>
    </row>
    <row r="586" spans="1:20" ht="36.75" customHeight="1">
      <c r="A586" s="343" t="s">
        <v>437</v>
      </c>
      <c r="B586" s="356">
        <f>COUNTIFS(E12:P580,"&gt;35",E12:P580,"&lt;=80")</f>
        <v>186</v>
      </c>
      <c r="C586" s="338"/>
      <c r="D586" s="339"/>
      <c r="E586" s="339"/>
      <c r="F586" s="339"/>
      <c r="G586" s="339"/>
      <c r="H586" s="339"/>
      <c r="I586" s="339"/>
      <c r="J586" s="339"/>
      <c r="K586" s="339"/>
      <c r="L586" s="339"/>
      <c r="M586" s="339"/>
      <c r="N586" s="339"/>
      <c r="O586" s="339"/>
      <c r="P586" s="339"/>
      <c r="Q586" s="332"/>
      <c r="R586" s="333"/>
      <c r="S586" s="334"/>
    </row>
    <row r="587" spans="1:20" ht="36.75" customHeight="1">
      <c r="A587" s="344" t="s">
        <v>438</v>
      </c>
      <c r="B587" s="356">
        <f>COUNTIFS(E12:P580,"&gt;80",E12:P580,"&lt;=100")</f>
        <v>80</v>
      </c>
      <c r="D587" s="331"/>
      <c r="Q587" s="332"/>
      <c r="R587" s="333"/>
      <c r="S587" s="334"/>
    </row>
    <row r="588" spans="1:20" ht="36.75" customHeight="1">
      <c r="A588" s="345" t="s">
        <v>439</v>
      </c>
      <c r="B588" s="358">
        <f>COUNT(E12:P573)</f>
        <v>1105</v>
      </c>
      <c r="D588" s="331"/>
      <c r="Q588" s="332"/>
      <c r="R588" s="333"/>
      <c r="S588" s="334"/>
    </row>
    <row r="589" spans="1:20" ht="36.75" customHeight="1">
      <c r="A589" s="346" t="s">
        <v>630</v>
      </c>
      <c r="B589" s="359">
        <f>B588-B583</f>
        <v>483</v>
      </c>
      <c r="D589" s="331"/>
      <c r="Q589" s="332"/>
      <c r="R589" s="333"/>
      <c r="S589" s="334"/>
    </row>
    <row r="590" spans="1:20" ht="32.1" customHeight="1">
      <c r="A590" s="354"/>
      <c r="B590" s="354"/>
      <c r="D590" s="331"/>
      <c r="Q590" s="332"/>
      <c r="R590" s="333"/>
      <c r="S590" s="334"/>
    </row>
    <row r="591" spans="1:20" ht="32.1" customHeight="1">
      <c r="A591" s="354"/>
      <c r="B591" s="354"/>
      <c r="D591" s="331"/>
      <c r="Q591" s="332"/>
      <c r="R591" s="333"/>
      <c r="S591" s="334"/>
    </row>
    <row r="592" spans="1:20" ht="32.1" customHeight="1">
      <c r="A592" s="354"/>
      <c r="B592" s="354"/>
      <c r="D592" s="331"/>
      <c r="Q592" s="332"/>
      <c r="R592" s="333"/>
      <c r="S592" s="334"/>
    </row>
    <row r="593" spans="1:19" ht="32.1" customHeight="1">
      <c r="A593" s="354"/>
      <c r="B593" s="354"/>
      <c r="D593" s="331"/>
      <c r="Q593" s="332"/>
      <c r="R593" s="333"/>
      <c r="S593" s="334"/>
    </row>
    <row r="594" spans="1:19" ht="32.1" customHeight="1">
      <c r="A594" s="354"/>
      <c r="B594" s="354"/>
      <c r="D594" s="331"/>
      <c r="Q594" s="332"/>
      <c r="R594" s="333"/>
      <c r="S594" s="334"/>
    </row>
    <row r="595" spans="1:19" ht="32.1" customHeight="1">
      <c r="A595" s="354"/>
      <c r="B595" s="354"/>
      <c r="D595" s="331"/>
      <c r="Q595" s="332"/>
      <c r="R595" s="333"/>
      <c r="S595" s="334"/>
    </row>
    <row r="596" spans="1:19" ht="32.1" customHeight="1">
      <c r="A596" s="354"/>
      <c r="B596" s="354"/>
      <c r="D596" s="331"/>
      <c r="Q596" s="332"/>
      <c r="R596" s="333"/>
      <c r="S596" s="334"/>
    </row>
    <row r="597" spans="1:19" ht="32.1" customHeight="1">
      <c r="A597" s="354"/>
      <c r="B597" s="354"/>
      <c r="D597" s="331"/>
      <c r="Q597" s="332"/>
      <c r="R597" s="333"/>
      <c r="S597" s="334"/>
    </row>
    <row r="598" spans="1:19" ht="32.1" customHeight="1">
      <c r="A598" s="354"/>
      <c r="B598" s="354"/>
      <c r="D598" s="331"/>
      <c r="Q598" s="332"/>
      <c r="R598" s="333"/>
      <c r="S598" s="334"/>
    </row>
    <row r="599" spans="1:19" ht="32.1" customHeight="1">
      <c r="A599" s="354"/>
      <c r="B599" s="354"/>
      <c r="D599" s="331"/>
      <c r="Q599" s="332"/>
      <c r="R599" s="333"/>
      <c r="S599" s="334"/>
    </row>
    <row r="600" spans="1:19" ht="32.1" customHeight="1">
      <c r="A600" s="354"/>
      <c r="B600" s="354"/>
      <c r="D600" s="331"/>
      <c r="Q600" s="332"/>
      <c r="R600" s="333"/>
      <c r="S600" s="334"/>
    </row>
    <row r="601" spans="1:19" ht="32.1" customHeight="1">
      <c r="A601" s="354"/>
      <c r="B601" s="354"/>
      <c r="D601" s="331"/>
      <c r="Q601" s="332"/>
      <c r="R601" s="333"/>
      <c r="S601" s="334"/>
    </row>
    <row r="602" spans="1:19" ht="32.1" customHeight="1">
      <c r="A602" s="354"/>
      <c r="B602" s="354"/>
      <c r="D602" s="331"/>
      <c r="Q602" s="332"/>
      <c r="R602" s="333"/>
      <c r="S602" s="334"/>
    </row>
    <row r="603" spans="1:19" ht="32.1" customHeight="1">
      <c r="A603" s="354"/>
      <c r="B603" s="354"/>
      <c r="D603" s="331"/>
      <c r="Q603" s="332"/>
      <c r="R603" s="333"/>
      <c r="S603" s="334"/>
    </row>
    <row r="604" spans="1:19" ht="32.1" customHeight="1">
      <c r="A604" s="354"/>
      <c r="B604" s="354"/>
      <c r="D604" s="331"/>
      <c r="Q604" s="332"/>
      <c r="R604" s="333"/>
      <c r="S604" s="334"/>
    </row>
    <row r="605" spans="1:19" ht="32.1" customHeight="1">
      <c r="A605" s="354"/>
      <c r="B605" s="354"/>
      <c r="D605" s="331"/>
      <c r="Q605" s="332"/>
      <c r="R605" s="333"/>
      <c r="S605" s="334"/>
    </row>
    <row r="606" spans="1:19" ht="32.1" customHeight="1">
      <c r="Q606" s="332"/>
      <c r="R606" s="333"/>
      <c r="S606" s="334"/>
    </row>
    <row r="607" spans="1:19" ht="32.1" customHeight="1"/>
    <row r="608" spans="1:19" ht="32.1" customHeight="1"/>
    <row r="609" ht="32.1" customHeight="1"/>
    <row r="610" ht="32.1" customHeight="1"/>
    <row r="611" ht="32.1" customHeight="1"/>
    <row r="612" ht="32.1" customHeight="1"/>
    <row r="613" ht="32.1" customHeight="1"/>
    <row r="614" ht="15"/>
    <row r="615" ht="15"/>
    <row r="616" ht="15"/>
    <row r="617" ht="15"/>
    <row r="618" ht="15"/>
    <row r="619" ht="15"/>
    <row r="620" ht="15"/>
    <row r="621" ht="15"/>
    <row r="622" ht="15"/>
    <row r="623" ht="15"/>
    <row r="624" ht="15"/>
    <row r="625" ht="15"/>
    <row r="626" ht="15"/>
    <row r="627" ht="15"/>
    <row r="628" ht="15"/>
    <row r="629" ht="15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</sheetData>
  <autoFilter ref="A11:W580" xr:uid="{00000000-0009-0000-0000-000006000000}"/>
  <customSheetViews>
    <customSheetView guid="{75DD7674-E7DE-4BB1-A36D-76AA33452CB3}" scale="60" showAutoFilter="1" hiddenRows="1" hiddenColumns="1">
      <pane xSplit="3" ySplit="11" topLeftCell="D13" activePane="bottomRight" state="frozenSplit"/>
      <selection pane="bottomRight" activeCell="I3" sqref="I3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1:W548" xr:uid="{00000000-0000-0000-0000-000000000000}">
        <sortState ref="A13:W548">
          <sortCondition ref="A11:A570"/>
        </sortState>
      </autoFilter>
    </customSheetView>
    <customSheetView guid="{AEDE1BDB-8710-4CDA-8488-31F49D423ACE}" scale="60" hiddenRows="1">
      <pane xSplit="3" ySplit="11" topLeftCell="D537" activePane="bottomRight" state="frozenSplit"/>
      <selection pane="bottomRight" activeCell="D553" sqref="D553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11" topLeftCell="D407" activePane="bottomRight" state="frozenSplit"/>
      <selection pane="bottomRight" activeCell="I421" sqref="I421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hiddenRows="1" hiddenColumns="1">
      <pane xSplit="2.484076433121019" ySplit="11" topLeftCell="D14" activePane="bottomRight" state="frozenSplit"/>
      <selection pane="bottomRight" activeCell="S14" sqref="S14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0">
    <mergeCell ref="H5:J6"/>
    <mergeCell ref="K5:M6"/>
    <mergeCell ref="N5:P6"/>
    <mergeCell ref="Q5:R6"/>
    <mergeCell ref="S5:S6"/>
    <mergeCell ref="B1:D1"/>
    <mergeCell ref="B2:D2"/>
    <mergeCell ref="B3:D3"/>
    <mergeCell ref="E5:G6"/>
    <mergeCell ref="B5:C6"/>
    <mergeCell ref="Q10:Q11"/>
    <mergeCell ref="D10:D11"/>
    <mergeCell ref="S10:S11"/>
    <mergeCell ref="E10:P10"/>
    <mergeCell ref="R10:R11"/>
    <mergeCell ref="A8:B8"/>
    <mergeCell ref="A10:A11"/>
    <mergeCell ref="B10:B11"/>
    <mergeCell ref="C10:C11"/>
    <mergeCell ref="A7:B7"/>
  </mergeCells>
  <conditionalFormatting sqref="R184:R580 R12:R176">
    <cfRule type="cellIs" dxfId="1616" priority="779" stopIfTrue="1" operator="equal">
      <formula>"NO"</formula>
    </cfRule>
  </conditionalFormatting>
  <conditionalFormatting sqref="S184:S580 S12:S176">
    <cfRule type="containsText" dxfId="1615" priority="765" stopIfTrue="1" operator="containsText" text="INVIABLE SANITARIAMENTE">
      <formula>NOT(ISERROR(SEARCH("INVIABLE SANITARIAMENTE",S12)))</formula>
    </cfRule>
    <cfRule type="containsText" dxfId="1614" priority="766" stopIfTrue="1" operator="containsText" text="ALTO">
      <formula>NOT(ISERROR(SEARCH("ALTO",S12)))</formula>
    </cfRule>
    <cfRule type="containsText" dxfId="1613" priority="767" stopIfTrue="1" operator="containsText" text="MEDIO">
      <formula>NOT(ISERROR(SEARCH("MEDIO",S12)))</formula>
    </cfRule>
    <cfRule type="containsText" dxfId="1612" priority="768" stopIfTrue="1" operator="containsText" text="BAJO">
      <formula>NOT(ISERROR(SEARCH("BAJO",S12)))</formula>
    </cfRule>
    <cfRule type="containsText" dxfId="1611" priority="769" stopIfTrue="1" operator="containsText" text="SIN RIESGO">
      <formula>NOT(ISERROR(SEARCH("SIN RIESGO",S12)))</formula>
    </cfRule>
    <cfRule type="cellIs" dxfId="1610" priority="778" stopIfTrue="1" operator="equal">
      <formula>"INVIABLE SANITARIAMENTE"</formula>
    </cfRule>
  </conditionalFormatting>
  <conditionalFormatting sqref="E12">
    <cfRule type="containsBlanks" dxfId="964" priority="29" stopIfTrue="1">
      <formula>LEN(TRIM(E12))=0</formula>
    </cfRule>
    <cfRule type="cellIs" dxfId="963" priority="30" stopIfTrue="1" operator="between">
      <formula>80.1</formula>
      <formula>100</formula>
    </cfRule>
    <cfRule type="cellIs" dxfId="962" priority="31" stopIfTrue="1" operator="between">
      <formula>35.1</formula>
      <formula>80</formula>
    </cfRule>
    <cfRule type="cellIs" dxfId="961" priority="32" stopIfTrue="1" operator="between">
      <formula>14.1</formula>
      <formula>35</formula>
    </cfRule>
    <cfRule type="cellIs" dxfId="960" priority="33" stopIfTrue="1" operator="between">
      <formula>5.1</formula>
      <formula>14</formula>
    </cfRule>
    <cfRule type="cellIs" dxfId="959" priority="34" stopIfTrue="1" operator="between">
      <formula>0</formula>
      <formula>5</formula>
    </cfRule>
    <cfRule type="containsBlanks" dxfId="958" priority="35" stopIfTrue="1">
      <formula>LEN(TRIM(E12))=0</formula>
    </cfRule>
  </conditionalFormatting>
  <conditionalFormatting sqref="E13:E580">
    <cfRule type="containsBlanks" dxfId="950" priority="1" stopIfTrue="1">
      <formula>LEN(TRIM(E13))=0</formula>
    </cfRule>
    <cfRule type="cellIs" dxfId="949" priority="2" stopIfTrue="1" operator="between">
      <formula>80.1</formula>
      <formula>100</formula>
    </cfRule>
    <cfRule type="cellIs" dxfId="948" priority="3" stopIfTrue="1" operator="between">
      <formula>35.1</formula>
      <formula>80</formula>
    </cfRule>
    <cfRule type="cellIs" dxfId="947" priority="4" stopIfTrue="1" operator="between">
      <formula>14.1</formula>
      <formula>35</formula>
    </cfRule>
    <cfRule type="cellIs" dxfId="946" priority="5" stopIfTrue="1" operator="between">
      <formula>5.1</formula>
      <formula>14</formula>
    </cfRule>
    <cfRule type="cellIs" dxfId="945" priority="6" stopIfTrue="1" operator="between">
      <formula>0</formula>
      <formula>5</formula>
    </cfRule>
    <cfRule type="containsBlanks" dxfId="944" priority="7" stopIfTrue="1">
      <formula>LEN(TRIM(E13))=0</formula>
    </cfRule>
  </conditionalFormatting>
  <conditionalFormatting sqref="F12:Q580">
    <cfRule type="containsBlanks" dxfId="943" priority="8" stopIfTrue="1">
      <formula>LEN(TRIM(F12))=0</formula>
    </cfRule>
    <cfRule type="cellIs" dxfId="942" priority="9" stopIfTrue="1" operator="between">
      <formula>80.1</formula>
      <formula>100</formula>
    </cfRule>
    <cfRule type="cellIs" dxfId="941" priority="10" stopIfTrue="1" operator="between">
      <formula>35.1</formula>
      <formula>80</formula>
    </cfRule>
    <cfRule type="cellIs" dxfId="940" priority="11" stopIfTrue="1" operator="between">
      <formula>14.1</formula>
      <formula>35</formula>
    </cfRule>
    <cfRule type="cellIs" dxfId="939" priority="12" stopIfTrue="1" operator="between">
      <formula>5.1</formula>
      <formula>14</formula>
    </cfRule>
    <cfRule type="cellIs" dxfId="938" priority="13" stopIfTrue="1" operator="between">
      <formula>0</formula>
      <formula>5</formula>
    </cfRule>
    <cfRule type="containsBlanks" dxfId="937" priority="14" stopIfTrue="1">
      <formula>LEN(TRIM(F12))=0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W755"/>
  <sheetViews>
    <sheetView showGridLines="0" zoomScale="60" zoomScaleNormal="60" workbookViewId="0">
      <selection activeCell="A11" sqref="A11"/>
    </sheetView>
  </sheetViews>
  <sheetFormatPr baseColWidth="10" defaultColWidth="0" defaultRowHeight="12.75" customHeight="1" zeroHeight="1"/>
  <cols>
    <col min="1" max="1" width="43.21875" style="15" customWidth="1"/>
    <col min="2" max="2" width="46.44140625" style="10" customWidth="1"/>
    <col min="3" max="3" width="63.44140625" style="11" customWidth="1"/>
    <col min="4" max="4" width="28.33203125" style="64" customWidth="1"/>
    <col min="5" max="16" width="10.6640625" style="79" customWidth="1"/>
    <col min="17" max="17" width="14.88671875" style="9" customWidth="1"/>
    <col min="18" max="18" width="14.109375" style="9" customWidth="1"/>
    <col min="19" max="19" width="42.33203125" style="9" bestFit="1" customWidth="1"/>
    <col min="20" max="20" width="9.88671875" style="9" hidden="1" customWidth="1"/>
    <col min="21" max="16384" width="11.44140625" style="9" hidden="1"/>
  </cols>
  <sheetData>
    <row r="1" spans="1:23" s="4" customFormat="1" ht="18" customHeight="1">
      <c r="A1" s="41"/>
      <c r="B1" s="575" t="s">
        <v>0</v>
      </c>
      <c r="C1" s="575"/>
      <c r="D1" s="575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192"/>
      <c r="R1" s="110"/>
      <c r="S1" s="18" t="s">
        <v>1</v>
      </c>
      <c r="T1" s="3"/>
      <c r="V1" s="5"/>
      <c r="W1" s="5"/>
    </row>
    <row r="2" spans="1:23" s="6" customFormat="1" ht="18" customHeight="1">
      <c r="A2" s="41"/>
      <c r="B2" s="575" t="s">
        <v>2</v>
      </c>
      <c r="C2" s="575"/>
      <c r="D2" s="575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35"/>
      <c r="R2" s="36"/>
      <c r="S2" s="19" t="s">
        <v>4390</v>
      </c>
      <c r="T2" s="3"/>
      <c r="V2" s="5"/>
      <c r="W2" s="5"/>
    </row>
    <row r="3" spans="1:23" s="4" customFormat="1" ht="18" customHeight="1">
      <c r="A3" s="41"/>
      <c r="B3" s="590" t="s">
        <v>3</v>
      </c>
      <c r="C3" s="590"/>
      <c r="D3" s="590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27"/>
      <c r="R3" s="37"/>
      <c r="S3" s="19" t="s">
        <v>4391</v>
      </c>
      <c r="T3" s="3"/>
      <c r="V3" s="5"/>
      <c r="W3" s="5"/>
    </row>
    <row r="4" spans="1:23" s="4" customFormat="1" ht="18" customHeight="1">
      <c r="A4" s="41"/>
      <c r="B4" s="24" t="s">
        <v>4</v>
      </c>
      <c r="C4" s="27"/>
      <c r="D4" s="8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/>
      <c r="R4" s="17"/>
      <c r="S4" s="19" t="s">
        <v>5</v>
      </c>
      <c r="T4" s="3"/>
      <c r="V4" s="5"/>
      <c r="W4" s="5"/>
    </row>
    <row r="5" spans="1:23" s="14" customFormat="1" ht="15.75" customHeight="1">
      <c r="A5" s="42"/>
      <c r="B5" s="597" t="s">
        <v>6</v>
      </c>
      <c r="C5" s="597"/>
      <c r="D5" s="8"/>
      <c r="E5" s="669" t="s">
        <v>441</v>
      </c>
      <c r="F5" s="669"/>
      <c r="G5" s="669"/>
      <c r="H5" s="670" t="s">
        <v>4043</v>
      </c>
      <c r="I5" s="670"/>
      <c r="J5" s="670"/>
      <c r="K5" s="671" t="s">
        <v>4044</v>
      </c>
      <c r="L5" s="671"/>
      <c r="M5" s="671"/>
      <c r="N5" s="672" t="s">
        <v>10</v>
      </c>
      <c r="O5" s="672"/>
      <c r="P5" s="672"/>
      <c r="Q5" s="582" t="s">
        <v>11</v>
      </c>
      <c r="R5" s="582"/>
      <c r="S5" s="583" t="s">
        <v>12</v>
      </c>
    </row>
    <row r="6" spans="1:23" s="14" customFormat="1" ht="25.5" customHeight="1">
      <c r="A6" s="42"/>
      <c r="B6" s="597"/>
      <c r="C6" s="597"/>
      <c r="D6" s="405" t="s">
        <v>631</v>
      </c>
      <c r="E6" s="669"/>
      <c r="F6" s="669"/>
      <c r="G6" s="669"/>
      <c r="H6" s="670"/>
      <c r="I6" s="670"/>
      <c r="J6" s="670"/>
      <c r="K6" s="671"/>
      <c r="L6" s="671"/>
      <c r="M6" s="671"/>
      <c r="N6" s="672"/>
      <c r="O6" s="672"/>
      <c r="P6" s="672"/>
      <c r="Q6" s="582"/>
      <c r="R6" s="582"/>
      <c r="S6" s="583"/>
    </row>
    <row r="7" spans="1:23" s="14" customFormat="1" ht="1.5" customHeight="1">
      <c r="A7" s="42"/>
      <c r="B7" s="51"/>
      <c r="C7" s="75"/>
      <c r="D7" s="429"/>
      <c r="E7" s="497"/>
      <c r="F7" s="497"/>
      <c r="G7" s="497"/>
      <c r="H7" s="497"/>
      <c r="I7" s="497"/>
      <c r="J7" s="497"/>
      <c r="K7" s="497"/>
      <c r="L7" s="497"/>
      <c r="M7" s="497"/>
      <c r="N7" s="497"/>
      <c r="O7" s="497"/>
      <c r="P7" s="497"/>
      <c r="Q7" s="152"/>
      <c r="R7" s="152"/>
      <c r="S7" s="215"/>
    </row>
    <row r="8" spans="1:23" s="60" customFormat="1" ht="27" customHeight="1">
      <c r="A8" s="77" t="s">
        <v>4045</v>
      </c>
      <c r="B8" s="40"/>
      <c r="C8" s="125"/>
      <c r="D8" s="422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125"/>
      <c r="R8" s="125"/>
      <c r="S8" s="216"/>
    </row>
    <row r="9" spans="1:23" s="38" customFormat="1" ht="18" customHeight="1">
      <c r="A9" s="578" t="s">
        <v>15</v>
      </c>
      <c r="B9" s="576" t="s">
        <v>16</v>
      </c>
      <c r="C9" s="576" t="s">
        <v>17</v>
      </c>
      <c r="D9" s="601" t="s">
        <v>18</v>
      </c>
      <c r="E9" s="665" t="s">
        <v>19</v>
      </c>
      <c r="F9" s="665"/>
      <c r="G9" s="665"/>
      <c r="H9" s="665"/>
      <c r="I9" s="665"/>
      <c r="J9" s="665"/>
      <c r="K9" s="665"/>
      <c r="L9" s="665"/>
      <c r="M9" s="665"/>
      <c r="N9" s="665"/>
      <c r="O9" s="665"/>
      <c r="P9" s="665"/>
      <c r="Q9" s="599" t="s">
        <v>20</v>
      </c>
      <c r="R9" s="599" t="s">
        <v>21</v>
      </c>
      <c r="S9" s="576" t="s">
        <v>22</v>
      </c>
      <c r="T9" s="43"/>
    </row>
    <row r="10" spans="1:23" s="38" customFormat="1" ht="33" customHeight="1">
      <c r="A10" s="578"/>
      <c r="B10" s="576"/>
      <c r="C10" s="576"/>
      <c r="D10" s="602"/>
      <c r="E10" s="498" t="s">
        <v>23</v>
      </c>
      <c r="F10" s="498" t="s">
        <v>24</v>
      </c>
      <c r="G10" s="498" t="s">
        <v>25</v>
      </c>
      <c r="H10" s="498" t="s">
        <v>26</v>
      </c>
      <c r="I10" s="498" t="s">
        <v>27</v>
      </c>
      <c r="J10" s="498" t="s">
        <v>28</v>
      </c>
      <c r="K10" s="498" t="s">
        <v>29</v>
      </c>
      <c r="L10" s="498" t="s">
        <v>30</v>
      </c>
      <c r="M10" s="498" t="s">
        <v>31</v>
      </c>
      <c r="N10" s="498" t="s">
        <v>32</v>
      </c>
      <c r="O10" s="498" t="s">
        <v>33</v>
      </c>
      <c r="P10" s="498" t="s">
        <v>34</v>
      </c>
      <c r="Q10" s="599"/>
      <c r="R10" s="599"/>
      <c r="S10" s="576"/>
      <c r="T10" s="43"/>
    </row>
    <row r="11" spans="1:23" s="250" customFormat="1" ht="32.1" customHeight="1">
      <c r="A11" s="509" t="s">
        <v>4046</v>
      </c>
      <c r="B11" s="511" t="s">
        <v>4047</v>
      </c>
      <c r="C11" s="511" t="s">
        <v>4048</v>
      </c>
      <c r="D11" s="266">
        <v>420</v>
      </c>
      <c r="E11" s="666" t="s">
        <v>4049</v>
      </c>
      <c r="F11" s="667"/>
      <c r="G11" s="667"/>
      <c r="H11" s="667"/>
      <c r="I11" s="667"/>
      <c r="J11" s="667"/>
      <c r="K11" s="667"/>
      <c r="L11" s="667"/>
      <c r="M11" s="667"/>
      <c r="N11" s="667"/>
      <c r="O11" s="668"/>
      <c r="P11" s="505"/>
      <c r="Q11" s="118" t="e">
        <f t="shared" ref="Q11:Q50" si="0">AVERAGE(E11:P11)</f>
        <v>#DIV/0!</v>
      </c>
      <c r="R11" s="283" t="e">
        <f t="shared" ref="R11:R36" si="1">IF(Q11&lt;5,"SI","NO")</f>
        <v>#DIV/0!</v>
      </c>
      <c r="S11" s="445" t="e">
        <f t="shared" ref="S11:S52" si="2">IF(Q11&lt;=5,"Sin Riesgo",IF(Q11 &lt;=14,"Bajo",IF(Q11&lt;=35,"Medio",IF(Q11&lt;=80,"Alto","Inviable Sanitariamente"))))</f>
        <v>#DIV/0!</v>
      </c>
      <c r="T11" s="249"/>
    </row>
    <row r="12" spans="1:23" s="44" customFormat="1" ht="32.1" customHeight="1">
      <c r="A12" s="509" t="s">
        <v>4046</v>
      </c>
      <c r="B12" s="511" t="s">
        <v>4050</v>
      </c>
      <c r="C12" s="511" t="s">
        <v>4051</v>
      </c>
      <c r="D12" s="406">
        <v>162</v>
      </c>
      <c r="E12" s="505"/>
      <c r="F12" s="505"/>
      <c r="G12" s="505"/>
      <c r="H12" s="505">
        <v>37.5</v>
      </c>
      <c r="I12" s="505"/>
      <c r="J12" s="505"/>
      <c r="K12" s="505"/>
      <c r="L12" s="505"/>
      <c r="M12" s="505"/>
      <c r="N12" s="505"/>
      <c r="O12" s="505"/>
      <c r="P12" s="505"/>
      <c r="Q12" s="505">
        <f>AVERAGE(E12:P12)</f>
        <v>37.5</v>
      </c>
      <c r="R12" s="283" t="str">
        <f t="shared" si="1"/>
        <v>NO</v>
      </c>
      <c r="S12" s="276" t="str">
        <f>IF(Q12&lt;5,"Sin Riesgo",IF(Q12 &lt;=14,"Bajo",IF(Q12&lt;=35,"Medio",IF(Q12&lt;=80,"Alto","Inviable Sanitariamente"))))</f>
        <v>Alto</v>
      </c>
      <c r="T12" s="41"/>
    </row>
    <row r="13" spans="1:23" s="44" customFormat="1" ht="32.1" customHeight="1">
      <c r="A13" s="509" t="s">
        <v>4046</v>
      </c>
      <c r="B13" s="511" t="s">
        <v>4052</v>
      </c>
      <c r="C13" s="511" t="s">
        <v>4053</v>
      </c>
      <c r="D13" s="406">
        <v>600</v>
      </c>
      <c r="E13" s="505"/>
      <c r="F13" s="505"/>
      <c r="G13" s="505"/>
      <c r="H13" s="505"/>
      <c r="I13" s="505">
        <v>97.6</v>
      </c>
      <c r="J13" s="505"/>
      <c r="K13" s="505"/>
      <c r="L13" s="505"/>
      <c r="M13" s="505"/>
      <c r="N13" s="505"/>
      <c r="O13" s="505"/>
      <c r="P13" s="505"/>
      <c r="Q13" s="505">
        <f t="shared" ref="Q13:Q17" si="3">AVERAGE(E13:P13)</f>
        <v>97.6</v>
      </c>
      <c r="R13" s="283" t="str">
        <f t="shared" si="1"/>
        <v>NO</v>
      </c>
      <c r="S13" s="276" t="str">
        <f t="shared" ref="S13:S16" si="4">IF(Q13&lt;5,"Sin Riesgo",IF(Q13 &lt;=14,"Bajo",IF(Q13&lt;=35,"Medio",IF(Q13&lt;=80,"Alto","Inviable Sanitariamente"))))</f>
        <v>Inviable Sanitariamente</v>
      </c>
      <c r="T13" s="41"/>
    </row>
    <row r="14" spans="1:23" s="44" customFormat="1" ht="32.1" customHeight="1">
      <c r="A14" s="509" t="s">
        <v>4046</v>
      </c>
      <c r="B14" s="511" t="s">
        <v>4054</v>
      </c>
      <c r="C14" s="511" t="s">
        <v>4055</v>
      </c>
      <c r="D14" s="406"/>
      <c r="E14" s="505"/>
      <c r="F14" s="505"/>
      <c r="G14" s="505"/>
      <c r="H14" s="505"/>
      <c r="I14" s="505"/>
      <c r="J14" s="505">
        <v>96.4</v>
      </c>
      <c r="K14" s="505"/>
      <c r="L14" s="505"/>
      <c r="M14" s="505"/>
      <c r="N14" s="505"/>
      <c r="O14" s="505"/>
      <c r="P14" s="505"/>
      <c r="Q14" s="505">
        <f t="shared" si="3"/>
        <v>96.4</v>
      </c>
      <c r="R14" s="283" t="str">
        <f t="shared" si="1"/>
        <v>NO</v>
      </c>
      <c r="S14" s="276" t="str">
        <f t="shared" si="4"/>
        <v>Inviable Sanitariamente</v>
      </c>
      <c r="T14" s="41"/>
    </row>
    <row r="15" spans="1:23" s="44" customFormat="1" ht="32.1" customHeight="1">
      <c r="A15" s="509" t="s">
        <v>4046</v>
      </c>
      <c r="B15" s="511" t="s">
        <v>4056</v>
      </c>
      <c r="C15" s="511" t="s">
        <v>3857</v>
      </c>
      <c r="D15" s="406">
        <v>75</v>
      </c>
      <c r="E15" s="505"/>
      <c r="F15" s="505"/>
      <c r="G15" s="505"/>
      <c r="H15" s="505"/>
      <c r="I15" s="505"/>
      <c r="J15" s="505">
        <v>37.5</v>
      </c>
      <c r="K15" s="505"/>
      <c r="L15" s="505"/>
      <c r="M15" s="505"/>
      <c r="N15" s="505"/>
      <c r="O15" s="505"/>
      <c r="P15" s="505"/>
      <c r="Q15" s="505">
        <f t="shared" si="3"/>
        <v>37.5</v>
      </c>
      <c r="R15" s="283" t="str">
        <f t="shared" si="1"/>
        <v>NO</v>
      </c>
      <c r="S15" s="276" t="str">
        <f t="shared" si="4"/>
        <v>Alto</v>
      </c>
      <c r="T15" s="41"/>
    </row>
    <row r="16" spans="1:23" s="44" customFormat="1" ht="32.1" customHeight="1">
      <c r="A16" s="509" t="s">
        <v>4046</v>
      </c>
      <c r="B16" s="511" t="s">
        <v>4057</v>
      </c>
      <c r="C16" s="511" t="s">
        <v>4058</v>
      </c>
      <c r="D16" s="406">
        <v>40</v>
      </c>
      <c r="E16" s="505"/>
      <c r="F16" s="505"/>
      <c r="G16" s="505"/>
      <c r="H16" s="505"/>
      <c r="I16" s="505"/>
      <c r="J16" s="505">
        <v>37.5</v>
      </c>
      <c r="K16" s="505"/>
      <c r="L16" s="505"/>
      <c r="M16" s="505"/>
      <c r="N16" s="505"/>
      <c r="O16" s="505"/>
      <c r="P16" s="505"/>
      <c r="Q16" s="505">
        <f t="shared" si="3"/>
        <v>37.5</v>
      </c>
      <c r="R16" s="283" t="str">
        <f t="shared" si="1"/>
        <v>NO</v>
      </c>
      <c r="S16" s="276" t="str">
        <f t="shared" si="4"/>
        <v>Alto</v>
      </c>
      <c r="T16" s="41"/>
    </row>
    <row r="17" spans="1:20" s="44" customFormat="1" ht="32.1" customHeight="1">
      <c r="A17" s="509" t="s">
        <v>4046</v>
      </c>
      <c r="B17" s="511" t="s">
        <v>4059</v>
      </c>
      <c r="C17" s="511" t="s">
        <v>4060</v>
      </c>
      <c r="D17" s="406">
        <v>50</v>
      </c>
      <c r="E17" s="505"/>
      <c r="F17" s="505"/>
      <c r="G17" s="505"/>
      <c r="H17" s="505">
        <v>37.5</v>
      </c>
      <c r="I17" s="505"/>
      <c r="J17" s="505"/>
      <c r="K17" s="505"/>
      <c r="L17" s="505"/>
      <c r="M17" s="505"/>
      <c r="N17" s="505"/>
      <c r="O17" s="505"/>
      <c r="P17" s="505"/>
      <c r="Q17" s="505">
        <f t="shared" si="3"/>
        <v>37.5</v>
      </c>
      <c r="R17" s="283" t="str">
        <f t="shared" si="1"/>
        <v>NO</v>
      </c>
      <c r="S17" s="276" t="str">
        <f>IF(Q17&lt;5,"Sin Riesgo",IF(Q17 &lt;=14,"Bajo",IF(Q17&lt;=35,"Medio",IF(Q17&lt;=80,"Alto","Inviable Sanitariamente"))))</f>
        <v>Alto</v>
      </c>
      <c r="T17" s="41"/>
    </row>
    <row r="18" spans="1:20" s="44" customFormat="1" ht="32.1" customHeight="1">
      <c r="A18" s="509" t="s">
        <v>4061</v>
      </c>
      <c r="B18" s="511" t="s">
        <v>4062</v>
      </c>
      <c r="C18" s="511" t="s">
        <v>4063</v>
      </c>
      <c r="D18" s="203">
        <v>16</v>
      </c>
      <c r="E18" s="505"/>
      <c r="F18" s="505"/>
      <c r="G18" s="505"/>
      <c r="H18" s="505"/>
      <c r="I18" s="505"/>
      <c r="J18" s="505">
        <v>96.4</v>
      </c>
      <c r="K18" s="505"/>
      <c r="L18" s="505"/>
      <c r="M18" s="505"/>
      <c r="N18" s="505"/>
      <c r="O18" s="505"/>
      <c r="P18" s="505"/>
      <c r="Q18" s="505">
        <f>AVERAGE(E18:P18)</f>
        <v>96.4</v>
      </c>
      <c r="R18" s="283" t="str">
        <f t="shared" si="1"/>
        <v>NO</v>
      </c>
      <c r="S18" s="276" t="str">
        <f>IF(Q18&lt;5,"Sin Riesgo",IF(Q18 &lt;=14,"Bajo",IF(Q18&lt;=35,"Medio",IF(Q18&lt;=80,"Alto","Inviable Sanitariamente"))))</f>
        <v>Inviable Sanitariamente</v>
      </c>
      <c r="T18" s="41"/>
    </row>
    <row r="19" spans="1:20" s="44" customFormat="1" ht="32.1" customHeight="1">
      <c r="A19" s="509" t="s">
        <v>4061</v>
      </c>
      <c r="B19" s="511" t="s">
        <v>4064</v>
      </c>
      <c r="C19" s="511" t="s">
        <v>4065</v>
      </c>
      <c r="D19" s="203">
        <v>80</v>
      </c>
      <c r="E19" s="505"/>
      <c r="F19" s="505"/>
      <c r="G19" s="505"/>
      <c r="H19" s="505"/>
      <c r="I19" s="505"/>
      <c r="J19" s="505">
        <v>96.4</v>
      </c>
      <c r="K19" s="505"/>
      <c r="L19" s="505"/>
      <c r="M19" s="505"/>
      <c r="N19" s="505"/>
      <c r="O19" s="505"/>
      <c r="P19" s="505"/>
      <c r="Q19" s="505">
        <f t="shared" ref="Q19:Q36" si="5">AVERAGE(E19:P19)</f>
        <v>96.4</v>
      </c>
      <c r="R19" s="283" t="str">
        <f t="shared" si="1"/>
        <v>NO</v>
      </c>
      <c r="S19" s="276" t="str">
        <f>IF(Q19&lt;5,"Sin Riesgo",IF(Q19 &lt;=14,"Bajo",IF(Q19&lt;=35,"Medio",IF(Q19&lt;=80,"Alto","Inviable Sanitariamente"))))</f>
        <v>Inviable Sanitariamente</v>
      </c>
      <c r="T19" s="41"/>
    </row>
    <row r="20" spans="1:20" s="44" customFormat="1" ht="32.1" customHeight="1">
      <c r="A20" s="509" t="s">
        <v>4061</v>
      </c>
      <c r="B20" s="511" t="s">
        <v>4066</v>
      </c>
      <c r="C20" s="511" t="s">
        <v>4067</v>
      </c>
      <c r="D20" s="203">
        <v>53</v>
      </c>
      <c r="E20" s="505"/>
      <c r="F20" s="505"/>
      <c r="G20" s="505"/>
      <c r="H20" s="505">
        <v>96.4</v>
      </c>
      <c r="I20" s="505"/>
      <c r="J20" s="505"/>
      <c r="K20" s="505"/>
      <c r="L20" s="505"/>
      <c r="M20" s="505"/>
      <c r="N20" s="505"/>
      <c r="O20" s="505"/>
      <c r="P20" s="505"/>
      <c r="Q20" s="505">
        <f t="shared" si="5"/>
        <v>96.4</v>
      </c>
      <c r="R20" s="283" t="str">
        <f t="shared" si="1"/>
        <v>NO</v>
      </c>
      <c r="S20" s="276" t="str">
        <f t="shared" ref="S20:S32" si="6">IF(Q20&lt;5,"Sin Riesgo",IF(Q20 &lt;=14,"Bajo",IF(Q20&lt;=35,"Medio",IF(Q20&lt;=80,"Alto","Inviable Sanitariamente"))))</f>
        <v>Inviable Sanitariamente</v>
      </c>
      <c r="T20" s="41"/>
    </row>
    <row r="21" spans="1:20" s="44" customFormat="1" ht="32.1" customHeight="1">
      <c r="A21" s="509" t="s">
        <v>4061</v>
      </c>
      <c r="B21" s="511" t="s">
        <v>4068</v>
      </c>
      <c r="C21" s="511" t="s">
        <v>4069</v>
      </c>
      <c r="D21" s="203">
        <v>30</v>
      </c>
      <c r="E21" s="505"/>
      <c r="F21" s="505"/>
      <c r="G21" s="505"/>
      <c r="H21" s="505">
        <v>96.4</v>
      </c>
      <c r="I21" s="505"/>
      <c r="J21" s="505"/>
      <c r="K21" s="505"/>
      <c r="L21" s="505"/>
      <c r="M21" s="505"/>
      <c r="N21" s="505"/>
      <c r="O21" s="505"/>
      <c r="P21" s="505"/>
      <c r="Q21" s="505">
        <f t="shared" si="5"/>
        <v>96.4</v>
      </c>
      <c r="R21" s="283" t="str">
        <f t="shared" si="1"/>
        <v>NO</v>
      </c>
      <c r="S21" s="276" t="str">
        <f t="shared" si="6"/>
        <v>Inviable Sanitariamente</v>
      </c>
      <c r="T21" s="41"/>
    </row>
    <row r="22" spans="1:20" s="44" customFormat="1" ht="32.1" customHeight="1">
      <c r="A22" s="509" t="s">
        <v>4061</v>
      </c>
      <c r="B22" s="511" t="s">
        <v>4070</v>
      </c>
      <c r="C22" s="511" t="s">
        <v>4071</v>
      </c>
      <c r="D22" s="203">
        <v>70</v>
      </c>
      <c r="E22" s="505"/>
      <c r="F22" s="505"/>
      <c r="G22" s="505"/>
      <c r="H22" s="505">
        <v>96.4</v>
      </c>
      <c r="I22" s="505"/>
      <c r="J22" s="505"/>
      <c r="K22" s="505"/>
      <c r="L22" s="505"/>
      <c r="M22" s="505"/>
      <c r="N22" s="505"/>
      <c r="O22" s="505"/>
      <c r="P22" s="505"/>
      <c r="Q22" s="505">
        <f t="shared" si="5"/>
        <v>96.4</v>
      </c>
      <c r="R22" s="283" t="str">
        <f t="shared" si="1"/>
        <v>NO</v>
      </c>
      <c r="S22" s="276" t="str">
        <f t="shared" si="6"/>
        <v>Inviable Sanitariamente</v>
      </c>
      <c r="T22" s="41"/>
    </row>
    <row r="23" spans="1:20" s="44" customFormat="1" ht="32.1" customHeight="1">
      <c r="A23" s="509" t="s">
        <v>4061</v>
      </c>
      <c r="B23" s="511" t="s">
        <v>4072</v>
      </c>
      <c r="C23" s="511" t="s">
        <v>4073</v>
      </c>
      <c r="D23" s="203">
        <v>62</v>
      </c>
      <c r="E23" s="505"/>
      <c r="F23" s="505"/>
      <c r="G23" s="505"/>
      <c r="H23" s="505"/>
      <c r="I23" s="505">
        <v>96.4</v>
      </c>
      <c r="J23" s="505"/>
      <c r="K23" s="505"/>
      <c r="L23" s="505"/>
      <c r="M23" s="505"/>
      <c r="N23" s="505"/>
      <c r="O23" s="505"/>
      <c r="P23" s="505"/>
      <c r="Q23" s="505">
        <f t="shared" si="5"/>
        <v>96.4</v>
      </c>
      <c r="R23" s="283" t="str">
        <f t="shared" si="1"/>
        <v>NO</v>
      </c>
      <c r="S23" s="276" t="str">
        <f t="shared" si="6"/>
        <v>Inviable Sanitariamente</v>
      </c>
      <c r="T23" s="41"/>
    </row>
    <row r="24" spans="1:20" s="44" customFormat="1" ht="32.1" customHeight="1">
      <c r="A24" s="509" t="s">
        <v>4061</v>
      </c>
      <c r="B24" s="511" t="s">
        <v>1489</v>
      </c>
      <c r="C24" s="511" t="s">
        <v>4074</v>
      </c>
      <c r="D24" s="203">
        <v>160</v>
      </c>
      <c r="E24" s="505"/>
      <c r="F24" s="505"/>
      <c r="G24" s="505"/>
      <c r="H24" s="505">
        <v>96.4</v>
      </c>
      <c r="I24" s="505"/>
      <c r="J24" s="505"/>
      <c r="K24" s="505"/>
      <c r="L24" s="505"/>
      <c r="M24" s="505"/>
      <c r="N24" s="505"/>
      <c r="O24" s="505"/>
      <c r="P24" s="505"/>
      <c r="Q24" s="505">
        <f t="shared" si="5"/>
        <v>96.4</v>
      </c>
      <c r="R24" s="283" t="str">
        <f t="shared" si="1"/>
        <v>NO</v>
      </c>
      <c r="S24" s="276" t="str">
        <f t="shared" si="6"/>
        <v>Inviable Sanitariamente</v>
      </c>
      <c r="T24" s="41"/>
    </row>
    <row r="25" spans="1:20" s="44" customFormat="1" ht="32.1" customHeight="1">
      <c r="A25" s="509" t="s">
        <v>4061</v>
      </c>
      <c r="B25" s="511" t="s">
        <v>4075</v>
      </c>
      <c r="C25" s="511" t="s">
        <v>4076</v>
      </c>
      <c r="D25" s="203">
        <v>42</v>
      </c>
      <c r="E25" s="505"/>
      <c r="F25" s="505"/>
      <c r="G25" s="505"/>
      <c r="H25" s="505"/>
      <c r="I25" s="505"/>
      <c r="J25" s="505">
        <v>96.4</v>
      </c>
      <c r="K25" s="505"/>
      <c r="L25" s="505"/>
      <c r="M25" s="505"/>
      <c r="N25" s="505"/>
      <c r="O25" s="505"/>
      <c r="P25" s="505"/>
      <c r="Q25" s="505">
        <f t="shared" si="5"/>
        <v>96.4</v>
      </c>
      <c r="R25" s="283" t="str">
        <f t="shared" si="1"/>
        <v>NO</v>
      </c>
      <c r="S25" s="276" t="str">
        <f t="shared" si="6"/>
        <v>Inviable Sanitariamente</v>
      </c>
      <c r="T25" s="41"/>
    </row>
    <row r="26" spans="1:20" s="44" customFormat="1" ht="32.1" customHeight="1">
      <c r="A26" s="509" t="s">
        <v>4061</v>
      </c>
      <c r="B26" s="511" t="s">
        <v>4077</v>
      </c>
      <c r="C26" s="511" t="s">
        <v>4078</v>
      </c>
      <c r="D26" s="203">
        <v>68</v>
      </c>
      <c r="E26" s="505"/>
      <c r="F26" s="505"/>
      <c r="G26" s="505"/>
      <c r="H26" s="505"/>
      <c r="I26" s="505"/>
      <c r="J26" s="505">
        <v>96.4</v>
      </c>
      <c r="K26" s="505"/>
      <c r="L26" s="505"/>
      <c r="M26" s="505"/>
      <c r="N26" s="505"/>
      <c r="O26" s="505"/>
      <c r="P26" s="505"/>
      <c r="Q26" s="505">
        <f t="shared" si="5"/>
        <v>96.4</v>
      </c>
      <c r="R26" s="283" t="str">
        <f t="shared" si="1"/>
        <v>NO</v>
      </c>
      <c r="S26" s="276" t="str">
        <f t="shared" si="6"/>
        <v>Inviable Sanitariamente</v>
      </c>
      <c r="T26" s="41"/>
    </row>
    <row r="27" spans="1:20" s="44" customFormat="1" ht="32.1" customHeight="1">
      <c r="A27" s="509" t="s">
        <v>4061</v>
      </c>
      <c r="B27" s="511" t="s">
        <v>4079</v>
      </c>
      <c r="C27" s="511" t="s">
        <v>4080</v>
      </c>
      <c r="D27" s="203">
        <v>51</v>
      </c>
      <c r="E27" s="505"/>
      <c r="F27" s="505"/>
      <c r="G27" s="505"/>
      <c r="H27" s="505"/>
      <c r="I27" s="505">
        <v>96.4</v>
      </c>
      <c r="J27" s="505"/>
      <c r="K27" s="505"/>
      <c r="L27" s="505"/>
      <c r="M27" s="505"/>
      <c r="N27" s="505"/>
      <c r="O27" s="505"/>
      <c r="P27" s="505"/>
      <c r="Q27" s="505">
        <f t="shared" si="5"/>
        <v>96.4</v>
      </c>
      <c r="R27" s="283" t="str">
        <f t="shared" si="1"/>
        <v>NO</v>
      </c>
      <c r="S27" s="276" t="str">
        <f t="shared" si="6"/>
        <v>Inviable Sanitariamente</v>
      </c>
      <c r="T27" s="41"/>
    </row>
    <row r="28" spans="1:20" s="44" customFormat="1" ht="32.1" customHeight="1">
      <c r="A28" s="509" t="s">
        <v>4061</v>
      </c>
      <c r="B28" s="511" t="s">
        <v>3252</v>
      </c>
      <c r="C28" s="511" t="s">
        <v>4081</v>
      </c>
      <c r="D28" s="203">
        <v>30</v>
      </c>
      <c r="E28" s="505"/>
      <c r="F28" s="505"/>
      <c r="G28" s="505"/>
      <c r="H28" s="505"/>
      <c r="I28" s="505">
        <v>96.4</v>
      </c>
      <c r="J28" s="505"/>
      <c r="K28" s="505"/>
      <c r="L28" s="505"/>
      <c r="M28" s="505"/>
      <c r="N28" s="505"/>
      <c r="O28" s="505"/>
      <c r="P28" s="505"/>
      <c r="Q28" s="505">
        <f t="shared" si="5"/>
        <v>96.4</v>
      </c>
      <c r="R28" s="283" t="str">
        <f t="shared" si="1"/>
        <v>NO</v>
      </c>
      <c r="S28" s="276" t="str">
        <f t="shared" si="6"/>
        <v>Inviable Sanitariamente</v>
      </c>
      <c r="T28" s="41"/>
    </row>
    <row r="29" spans="1:20" s="44" customFormat="1" ht="32.1" customHeight="1">
      <c r="A29" s="509" t="s">
        <v>4061</v>
      </c>
      <c r="B29" s="511" t="s">
        <v>4082</v>
      </c>
      <c r="C29" s="511" t="s">
        <v>4083</v>
      </c>
      <c r="D29" s="203">
        <v>70</v>
      </c>
      <c r="E29" s="505"/>
      <c r="F29" s="505"/>
      <c r="G29" s="505"/>
      <c r="H29" s="505"/>
      <c r="I29" s="505"/>
      <c r="J29" s="505"/>
      <c r="K29" s="505"/>
      <c r="L29" s="505"/>
      <c r="M29" s="505"/>
      <c r="N29" s="505"/>
      <c r="O29" s="505"/>
      <c r="P29" s="505"/>
      <c r="Q29" s="505" t="e">
        <f t="shared" si="5"/>
        <v>#DIV/0!</v>
      </c>
      <c r="R29" s="283" t="e">
        <f t="shared" si="1"/>
        <v>#DIV/0!</v>
      </c>
      <c r="S29" s="276" t="e">
        <f t="shared" si="6"/>
        <v>#DIV/0!</v>
      </c>
      <c r="T29" s="41"/>
    </row>
    <row r="30" spans="1:20" s="44" customFormat="1" ht="32.1" customHeight="1">
      <c r="A30" s="509" t="s">
        <v>4061</v>
      </c>
      <c r="B30" s="511" t="s">
        <v>4084</v>
      </c>
      <c r="C30" s="511" t="s">
        <v>4085</v>
      </c>
      <c r="D30" s="203">
        <v>62</v>
      </c>
      <c r="E30" s="505"/>
      <c r="F30" s="505"/>
      <c r="G30" s="505"/>
      <c r="H30" s="505"/>
      <c r="I30" s="505"/>
      <c r="J30" s="505">
        <v>96.4</v>
      </c>
      <c r="K30" s="505"/>
      <c r="L30" s="505"/>
      <c r="M30" s="505"/>
      <c r="N30" s="505"/>
      <c r="O30" s="505"/>
      <c r="P30" s="505"/>
      <c r="Q30" s="505">
        <f t="shared" si="5"/>
        <v>96.4</v>
      </c>
      <c r="R30" s="283" t="str">
        <f t="shared" si="1"/>
        <v>NO</v>
      </c>
      <c r="S30" s="276" t="str">
        <f t="shared" si="6"/>
        <v>Inviable Sanitariamente</v>
      </c>
      <c r="T30" s="41"/>
    </row>
    <row r="31" spans="1:20" s="44" customFormat="1" ht="32.1" customHeight="1">
      <c r="A31" s="509" t="s">
        <v>4061</v>
      </c>
      <c r="B31" s="511" t="s">
        <v>4086</v>
      </c>
      <c r="C31" s="511" t="s">
        <v>4087</v>
      </c>
      <c r="D31" s="203">
        <v>60</v>
      </c>
      <c r="E31" s="505"/>
      <c r="F31" s="505"/>
      <c r="G31" s="505"/>
      <c r="H31" s="505"/>
      <c r="I31" s="505"/>
      <c r="J31" s="505">
        <v>96.4</v>
      </c>
      <c r="K31" s="505"/>
      <c r="L31" s="505"/>
      <c r="M31" s="505"/>
      <c r="N31" s="505"/>
      <c r="O31" s="505"/>
      <c r="P31" s="505"/>
      <c r="Q31" s="505">
        <f t="shared" si="5"/>
        <v>96.4</v>
      </c>
      <c r="R31" s="283" t="str">
        <f t="shared" si="1"/>
        <v>NO</v>
      </c>
      <c r="S31" s="276" t="str">
        <f t="shared" si="6"/>
        <v>Inviable Sanitariamente</v>
      </c>
      <c r="T31" s="41"/>
    </row>
    <row r="32" spans="1:20" s="44" customFormat="1" ht="32.1" customHeight="1">
      <c r="A32" s="509" t="s">
        <v>4061</v>
      </c>
      <c r="B32" s="511" t="s">
        <v>4088</v>
      </c>
      <c r="C32" s="511" t="s">
        <v>4089</v>
      </c>
      <c r="D32" s="203">
        <v>47</v>
      </c>
      <c r="E32" s="505"/>
      <c r="F32" s="505"/>
      <c r="G32" s="505"/>
      <c r="H32" s="505"/>
      <c r="I32" s="505"/>
      <c r="J32" s="505">
        <v>96.4</v>
      </c>
      <c r="K32" s="505"/>
      <c r="L32" s="505"/>
      <c r="M32" s="505"/>
      <c r="N32" s="505"/>
      <c r="O32" s="505"/>
      <c r="P32" s="505"/>
      <c r="Q32" s="505">
        <f t="shared" si="5"/>
        <v>96.4</v>
      </c>
      <c r="R32" s="283" t="str">
        <f t="shared" si="1"/>
        <v>NO</v>
      </c>
      <c r="S32" s="276" t="str">
        <f t="shared" si="6"/>
        <v>Inviable Sanitariamente</v>
      </c>
      <c r="T32" s="41"/>
    </row>
    <row r="33" spans="1:20" s="44" customFormat="1" ht="32.1" customHeight="1">
      <c r="A33" s="509" t="s">
        <v>4090</v>
      </c>
      <c r="B33" s="511" t="s">
        <v>4091</v>
      </c>
      <c r="C33" s="511" t="s">
        <v>4092</v>
      </c>
      <c r="D33" s="203">
        <v>1532</v>
      </c>
      <c r="E33" s="501"/>
      <c r="F33" s="505"/>
      <c r="G33" s="505"/>
      <c r="H33" s="505"/>
      <c r="I33" s="505">
        <v>100</v>
      </c>
      <c r="J33" s="505"/>
      <c r="K33" s="505"/>
      <c r="L33" s="505"/>
      <c r="M33" s="505"/>
      <c r="N33" s="505"/>
      <c r="O33" s="505">
        <v>100</v>
      </c>
      <c r="P33" s="505"/>
      <c r="Q33" s="505">
        <f t="shared" si="5"/>
        <v>100</v>
      </c>
      <c r="R33" s="718" t="str">
        <f t="shared" si="1"/>
        <v>NO</v>
      </c>
      <c r="S33" s="276" t="str">
        <f>IF(Q33&lt;5,"Sin Riesgo",IF(Q33 &lt;=14,"Bajo",IF(Q33&lt;=35,"Medio",IF(Q33&lt;=80,"Alto","Inviable Sanitariamente"))))</f>
        <v>Inviable Sanitariamente</v>
      </c>
      <c r="T33" s="41"/>
    </row>
    <row r="34" spans="1:20" s="44" customFormat="1" ht="32.1" customHeight="1">
      <c r="A34" s="509" t="s">
        <v>4090</v>
      </c>
      <c r="B34" s="511" t="s">
        <v>4093</v>
      </c>
      <c r="C34" s="511" t="s">
        <v>4094</v>
      </c>
      <c r="D34" s="203">
        <v>100</v>
      </c>
      <c r="E34" s="501"/>
      <c r="F34" s="505"/>
      <c r="G34" s="505"/>
      <c r="H34" s="505"/>
      <c r="I34" s="505">
        <v>97.345100000000002</v>
      </c>
      <c r="J34" s="505"/>
      <c r="K34" s="505"/>
      <c r="L34" s="505"/>
      <c r="M34" s="505"/>
      <c r="N34" s="505"/>
      <c r="O34" s="505"/>
      <c r="P34" s="505"/>
      <c r="Q34" s="505">
        <f t="shared" si="5"/>
        <v>97.345100000000002</v>
      </c>
      <c r="R34" s="718" t="str">
        <f t="shared" si="1"/>
        <v>NO</v>
      </c>
      <c r="S34" s="276" t="str">
        <f t="shared" ref="S34:S36" si="7">IF(Q34&lt;5,"Sin Riesgo",IF(Q34 &lt;=14,"Bajo",IF(Q34&lt;=35,"Medio",IF(Q34&lt;=80,"Alto","Inviable Sanitariamente"))))</f>
        <v>Inviable Sanitariamente</v>
      </c>
      <c r="T34" s="41"/>
    </row>
    <row r="35" spans="1:20" s="44" customFormat="1" ht="32.1" customHeight="1">
      <c r="A35" s="509" t="s">
        <v>4090</v>
      </c>
      <c r="B35" s="511" t="s">
        <v>4095</v>
      </c>
      <c r="C35" s="511" t="s">
        <v>4096</v>
      </c>
      <c r="D35" s="203">
        <v>110</v>
      </c>
      <c r="E35" s="501"/>
      <c r="F35" s="505"/>
      <c r="G35" s="505"/>
      <c r="H35" s="505"/>
      <c r="I35" s="505">
        <v>96.385499999999993</v>
      </c>
      <c r="J35" s="505"/>
      <c r="K35" s="505"/>
      <c r="L35" s="505"/>
      <c r="M35" s="505"/>
      <c r="N35" s="505"/>
      <c r="O35" s="505">
        <v>100</v>
      </c>
      <c r="P35" s="505"/>
      <c r="Q35" s="505">
        <f t="shared" si="5"/>
        <v>98.19274999999999</v>
      </c>
      <c r="R35" s="718" t="str">
        <f t="shared" si="1"/>
        <v>NO</v>
      </c>
      <c r="S35" s="276" t="str">
        <f t="shared" si="7"/>
        <v>Inviable Sanitariamente</v>
      </c>
      <c r="T35" s="41"/>
    </row>
    <row r="36" spans="1:20" s="44" customFormat="1" ht="32.1" customHeight="1">
      <c r="A36" s="509" t="s">
        <v>4090</v>
      </c>
      <c r="B36" s="511" t="s">
        <v>4097</v>
      </c>
      <c r="C36" s="511" t="s">
        <v>4098</v>
      </c>
      <c r="D36" s="203">
        <v>300</v>
      </c>
      <c r="E36" s="501"/>
      <c r="F36" s="505"/>
      <c r="G36" s="505"/>
      <c r="H36" s="505"/>
      <c r="I36" s="505">
        <v>97.345100000000002</v>
      </c>
      <c r="J36" s="505"/>
      <c r="K36" s="505"/>
      <c r="L36" s="505"/>
      <c r="M36" s="505"/>
      <c r="N36" s="505"/>
      <c r="O36" s="505"/>
      <c r="P36" s="505"/>
      <c r="Q36" s="505">
        <f t="shared" si="5"/>
        <v>97.345100000000002</v>
      </c>
      <c r="R36" s="718" t="str">
        <f t="shared" si="1"/>
        <v>NO</v>
      </c>
      <c r="S36" s="276" t="str">
        <f t="shared" si="7"/>
        <v>Inviable Sanitariamente</v>
      </c>
      <c r="T36" s="41" t="s">
        <v>4099</v>
      </c>
    </row>
    <row r="37" spans="1:20" s="44" customFormat="1" ht="32.1" customHeight="1">
      <c r="A37" s="509" t="s">
        <v>4100</v>
      </c>
      <c r="B37" s="511" t="s">
        <v>4101</v>
      </c>
      <c r="C37" s="511" t="s">
        <v>4102</v>
      </c>
      <c r="D37" s="203">
        <v>98</v>
      </c>
      <c r="E37" s="499"/>
      <c r="F37" s="505"/>
      <c r="G37" s="505"/>
      <c r="H37" s="505"/>
      <c r="I37" s="505"/>
      <c r="J37" s="505"/>
      <c r="K37" s="505"/>
      <c r="L37" s="505">
        <v>97.3</v>
      </c>
      <c r="M37" s="505"/>
      <c r="N37" s="505"/>
      <c r="O37" s="505"/>
      <c r="P37" s="505"/>
      <c r="Q37" s="505">
        <f t="shared" si="0"/>
        <v>97.3</v>
      </c>
      <c r="R37" s="115" t="str">
        <f>IF(Q37&lt;5,"SI","NO")</f>
        <v>NO</v>
      </c>
      <c r="S37" s="276" t="str">
        <f t="shared" si="2"/>
        <v>Inviable Sanitariamente</v>
      </c>
      <c r="T37" s="41"/>
    </row>
    <row r="38" spans="1:20" s="44" customFormat="1" ht="32.1" customHeight="1">
      <c r="A38" s="509" t="s">
        <v>4100</v>
      </c>
      <c r="B38" s="511" t="s">
        <v>4103</v>
      </c>
      <c r="C38" s="511" t="s">
        <v>4104</v>
      </c>
      <c r="D38" s="203">
        <v>250</v>
      </c>
      <c r="E38" s="499"/>
      <c r="F38" s="505"/>
      <c r="G38" s="505"/>
      <c r="H38" s="505"/>
      <c r="I38" s="505"/>
      <c r="J38" s="505"/>
      <c r="K38" s="505"/>
      <c r="L38" s="505">
        <v>97.3</v>
      </c>
      <c r="M38" s="505"/>
      <c r="N38" s="505"/>
      <c r="O38" s="505"/>
      <c r="P38" s="505"/>
      <c r="Q38" s="505">
        <f t="shared" si="0"/>
        <v>97.3</v>
      </c>
      <c r="R38" s="115" t="str">
        <f>IF(Q38&lt;5,"SI","NO")</f>
        <v>NO</v>
      </c>
      <c r="S38" s="276" t="str">
        <f t="shared" si="2"/>
        <v>Inviable Sanitariamente</v>
      </c>
      <c r="T38" s="41"/>
    </row>
    <row r="39" spans="1:20" s="44" customFormat="1" ht="32.1" customHeight="1">
      <c r="A39" s="509" t="s">
        <v>4105</v>
      </c>
      <c r="B39" s="511" t="s">
        <v>4106</v>
      </c>
      <c r="C39" s="511" t="s">
        <v>4107</v>
      </c>
      <c r="D39" s="495">
        <v>900</v>
      </c>
      <c r="E39" s="500"/>
      <c r="F39" s="505"/>
      <c r="G39" s="505"/>
      <c r="H39" s="505"/>
      <c r="I39" s="505">
        <v>97.9</v>
      </c>
      <c r="J39" s="505" t="s">
        <v>1541</v>
      </c>
      <c r="K39" s="505"/>
      <c r="L39" s="505"/>
      <c r="M39" s="505"/>
      <c r="N39" s="505"/>
      <c r="O39" s="505"/>
      <c r="P39" s="505"/>
      <c r="Q39" s="505">
        <f t="shared" si="0"/>
        <v>97.9</v>
      </c>
      <c r="R39" s="275" t="str">
        <f t="shared" ref="R39:R44" si="8">IF(Q39&lt;5,"SI","NO")</f>
        <v>NO</v>
      </c>
      <c r="S39" s="276" t="str">
        <f t="shared" si="2"/>
        <v>Inviable Sanitariamente</v>
      </c>
      <c r="T39" s="41"/>
    </row>
    <row r="40" spans="1:20" s="44" customFormat="1" ht="32.1" customHeight="1">
      <c r="A40" s="509" t="s">
        <v>4105</v>
      </c>
      <c r="B40" s="511" t="s">
        <v>81</v>
      </c>
      <c r="C40" s="511" t="s">
        <v>4108</v>
      </c>
      <c r="D40" s="496">
        <v>190</v>
      </c>
      <c r="E40" s="254"/>
      <c r="F40" s="505"/>
      <c r="G40" s="505"/>
      <c r="H40" s="505" t="s">
        <v>1541</v>
      </c>
      <c r="I40" s="505">
        <v>97.3</v>
      </c>
      <c r="J40" s="505"/>
      <c r="K40" s="505"/>
      <c r="L40" s="505"/>
      <c r="M40" s="505"/>
      <c r="N40" s="505"/>
      <c r="O40" s="505"/>
      <c r="P40" s="505"/>
      <c r="Q40" s="505">
        <f>AVERAGE(F40:P40)</f>
        <v>97.3</v>
      </c>
      <c r="R40" s="275" t="str">
        <f t="shared" si="8"/>
        <v>NO</v>
      </c>
      <c r="S40" s="276" t="str">
        <f t="shared" si="2"/>
        <v>Inviable Sanitariamente</v>
      </c>
      <c r="T40" s="41"/>
    </row>
    <row r="41" spans="1:20" s="44" customFormat="1" ht="32.1" customHeight="1">
      <c r="A41" s="509" t="s">
        <v>4105</v>
      </c>
      <c r="B41" s="511" t="s">
        <v>4109</v>
      </c>
      <c r="C41" s="511" t="s">
        <v>4110</v>
      </c>
      <c r="D41" s="495">
        <v>410</v>
      </c>
      <c r="E41" s="254"/>
      <c r="F41" s="505"/>
      <c r="G41" s="505"/>
      <c r="H41" s="505"/>
      <c r="I41" s="505">
        <v>97.3</v>
      </c>
      <c r="J41" s="505" t="s">
        <v>1541</v>
      </c>
      <c r="K41" s="505"/>
      <c r="L41" s="505"/>
      <c r="M41" s="505"/>
      <c r="N41" s="505"/>
      <c r="O41" s="505"/>
      <c r="P41" s="505"/>
      <c r="Q41" s="505">
        <f>AVERAGE(F41:P41)</f>
        <v>97.3</v>
      </c>
      <c r="R41" s="275" t="str">
        <f t="shared" si="8"/>
        <v>NO</v>
      </c>
      <c r="S41" s="276" t="str">
        <f t="shared" si="2"/>
        <v>Inviable Sanitariamente</v>
      </c>
      <c r="T41" s="41"/>
    </row>
    <row r="42" spans="1:20" s="44" customFormat="1" ht="32.1" customHeight="1">
      <c r="A42" s="509" t="s">
        <v>4105</v>
      </c>
      <c r="B42" s="511" t="s">
        <v>4111</v>
      </c>
      <c r="C42" s="511" t="s">
        <v>4112</v>
      </c>
      <c r="D42" s="495">
        <v>200</v>
      </c>
      <c r="E42" s="500"/>
      <c r="F42" s="505"/>
      <c r="G42" s="505"/>
      <c r="H42" s="505"/>
      <c r="I42" s="505">
        <v>97.9</v>
      </c>
      <c r="J42" s="505" t="s">
        <v>1541</v>
      </c>
      <c r="K42" s="505"/>
      <c r="L42" s="505"/>
      <c r="M42" s="505"/>
      <c r="N42" s="505"/>
      <c r="O42" s="505"/>
      <c r="P42" s="505"/>
      <c r="Q42" s="505">
        <f t="shared" si="0"/>
        <v>97.9</v>
      </c>
      <c r="R42" s="275" t="str">
        <f t="shared" si="8"/>
        <v>NO</v>
      </c>
      <c r="S42" s="276" t="str">
        <f t="shared" si="2"/>
        <v>Inviable Sanitariamente</v>
      </c>
      <c r="T42" s="41"/>
    </row>
    <row r="43" spans="1:20" s="44" customFormat="1" ht="32.1" customHeight="1">
      <c r="A43" s="509" t="s">
        <v>4105</v>
      </c>
      <c r="B43" s="511" t="s">
        <v>4113</v>
      </c>
      <c r="C43" s="511" t="s">
        <v>4114</v>
      </c>
      <c r="D43" s="496">
        <v>489</v>
      </c>
      <c r="E43" s="254"/>
      <c r="F43" s="505"/>
      <c r="G43" s="505"/>
      <c r="H43" s="505" t="s">
        <v>1541</v>
      </c>
      <c r="I43" s="505">
        <v>97.9</v>
      </c>
      <c r="J43" s="505"/>
      <c r="K43" s="505"/>
      <c r="L43" s="505"/>
      <c r="M43" s="505"/>
      <c r="N43" s="505"/>
      <c r="O43" s="505"/>
      <c r="P43" s="505"/>
      <c r="Q43" s="505">
        <f>AVERAGE(F43:P43)</f>
        <v>97.9</v>
      </c>
      <c r="R43" s="275" t="str">
        <f t="shared" si="8"/>
        <v>NO</v>
      </c>
      <c r="S43" s="276" t="str">
        <f t="shared" si="2"/>
        <v>Inviable Sanitariamente</v>
      </c>
      <c r="T43" s="41"/>
    </row>
    <row r="44" spans="1:20" s="44" customFormat="1" ht="32.1" customHeight="1">
      <c r="A44" s="509" t="s">
        <v>4105</v>
      </c>
      <c r="B44" s="511" t="s">
        <v>4115</v>
      </c>
      <c r="C44" s="511" t="s">
        <v>4116</v>
      </c>
      <c r="D44" s="495">
        <v>100</v>
      </c>
      <c r="E44" s="254"/>
      <c r="F44" s="505"/>
      <c r="G44" s="505"/>
      <c r="H44" s="505"/>
      <c r="I44" s="505">
        <v>97.3</v>
      </c>
      <c r="J44" s="505" t="s">
        <v>1541</v>
      </c>
      <c r="K44" s="505"/>
      <c r="L44" s="505"/>
      <c r="M44" s="505"/>
      <c r="N44" s="505"/>
      <c r="O44" s="505"/>
      <c r="P44" s="505"/>
      <c r="Q44" s="505">
        <f>AVERAGE(F44:P44)</f>
        <v>97.3</v>
      </c>
      <c r="R44" s="275" t="str">
        <f t="shared" si="8"/>
        <v>NO</v>
      </c>
      <c r="S44" s="276" t="str">
        <f t="shared" si="2"/>
        <v>Inviable Sanitariamente</v>
      </c>
      <c r="T44" s="41"/>
    </row>
    <row r="45" spans="1:20" s="44" customFormat="1" ht="32.1" customHeight="1">
      <c r="A45" s="509" t="s">
        <v>4117</v>
      </c>
      <c r="B45" s="511" t="s">
        <v>4118</v>
      </c>
      <c r="C45" s="511" t="s">
        <v>4119</v>
      </c>
      <c r="D45" s="496">
        <v>46</v>
      </c>
      <c r="E45" s="505"/>
      <c r="F45" s="505">
        <v>97.3</v>
      </c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5">
        <f t="shared" si="0"/>
        <v>97.3</v>
      </c>
      <c r="R45" s="115" t="s">
        <v>39</v>
      </c>
      <c r="S45" s="276" t="str">
        <f t="shared" si="2"/>
        <v>Inviable Sanitariamente</v>
      </c>
      <c r="T45" s="41"/>
    </row>
    <row r="46" spans="1:20" s="44" customFormat="1" ht="32.1" customHeight="1">
      <c r="A46" s="509" t="s">
        <v>4117</v>
      </c>
      <c r="B46" s="511" t="s">
        <v>4120</v>
      </c>
      <c r="C46" s="511" t="s">
        <v>4121</v>
      </c>
      <c r="D46" s="495">
        <v>118</v>
      </c>
      <c r="E46" s="505"/>
      <c r="F46" s="505"/>
      <c r="G46" s="505">
        <v>97.3</v>
      </c>
      <c r="H46" s="505"/>
      <c r="I46" s="505"/>
      <c r="J46" s="505"/>
      <c r="K46" s="505"/>
      <c r="L46" s="505"/>
      <c r="M46" s="505"/>
      <c r="N46" s="505"/>
      <c r="O46" s="505"/>
      <c r="P46" s="505"/>
      <c r="Q46" s="505">
        <f t="shared" si="0"/>
        <v>97.3</v>
      </c>
      <c r="R46" s="115" t="s">
        <v>39</v>
      </c>
      <c r="S46" s="276" t="str">
        <f t="shared" si="2"/>
        <v>Inviable Sanitariamente</v>
      </c>
      <c r="T46" s="41"/>
    </row>
    <row r="47" spans="1:20" s="44" customFormat="1" ht="32.1" customHeight="1">
      <c r="A47" s="509" t="s">
        <v>4117</v>
      </c>
      <c r="B47" s="511" t="s">
        <v>4122</v>
      </c>
      <c r="C47" s="511" t="s">
        <v>4123</v>
      </c>
      <c r="D47" s="496">
        <v>95</v>
      </c>
      <c r="E47" s="505"/>
      <c r="F47" s="505"/>
      <c r="G47" s="505"/>
      <c r="H47" s="505">
        <v>97.3</v>
      </c>
      <c r="I47" s="505"/>
      <c r="J47" s="505"/>
      <c r="K47" s="505"/>
      <c r="L47" s="505"/>
      <c r="M47" s="505"/>
      <c r="N47" s="505"/>
      <c r="O47" s="505"/>
      <c r="P47" s="505"/>
      <c r="Q47" s="505">
        <f t="shared" si="0"/>
        <v>97.3</v>
      </c>
      <c r="R47" s="115" t="s">
        <v>39</v>
      </c>
      <c r="S47" s="276" t="str">
        <f t="shared" si="2"/>
        <v>Inviable Sanitariamente</v>
      </c>
      <c r="T47" s="41"/>
    </row>
    <row r="48" spans="1:20" s="38" customFormat="1" ht="32.1" customHeight="1">
      <c r="A48" s="512" t="s">
        <v>4117</v>
      </c>
      <c r="B48" s="511" t="s">
        <v>4124</v>
      </c>
      <c r="C48" s="511" t="s">
        <v>4125</v>
      </c>
      <c r="D48" s="495">
        <v>980</v>
      </c>
      <c r="E48" s="505">
        <v>96.4</v>
      </c>
      <c r="F48" s="505"/>
      <c r="G48" s="505"/>
      <c r="H48" s="505"/>
      <c r="I48" s="505"/>
      <c r="J48" s="505"/>
      <c r="K48" s="505"/>
      <c r="L48" s="505"/>
      <c r="M48" s="505"/>
      <c r="N48" s="505"/>
      <c r="O48" s="505"/>
      <c r="P48" s="505"/>
      <c r="Q48" s="505">
        <f t="shared" si="0"/>
        <v>96.4</v>
      </c>
      <c r="R48" s="207" t="e">
        <v>#DIV/0!</v>
      </c>
      <c r="S48" s="276" t="str">
        <f t="shared" si="2"/>
        <v>Inviable Sanitariamente</v>
      </c>
    </row>
    <row r="49" spans="1:23" s="38" customFormat="1" ht="32.1" customHeight="1">
      <c r="A49" s="512" t="s">
        <v>4117</v>
      </c>
      <c r="B49" s="511" t="s">
        <v>4126</v>
      </c>
      <c r="C49" s="511" t="s">
        <v>4127</v>
      </c>
      <c r="D49" s="406"/>
      <c r="E49" s="505"/>
      <c r="F49" s="505">
        <v>97.3</v>
      </c>
      <c r="G49" s="505"/>
      <c r="H49" s="505"/>
      <c r="I49" s="505"/>
      <c r="J49" s="505"/>
      <c r="K49" s="505"/>
      <c r="L49" s="505"/>
      <c r="M49" s="505"/>
      <c r="N49" s="505"/>
      <c r="O49" s="505"/>
      <c r="P49" s="505"/>
      <c r="Q49" s="505">
        <f t="shared" si="0"/>
        <v>97.3</v>
      </c>
      <c r="R49" s="208" t="e">
        <v>#DIV/0!</v>
      </c>
      <c r="S49" s="276" t="str">
        <f t="shared" si="2"/>
        <v>Inviable Sanitariamente</v>
      </c>
    </row>
    <row r="50" spans="1:23" s="38" customFormat="1" ht="32.1" customHeight="1">
      <c r="A50" s="512" t="s">
        <v>4117</v>
      </c>
      <c r="B50" s="511" t="s">
        <v>4128</v>
      </c>
      <c r="C50" s="511" t="s">
        <v>4127</v>
      </c>
      <c r="D50" s="406"/>
      <c r="E50" s="505"/>
      <c r="F50" s="505"/>
      <c r="G50" s="505">
        <v>97.3</v>
      </c>
      <c r="H50" s="505"/>
      <c r="I50" s="505"/>
      <c r="J50" s="505"/>
      <c r="K50" s="505"/>
      <c r="L50" s="505"/>
      <c r="M50" s="505"/>
      <c r="N50" s="505"/>
      <c r="O50" s="505"/>
      <c r="P50" s="505"/>
      <c r="Q50" s="505">
        <f t="shared" si="0"/>
        <v>97.3</v>
      </c>
      <c r="R50" s="208" t="e">
        <v>#DIV/0!</v>
      </c>
      <c r="S50" s="276" t="str">
        <f t="shared" si="2"/>
        <v>Inviable Sanitariamente</v>
      </c>
    </row>
    <row r="51" spans="1:23" s="38" customFormat="1" ht="32.1" customHeight="1">
      <c r="A51" s="513" t="s">
        <v>4117</v>
      </c>
      <c r="B51" s="511" t="s">
        <v>4129</v>
      </c>
      <c r="C51" s="511" t="s">
        <v>4127</v>
      </c>
      <c r="D51" s="406"/>
      <c r="E51" s="505"/>
      <c r="F51" s="505"/>
      <c r="G51" s="505"/>
      <c r="H51" s="505">
        <v>97.3</v>
      </c>
      <c r="I51" s="505"/>
      <c r="J51" s="505"/>
      <c r="K51" s="505"/>
      <c r="L51" s="505"/>
      <c r="M51" s="505"/>
      <c r="N51" s="505"/>
      <c r="O51" s="505"/>
      <c r="P51" s="505"/>
      <c r="Q51" s="505">
        <f>AVERAGE(E51:P51)</f>
        <v>97.3</v>
      </c>
      <c r="R51" s="365" t="e">
        <v>#DIV/0!</v>
      </c>
      <c r="S51" s="276" t="str">
        <f>IF(Q51&lt;=5,"Sin Riesgo",IF(Q51 &lt;=14,"Bajo",IF(Q51&lt;=35,"Medio",IF(Q51&lt;=80,"Alto","Inviable Sanitariamente"))))</f>
        <v>Inviable Sanitariamente</v>
      </c>
    </row>
    <row r="52" spans="1:23" s="364" customFormat="1" ht="32.1" customHeight="1">
      <c r="A52" s="513" t="s">
        <v>4117</v>
      </c>
      <c r="B52" s="511" t="s">
        <v>4130</v>
      </c>
      <c r="C52" s="511" t="s">
        <v>4127</v>
      </c>
      <c r="D52" s="406"/>
      <c r="E52" s="505"/>
      <c r="F52" s="505"/>
      <c r="G52" s="505"/>
      <c r="H52" s="505"/>
      <c r="I52" s="505">
        <v>97.3</v>
      </c>
      <c r="J52" s="505"/>
      <c r="K52" s="505"/>
      <c r="L52" s="505"/>
      <c r="M52" s="505"/>
      <c r="N52" s="505"/>
      <c r="O52" s="505"/>
      <c r="P52" s="505"/>
      <c r="Q52" s="505">
        <f>AVERAGE(E52:P52)</f>
        <v>97.3</v>
      </c>
      <c r="R52" s="115"/>
      <c r="S52" s="276" t="str">
        <f t="shared" si="2"/>
        <v>Inviable Sanitariamente</v>
      </c>
    </row>
    <row r="53" spans="1:23" s="364" customFormat="1" ht="32.1" customHeight="1">
      <c r="A53" s="513" t="s">
        <v>4117</v>
      </c>
      <c r="B53" s="511" t="s">
        <v>4131</v>
      </c>
      <c r="C53" s="511" t="s">
        <v>4127</v>
      </c>
      <c r="D53" s="406"/>
      <c r="E53" s="505"/>
      <c r="F53" s="505"/>
      <c r="G53" s="505"/>
      <c r="H53" s="505"/>
      <c r="I53" s="505"/>
      <c r="J53" s="505">
        <v>97.3</v>
      </c>
      <c r="K53" s="505"/>
      <c r="L53" s="505"/>
      <c r="M53" s="505"/>
      <c r="N53" s="505"/>
      <c r="O53" s="505"/>
      <c r="P53" s="505"/>
      <c r="Q53" s="505">
        <f>AVERAGE(E53:P53)</f>
        <v>97.3</v>
      </c>
      <c r="R53" s="115"/>
      <c r="S53" s="276" t="str">
        <f>IF(Q53&lt;=5,"Sin Riesgo",IF(Q53 &lt;=14,"Bajo",IF(Q53&lt;=35,"Medio",IF(Q53&lt;=80,"Alto","Inviable Sanitariamente"))))</f>
        <v>Inviable Sanitariamente</v>
      </c>
    </row>
    <row r="54" spans="1:23" ht="32.1" customHeight="1">
      <c r="A54" s="61"/>
      <c r="B54" s="97"/>
      <c r="C54" s="95"/>
      <c r="Q54" s="45"/>
      <c r="R54" s="46"/>
      <c r="S54" s="47"/>
      <c r="T54" s="93"/>
      <c r="U54" s="93"/>
      <c r="V54" s="93"/>
      <c r="W54" s="93"/>
    </row>
    <row r="55" spans="1:23" ht="32.1" customHeight="1">
      <c r="A55" s="127" t="s">
        <v>628</v>
      </c>
      <c r="B55" s="127" t="s">
        <v>433</v>
      </c>
      <c r="C55" s="573"/>
      <c r="D55" s="574"/>
      <c r="E55" s="574"/>
      <c r="F55" s="574"/>
      <c r="G55" s="574"/>
      <c r="H55" s="574"/>
      <c r="I55" s="574"/>
      <c r="J55" s="574"/>
      <c r="K55" s="574"/>
      <c r="L55" s="574"/>
      <c r="M55" s="574"/>
      <c r="N55" s="574"/>
      <c r="O55" s="574"/>
      <c r="P55" s="574"/>
      <c r="Q55" s="574"/>
      <c r="R55" s="574"/>
      <c r="S55" s="574"/>
      <c r="T55" s="93"/>
      <c r="U55" s="93"/>
      <c r="V55" s="93"/>
      <c r="W55" s="93"/>
    </row>
    <row r="56" spans="1:23" ht="32.1" customHeight="1">
      <c r="A56" s="69" t="s">
        <v>434</v>
      </c>
      <c r="B56" s="72">
        <f>COUNTIF(E11:P51,"&lt;=5")</f>
        <v>0</v>
      </c>
      <c r="C56" s="573"/>
      <c r="D56" s="574"/>
      <c r="E56" s="574"/>
      <c r="F56" s="574"/>
      <c r="G56" s="574"/>
      <c r="H56" s="574"/>
      <c r="I56" s="574"/>
      <c r="J56" s="574"/>
      <c r="K56" s="574"/>
      <c r="L56" s="574"/>
      <c r="M56" s="574"/>
      <c r="N56" s="574"/>
      <c r="O56" s="574"/>
      <c r="P56" s="574"/>
      <c r="Q56" s="574"/>
      <c r="R56" s="574"/>
      <c r="S56" s="574"/>
      <c r="T56" s="93"/>
      <c r="U56" s="93"/>
      <c r="V56" s="93"/>
      <c r="W56" s="93"/>
    </row>
    <row r="57" spans="1:23" ht="32.1" customHeight="1">
      <c r="A57" s="102" t="s">
        <v>435</v>
      </c>
      <c r="B57" s="153">
        <f>COUNTIFS(E11:P51,"&gt;5",E11:P51,"&lt;=14")</f>
        <v>0</v>
      </c>
      <c r="C57" s="80"/>
      <c r="D57" s="442"/>
      <c r="Q57" s="45"/>
      <c r="R57" s="46"/>
      <c r="S57" s="47"/>
      <c r="T57" s="93"/>
      <c r="U57" s="93"/>
      <c r="V57" s="93"/>
      <c r="W57" s="93"/>
    </row>
    <row r="58" spans="1:23" ht="32.1" customHeight="1">
      <c r="A58" s="103" t="s">
        <v>436</v>
      </c>
      <c r="B58" s="154">
        <f>COUNTIFS(E11:P51,"&gt;14",E11:P51,"&lt;=35")</f>
        <v>0</v>
      </c>
      <c r="C58" s="80"/>
      <c r="D58" s="442"/>
      <c r="Q58" s="45"/>
      <c r="R58" s="46"/>
      <c r="S58" s="47"/>
      <c r="T58" s="93"/>
      <c r="U58" s="93"/>
      <c r="V58" s="93"/>
      <c r="W58" s="93"/>
    </row>
    <row r="59" spans="1:23" ht="32.1" customHeight="1">
      <c r="A59" s="104" t="s">
        <v>437</v>
      </c>
      <c r="B59" s="154">
        <f>COUNTIFS(E11:P51,"&gt;35",E11:P51,"&lt;=80")</f>
        <v>4</v>
      </c>
      <c r="C59" s="95"/>
      <c r="Q59" s="45"/>
      <c r="R59" s="46"/>
      <c r="S59" s="47"/>
      <c r="T59" s="93"/>
      <c r="U59" s="93"/>
      <c r="V59" s="93"/>
      <c r="W59" s="93"/>
    </row>
    <row r="60" spans="1:23" ht="32.1" customHeight="1">
      <c r="A60" s="105" t="s">
        <v>438</v>
      </c>
      <c r="B60" s="154">
        <f>COUNTIFS(E11:P51,"&gt;80",E11:P51,"&lt;=100")</f>
        <v>37</v>
      </c>
      <c r="C60" s="95"/>
      <c r="Q60" s="45"/>
      <c r="R60" s="46"/>
      <c r="S60" s="47"/>
      <c r="T60" s="93"/>
      <c r="U60" s="93"/>
      <c r="V60" s="93"/>
      <c r="W60" s="93"/>
    </row>
    <row r="61" spans="1:23" ht="32.1" customHeight="1">
      <c r="A61" s="120" t="s">
        <v>439</v>
      </c>
      <c r="B61" s="155">
        <f>COUNT(E11:P51)</f>
        <v>41</v>
      </c>
      <c r="C61" s="95"/>
      <c r="Q61" s="45"/>
      <c r="R61" s="46"/>
      <c r="S61" s="47"/>
      <c r="T61" s="93"/>
      <c r="U61" s="93"/>
      <c r="V61" s="93"/>
      <c r="W61" s="93"/>
    </row>
    <row r="62" spans="1:23" ht="33.75" customHeight="1">
      <c r="A62" s="106" t="s">
        <v>630</v>
      </c>
      <c r="B62" s="156">
        <f>B61-B56</f>
        <v>41</v>
      </c>
      <c r="C62" s="95"/>
      <c r="Q62" s="45"/>
      <c r="R62" s="46"/>
      <c r="S62" s="47"/>
      <c r="T62" s="93"/>
      <c r="U62" s="93"/>
      <c r="V62" s="93"/>
      <c r="W62" s="93"/>
    </row>
    <row r="63" spans="1:23" ht="32.1" customHeight="1">
      <c r="A63" s="61"/>
      <c r="B63" s="97"/>
      <c r="C63" s="95"/>
      <c r="Q63" s="45"/>
      <c r="R63" s="46"/>
      <c r="S63" s="47"/>
      <c r="T63" s="93"/>
      <c r="U63" s="93"/>
      <c r="V63" s="93"/>
      <c r="W63" s="93"/>
    </row>
    <row r="64" spans="1:23" ht="32.1" customHeight="1">
      <c r="A64" s="61"/>
      <c r="B64" s="97"/>
      <c r="C64" s="95"/>
      <c r="Q64" s="45"/>
      <c r="R64" s="46"/>
      <c r="S64" s="47"/>
      <c r="T64" s="93"/>
      <c r="U64" s="93"/>
      <c r="V64" s="93"/>
      <c r="W64" s="93"/>
    </row>
    <row r="65" spans="1:23" ht="32.1" customHeight="1">
      <c r="A65" s="61"/>
      <c r="B65" s="97"/>
      <c r="C65" s="95"/>
      <c r="Q65" s="45"/>
      <c r="R65" s="46"/>
      <c r="S65" s="47"/>
      <c r="T65" s="93"/>
      <c r="U65" s="93"/>
      <c r="V65" s="93"/>
      <c r="W65" s="93"/>
    </row>
    <row r="66" spans="1:23" ht="32.1" customHeight="1">
      <c r="A66" s="61"/>
      <c r="B66" s="97"/>
      <c r="C66" s="95"/>
      <c r="Q66" s="45"/>
      <c r="R66" s="46"/>
      <c r="S66" s="47"/>
      <c r="T66" s="93"/>
      <c r="U66" s="93"/>
      <c r="V66" s="93"/>
      <c r="W66" s="93"/>
    </row>
    <row r="67" spans="1:23" ht="32.1" customHeight="1">
      <c r="A67" s="61"/>
      <c r="B67" s="97"/>
      <c r="C67" s="95"/>
      <c r="Q67" s="45"/>
      <c r="R67" s="46"/>
      <c r="S67" s="47"/>
      <c r="T67" s="93"/>
      <c r="U67" s="93"/>
      <c r="V67" s="93"/>
      <c r="W67" s="93"/>
    </row>
    <row r="68" spans="1:23" ht="32.1" customHeight="1">
      <c r="A68" s="61"/>
      <c r="B68" s="97"/>
      <c r="C68" s="95"/>
      <c r="Q68" s="45"/>
      <c r="R68" s="46"/>
      <c r="S68" s="47"/>
      <c r="T68" s="93"/>
      <c r="U68" s="93"/>
      <c r="V68" s="93"/>
      <c r="W68" s="93"/>
    </row>
    <row r="69" spans="1:23" ht="32.1" customHeight="1">
      <c r="A69" s="61"/>
      <c r="B69" s="97"/>
      <c r="C69" s="95"/>
      <c r="Q69" s="45"/>
      <c r="R69" s="46"/>
      <c r="S69" s="47"/>
      <c r="T69" s="93"/>
      <c r="U69" s="93"/>
      <c r="V69" s="93"/>
      <c r="W69" s="93"/>
    </row>
    <row r="70" spans="1:23" ht="32.1" customHeight="1">
      <c r="A70" s="61"/>
      <c r="B70" s="97"/>
      <c r="C70" s="95"/>
      <c r="Q70" s="45"/>
      <c r="R70" s="46"/>
      <c r="S70" s="47"/>
      <c r="T70" s="93"/>
      <c r="U70" s="93"/>
      <c r="V70" s="93"/>
      <c r="W70" s="93"/>
    </row>
    <row r="71" spans="1:23" ht="32.1" customHeight="1">
      <c r="A71" s="61"/>
      <c r="B71" s="97"/>
      <c r="C71" s="95"/>
      <c r="Q71" s="45"/>
      <c r="R71" s="46"/>
      <c r="S71" s="47"/>
      <c r="T71" s="93"/>
      <c r="U71" s="93"/>
      <c r="V71" s="93"/>
      <c r="W71" s="93"/>
    </row>
    <row r="72" spans="1:23" ht="32.1" customHeight="1">
      <c r="A72" s="61"/>
      <c r="B72" s="97"/>
      <c r="C72" s="95"/>
      <c r="Q72" s="45"/>
      <c r="R72" s="46"/>
      <c r="S72" s="47"/>
      <c r="T72" s="93"/>
      <c r="U72" s="93"/>
      <c r="V72" s="93"/>
      <c r="W72" s="93"/>
    </row>
    <row r="73" spans="1:23" ht="32.1" customHeight="1">
      <c r="A73" s="61"/>
      <c r="B73" s="97"/>
      <c r="C73" s="95"/>
      <c r="Q73" s="45"/>
      <c r="R73" s="46"/>
      <c r="S73" s="47"/>
      <c r="T73" s="93"/>
      <c r="U73" s="93"/>
      <c r="V73" s="93"/>
      <c r="W73" s="93"/>
    </row>
    <row r="74" spans="1:23" ht="32.1" customHeight="1">
      <c r="A74" s="61"/>
      <c r="B74" s="97"/>
      <c r="C74" s="95"/>
      <c r="Q74" s="45"/>
      <c r="R74" s="46"/>
      <c r="S74" s="47"/>
      <c r="T74" s="93"/>
      <c r="U74" s="93"/>
      <c r="V74" s="93"/>
      <c r="W74" s="93"/>
    </row>
    <row r="75" spans="1:23" ht="32.1" customHeight="1">
      <c r="A75" s="61"/>
      <c r="B75" s="97"/>
      <c r="C75" s="95"/>
      <c r="Q75" s="45"/>
      <c r="R75" s="46"/>
      <c r="S75" s="47"/>
      <c r="T75" s="93"/>
      <c r="U75" s="93"/>
      <c r="V75" s="93"/>
      <c r="W75" s="93"/>
    </row>
    <row r="76" spans="1:23" ht="32.1" customHeight="1">
      <c r="A76" s="61"/>
      <c r="B76" s="97"/>
      <c r="C76" s="95"/>
      <c r="Q76" s="45"/>
      <c r="R76" s="46"/>
      <c r="S76" s="47"/>
      <c r="T76" s="93"/>
      <c r="U76" s="93"/>
      <c r="V76" s="93"/>
      <c r="W76" s="93"/>
    </row>
    <row r="77" spans="1:23" ht="32.1" customHeight="1">
      <c r="A77" s="61"/>
      <c r="B77" s="97"/>
      <c r="C77" s="95"/>
      <c r="Q77" s="45"/>
      <c r="R77" s="46"/>
      <c r="S77" s="47"/>
      <c r="T77" s="93"/>
      <c r="U77" s="93"/>
      <c r="V77" s="93"/>
      <c r="W77" s="93"/>
    </row>
    <row r="78" spans="1:23" ht="32.1" customHeight="1">
      <c r="A78" s="61"/>
      <c r="B78" s="97"/>
      <c r="C78" s="95"/>
      <c r="Q78" s="45"/>
      <c r="R78" s="46"/>
      <c r="S78" s="47"/>
      <c r="T78" s="93"/>
      <c r="U78" s="93"/>
      <c r="V78" s="93"/>
      <c r="W78" s="93"/>
    </row>
    <row r="79" spans="1:23" ht="32.1" customHeight="1">
      <c r="A79" s="61"/>
      <c r="B79" s="97"/>
      <c r="C79" s="95"/>
      <c r="Q79" s="45"/>
      <c r="R79" s="46"/>
      <c r="S79" s="47"/>
      <c r="T79" s="93"/>
      <c r="U79" s="93"/>
      <c r="V79" s="93"/>
      <c r="W79" s="93"/>
    </row>
    <row r="80" spans="1:23" ht="32.1" customHeight="1">
      <c r="A80" s="61"/>
      <c r="B80" s="97"/>
      <c r="C80" s="95"/>
      <c r="Q80" s="45"/>
      <c r="R80" s="46"/>
      <c r="S80" s="47"/>
      <c r="T80" s="93"/>
      <c r="U80" s="93"/>
      <c r="V80" s="93"/>
      <c r="W80" s="93"/>
    </row>
    <row r="81" spans="1:23" ht="32.1" customHeight="1">
      <c r="A81" s="61"/>
      <c r="B81" s="97"/>
      <c r="C81" s="95"/>
      <c r="Q81" s="45"/>
      <c r="R81" s="46"/>
      <c r="S81" s="47"/>
      <c r="T81" s="93"/>
      <c r="U81" s="93"/>
      <c r="V81" s="93"/>
      <c r="W81" s="93"/>
    </row>
    <row r="82" spans="1:23" ht="32.1" customHeight="1">
      <c r="A82" s="61"/>
      <c r="B82" s="97"/>
      <c r="C82" s="95"/>
      <c r="Q82" s="45"/>
      <c r="R82" s="46"/>
      <c r="S82" s="47"/>
      <c r="T82" s="93"/>
      <c r="U82" s="93"/>
      <c r="V82" s="93"/>
      <c r="W82" s="93"/>
    </row>
    <row r="83" spans="1:23" ht="32.1" customHeight="1">
      <c r="A83" s="61"/>
      <c r="B83" s="97"/>
      <c r="C83" s="95"/>
      <c r="Q83" s="45"/>
      <c r="R83" s="46"/>
      <c r="S83" s="47"/>
      <c r="T83" s="93"/>
      <c r="U83" s="93"/>
      <c r="V83" s="93"/>
      <c r="W83" s="93"/>
    </row>
    <row r="84" spans="1:23" ht="32.1" customHeight="1">
      <c r="A84" s="61"/>
      <c r="B84" s="97"/>
      <c r="C84" s="95"/>
      <c r="Q84" s="45"/>
      <c r="R84" s="46"/>
      <c r="S84" s="47"/>
      <c r="T84" s="93"/>
      <c r="U84" s="93"/>
      <c r="V84" s="93"/>
      <c r="W84" s="93"/>
    </row>
    <row r="85" spans="1:23" ht="32.1" customHeight="1">
      <c r="A85" s="61"/>
      <c r="B85" s="97"/>
      <c r="C85" s="95"/>
      <c r="Q85" s="45"/>
      <c r="R85" s="46"/>
      <c r="S85" s="47"/>
      <c r="T85" s="93"/>
      <c r="U85" s="93"/>
      <c r="V85" s="93"/>
      <c r="W85" s="93"/>
    </row>
    <row r="86" spans="1:23" ht="32.1" customHeight="1">
      <c r="A86" s="61"/>
      <c r="B86" s="97"/>
      <c r="C86" s="95"/>
      <c r="Q86" s="45"/>
      <c r="R86" s="46"/>
      <c r="S86" s="47"/>
      <c r="T86" s="93"/>
      <c r="U86" s="93"/>
      <c r="V86" s="93"/>
      <c r="W86" s="93"/>
    </row>
    <row r="87" spans="1:23" ht="32.1" customHeight="1">
      <c r="A87" s="61"/>
      <c r="B87" s="97"/>
      <c r="C87" s="95"/>
      <c r="Q87" s="45"/>
      <c r="R87" s="46"/>
      <c r="S87" s="47"/>
      <c r="T87" s="93"/>
      <c r="U87" s="93"/>
      <c r="V87" s="93"/>
      <c r="W87" s="93"/>
    </row>
    <row r="88" spans="1:23" ht="32.1" customHeight="1">
      <c r="A88" s="61"/>
      <c r="B88" s="97"/>
      <c r="C88" s="95"/>
      <c r="Q88" s="45"/>
      <c r="R88" s="46"/>
      <c r="S88" s="47"/>
      <c r="T88" s="93"/>
      <c r="U88" s="93"/>
      <c r="V88" s="93"/>
      <c r="W88" s="93"/>
    </row>
    <row r="89" spans="1:23" ht="32.1" customHeight="1">
      <c r="A89" s="61"/>
      <c r="B89" s="97"/>
      <c r="C89" s="95"/>
      <c r="Q89" s="45"/>
      <c r="R89" s="46"/>
      <c r="S89" s="47"/>
      <c r="T89" s="93"/>
      <c r="U89" s="93"/>
      <c r="V89" s="93"/>
      <c r="W89" s="93"/>
    </row>
    <row r="90" spans="1:23" ht="32.1" customHeight="1">
      <c r="A90" s="61"/>
      <c r="B90" s="97"/>
      <c r="C90" s="95"/>
      <c r="Q90" s="45"/>
      <c r="R90" s="46"/>
      <c r="S90" s="47"/>
      <c r="T90" s="93"/>
      <c r="U90" s="93"/>
      <c r="V90" s="93"/>
      <c r="W90" s="93"/>
    </row>
    <row r="91" spans="1:23" ht="32.1" customHeight="1">
      <c r="A91" s="61"/>
      <c r="B91" s="97"/>
      <c r="C91" s="95"/>
      <c r="Q91" s="45"/>
      <c r="R91" s="46"/>
      <c r="S91" s="47"/>
      <c r="T91" s="93"/>
      <c r="U91" s="93"/>
      <c r="V91" s="93"/>
      <c r="W91" s="93"/>
    </row>
    <row r="92" spans="1:23" ht="32.1" customHeight="1">
      <c r="A92" s="61"/>
      <c r="B92" s="97"/>
      <c r="C92" s="95"/>
      <c r="Q92" s="45"/>
      <c r="R92" s="46"/>
      <c r="S92" s="47"/>
      <c r="T92" s="93"/>
      <c r="U92" s="93"/>
      <c r="V92" s="93"/>
      <c r="W92" s="93"/>
    </row>
    <row r="93" spans="1:23" ht="32.1" customHeight="1">
      <c r="A93" s="61"/>
      <c r="B93" s="97"/>
      <c r="C93" s="95"/>
      <c r="Q93" s="45"/>
      <c r="R93" s="46"/>
      <c r="S93" s="47"/>
      <c r="T93" s="93"/>
      <c r="U93" s="93"/>
      <c r="V93" s="93"/>
      <c r="W93" s="93"/>
    </row>
    <row r="94" spans="1:23" ht="32.1" customHeight="1">
      <c r="A94" s="61"/>
      <c r="B94" s="97"/>
      <c r="C94" s="95"/>
      <c r="Q94" s="45"/>
      <c r="R94" s="46"/>
      <c r="S94" s="47"/>
      <c r="T94" s="93"/>
      <c r="U94" s="93"/>
      <c r="V94" s="93"/>
      <c r="W94" s="93"/>
    </row>
    <row r="95" spans="1:23" ht="32.1" customHeight="1">
      <c r="A95" s="61"/>
      <c r="B95" s="97"/>
      <c r="C95" s="95"/>
      <c r="Q95" s="45"/>
      <c r="R95" s="46"/>
      <c r="S95" s="47"/>
      <c r="T95" s="93"/>
      <c r="U95" s="93"/>
      <c r="V95" s="93"/>
      <c r="W95" s="93"/>
    </row>
    <row r="96" spans="1:23" ht="32.1" customHeight="1">
      <c r="A96" s="61"/>
      <c r="B96" s="97"/>
      <c r="C96" s="95"/>
      <c r="Q96" s="45"/>
      <c r="R96" s="46"/>
      <c r="S96" s="47"/>
      <c r="T96" s="93"/>
      <c r="U96" s="93"/>
      <c r="V96" s="93"/>
      <c r="W96" s="93"/>
    </row>
    <row r="97" spans="1:23" ht="32.1" customHeight="1">
      <c r="A97" s="61"/>
      <c r="B97" s="97"/>
      <c r="C97" s="95"/>
      <c r="Q97" s="45"/>
      <c r="R97" s="46"/>
      <c r="S97" s="47"/>
      <c r="T97" s="93"/>
      <c r="U97" s="93"/>
      <c r="V97" s="93"/>
      <c r="W97" s="93"/>
    </row>
    <row r="98" spans="1:23" ht="32.1" customHeight="1">
      <c r="A98" s="61"/>
      <c r="B98" s="97"/>
      <c r="C98" s="95"/>
      <c r="Q98" s="45"/>
      <c r="R98" s="46"/>
      <c r="S98" s="47"/>
      <c r="T98" s="93"/>
      <c r="U98" s="93"/>
      <c r="V98" s="93"/>
      <c r="W98" s="93"/>
    </row>
    <row r="99" spans="1:23" ht="32.1" customHeight="1">
      <c r="A99" s="61"/>
      <c r="B99" s="97"/>
      <c r="C99" s="95"/>
      <c r="Q99" s="45"/>
      <c r="R99" s="46"/>
      <c r="S99" s="47"/>
      <c r="T99" s="93"/>
      <c r="U99" s="93"/>
      <c r="V99" s="93"/>
      <c r="W99" s="93"/>
    </row>
    <row r="100" spans="1:23" ht="32.1" customHeight="1">
      <c r="A100" s="61"/>
      <c r="B100" s="97"/>
      <c r="C100" s="95"/>
      <c r="Q100" s="45"/>
      <c r="R100" s="46"/>
      <c r="S100" s="47"/>
      <c r="T100" s="93"/>
      <c r="U100" s="93"/>
      <c r="V100" s="93"/>
      <c r="W100" s="93"/>
    </row>
    <row r="101" spans="1:23" ht="32.1" customHeight="1">
      <c r="A101" s="61"/>
      <c r="B101" s="97"/>
      <c r="C101" s="95"/>
      <c r="Q101" s="45"/>
      <c r="R101" s="46"/>
      <c r="S101" s="47"/>
      <c r="T101" s="93"/>
      <c r="U101" s="93"/>
      <c r="V101" s="93"/>
      <c r="W101" s="93"/>
    </row>
    <row r="102" spans="1:23" ht="32.1" customHeight="1">
      <c r="A102" s="61"/>
      <c r="B102" s="97"/>
      <c r="C102" s="95"/>
      <c r="Q102" s="45"/>
      <c r="R102" s="46"/>
      <c r="S102" s="47"/>
      <c r="T102" s="93"/>
      <c r="U102" s="93"/>
      <c r="V102" s="93"/>
      <c r="W102" s="93"/>
    </row>
    <row r="103" spans="1:23" ht="32.1" customHeight="1">
      <c r="A103" s="61"/>
      <c r="B103" s="97"/>
      <c r="C103" s="95"/>
      <c r="Q103" s="45"/>
      <c r="R103" s="46"/>
      <c r="S103" s="47"/>
      <c r="T103" s="93"/>
      <c r="U103" s="93"/>
      <c r="V103" s="93"/>
      <c r="W103" s="93"/>
    </row>
    <row r="104" spans="1:23" ht="32.1" customHeight="1">
      <c r="A104" s="61"/>
      <c r="B104" s="97"/>
      <c r="C104" s="95"/>
      <c r="Q104" s="45"/>
      <c r="R104" s="46"/>
      <c r="S104" s="47"/>
      <c r="T104" s="93"/>
      <c r="U104" s="93"/>
      <c r="V104" s="93"/>
      <c r="W104" s="93"/>
    </row>
    <row r="105" spans="1:23" ht="32.1" customHeight="1">
      <c r="A105" s="61"/>
      <c r="B105" s="97"/>
      <c r="C105" s="95"/>
      <c r="Q105" s="93"/>
      <c r="R105" s="93"/>
      <c r="S105" s="93"/>
      <c r="T105" s="93"/>
      <c r="U105" s="93"/>
      <c r="V105" s="93"/>
      <c r="W105" s="93"/>
    </row>
    <row r="106" spans="1:23" ht="32.1" customHeight="1">
      <c r="A106" s="61"/>
      <c r="B106" s="97"/>
      <c r="C106" s="95"/>
      <c r="Q106" s="93"/>
      <c r="R106" s="93"/>
      <c r="S106" s="93"/>
      <c r="T106" s="93"/>
      <c r="U106" s="93"/>
      <c r="V106" s="93"/>
      <c r="W106" s="93"/>
    </row>
    <row r="107" spans="1:23" ht="32.1" customHeight="1">
      <c r="A107" s="61"/>
      <c r="B107" s="97"/>
      <c r="C107" s="95"/>
      <c r="Q107" s="93"/>
      <c r="R107" s="93"/>
      <c r="S107" s="93"/>
      <c r="T107" s="93"/>
      <c r="U107" s="93"/>
      <c r="V107" s="93"/>
      <c r="W107" s="93"/>
    </row>
    <row r="108" spans="1:23" ht="32.1" customHeight="1">
      <c r="A108" s="61"/>
      <c r="B108" s="97"/>
      <c r="C108" s="95"/>
      <c r="Q108" s="93"/>
      <c r="R108" s="93"/>
      <c r="S108" s="93"/>
      <c r="T108" s="93"/>
      <c r="U108" s="93"/>
      <c r="V108" s="93"/>
      <c r="W108" s="93"/>
    </row>
    <row r="109" spans="1:23" ht="32.1" customHeight="1">
      <c r="A109" s="61"/>
      <c r="B109" s="97"/>
      <c r="C109" s="95"/>
      <c r="Q109" s="93"/>
      <c r="R109" s="93"/>
      <c r="S109" s="93"/>
      <c r="T109" s="93"/>
      <c r="U109" s="93"/>
      <c r="V109" s="93"/>
      <c r="W109" s="93"/>
    </row>
    <row r="110" spans="1:23" ht="32.1" customHeight="1">
      <c r="A110" s="61"/>
      <c r="B110" s="97"/>
      <c r="C110" s="95"/>
      <c r="Q110" s="93"/>
      <c r="R110" s="93"/>
      <c r="S110" s="93"/>
      <c r="T110" s="93"/>
      <c r="U110" s="93"/>
      <c r="V110" s="93"/>
      <c r="W110" s="93"/>
    </row>
    <row r="111" spans="1:23" ht="32.1" customHeight="1">
      <c r="A111" s="61"/>
      <c r="B111" s="97"/>
      <c r="C111" s="95"/>
      <c r="Q111" s="93"/>
      <c r="R111" s="93"/>
      <c r="S111" s="93"/>
      <c r="T111" s="93"/>
      <c r="U111" s="93"/>
      <c r="V111" s="93"/>
      <c r="W111" s="93"/>
    </row>
    <row r="112" spans="1:23" ht="32.1" customHeight="1">
      <c r="A112" s="61"/>
      <c r="B112" s="97"/>
      <c r="C112" s="95"/>
      <c r="Q112" s="93"/>
      <c r="R112" s="93"/>
      <c r="S112" s="93"/>
      <c r="T112" s="93"/>
      <c r="U112" s="93"/>
      <c r="V112" s="93"/>
      <c r="W112" s="93"/>
    </row>
    <row r="113" spans="1:23" ht="32.1" customHeight="1">
      <c r="A113" s="61"/>
      <c r="B113" s="97"/>
      <c r="C113" s="95"/>
      <c r="Q113" s="93"/>
      <c r="R113" s="93"/>
      <c r="S113" s="93"/>
      <c r="T113" s="93"/>
      <c r="U113" s="93"/>
      <c r="V113" s="93"/>
      <c r="W113" s="93"/>
    </row>
    <row r="114" spans="1:23" ht="32.1" customHeight="1">
      <c r="A114" s="61"/>
      <c r="B114" s="97"/>
      <c r="C114" s="95"/>
      <c r="Q114" s="93"/>
      <c r="R114" s="93"/>
      <c r="S114" s="93"/>
      <c r="T114" s="93"/>
      <c r="U114" s="93"/>
      <c r="V114" s="93"/>
      <c r="W114" s="93"/>
    </row>
    <row r="115" spans="1:23" ht="32.1" customHeight="1">
      <c r="A115" s="61"/>
      <c r="B115" s="97"/>
      <c r="C115" s="95"/>
      <c r="Q115" s="93"/>
      <c r="R115" s="93"/>
      <c r="S115" s="93"/>
      <c r="T115" s="93"/>
      <c r="U115" s="93"/>
      <c r="V115" s="93"/>
      <c r="W115" s="93"/>
    </row>
    <row r="116" spans="1:23" ht="32.1" customHeight="1">
      <c r="A116" s="61"/>
      <c r="B116" s="97"/>
      <c r="C116" s="95"/>
      <c r="Q116" s="93"/>
      <c r="R116" s="93"/>
      <c r="S116" s="93"/>
      <c r="T116" s="93"/>
      <c r="U116" s="93"/>
      <c r="V116" s="93"/>
      <c r="W116" s="93"/>
    </row>
    <row r="117" spans="1:23" ht="32.1" customHeight="1">
      <c r="A117" s="61"/>
      <c r="B117" s="97"/>
      <c r="C117" s="95"/>
      <c r="Q117" s="93"/>
      <c r="R117" s="93"/>
      <c r="S117" s="93"/>
      <c r="T117" s="93"/>
      <c r="U117" s="93"/>
      <c r="V117" s="93"/>
      <c r="W117" s="93"/>
    </row>
    <row r="118" spans="1:23" ht="32.1" customHeight="1">
      <c r="A118" s="61"/>
      <c r="B118" s="97"/>
      <c r="C118" s="95"/>
      <c r="Q118" s="93"/>
      <c r="R118" s="93"/>
      <c r="S118" s="93"/>
      <c r="T118" s="93"/>
      <c r="U118" s="93"/>
      <c r="V118" s="93"/>
      <c r="W118" s="93"/>
    </row>
    <row r="119" spans="1:23" ht="32.1" customHeight="1">
      <c r="A119" s="61"/>
      <c r="B119" s="97"/>
      <c r="C119" s="95"/>
      <c r="Q119" s="93"/>
      <c r="R119" s="93"/>
      <c r="S119" s="93"/>
      <c r="T119" s="93"/>
      <c r="U119" s="93"/>
      <c r="V119" s="93"/>
      <c r="W119" s="93"/>
    </row>
    <row r="120" spans="1:23" ht="32.1" customHeight="1">
      <c r="A120" s="61"/>
      <c r="B120" s="97"/>
      <c r="C120" s="95"/>
      <c r="Q120" s="93"/>
      <c r="R120" s="93"/>
      <c r="S120" s="93"/>
      <c r="T120" s="93"/>
      <c r="U120" s="93"/>
      <c r="V120" s="93"/>
      <c r="W120" s="93"/>
    </row>
    <row r="121" spans="1:23" ht="32.1" customHeight="1">
      <c r="A121" s="61"/>
      <c r="B121" s="97"/>
      <c r="C121" s="95"/>
      <c r="Q121" s="93"/>
      <c r="R121" s="93"/>
      <c r="S121" s="93"/>
      <c r="T121" s="93"/>
      <c r="U121" s="93"/>
      <c r="V121" s="93"/>
      <c r="W121" s="93"/>
    </row>
    <row r="122" spans="1:23" ht="32.1" customHeight="1">
      <c r="A122" s="61"/>
      <c r="B122" s="97"/>
      <c r="C122" s="95"/>
      <c r="Q122" s="93"/>
      <c r="R122" s="93"/>
      <c r="S122" s="93"/>
      <c r="T122" s="93"/>
      <c r="U122" s="93"/>
      <c r="V122" s="93"/>
      <c r="W122" s="93"/>
    </row>
    <row r="123" spans="1:23" ht="32.1" customHeight="1">
      <c r="A123" s="61"/>
      <c r="B123" s="97"/>
      <c r="C123" s="95"/>
      <c r="Q123" s="93"/>
      <c r="R123" s="93"/>
      <c r="S123" s="93"/>
      <c r="T123" s="93"/>
      <c r="U123" s="93"/>
      <c r="V123" s="93"/>
      <c r="W123" s="93"/>
    </row>
    <row r="124" spans="1:23" ht="32.1" customHeight="1">
      <c r="A124" s="61"/>
      <c r="B124" s="97"/>
      <c r="C124" s="95"/>
      <c r="Q124" s="93"/>
      <c r="R124" s="93"/>
      <c r="S124" s="93"/>
      <c r="T124" s="93"/>
      <c r="U124" s="93"/>
      <c r="V124" s="93"/>
      <c r="W124" s="93"/>
    </row>
    <row r="125" spans="1:23" ht="32.1" customHeight="1">
      <c r="A125" s="61"/>
      <c r="B125" s="97"/>
      <c r="C125" s="95"/>
      <c r="Q125" s="93"/>
      <c r="R125" s="93"/>
      <c r="S125" s="93"/>
      <c r="T125" s="93"/>
      <c r="U125" s="93"/>
      <c r="V125" s="93"/>
      <c r="W125" s="93"/>
    </row>
    <row r="126" spans="1:23" ht="32.1" customHeight="1">
      <c r="A126" s="61"/>
      <c r="B126" s="97"/>
      <c r="C126" s="95"/>
      <c r="Q126" s="93"/>
      <c r="R126" s="93"/>
      <c r="S126" s="93"/>
      <c r="T126" s="93"/>
      <c r="U126" s="93"/>
      <c r="V126" s="93"/>
      <c r="W126" s="93"/>
    </row>
    <row r="127" spans="1:23" ht="32.1" customHeight="1">
      <c r="A127" s="61"/>
      <c r="B127" s="97"/>
      <c r="C127" s="95"/>
      <c r="Q127" s="93"/>
      <c r="R127" s="93"/>
      <c r="S127" s="93"/>
      <c r="T127" s="93"/>
      <c r="U127" s="93"/>
      <c r="V127" s="93"/>
      <c r="W127" s="93"/>
    </row>
    <row r="128" spans="1:23" ht="32.1" customHeight="1">
      <c r="A128" s="61"/>
      <c r="B128" s="97"/>
      <c r="C128" s="95"/>
      <c r="Q128" s="93"/>
      <c r="R128" s="93"/>
      <c r="S128" s="93"/>
      <c r="T128" s="93"/>
      <c r="U128" s="93"/>
      <c r="V128" s="93"/>
      <c r="W128" s="93"/>
    </row>
    <row r="129" spans="1:23" ht="32.1" customHeight="1">
      <c r="A129" s="61"/>
      <c r="B129" s="97"/>
      <c r="C129" s="95"/>
      <c r="Q129" s="93"/>
      <c r="R129" s="93"/>
      <c r="S129" s="93"/>
      <c r="T129" s="93"/>
      <c r="U129" s="93"/>
      <c r="V129" s="93"/>
      <c r="W129" s="93"/>
    </row>
    <row r="130" spans="1:23" ht="32.1" customHeight="1">
      <c r="A130" s="61"/>
      <c r="B130" s="97"/>
      <c r="C130" s="95"/>
      <c r="Q130" s="93"/>
      <c r="R130" s="93"/>
      <c r="S130" s="93"/>
      <c r="T130" s="93"/>
      <c r="U130" s="93"/>
      <c r="V130" s="93"/>
      <c r="W130" s="93"/>
    </row>
    <row r="131" spans="1:23" ht="32.1" customHeight="1">
      <c r="A131" s="61"/>
      <c r="B131" s="97"/>
      <c r="C131" s="95"/>
      <c r="Q131" s="93"/>
      <c r="R131" s="93"/>
      <c r="S131" s="93"/>
      <c r="T131" s="93"/>
      <c r="U131" s="93"/>
      <c r="V131" s="93"/>
      <c r="W131" s="93"/>
    </row>
    <row r="132" spans="1:23" ht="32.1" customHeight="1">
      <c r="A132" s="61"/>
      <c r="B132" s="97"/>
      <c r="C132" s="95"/>
      <c r="Q132" s="93"/>
      <c r="R132" s="93"/>
      <c r="S132" s="93"/>
      <c r="T132" s="93"/>
      <c r="U132" s="93"/>
      <c r="V132" s="93"/>
      <c r="W132" s="93"/>
    </row>
    <row r="133" spans="1:23" ht="32.1" customHeight="1">
      <c r="A133" s="61"/>
      <c r="B133" s="97"/>
      <c r="C133" s="95"/>
      <c r="Q133" s="93"/>
      <c r="R133" s="93"/>
      <c r="S133" s="93"/>
      <c r="T133" s="93"/>
      <c r="U133" s="93"/>
      <c r="V133" s="93"/>
      <c r="W133" s="93"/>
    </row>
    <row r="134" spans="1:23" ht="32.1" customHeight="1">
      <c r="A134" s="61"/>
      <c r="B134" s="97"/>
      <c r="C134" s="95"/>
      <c r="Q134" s="93"/>
      <c r="R134" s="93"/>
      <c r="S134" s="93"/>
      <c r="T134" s="93"/>
      <c r="U134" s="93"/>
      <c r="V134" s="93"/>
      <c r="W134" s="93"/>
    </row>
    <row r="135" spans="1:23" ht="32.1" customHeight="1">
      <c r="A135" s="61"/>
      <c r="B135" s="97"/>
      <c r="C135" s="95"/>
      <c r="Q135" s="93"/>
      <c r="R135" s="93"/>
      <c r="S135" s="93"/>
      <c r="T135" s="93"/>
      <c r="U135" s="93"/>
      <c r="V135" s="93"/>
      <c r="W135" s="93"/>
    </row>
    <row r="136" spans="1:23" ht="32.1" customHeight="1">
      <c r="A136" s="61"/>
      <c r="B136" s="97"/>
      <c r="C136" s="95"/>
      <c r="Q136" s="93"/>
      <c r="R136" s="93"/>
      <c r="S136" s="93"/>
      <c r="T136" s="93"/>
      <c r="U136" s="93"/>
      <c r="V136" s="93"/>
      <c r="W136" s="93"/>
    </row>
    <row r="137" spans="1:23" ht="32.1" customHeight="1">
      <c r="A137" s="61"/>
      <c r="B137" s="97"/>
      <c r="C137" s="95"/>
      <c r="Q137" s="93"/>
      <c r="R137" s="93"/>
      <c r="S137" s="93"/>
      <c r="T137" s="93"/>
      <c r="U137" s="93"/>
      <c r="V137" s="93"/>
      <c r="W137" s="93"/>
    </row>
    <row r="138" spans="1:23" ht="32.1" customHeight="1">
      <c r="A138" s="61"/>
      <c r="B138" s="97"/>
      <c r="C138" s="95"/>
      <c r="Q138" s="93"/>
      <c r="R138" s="93"/>
      <c r="S138" s="93"/>
      <c r="T138" s="93"/>
      <c r="U138" s="93"/>
      <c r="V138" s="93"/>
      <c r="W138" s="93"/>
    </row>
    <row r="139" spans="1:23" ht="32.1" customHeight="1">
      <c r="A139" s="61"/>
      <c r="B139" s="97"/>
      <c r="C139" s="95"/>
      <c r="Q139" s="93"/>
      <c r="R139" s="93"/>
      <c r="S139" s="93"/>
      <c r="T139" s="93"/>
      <c r="U139" s="93"/>
      <c r="V139" s="93"/>
      <c r="W139" s="93"/>
    </row>
    <row r="140" spans="1:23" ht="32.1" customHeight="1">
      <c r="A140" s="61"/>
      <c r="B140" s="97"/>
      <c r="C140" s="95"/>
      <c r="Q140" s="93"/>
      <c r="R140" s="93"/>
      <c r="S140" s="93"/>
      <c r="T140" s="93"/>
      <c r="U140" s="93"/>
      <c r="V140" s="93"/>
      <c r="W140" s="93"/>
    </row>
    <row r="141" spans="1:23" ht="32.1" customHeight="1">
      <c r="A141" s="61"/>
      <c r="B141" s="97"/>
      <c r="C141" s="95"/>
      <c r="Q141" s="93"/>
      <c r="R141" s="93"/>
      <c r="S141" s="93"/>
      <c r="T141" s="93"/>
      <c r="U141" s="93"/>
      <c r="V141" s="93"/>
      <c r="W141" s="93"/>
    </row>
    <row r="142" spans="1:23" ht="32.1" customHeight="1">
      <c r="A142" s="61"/>
      <c r="B142" s="97"/>
      <c r="C142" s="95"/>
      <c r="Q142" s="93"/>
      <c r="R142" s="93"/>
      <c r="S142" s="93"/>
      <c r="T142" s="93"/>
      <c r="U142" s="93"/>
      <c r="V142" s="93"/>
      <c r="W142" s="93"/>
    </row>
    <row r="143" spans="1:23" ht="32.1" customHeight="1">
      <c r="A143" s="61"/>
      <c r="B143" s="97"/>
      <c r="C143" s="95"/>
      <c r="Q143" s="93"/>
      <c r="R143" s="93"/>
      <c r="S143" s="93"/>
      <c r="T143" s="93"/>
      <c r="U143" s="93"/>
      <c r="V143" s="93"/>
      <c r="W143" s="93"/>
    </row>
    <row r="144" spans="1:23" ht="32.1" customHeight="1">
      <c r="A144" s="61"/>
      <c r="B144" s="97"/>
      <c r="C144" s="95"/>
      <c r="Q144" s="93"/>
      <c r="R144" s="93"/>
      <c r="S144" s="93"/>
      <c r="T144" s="93"/>
      <c r="U144" s="93"/>
      <c r="V144" s="93"/>
      <c r="W144" s="93"/>
    </row>
    <row r="145" spans="1:23" ht="32.1" customHeight="1">
      <c r="A145" s="61"/>
      <c r="B145" s="97"/>
      <c r="C145" s="95"/>
      <c r="Q145" s="93"/>
      <c r="R145" s="93"/>
      <c r="S145" s="93"/>
      <c r="T145" s="93"/>
      <c r="U145" s="93"/>
      <c r="V145" s="93"/>
      <c r="W145" s="93"/>
    </row>
    <row r="146" spans="1:23" ht="32.1" customHeight="1">
      <c r="A146" s="61"/>
      <c r="B146" s="97"/>
      <c r="C146" s="95"/>
      <c r="Q146" s="93"/>
      <c r="R146" s="93"/>
      <c r="S146" s="93"/>
      <c r="T146" s="93"/>
      <c r="U146" s="93"/>
      <c r="V146" s="93"/>
      <c r="W146" s="93"/>
    </row>
    <row r="147" spans="1:23" ht="32.1" customHeight="1">
      <c r="A147" s="61"/>
      <c r="B147" s="97"/>
      <c r="C147" s="95"/>
      <c r="Q147" s="93"/>
      <c r="R147" s="93"/>
      <c r="S147" s="93"/>
      <c r="T147" s="93"/>
      <c r="U147" s="93"/>
      <c r="V147" s="93"/>
      <c r="W147" s="93"/>
    </row>
    <row r="148" spans="1:23" ht="32.1" customHeight="1">
      <c r="A148" s="61"/>
      <c r="B148" s="97"/>
      <c r="C148" s="95"/>
      <c r="Q148" s="93"/>
      <c r="R148" s="93"/>
      <c r="S148" s="93"/>
      <c r="T148" s="93"/>
      <c r="U148" s="93"/>
      <c r="V148" s="93"/>
      <c r="W148" s="93"/>
    </row>
    <row r="149" spans="1:23" ht="32.1" customHeight="1">
      <c r="A149" s="61"/>
      <c r="B149" s="97"/>
      <c r="C149" s="95"/>
      <c r="Q149" s="93"/>
      <c r="R149" s="93"/>
      <c r="S149" s="93"/>
      <c r="T149" s="93"/>
      <c r="U149" s="93"/>
      <c r="V149" s="93"/>
      <c r="W149" s="93"/>
    </row>
    <row r="150" spans="1:23" ht="32.1" customHeight="1">
      <c r="A150" s="61"/>
      <c r="B150" s="97"/>
      <c r="C150" s="95"/>
      <c r="Q150" s="93"/>
      <c r="R150" s="93"/>
      <c r="S150" s="93"/>
      <c r="T150" s="93"/>
      <c r="U150" s="93"/>
      <c r="V150" s="93"/>
      <c r="W150" s="93"/>
    </row>
    <row r="151" spans="1:23" ht="32.1" customHeight="1">
      <c r="A151" s="61"/>
      <c r="B151" s="97"/>
      <c r="C151" s="95"/>
      <c r="Q151" s="93"/>
      <c r="R151" s="93"/>
      <c r="S151" s="93"/>
      <c r="T151" s="93"/>
      <c r="U151" s="93"/>
      <c r="V151" s="93"/>
      <c r="W151" s="93"/>
    </row>
    <row r="152" spans="1:23" ht="32.1" customHeight="1">
      <c r="A152" s="61"/>
      <c r="B152" s="97"/>
      <c r="C152" s="95"/>
      <c r="Q152" s="93"/>
      <c r="R152" s="93"/>
      <c r="S152" s="93"/>
      <c r="T152" s="93"/>
      <c r="U152" s="93"/>
      <c r="V152" s="93"/>
      <c r="W152" s="93"/>
    </row>
    <row r="153" spans="1:23" ht="32.1" customHeight="1">
      <c r="A153" s="61"/>
      <c r="B153" s="97"/>
      <c r="C153" s="95"/>
      <c r="Q153" s="93"/>
      <c r="R153" s="93"/>
      <c r="S153" s="93"/>
      <c r="T153" s="93"/>
      <c r="U153" s="93"/>
      <c r="V153" s="93"/>
      <c r="W153" s="93"/>
    </row>
    <row r="154" spans="1:23" ht="32.1" customHeight="1">
      <c r="A154" s="61"/>
      <c r="B154" s="97"/>
      <c r="C154" s="95"/>
      <c r="Q154" s="93"/>
      <c r="R154" s="93"/>
      <c r="S154" s="93"/>
      <c r="T154" s="93"/>
      <c r="U154" s="93"/>
      <c r="V154" s="93"/>
      <c r="W154" s="93"/>
    </row>
    <row r="155" spans="1:23" ht="32.1" customHeight="1">
      <c r="A155" s="61"/>
      <c r="B155" s="97"/>
      <c r="C155" s="95"/>
      <c r="Q155" s="93"/>
      <c r="R155" s="93"/>
      <c r="S155" s="93"/>
      <c r="T155" s="93"/>
      <c r="U155" s="93"/>
      <c r="V155" s="93"/>
      <c r="W155" s="93"/>
    </row>
    <row r="156" spans="1:23" ht="32.1" customHeight="1">
      <c r="A156" s="61"/>
      <c r="B156" s="97"/>
      <c r="C156" s="95"/>
      <c r="Q156" s="93"/>
      <c r="R156" s="93"/>
      <c r="S156" s="93"/>
      <c r="T156" s="93"/>
      <c r="U156" s="93"/>
      <c r="V156" s="93"/>
      <c r="W156" s="93"/>
    </row>
    <row r="157" spans="1:23" ht="32.1" customHeight="1">
      <c r="A157" s="61"/>
      <c r="B157" s="97"/>
      <c r="C157" s="95"/>
      <c r="Q157" s="93"/>
      <c r="R157" s="93"/>
      <c r="S157" s="93"/>
      <c r="T157" s="93"/>
      <c r="U157" s="93"/>
      <c r="V157" s="93"/>
      <c r="W157" s="93"/>
    </row>
    <row r="158" spans="1:23" ht="32.1" customHeight="1">
      <c r="A158" s="61"/>
      <c r="B158" s="97"/>
      <c r="C158" s="95"/>
      <c r="Q158" s="93"/>
      <c r="R158" s="93"/>
      <c r="S158" s="93"/>
      <c r="T158" s="93"/>
      <c r="U158" s="93"/>
      <c r="V158" s="93"/>
      <c r="W158" s="93"/>
    </row>
    <row r="159" spans="1:23" ht="32.1" customHeight="1">
      <c r="A159" s="61"/>
      <c r="B159" s="97"/>
      <c r="C159" s="95"/>
      <c r="Q159" s="93"/>
      <c r="R159" s="93"/>
      <c r="S159" s="93"/>
      <c r="T159" s="93"/>
      <c r="U159" s="93"/>
      <c r="V159" s="93"/>
      <c r="W159" s="93"/>
    </row>
    <row r="160" spans="1:23" ht="32.1" customHeight="1">
      <c r="A160" s="61"/>
      <c r="B160" s="97"/>
      <c r="C160" s="95"/>
      <c r="Q160" s="93"/>
      <c r="R160" s="93"/>
      <c r="S160" s="93"/>
      <c r="T160" s="93"/>
      <c r="U160" s="93"/>
      <c r="V160" s="93"/>
      <c r="W160" s="93"/>
    </row>
    <row r="161" spans="1:23" ht="32.1" customHeight="1">
      <c r="A161" s="61"/>
      <c r="B161" s="97"/>
      <c r="C161" s="95"/>
      <c r="Q161" s="93"/>
      <c r="R161" s="93"/>
      <c r="S161" s="93"/>
      <c r="T161" s="93"/>
      <c r="U161" s="93"/>
      <c r="V161" s="93"/>
      <c r="W161" s="93"/>
    </row>
    <row r="162" spans="1:23" ht="32.1" customHeight="1">
      <c r="A162" s="61"/>
      <c r="B162" s="97"/>
      <c r="C162" s="95"/>
      <c r="Q162" s="93"/>
      <c r="R162" s="93"/>
      <c r="S162" s="93"/>
      <c r="T162" s="93"/>
      <c r="U162" s="93"/>
      <c r="V162" s="93"/>
      <c r="W162" s="93"/>
    </row>
    <row r="163" spans="1:23" ht="32.1" customHeight="1">
      <c r="A163" s="61"/>
      <c r="B163" s="97"/>
      <c r="C163" s="95"/>
      <c r="Q163" s="93"/>
      <c r="R163" s="93"/>
      <c r="S163" s="93"/>
      <c r="T163" s="93"/>
      <c r="U163" s="93"/>
      <c r="V163" s="93"/>
      <c r="W163" s="93"/>
    </row>
    <row r="164" spans="1:23" ht="32.1" customHeight="1">
      <c r="A164" s="61"/>
      <c r="B164" s="97"/>
      <c r="C164" s="95"/>
      <c r="Q164" s="93"/>
      <c r="R164" s="93"/>
      <c r="S164" s="93"/>
      <c r="T164" s="93"/>
      <c r="U164" s="93"/>
      <c r="V164" s="93"/>
      <c r="W164" s="93"/>
    </row>
    <row r="165" spans="1:23" ht="32.1" customHeight="1">
      <c r="A165" s="61"/>
      <c r="B165" s="97"/>
      <c r="C165" s="95"/>
      <c r="Q165" s="93"/>
      <c r="R165" s="93"/>
      <c r="S165" s="93"/>
      <c r="T165" s="93"/>
      <c r="U165" s="93"/>
      <c r="V165" s="93"/>
      <c r="W165" s="93"/>
    </row>
    <row r="166" spans="1:23" ht="32.1" customHeight="1">
      <c r="A166" s="61"/>
      <c r="B166" s="97"/>
      <c r="C166" s="95"/>
      <c r="Q166" s="93"/>
      <c r="R166" s="93"/>
      <c r="S166" s="93"/>
      <c r="T166" s="93"/>
      <c r="U166" s="93"/>
      <c r="V166" s="93"/>
      <c r="W166" s="93"/>
    </row>
    <row r="167" spans="1:23" ht="32.1" customHeight="1">
      <c r="A167" s="61"/>
      <c r="B167" s="97"/>
      <c r="C167" s="95"/>
      <c r="Q167" s="93"/>
      <c r="R167" s="93"/>
      <c r="S167" s="93"/>
      <c r="T167" s="93"/>
      <c r="U167" s="93"/>
      <c r="V167" s="93"/>
      <c r="W167" s="93"/>
    </row>
    <row r="168" spans="1:23" ht="32.1" customHeight="1">
      <c r="A168" s="61"/>
      <c r="B168" s="97"/>
      <c r="C168" s="95"/>
      <c r="Q168" s="93"/>
      <c r="R168" s="93"/>
      <c r="S168" s="93"/>
      <c r="T168" s="93"/>
      <c r="U168" s="93"/>
      <c r="V168" s="93"/>
      <c r="W168" s="93"/>
    </row>
    <row r="169" spans="1:23" ht="32.1" customHeight="1">
      <c r="A169" s="61"/>
      <c r="B169" s="97"/>
      <c r="C169" s="95"/>
      <c r="Q169" s="93"/>
      <c r="R169" s="93"/>
      <c r="S169" s="93"/>
      <c r="T169" s="93"/>
      <c r="U169" s="93"/>
      <c r="V169" s="93"/>
      <c r="W169" s="93"/>
    </row>
    <row r="170" spans="1:23" ht="32.1" customHeight="1">
      <c r="A170" s="61"/>
      <c r="B170" s="97"/>
      <c r="C170" s="95"/>
      <c r="Q170" s="93"/>
      <c r="R170" s="93"/>
      <c r="S170" s="93"/>
      <c r="T170" s="93"/>
      <c r="U170" s="93"/>
      <c r="V170" s="93"/>
      <c r="W170" s="93"/>
    </row>
    <row r="171" spans="1:23" ht="32.1" customHeight="1">
      <c r="A171" s="61"/>
      <c r="B171" s="97"/>
      <c r="C171" s="95"/>
      <c r="Q171" s="93"/>
      <c r="R171" s="93"/>
      <c r="S171" s="93"/>
      <c r="T171" s="93"/>
      <c r="U171" s="93"/>
      <c r="V171" s="93"/>
      <c r="W171" s="93"/>
    </row>
    <row r="172" spans="1:23" ht="32.1" customHeight="1">
      <c r="A172" s="61"/>
      <c r="B172" s="97"/>
      <c r="C172" s="95"/>
      <c r="Q172" s="93"/>
      <c r="R172" s="93"/>
      <c r="S172" s="93"/>
      <c r="T172" s="93"/>
      <c r="U172" s="93"/>
      <c r="V172" s="93"/>
      <c r="W172" s="93"/>
    </row>
    <row r="173" spans="1:23" ht="32.1" customHeight="1">
      <c r="A173" s="61"/>
      <c r="B173" s="97"/>
      <c r="C173" s="95"/>
      <c r="Q173" s="93"/>
      <c r="R173" s="93"/>
      <c r="S173" s="93"/>
      <c r="T173" s="93"/>
      <c r="U173" s="93"/>
      <c r="V173" s="93"/>
      <c r="W173" s="93"/>
    </row>
    <row r="174" spans="1:23" ht="32.1" customHeight="1">
      <c r="A174" s="61"/>
      <c r="B174" s="97"/>
      <c r="C174" s="95"/>
      <c r="Q174" s="93"/>
      <c r="R174" s="93"/>
      <c r="S174" s="93"/>
      <c r="T174" s="93"/>
      <c r="U174" s="93"/>
      <c r="V174" s="93"/>
      <c r="W174" s="93"/>
    </row>
    <row r="175" spans="1:23" ht="32.1" customHeight="1">
      <c r="A175" s="61"/>
      <c r="B175" s="97"/>
      <c r="C175" s="95"/>
      <c r="Q175" s="93"/>
      <c r="R175" s="93"/>
      <c r="S175" s="93"/>
      <c r="T175" s="93"/>
      <c r="U175" s="93"/>
      <c r="V175" s="93"/>
      <c r="W175" s="93"/>
    </row>
    <row r="176" spans="1:23" ht="32.1" customHeight="1">
      <c r="A176" s="61"/>
      <c r="B176" s="97"/>
      <c r="C176" s="95"/>
      <c r="Q176" s="93"/>
      <c r="R176" s="93"/>
      <c r="S176" s="93"/>
      <c r="T176" s="93"/>
      <c r="U176" s="93"/>
      <c r="V176" s="93"/>
      <c r="W176" s="93"/>
    </row>
    <row r="177" spans="1:23" ht="32.1" customHeight="1">
      <c r="A177" s="61"/>
      <c r="B177" s="97"/>
      <c r="C177" s="95"/>
      <c r="Q177" s="93"/>
      <c r="R177" s="93"/>
      <c r="S177" s="93"/>
      <c r="T177" s="93"/>
      <c r="U177" s="93"/>
      <c r="V177" s="93"/>
      <c r="W177" s="93"/>
    </row>
    <row r="178" spans="1:23" ht="32.1" customHeight="1">
      <c r="A178" s="61"/>
      <c r="B178" s="97"/>
      <c r="C178" s="95"/>
      <c r="Q178" s="93"/>
      <c r="R178" s="93"/>
      <c r="S178" s="93"/>
      <c r="T178" s="93"/>
      <c r="U178" s="93"/>
      <c r="V178" s="93"/>
      <c r="W178" s="93"/>
    </row>
    <row r="179" spans="1:23" ht="32.1" customHeight="1">
      <c r="A179" s="61"/>
      <c r="B179" s="97"/>
      <c r="C179" s="95"/>
      <c r="Q179" s="93"/>
      <c r="R179" s="93"/>
      <c r="S179" s="93"/>
      <c r="T179" s="93"/>
      <c r="U179" s="93"/>
      <c r="V179" s="93"/>
      <c r="W179" s="93"/>
    </row>
    <row r="180" spans="1:23" ht="32.1" customHeight="1">
      <c r="A180" s="61"/>
      <c r="B180" s="97"/>
      <c r="C180" s="95"/>
      <c r="Q180" s="93"/>
      <c r="R180" s="93"/>
      <c r="S180" s="93"/>
      <c r="T180" s="93"/>
      <c r="U180" s="93"/>
      <c r="V180" s="93"/>
      <c r="W180" s="93"/>
    </row>
    <row r="181" spans="1:23" ht="12.75" customHeight="1">
      <c r="A181" s="61"/>
      <c r="B181" s="97"/>
      <c r="C181" s="95"/>
      <c r="Q181" s="93"/>
      <c r="R181" s="93"/>
      <c r="S181" s="93"/>
      <c r="T181" s="93"/>
      <c r="U181" s="93"/>
      <c r="V181" s="93"/>
      <c r="W181" s="93"/>
    </row>
    <row r="182" spans="1:23" ht="12.75" customHeight="1">
      <c r="A182" s="61"/>
      <c r="B182" s="97"/>
      <c r="C182" s="95"/>
      <c r="Q182" s="93"/>
      <c r="R182" s="93"/>
      <c r="S182" s="93"/>
      <c r="T182" s="93"/>
      <c r="U182" s="93"/>
      <c r="V182" s="93"/>
      <c r="W182" s="93"/>
    </row>
    <row r="183" spans="1:23" ht="12.75" customHeight="1">
      <c r="A183" s="61"/>
      <c r="B183" s="97"/>
      <c r="C183" s="95"/>
      <c r="Q183" s="93"/>
      <c r="R183" s="93"/>
      <c r="S183" s="93"/>
      <c r="T183" s="93"/>
      <c r="U183" s="93"/>
      <c r="V183" s="93"/>
      <c r="W183" s="93"/>
    </row>
    <row r="184" spans="1:23" ht="12.75" customHeight="1">
      <c r="A184" s="61"/>
      <c r="B184" s="97"/>
      <c r="C184" s="95"/>
      <c r="Q184" s="93"/>
      <c r="R184" s="93"/>
      <c r="S184" s="93"/>
      <c r="T184" s="93"/>
      <c r="U184" s="93"/>
      <c r="V184" s="93"/>
      <c r="W184" s="93"/>
    </row>
    <row r="185" spans="1:23" ht="12.75" customHeight="1">
      <c r="A185" s="61"/>
      <c r="B185" s="97"/>
      <c r="C185" s="95"/>
      <c r="Q185" s="93"/>
      <c r="R185" s="93"/>
      <c r="S185" s="93"/>
      <c r="T185" s="93"/>
      <c r="U185" s="93"/>
      <c r="V185" s="93"/>
      <c r="W185" s="93"/>
    </row>
    <row r="186" spans="1:23" ht="12.75" customHeight="1">
      <c r="A186" s="61"/>
      <c r="B186" s="97"/>
      <c r="C186" s="95"/>
      <c r="Q186" s="93"/>
      <c r="R186" s="93"/>
      <c r="S186" s="93"/>
      <c r="T186" s="93"/>
      <c r="U186" s="93"/>
      <c r="V186" s="93"/>
      <c r="W186" s="93"/>
    </row>
    <row r="187" spans="1:23" ht="12.75" customHeight="1">
      <c r="A187" s="61"/>
      <c r="B187" s="97"/>
      <c r="C187" s="95"/>
      <c r="Q187" s="93"/>
      <c r="R187" s="93"/>
      <c r="S187" s="93"/>
      <c r="T187" s="93"/>
      <c r="U187" s="93"/>
      <c r="V187" s="93"/>
      <c r="W187" s="93"/>
    </row>
    <row r="188" spans="1:23" ht="12.75" customHeight="1">
      <c r="A188" s="61"/>
      <c r="B188" s="97"/>
      <c r="C188" s="95"/>
      <c r="Q188" s="93"/>
      <c r="R188" s="93"/>
      <c r="S188" s="93"/>
      <c r="T188" s="93"/>
      <c r="U188" s="93"/>
      <c r="V188" s="93"/>
      <c r="W188" s="93"/>
    </row>
    <row r="189" spans="1:23" ht="12.75" customHeight="1">
      <c r="A189" s="61"/>
      <c r="B189" s="97"/>
      <c r="C189" s="95"/>
      <c r="Q189" s="93"/>
      <c r="R189" s="93"/>
      <c r="S189" s="93"/>
      <c r="T189" s="93"/>
      <c r="U189" s="93"/>
      <c r="V189" s="93"/>
      <c r="W189" s="93"/>
    </row>
    <row r="190" spans="1:23" ht="12.75" customHeight="1">
      <c r="A190" s="61"/>
      <c r="B190" s="97"/>
      <c r="C190" s="95"/>
      <c r="Q190" s="93"/>
      <c r="R190" s="93"/>
      <c r="S190" s="93"/>
      <c r="T190" s="93"/>
      <c r="U190" s="93"/>
      <c r="V190" s="93"/>
      <c r="W190" s="93"/>
    </row>
    <row r="191" spans="1:23" ht="12.75" customHeight="1">
      <c r="A191" s="61"/>
      <c r="B191" s="97"/>
      <c r="C191" s="95"/>
      <c r="Q191" s="93"/>
      <c r="R191" s="93"/>
      <c r="S191" s="93"/>
      <c r="T191" s="93"/>
      <c r="U191" s="93"/>
      <c r="V191" s="93"/>
      <c r="W191" s="93"/>
    </row>
    <row r="192" spans="1:23" ht="12.75" customHeight="1">
      <c r="A192" s="61"/>
      <c r="B192" s="97"/>
      <c r="C192" s="95"/>
      <c r="Q192" s="93"/>
      <c r="R192" s="93"/>
      <c r="S192" s="93"/>
      <c r="T192" s="93"/>
      <c r="U192" s="93"/>
      <c r="V192" s="93"/>
      <c r="W192" s="93"/>
    </row>
    <row r="193" spans="1:23" ht="12.75" customHeight="1">
      <c r="A193" s="61"/>
      <c r="B193" s="97"/>
      <c r="C193" s="95"/>
      <c r="Q193" s="93"/>
      <c r="R193" s="93"/>
      <c r="S193" s="93"/>
      <c r="T193" s="93"/>
      <c r="U193" s="93"/>
      <c r="V193" s="93"/>
      <c r="W193" s="93"/>
    </row>
    <row r="194" spans="1:23" ht="12.75" customHeight="1">
      <c r="A194" s="61"/>
      <c r="B194" s="97"/>
      <c r="C194" s="95"/>
      <c r="Q194" s="93"/>
      <c r="R194" s="93"/>
      <c r="S194" s="93"/>
      <c r="T194" s="93"/>
      <c r="U194" s="93"/>
      <c r="V194" s="93"/>
      <c r="W194" s="93"/>
    </row>
    <row r="195" spans="1:23" ht="12.75" customHeight="1">
      <c r="A195" s="61"/>
      <c r="B195" s="97"/>
      <c r="C195" s="95"/>
      <c r="Q195" s="93"/>
      <c r="R195" s="93"/>
      <c r="S195" s="93"/>
      <c r="T195" s="93"/>
      <c r="U195" s="93"/>
      <c r="V195" s="93"/>
      <c r="W195" s="93"/>
    </row>
    <row r="196" spans="1:23" ht="12.75" customHeight="1">
      <c r="A196" s="61"/>
      <c r="B196" s="97"/>
      <c r="C196" s="95"/>
      <c r="Q196" s="93"/>
      <c r="R196" s="93"/>
      <c r="S196" s="93"/>
      <c r="T196" s="93"/>
      <c r="U196" s="93"/>
      <c r="V196" s="93"/>
      <c r="W196" s="93"/>
    </row>
    <row r="197" spans="1:23" ht="12.75" customHeight="1">
      <c r="A197" s="61"/>
      <c r="B197" s="97"/>
      <c r="C197" s="95"/>
      <c r="Q197" s="93"/>
      <c r="R197" s="93"/>
      <c r="S197" s="93"/>
      <c r="T197" s="93"/>
      <c r="U197" s="93"/>
      <c r="V197" s="93"/>
      <c r="W197" s="93"/>
    </row>
    <row r="198" spans="1:23" ht="12.75" customHeight="1">
      <c r="A198" s="61"/>
      <c r="B198" s="97"/>
      <c r="C198" s="95"/>
      <c r="Q198" s="93"/>
      <c r="R198" s="93"/>
      <c r="S198" s="93"/>
      <c r="T198" s="93"/>
      <c r="U198" s="93"/>
      <c r="V198" s="93"/>
      <c r="W198" s="93"/>
    </row>
    <row r="199" spans="1:23" ht="12.75" customHeight="1">
      <c r="A199" s="61"/>
      <c r="B199" s="97"/>
      <c r="C199" s="95"/>
      <c r="Q199" s="93"/>
      <c r="R199" s="93"/>
      <c r="S199" s="93"/>
      <c r="T199" s="93"/>
      <c r="U199" s="93"/>
      <c r="V199" s="93"/>
      <c r="W199" s="93"/>
    </row>
    <row r="200" spans="1:23" ht="12.75" customHeight="1">
      <c r="A200" s="61"/>
      <c r="B200" s="97"/>
      <c r="C200" s="95"/>
      <c r="Q200" s="93"/>
      <c r="R200" s="93"/>
      <c r="S200" s="93"/>
      <c r="T200" s="93"/>
      <c r="U200" s="93"/>
      <c r="V200" s="93"/>
      <c r="W200" s="93"/>
    </row>
    <row r="201" spans="1:23" ht="12.75" customHeight="1">
      <c r="A201" s="61"/>
      <c r="B201" s="97"/>
      <c r="C201" s="95"/>
      <c r="Q201" s="93"/>
      <c r="R201" s="93"/>
      <c r="S201" s="93"/>
      <c r="T201" s="93"/>
      <c r="U201" s="93"/>
      <c r="V201" s="93"/>
      <c r="W201" s="93"/>
    </row>
    <row r="202" spans="1:23" ht="12.75" customHeight="1">
      <c r="A202" s="61"/>
      <c r="B202" s="97"/>
      <c r="C202" s="95"/>
      <c r="Q202" s="93"/>
      <c r="R202" s="93"/>
      <c r="S202" s="93"/>
      <c r="T202" s="93"/>
      <c r="U202" s="93"/>
      <c r="V202" s="93"/>
      <c r="W202" s="93"/>
    </row>
    <row r="203" spans="1:23" ht="12.75" customHeight="1">
      <c r="A203" s="61"/>
      <c r="B203" s="97"/>
      <c r="C203" s="95"/>
      <c r="Q203" s="93"/>
      <c r="R203" s="93"/>
      <c r="S203" s="93"/>
      <c r="T203" s="93"/>
      <c r="U203" s="93"/>
      <c r="V203" s="93"/>
      <c r="W203" s="93"/>
    </row>
    <row r="204" spans="1:23" ht="12.75" customHeight="1">
      <c r="A204" s="61"/>
      <c r="B204" s="97"/>
      <c r="C204" s="95"/>
      <c r="Q204" s="93"/>
      <c r="R204" s="93"/>
      <c r="S204" s="93"/>
      <c r="T204" s="93"/>
      <c r="U204" s="93"/>
      <c r="V204" s="93"/>
      <c r="W204" s="93"/>
    </row>
    <row r="205" spans="1:23" ht="12.75" customHeight="1">
      <c r="A205" s="61"/>
      <c r="B205" s="97"/>
      <c r="C205" s="95"/>
      <c r="Q205" s="93"/>
      <c r="R205" s="93"/>
      <c r="S205" s="93"/>
      <c r="T205" s="93"/>
      <c r="U205" s="93"/>
      <c r="V205" s="93"/>
      <c r="W205" s="93"/>
    </row>
    <row r="206" spans="1:23" ht="12.75" customHeight="1">
      <c r="A206" s="61"/>
      <c r="B206" s="97"/>
      <c r="C206" s="95"/>
      <c r="Q206" s="93"/>
      <c r="R206" s="93"/>
      <c r="S206" s="93"/>
      <c r="T206" s="93"/>
      <c r="U206" s="93"/>
      <c r="V206" s="93"/>
      <c r="W206" s="93"/>
    </row>
    <row r="207" spans="1:23" ht="12.75" customHeight="1">
      <c r="A207" s="61"/>
      <c r="B207" s="97"/>
      <c r="C207" s="95"/>
      <c r="Q207" s="93"/>
      <c r="R207" s="93"/>
      <c r="S207" s="93"/>
      <c r="T207" s="93"/>
      <c r="U207" s="93"/>
      <c r="V207" s="93"/>
      <c r="W207" s="93"/>
    </row>
    <row r="208" spans="1:23" ht="12.75" customHeight="1">
      <c r="A208" s="61"/>
      <c r="B208" s="97"/>
      <c r="C208" s="95"/>
      <c r="Q208" s="93"/>
      <c r="R208" s="93"/>
      <c r="S208" s="93"/>
      <c r="T208" s="93"/>
      <c r="U208" s="93"/>
      <c r="V208" s="93"/>
      <c r="W208" s="93"/>
    </row>
    <row r="209" spans="1:23" ht="12.75" customHeight="1">
      <c r="A209" s="61"/>
      <c r="B209" s="97"/>
      <c r="C209" s="95"/>
      <c r="Q209" s="93"/>
      <c r="R209" s="93"/>
      <c r="S209" s="93"/>
      <c r="T209" s="93"/>
      <c r="U209" s="93"/>
      <c r="V209" s="93"/>
      <c r="W209" s="93"/>
    </row>
    <row r="210" spans="1:23" ht="12.75" customHeight="1">
      <c r="A210" s="61"/>
      <c r="B210" s="97"/>
      <c r="C210" s="95"/>
      <c r="Q210" s="93"/>
      <c r="R210" s="93"/>
      <c r="S210" s="93"/>
      <c r="T210" s="93"/>
      <c r="U210" s="93"/>
      <c r="V210" s="93"/>
      <c r="W210" s="93"/>
    </row>
    <row r="211" spans="1:23" ht="12.75" customHeight="1">
      <c r="A211" s="61"/>
      <c r="B211" s="97"/>
      <c r="C211" s="95"/>
      <c r="Q211" s="93"/>
      <c r="R211" s="93"/>
      <c r="S211" s="93"/>
      <c r="T211" s="93"/>
      <c r="U211" s="93"/>
      <c r="V211" s="93"/>
      <c r="W211" s="93"/>
    </row>
    <row r="212" spans="1:23" ht="12.75" customHeight="1">
      <c r="A212" s="61"/>
      <c r="B212" s="97"/>
      <c r="C212" s="95"/>
      <c r="Q212" s="93"/>
      <c r="R212" s="93"/>
      <c r="S212" s="93"/>
      <c r="T212" s="93"/>
      <c r="U212" s="93"/>
      <c r="V212" s="93"/>
      <c r="W212" s="93"/>
    </row>
    <row r="213" spans="1:23" ht="12.75" customHeight="1">
      <c r="A213" s="61"/>
      <c r="B213" s="97"/>
      <c r="C213" s="95"/>
      <c r="Q213" s="93"/>
      <c r="R213" s="93"/>
      <c r="S213" s="93"/>
      <c r="T213" s="93"/>
      <c r="U213" s="93"/>
      <c r="V213" s="93"/>
      <c r="W213" s="93"/>
    </row>
    <row r="214" spans="1:23" ht="12.75" customHeight="1">
      <c r="A214" s="61"/>
      <c r="B214" s="97"/>
      <c r="C214" s="95"/>
      <c r="Q214" s="93"/>
      <c r="R214" s="93"/>
      <c r="S214" s="93"/>
      <c r="T214" s="93"/>
      <c r="U214" s="93"/>
      <c r="V214" s="93"/>
      <c r="W214" s="93"/>
    </row>
    <row r="215" spans="1:23" ht="12.75" customHeight="1">
      <c r="A215" s="61"/>
      <c r="B215" s="97"/>
      <c r="C215" s="95"/>
      <c r="Q215" s="93"/>
      <c r="R215" s="93"/>
      <c r="S215" s="93"/>
      <c r="T215" s="93"/>
      <c r="U215" s="93"/>
      <c r="V215" s="93"/>
      <c r="W215" s="93"/>
    </row>
    <row r="216" spans="1:23" ht="12.75" customHeight="1">
      <c r="A216" s="61"/>
      <c r="B216" s="97"/>
      <c r="C216" s="95"/>
      <c r="Q216" s="93"/>
      <c r="R216" s="93"/>
      <c r="S216" s="93"/>
      <c r="T216" s="93"/>
      <c r="U216" s="93"/>
      <c r="V216" s="93"/>
      <c r="W216" s="93"/>
    </row>
    <row r="217" spans="1:23" ht="12.75" customHeight="1">
      <c r="A217" s="61"/>
      <c r="B217" s="97"/>
      <c r="C217" s="95"/>
      <c r="Q217" s="93"/>
      <c r="R217" s="93"/>
      <c r="S217" s="93"/>
      <c r="T217" s="93"/>
      <c r="U217" s="93"/>
      <c r="V217" s="93"/>
      <c r="W217" s="93"/>
    </row>
    <row r="218" spans="1:23" ht="12.75" customHeight="1">
      <c r="A218" s="61"/>
      <c r="B218" s="97"/>
      <c r="C218" s="95"/>
      <c r="Q218" s="93"/>
      <c r="R218" s="93"/>
      <c r="S218" s="93"/>
      <c r="T218" s="93"/>
      <c r="U218" s="93"/>
      <c r="V218" s="93"/>
      <c r="W218" s="93"/>
    </row>
    <row r="219" spans="1:23" ht="12.75" customHeight="1">
      <c r="A219" s="61"/>
      <c r="B219" s="97"/>
      <c r="C219" s="95"/>
      <c r="Q219" s="93"/>
      <c r="R219" s="93"/>
      <c r="S219" s="93"/>
      <c r="T219" s="93"/>
      <c r="U219" s="93"/>
      <c r="V219" s="93"/>
      <c r="W219" s="93"/>
    </row>
    <row r="220" spans="1:23" ht="12.75" customHeight="1">
      <c r="A220" s="61"/>
      <c r="B220" s="97"/>
      <c r="C220" s="95"/>
      <c r="Q220" s="93"/>
      <c r="R220" s="93"/>
      <c r="S220" s="93"/>
      <c r="T220" s="93"/>
      <c r="U220" s="93"/>
      <c r="V220" s="93"/>
      <c r="W220" s="93"/>
    </row>
    <row r="221" spans="1:23" ht="12.75" customHeight="1">
      <c r="A221" s="61"/>
      <c r="B221" s="97"/>
      <c r="C221" s="95"/>
      <c r="Q221" s="93"/>
      <c r="R221" s="93"/>
      <c r="S221" s="93"/>
      <c r="T221" s="93"/>
      <c r="U221" s="93"/>
      <c r="V221" s="93"/>
      <c r="W221" s="93"/>
    </row>
    <row r="222" spans="1:23" ht="12.75" customHeight="1">
      <c r="A222" s="61"/>
      <c r="B222" s="97"/>
      <c r="C222" s="95"/>
      <c r="Q222" s="93"/>
      <c r="R222" s="93"/>
      <c r="S222" s="93"/>
      <c r="T222" s="93"/>
      <c r="U222" s="93"/>
      <c r="V222" s="93"/>
      <c r="W222" s="93"/>
    </row>
    <row r="223" spans="1:23" ht="12.75" customHeight="1">
      <c r="A223" s="61"/>
      <c r="B223" s="97"/>
      <c r="C223" s="95"/>
      <c r="Q223" s="93"/>
      <c r="R223" s="93"/>
      <c r="S223" s="93"/>
      <c r="T223" s="93"/>
      <c r="U223" s="93"/>
      <c r="V223" s="93"/>
      <c r="W223" s="93"/>
    </row>
    <row r="224" spans="1:23" ht="12.75" customHeight="1">
      <c r="A224" s="61"/>
      <c r="B224" s="97"/>
      <c r="C224" s="95"/>
      <c r="Q224" s="93"/>
      <c r="R224" s="93"/>
      <c r="S224" s="93"/>
      <c r="T224" s="93"/>
      <c r="U224" s="93"/>
      <c r="V224" s="93"/>
      <c r="W224" s="93"/>
    </row>
    <row r="225" spans="1:23" ht="12.75" customHeight="1">
      <c r="A225" s="61"/>
      <c r="B225" s="97"/>
      <c r="C225" s="95"/>
      <c r="Q225" s="93"/>
      <c r="R225" s="93"/>
      <c r="S225" s="93"/>
      <c r="T225" s="93"/>
      <c r="U225" s="93"/>
      <c r="V225" s="93"/>
      <c r="W225" s="93"/>
    </row>
    <row r="226" spans="1:23" ht="12.75" customHeight="1">
      <c r="A226" s="61"/>
      <c r="B226" s="97"/>
      <c r="C226" s="95"/>
      <c r="Q226" s="93"/>
      <c r="R226" s="93"/>
      <c r="S226" s="93"/>
      <c r="T226" s="93"/>
      <c r="U226" s="93"/>
      <c r="V226" s="93"/>
      <c r="W226" s="93"/>
    </row>
    <row r="227" spans="1:23" ht="12.75" customHeight="1">
      <c r="A227" s="61"/>
      <c r="B227" s="97"/>
      <c r="C227" s="95"/>
      <c r="Q227" s="93"/>
      <c r="R227" s="93"/>
      <c r="S227" s="93"/>
      <c r="T227" s="93"/>
      <c r="U227" s="93"/>
      <c r="V227" s="93"/>
      <c r="W227" s="93"/>
    </row>
    <row r="228" spans="1:23" ht="12.75" customHeight="1">
      <c r="A228" s="61"/>
      <c r="B228" s="97"/>
      <c r="C228" s="95"/>
      <c r="Q228" s="93"/>
      <c r="R228" s="93"/>
      <c r="S228" s="93"/>
      <c r="T228" s="93"/>
      <c r="U228" s="93"/>
      <c r="V228" s="93"/>
      <c r="W228" s="93"/>
    </row>
    <row r="229" spans="1:23" ht="12.75" customHeight="1">
      <c r="A229" s="61"/>
      <c r="B229" s="97"/>
      <c r="C229" s="95"/>
      <c r="Q229" s="93"/>
      <c r="R229" s="93"/>
      <c r="S229" s="93"/>
      <c r="T229" s="93"/>
      <c r="U229" s="93"/>
      <c r="V229" s="93"/>
      <c r="W229" s="93"/>
    </row>
    <row r="230" spans="1:23" ht="12.75" customHeight="1">
      <c r="A230" s="61"/>
      <c r="B230" s="97"/>
      <c r="C230" s="95"/>
      <c r="Q230" s="93"/>
      <c r="R230" s="93"/>
      <c r="S230" s="93"/>
      <c r="T230" s="93"/>
      <c r="U230" s="93"/>
      <c r="V230" s="93"/>
      <c r="W230" s="93"/>
    </row>
    <row r="231" spans="1:23" ht="12.75" customHeight="1">
      <c r="A231" s="61"/>
      <c r="B231" s="97"/>
      <c r="C231" s="95"/>
      <c r="Q231" s="93"/>
      <c r="R231" s="93"/>
      <c r="S231" s="93"/>
      <c r="T231" s="93"/>
      <c r="U231" s="93"/>
      <c r="V231" s="93"/>
      <c r="W231" s="93"/>
    </row>
    <row r="232" spans="1:23" ht="12.75" customHeight="1">
      <c r="A232" s="61"/>
      <c r="B232" s="97"/>
      <c r="C232" s="95"/>
      <c r="Q232" s="93"/>
      <c r="R232" s="93"/>
      <c r="S232" s="93"/>
      <c r="T232" s="93"/>
      <c r="U232" s="93"/>
      <c r="V232" s="93"/>
      <c r="W232" s="93"/>
    </row>
    <row r="233" spans="1:23" ht="12.75" customHeight="1">
      <c r="A233" s="61"/>
      <c r="B233" s="97"/>
      <c r="C233" s="95"/>
      <c r="Q233" s="93"/>
      <c r="R233" s="93"/>
      <c r="S233" s="93"/>
      <c r="T233" s="93"/>
      <c r="U233" s="93"/>
      <c r="V233" s="93"/>
      <c r="W233" s="93"/>
    </row>
    <row r="234" spans="1:23" ht="12.75" customHeight="1">
      <c r="A234" s="61"/>
      <c r="B234" s="97"/>
      <c r="C234" s="95"/>
      <c r="Q234" s="93"/>
      <c r="R234" s="93"/>
      <c r="S234" s="93"/>
      <c r="T234" s="93"/>
      <c r="U234" s="93"/>
      <c r="V234" s="93"/>
      <c r="W234" s="93"/>
    </row>
    <row r="235" spans="1:23" ht="12.75" customHeight="1">
      <c r="A235" s="61"/>
      <c r="B235" s="97"/>
      <c r="C235" s="95"/>
      <c r="Q235" s="93"/>
      <c r="R235" s="93"/>
      <c r="S235" s="93"/>
      <c r="T235" s="93"/>
      <c r="U235" s="93"/>
      <c r="V235" s="93"/>
      <c r="W235" s="93"/>
    </row>
    <row r="236" spans="1:23" ht="12.75" customHeight="1">
      <c r="A236" s="61"/>
      <c r="B236" s="97"/>
      <c r="C236" s="95"/>
      <c r="Q236" s="93"/>
      <c r="R236" s="93"/>
      <c r="S236" s="93"/>
      <c r="T236" s="93"/>
      <c r="U236" s="93"/>
      <c r="V236" s="93"/>
      <c r="W236" s="93"/>
    </row>
    <row r="237" spans="1:23" ht="12.75" customHeight="1">
      <c r="A237" s="61"/>
      <c r="B237" s="97"/>
      <c r="C237" s="95"/>
      <c r="Q237" s="93"/>
      <c r="R237" s="93"/>
      <c r="S237" s="93"/>
      <c r="T237" s="93"/>
      <c r="U237" s="93"/>
      <c r="V237" s="93"/>
      <c r="W237" s="93"/>
    </row>
    <row r="238" spans="1:23" ht="12.75" customHeight="1">
      <c r="A238" s="61"/>
      <c r="B238" s="97"/>
      <c r="C238" s="95"/>
      <c r="Q238" s="93"/>
      <c r="R238" s="93"/>
      <c r="S238" s="93"/>
      <c r="T238" s="93"/>
      <c r="U238" s="93"/>
      <c r="V238" s="93"/>
      <c r="W238" s="93"/>
    </row>
    <row r="239" spans="1:23" ht="12.75" customHeight="1">
      <c r="A239" s="61"/>
      <c r="B239" s="97"/>
      <c r="C239" s="95"/>
      <c r="Q239" s="93"/>
      <c r="R239" s="93"/>
      <c r="S239" s="93"/>
      <c r="T239" s="93"/>
      <c r="U239" s="93"/>
      <c r="V239" s="93"/>
      <c r="W239" s="93"/>
    </row>
    <row r="240" spans="1:23" ht="12.75" customHeight="1">
      <c r="A240" s="61"/>
      <c r="B240" s="97"/>
      <c r="C240" s="95"/>
      <c r="Q240" s="93"/>
      <c r="R240" s="93"/>
      <c r="S240" s="93"/>
      <c r="T240" s="93"/>
      <c r="U240" s="93"/>
      <c r="V240" s="93"/>
      <c r="W240" s="93"/>
    </row>
    <row r="241" spans="1:23" ht="12.75" customHeight="1">
      <c r="A241" s="61"/>
      <c r="B241" s="97"/>
      <c r="C241" s="95"/>
      <c r="Q241" s="93"/>
      <c r="R241" s="93"/>
      <c r="S241" s="93"/>
      <c r="T241" s="93"/>
      <c r="U241" s="93"/>
      <c r="V241" s="93"/>
      <c r="W241" s="93"/>
    </row>
    <row r="242" spans="1:23" ht="12.75" customHeight="1">
      <c r="A242" s="61"/>
      <c r="B242" s="97"/>
      <c r="C242" s="95"/>
      <c r="Q242" s="93"/>
      <c r="R242" s="93"/>
      <c r="S242" s="93"/>
      <c r="T242" s="93"/>
      <c r="U242" s="93"/>
      <c r="V242" s="93"/>
      <c r="W242" s="93"/>
    </row>
    <row r="243" spans="1:23" ht="12.75" customHeight="1">
      <c r="A243" s="61"/>
      <c r="B243" s="97"/>
      <c r="C243" s="95"/>
      <c r="Q243" s="93"/>
      <c r="R243" s="93"/>
      <c r="S243" s="93"/>
      <c r="T243" s="93"/>
      <c r="U243" s="93"/>
      <c r="V243" s="93"/>
      <c r="W243" s="93"/>
    </row>
    <row r="244" spans="1:23" ht="12.75" customHeight="1">
      <c r="A244" s="61"/>
      <c r="B244" s="97"/>
      <c r="C244" s="95"/>
      <c r="Q244" s="93"/>
      <c r="R244" s="93"/>
      <c r="S244" s="93"/>
      <c r="T244" s="93"/>
      <c r="U244" s="93"/>
      <c r="V244" s="93"/>
      <c r="W244" s="93"/>
    </row>
    <row r="245" spans="1:23" ht="12.75" customHeight="1">
      <c r="A245" s="61"/>
      <c r="B245" s="97"/>
      <c r="C245" s="95"/>
      <c r="Q245" s="93"/>
      <c r="R245" s="93"/>
      <c r="S245" s="93"/>
      <c r="T245" s="93"/>
      <c r="U245" s="93"/>
      <c r="V245" s="93"/>
      <c r="W245" s="93"/>
    </row>
    <row r="246" spans="1:23" ht="12.75" customHeight="1">
      <c r="A246" s="61"/>
      <c r="B246" s="97"/>
      <c r="C246" s="95"/>
      <c r="Q246" s="93"/>
      <c r="R246" s="93"/>
      <c r="S246" s="93"/>
      <c r="T246" s="93"/>
      <c r="U246" s="93"/>
      <c r="V246" s="93"/>
      <c r="W246" s="93"/>
    </row>
    <row r="247" spans="1:23" ht="12.75" customHeight="1">
      <c r="A247" s="61"/>
      <c r="B247" s="97"/>
      <c r="C247" s="95"/>
      <c r="Q247" s="93"/>
      <c r="R247" s="93"/>
      <c r="S247" s="93"/>
      <c r="T247" s="93"/>
      <c r="U247" s="93"/>
      <c r="V247" s="93"/>
      <c r="W247" s="93"/>
    </row>
    <row r="248" spans="1:23" ht="12.75" customHeight="1">
      <c r="A248" s="61"/>
      <c r="B248" s="97"/>
      <c r="C248" s="95"/>
      <c r="Q248" s="93"/>
      <c r="R248" s="93"/>
      <c r="S248" s="93"/>
      <c r="T248" s="93"/>
      <c r="U248" s="93"/>
      <c r="V248" s="93"/>
      <c r="W248" s="93"/>
    </row>
    <row r="249" spans="1:23" ht="12.75" customHeight="1">
      <c r="A249" s="61"/>
      <c r="B249" s="97"/>
      <c r="C249" s="95"/>
      <c r="Q249" s="93"/>
      <c r="R249" s="93"/>
      <c r="S249" s="93"/>
      <c r="T249" s="93"/>
      <c r="U249" s="93"/>
      <c r="V249" s="93"/>
      <c r="W249" s="93"/>
    </row>
    <row r="250" spans="1:23" ht="12.75" customHeight="1">
      <c r="A250" s="61"/>
      <c r="B250" s="97"/>
      <c r="C250" s="95"/>
      <c r="Q250" s="93"/>
      <c r="R250" s="93"/>
      <c r="S250" s="93"/>
      <c r="T250" s="93"/>
      <c r="U250" s="93"/>
      <c r="V250" s="93"/>
      <c r="W250" s="93"/>
    </row>
    <row r="251" spans="1:23" ht="12.75" customHeight="1">
      <c r="A251" s="61"/>
      <c r="B251" s="97"/>
      <c r="C251" s="95"/>
      <c r="Q251" s="93"/>
      <c r="R251" s="93"/>
      <c r="S251" s="93"/>
      <c r="T251" s="93"/>
      <c r="U251" s="93"/>
      <c r="V251" s="93"/>
      <c r="W251" s="93"/>
    </row>
    <row r="252" spans="1:23" ht="12.75" customHeight="1">
      <c r="A252" s="61"/>
      <c r="B252" s="97"/>
      <c r="C252" s="95"/>
      <c r="Q252" s="93"/>
      <c r="R252" s="93"/>
      <c r="S252" s="93"/>
      <c r="T252" s="93"/>
      <c r="U252" s="93"/>
      <c r="V252" s="93"/>
      <c r="W252" s="93"/>
    </row>
    <row r="253" spans="1:23" ht="12.75" customHeight="1">
      <c r="A253" s="61"/>
      <c r="B253" s="97"/>
      <c r="C253" s="95"/>
      <c r="Q253" s="93"/>
      <c r="R253" s="93"/>
      <c r="S253" s="93"/>
      <c r="T253" s="93"/>
      <c r="U253" s="93"/>
      <c r="V253" s="93"/>
      <c r="W253" s="93"/>
    </row>
    <row r="254" spans="1:23" ht="12.75" customHeight="1">
      <c r="A254" s="61"/>
      <c r="B254" s="97"/>
      <c r="C254" s="95"/>
      <c r="Q254" s="93"/>
      <c r="R254" s="93"/>
      <c r="S254" s="93"/>
      <c r="T254" s="93"/>
      <c r="U254" s="93"/>
      <c r="V254" s="93"/>
      <c r="W254" s="93"/>
    </row>
    <row r="255" spans="1:23" ht="12.75" customHeight="1">
      <c r="A255" s="61"/>
      <c r="B255" s="97"/>
      <c r="C255" s="95"/>
      <c r="Q255" s="93"/>
      <c r="R255" s="93"/>
      <c r="S255" s="93"/>
      <c r="T255" s="93"/>
      <c r="U255" s="93"/>
      <c r="V255" s="93"/>
      <c r="W255" s="93"/>
    </row>
    <row r="256" spans="1:23" ht="12.75" customHeight="1">
      <c r="A256" s="61"/>
      <c r="B256" s="97"/>
      <c r="C256" s="95"/>
      <c r="Q256" s="93"/>
      <c r="R256" s="93"/>
      <c r="S256" s="93"/>
      <c r="T256" s="93"/>
      <c r="U256" s="93"/>
      <c r="V256" s="93"/>
      <c r="W256" s="93"/>
    </row>
    <row r="257" spans="1:23" ht="12.75" customHeight="1">
      <c r="A257" s="61"/>
      <c r="B257" s="97"/>
      <c r="C257" s="95"/>
      <c r="Q257" s="93"/>
      <c r="R257" s="93"/>
      <c r="S257" s="93"/>
      <c r="T257" s="93"/>
      <c r="U257" s="93"/>
      <c r="V257" s="93"/>
      <c r="W257" s="93"/>
    </row>
    <row r="258" spans="1:23" ht="12.75" customHeight="1">
      <c r="A258" s="61"/>
      <c r="B258" s="97"/>
      <c r="C258" s="95"/>
      <c r="Q258" s="93"/>
      <c r="R258" s="93"/>
      <c r="S258" s="93"/>
      <c r="T258" s="93"/>
      <c r="U258" s="93"/>
      <c r="V258" s="93"/>
      <c r="W258" s="93"/>
    </row>
    <row r="259" spans="1:23" ht="12.75" customHeight="1">
      <c r="A259" s="61"/>
      <c r="B259" s="97"/>
      <c r="C259" s="95"/>
      <c r="Q259" s="93"/>
      <c r="R259" s="93"/>
      <c r="S259" s="93"/>
      <c r="T259" s="93"/>
      <c r="U259" s="93"/>
      <c r="V259" s="93"/>
      <c r="W259" s="93"/>
    </row>
    <row r="260" spans="1:23" ht="12.75" customHeight="1">
      <c r="A260" s="61"/>
      <c r="B260" s="97"/>
      <c r="C260" s="95"/>
      <c r="Q260" s="93"/>
      <c r="R260" s="93"/>
      <c r="S260" s="93"/>
      <c r="T260" s="93"/>
      <c r="U260" s="93"/>
      <c r="V260" s="93"/>
      <c r="W260" s="93"/>
    </row>
    <row r="261" spans="1:23" ht="12.75" customHeight="1">
      <c r="A261" s="61"/>
      <c r="B261" s="97"/>
      <c r="C261" s="95"/>
      <c r="Q261" s="93"/>
      <c r="R261" s="93"/>
      <c r="S261" s="93"/>
      <c r="T261" s="93"/>
      <c r="U261" s="93"/>
      <c r="V261" s="93"/>
      <c r="W261" s="93"/>
    </row>
    <row r="262" spans="1:23" ht="12.75" customHeight="1">
      <c r="A262" s="61"/>
      <c r="B262" s="97"/>
      <c r="C262" s="95"/>
      <c r="Q262" s="93"/>
      <c r="R262" s="93"/>
      <c r="S262" s="93"/>
      <c r="T262" s="93"/>
      <c r="U262" s="93"/>
      <c r="V262" s="93"/>
      <c r="W262" s="93"/>
    </row>
    <row r="263" spans="1:23" ht="12.75" customHeight="1">
      <c r="A263" s="61"/>
      <c r="B263" s="97"/>
      <c r="C263" s="95"/>
      <c r="Q263" s="93"/>
      <c r="R263" s="93"/>
      <c r="S263" s="93"/>
      <c r="T263" s="93"/>
      <c r="U263" s="93"/>
      <c r="V263" s="93"/>
      <c r="W263" s="93"/>
    </row>
    <row r="264" spans="1:23" ht="12.75" customHeight="1">
      <c r="A264" s="61"/>
      <c r="B264" s="97"/>
      <c r="C264" s="95"/>
      <c r="Q264" s="93"/>
      <c r="R264" s="93"/>
      <c r="S264" s="93"/>
      <c r="T264" s="93"/>
      <c r="U264" s="93"/>
      <c r="V264" s="93"/>
      <c r="W264" s="93"/>
    </row>
    <row r="265" spans="1:23" ht="12.75" customHeight="1">
      <c r="A265" s="61"/>
      <c r="B265" s="97"/>
      <c r="C265" s="95"/>
      <c r="Q265" s="93"/>
      <c r="R265" s="93"/>
      <c r="S265" s="93"/>
      <c r="T265" s="93"/>
      <c r="U265" s="93"/>
      <c r="V265" s="93"/>
      <c r="W265" s="93"/>
    </row>
    <row r="266" spans="1:23" ht="12.75" customHeight="1">
      <c r="A266" s="61"/>
      <c r="B266" s="97"/>
      <c r="C266" s="95"/>
      <c r="Q266" s="93"/>
      <c r="R266" s="93"/>
      <c r="S266" s="93"/>
      <c r="T266" s="93"/>
      <c r="U266" s="93"/>
      <c r="V266" s="93"/>
      <c r="W266" s="93"/>
    </row>
    <row r="267" spans="1:23" ht="12.75" customHeight="1">
      <c r="A267" s="61"/>
      <c r="B267" s="97"/>
      <c r="C267" s="95"/>
      <c r="Q267" s="93"/>
      <c r="R267" s="93"/>
      <c r="S267" s="93"/>
      <c r="T267" s="93"/>
      <c r="U267" s="93"/>
      <c r="V267" s="93"/>
      <c r="W267" s="93"/>
    </row>
    <row r="268" spans="1:23" ht="12.75" customHeight="1">
      <c r="A268" s="61"/>
      <c r="B268" s="97"/>
      <c r="C268" s="95"/>
      <c r="Q268" s="93"/>
      <c r="R268" s="93"/>
      <c r="S268" s="93"/>
      <c r="T268" s="93"/>
      <c r="U268" s="93"/>
      <c r="V268" s="93"/>
      <c r="W268" s="93"/>
    </row>
    <row r="269" spans="1:23" ht="12.75" customHeight="1">
      <c r="A269" s="61"/>
      <c r="B269" s="97"/>
      <c r="C269" s="95"/>
      <c r="Q269" s="93"/>
      <c r="R269" s="93"/>
      <c r="S269" s="93"/>
      <c r="T269" s="93"/>
      <c r="U269" s="93"/>
      <c r="V269" s="93"/>
      <c r="W269" s="93"/>
    </row>
    <row r="270" spans="1:23" ht="12.75" customHeight="1">
      <c r="A270" s="61"/>
      <c r="B270" s="97"/>
      <c r="C270" s="95"/>
      <c r="Q270" s="93"/>
      <c r="R270" s="93"/>
      <c r="S270" s="93"/>
      <c r="T270" s="93"/>
      <c r="U270" s="93"/>
      <c r="V270" s="93"/>
      <c r="W270" s="93"/>
    </row>
    <row r="271" spans="1:23" ht="12.75" customHeight="1">
      <c r="A271" s="61"/>
      <c r="B271" s="97"/>
      <c r="C271" s="95"/>
      <c r="Q271" s="93"/>
      <c r="R271" s="93"/>
      <c r="S271" s="93"/>
      <c r="T271" s="93"/>
      <c r="U271" s="93"/>
      <c r="V271" s="93"/>
      <c r="W271" s="93"/>
    </row>
    <row r="272" spans="1:23" ht="12.75" customHeight="1">
      <c r="A272" s="61"/>
      <c r="B272" s="97"/>
      <c r="C272" s="95"/>
      <c r="Q272" s="93"/>
      <c r="R272" s="93"/>
      <c r="S272" s="93"/>
      <c r="T272" s="93"/>
      <c r="U272" s="93"/>
      <c r="V272" s="93"/>
      <c r="W272" s="93"/>
    </row>
    <row r="273" spans="1:23" ht="12.75" customHeight="1">
      <c r="A273" s="61"/>
      <c r="B273" s="97"/>
      <c r="C273" s="95"/>
      <c r="Q273" s="93"/>
      <c r="R273" s="93"/>
      <c r="S273" s="93"/>
      <c r="T273" s="93"/>
      <c r="U273" s="93"/>
      <c r="V273" s="93"/>
      <c r="W273" s="93"/>
    </row>
    <row r="274" spans="1:23" ht="12.75" customHeight="1">
      <c r="A274" s="61"/>
      <c r="B274" s="97"/>
      <c r="C274" s="95"/>
      <c r="Q274" s="93"/>
      <c r="R274" s="93"/>
      <c r="S274" s="93"/>
      <c r="T274" s="93"/>
      <c r="U274" s="93"/>
      <c r="V274" s="93"/>
      <c r="W274" s="93"/>
    </row>
    <row r="275" spans="1:23" ht="12.75" customHeight="1">
      <c r="A275" s="61"/>
      <c r="B275" s="97"/>
      <c r="C275" s="95"/>
      <c r="Q275" s="93"/>
      <c r="R275" s="93"/>
      <c r="S275" s="93"/>
      <c r="T275" s="93"/>
      <c r="U275" s="93"/>
      <c r="V275" s="93"/>
      <c r="W275" s="93"/>
    </row>
    <row r="276" spans="1:23" ht="12.75" customHeight="1">
      <c r="A276" s="61"/>
      <c r="B276" s="97"/>
      <c r="C276" s="95"/>
      <c r="Q276" s="93"/>
      <c r="R276" s="93"/>
      <c r="S276" s="93"/>
      <c r="T276" s="93"/>
      <c r="U276" s="93"/>
      <c r="V276" s="93"/>
      <c r="W276" s="93"/>
    </row>
    <row r="277" spans="1:23" ht="12.75" customHeight="1">
      <c r="A277" s="61"/>
      <c r="B277" s="97"/>
      <c r="C277" s="95"/>
      <c r="Q277" s="93"/>
      <c r="R277" s="93"/>
      <c r="S277" s="93"/>
      <c r="T277" s="93"/>
      <c r="U277" s="93"/>
      <c r="V277" s="93"/>
      <c r="W277" s="93"/>
    </row>
    <row r="278" spans="1:23" ht="12.75" customHeight="1">
      <c r="A278" s="61"/>
      <c r="B278" s="97"/>
      <c r="C278" s="95"/>
      <c r="Q278" s="93"/>
      <c r="R278" s="93"/>
      <c r="S278" s="93"/>
      <c r="T278" s="93"/>
      <c r="U278" s="93"/>
      <c r="V278" s="93"/>
      <c r="W278" s="93"/>
    </row>
    <row r="279" spans="1:23" ht="12.75" customHeight="1">
      <c r="A279" s="61"/>
      <c r="B279" s="97"/>
      <c r="C279" s="95"/>
      <c r="Q279" s="93"/>
      <c r="R279" s="93"/>
      <c r="S279" s="93"/>
      <c r="T279" s="93"/>
      <c r="U279" s="93"/>
      <c r="V279" s="93"/>
      <c r="W279" s="93"/>
    </row>
    <row r="280" spans="1:23" ht="12.75" customHeight="1">
      <c r="A280" s="61"/>
      <c r="B280" s="97"/>
      <c r="C280" s="95"/>
      <c r="Q280" s="93"/>
      <c r="R280" s="93"/>
      <c r="S280" s="93"/>
      <c r="T280" s="93"/>
      <c r="U280" s="93"/>
      <c r="V280" s="93"/>
      <c r="W280" s="93"/>
    </row>
    <row r="281" spans="1:23" ht="12.75" customHeight="1">
      <c r="A281" s="61"/>
      <c r="B281" s="97"/>
      <c r="C281" s="95"/>
      <c r="Q281" s="93"/>
      <c r="R281" s="93"/>
      <c r="S281" s="93"/>
      <c r="T281" s="93"/>
      <c r="U281" s="93"/>
      <c r="V281" s="93"/>
      <c r="W281" s="93"/>
    </row>
    <row r="282" spans="1:23" ht="12.75" customHeight="1">
      <c r="A282" s="61"/>
      <c r="B282" s="97"/>
      <c r="C282" s="95"/>
      <c r="Q282" s="93"/>
      <c r="R282" s="93"/>
      <c r="S282" s="93"/>
      <c r="T282" s="93"/>
      <c r="U282" s="93"/>
      <c r="V282" s="93"/>
      <c r="W282" s="93"/>
    </row>
    <row r="283" spans="1:23" ht="12.75" customHeight="1">
      <c r="A283" s="61"/>
      <c r="B283" s="97"/>
      <c r="C283" s="95"/>
      <c r="Q283" s="93"/>
      <c r="R283" s="93"/>
      <c r="S283" s="93"/>
      <c r="T283" s="93"/>
      <c r="U283" s="93"/>
      <c r="V283" s="93"/>
      <c r="W283" s="93"/>
    </row>
    <row r="284" spans="1:23" ht="12.75" customHeight="1">
      <c r="A284" s="61"/>
      <c r="B284" s="97"/>
      <c r="C284" s="95"/>
      <c r="Q284" s="93"/>
      <c r="R284" s="93"/>
      <c r="S284" s="93"/>
      <c r="T284" s="93"/>
      <c r="U284" s="93"/>
      <c r="V284" s="93"/>
      <c r="W284" s="93"/>
    </row>
    <row r="285" spans="1:23" ht="12.75" customHeight="1">
      <c r="A285" s="61"/>
      <c r="B285" s="97"/>
      <c r="C285" s="95"/>
      <c r="Q285" s="93"/>
      <c r="R285" s="93"/>
      <c r="S285" s="93"/>
      <c r="T285" s="93"/>
      <c r="U285" s="93"/>
      <c r="V285" s="93"/>
      <c r="W285" s="93"/>
    </row>
    <row r="286" spans="1:23" ht="12.75" customHeight="1">
      <c r="A286" s="61"/>
      <c r="B286" s="97"/>
      <c r="C286" s="95"/>
      <c r="Q286" s="93"/>
      <c r="R286" s="93"/>
      <c r="S286" s="93"/>
      <c r="T286" s="93"/>
      <c r="U286" s="93"/>
      <c r="V286" s="93"/>
      <c r="W286" s="93"/>
    </row>
    <row r="287" spans="1:23" ht="12.75" customHeight="1">
      <c r="A287" s="61"/>
      <c r="B287" s="97"/>
      <c r="C287" s="95"/>
      <c r="Q287" s="93"/>
      <c r="R287" s="93"/>
      <c r="S287" s="93"/>
      <c r="T287" s="93"/>
      <c r="U287" s="93"/>
      <c r="V287" s="93"/>
      <c r="W287" s="93"/>
    </row>
    <row r="288" spans="1:23" ht="12.75" customHeight="1">
      <c r="A288" s="61"/>
      <c r="B288" s="97"/>
      <c r="C288" s="95"/>
      <c r="Q288" s="93"/>
      <c r="R288" s="93"/>
      <c r="S288" s="93"/>
      <c r="T288" s="93"/>
      <c r="U288" s="93"/>
      <c r="V288" s="93"/>
      <c r="W288" s="93"/>
    </row>
    <row r="289" spans="1:23" ht="12.75" customHeight="1">
      <c r="A289" s="61"/>
      <c r="B289" s="97"/>
      <c r="C289" s="95"/>
      <c r="Q289" s="93"/>
      <c r="R289" s="93"/>
      <c r="S289" s="93"/>
      <c r="T289" s="93"/>
      <c r="U289" s="93"/>
      <c r="V289" s="93"/>
      <c r="W289" s="93"/>
    </row>
    <row r="290" spans="1:23" ht="12.75" customHeight="1">
      <c r="A290" s="61"/>
      <c r="B290" s="97"/>
      <c r="C290" s="95"/>
      <c r="Q290" s="93"/>
      <c r="R290" s="93"/>
      <c r="S290" s="93"/>
      <c r="T290" s="93"/>
      <c r="U290" s="93"/>
      <c r="V290" s="93"/>
      <c r="W290" s="93"/>
    </row>
    <row r="291" spans="1:23" ht="12.75" customHeight="1">
      <c r="A291" s="61"/>
      <c r="B291" s="97"/>
      <c r="C291" s="95"/>
      <c r="Q291" s="93"/>
      <c r="R291" s="93"/>
      <c r="S291" s="93"/>
      <c r="T291" s="93"/>
      <c r="U291" s="93"/>
      <c r="V291" s="93"/>
      <c r="W291" s="93"/>
    </row>
    <row r="292" spans="1:23" ht="12.75" customHeight="1">
      <c r="A292" s="61"/>
      <c r="B292" s="97"/>
      <c r="C292" s="95"/>
      <c r="Q292" s="93"/>
      <c r="R292" s="93"/>
      <c r="S292" s="93"/>
      <c r="T292" s="93"/>
      <c r="U292" s="93"/>
      <c r="V292" s="93"/>
      <c r="W292" s="93"/>
    </row>
    <row r="293" spans="1:23" ht="12.75" customHeight="1">
      <c r="A293" s="61"/>
      <c r="B293" s="97"/>
      <c r="C293" s="95"/>
      <c r="Q293" s="93"/>
      <c r="R293" s="93"/>
      <c r="S293" s="93"/>
      <c r="T293" s="93"/>
      <c r="U293" s="93"/>
      <c r="V293" s="93"/>
      <c r="W293" s="93"/>
    </row>
    <row r="294" spans="1:23" ht="12.75" customHeight="1">
      <c r="A294" s="61"/>
      <c r="B294" s="97"/>
      <c r="C294" s="95"/>
      <c r="Q294" s="93"/>
      <c r="R294" s="93"/>
      <c r="S294" s="93"/>
      <c r="T294" s="93"/>
      <c r="U294" s="93"/>
      <c r="V294" s="93"/>
      <c r="W294" s="93"/>
    </row>
    <row r="295" spans="1:23" ht="12.75" customHeight="1">
      <c r="A295" s="61"/>
      <c r="B295" s="97"/>
      <c r="C295" s="95"/>
      <c r="Q295" s="93"/>
      <c r="R295" s="93"/>
      <c r="S295" s="93"/>
      <c r="T295" s="93"/>
      <c r="U295" s="93"/>
      <c r="V295" s="93"/>
      <c r="W295" s="93"/>
    </row>
    <row r="296" spans="1:23" ht="12.75" customHeight="1">
      <c r="A296" s="61"/>
      <c r="B296" s="97"/>
      <c r="C296" s="95"/>
      <c r="Q296" s="93"/>
      <c r="R296" s="93"/>
      <c r="S296" s="93"/>
      <c r="T296" s="93"/>
      <c r="U296" s="93"/>
      <c r="V296" s="93"/>
      <c r="W296" s="93"/>
    </row>
    <row r="297" spans="1:23" ht="12.75" customHeight="1">
      <c r="A297" s="61"/>
      <c r="B297" s="97"/>
      <c r="C297" s="95"/>
      <c r="Q297" s="93"/>
      <c r="R297" s="93"/>
      <c r="S297" s="93"/>
      <c r="T297" s="93"/>
      <c r="U297" s="93"/>
      <c r="V297" s="93"/>
      <c r="W297" s="93"/>
    </row>
    <row r="298" spans="1:23" ht="12.75" customHeight="1">
      <c r="A298" s="61"/>
      <c r="B298" s="97"/>
      <c r="C298" s="95"/>
      <c r="Q298" s="93"/>
      <c r="R298" s="93"/>
      <c r="S298" s="93"/>
      <c r="T298" s="93"/>
      <c r="U298" s="93"/>
      <c r="V298" s="93"/>
      <c r="W298" s="93"/>
    </row>
    <row r="299" spans="1:23" ht="12.75" customHeight="1">
      <c r="A299" s="61"/>
      <c r="B299" s="97"/>
      <c r="C299" s="95"/>
      <c r="Q299" s="93"/>
      <c r="R299" s="93"/>
      <c r="S299" s="93"/>
      <c r="T299" s="93"/>
      <c r="U299" s="93"/>
      <c r="V299" s="93"/>
      <c r="W299" s="93"/>
    </row>
    <row r="300" spans="1:23" ht="12.75" customHeight="1">
      <c r="A300" s="61"/>
      <c r="B300" s="97"/>
      <c r="C300" s="95"/>
      <c r="Q300" s="93"/>
      <c r="R300" s="93"/>
      <c r="S300" s="93"/>
      <c r="T300" s="93"/>
      <c r="U300" s="93"/>
      <c r="V300" s="93"/>
      <c r="W300" s="93"/>
    </row>
    <row r="301" spans="1:23" ht="12.75" customHeight="1">
      <c r="A301" s="61"/>
      <c r="B301" s="97"/>
      <c r="C301" s="95"/>
      <c r="Q301" s="93"/>
      <c r="R301" s="93"/>
      <c r="S301" s="93"/>
      <c r="T301" s="93"/>
      <c r="U301" s="93"/>
      <c r="V301" s="93"/>
      <c r="W301" s="93"/>
    </row>
    <row r="302" spans="1:23" ht="12.75" customHeight="1">
      <c r="A302" s="61"/>
      <c r="B302" s="97"/>
      <c r="C302" s="95"/>
      <c r="Q302" s="93"/>
      <c r="R302" s="93"/>
      <c r="S302" s="93"/>
      <c r="T302" s="93"/>
      <c r="U302" s="93"/>
      <c r="V302" s="93"/>
      <c r="W302" s="93"/>
    </row>
    <row r="303" spans="1:23" ht="12.75" customHeight="1">
      <c r="A303" s="61"/>
      <c r="B303" s="97"/>
      <c r="C303" s="95"/>
      <c r="Q303" s="93"/>
      <c r="R303" s="93"/>
      <c r="S303" s="93"/>
      <c r="T303" s="93"/>
      <c r="U303" s="93"/>
      <c r="V303" s="93"/>
      <c r="W303" s="93"/>
    </row>
    <row r="304" spans="1:23" ht="12.75" customHeight="1">
      <c r="A304" s="61"/>
      <c r="B304" s="97"/>
      <c r="C304" s="95"/>
      <c r="Q304" s="93"/>
      <c r="R304" s="93"/>
      <c r="S304" s="93"/>
      <c r="T304" s="93"/>
      <c r="U304" s="93"/>
      <c r="V304" s="93"/>
      <c r="W304" s="93"/>
    </row>
    <row r="305" spans="1:23" ht="12.75" customHeight="1">
      <c r="A305" s="61"/>
      <c r="B305" s="97"/>
      <c r="C305" s="95"/>
      <c r="Q305" s="93"/>
      <c r="R305" s="93"/>
      <c r="S305" s="93"/>
      <c r="T305" s="93"/>
      <c r="U305" s="93"/>
      <c r="V305" s="93"/>
      <c r="W305" s="93"/>
    </row>
    <row r="306" spans="1:23" ht="12.75" customHeight="1">
      <c r="A306" s="61"/>
      <c r="B306" s="97"/>
      <c r="C306" s="95"/>
      <c r="Q306" s="93"/>
      <c r="R306" s="93"/>
      <c r="S306" s="93"/>
      <c r="T306" s="93"/>
      <c r="U306" s="93"/>
      <c r="V306" s="93"/>
      <c r="W306" s="93"/>
    </row>
    <row r="307" spans="1:23" ht="12.75" customHeight="1">
      <c r="A307" s="61"/>
      <c r="B307" s="97"/>
      <c r="C307" s="95"/>
      <c r="Q307" s="93"/>
      <c r="R307" s="93"/>
      <c r="S307" s="93"/>
      <c r="T307" s="93"/>
      <c r="U307" s="93"/>
      <c r="V307" s="93"/>
      <c r="W307" s="93"/>
    </row>
    <row r="308" spans="1:23" ht="12.75" customHeight="1">
      <c r="A308" s="61"/>
      <c r="B308" s="97"/>
      <c r="C308" s="95"/>
      <c r="Q308" s="93"/>
      <c r="R308" s="93"/>
      <c r="S308" s="93"/>
      <c r="T308" s="93"/>
      <c r="U308" s="93"/>
      <c r="V308" s="93"/>
      <c r="W308" s="93"/>
    </row>
    <row r="309" spans="1:23" ht="12.75" customHeight="1">
      <c r="A309" s="61"/>
      <c r="B309" s="97"/>
      <c r="C309" s="95"/>
      <c r="Q309" s="93"/>
      <c r="R309" s="93"/>
      <c r="S309" s="93"/>
      <c r="T309" s="93"/>
      <c r="U309" s="93"/>
      <c r="V309" s="93"/>
      <c r="W309" s="93"/>
    </row>
    <row r="310" spans="1:23" ht="12.75" customHeight="1">
      <c r="A310" s="61"/>
      <c r="B310" s="97"/>
      <c r="C310" s="95"/>
      <c r="Q310" s="93"/>
      <c r="R310" s="93"/>
      <c r="S310" s="93"/>
      <c r="T310" s="93"/>
      <c r="U310" s="93"/>
      <c r="V310" s="93"/>
      <c r="W310" s="93"/>
    </row>
    <row r="311" spans="1:23" ht="12.75" customHeight="1">
      <c r="A311" s="61"/>
      <c r="B311" s="97"/>
      <c r="C311" s="95"/>
      <c r="Q311" s="93"/>
      <c r="R311" s="93"/>
      <c r="S311" s="93"/>
      <c r="T311" s="93"/>
      <c r="U311" s="93"/>
      <c r="V311" s="93"/>
      <c r="W311" s="93"/>
    </row>
    <row r="312" spans="1:23" ht="12.75" customHeight="1">
      <c r="A312" s="61"/>
      <c r="B312" s="97"/>
      <c r="C312" s="95"/>
      <c r="Q312" s="93"/>
      <c r="R312" s="93"/>
      <c r="S312" s="93"/>
      <c r="T312" s="93"/>
      <c r="U312" s="93"/>
      <c r="V312" s="93"/>
      <c r="W312" s="93"/>
    </row>
    <row r="313" spans="1:23" ht="12.75" customHeight="1">
      <c r="A313" s="61"/>
      <c r="B313" s="97"/>
      <c r="C313" s="95"/>
      <c r="Q313" s="93"/>
      <c r="R313" s="93"/>
      <c r="S313" s="93"/>
      <c r="T313" s="93"/>
      <c r="U313" s="93"/>
      <c r="V313" s="93"/>
      <c r="W313" s="93"/>
    </row>
    <row r="314" spans="1:23" ht="12.75" customHeight="1">
      <c r="A314" s="61"/>
      <c r="B314" s="97"/>
      <c r="C314" s="95"/>
      <c r="Q314" s="93"/>
      <c r="R314" s="93"/>
      <c r="S314" s="93"/>
      <c r="T314" s="93"/>
      <c r="U314" s="93"/>
      <c r="V314" s="93"/>
      <c r="W314" s="93"/>
    </row>
    <row r="315" spans="1:23" ht="12.75" customHeight="1">
      <c r="A315" s="61"/>
      <c r="B315" s="97"/>
      <c r="C315" s="95"/>
      <c r="Q315" s="93"/>
      <c r="R315" s="93"/>
      <c r="S315" s="93"/>
      <c r="T315" s="93"/>
      <c r="U315" s="93"/>
      <c r="V315" s="93"/>
      <c r="W315" s="93"/>
    </row>
    <row r="316" spans="1:23" ht="12.75" customHeight="1">
      <c r="A316" s="61"/>
      <c r="B316" s="97"/>
      <c r="C316" s="95"/>
      <c r="Q316" s="93"/>
      <c r="R316" s="93"/>
      <c r="S316" s="93"/>
      <c r="T316" s="93"/>
      <c r="U316" s="93"/>
      <c r="V316" s="93"/>
      <c r="W316" s="93"/>
    </row>
    <row r="317" spans="1:23" ht="12.75" customHeight="1">
      <c r="A317" s="61"/>
      <c r="B317" s="97"/>
      <c r="C317" s="95"/>
      <c r="Q317" s="93"/>
      <c r="R317" s="93"/>
      <c r="S317" s="93"/>
      <c r="T317" s="93"/>
      <c r="U317" s="93"/>
      <c r="V317" s="93"/>
      <c r="W317" s="93"/>
    </row>
    <row r="318" spans="1:23" ht="12.75" customHeight="1">
      <c r="A318" s="61"/>
      <c r="B318" s="97"/>
      <c r="C318" s="95"/>
      <c r="Q318" s="93"/>
      <c r="R318" s="93"/>
      <c r="S318" s="93"/>
      <c r="T318" s="93"/>
      <c r="U318" s="93"/>
      <c r="V318" s="93"/>
      <c r="W318" s="93"/>
    </row>
    <row r="319" spans="1:23" ht="12.75" customHeight="1">
      <c r="A319" s="61"/>
      <c r="B319" s="97"/>
      <c r="C319" s="95"/>
      <c r="Q319" s="93"/>
      <c r="R319" s="93"/>
      <c r="S319" s="93"/>
      <c r="T319" s="93"/>
      <c r="U319" s="93"/>
      <c r="V319" s="93"/>
      <c r="W319" s="93"/>
    </row>
    <row r="320" spans="1:23" ht="12.75" customHeight="1">
      <c r="A320" s="61"/>
      <c r="B320" s="97"/>
      <c r="C320" s="95"/>
      <c r="Q320" s="93"/>
      <c r="R320" s="93"/>
      <c r="S320" s="93"/>
      <c r="T320" s="93"/>
      <c r="U320" s="93"/>
      <c r="V320" s="93"/>
      <c r="W320" s="93"/>
    </row>
    <row r="321" spans="1:23" ht="12.75" customHeight="1">
      <c r="A321" s="61"/>
      <c r="B321" s="97"/>
      <c r="C321" s="95"/>
      <c r="Q321" s="93"/>
      <c r="R321" s="93"/>
      <c r="S321" s="93"/>
      <c r="T321" s="93"/>
      <c r="U321" s="93"/>
      <c r="V321" s="93"/>
      <c r="W321" s="93"/>
    </row>
    <row r="322" spans="1:23" ht="12.75" customHeight="1">
      <c r="A322" s="61"/>
      <c r="B322" s="97"/>
      <c r="C322" s="95"/>
      <c r="Q322" s="93"/>
      <c r="R322" s="93"/>
      <c r="S322" s="93"/>
      <c r="T322" s="93"/>
      <c r="U322" s="93"/>
      <c r="V322" s="93"/>
      <c r="W322" s="93"/>
    </row>
    <row r="323" spans="1:23" ht="12.75" customHeight="1">
      <c r="A323" s="61"/>
      <c r="B323" s="97"/>
      <c r="C323" s="95"/>
      <c r="Q323" s="93"/>
      <c r="R323" s="93"/>
      <c r="S323" s="93"/>
      <c r="T323" s="93"/>
      <c r="U323" s="93"/>
      <c r="V323" s="93"/>
      <c r="W323" s="93"/>
    </row>
    <row r="324" spans="1:23" ht="12.75" customHeight="1">
      <c r="A324" s="61"/>
      <c r="B324" s="97"/>
      <c r="C324" s="95"/>
      <c r="Q324" s="93"/>
      <c r="R324" s="93"/>
      <c r="S324" s="93"/>
      <c r="T324" s="93"/>
      <c r="U324" s="93"/>
      <c r="V324" s="93"/>
      <c r="W324" s="93"/>
    </row>
    <row r="325" spans="1:23" ht="12.75" customHeight="1">
      <c r="A325" s="61"/>
      <c r="B325" s="97"/>
      <c r="C325" s="95"/>
      <c r="Q325" s="93"/>
      <c r="R325" s="93"/>
      <c r="S325" s="93"/>
      <c r="T325" s="93"/>
      <c r="U325" s="93"/>
      <c r="V325" s="93"/>
      <c r="W325" s="93"/>
    </row>
    <row r="326" spans="1:23" ht="12.75" customHeight="1">
      <c r="A326" s="61"/>
      <c r="B326" s="97"/>
      <c r="C326" s="95"/>
      <c r="Q326" s="93"/>
      <c r="R326" s="93"/>
      <c r="S326" s="93"/>
      <c r="T326" s="93"/>
      <c r="U326" s="93"/>
      <c r="V326" s="93"/>
      <c r="W326" s="93"/>
    </row>
    <row r="327" spans="1:23" ht="12.75" customHeight="1">
      <c r="A327" s="61"/>
      <c r="B327" s="97"/>
      <c r="C327" s="95"/>
      <c r="Q327" s="93"/>
      <c r="R327" s="93"/>
      <c r="S327" s="93"/>
      <c r="T327" s="93"/>
      <c r="U327" s="93"/>
      <c r="V327" s="93"/>
      <c r="W327" s="93"/>
    </row>
    <row r="328" spans="1:23" ht="12.75" customHeight="1">
      <c r="A328" s="61"/>
      <c r="B328" s="97"/>
      <c r="C328" s="95"/>
      <c r="Q328" s="93"/>
      <c r="R328" s="93"/>
      <c r="S328" s="93"/>
      <c r="T328" s="93"/>
      <c r="U328" s="93"/>
      <c r="V328" s="93"/>
      <c r="W328" s="93"/>
    </row>
    <row r="329" spans="1:23" ht="12.75" customHeight="1">
      <c r="A329" s="61"/>
      <c r="B329" s="97"/>
      <c r="C329" s="95"/>
      <c r="Q329" s="93"/>
      <c r="R329" s="93"/>
      <c r="S329" s="93"/>
      <c r="T329" s="93"/>
      <c r="U329" s="93"/>
      <c r="V329" s="93"/>
      <c r="W329" s="93"/>
    </row>
    <row r="330" spans="1:23" ht="12.75" customHeight="1">
      <c r="A330" s="61"/>
      <c r="B330" s="97"/>
      <c r="C330" s="95"/>
      <c r="Q330" s="93"/>
      <c r="R330" s="93"/>
      <c r="S330" s="93"/>
      <c r="T330" s="93"/>
      <c r="U330" s="93"/>
      <c r="V330" s="93"/>
      <c r="W330" s="93"/>
    </row>
    <row r="331" spans="1:23" ht="12.75" customHeight="1">
      <c r="A331" s="61"/>
      <c r="B331" s="97"/>
      <c r="C331" s="95"/>
      <c r="Q331" s="93"/>
      <c r="R331" s="93"/>
      <c r="S331" s="93"/>
      <c r="T331" s="93"/>
      <c r="U331" s="93"/>
      <c r="V331" s="93"/>
      <c r="W331" s="93"/>
    </row>
    <row r="332" spans="1:23" ht="12.75" customHeight="1">
      <c r="A332" s="61"/>
      <c r="B332" s="97"/>
      <c r="C332" s="95"/>
      <c r="Q332" s="93"/>
      <c r="R332" s="93"/>
      <c r="S332" s="93"/>
      <c r="T332" s="93"/>
      <c r="U332" s="93"/>
      <c r="V332" s="93"/>
      <c r="W332" s="93"/>
    </row>
    <row r="333" spans="1:23" ht="12.75" customHeight="1">
      <c r="A333" s="61"/>
      <c r="B333" s="97"/>
      <c r="C333" s="95"/>
      <c r="Q333" s="93"/>
      <c r="R333" s="93"/>
      <c r="S333" s="93"/>
      <c r="T333" s="93"/>
      <c r="U333" s="93"/>
      <c r="V333" s="93"/>
      <c r="W333" s="93"/>
    </row>
    <row r="334" spans="1:23" ht="12.75" customHeight="1">
      <c r="A334" s="61"/>
      <c r="B334" s="97"/>
      <c r="C334" s="95"/>
      <c r="Q334" s="93"/>
      <c r="R334" s="93"/>
      <c r="S334" s="93"/>
      <c r="T334" s="93"/>
      <c r="U334" s="93"/>
      <c r="V334" s="93"/>
      <c r="W334" s="93"/>
    </row>
    <row r="335" spans="1:23" ht="12.75" customHeight="1">
      <c r="A335" s="61"/>
      <c r="B335" s="97"/>
      <c r="C335" s="95"/>
      <c r="Q335" s="93"/>
      <c r="R335" s="93"/>
      <c r="S335" s="93"/>
      <c r="T335" s="93"/>
      <c r="U335" s="93"/>
      <c r="V335" s="93"/>
      <c r="W335" s="93"/>
    </row>
    <row r="336" spans="1:23" ht="12.75" customHeight="1">
      <c r="A336" s="61"/>
      <c r="B336" s="97"/>
      <c r="C336" s="95"/>
      <c r="Q336" s="93"/>
      <c r="R336" s="93"/>
      <c r="S336" s="93"/>
      <c r="T336" s="93"/>
      <c r="U336" s="93"/>
      <c r="V336" s="93"/>
      <c r="W336" s="93"/>
    </row>
    <row r="337" spans="1:23" ht="12.75" customHeight="1">
      <c r="A337" s="61"/>
      <c r="B337" s="97"/>
      <c r="C337" s="95"/>
      <c r="Q337" s="93"/>
      <c r="R337" s="93"/>
      <c r="S337" s="93"/>
      <c r="T337" s="93"/>
      <c r="U337" s="93"/>
      <c r="V337" s="93"/>
      <c r="W337" s="93"/>
    </row>
    <row r="338" spans="1:23" ht="12.75" customHeight="1">
      <c r="A338" s="61"/>
      <c r="B338" s="97"/>
      <c r="C338" s="95"/>
      <c r="Q338" s="93"/>
      <c r="R338" s="93"/>
      <c r="S338" s="93"/>
      <c r="T338" s="93"/>
      <c r="U338" s="93"/>
      <c r="V338" s="93"/>
      <c r="W338" s="93"/>
    </row>
    <row r="339" spans="1:23" ht="12.75" customHeight="1">
      <c r="A339" s="61"/>
      <c r="B339" s="97"/>
      <c r="C339" s="95"/>
      <c r="Q339" s="93"/>
      <c r="R339" s="93"/>
      <c r="S339" s="93"/>
      <c r="T339" s="93"/>
      <c r="U339" s="93"/>
      <c r="V339" s="93"/>
      <c r="W339" s="93"/>
    </row>
    <row r="340" spans="1:23" ht="12.75" customHeight="1">
      <c r="A340" s="61"/>
      <c r="B340" s="97"/>
      <c r="C340" s="95"/>
      <c r="Q340" s="93"/>
      <c r="R340" s="93"/>
      <c r="S340" s="93"/>
      <c r="T340" s="93"/>
      <c r="U340" s="93"/>
      <c r="V340" s="93"/>
      <c r="W340" s="93"/>
    </row>
    <row r="341" spans="1:23" ht="12.75" customHeight="1">
      <c r="A341" s="61"/>
      <c r="B341" s="97"/>
      <c r="C341" s="95"/>
      <c r="Q341" s="93"/>
      <c r="R341" s="93"/>
      <c r="S341" s="93"/>
      <c r="T341" s="93"/>
      <c r="U341" s="93"/>
      <c r="V341" s="93"/>
      <c r="W341" s="93"/>
    </row>
    <row r="342" spans="1:23" ht="12.75" customHeight="1">
      <c r="A342" s="61"/>
      <c r="B342" s="97"/>
      <c r="C342" s="95"/>
      <c r="Q342" s="93"/>
      <c r="R342" s="93"/>
      <c r="S342" s="93"/>
      <c r="T342" s="93"/>
      <c r="U342" s="93"/>
      <c r="V342" s="93"/>
      <c r="W342" s="93"/>
    </row>
    <row r="343" spans="1:23" ht="12.75" customHeight="1">
      <c r="A343" s="61"/>
      <c r="B343" s="97"/>
      <c r="C343" s="95"/>
      <c r="Q343" s="93"/>
      <c r="R343" s="93"/>
      <c r="S343" s="93"/>
      <c r="T343" s="93"/>
      <c r="U343" s="93"/>
      <c r="V343" s="93"/>
      <c r="W343" s="93"/>
    </row>
    <row r="344" spans="1:23" ht="12.75" customHeight="1">
      <c r="A344" s="61"/>
      <c r="B344" s="97"/>
      <c r="C344" s="95"/>
      <c r="Q344" s="93"/>
      <c r="R344" s="93"/>
      <c r="S344" s="93"/>
      <c r="T344" s="93"/>
      <c r="U344" s="93"/>
      <c r="V344" s="93"/>
      <c r="W344" s="93"/>
    </row>
    <row r="345" spans="1:23" ht="12.75" customHeight="1">
      <c r="A345" s="61"/>
      <c r="B345" s="97"/>
      <c r="C345" s="95"/>
      <c r="Q345" s="93"/>
      <c r="R345" s="93"/>
      <c r="S345" s="93"/>
      <c r="T345" s="93"/>
      <c r="U345" s="93"/>
      <c r="V345" s="93"/>
      <c r="W345" s="93"/>
    </row>
    <row r="346" spans="1:23" ht="12.75" customHeight="1">
      <c r="A346" s="61"/>
      <c r="B346" s="97"/>
      <c r="C346" s="95"/>
      <c r="Q346" s="93"/>
      <c r="R346" s="93"/>
      <c r="S346" s="93"/>
      <c r="T346" s="93"/>
      <c r="U346" s="93"/>
      <c r="V346" s="93"/>
      <c r="W346" s="93"/>
    </row>
    <row r="347" spans="1:23" ht="12.75" customHeight="1">
      <c r="A347" s="61"/>
      <c r="B347" s="97"/>
      <c r="C347" s="95"/>
      <c r="Q347" s="93"/>
      <c r="R347" s="93"/>
      <c r="S347" s="93"/>
      <c r="T347" s="93"/>
      <c r="U347" s="93"/>
      <c r="V347" s="93"/>
      <c r="W347" s="93"/>
    </row>
    <row r="348" spans="1:23" ht="12.75" customHeight="1">
      <c r="A348" s="61"/>
      <c r="B348" s="97"/>
      <c r="C348" s="95"/>
      <c r="Q348" s="93"/>
      <c r="R348" s="93"/>
      <c r="S348" s="93"/>
      <c r="T348" s="93"/>
      <c r="U348" s="93"/>
      <c r="V348" s="93"/>
      <c r="W348" s="93"/>
    </row>
    <row r="349" spans="1:23" ht="12.75" customHeight="1">
      <c r="A349" s="61"/>
      <c r="B349" s="97"/>
      <c r="C349" s="95"/>
      <c r="Q349" s="93"/>
      <c r="R349" s="93"/>
      <c r="S349" s="93"/>
      <c r="T349" s="93"/>
      <c r="U349" s="93"/>
      <c r="V349" s="93"/>
      <c r="W349" s="93"/>
    </row>
    <row r="350" spans="1:23" ht="12.75" customHeight="1">
      <c r="A350" s="61"/>
      <c r="B350" s="97"/>
      <c r="C350" s="95"/>
      <c r="Q350" s="93"/>
      <c r="R350" s="93"/>
      <c r="S350" s="93"/>
      <c r="T350" s="93"/>
      <c r="U350" s="93"/>
      <c r="V350" s="93"/>
      <c r="W350" s="93"/>
    </row>
    <row r="351" spans="1:23" ht="12.75" customHeight="1">
      <c r="A351" s="61"/>
      <c r="B351" s="97"/>
      <c r="C351" s="95"/>
      <c r="Q351" s="93"/>
      <c r="R351" s="93"/>
      <c r="S351" s="93"/>
      <c r="T351" s="93"/>
      <c r="U351" s="93"/>
      <c r="V351" s="93"/>
      <c r="W351" s="93"/>
    </row>
    <row r="352" spans="1:23" ht="12.75" customHeight="1">
      <c r="A352" s="61"/>
      <c r="B352" s="97"/>
      <c r="C352" s="95"/>
      <c r="Q352" s="93"/>
      <c r="R352" s="93"/>
      <c r="S352" s="93"/>
      <c r="T352" s="93"/>
      <c r="U352" s="93"/>
      <c r="V352" s="93"/>
      <c r="W352" s="93"/>
    </row>
    <row r="353" spans="1:23" ht="12.75" customHeight="1">
      <c r="A353" s="61"/>
      <c r="B353" s="97"/>
      <c r="C353" s="95"/>
      <c r="Q353" s="93"/>
      <c r="R353" s="93"/>
      <c r="S353" s="93"/>
      <c r="T353" s="93"/>
      <c r="U353" s="93"/>
      <c r="V353" s="93"/>
      <c r="W353" s="93"/>
    </row>
    <row r="354" spans="1:23" ht="12.75" customHeight="1">
      <c r="A354" s="61"/>
      <c r="B354" s="97"/>
      <c r="C354" s="95"/>
      <c r="Q354" s="93"/>
      <c r="R354" s="93"/>
      <c r="S354" s="93"/>
      <c r="T354" s="93"/>
      <c r="U354" s="93"/>
      <c r="V354" s="93"/>
      <c r="W354" s="93"/>
    </row>
    <row r="355" spans="1:23" ht="12.75" customHeight="1">
      <c r="A355" s="61"/>
      <c r="B355" s="97"/>
      <c r="C355" s="95"/>
      <c r="Q355" s="93"/>
      <c r="R355" s="93"/>
      <c r="S355" s="93"/>
      <c r="T355" s="93"/>
      <c r="U355" s="93"/>
      <c r="V355" s="93"/>
      <c r="W355" s="93"/>
    </row>
    <row r="356" spans="1:23" ht="12.75" customHeight="1">
      <c r="A356" s="61"/>
      <c r="B356" s="97"/>
      <c r="C356" s="95"/>
      <c r="Q356" s="93"/>
      <c r="R356" s="93"/>
      <c r="S356" s="93"/>
      <c r="T356" s="93"/>
      <c r="U356" s="93"/>
      <c r="V356" s="93"/>
      <c r="W356" s="93"/>
    </row>
    <row r="357" spans="1:23" ht="12.75" customHeight="1">
      <c r="A357" s="61"/>
      <c r="B357" s="97"/>
      <c r="C357" s="95"/>
      <c r="Q357" s="93"/>
      <c r="R357" s="93"/>
      <c r="S357" s="93"/>
      <c r="T357" s="93"/>
      <c r="U357" s="93"/>
      <c r="V357" s="93"/>
      <c r="W357" s="93"/>
    </row>
    <row r="358" spans="1:23" ht="12.75" customHeight="1">
      <c r="A358" s="61"/>
      <c r="B358" s="97"/>
      <c r="C358" s="95"/>
      <c r="Q358" s="93"/>
      <c r="R358" s="93"/>
      <c r="S358" s="93"/>
      <c r="T358" s="93"/>
      <c r="U358" s="93"/>
      <c r="V358" s="93"/>
      <c r="W358" s="93"/>
    </row>
    <row r="359" spans="1:23" ht="12.75" customHeight="1">
      <c r="A359" s="61"/>
      <c r="B359" s="97"/>
      <c r="C359" s="95"/>
      <c r="Q359" s="93"/>
      <c r="R359" s="93"/>
      <c r="S359" s="93"/>
      <c r="T359" s="93"/>
      <c r="U359" s="93"/>
      <c r="V359" s="93"/>
      <c r="W359" s="93"/>
    </row>
    <row r="360" spans="1:23" ht="12.75" customHeight="1">
      <c r="A360" s="61"/>
      <c r="B360" s="97"/>
      <c r="C360" s="95"/>
      <c r="Q360" s="93"/>
      <c r="R360" s="93"/>
      <c r="S360" s="93"/>
      <c r="T360" s="93"/>
      <c r="U360" s="93"/>
      <c r="V360" s="93"/>
      <c r="W360" s="93"/>
    </row>
    <row r="361" spans="1:23" ht="12.75" customHeight="1">
      <c r="A361" s="61"/>
      <c r="B361" s="97"/>
      <c r="C361" s="95"/>
      <c r="Q361" s="93"/>
      <c r="R361" s="93"/>
      <c r="S361" s="93"/>
      <c r="T361" s="93"/>
      <c r="U361" s="93"/>
      <c r="V361" s="93"/>
      <c r="W361" s="93"/>
    </row>
    <row r="362" spans="1:23" ht="12.75" customHeight="1">
      <c r="A362" s="61"/>
      <c r="B362" s="97"/>
      <c r="C362" s="95"/>
      <c r="Q362" s="93"/>
      <c r="R362" s="93"/>
      <c r="S362" s="93"/>
      <c r="T362" s="93"/>
      <c r="U362" s="93"/>
      <c r="V362" s="93"/>
      <c r="W362" s="93"/>
    </row>
    <row r="363" spans="1:23" ht="12.75" customHeight="1">
      <c r="A363" s="61"/>
      <c r="B363" s="97"/>
      <c r="C363" s="95"/>
      <c r="Q363" s="93"/>
      <c r="R363" s="93"/>
      <c r="S363" s="93"/>
      <c r="T363" s="93"/>
      <c r="U363" s="93"/>
      <c r="V363" s="93"/>
      <c r="W363" s="93"/>
    </row>
    <row r="364" spans="1:23" ht="12.75" customHeight="1">
      <c r="A364" s="61"/>
      <c r="B364" s="97"/>
      <c r="C364" s="95"/>
      <c r="Q364" s="93"/>
      <c r="R364" s="93"/>
      <c r="S364" s="93"/>
      <c r="T364" s="93"/>
      <c r="U364" s="93"/>
      <c r="V364" s="93"/>
      <c r="W364" s="93"/>
    </row>
    <row r="365" spans="1:23" ht="12.75" customHeight="1">
      <c r="A365" s="61"/>
      <c r="B365" s="97"/>
      <c r="C365" s="95"/>
      <c r="Q365" s="93"/>
      <c r="R365" s="93"/>
      <c r="S365" s="93"/>
      <c r="T365" s="93"/>
      <c r="U365" s="93"/>
      <c r="V365" s="93"/>
      <c r="W365" s="93"/>
    </row>
    <row r="366" spans="1:23" ht="12.75" customHeight="1">
      <c r="A366" s="61"/>
      <c r="B366" s="97"/>
      <c r="C366" s="95"/>
      <c r="Q366" s="93"/>
      <c r="R366" s="93"/>
      <c r="S366" s="93"/>
      <c r="T366" s="93"/>
      <c r="U366" s="93"/>
      <c r="V366" s="93"/>
      <c r="W366" s="93"/>
    </row>
    <row r="367" spans="1:23" ht="12.75" customHeight="1">
      <c r="A367" s="61"/>
      <c r="B367" s="97"/>
      <c r="C367" s="95"/>
      <c r="Q367" s="93"/>
      <c r="R367" s="93"/>
      <c r="S367" s="93"/>
      <c r="T367" s="93"/>
      <c r="U367" s="93"/>
      <c r="V367" s="93"/>
      <c r="W367" s="93"/>
    </row>
    <row r="368" spans="1:23" ht="12.75" customHeight="1">
      <c r="A368" s="61"/>
      <c r="B368" s="97"/>
      <c r="C368" s="95"/>
      <c r="Q368" s="93"/>
      <c r="R368" s="93"/>
      <c r="S368" s="93"/>
      <c r="T368" s="93"/>
      <c r="U368" s="93"/>
      <c r="V368" s="93"/>
      <c r="W368" s="93"/>
    </row>
    <row r="369" spans="1:23" ht="12.75" customHeight="1">
      <c r="A369" s="61"/>
      <c r="B369" s="97"/>
      <c r="C369" s="95"/>
      <c r="Q369" s="93"/>
      <c r="R369" s="93"/>
      <c r="S369" s="93"/>
      <c r="T369" s="93"/>
      <c r="U369" s="93"/>
      <c r="V369" s="93"/>
      <c r="W369" s="93"/>
    </row>
    <row r="370" spans="1:23" ht="12.75" customHeight="1">
      <c r="A370" s="61"/>
      <c r="B370" s="97"/>
      <c r="C370" s="95"/>
      <c r="Q370" s="93"/>
      <c r="R370" s="93"/>
      <c r="S370" s="93"/>
      <c r="T370" s="93"/>
      <c r="U370" s="93"/>
      <c r="V370" s="93"/>
      <c r="W370" s="93"/>
    </row>
    <row r="371" spans="1:23" ht="12.75" customHeight="1">
      <c r="A371" s="61"/>
      <c r="B371" s="97"/>
      <c r="C371" s="95"/>
      <c r="Q371" s="93"/>
      <c r="R371" s="93"/>
      <c r="S371" s="93"/>
      <c r="T371" s="93"/>
      <c r="U371" s="93"/>
      <c r="V371" s="93"/>
      <c r="W371" s="93"/>
    </row>
    <row r="372" spans="1:23" ht="12.75" customHeight="1">
      <c r="A372" s="61"/>
      <c r="B372" s="97"/>
      <c r="C372" s="95"/>
      <c r="Q372" s="93"/>
      <c r="R372" s="93"/>
      <c r="S372" s="93"/>
      <c r="T372" s="93"/>
      <c r="U372" s="93"/>
      <c r="V372" s="93"/>
      <c r="W372" s="93"/>
    </row>
    <row r="373" spans="1:23" ht="12.75" customHeight="1">
      <c r="A373" s="61"/>
      <c r="B373" s="97"/>
      <c r="C373" s="95"/>
      <c r="Q373" s="93"/>
      <c r="R373" s="93"/>
      <c r="S373" s="93"/>
      <c r="T373" s="93"/>
      <c r="U373" s="93"/>
      <c r="V373" s="93"/>
      <c r="W373" s="93"/>
    </row>
    <row r="374" spans="1:23" ht="12.75" customHeight="1">
      <c r="A374" s="61"/>
      <c r="B374" s="97"/>
      <c r="C374" s="95"/>
      <c r="Q374" s="93"/>
      <c r="R374" s="93"/>
      <c r="S374" s="93"/>
      <c r="T374" s="93"/>
      <c r="U374" s="93"/>
      <c r="V374" s="93"/>
      <c r="W374" s="93"/>
    </row>
    <row r="375" spans="1:23" ht="12.75" customHeight="1">
      <c r="A375" s="61"/>
      <c r="B375" s="97"/>
      <c r="C375" s="95"/>
      <c r="Q375" s="93"/>
      <c r="R375" s="93"/>
      <c r="S375" s="93"/>
      <c r="T375" s="93"/>
      <c r="U375" s="93"/>
      <c r="V375" s="93"/>
      <c r="W375" s="93"/>
    </row>
    <row r="376" spans="1:23" ht="12.75" customHeight="1">
      <c r="A376" s="61"/>
      <c r="B376" s="97"/>
      <c r="C376" s="95"/>
      <c r="Q376" s="93"/>
      <c r="R376" s="93"/>
      <c r="S376" s="93"/>
      <c r="T376" s="93"/>
      <c r="U376" s="93"/>
      <c r="V376" s="93"/>
      <c r="W376" s="93"/>
    </row>
    <row r="377" spans="1:23" ht="12.75" customHeight="1">
      <c r="A377" s="61"/>
      <c r="B377" s="97"/>
      <c r="C377" s="95"/>
      <c r="Q377" s="93"/>
      <c r="R377" s="93"/>
      <c r="S377" s="93"/>
      <c r="T377" s="93"/>
      <c r="U377" s="93"/>
      <c r="V377" s="93"/>
      <c r="W377" s="93"/>
    </row>
    <row r="378" spans="1:23" ht="12.75" customHeight="1">
      <c r="A378" s="61"/>
      <c r="B378" s="97"/>
      <c r="C378" s="95"/>
      <c r="Q378" s="93"/>
      <c r="R378" s="93"/>
      <c r="S378" s="93"/>
      <c r="T378" s="93"/>
      <c r="U378" s="93"/>
      <c r="V378" s="93"/>
      <c r="W378" s="93"/>
    </row>
    <row r="379" spans="1:23" ht="12.75" customHeight="1">
      <c r="A379" s="61"/>
      <c r="B379" s="97"/>
      <c r="C379" s="95"/>
      <c r="Q379" s="93"/>
      <c r="R379" s="93"/>
      <c r="S379" s="93"/>
      <c r="T379" s="93"/>
      <c r="U379" s="93"/>
      <c r="V379" s="93"/>
      <c r="W379" s="93"/>
    </row>
    <row r="380" spans="1:23" ht="12.75" customHeight="1">
      <c r="A380" s="61"/>
      <c r="B380" s="97"/>
      <c r="C380" s="95"/>
      <c r="Q380" s="93"/>
      <c r="R380" s="93"/>
      <c r="S380" s="93"/>
      <c r="T380" s="93"/>
      <c r="U380" s="93"/>
      <c r="V380" s="93"/>
      <c r="W380" s="93"/>
    </row>
    <row r="381" spans="1:23" ht="12.75" customHeight="1">
      <c r="A381" s="61"/>
      <c r="B381" s="97"/>
      <c r="C381" s="95"/>
      <c r="Q381" s="93"/>
      <c r="R381" s="93"/>
      <c r="S381" s="93"/>
      <c r="T381" s="93"/>
      <c r="U381" s="93"/>
      <c r="V381" s="93"/>
      <c r="W381" s="93"/>
    </row>
    <row r="382" spans="1:23" ht="12.75" customHeight="1">
      <c r="A382" s="61"/>
      <c r="B382" s="97"/>
      <c r="C382" s="95"/>
      <c r="Q382" s="93"/>
      <c r="R382" s="93"/>
      <c r="S382" s="93"/>
      <c r="T382" s="93"/>
      <c r="U382" s="93"/>
      <c r="V382" s="93"/>
      <c r="W382" s="93"/>
    </row>
    <row r="383" spans="1:23" ht="12.75" customHeight="1">
      <c r="A383" s="61"/>
      <c r="B383" s="97"/>
      <c r="C383" s="95"/>
      <c r="Q383" s="93"/>
      <c r="R383" s="93"/>
      <c r="S383" s="93"/>
      <c r="T383" s="93"/>
      <c r="U383" s="93"/>
      <c r="V383" s="93"/>
      <c r="W383" s="93"/>
    </row>
    <row r="384" spans="1:23" ht="12.75" customHeight="1">
      <c r="A384" s="61"/>
      <c r="B384" s="97"/>
      <c r="C384" s="95"/>
      <c r="Q384" s="93"/>
      <c r="R384" s="93"/>
      <c r="S384" s="93"/>
      <c r="T384" s="93"/>
      <c r="U384" s="93"/>
      <c r="V384" s="93"/>
      <c r="W384" s="93"/>
    </row>
    <row r="385" spans="1:23" ht="12.75" customHeight="1">
      <c r="A385" s="61"/>
      <c r="B385" s="97"/>
      <c r="C385" s="95"/>
      <c r="Q385" s="93"/>
      <c r="R385" s="93"/>
      <c r="S385" s="93"/>
      <c r="T385" s="93"/>
      <c r="U385" s="93"/>
      <c r="V385" s="93"/>
      <c r="W385" s="93"/>
    </row>
    <row r="386" spans="1:23" ht="12.75" customHeight="1">
      <c r="A386" s="61"/>
      <c r="B386" s="97"/>
      <c r="C386" s="95"/>
      <c r="Q386" s="93"/>
      <c r="R386" s="93"/>
      <c r="S386" s="93"/>
      <c r="T386" s="93"/>
      <c r="U386" s="93"/>
      <c r="V386" s="93"/>
      <c r="W386" s="93"/>
    </row>
    <row r="387" spans="1:23" ht="12.75" customHeight="1">
      <c r="A387" s="61"/>
      <c r="B387" s="97"/>
      <c r="C387" s="95"/>
      <c r="Q387" s="93"/>
      <c r="R387" s="93"/>
      <c r="S387" s="93"/>
      <c r="T387" s="93"/>
      <c r="U387" s="93"/>
      <c r="V387" s="93"/>
      <c r="W387" s="93"/>
    </row>
    <row r="388" spans="1:23" ht="12.75" customHeight="1">
      <c r="A388" s="61"/>
      <c r="B388" s="97"/>
      <c r="C388" s="95"/>
      <c r="Q388" s="93"/>
      <c r="R388" s="93"/>
      <c r="S388" s="93"/>
      <c r="T388" s="93"/>
      <c r="U388" s="93"/>
      <c r="V388" s="93"/>
      <c r="W388" s="93"/>
    </row>
    <row r="389" spans="1:23" ht="12.75" customHeight="1">
      <c r="A389" s="61"/>
      <c r="B389" s="97"/>
      <c r="C389" s="95"/>
      <c r="Q389" s="93"/>
      <c r="R389" s="93"/>
      <c r="S389" s="93"/>
      <c r="T389" s="93"/>
      <c r="U389" s="93"/>
      <c r="V389" s="93"/>
      <c r="W389" s="93"/>
    </row>
    <row r="390" spans="1:23" ht="12.75" customHeight="1">
      <c r="A390" s="61"/>
      <c r="B390" s="97"/>
      <c r="C390" s="95"/>
      <c r="Q390" s="93"/>
      <c r="R390" s="93"/>
      <c r="S390" s="93"/>
      <c r="T390" s="93"/>
      <c r="U390" s="93"/>
      <c r="V390" s="93"/>
      <c r="W390" s="93"/>
    </row>
    <row r="391" spans="1:23" ht="12.75" customHeight="1">
      <c r="A391" s="61"/>
      <c r="B391" s="97"/>
      <c r="C391" s="95"/>
      <c r="Q391" s="93"/>
      <c r="R391" s="93"/>
      <c r="S391" s="93"/>
      <c r="T391" s="93"/>
      <c r="U391" s="93"/>
      <c r="V391" s="93"/>
      <c r="W391" s="93"/>
    </row>
    <row r="392" spans="1:23" ht="12.75" customHeight="1">
      <c r="A392" s="61"/>
      <c r="B392" s="97"/>
      <c r="C392" s="95"/>
      <c r="Q392" s="93"/>
      <c r="R392" s="93"/>
      <c r="S392" s="93"/>
      <c r="T392" s="93"/>
      <c r="U392" s="93"/>
      <c r="V392" s="93"/>
      <c r="W392" s="93"/>
    </row>
    <row r="393" spans="1:23" ht="12.75" customHeight="1">
      <c r="A393" s="61"/>
      <c r="B393" s="97"/>
      <c r="C393" s="95"/>
      <c r="Q393" s="93"/>
      <c r="R393" s="93"/>
      <c r="S393" s="93"/>
      <c r="T393" s="93"/>
      <c r="U393" s="93"/>
      <c r="V393" s="93"/>
      <c r="W393" s="93"/>
    </row>
    <row r="394" spans="1:23" ht="12.75" customHeight="1">
      <c r="A394" s="61"/>
      <c r="B394" s="97"/>
      <c r="C394" s="95"/>
      <c r="Q394" s="93"/>
      <c r="R394" s="93"/>
      <c r="S394" s="93"/>
      <c r="T394" s="93"/>
      <c r="U394" s="93"/>
      <c r="V394" s="93"/>
      <c r="W394" s="93"/>
    </row>
    <row r="395" spans="1:23" ht="12.75" customHeight="1">
      <c r="A395" s="61"/>
      <c r="B395" s="97"/>
      <c r="C395" s="95"/>
      <c r="Q395" s="93"/>
      <c r="R395" s="93"/>
      <c r="S395" s="93"/>
      <c r="T395" s="93"/>
      <c r="U395" s="93"/>
      <c r="V395" s="93"/>
      <c r="W395" s="93"/>
    </row>
    <row r="396" spans="1:23" ht="12.75" customHeight="1">
      <c r="A396" s="61"/>
      <c r="B396" s="97"/>
      <c r="C396" s="95"/>
      <c r="Q396" s="93"/>
      <c r="R396" s="93"/>
      <c r="S396" s="93"/>
      <c r="T396" s="93"/>
      <c r="U396" s="93"/>
      <c r="V396" s="93"/>
      <c r="W396" s="93"/>
    </row>
    <row r="397" spans="1:23" ht="12.75" customHeight="1">
      <c r="A397" s="61"/>
      <c r="B397" s="97"/>
      <c r="C397" s="95"/>
      <c r="Q397" s="93"/>
      <c r="R397" s="93"/>
      <c r="S397" s="93"/>
      <c r="T397" s="93"/>
      <c r="U397" s="93"/>
      <c r="V397" s="93"/>
      <c r="W397" s="93"/>
    </row>
    <row r="398" spans="1:23" ht="12.75" customHeight="1">
      <c r="A398" s="61"/>
      <c r="B398" s="97"/>
      <c r="C398" s="95"/>
      <c r="Q398" s="93"/>
      <c r="R398" s="93"/>
      <c r="S398" s="93"/>
      <c r="T398" s="93"/>
      <c r="U398" s="93"/>
      <c r="V398" s="93"/>
      <c r="W398" s="93"/>
    </row>
    <row r="399" spans="1:23" ht="12.75" customHeight="1">
      <c r="A399" s="61"/>
      <c r="B399" s="97"/>
      <c r="C399" s="95"/>
      <c r="Q399" s="93"/>
      <c r="R399" s="93"/>
      <c r="S399" s="93"/>
      <c r="T399" s="93"/>
      <c r="U399" s="93"/>
      <c r="V399" s="93"/>
      <c r="W399" s="93"/>
    </row>
    <row r="400" spans="1:23" ht="12.75" customHeight="1">
      <c r="A400" s="61"/>
      <c r="B400" s="97"/>
      <c r="C400" s="95"/>
      <c r="Q400" s="93"/>
      <c r="R400" s="93"/>
      <c r="S400" s="93"/>
      <c r="T400" s="93"/>
      <c r="U400" s="93"/>
      <c r="V400" s="93"/>
      <c r="W400" s="93"/>
    </row>
    <row r="401" spans="1:23" ht="12.75" customHeight="1">
      <c r="A401" s="61"/>
      <c r="B401" s="97"/>
      <c r="C401" s="95"/>
      <c r="Q401" s="93"/>
      <c r="R401" s="93"/>
      <c r="S401" s="93"/>
      <c r="T401" s="93"/>
      <c r="U401" s="93"/>
      <c r="V401" s="93"/>
      <c r="W401" s="93"/>
    </row>
    <row r="402" spans="1:23" ht="12.75" customHeight="1">
      <c r="A402" s="61"/>
      <c r="B402" s="97"/>
      <c r="C402" s="95"/>
      <c r="Q402" s="93"/>
      <c r="R402" s="93"/>
      <c r="S402" s="93"/>
      <c r="T402" s="93"/>
      <c r="U402" s="93"/>
      <c r="V402" s="93"/>
      <c r="W402" s="93"/>
    </row>
    <row r="403" spans="1:23" ht="12.75" customHeight="1">
      <c r="A403" s="61"/>
      <c r="B403" s="97"/>
      <c r="C403" s="95"/>
      <c r="Q403" s="93"/>
      <c r="R403" s="93"/>
      <c r="S403" s="93"/>
      <c r="T403" s="93"/>
      <c r="U403" s="93"/>
      <c r="V403" s="93"/>
      <c r="W403" s="93"/>
    </row>
    <row r="404" spans="1:23" ht="12.75" customHeight="1">
      <c r="A404" s="61"/>
      <c r="B404" s="97"/>
      <c r="C404" s="95"/>
      <c r="Q404" s="93"/>
      <c r="R404" s="93"/>
      <c r="S404" s="93"/>
      <c r="T404" s="93"/>
      <c r="U404" s="93"/>
      <c r="V404" s="93"/>
      <c r="W404" s="93"/>
    </row>
    <row r="405" spans="1:23" ht="12.75" customHeight="1">
      <c r="A405" s="61"/>
      <c r="B405" s="97"/>
      <c r="C405" s="95"/>
      <c r="Q405" s="93"/>
      <c r="R405" s="93"/>
      <c r="S405" s="93"/>
      <c r="T405" s="93"/>
      <c r="U405" s="93"/>
      <c r="V405" s="93"/>
      <c r="W405" s="93"/>
    </row>
    <row r="406" spans="1:23" ht="12.75" customHeight="1">
      <c r="A406" s="61"/>
      <c r="B406" s="97"/>
      <c r="C406" s="95"/>
      <c r="Q406" s="93"/>
      <c r="R406" s="93"/>
      <c r="S406" s="93"/>
      <c r="T406" s="93"/>
      <c r="U406" s="93"/>
      <c r="V406" s="93"/>
      <c r="W406" s="93"/>
    </row>
    <row r="407" spans="1:23" ht="12.75" customHeight="1">
      <c r="A407" s="61"/>
      <c r="B407" s="97"/>
      <c r="C407" s="95"/>
      <c r="Q407" s="93"/>
      <c r="R407" s="93"/>
      <c r="S407" s="93"/>
      <c r="T407" s="93"/>
      <c r="U407" s="93"/>
      <c r="V407" s="93"/>
      <c r="W407" s="93"/>
    </row>
    <row r="408" spans="1:23" ht="12.75" customHeight="1">
      <c r="A408" s="61"/>
      <c r="B408" s="97"/>
      <c r="C408" s="95"/>
      <c r="Q408" s="93"/>
      <c r="R408" s="93"/>
      <c r="S408" s="93"/>
      <c r="T408" s="93"/>
      <c r="U408" s="93"/>
      <c r="V408" s="93"/>
      <c r="W408" s="93"/>
    </row>
    <row r="409" spans="1:23" ht="12.75" customHeight="1">
      <c r="A409" s="61"/>
      <c r="B409" s="97"/>
      <c r="C409" s="95"/>
      <c r="Q409" s="93"/>
      <c r="R409" s="93"/>
      <c r="S409" s="93"/>
      <c r="T409" s="93"/>
      <c r="U409" s="93"/>
      <c r="V409" s="93"/>
      <c r="W409" s="93"/>
    </row>
    <row r="410" spans="1:23" ht="12.75" customHeight="1">
      <c r="A410" s="61"/>
      <c r="B410" s="97"/>
      <c r="C410" s="95"/>
      <c r="Q410" s="93"/>
      <c r="R410" s="93"/>
      <c r="S410" s="93"/>
      <c r="T410" s="93"/>
      <c r="U410" s="93"/>
      <c r="V410" s="93"/>
      <c r="W410" s="93"/>
    </row>
    <row r="411" spans="1:23" ht="12.75" customHeight="1">
      <c r="A411" s="61"/>
      <c r="B411" s="97"/>
      <c r="C411" s="95"/>
      <c r="Q411" s="93"/>
      <c r="R411" s="93"/>
      <c r="S411" s="93"/>
      <c r="T411" s="93"/>
      <c r="U411" s="93"/>
      <c r="V411" s="93"/>
      <c r="W411" s="93"/>
    </row>
    <row r="412" spans="1:23" ht="12.75" customHeight="1">
      <c r="A412" s="61"/>
      <c r="B412" s="97"/>
      <c r="C412" s="95"/>
      <c r="Q412" s="93"/>
      <c r="R412" s="93"/>
      <c r="S412" s="93"/>
      <c r="T412" s="93"/>
      <c r="U412" s="93"/>
      <c r="V412" s="93"/>
      <c r="W412" s="93"/>
    </row>
    <row r="413" spans="1:23" ht="12.75" customHeight="1">
      <c r="A413" s="61"/>
      <c r="B413" s="97"/>
      <c r="C413" s="95"/>
      <c r="Q413" s="93"/>
      <c r="R413" s="93"/>
      <c r="S413" s="93"/>
      <c r="T413" s="93"/>
      <c r="U413" s="93"/>
      <c r="V413" s="93"/>
      <c r="W413" s="93"/>
    </row>
    <row r="414" spans="1:23" ht="12.75" customHeight="1">
      <c r="A414" s="61"/>
      <c r="B414" s="97"/>
      <c r="C414" s="95"/>
      <c r="Q414" s="93"/>
      <c r="R414" s="93"/>
      <c r="S414" s="93"/>
      <c r="T414" s="93"/>
      <c r="U414" s="93"/>
      <c r="V414" s="93"/>
      <c r="W414" s="93"/>
    </row>
    <row r="415" spans="1:23" ht="12.75" customHeight="1">
      <c r="A415" s="61"/>
      <c r="B415" s="97"/>
      <c r="C415" s="95"/>
      <c r="Q415" s="93"/>
      <c r="R415" s="93"/>
      <c r="S415" s="93"/>
      <c r="T415" s="93"/>
      <c r="U415" s="93"/>
      <c r="V415" s="93"/>
      <c r="W415" s="93"/>
    </row>
    <row r="416" spans="1:23" ht="12.75" customHeight="1">
      <c r="A416" s="61"/>
      <c r="B416" s="97"/>
      <c r="C416" s="95"/>
      <c r="Q416" s="93"/>
      <c r="R416" s="93"/>
      <c r="S416" s="93"/>
      <c r="T416" s="93"/>
      <c r="U416" s="93"/>
      <c r="V416" s="93"/>
      <c r="W416" s="93"/>
    </row>
    <row r="417" spans="1:23" ht="12.75" customHeight="1">
      <c r="A417" s="61"/>
      <c r="B417" s="97"/>
      <c r="C417" s="95"/>
      <c r="Q417" s="93"/>
      <c r="R417" s="93"/>
      <c r="S417" s="93"/>
      <c r="T417" s="93"/>
      <c r="U417" s="93"/>
      <c r="V417" s="93"/>
      <c r="W417" s="93"/>
    </row>
    <row r="418" spans="1:23" ht="12.75" customHeight="1">
      <c r="A418" s="61"/>
      <c r="B418" s="97"/>
      <c r="C418" s="95"/>
      <c r="Q418" s="93"/>
      <c r="R418" s="93"/>
      <c r="S418" s="93"/>
      <c r="T418" s="93"/>
      <c r="U418" s="93"/>
      <c r="V418" s="93"/>
      <c r="W418" s="93"/>
    </row>
    <row r="419" spans="1:23" ht="12.75" customHeight="1">
      <c r="A419" s="61"/>
      <c r="B419" s="97"/>
      <c r="C419" s="95"/>
      <c r="Q419" s="93"/>
      <c r="R419" s="93"/>
      <c r="S419" s="93"/>
      <c r="T419" s="93"/>
      <c r="U419" s="93"/>
      <c r="V419" s="93"/>
      <c r="W419" s="93"/>
    </row>
    <row r="420" spans="1:23" ht="12.75" customHeight="1">
      <c r="A420" s="61"/>
      <c r="B420" s="97"/>
      <c r="C420" s="95"/>
      <c r="Q420" s="93"/>
      <c r="R420" s="93"/>
      <c r="S420" s="93"/>
      <c r="T420" s="93"/>
      <c r="U420" s="93"/>
      <c r="V420" s="93"/>
      <c r="W420" s="93"/>
    </row>
    <row r="421" spans="1:23" ht="12.75" customHeight="1">
      <c r="A421" s="61"/>
      <c r="B421" s="97"/>
      <c r="C421" s="95"/>
      <c r="Q421" s="93"/>
      <c r="R421" s="93"/>
      <c r="S421" s="93"/>
      <c r="T421" s="93"/>
      <c r="U421" s="93"/>
      <c r="V421" s="93"/>
      <c r="W421" s="93"/>
    </row>
    <row r="422" spans="1:23" ht="12.75" customHeight="1">
      <c r="A422" s="61"/>
      <c r="B422" s="97"/>
      <c r="C422" s="95"/>
      <c r="Q422" s="93"/>
      <c r="R422" s="93"/>
      <c r="S422" s="93"/>
      <c r="T422" s="93"/>
      <c r="U422" s="93"/>
      <c r="V422" s="93"/>
      <c r="W422" s="93"/>
    </row>
    <row r="423" spans="1:23" ht="12.75" customHeight="1">
      <c r="A423" s="61"/>
      <c r="B423" s="97"/>
      <c r="C423" s="95"/>
      <c r="Q423" s="93"/>
      <c r="R423" s="93"/>
      <c r="S423" s="93"/>
      <c r="T423" s="93"/>
      <c r="U423" s="93"/>
      <c r="V423" s="93"/>
      <c r="W423" s="93"/>
    </row>
    <row r="424" spans="1:23" ht="12.75" customHeight="1">
      <c r="A424" s="61"/>
      <c r="B424" s="97"/>
      <c r="C424" s="95"/>
      <c r="Q424" s="93"/>
      <c r="R424" s="93"/>
      <c r="S424" s="93"/>
      <c r="T424" s="93"/>
      <c r="U424" s="93"/>
      <c r="V424" s="93"/>
      <c r="W424" s="93"/>
    </row>
    <row r="425" spans="1:23" ht="12.75" customHeight="1">
      <c r="A425" s="61"/>
      <c r="B425" s="97"/>
      <c r="C425" s="95"/>
      <c r="Q425" s="93"/>
      <c r="R425" s="93"/>
      <c r="S425" s="93"/>
      <c r="T425" s="93"/>
      <c r="U425" s="93"/>
      <c r="V425" s="93"/>
      <c r="W425" s="93"/>
    </row>
    <row r="426" spans="1:23" ht="12.75" customHeight="1">
      <c r="A426" s="61"/>
      <c r="B426" s="97"/>
      <c r="C426" s="95"/>
      <c r="Q426" s="93"/>
      <c r="R426" s="93"/>
      <c r="S426" s="93"/>
      <c r="T426" s="93"/>
      <c r="U426" s="93"/>
      <c r="V426" s="93"/>
      <c r="W426" s="93"/>
    </row>
    <row r="427" spans="1:23" ht="12.75" customHeight="1">
      <c r="A427" s="61"/>
      <c r="B427" s="97"/>
      <c r="C427" s="95"/>
      <c r="Q427" s="93"/>
      <c r="R427" s="93"/>
      <c r="S427" s="93"/>
      <c r="T427" s="93"/>
      <c r="U427" s="93"/>
      <c r="V427" s="93"/>
      <c r="W427" s="93"/>
    </row>
    <row r="428" spans="1:23" ht="12.75" customHeight="1">
      <c r="A428" s="61"/>
      <c r="B428" s="97"/>
      <c r="C428" s="95"/>
      <c r="Q428" s="93"/>
      <c r="R428" s="93"/>
      <c r="S428" s="93"/>
      <c r="T428" s="93"/>
      <c r="U428" s="93"/>
      <c r="V428" s="93"/>
      <c r="W428" s="93"/>
    </row>
    <row r="429" spans="1:23" ht="12.75" customHeight="1">
      <c r="A429" s="61"/>
      <c r="B429" s="97"/>
      <c r="C429" s="95"/>
      <c r="Q429" s="93"/>
      <c r="R429" s="93"/>
      <c r="S429" s="93"/>
      <c r="T429" s="93"/>
      <c r="U429" s="93"/>
      <c r="V429" s="93"/>
      <c r="W429" s="93"/>
    </row>
    <row r="430" spans="1:23" ht="12.75" customHeight="1">
      <c r="A430" s="61"/>
      <c r="B430" s="97"/>
      <c r="C430" s="95"/>
      <c r="Q430" s="93"/>
      <c r="R430" s="93"/>
      <c r="S430" s="93"/>
      <c r="T430" s="93"/>
      <c r="U430" s="93"/>
      <c r="V430" s="93"/>
      <c r="W430" s="93"/>
    </row>
    <row r="431" spans="1:23" ht="12.75" customHeight="1">
      <c r="A431" s="61"/>
      <c r="B431" s="97"/>
      <c r="C431" s="95"/>
      <c r="Q431" s="93"/>
      <c r="R431" s="93"/>
      <c r="S431" s="93"/>
      <c r="T431" s="93"/>
      <c r="U431" s="93"/>
      <c r="V431" s="93"/>
      <c r="W431" s="93"/>
    </row>
    <row r="432" spans="1:23" ht="12.75" customHeight="1">
      <c r="A432" s="61"/>
      <c r="B432" s="97"/>
      <c r="C432" s="95"/>
      <c r="Q432" s="93"/>
      <c r="R432" s="93"/>
      <c r="S432" s="93"/>
      <c r="T432" s="93"/>
      <c r="U432" s="93"/>
      <c r="V432" s="93"/>
      <c r="W432" s="93"/>
    </row>
    <row r="433" spans="1:23" ht="12.75" customHeight="1">
      <c r="A433" s="61"/>
      <c r="B433" s="97"/>
      <c r="C433" s="95"/>
      <c r="Q433" s="93"/>
      <c r="R433" s="93"/>
      <c r="S433" s="93"/>
      <c r="T433" s="93"/>
      <c r="U433" s="93"/>
      <c r="V433" s="93"/>
      <c r="W433" s="93"/>
    </row>
    <row r="434" spans="1:23" ht="12.75" customHeight="1">
      <c r="A434" s="61"/>
      <c r="B434" s="97"/>
      <c r="C434" s="95"/>
      <c r="Q434" s="93"/>
      <c r="R434" s="93"/>
      <c r="S434" s="93"/>
      <c r="T434" s="93"/>
      <c r="U434" s="93"/>
      <c r="V434" s="93"/>
      <c r="W434" s="93"/>
    </row>
    <row r="435" spans="1:23" ht="12.75" customHeight="1">
      <c r="A435" s="61"/>
      <c r="B435" s="97"/>
      <c r="C435" s="95"/>
      <c r="Q435" s="93"/>
      <c r="R435" s="93"/>
      <c r="S435" s="93"/>
      <c r="T435" s="93"/>
      <c r="U435" s="93"/>
      <c r="V435" s="93"/>
      <c r="W435" s="93"/>
    </row>
    <row r="436" spans="1:23" ht="12.75" customHeight="1">
      <c r="A436" s="61"/>
      <c r="B436" s="97"/>
      <c r="C436" s="95"/>
      <c r="Q436" s="93"/>
      <c r="R436" s="93"/>
      <c r="S436" s="93"/>
      <c r="T436" s="93"/>
      <c r="U436" s="93"/>
      <c r="V436" s="93"/>
      <c r="W436" s="93"/>
    </row>
    <row r="437" spans="1:23" ht="12.75" customHeight="1">
      <c r="A437" s="61"/>
      <c r="B437" s="97"/>
      <c r="C437" s="95"/>
      <c r="Q437" s="93"/>
      <c r="R437" s="93"/>
      <c r="S437" s="93"/>
      <c r="T437" s="93"/>
      <c r="U437" s="93"/>
      <c r="V437" s="93"/>
      <c r="W437" s="93"/>
    </row>
    <row r="438" spans="1:23" ht="12.75" customHeight="1">
      <c r="A438" s="61"/>
      <c r="B438" s="97"/>
      <c r="C438" s="95"/>
      <c r="Q438" s="93"/>
      <c r="R438" s="93"/>
      <c r="S438" s="93"/>
      <c r="T438" s="93"/>
      <c r="U438" s="93"/>
      <c r="V438" s="93"/>
      <c r="W438" s="93"/>
    </row>
    <row r="439" spans="1:23" ht="12.75" customHeight="1">
      <c r="A439" s="61"/>
      <c r="B439" s="97"/>
      <c r="C439" s="95"/>
      <c r="Q439" s="93"/>
      <c r="R439" s="93"/>
      <c r="S439" s="93"/>
      <c r="T439" s="93"/>
      <c r="U439" s="93"/>
      <c r="V439" s="93"/>
      <c r="W439" s="93"/>
    </row>
    <row r="440" spans="1:23" ht="12.75" customHeight="1">
      <c r="A440" s="61"/>
      <c r="B440" s="97"/>
      <c r="C440" s="95"/>
      <c r="Q440" s="93"/>
      <c r="R440" s="93"/>
      <c r="S440" s="93"/>
      <c r="T440" s="93"/>
      <c r="U440" s="93"/>
      <c r="V440" s="93"/>
      <c r="W440" s="93"/>
    </row>
    <row r="441" spans="1:23" ht="12.75" customHeight="1">
      <c r="A441" s="61"/>
      <c r="B441" s="97"/>
      <c r="C441" s="95"/>
      <c r="Q441" s="93"/>
      <c r="R441" s="93"/>
      <c r="S441" s="93"/>
      <c r="T441" s="93"/>
      <c r="U441" s="93"/>
      <c r="V441" s="93"/>
      <c r="W441" s="93"/>
    </row>
    <row r="442" spans="1:23" ht="12.75" customHeight="1">
      <c r="A442" s="61"/>
      <c r="B442" s="97"/>
      <c r="C442" s="95"/>
      <c r="Q442" s="93"/>
      <c r="R442" s="93"/>
      <c r="S442" s="93"/>
      <c r="T442" s="93"/>
      <c r="U442" s="93"/>
      <c r="V442" s="93"/>
      <c r="W442" s="93"/>
    </row>
    <row r="443" spans="1:23" ht="12.75" customHeight="1">
      <c r="A443" s="61"/>
      <c r="B443" s="97"/>
      <c r="C443" s="95"/>
      <c r="Q443" s="93"/>
      <c r="R443" s="93"/>
      <c r="S443" s="93"/>
      <c r="T443" s="93"/>
      <c r="U443" s="93"/>
      <c r="V443" s="93"/>
      <c r="W443" s="93"/>
    </row>
    <row r="444" spans="1:23" ht="12.75" customHeight="1">
      <c r="A444" s="61"/>
      <c r="B444" s="97"/>
      <c r="C444" s="95"/>
      <c r="Q444" s="93"/>
      <c r="R444" s="93"/>
      <c r="S444" s="93"/>
      <c r="T444" s="93"/>
      <c r="U444" s="93"/>
      <c r="V444" s="93"/>
      <c r="W444" s="93"/>
    </row>
    <row r="445" spans="1:23" ht="12.75" customHeight="1">
      <c r="A445" s="61"/>
      <c r="B445" s="97"/>
      <c r="C445" s="95"/>
      <c r="Q445" s="93"/>
      <c r="R445" s="93"/>
      <c r="S445" s="93"/>
      <c r="T445" s="93"/>
      <c r="U445" s="93"/>
      <c r="V445" s="93"/>
      <c r="W445" s="93"/>
    </row>
    <row r="446" spans="1:23" ht="12.75" customHeight="1">
      <c r="A446" s="61"/>
      <c r="B446" s="97"/>
      <c r="C446" s="95"/>
      <c r="Q446" s="93"/>
      <c r="R446" s="93"/>
      <c r="S446" s="93"/>
      <c r="T446" s="93"/>
      <c r="U446" s="93"/>
      <c r="V446" s="93"/>
      <c r="W446" s="93"/>
    </row>
    <row r="447" spans="1:23" ht="12.75" customHeight="1">
      <c r="A447" s="61"/>
      <c r="B447" s="97"/>
      <c r="C447" s="95"/>
      <c r="Q447" s="93"/>
      <c r="R447" s="93"/>
      <c r="S447" s="93"/>
      <c r="T447" s="93"/>
      <c r="U447" s="93"/>
      <c r="V447" s="93"/>
      <c r="W447" s="93"/>
    </row>
    <row r="448" spans="1:23" ht="12.75" customHeight="1">
      <c r="A448" s="61"/>
      <c r="B448" s="97"/>
      <c r="C448" s="95"/>
      <c r="Q448" s="93"/>
      <c r="R448" s="93"/>
      <c r="S448" s="93"/>
      <c r="T448" s="93"/>
      <c r="U448" s="93"/>
      <c r="V448" s="93"/>
      <c r="W448" s="93"/>
    </row>
    <row r="449" spans="1:23" ht="12.75" customHeight="1">
      <c r="A449" s="61"/>
      <c r="B449" s="97"/>
      <c r="C449" s="95"/>
      <c r="Q449" s="93"/>
      <c r="R449" s="93"/>
      <c r="S449" s="93"/>
      <c r="T449" s="93"/>
      <c r="U449" s="93"/>
      <c r="V449" s="93"/>
      <c r="W449" s="93"/>
    </row>
    <row r="450" spans="1:23" ht="12.75" customHeight="1">
      <c r="A450" s="61"/>
      <c r="B450" s="97"/>
      <c r="C450" s="95"/>
      <c r="Q450" s="93"/>
      <c r="R450" s="93"/>
      <c r="S450" s="93"/>
      <c r="T450" s="93"/>
      <c r="U450" s="93"/>
      <c r="V450" s="93"/>
      <c r="W450" s="93"/>
    </row>
    <row r="451" spans="1:23" ht="12.75" customHeight="1">
      <c r="A451" s="61"/>
      <c r="B451" s="97"/>
      <c r="C451" s="95"/>
      <c r="Q451" s="93"/>
      <c r="R451" s="93"/>
      <c r="S451" s="93"/>
      <c r="T451" s="93"/>
      <c r="U451" s="93"/>
      <c r="V451" s="93"/>
      <c r="W451" s="93"/>
    </row>
    <row r="452" spans="1:23" ht="12.75" customHeight="1">
      <c r="A452" s="61"/>
      <c r="B452" s="97"/>
      <c r="C452" s="95"/>
      <c r="Q452" s="93"/>
      <c r="R452" s="93"/>
      <c r="S452" s="93"/>
      <c r="T452" s="93"/>
      <c r="U452" s="93"/>
      <c r="V452" s="93"/>
      <c r="W452" s="93"/>
    </row>
    <row r="453" spans="1:23" ht="12.75" customHeight="1">
      <c r="A453" s="61"/>
      <c r="B453" s="97"/>
      <c r="C453" s="95"/>
      <c r="Q453" s="93"/>
      <c r="R453" s="93"/>
      <c r="S453" s="93"/>
      <c r="T453" s="93"/>
      <c r="U453" s="93"/>
      <c r="V453" s="93"/>
      <c r="W453" s="93"/>
    </row>
    <row r="454" spans="1:23" ht="12.75" customHeight="1">
      <c r="A454" s="61"/>
      <c r="B454" s="97"/>
      <c r="C454" s="95"/>
      <c r="Q454" s="93"/>
      <c r="R454" s="93"/>
      <c r="S454" s="93"/>
      <c r="T454" s="93"/>
      <c r="U454" s="93"/>
      <c r="V454" s="93"/>
      <c r="W454" s="93"/>
    </row>
    <row r="455" spans="1:23" ht="12.75" customHeight="1">
      <c r="A455" s="61"/>
      <c r="B455" s="97"/>
      <c r="C455" s="95"/>
      <c r="Q455" s="93"/>
      <c r="R455" s="93"/>
      <c r="S455" s="93"/>
      <c r="T455" s="93"/>
      <c r="U455" s="93"/>
      <c r="V455" s="93"/>
      <c r="W455" s="93"/>
    </row>
    <row r="456" spans="1:23" ht="12.75" customHeight="1">
      <c r="A456" s="61"/>
      <c r="B456" s="97"/>
      <c r="C456" s="95"/>
      <c r="Q456" s="93"/>
      <c r="R456" s="93"/>
      <c r="S456" s="93"/>
      <c r="T456" s="93"/>
      <c r="U456" s="93"/>
      <c r="V456" s="93"/>
      <c r="W456" s="93"/>
    </row>
    <row r="457" spans="1:23" ht="12.75" customHeight="1">
      <c r="A457" s="61"/>
      <c r="B457" s="97"/>
      <c r="C457" s="95"/>
      <c r="Q457" s="93"/>
      <c r="R457" s="93"/>
      <c r="S457" s="93"/>
      <c r="T457" s="93"/>
      <c r="U457" s="93"/>
      <c r="V457" s="93"/>
      <c r="W457" s="93"/>
    </row>
    <row r="458" spans="1:23" ht="12.75" customHeight="1">
      <c r="A458" s="61"/>
      <c r="B458" s="97"/>
      <c r="C458" s="95"/>
      <c r="Q458" s="93"/>
      <c r="R458" s="93"/>
      <c r="S458" s="93"/>
      <c r="T458" s="93"/>
      <c r="U458" s="93"/>
      <c r="V458" s="93"/>
      <c r="W458" s="93"/>
    </row>
    <row r="459" spans="1:23" ht="12.75" customHeight="1">
      <c r="A459" s="61"/>
      <c r="B459" s="97"/>
      <c r="C459" s="95"/>
      <c r="Q459" s="93"/>
      <c r="R459" s="93"/>
      <c r="S459" s="93"/>
      <c r="T459" s="93"/>
      <c r="U459" s="93"/>
      <c r="V459" s="93"/>
      <c r="W459" s="93"/>
    </row>
    <row r="460" spans="1:23" ht="12.75" customHeight="1">
      <c r="A460" s="61"/>
      <c r="B460" s="97"/>
      <c r="C460" s="95"/>
      <c r="Q460" s="93"/>
      <c r="R460" s="93"/>
      <c r="S460" s="93"/>
      <c r="T460" s="93"/>
      <c r="U460" s="93"/>
      <c r="V460" s="93"/>
      <c r="W460" s="93"/>
    </row>
    <row r="461" spans="1:23" ht="12.75" customHeight="1">
      <c r="A461" s="61"/>
      <c r="B461" s="97"/>
      <c r="C461" s="95"/>
      <c r="Q461" s="93"/>
      <c r="R461" s="93"/>
      <c r="S461" s="93"/>
      <c r="T461" s="93"/>
      <c r="U461" s="93"/>
      <c r="V461" s="93"/>
      <c r="W461" s="93"/>
    </row>
    <row r="462" spans="1:23" ht="12.75" customHeight="1">
      <c r="A462" s="61"/>
      <c r="B462" s="97"/>
      <c r="C462" s="95"/>
      <c r="Q462" s="93"/>
      <c r="R462" s="93"/>
      <c r="S462" s="93"/>
      <c r="T462" s="93"/>
      <c r="U462" s="93"/>
      <c r="V462" s="93"/>
      <c r="W462" s="93"/>
    </row>
    <row r="463" spans="1:23" ht="12.75" customHeight="1">
      <c r="A463" s="61"/>
      <c r="B463" s="97"/>
      <c r="C463" s="95"/>
      <c r="Q463" s="93"/>
      <c r="R463" s="93"/>
      <c r="S463" s="93"/>
      <c r="T463" s="93"/>
      <c r="U463" s="93"/>
      <c r="V463" s="93"/>
      <c r="W463" s="93"/>
    </row>
    <row r="464" spans="1:23" ht="12.75" customHeight="1">
      <c r="A464" s="61"/>
      <c r="B464" s="97"/>
      <c r="C464" s="95"/>
      <c r="Q464" s="93"/>
      <c r="R464" s="93"/>
      <c r="S464" s="93"/>
      <c r="T464" s="93"/>
      <c r="U464" s="93"/>
      <c r="V464" s="93"/>
      <c r="W464" s="93"/>
    </row>
    <row r="465" spans="1:23" ht="12.75" customHeight="1">
      <c r="A465" s="61"/>
      <c r="B465" s="97"/>
      <c r="C465" s="95"/>
      <c r="Q465" s="93"/>
      <c r="R465" s="93"/>
      <c r="S465" s="93"/>
      <c r="T465" s="93"/>
      <c r="U465" s="93"/>
      <c r="V465" s="93"/>
      <c r="W465" s="93"/>
    </row>
    <row r="466" spans="1:23" ht="12.75" customHeight="1">
      <c r="A466" s="61"/>
      <c r="B466" s="97"/>
      <c r="C466" s="95"/>
      <c r="Q466" s="93"/>
      <c r="R466" s="93"/>
      <c r="S466" s="93"/>
      <c r="T466" s="93"/>
      <c r="U466" s="93"/>
      <c r="V466" s="93"/>
      <c r="W466" s="93"/>
    </row>
    <row r="467" spans="1:23" ht="12.75" customHeight="1">
      <c r="A467" s="61"/>
      <c r="B467" s="97"/>
      <c r="C467" s="95"/>
      <c r="Q467" s="93"/>
      <c r="R467" s="93"/>
      <c r="S467" s="93"/>
      <c r="T467" s="93"/>
      <c r="U467" s="93"/>
      <c r="V467" s="93"/>
      <c r="W467" s="93"/>
    </row>
    <row r="468" spans="1:23" ht="12.75" customHeight="1">
      <c r="A468" s="61"/>
      <c r="B468" s="97"/>
      <c r="C468" s="95"/>
      <c r="Q468" s="93"/>
      <c r="R468" s="93"/>
      <c r="S468" s="93"/>
      <c r="T468" s="93"/>
      <c r="U468" s="93"/>
      <c r="V468" s="93"/>
      <c r="W468" s="93"/>
    </row>
    <row r="469" spans="1:23" ht="12.75" customHeight="1">
      <c r="A469" s="61"/>
      <c r="B469" s="97"/>
      <c r="C469" s="95"/>
      <c r="Q469" s="93"/>
      <c r="R469" s="93"/>
      <c r="S469" s="93"/>
      <c r="T469" s="93"/>
      <c r="U469" s="93"/>
      <c r="V469" s="93"/>
      <c r="W469" s="93"/>
    </row>
    <row r="470" spans="1:23" ht="12.75" customHeight="1">
      <c r="A470" s="61"/>
      <c r="B470" s="97"/>
      <c r="C470" s="95"/>
      <c r="Q470" s="93"/>
      <c r="R470" s="93"/>
      <c r="S470" s="93"/>
      <c r="T470" s="93"/>
      <c r="U470" s="93"/>
      <c r="V470" s="93"/>
      <c r="W470" s="93"/>
    </row>
    <row r="471" spans="1:23" ht="12.75" customHeight="1">
      <c r="A471" s="61"/>
      <c r="B471" s="97"/>
      <c r="C471" s="95"/>
      <c r="Q471" s="93"/>
      <c r="R471" s="93"/>
      <c r="S471" s="93"/>
      <c r="T471" s="93"/>
      <c r="U471" s="93"/>
      <c r="V471" s="93"/>
      <c r="W471" s="93"/>
    </row>
    <row r="472" spans="1:23" ht="12.75" customHeight="1">
      <c r="A472" s="61"/>
      <c r="B472" s="97"/>
      <c r="C472" s="95"/>
      <c r="Q472" s="93"/>
      <c r="R472" s="93"/>
      <c r="S472" s="93"/>
      <c r="T472" s="93"/>
      <c r="U472" s="93"/>
      <c r="V472" s="93"/>
      <c r="W472" s="93"/>
    </row>
    <row r="473" spans="1:23" ht="12.75" customHeight="1">
      <c r="A473" s="61"/>
      <c r="B473" s="97"/>
      <c r="C473" s="95"/>
      <c r="Q473" s="93"/>
      <c r="R473" s="93"/>
      <c r="S473" s="93"/>
      <c r="T473" s="93"/>
      <c r="U473" s="93"/>
      <c r="V473" s="93"/>
      <c r="W473" s="93"/>
    </row>
    <row r="474" spans="1:23" ht="12.75" customHeight="1">
      <c r="A474" s="61"/>
      <c r="B474" s="97"/>
      <c r="C474" s="95"/>
      <c r="Q474" s="93"/>
      <c r="R474" s="93"/>
      <c r="S474" s="93"/>
      <c r="T474" s="93"/>
      <c r="U474" s="93"/>
      <c r="V474" s="93"/>
      <c r="W474" s="93"/>
    </row>
    <row r="475" spans="1:23" ht="12.75" customHeight="1">
      <c r="A475" s="61"/>
      <c r="B475" s="97"/>
      <c r="C475" s="95"/>
      <c r="Q475" s="93"/>
      <c r="R475" s="93"/>
      <c r="S475" s="93"/>
      <c r="T475" s="93"/>
      <c r="U475" s="93"/>
      <c r="V475" s="93"/>
      <c r="W475" s="93"/>
    </row>
    <row r="476" spans="1:23" ht="12.75" customHeight="1">
      <c r="A476" s="61"/>
      <c r="B476" s="97"/>
      <c r="C476" s="95"/>
      <c r="Q476" s="93"/>
      <c r="R476" s="93"/>
      <c r="S476" s="93"/>
      <c r="T476" s="93"/>
      <c r="U476" s="93"/>
      <c r="V476" s="93"/>
      <c r="W476" s="93"/>
    </row>
    <row r="477" spans="1:23" ht="12.75" customHeight="1">
      <c r="A477" s="61"/>
      <c r="B477" s="97"/>
      <c r="C477" s="95"/>
      <c r="Q477" s="93"/>
      <c r="R477" s="93"/>
      <c r="S477" s="93"/>
      <c r="T477" s="93"/>
      <c r="U477" s="93"/>
      <c r="V477" s="93"/>
      <c r="W477" s="93"/>
    </row>
    <row r="478" spans="1:23" ht="12.75" customHeight="1">
      <c r="A478" s="61"/>
      <c r="B478" s="97"/>
      <c r="C478" s="95"/>
      <c r="Q478" s="93"/>
      <c r="R478" s="93"/>
      <c r="S478" s="93"/>
      <c r="T478" s="93"/>
      <c r="U478" s="93"/>
      <c r="V478" s="93"/>
      <c r="W478" s="93"/>
    </row>
    <row r="479" spans="1:23" ht="12.75" customHeight="1">
      <c r="A479" s="61"/>
      <c r="B479" s="97"/>
      <c r="C479" s="95"/>
      <c r="Q479" s="93"/>
      <c r="R479" s="93"/>
      <c r="S479" s="93"/>
      <c r="T479" s="93"/>
      <c r="U479" s="93"/>
      <c r="V479" s="93"/>
      <c r="W479" s="93"/>
    </row>
    <row r="480" spans="1:23" ht="12.75" customHeight="1">
      <c r="A480" s="61"/>
      <c r="B480" s="97"/>
      <c r="C480" s="95"/>
      <c r="Q480" s="93"/>
      <c r="R480" s="93"/>
      <c r="S480" s="93"/>
      <c r="T480" s="93"/>
      <c r="U480" s="93"/>
      <c r="V480" s="93"/>
      <c r="W480" s="93"/>
    </row>
    <row r="481" spans="1:23" ht="12.75" customHeight="1">
      <c r="A481" s="61"/>
      <c r="B481" s="97"/>
      <c r="C481" s="95"/>
      <c r="Q481" s="93"/>
      <c r="R481" s="93"/>
      <c r="S481" s="93"/>
      <c r="T481" s="93"/>
      <c r="U481" s="93"/>
      <c r="V481" s="93"/>
      <c r="W481" s="93"/>
    </row>
    <row r="482" spans="1:23" ht="12.75" customHeight="1">
      <c r="A482" s="61"/>
      <c r="B482" s="97"/>
      <c r="C482" s="95"/>
      <c r="Q482" s="93"/>
      <c r="R482" s="93"/>
      <c r="S482" s="93"/>
      <c r="T482" s="93"/>
      <c r="U482" s="93"/>
      <c r="V482" s="93"/>
      <c r="W482" s="93"/>
    </row>
    <row r="483" spans="1:23" ht="12.75" customHeight="1">
      <c r="A483" s="61"/>
      <c r="B483" s="97"/>
      <c r="C483" s="95"/>
      <c r="Q483" s="93"/>
      <c r="R483" s="93"/>
      <c r="S483" s="93"/>
      <c r="T483" s="93"/>
      <c r="U483" s="93"/>
      <c r="V483" s="93"/>
      <c r="W483" s="93"/>
    </row>
    <row r="484" spans="1:23" ht="12.75" customHeight="1">
      <c r="A484" s="61"/>
      <c r="B484" s="97"/>
      <c r="C484" s="95"/>
      <c r="Q484" s="93"/>
      <c r="R484" s="93"/>
      <c r="S484" s="93"/>
      <c r="T484" s="93"/>
      <c r="U484" s="93"/>
      <c r="V484" s="93"/>
      <c r="W484" s="93"/>
    </row>
    <row r="485" spans="1:23" ht="12.75" customHeight="1">
      <c r="A485" s="61"/>
      <c r="B485" s="97"/>
      <c r="C485" s="95"/>
      <c r="Q485" s="93"/>
      <c r="R485" s="93"/>
      <c r="S485" s="93"/>
      <c r="T485" s="93"/>
      <c r="U485" s="93"/>
      <c r="V485" s="93"/>
      <c r="W485" s="93"/>
    </row>
    <row r="486" spans="1:23" ht="12.75" customHeight="1">
      <c r="A486" s="61"/>
      <c r="B486" s="97"/>
      <c r="C486" s="95"/>
      <c r="Q486" s="93"/>
      <c r="R486" s="93"/>
      <c r="S486" s="93"/>
      <c r="T486" s="93"/>
      <c r="U486" s="93"/>
      <c r="V486" s="93"/>
      <c r="W486" s="93"/>
    </row>
    <row r="487" spans="1:23" ht="12.75" customHeight="1">
      <c r="A487" s="61"/>
      <c r="B487" s="97"/>
      <c r="C487" s="95"/>
      <c r="Q487" s="93"/>
      <c r="R487" s="93"/>
      <c r="S487" s="93"/>
      <c r="T487" s="93"/>
      <c r="U487" s="93"/>
      <c r="V487" s="93"/>
      <c r="W487" s="93"/>
    </row>
    <row r="488" spans="1:23" ht="12.75" customHeight="1">
      <c r="A488" s="61"/>
      <c r="B488" s="97"/>
      <c r="C488" s="95"/>
      <c r="Q488" s="93"/>
      <c r="R488" s="93"/>
      <c r="S488" s="93"/>
      <c r="T488" s="93"/>
      <c r="U488" s="93"/>
      <c r="V488" s="93"/>
      <c r="W488" s="93"/>
    </row>
    <row r="489" spans="1:23" ht="12.75" customHeight="1">
      <c r="A489" s="61"/>
      <c r="B489" s="97"/>
      <c r="C489" s="95"/>
      <c r="Q489" s="93"/>
      <c r="R489" s="93"/>
      <c r="S489" s="93"/>
      <c r="T489" s="93"/>
      <c r="U489" s="93"/>
      <c r="V489" s="93"/>
      <c r="W489" s="93"/>
    </row>
    <row r="490" spans="1:23" ht="12.75" customHeight="1">
      <c r="A490" s="61"/>
      <c r="B490" s="97"/>
      <c r="C490" s="95"/>
      <c r="Q490" s="93"/>
      <c r="R490" s="93"/>
      <c r="S490" s="93"/>
      <c r="T490" s="93"/>
      <c r="U490" s="93"/>
      <c r="V490" s="93"/>
      <c r="W490" s="93"/>
    </row>
    <row r="491" spans="1:23" ht="12.75" customHeight="1">
      <c r="A491" s="61"/>
      <c r="B491" s="97"/>
      <c r="C491" s="95"/>
      <c r="Q491" s="93"/>
      <c r="R491" s="93"/>
      <c r="S491" s="93"/>
      <c r="T491" s="93"/>
      <c r="U491" s="93"/>
      <c r="V491" s="93"/>
      <c r="W491" s="93"/>
    </row>
    <row r="492" spans="1:23" ht="12.75" customHeight="1">
      <c r="A492" s="61"/>
      <c r="B492" s="97"/>
      <c r="C492" s="95"/>
      <c r="Q492" s="93"/>
      <c r="R492" s="93"/>
      <c r="S492" s="93"/>
      <c r="T492" s="93"/>
      <c r="U492" s="93"/>
      <c r="V492" s="93"/>
      <c r="W492" s="93"/>
    </row>
    <row r="493" spans="1:23" ht="12.75" customHeight="1">
      <c r="A493" s="61"/>
      <c r="B493" s="97"/>
      <c r="C493" s="95"/>
      <c r="Q493" s="93"/>
      <c r="R493" s="93"/>
      <c r="S493" s="93"/>
      <c r="T493" s="93"/>
      <c r="U493" s="93"/>
      <c r="V493" s="93"/>
      <c r="W493" s="93"/>
    </row>
    <row r="494" spans="1:23" ht="12.75" customHeight="1">
      <c r="A494" s="61"/>
      <c r="B494" s="97"/>
      <c r="C494" s="95"/>
      <c r="Q494" s="93"/>
      <c r="R494" s="93"/>
      <c r="S494" s="93"/>
      <c r="T494" s="93"/>
      <c r="U494" s="93"/>
      <c r="V494" s="93"/>
      <c r="W494" s="93"/>
    </row>
    <row r="495" spans="1:23" ht="12.75" customHeight="1">
      <c r="A495" s="61"/>
      <c r="B495" s="97"/>
      <c r="C495" s="95"/>
      <c r="Q495" s="93"/>
      <c r="R495" s="93"/>
      <c r="S495" s="93"/>
      <c r="T495" s="93"/>
      <c r="U495" s="93"/>
      <c r="V495" s="93"/>
      <c r="W495" s="93"/>
    </row>
    <row r="496" spans="1:23" ht="12.75" customHeight="1">
      <c r="A496" s="61"/>
      <c r="B496" s="97"/>
      <c r="C496" s="95"/>
      <c r="Q496" s="93"/>
      <c r="R496" s="93"/>
      <c r="S496" s="93"/>
      <c r="T496" s="93"/>
      <c r="U496" s="93"/>
      <c r="V496" s="93"/>
      <c r="W496" s="93"/>
    </row>
    <row r="497" spans="1:23" ht="12.75" customHeight="1">
      <c r="A497" s="61"/>
      <c r="B497" s="97"/>
      <c r="C497" s="95"/>
      <c r="Q497" s="93"/>
      <c r="R497" s="93"/>
      <c r="S497" s="93"/>
      <c r="T497" s="93"/>
      <c r="U497" s="93"/>
      <c r="V497" s="93"/>
      <c r="W497" s="93"/>
    </row>
    <row r="498" spans="1:23" ht="12.75" customHeight="1">
      <c r="A498" s="61"/>
      <c r="B498" s="97"/>
      <c r="C498" s="95"/>
      <c r="Q498" s="93"/>
      <c r="R498" s="93"/>
      <c r="S498" s="93"/>
      <c r="T498" s="93"/>
      <c r="U498" s="93"/>
      <c r="V498" s="93"/>
      <c r="W498" s="93"/>
    </row>
    <row r="499" spans="1:23" ht="12.75" customHeight="1">
      <c r="A499" s="61"/>
      <c r="B499" s="97"/>
      <c r="C499" s="95"/>
      <c r="Q499" s="93"/>
      <c r="R499" s="93"/>
      <c r="S499" s="93"/>
      <c r="T499" s="93"/>
      <c r="U499" s="93"/>
      <c r="V499" s="93"/>
      <c r="W499" s="93"/>
    </row>
    <row r="500" spans="1:23" ht="12.75" customHeight="1">
      <c r="A500" s="61"/>
      <c r="B500" s="97"/>
      <c r="C500" s="95"/>
      <c r="Q500" s="93"/>
      <c r="R500" s="93"/>
      <c r="S500" s="93"/>
      <c r="T500" s="93"/>
      <c r="U500" s="93"/>
      <c r="V500" s="93"/>
      <c r="W500" s="93"/>
    </row>
    <row r="501" spans="1:23" ht="12.75" customHeight="1">
      <c r="A501" s="61"/>
      <c r="B501" s="97"/>
      <c r="C501" s="95"/>
      <c r="Q501" s="93"/>
      <c r="R501" s="93"/>
      <c r="S501" s="93"/>
      <c r="T501" s="93"/>
      <c r="U501" s="93"/>
      <c r="V501" s="93"/>
      <c r="W501" s="93"/>
    </row>
    <row r="502" spans="1:23" ht="12.75" customHeight="1">
      <c r="A502" s="61"/>
      <c r="B502" s="97"/>
      <c r="C502" s="95"/>
      <c r="Q502" s="93"/>
      <c r="R502" s="93"/>
      <c r="S502" s="93"/>
      <c r="T502" s="93"/>
      <c r="U502" s="93"/>
      <c r="V502" s="93"/>
      <c r="W502" s="93"/>
    </row>
    <row r="503" spans="1:23" ht="12.75" customHeight="1">
      <c r="A503" s="61"/>
      <c r="B503" s="97"/>
      <c r="C503" s="95"/>
      <c r="Q503" s="93"/>
      <c r="R503" s="93"/>
      <c r="S503" s="93"/>
      <c r="T503" s="93"/>
      <c r="U503" s="93"/>
      <c r="V503" s="93"/>
      <c r="W503" s="93"/>
    </row>
    <row r="504" spans="1:23" ht="12.75" customHeight="1">
      <c r="A504" s="61"/>
      <c r="B504" s="97"/>
      <c r="C504" s="95"/>
      <c r="Q504" s="93"/>
      <c r="R504" s="93"/>
      <c r="S504" s="93"/>
      <c r="T504" s="93"/>
      <c r="U504" s="93"/>
      <c r="V504" s="93"/>
      <c r="W504" s="93"/>
    </row>
    <row r="505" spans="1:23" ht="12.75" customHeight="1">
      <c r="A505" s="61"/>
      <c r="B505" s="97"/>
      <c r="C505" s="95"/>
      <c r="Q505" s="93"/>
      <c r="R505" s="93"/>
      <c r="S505" s="93"/>
      <c r="T505" s="93"/>
      <c r="U505" s="93"/>
      <c r="V505" s="93"/>
      <c r="W505" s="93"/>
    </row>
    <row r="506" spans="1:23" ht="12.75" customHeight="1">
      <c r="A506" s="61"/>
      <c r="B506" s="97"/>
      <c r="C506" s="95"/>
      <c r="Q506" s="93"/>
      <c r="R506" s="93"/>
      <c r="S506" s="93"/>
      <c r="T506" s="93"/>
      <c r="U506" s="93"/>
      <c r="V506" s="93"/>
      <c r="W506" s="93"/>
    </row>
    <row r="507" spans="1:23" ht="12.75" customHeight="1">
      <c r="A507" s="61"/>
      <c r="B507" s="97"/>
      <c r="C507" s="95"/>
      <c r="Q507" s="93"/>
      <c r="R507" s="93"/>
      <c r="S507" s="93"/>
      <c r="T507" s="93"/>
      <c r="U507" s="93"/>
      <c r="V507" s="93"/>
      <c r="W507" s="93"/>
    </row>
    <row r="508" spans="1:23" ht="12.75" customHeight="1">
      <c r="A508" s="61"/>
      <c r="B508" s="97"/>
      <c r="C508" s="95"/>
      <c r="Q508" s="93"/>
      <c r="R508" s="93"/>
      <c r="S508" s="93"/>
      <c r="T508" s="93"/>
      <c r="U508" s="93"/>
      <c r="V508" s="93"/>
      <c r="W508" s="93"/>
    </row>
    <row r="509" spans="1:23" ht="12.75" customHeight="1">
      <c r="A509" s="61"/>
      <c r="B509" s="97"/>
      <c r="C509" s="95"/>
      <c r="Q509" s="93"/>
      <c r="R509" s="93"/>
      <c r="S509" s="93"/>
      <c r="T509" s="93"/>
      <c r="U509" s="93"/>
      <c r="V509" s="93"/>
      <c r="W509" s="93"/>
    </row>
    <row r="510" spans="1:23" ht="12.75" customHeight="1">
      <c r="A510" s="61"/>
      <c r="B510" s="97"/>
      <c r="C510" s="95"/>
      <c r="Q510" s="93"/>
      <c r="R510" s="93"/>
      <c r="S510" s="93"/>
      <c r="T510" s="93"/>
      <c r="U510" s="93"/>
      <c r="V510" s="93"/>
      <c r="W510" s="93"/>
    </row>
    <row r="511" spans="1:23" ht="12.75" customHeight="1">
      <c r="A511" s="61"/>
      <c r="B511" s="97"/>
      <c r="C511" s="95"/>
      <c r="Q511" s="93"/>
      <c r="R511" s="93"/>
      <c r="S511" s="93"/>
      <c r="T511" s="93"/>
      <c r="U511" s="93"/>
      <c r="V511" s="93"/>
      <c r="W511" s="93"/>
    </row>
    <row r="512" spans="1:23" ht="12.75" customHeight="1">
      <c r="A512" s="61"/>
      <c r="B512" s="97"/>
      <c r="C512" s="95"/>
      <c r="Q512" s="93"/>
      <c r="R512" s="93"/>
      <c r="S512" s="93"/>
      <c r="T512" s="93"/>
      <c r="U512" s="93"/>
      <c r="V512" s="93"/>
      <c r="W512" s="93"/>
    </row>
    <row r="513" spans="1:23" ht="12.75" customHeight="1">
      <c r="A513" s="61"/>
      <c r="B513" s="97"/>
      <c r="C513" s="95"/>
      <c r="Q513" s="93"/>
      <c r="R513" s="93"/>
      <c r="S513" s="93"/>
      <c r="T513" s="93"/>
      <c r="U513" s="93"/>
      <c r="V513" s="93"/>
      <c r="W513" s="93"/>
    </row>
    <row r="514" spans="1:23" ht="12.75" customHeight="1">
      <c r="A514" s="61"/>
      <c r="B514" s="97"/>
      <c r="C514" s="95"/>
      <c r="Q514" s="93"/>
      <c r="R514" s="93"/>
      <c r="S514" s="93"/>
      <c r="T514" s="93"/>
      <c r="U514" s="93"/>
      <c r="V514" s="93"/>
      <c r="W514" s="93"/>
    </row>
    <row r="515" spans="1:23" ht="12.75" customHeight="1">
      <c r="A515" s="61"/>
      <c r="B515" s="97"/>
      <c r="C515" s="95"/>
      <c r="Q515" s="93"/>
      <c r="R515" s="93"/>
      <c r="S515" s="93"/>
      <c r="T515" s="93"/>
      <c r="U515" s="93"/>
      <c r="V515" s="93"/>
      <c r="W515" s="93"/>
    </row>
    <row r="516" spans="1:23" ht="12.75" customHeight="1">
      <c r="A516" s="61"/>
      <c r="B516" s="97"/>
      <c r="C516" s="95"/>
      <c r="Q516" s="93"/>
      <c r="R516" s="93"/>
      <c r="S516" s="93"/>
      <c r="T516" s="93"/>
      <c r="U516" s="93"/>
      <c r="V516" s="93"/>
      <c r="W516" s="93"/>
    </row>
    <row r="517" spans="1:23" ht="12.75" customHeight="1">
      <c r="A517" s="61"/>
      <c r="B517" s="97"/>
      <c r="C517" s="95"/>
      <c r="Q517" s="93"/>
      <c r="R517" s="93"/>
      <c r="S517" s="93"/>
      <c r="T517" s="93"/>
      <c r="U517" s="93"/>
      <c r="V517" s="93"/>
      <c r="W517" s="93"/>
    </row>
    <row r="518" spans="1:23" ht="12.75" customHeight="1">
      <c r="A518" s="61"/>
      <c r="B518" s="97"/>
      <c r="C518" s="95"/>
      <c r="Q518" s="93"/>
      <c r="R518" s="93"/>
      <c r="S518" s="93"/>
      <c r="T518" s="93"/>
      <c r="U518" s="93"/>
      <c r="V518" s="93"/>
      <c r="W518" s="93"/>
    </row>
    <row r="519" spans="1:23" ht="12.75" customHeight="1">
      <c r="A519" s="61"/>
      <c r="B519" s="97"/>
      <c r="C519" s="95"/>
      <c r="Q519" s="93"/>
      <c r="R519" s="93"/>
      <c r="S519" s="93"/>
      <c r="T519" s="93"/>
      <c r="U519" s="93"/>
      <c r="V519" s="93"/>
      <c r="W519" s="93"/>
    </row>
    <row r="520" spans="1:23" ht="12.75" customHeight="1">
      <c r="A520" s="61"/>
      <c r="B520" s="97"/>
      <c r="C520" s="95"/>
      <c r="Q520" s="93"/>
      <c r="R520" s="93"/>
      <c r="S520" s="93"/>
      <c r="T520" s="93"/>
      <c r="U520" s="93"/>
      <c r="V520" s="93"/>
      <c r="W520" s="93"/>
    </row>
    <row r="521" spans="1:23" ht="12.75" customHeight="1">
      <c r="A521" s="61"/>
      <c r="B521" s="97"/>
      <c r="C521" s="95"/>
      <c r="Q521" s="93"/>
      <c r="R521" s="93"/>
      <c r="S521" s="93"/>
      <c r="T521" s="93"/>
      <c r="U521" s="93"/>
      <c r="V521" s="93"/>
      <c r="W521" s="93"/>
    </row>
    <row r="522" spans="1:23" ht="12.75" customHeight="1">
      <c r="A522" s="61"/>
      <c r="B522" s="97"/>
      <c r="C522" s="95"/>
      <c r="Q522" s="93"/>
      <c r="R522" s="93"/>
      <c r="S522" s="93"/>
      <c r="T522" s="93"/>
      <c r="U522" s="93"/>
      <c r="V522" s="93"/>
      <c r="W522" s="93"/>
    </row>
    <row r="523" spans="1:23" ht="12.75" customHeight="1">
      <c r="A523" s="61"/>
      <c r="B523" s="97"/>
      <c r="C523" s="95"/>
      <c r="Q523" s="93"/>
      <c r="R523" s="93"/>
      <c r="S523" s="93"/>
      <c r="T523" s="93"/>
      <c r="U523" s="93"/>
      <c r="V523" s="93"/>
      <c r="W523" s="93"/>
    </row>
    <row r="524" spans="1:23" ht="12.75" customHeight="1">
      <c r="A524" s="61"/>
      <c r="B524" s="97"/>
      <c r="C524" s="95"/>
      <c r="Q524" s="93"/>
      <c r="R524" s="93"/>
      <c r="S524" s="93"/>
      <c r="T524" s="93"/>
      <c r="U524" s="93"/>
      <c r="V524" s="93"/>
      <c r="W524" s="93"/>
    </row>
    <row r="525" spans="1:23" ht="12.75" customHeight="1">
      <c r="A525" s="61"/>
      <c r="B525" s="97"/>
      <c r="C525" s="95"/>
      <c r="Q525" s="93"/>
      <c r="R525" s="93"/>
      <c r="S525" s="93"/>
      <c r="T525" s="93"/>
      <c r="U525" s="93"/>
      <c r="V525" s="93"/>
      <c r="W525" s="93"/>
    </row>
    <row r="526" spans="1:23" ht="12.75" customHeight="1">
      <c r="A526" s="61"/>
      <c r="B526" s="97"/>
      <c r="C526" s="95"/>
      <c r="Q526" s="93"/>
      <c r="R526" s="93"/>
      <c r="S526" s="93"/>
      <c r="T526" s="93"/>
      <c r="U526" s="93"/>
      <c r="V526" s="93"/>
      <c r="W526" s="93"/>
    </row>
    <row r="527" spans="1:23" ht="12.75" customHeight="1">
      <c r="A527" s="61"/>
      <c r="B527" s="97"/>
      <c r="C527" s="95"/>
      <c r="Q527" s="93"/>
      <c r="R527" s="93"/>
      <c r="S527" s="93"/>
      <c r="T527" s="93"/>
      <c r="U527" s="93"/>
      <c r="V527" s="93"/>
      <c r="W527" s="93"/>
    </row>
    <row r="528" spans="1:23" ht="12.75" customHeight="1">
      <c r="A528" s="61"/>
      <c r="B528" s="97"/>
      <c r="C528" s="95"/>
      <c r="Q528" s="93"/>
      <c r="R528" s="93"/>
      <c r="S528" s="93"/>
      <c r="T528" s="93"/>
      <c r="U528" s="93"/>
      <c r="V528" s="93"/>
      <c r="W528" s="93"/>
    </row>
    <row r="529" spans="1:23" ht="12.75" customHeight="1">
      <c r="A529" s="61"/>
      <c r="B529" s="97"/>
      <c r="C529" s="95"/>
      <c r="Q529" s="93"/>
      <c r="R529" s="93"/>
      <c r="S529" s="93"/>
      <c r="T529" s="93"/>
      <c r="U529" s="93"/>
      <c r="V529" s="93"/>
      <c r="W529" s="93"/>
    </row>
    <row r="530" spans="1:23" ht="12.75" customHeight="1">
      <c r="A530" s="61"/>
      <c r="B530" s="97"/>
      <c r="C530" s="95"/>
      <c r="Q530" s="93"/>
      <c r="R530" s="93"/>
      <c r="S530" s="93"/>
      <c r="T530" s="93"/>
      <c r="U530" s="93"/>
      <c r="V530" s="93"/>
      <c r="W530" s="93"/>
    </row>
    <row r="531" spans="1:23" ht="12.75" customHeight="1">
      <c r="A531" s="61"/>
      <c r="B531" s="97"/>
      <c r="C531" s="95"/>
      <c r="Q531" s="93"/>
      <c r="R531" s="93"/>
      <c r="S531" s="93"/>
      <c r="T531" s="93"/>
      <c r="U531" s="93"/>
      <c r="V531" s="93"/>
      <c r="W531" s="93"/>
    </row>
    <row r="532" spans="1:23" ht="12.75" customHeight="1">
      <c r="A532" s="61"/>
      <c r="B532" s="97"/>
      <c r="C532" s="95"/>
      <c r="Q532" s="93"/>
      <c r="R532" s="93"/>
      <c r="S532" s="93"/>
      <c r="T532" s="93"/>
      <c r="U532" s="93"/>
      <c r="V532" s="93"/>
      <c r="W532" s="93"/>
    </row>
    <row r="533" spans="1:23" ht="12.75" customHeight="1">
      <c r="A533" s="61"/>
      <c r="B533" s="97"/>
      <c r="C533" s="95"/>
      <c r="Q533" s="93"/>
      <c r="R533" s="93"/>
      <c r="S533" s="93"/>
      <c r="T533" s="93"/>
      <c r="U533" s="93"/>
      <c r="V533" s="93"/>
      <c r="W533" s="93"/>
    </row>
    <row r="534" spans="1:23" ht="12.75" customHeight="1">
      <c r="A534" s="61"/>
      <c r="B534" s="97"/>
      <c r="C534" s="95"/>
      <c r="Q534" s="93"/>
      <c r="R534" s="93"/>
      <c r="S534" s="93"/>
      <c r="T534" s="93"/>
      <c r="U534" s="93"/>
      <c r="V534" s="93"/>
      <c r="W534" s="93"/>
    </row>
    <row r="535" spans="1:23" ht="12.75" customHeight="1">
      <c r="A535" s="61"/>
      <c r="B535" s="97"/>
      <c r="C535" s="95"/>
      <c r="Q535" s="93"/>
      <c r="R535" s="93"/>
      <c r="S535" s="93"/>
      <c r="T535" s="93"/>
      <c r="U535" s="93"/>
      <c r="V535" s="93"/>
      <c r="W535" s="93"/>
    </row>
    <row r="536" spans="1:23" ht="12.75" customHeight="1">
      <c r="A536" s="61"/>
      <c r="B536" s="97"/>
      <c r="C536" s="95"/>
      <c r="Q536" s="93"/>
      <c r="R536" s="93"/>
      <c r="S536" s="93"/>
      <c r="T536" s="93"/>
      <c r="U536" s="93"/>
      <c r="V536" s="93"/>
      <c r="W536" s="93"/>
    </row>
    <row r="537" spans="1:23" ht="12.75" customHeight="1">
      <c r="A537" s="61"/>
      <c r="B537" s="97"/>
      <c r="C537" s="95"/>
      <c r="Q537" s="93"/>
      <c r="R537" s="93"/>
      <c r="S537" s="93"/>
      <c r="T537" s="93"/>
      <c r="U537" s="93"/>
      <c r="V537" s="93"/>
      <c r="W537" s="93"/>
    </row>
    <row r="538" spans="1:23" ht="12.75" customHeight="1">
      <c r="A538" s="61"/>
      <c r="B538" s="97"/>
      <c r="C538" s="95"/>
      <c r="Q538" s="93"/>
      <c r="R538" s="93"/>
      <c r="S538" s="93"/>
      <c r="T538" s="93"/>
      <c r="U538" s="93"/>
      <c r="V538" s="93"/>
      <c r="W538" s="93"/>
    </row>
    <row r="539" spans="1:23" ht="12.75" customHeight="1">
      <c r="A539" s="61"/>
      <c r="B539" s="97"/>
      <c r="C539" s="95"/>
      <c r="Q539" s="93"/>
      <c r="R539" s="93"/>
      <c r="S539" s="93"/>
      <c r="T539" s="93"/>
      <c r="U539" s="93"/>
      <c r="V539" s="93"/>
      <c r="W539" s="93"/>
    </row>
    <row r="540" spans="1:23" ht="12.75" customHeight="1">
      <c r="A540" s="61"/>
      <c r="B540" s="97"/>
      <c r="C540" s="95"/>
      <c r="Q540" s="93"/>
      <c r="R540" s="93"/>
      <c r="S540" s="93"/>
      <c r="T540" s="93"/>
      <c r="U540" s="93"/>
      <c r="V540" s="93"/>
      <c r="W540" s="93"/>
    </row>
    <row r="541" spans="1:23" ht="12.75" customHeight="1">
      <c r="A541" s="61"/>
      <c r="B541" s="97"/>
      <c r="C541" s="95"/>
      <c r="Q541" s="93"/>
      <c r="R541" s="93"/>
      <c r="S541" s="93"/>
      <c r="T541" s="93"/>
      <c r="U541" s="93"/>
      <c r="V541" s="93"/>
      <c r="W541" s="93"/>
    </row>
    <row r="542" spans="1:23" ht="12.75" customHeight="1">
      <c r="A542" s="61"/>
      <c r="B542" s="97"/>
      <c r="C542" s="95"/>
      <c r="Q542" s="93"/>
      <c r="R542" s="93"/>
      <c r="S542" s="93"/>
      <c r="T542" s="93"/>
      <c r="U542" s="93"/>
      <c r="V542" s="93"/>
      <c r="W542" s="93"/>
    </row>
    <row r="543" spans="1:23" ht="12.75" customHeight="1">
      <c r="A543" s="61"/>
      <c r="B543" s="97"/>
      <c r="C543" s="95"/>
      <c r="Q543" s="93"/>
      <c r="R543" s="93"/>
      <c r="S543" s="93"/>
      <c r="T543" s="93"/>
      <c r="U543" s="93"/>
      <c r="V543" s="93"/>
      <c r="W543" s="93"/>
    </row>
    <row r="544" spans="1:23" ht="12.75" customHeight="1">
      <c r="A544" s="61"/>
      <c r="B544" s="97"/>
      <c r="C544" s="95"/>
      <c r="Q544" s="93"/>
      <c r="R544" s="93"/>
      <c r="S544" s="93"/>
      <c r="T544" s="93"/>
      <c r="U544" s="93"/>
      <c r="V544" s="93"/>
      <c r="W544" s="93"/>
    </row>
    <row r="545" spans="1:23" ht="12.75" customHeight="1">
      <c r="A545" s="61"/>
      <c r="B545" s="97"/>
      <c r="C545" s="95"/>
      <c r="Q545" s="93"/>
      <c r="R545" s="93"/>
      <c r="S545" s="93"/>
      <c r="T545" s="93"/>
      <c r="U545" s="93"/>
      <c r="V545" s="93"/>
      <c r="W545" s="93"/>
    </row>
    <row r="546" spans="1:23" ht="12.75" customHeight="1">
      <c r="A546" s="61"/>
      <c r="B546" s="97"/>
      <c r="C546" s="95"/>
      <c r="Q546" s="93"/>
      <c r="R546" s="93"/>
      <c r="S546" s="93"/>
      <c r="T546" s="93"/>
      <c r="U546" s="93"/>
      <c r="V546" s="93"/>
      <c r="W546" s="93"/>
    </row>
    <row r="547" spans="1:23" ht="12.75" customHeight="1">
      <c r="A547" s="61"/>
      <c r="B547" s="97"/>
      <c r="C547" s="95"/>
      <c r="Q547" s="93"/>
      <c r="R547" s="93"/>
      <c r="S547" s="93"/>
      <c r="T547" s="93"/>
      <c r="U547" s="93"/>
      <c r="V547" s="93"/>
      <c r="W547" s="93"/>
    </row>
    <row r="548" spans="1:23" ht="12.75" customHeight="1">
      <c r="A548" s="61"/>
      <c r="B548" s="97"/>
      <c r="C548" s="95"/>
      <c r="Q548" s="93"/>
      <c r="R548" s="93"/>
      <c r="S548" s="93"/>
      <c r="T548" s="93"/>
      <c r="U548" s="93"/>
      <c r="V548" s="93"/>
      <c r="W548" s="93"/>
    </row>
    <row r="549" spans="1:23" ht="12.75" customHeight="1">
      <c r="A549" s="61"/>
      <c r="B549" s="97"/>
      <c r="C549" s="95"/>
      <c r="Q549" s="93"/>
      <c r="R549" s="93"/>
      <c r="S549" s="93"/>
      <c r="T549" s="93"/>
      <c r="U549" s="93"/>
      <c r="V549" s="93"/>
      <c r="W549" s="93"/>
    </row>
    <row r="550" spans="1:23" ht="12.75" customHeight="1">
      <c r="A550" s="61"/>
      <c r="B550" s="97"/>
      <c r="C550" s="95"/>
      <c r="Q550" s="93"/>
      <c r="R550" s="93"/>
      <c r="S550" s="93"/>
      <c r="T550" s="93"/>
      <c r="U550" s="93"/>
      <c r="V550" s="93"/>
      <c r="W550" s="93"/>
    </row>
    <row r="551" spans="1:23" ht="12.75" customHeight="1">
      <c r="A551" s="61"/>
      <c r="B551" s="97"/>
      <c r="C551" s="95"/>
      <c r="Q551" s="93"/>
      <c r="R551" s="93"/>
      <c r="S551" s="93"/>
      <c r="T551" s="93"/>
      <c r="U551" s="93"/>
      <c r="V551" s="93"/>
      <c r="W551" s="93"/>
    </row>
    <row r="552" spans="1:23" ht="12.75" customHeight="1">
      <c r="A552" s="61"/>
      <c r="B552" s="97"/>
      <c r="C552" s="95"/>
      <c r="Q552" s="93"/>
      <c r="R552" s="93"/>
      <c r="S552" s="93"/>
      <c r="T552" s="93"/>
      <c r="U552" s="93"/>
      <c r="V552" s="93"/>
      <c r="W552" s="93"/>
    </row>
    <row r="553" spans="1:23" ht="12.75" customHeight="1">
      <c r="A553" s="61"/>
      <c r="B553" s="97"/>
      <c r="C553" s="95"/>
      <c r="Q553" s="93"/>
      <c r="R553" s="93"/>
      <c r="S553" s="93"/>
      <c r="T553" s="93"/>
      <c r="U553" s="93"/>
      <c r="V553" s="93"/>
      <c r="W553" s="93"/>
    </row>
    <row r="554" spans="1:23" ht="12.75" customHeight="1">
      <c r="A554" s="61"/>
      <c r="B554" s="97"/>
      <c r="C554" s="95"/>
      <c r="Q554" s="93"/>
      <c r="R554" s="93"/>
      <c r="S554" s="93"/>
      <c r="T554" s="93"/>
      <c r="U554" s="93"/>
      <c r="V554" s="93"/>
      <c r="W554" s="93"/>
    </row>
    <row r="555" spans="1:23" ht="12.75" customHeight="1">
      <c r="A555" s="61"/>
      <c r="B555" s="97"/>
      <c r="C555" s="95"/>
      <c r="Q555" s="93"/>
      <c r="R555" s="93"/>
      <c r="S555" s="93"/>
      <c r="T555" s="93"/>
      <c r="U555" s="93"/>
      <c r="V555" s="93"/>
      <c r="W555" s="93"/>
    </row>
    <row r="556" spans="1:23" ht="12.75" customHeight="1">
      <c r="A556" s="61"/>
      <c r="B556" s="97"/>
      <c r="C556" s="95"/>
      <c r="Q556" s="93"/>
      <c r="R556" s="93"/>
      <c r="S556" s="93"/>
      <c r="T556" s="93"/>
      <c r="U556" s="93"/>
      <c r="V556" s="93"/>
      <c r="W556" s="93"/>
    </row>
    <row r="557" spans="1:23" ht="12.75" customHeight="1">
      <c r="A557" s="61"/>
      <c r="B557" s="97"/>
      <c r="C557" s="95"/>
      <c r="Q557" s="93"/>
      <c r="R557" s="93"/>
      <c r="S557" s="93"/>
      <c r="T557" s="93"/>
      <c r="U557" s="93"/>
      <c r="V557" s="93"/>
      <c r="W557" s="93"/>
    </row>
    <row r="558" spans="1:23" ht="12.75" customHeight="1">
      <c r="A558" s="61"/>
      <c r="B558" s="97"/>
      <c r="C558" s="95"/>
      <c r="Q558" s="93"/>
      <c r="R558" s="93"/>
      <c r="S558" s="93"/>
      <c r="T558" s="93"/>
      <c r="U558" s="93"/>
      <c r="V558" s="93"/>
      <c r="W558" s="93"/>
    </row>
    <row r="559" spans="1:23" ht="12.75" customHeight="1">
      <c r="A559" s="61"/>
      <c r="B559" s="97"/>
      <c r="C559" s="95"/>
      <c r="Q559" s="93"/>
      <c r="R559" s="93"/>
      <c r="S559" s="93"/>
      <c r="T559" s="93"/>
      <c r="U559" s="93"/>
      <c r="V559" s="93"/>
      <c r="W559" s="93"/>
    </row>
    <row r="560" spans="1:23" ht="12.75" customHeight="1">
      <c r="A560" s="61"/>
      <c r="B560" s="97"/>
      <c r="C560" s="95"/>
      <c r="Q560" s="93"/>
      <c r="R560" s="93"/>
      <c r="S560" s="93"/>
      <c r="T560" s="93"/>
      <c r="U560" s="93"/>
      <c r="V560" s="93"/>
      <c r="W560" s="93"/>
    </row>
    <row r="561" spans="1:23" ht="12.75" customHeight="1">
      <c r="A561" s="61"/>
      <c r="B561" s="97"/>
      <c r="C561" s="95"/>
      <c r="Q561" s="93"/>
      <c r="R561" s="93"/>
      <c r="S561" s="93"/>
      <c r="T561" s="93"/>
      <c r="U561" s="93"/>
      <c r="V561" s="93"/>
      <c r="W561" s="93"/>
    </row>
    <row r="562" spans="1:23" ht="12.75" customHeight="1">
      <c r="A562" s="61"/>
      <c r="B562" s="97"/>
      <c r="C562" s="95"/>
      <c r="Q562" s="93"/>
      <c r="R562" s="93"/>
      <c r="S562" s="93"/>
      <c r="T562" s="93"/>
      <c r="U562" s="93"/>
      <c r="V562" s="93"/>
      <c r="W562" s="93"/>
    </row>
    <row r="563" spans="1:23" ht="12.75" customHeight="1">
      <c r="A563" s="61"/>
      <c r="B563" s="97"/>
      <c r="C563" s="95"/>
      <c r="Q563" s="93"/>
      <c r="R563" s="93"/>
      <c r="S563" s="93"/>
      <c r="T563" s="93"/>
      <c r="U563" s="93"/>
      <c r="V563" s="93"/>
      <c r="W563" s="93"/>
    </row>
    <row r="564" spans="1:23" ht="12.75" customHeight="1">
      <c r="A564" s="61"/>
      <c r="B564" s="97"/>
      <c r="C564" s="95"/>
      <c r="Q564" s="93"/>
      <c r="R564" s="93"/>
      <c r="S564" s="93"/>
      <c r="T564" s="93"/>
      <c r="U564" s="93"/>
      <c r="V564" s="93"/>
      <c r="W564" s="93"/>
    </row>
    <row r="565" spans="1:23" ht="12.75" customHeight="1">
      <c r="A565" s="61"/>
      <c r="B565" s="97"/>
      <c r="C565" s="95"/>
      <c r="Q565" s="93"/>
      <c r="R565" s="93"/>
      <c r="S565" s="93"/>
      <c r="T565" s="93"/>
      <c r="U565" s="93"/>
      <c r="V565" s="93"/>
      <c r="W565" s="93"/>
    </row>
    <row r="566" spans="1:23" ht="12.75" customHeight="1">
      <c r="A566" s="61"/>
      <c r="B566" s="97"/>
      <c r="C566" s="95"/>
      <c r="Q566" s="93"/>
      <c r="R566" s="93"/>
      <c r="S566" s="93"/>
      <c r="T566" s="93"/>
      <c r="U566" s="93"/>
      <c r="V566" s="93"/>
      <c r="W566" s="93"/>
    </row>
    <row r="567" spans="1:23" ht="12.75" customHeight="1">
      <c r="A567" s="61"/>
      <c r="B567" s="97"/>
      <c r="C567" s="95"/>
      <c r="Q567" s="93"/>
      <c r="R567" s="93"/>
      <c r="S567" s="93"/>
      <c r="T567" s="93"/>
      <c r="U567" s="93"/>
      <c r="V567" s="93"/>
      <c r="W567" s="93"/>
    </row>
    <row r="568" spans="1:23" ht="12.75" customHeight="1">
      <c r="A568" s="61"/>
      <c r="B568" s="97"/>
      <c r="C568" s="95"/>
      <c r="Q568" s="93"/>
      <c r="R568" s="93"/>
      <c r="S568" s="93"/>
      <c r="T568" s="93"/>
      <c r="U568" s="93"/>
      <c r="V568" s="93"/>
      <c r="W568" s="93"/>
    </row>
    <row r="569" spans="1:23" ht="12.75" customHeight="1">
      <c r="A569" s="61"/>
      <c r="B569" s="97"/>
      <c r="C569" s="95"/>
      <c r="Q569" s="93"/>
      <c r="R569" s="93"/>
      <c r="S569" s="93"/>
      <c r="T569" s="93"/>
      <c r="U569" s="93"/>
      <c r="V569" s="93"/>
      <c r="W569" s="93"/>
    </row>
    <row r="570" spans="1:23" ht="12.75" customHeight="1">
      <c r="A570" s="61"/>
      <c r="B570" s="97"/>
      <c r="C570" s="95"/>
      <c r="Q570" s="93"/>
      <c r="R570" s="93"/>
      <c r="S570" s="93"/>
      <c r="T570" s="93"/>
      <c r="U570" s="93"/>
      <c r="V570" s="93"/>
      <c r="W570" s="93"/>
    </row>
    <row r="571" spans="1:23" ht="12.75" customHeight="1">
      <c r="A571" s="61"/>
      <c r="B571" s="97"/>
      <c r="C571" s="95"/>
      <c r="Q571" s="93"/>
      <c r="R571" s="93"/>
      <c r="S571" s="93"/>
      <c r="T571" s="93"/>
      <c r="U571" s="93"/>
      <c r="V571" s="93"/>
      <c r="W571" s="93"/>
    </row>
    <row r="572" spans="1:23" ht="12.75" customHeight="1">
      <c r="A572" s="61"/>
      <c r="B572" s="97"/>
      <c r="C572" s="95"/>
      <c r="Q572" s="93"/>
      <c r="R572" s="93"/>
      <c r="S572" s="93"/>
      <c r="T572" s="93"/>
      <c r="U572" s="93"/>
      <c r="V572" s="93"/>
      <c r="W572" s="93"/>
    </row>
    <row r="573" spans="1:23" ht="12.75" customHeight="1">
      <c r="A573" s="61"/>
      <c r="B573" s="97"/>
      <c r="C573" s="95"/>
      <c r="Q573" s="93"/>
      <c r="R573" s="93"/>
      <c r="S573" s="93"/>
      <c r="T573" s="93"/>
      <c r="U573" s="93"/>
      <c r="V573" s="93"/>
      <c r="W573" s="93"/>
    </row>
    <row r="574" spans="1:23" ht="12.75" customHeight="1">
      <c r="A574" s="61"/>
      <c r="B574" s="97"/>
      <c r="C574" s="95"/>
      <c r="Q574" s="93"/>
      <c r="R574" s="93"/>
      <c r="S574" s="93"/>
      <c r="T574" s="93"/>
      <c r="U574" s="93"/>
      <c r="V574" s="93"/>
      <c r="W574" s="93"/>
    </row>
    <row r="575" spans="1:23" ht="12.75" customHeight="1">
      <c r="A575" s="61"/>
      <c r="B575" s="97"/>
      <c r="C575" s="95"/>
      <c r="Q575" s="93"/>
      <c r="R575" s="93"/>
      <c r="S575" s="93"/>
      <c r="T575" s="93"/>
      <c r="U575" s="93"/>
      <c r="V575" s="93"/>
      <c r="W575" s="93"/>
    </row>
    <row r="576" spans="1:23" ht="12.75" customHeight="1">
      <c r="A576" s="61"/>
      <c r="B576" s="97"/>
      <c r="C576" s="95"/>
      <c r="Q576" s="93"/>
      <c r="R576" s="93"/>
      <c r="S576" s="93"/>
      <c r="T576" s="93"/>
      <c r="U576" s="93"/>
      <c r="V576" s="93"/>
      <c r="W576" s="93"/>
    </row>
    <row r="577" spans="1:23" ht="12.75" customHeight="1">
      <c r="A577" s="61"/>
      <c r="B577" s="97"/>
      <c r="C577" s="95"/>
      <c r="Q577" s="93"/>
      <c r="R577" s="93"/>
      <c r="S577" s="93"/>
      <c r="T577" s="93"/>
      <c r="U577" s="93"/>
      <c r="V577" s="93"/>
      <c r="W577" s="93"/>
    </row>
    <row r="578" spans="1:23" ht="12.75" customHeight="1">
      <c r="A578" s="61"/>
      <c r="B578" s="97"/>
      <c r="C578" s="95"/>
      <c r="Q578" s="93"/>
      <c r="R578" s="93"/>
      <c r="S578" s="93"/>
      <c r="T578" s="93"/>
      <c r="U578" s="93"/>
      <c r="V578" s="93"/>
      <c r="W578" s="93"/>
    </row>
    <row r="579" spans="1:23" ht="12.75" customHeight="1">
      <c r="A579" s="61"/>
      <c r="B579" s="97"/>
      <c r="C579" s="95"/>
      <c r="Q579" s="93"/>
      <c r="R579" s="93"/>
      <c r="S579" s="93"/>
      <c r="T579" s="93"/>
      <c r="U579" s="93"/>
      <c r="V579" s="93"/>
      <c r="W579" s="93"/>
    </row>
    <row r="580" spans="1:23" ht="12.75" customHeight="1">
      <c r="A580" s="61"/>
      <c r="B580" s="97"/>
      <c r="C580" s="95"/>
      <c r="Q580" s="93"/>
      <c r="R580" s="93"/>
      <c r="S580" s="93"/>
      <c r="T580" s="93"/>
      <c r="U580" s="93"/>
      <c r="V580" s="93"/>
      <c r="W580" s="93"/>
    </row>
    <row r="581" spans="1:23" ht="12.75" customHeight="1">
      <c r="A581" s="61"/>
      <c r="B581" s="97"/>
      <c r="C581" s="95"/>
      <c r="Q581" s="93"/>
      <c r="R581" s="93"/>
      <c r="S581" s="93"/>
      <c r="T581" s="93"/>
      <c r="U581" s="93"/>
      <c r="V581" s="93"/>
      <c r="W581" s="93"/>
    </row>
    <row r="582" spans="1:23" ht="12.75" customHeight="1">
      <c r="A582" s="61"/>
      <c r="B582" s="97"/>
      <c r="C582" s="95"/>
      <c r="Q582" s="93"/>
      <c r="R582" s="93"/>
      <c r="S582" s="93"/>
      <c r="T582" s="93"/>
      <c r="U582" s="93"/>
      <c r="V582" s="93"/>
      <c r="W582" s="93"/>
    </row>
    <row r="583" spans="1:23" ht="12.75" customHeight="1">
      <c r="A583" s="61"/>
      <c r="B583" s="97"/>
      <c r="C583" s="95"/>
      <c r="Q583" s="93"/>
      <c r="R583" s="93"/>
      <c r="S583" s="93"/>
      <c r="T583" s="93"/>
      <c r="U583" s="93"/>
      <c r="V583" s="93"/>
      <c r="W583" s="93"/>
    </row>
    <row r="584" spans="1:23" ht="12.75" customHeight="1">
      <c r="A584" s="61"/>
      <c r="B584" s="97"/>
      <c r="C584" s="95"/>
      <c r="Q584" s="93"/>
      <c r="R584" s="93"/>
      <c r="S584" s="93"/>
      <c r="T584" s="93"/>
      <c r="U584" s="93"/>
      <c r="V584" s="93"/>
      <c r="W584" s="93"/>
    </row>
    <row r="585" spans="1:23" ht="12.75" customHeight="1">
      <c r="A585" s="61"/>
      <c r="B585" s="97"/>
      <c r="C585" s="95"/>
      <c r="Q585" s="93"/>
      <c r="R585" s="93"/>
      <c r="S585" s="93"/>
      <c r="T585" s="93"/>
      <c r="U585" s="93"/>
      <c r="V585" s="93"/>
      <c r="W585" s="93"/>
    </row>
    <row r="586" spans="1:23" ht="12.75" customHeight="1">
      <c r="A586" s="61"/>
      <c r="B586" s="97"/>
      <c r="C586" s="95"/>
      <c r="Q586" s="93"/>
      <c r="R586" s="93"/>
      <c r="S586" s="93"/>
      <c r="T586" s="93"/>
      <c r="U586" s="93"/>
      <c r="V586" s="93"/>
      <c r="W586" s="93"/>
    </row>
    <row r="587" spans="1:23" ht="12.75" customHeight="1">
      <c r="A587" s="61"/>
      <c r="B587" s="97"/>
      <c r="C587" s="95"/>
      <c r="Q587" s="93"/>
      <c r="R587" s="93"/>
      <c r="S587" s="93"/>
      <c r="T587" s="93"/>
      <c r="U587" s="93"/>
      <c r="V587" s="93"/>
      <c r="W587" s="93"/>
    </row>
    <row r="588" spans="1:23" ht="12.75" customHeight="1">
      <c r="A588" s="61"/>
      <c r="B588" s="97"/>
      <c r="C588" s="95"/>
      <c r="Q588" s="93"/>
      <c r="R588" s="93"/>
      <c r="S588" s="93"/>
      <c r="T588" s="93"/>
      <c r="U588" s="93"/>
      <c r="V588" s="93"/>
      <c r="W588" s="93"/>
    </row>
    <row r="589" spans="1:23" ht="12.75" customHeight="1">
      <c r="A589" s="61"/>
      <c r="B589" s="97"/>
      <c r="C589" s="95"/>
      <c r="Q589" s="93"/>
      <c r="R589" s="93"/>
      <c r="S589" s="93"/>
      <c r="T589" s="93"/>
      <c r="U589" s="93"/>
      <c r="V589" s="93"/>
      <c r="W589" s="93"/>
    </row>
    <row r="590" spans="1:23" ht="12.75" customHeight="1">
      <c r="A590" s="61"/>
      <c r="B590" s="97"/>
      <c r="C590" s="95"/>
      <c r="Q590" s="93"/>
      <c r="R590" s="93"/>
      <c r="S590" s="93"/>
      <c r="T590" s="93"/>
      <c r="U590" s="93"/>
      <c r="V590" s="93"/>
      <c r="W590" s="93"/>
    </row>
    <row r="591" spans="1:23" ht="12.75" customHeight="1">
      <c r="A591" s="61"/>
      <c r="B591" s="97"/>
      <c r="C591" s="95"/>
      <c r="Q591" s="93"/>
      <c r="R591" s="93"/>
      <c r="S591" s="93"/>
      <c r="T591" s="93"/>
      <c r="U591" s="93"/>
      <c r="V591" s="93"/>
      <c r="W591" s="93"/>
    </row>
    <row r="592" spans="1:23" ht="12.75" customHeight="1">
      <c r="A592" s="61"/>
      <c r="B592" s="97"/>
      <c r="C592" s="95"/>
      <c r="Q592" s="93"/>
      <c r="R592" s="93"/>
      <c r="S592" s="93"/>
      <c r="T592" s="93"/>
      <c r="U592" s="93"/>
      <c r="V592" s="93"/>
      <c r="W592" s="93"/>
    </row>
    <row r="593" spans="1:23" ht="12.75" customHeight="1">
      <c r="A593" s="61"/>
      <c r="B593" s="97"/>
      <c r="C593" s="95"/>
      <c r="Q593" s="93"/>
      <c r="R593" s="93"/>
      <c r="S593" s="93"/>
      <c r="T593" s="93"/>
      <c r="U593" s="93"/>
      <c r="V593" s="93"/>
      <c r="W593" s="93"/>
    </row>
    <row r="594" spans="1:23" ht="12.75" customHeight="1">
      <c r="A594" s="61"/>
      <c r="B594" s="97"/>
      <c r="C594" s="95"/>
      <c r="Q594" s="93"/>
      <c r="R594" s="93"/>
      <c r="S594" s="93"/>
      <c r="T594" s="93"/>
      <c r="U594" s="93"/>
      <c r="V594" s="93"/>
      <c r="W594" s="93"/>
    </row>
    <row r="595" spans="1:23" ht="12.75" customHeight="1">
      <c r="A595" s="61"/>
      <c r="B595" s="97"/>
      <c r="C595" s="95"/>
      <c r="Q595" s="93"/>
      <c r="R595" s="93"/>
      <c r="S595" s="93"/>
      <c r="T595" s="93"/>
      <c r="U595" s="93"/>
      <c r="V595" s="93"/>
      <c r="W595" s="93"/>
    </row>
    <row r="596" spans="1:23" ht="12.75" customHeight="1">
      <c r="A596" s="61"/>
      <c r="B596" s="97"/>
      <c r="C596" s="95"/>
      <c r="Q596" s="93"/>
      <c r="R596" s="93"/>
      <c r="S596" s="93"/>
      <c r="T596" s="93"/>
      <c r="U596" s="93"/>
      <c r="V596" s="93"/>
      <c r="W596" s="93"/>
    </row>
    <row r="597" spans="1:23" ht="12.75" customHeight="1">
      <c r="A597" s="61"/>
      <c r="B597" s="97"/>
      <c r="C597" s="95"/>
      <c r="Q597" s="93"/>
      <c r="R597" s="93"/>
      <c r="S597" s="93"/>
      <c r="T597" s="93"/>
      <c r="U597" s="93"/>
      <c r="V597" s="93"/>
      <c r="W597" s="93"/>
    </row>
    <row r="598" spans="1:23" ht="12.75" customHeight="1">
      <c r="A598" s="61"/>
      <c r="B598" s="97"/>
      <c r="C598" s="95"/>
      <c r="Q598" s="93"/>
      <c r="R598" s="93"/>
      <c r="S598" s="93"/>
      <c r="T598" s="93"/>
      <c r="U598" s="93"/>
      <c r="V598" s="93"/>
      <c r="W598" s="93"/>
    </row>
    <row r="599" spans="1:23" ht="12.75" customHeight="1">
      <c r="A599" s="61"/>
      <c r="B599" s="97"/>
      <c r="C599" s="95"/>
      <c r="Q599" s="93"/>
      <c r="R599" s="93"/>
      <c r="S599" s="93"/>
      <c r="T599" s="93"/>
      <c r="U599" s="93"/>
      <c r="V599" s="93"/>
      <c r="W599" s="93"/>
    </row>
    <row r="600" spans="1:23" ht="12.75" customHeight="1">
      <c r="A600" s="61"/>
      <c r="B600" s="97"/>
      <c r="C600" s="95"/>
      <c r="Q600" s="93"/>
      <c r="R600" s="93"/>
      <c r="S600" s="93"/>
      <c r="T600" s="93"/>
      <c r="U600" s="93"/>
      <c r="V600" s="93"/>
      <c r="W600" s="93"/>
    </row>
    <row r="601" spans="1:23" ht="12.75" customHeight="1">
      <c r="A601" s="61"/>
      <c r="B601" s="97"/>
      <c r="C601" s="95"/>
      <c r="Q601" s="93"/>
      <c r="R601" s="93"/>
      <c r="S601" s="93"/>
      <c r="T601" s="93"/>
      <c r="U601" s="93"/>
      <c r="V601" s="93"/>
      <c r="W601" s="93"/>
    </row>
    <row r="602" spans="1:23" ht="12.75" customHeight="1">
      <c r="A602" s="61"/>
      <c r="B602" s="97"/>
      <c r="C602" s="95"/>
      <c r="Q602" s="93"/>
      <c r="R602" s="93"/>
      <c r="S602" s="93"/>
      <c r="T602" s="93"/>
      <c r="U602" s="93"/>
      <c r="V602" s="93"/>
      <c r="W602" s="93"/>
    </row>
    <row r="603" spans="1:23" ht="12.75" customHeight="1">
      <c r="A603" s="61"/>
      <c r="B603" s="97"/>
      <c r="C603" s="95"/>
      <c r="Q603" s="93"/>
      <c r="R603" s="93"/>
      <c r="S603" s="93"/>
      <c r="T603" s="93"/>
      <c r="U603" s="93"/>
      <c r="V603" s="93"/>
      <c r="W603" s="93"/>
    </row>
    <row r="604" spans="1:23" ht="12.75" customHeight="1">
      <c r="A604" s="61"/>
      <c r="B604" s="97"/>
      <c r="C604" s="95"/>
      <c r="Q604" s="93"/>
      <c r="R604" s="93"/>
      <c r="S604" s="93"/>
      <c r="T604" s="93"/>
      <c r="U604" s="93"/>
      <c r="V604" s="93"/>
      <c r="W604" s="93"/>
    </row>
    <row r="605" spans="1:23" ht="12.75" customHeight="1">
      <c r="A605" s="61"/>
      <c r="B605" s="97"/>
      <c r="C605" s="95"/>
      <c r="Q605" s="93"/>
      <c r="R605" s="93"/>
      <c r="S605" s="93"/>
      <c r="T605" s="93"/>
      <c r="U605" s="93"/>
      <c r="V605" s="93"/>
      <c r="W605" s="93"/>
    </row>
    <row r="606" spans="1:23" ht="12.75" customHeight="1">
      <c r="A606" s="61"/>
      <c r="B606" s="97"/>
      <c r="C606" s="95"/>
      <c r="Q606" s="93"/>
      <c r="R606" s="93"/>
      <c r="S606" s="93"/>
      <c r="T606" s="93"/>
      <c r="U606" s="93"/>
      <c r="V606" s="93"/>
      <c r="W606" s="93"/>
    </row>
    <row r="607" spans="1:23" ht="12.75" customHeight="1">
      <c r="A607" s="61"/>
      <c r="B607" s="97"/>
      <c r="C607" s="95"/>
      <c r="Q607" s="93"/>
      <c r="R607" s="93"/>
      <c r="S607" s="93"/>
      <c r="T607" s="93"/>
      <c r="U607" s="93"/>
      <c r="V607" s="93"/>
      <c r="W607" s="93"/>
    </row>
    <row r="608" spans="1:23" ht="12.75" customHeight="1">
      <c r="A608" s="61"/>
      <c r="B608" s="97"/>
      <c r="C608" s="95"/>
      <c r="Q608" s="93"/>
      <c r="R608" s="93"/>
      <c r="S608" s="93"/>
      <c r="T608" s="93"/>
      <c r="U608" s="93"/>
      <c r="V608" s="93"/>
      <c r="W608" s="93"/>
    </row>
    <row r="609" spans="1:23" ht="12.75" customHeight="1">
      <c r="A609" s="61"/>
      <c r="B609" s="97"/>
      <c r="C609" s="95"/>
      <c r="Q609" s="93"/>
      <c r="R609" s="93"/>
      <c r="S609" s="93"/>
      <c r="T609" s="93"/>
      <c r="U609" s="93"/>
      <c r="V609" s="93"/>
      <c r="W609" s="93"/>
    </row>
    <row r="610" spans="1:23" ht="12.75" customHeight="1">
      <c r="A610" s="61"/>
      <c r="B610" s="97"/>
      <c r="C610" s="95"/>
      <c r="Q610" s="93"/>
      <c r="R610" s="93"/>
      <c r="S610" s="93"/>
      <c r="T610" s="93"/>
      <c r="U610" s="93"/>
      <c r="V610" s="93"/>
      <c r="W610" s="93"/>
    </row>
    <row r="611" spans="1:23" ht="12.75" customHeight="1">
      <c r="A611" s="61"/>
      <c r="B611" s="97"/>
      <c r="C611" s="95"/>
      <c r="Q611" s="93"/>
      <c r="R611" s="93"/>
      <c r="S611" s="93"/>
      <c r="T611" s="93"/>
      <c r="U611" s="93"/>
      <c r="V611" s="93"/>
      <c r="W611" s="93"/>
    </row>
    <row r="612" spans="1:23" ht="12.75" customHeight="1">
      <c r="A612" s="61"/>
      <c r="B612" s="97"/>
      <c r="C612" s="95"/>
      <c r="Q612" s="93"/>
      <c r="R612" s="93"/>
      <c r="S612" s="93"/>
      <c r="T612" s="93"/>
      <c r="U612" s="93"/>
      <c r="V612" s="93"/>
      <c r="W612" s="93"/>
    </row>
    <row r="613" spans="1:23" ht="12.75" customHeight="1">
      <c r="A613" s="61"/>
      <c r="B613" s="97"/>
      <c r="C613" s="95"/>
      <c r="Q613" s="93"/>
      <c r="R613" s="93"/>
      <c r="S613" s="93"/>
      <c r="T613" s="93"/>
      <c r="U613" s="93"/>
      <c r="V613" s="93"/>
      <c r="W613" s="93"/>
    </row>
    <row r="614" spans="1:23" ht="12.75" customHeight="1">
      <c r="A614" s="61"/>
      <c r="B614" s="97"/>
      <c r="C614" s="95"/>
      <c r="Q614" s="93"/>
      <c r="R614" s="93"/>
      <c r="S614" s="93"/>
      <c r="T614" s="93"/>
      <c r="U614" s="93"/>
      <c r="V614" s="93"/>
      <c r="W614" s="93"/>
    </row>
    <row r="615" spans="1:23" ht="12.75" customHeight="1">
      <c r="A615" s="61"/>
      <c r="B615" s="97"/>
      <c r="C615" s="95"/>
      <c r="Q615" s="93"/>
      <c r="R615" s="93"/>
      <c r="S615" s="93"/>
      <c r="T615" s="93"/>
      <c r="U615" s="93"/>
      <c r="V615" s="93"/>
      <c r="W615" s="93"/>
    </row>
    <row r="616" spans="1:23" ht="12.75" customHeight="1">
      <c r="A616" s="61"/>
      <c r="B616" s="97"/>
      <c r="C616" s="95"/>
      <c r="Q616" s="93"/>
      <c r="R616" s="93"/>
      <c r="S616" s="93"/>
      <c r="T616" s="93"/>
      <c r="U616" s="93"/>
      <c r="V616" s="93"/>
      <c r="W616" s="93"/>
    </row>
    <row r="617" spans="1:23" ht="12.75" customHeight="1">
      <c r="A617" s="61"/>
      <c r="B617" s="97"/>
      <c r="C617" s="95"/>
      <c r="Q617" s="93"/>
      <c r="R617" s="93"/>
      <c r="S617" s="93"/>
      <c r="T617" s="93"/>
      <c r="U617" s="93"/>
      <c r="V617" s="93"/>
      <c r="W617" s="93"/>
    </row>
    <row r="618" spans="1:23" ht="12.75" customHeight="1">
      <c r="A618" s="61"/>
      <c r="B618" s="97"/>
      <c r="C618" s="95"/>
      <c r="Q618" s="93"/>
      <c r="R618" s="93"/>
      <c r="S618" s="93"/>
      <c r="T618" s="93"/>
      <c r="U618" s="93"/>
      <c r="V618" s="93"/>
      <c r="W618" s="93"/>
    </row>
    <row r="619" spans="1:23" ht="12.75" customHeight="1">
      <c r="A619" s="61"/>
      <c r="B619" s="97"/>
      <c r="C619" s="95"/>
      <c r="Q619" s="93"/>
      <c r="R619" s="93"/>
      <c r="S619" s="93"/>
      <c r="T619" s="93"/>
      <c r="U619" s="93"/>
      <c r="V619" s="93"/>
      <c r="W619" s="93"/>
    </row>
    <row r="620" spans="1:23" ht="12.75" customHeight="1">
      <c r="A620" s="61"/>
      <c r="B620" s="97"/>
      <c r="C620" s="95"/>
      <c r="Q620" s="93"/>
      <c r="R620" s="93"/>
      <c r="S620" s="93"/>
      <c r="T620" s="93"/>
      <c r="U620" s="93"/>
      <c r="V620" s="93"/>
      <c r="W620" s="93"/>
    </row>
    <row r="621" spans="1:23" ht="12.75" customHeight="1">
      <c r="A621" s="61"/>
      <c r="B621" s="97"/>
      <c r="C621" s="95"/>
      <c r="Q621" s="93"/>
      <c r="R621" s="93"/>
      <c r="S621" s="93"/>
      <c r="T621" s="93"/>
      <c r="U621" s="93"/>
      <c r="V621" s="93"/>
      <c r="W621" s="93"/>
    </row>
    <row r="622" spans="1:23" ht="12.75" customHeight="1">
      <c r="A622" s="61"/>
      <c r="B622" s="97"/>
      <c r="C622" s="95"/>
      <c r="Q622" s="93"/>
      <c r="R622" s="93"/>
      <c r="S622" s="93"/>
      <c r="T622" s="93"/>
      <c r="U622" s="93"/>
      <c r="V622" s="93"/>
      <c r="W622" s="93"/>
    </row>
    <row r="623" spans="1:23" ht="12.75" customHeight="1">
      <c r="A623" s="61"/>
      <c r="B623" s="97"/>
      <c r="C623" s="95"/>
      <c r="Q623" s="93"/>
      <c r="R623" s="93"/>
      <c r="S623" s="93"/>
      <c r="T623" s="93"/>
      <c r="U623" s="93"/>
      <c r="V623" s="93"/>
      <c r="W623" s="93"/>
    </row>
    <row r="624" spans="1:23" ht="12.75" customHeight="1">
      <c r="A624" s="61"/>
      <c r="B624" s="97"/>
      <c r="C624" s="95"/>
      <c r="Q624" s="93"/>
      <c r="R624" s="93"/>
      <c r="S624" s="93"/>
      <c r="T624" s="93"/>
      <c r="U624" s="93"/>
      <c r="V624" s="93"/>
      <c r="W624" s="93"/>
    </row>
    <row r="625" spans="1:23" ht="12.75" customHeight="1">
      <c r="A625" s="61"/>
      <c r="B625" s="97"/>
      <c r="C625" s="95"/>
      <c r="Q625" s="93"/>
      <c r="R625" s="93"/>
      <c r="S625" s="93"/>
      <c r="T625" s="93"/>
      <c r="U625" s="93"/>
      <c r="V625" s="93"/>
      <c r="W625" s="93"/>
    </row>
    <row r="626" spans="1:23" ht="12.75" customHeight="1">
      <c r="A626" s="61"/>
      <c r="B626" s="97"/>
      <c r="C626" s="95"/>
      <c r="Q626" s="93"/>
      <c r="R626" s="93"/>
      <c r="S626" s="93"/>
      <c r="T626" s="93"/>
      <c r="U626" s="93"/>
      <c r="V626" s="93"/>
      <c r="W626" s="93"/>
    </row>
    <row r="627" spans="1:23" ht="12.75" customHeight="1">
      <c r="A627" s="61"/>
      <c r="B627" s="97"/>
      <c r="C627" s="95"/>
      <c r="Q627" s="93"/>
      <c r="R627" s="93"/>
      <c r="S627" s="93"/>
      <c r="T627" s="93"/>
      <c r="U627" s="93"/>
      <c r="V627" s="93"/>
      <c r="W627" s="93"/>
    </row>
    <row r="628" spans="1:23" ht="12.75" customHeight="1">
      <c r="A628" s="61"/>
      <c r="B628" s="97"/>
      <c r="C628" s="95"/>
      <c r="Q628" s="93"/>
      <c r="R628" s="93"/>
      <c r="S628" s="93"/>
      <c r="T628" s="93"/>
      <c r="U628" s="93"/>
      <c r="V628" s="93"/>
      <c r="W628" s="93"/>
    </row>
    <row r="629" spans="1:23" ht="12.75" customHeight="1">
      <c r="A629" s="61"/>
      <c r="B629" s="97"/>
      <c r="C629" s="95"/>
      <c r="Q629" s="93"/>
      <c r="R629" s="93"/>
      <c r="S629" s="93"/>
      <c r="T629" s="93"/>
      <c r="U629" s="93"/>
      <c r="V629" s="93"/>
      <c r="W629" s="93"/>
    </row>
    <row r="630" spans="1:23" ht="12.75" customHeight="1">
      <c r="A630" s="61"/>
      <c r="B630" s="97"/>
      <c r="C630" s="95"/>
      <c r="Q630" s="93"/>
      <c r="R630" s="93"/>
      <c r="S630" s="93"/>
      <c r="T630" s="93"/>
      <c r="U630" s="93"/>
      <c r="V630" s="93"/>
      <c r="W630" s="93"/>
    </row>
    <row r="631" spans="1:23" ht="12.75" customHeight="1">
      <c r="A631" s="61"/>
      <c r="B631" s="97"/>
      <c r="C631" s="95"/>
      <c r="Q631" s="93"/>
      <c r="R631" s="93"/>
      <c r="S631" s="93"/>
      <c r="T631" s="93"/>
      <c r="U631" s="93"/>
      <c r="V631" s="93"/>
      <c r="W631" s="93"/>
    </row>
    <row r="632" spans="1:23" ht="12.75" customHeight="1">
      <c r="A632" s="61"/>
      <c r="B632" s="97"/>
      <c r="C632" s="95"/>
      <c r="Q632" s="93"/>
      <c r="R632" s="93"/>
      <c r="S632" s="93"/>
      <c r="T632" s="93"/>
      <c r="U632" s="93"/>
      <c r="V632" s="93"/>
      <c r="W632" s="93"/>
    </row>
    <row r="633" spans="1:23" ht="12.75" customHeight="1">
      <c r="A633" s="61"/>
      <c r="B633" s="97"/>
      <c r="C633" s="95"/>
      <c r="Q633" s="93"/>
      <c r="R633" s="93"/>
      <c r="S633" s="93"/>
      <c r="T633" s="93"/>
      <c r="U633" s="93"/>
      <c r="V633" s="93"/>
      <c r="W633" s="93"/>
    </row>
    <row r="634" spans="1:23" ht="12.75" customHeight="1">
      <c r="A634" s="61"/>
      <c r="B634" s="97"/>
      <c r="C634" s="95"/>
      <c r="Q634" s="93"/>
      <c r="R634" s="93"/>
      <c r="S634" s="93"/>
      <c r="T634" s="93"/>
      <c r="U634" s="93"/>
      <c r="V634" s="93"/>
      <c r="W634" s="93"/>
    </row>
    <row r="635" spans="1:23" ht="12.75" customHeight="1">
      <c r="A635" s="61"/>
      <c r="B635" s="97"/>
      <c r="C635" s="95"/>
      <c r="Q635" s="93"/>
      <c r="R635" s="93"/>
      <c r="S635" s="93"/>
      <c r="T635" s="93"/>
      <c r="U635" s="93"/>
      <c r="V635" s="93"/>
      <c r="W635" s="93"/>
    </row>
    <row r="636" spans="1:23" ht="12.75" customHeight="1">
      <c r="A636" s="61"/>
      <c r="B636" s="97"/>
      <c r="C636" s="95"/>
      <c r="Q636" s="93"/>
      <c r="R636" s="93"/>
      <c r="S636" s="93"/>
      <c r="T636" s="93"/>
      <c r="U636" s="93"/>
      <c r="V636" s="93"/>
      <c r="W636" s="93"/>
    </row>
    <row r="637" spans="1:23" ht="12.75" customHeight="1">
      <c r="A637" s="61"/>
      <c r="B637" s="97"/>
      <c r="C637" s="95"/>
      <c r="Q637" s="93"/>
      <c r="R637" s="93"/>
      <c r="S637" s="93"/>
      <c r="T637" s="93"/>
      <c r="U637" s="93"/>
      <c r="V637" s="93"/>
      <c r="W637" s="93"/>
    </row>
    <row r="638" spans="1:23" ht="12.75" customHeight="1">
      <c r="A638" s="61"/>
      <c r="B638" s="97"/>
      <c r="C638" s="95"/>
      <c r="Q638" s="93"/>
      <c r="R638" s="93"/>
      <c r="S638" s="93"/>
      <c r="T638" s="93"/>
      <c r="U638" s="93"/>
      <c r="V638" s="93"/>
      <c r="W638" s="93"/>
    </row>
    <row r="639" spans="1:23" ht="12.75" customHeight="1">
      <c r="A639" s="61"/>
      <c r="B639" s="97"/>
      <c r="C639" s="95"/>
      <c r="Q639" s="93"/>
      <c r="R639" s="93"/>
      <c r="S639" s="93"/>
      <c r="T639" s="93"/>
      <c r="U639" s="93"/>
      <c r="V639" s="93"/>
      <c r="W639" s="93"/>
    </row>
    <row r="640" spans="1:23" ht="12.75" customHeight="1">
      <c r="A640" s="61"/>
      <c r="B640" s="97"/>
      <c r="C640" s="95"/>
      <c r="Q640" s="93"/>
      <c r="R640" s="93"/>
      <c r="S640" s="93"/>
      <c r="T640" s="93"/>
      <c r="U640" s="93"/>
      <c r="V640" s="93"/>
      <c r="W640" s="93"/>
    </row>
    <row r="641" spans="1:23" ht="12.75" customHeight="1">
      <c r="A641" s="61"/>
      <c r="B641" s="97"/>
      <c r="C641" s="95"/>
      <c r="Q641" s="93"/>
      <c r="R641" s="93"/>
      <c r="S641" s="93"/>
      <c r="T641" s="93"/>
      <c r="U641" s="93"/>
      <c r="V641" s="93"/>
      <c r="W641" s="93"/>
    </row>
    <row r="642" spans="1:23" ht="12.75" customHeight="1">
      <c r="A642" s="61"/>
      <c r="B642" s="97"/>
      <c r="C642" s="95"/>
      <c r="Q642" s="93"/>
      <c r="R642" s="93"/>
      <c r="S642" s="93"/>
      <c r="T642" s="93"/>
      <c r="U642" s="93"/>
      <c r="V642" s="93"/>
      <c r="W642" s="93"/>
    </row>
    <row r="643" spans="1:23" ht="12.75" customHeight="1">
      <c r="A643" s="61"/>
      <c r="B643" s="97"/>
      <c r="C643" s="95"/>
      <c r="Q643" s="93"/>
      <c r="R643" s="93"/>
      <c r="S643" s="93"/>
      <c r="T643" s="93"/>
      <c r="U643" s="93"/>
      <c r="V643" s="93"/>
      <c r="W643" s="93"/>
    </row>
    <row r="644" spans="1:23" ht="12.75" customHeight="1">
      <c r="A644" s="61"/>
      <c r="B644" s="97"/>
      <c r="C644" s="95"/>
      <c r="Q644" s="93"/>
      <c r="R644" s="93"/>
      <c r="S644" s="93"/>
      <c r="T644" s="93"/>
      <c r="U644" s="93"/>
      <c r="V644" s="93"/>
      <c r="W644" s="93"/>
    </row>
    <row r="645" spans="1:23" ht="12.75" customHeight="1">
      <c r="A645" s="61"/>
      <c r="B645" s="97"/>
      <c r="C645" s="95"/>
      <c r="Q645" s="93"/>
      <c r="R645" s="93"/>
      <c r="S645" s="93"/>
      <c r="T645" s="93"/>
      <c r="U645" s="93"/>
      <c r="V645" s="93"/>
      <c r="W645" s="93"/>
    </row>
    <row r="646" spans="1:23" ht="12.75" customHeight="1">
      <c r="A646" s="61"/>
      <c r="B646" s="97"/>
      <c r="C646" s="95"/>
      <c r="Q646" s="93"/>
      <c r="R646" s="93"/>
      <c r="S646" s="93"/>
      <c r="T646" s="93"/>
      <c r="U646" s="93"/>
      <c r="V646" s="93"/>
      <c r="W646" s="93"/>
    </row>
    <row r="647" spans="1:23" ht="12.75" customHeight="1">
      <c r="A647" s="61"/>
      <c r="B647" s="97"/>
      <c r="C647" s="95"/>
      <c r="Q647" s="93"/>
      <c r="R647" s="93"/>
      <c r="S647" s="93"/>
      <c r="T647" s="93"/>
      <c r="U647" s="93"/>
      <c r="V647" s="93"/>
      <c r="W647" s="93"/>
    </row>
    <row r="648" spans="1:23" ht="12.75" customHeight="1">
      <c r="A648" s="61"/>
      <c r="B648" s="97"/>
      <c r="C648" s="95"/>
      <c r="Q648" s="93"/>
      <c r="R648" s="93"/>
      <c r="S648" s="93"/>
      <c r="T648" s="93"/>
      <c r="U648" s="93"/>
      <c r="V648" s="93"/>
      <c r="W648" s="93"/>
    </row>
    <row r="649" spans="1:23" ht="12.75" customHeight="1">
      <c r="A649" s="61"/>
      <c r="B649" s="97"/>
      <c r="C649" s="95"/>
      <c r="Q649" s="93"/>
      <c r="R649" s="93"/>
      <c r="S649" s="93"/>
      <c r="T649" s="93"/>
      <c r="U649" s="93"/>
      <c r="V649" s="93"/>
      <c r="W649" s="93"/>
    </row>
    <row r="650" spans="1:23" ht="12.75" customHeight="1">
      <c r="A650" s="61"/>
      <c r="B650" s="97"/>
      <c r="C650" s="95"/>
      <c r="Q650" s="93"/>
      <c r="R650" s="93"/>
      <c r="S650" s="93"/>
      <c r="T650" s="93"/>
      <c r="U650" s="93"/>
      <c r="V650" s="93"/>
      <c r="W650" s="93"/>
    </row>
    <row r="651" spans="1:23" ht="12.75" customHeight="1">
      <c r="A651" s="61"/>
      <c r="B651" s="97"/>
      <c r="C651" s="95"/>
      <c r="Q651" s="93"/>
      <c r="R651" s="93"/>
      <c r="S651" s="93"/>
      <c r="T651" s="93"/>
      <c r="U651" s="93"/>
      <c r="V651" s="93"/>
      <c r="W651" s="93"/>
    </row>
    <row r="652" spans="1:23" ht="12.75" customHeight="1">
      <c r="A652" s="61"/>
      <c r="B652" s="97"/>
      <c r="C652" s="95"/>
      <c r="Q652" s="93"/>
      <c r="R652" s="93"/>
      <c r="S652" s="93"/>
      <c r="T652" s="93"/>
      <c r="U652" s="93"/>
      <c r="V652" s="93"/>
      <c r="W652" s="93"/>
    </row>
    <row r="653" spans="1:23" ht="12.75" customHeight="1">
      <c r="A653" s="61"/>
      <c r="B653" s="97"/>
      <c r="C653" s="95"/>
      <c r="Q653" s="93"/>
      <c r="R653" s="93"/>
      <c r="S653" s="93"/>
      <c r="T653" s="93"/>
      <c r="U653" s="93"/>
      <c r="V653" s="93"/>
      <c r="W653" s="93"/>
    </row>
    <row r="654" spans="1:23" ht="12.75" customHeight="1">
      <c r="A654" s="61"/>
      <c r="B654" s="97"/>
      <c r="C654" s="95"/>
      <c r="Q654" s="93"/>
      <c r="R654" s="93"/>
      <c r="S654" s="93"/>
      <c r="T654" s="93"/>
      <c r="U654" s="93"/>
      <c r="V654" s="93"/>
      <c r="W654" s="93"/>
    </row>
    <row r="655" spans="1:23" ht="12.75" customHeight="1">
      <c r="A655" s="61"/>
      <c r="B655" s="97"/>
      <c r="C655" s="95"/>
      <c r="Q655" s="93"/>
      <c r="R655" s="93"/>
      <c r="S655" s="93"/>
      <c r="T655" s="93"/>
      <c r="U655" s="93"/>
      <c r="V655" s="93"/>
      <c r="W655" s="93"/>
    </row>
    <row r="656" spans="1:23" ht="12.75" customHeight="1">
      <c r="A656" s="61"/>
      <c r="B656" s="97"/>
      <c r="C656" s="95"/>
      <c r="Q656" s="93"/>
      <c r="R656" s="93"/>
      <c r="S656" s="93"/>
      <c r="T656" s="93"/>
      <c r="U656" s="93"/>
      <c r="V656" s="93"/>
      <c r="W656" s="93"/>
    </row>
    <row r="657" spans="1:23" ht="12.75" customHeight="1">
      <c r="A657" s="61"/>
      <c r="B657" s="97"/>
      <c r="C657" s="95"/>
      <c r="Q657" s="93"/>
      <c r="R657" s="93"/>
      <c r="S657" s="93"/>
      <c r="T657" s="93"/>
      <c r="U657" s="93"/>
      <c r="V657" s="93"/>
      <c r="W657" s="93"/>
    </row>
    <row r="658" spans="1:23" ht="12.75" customHeight="1">
      <c r="A658" s="61"/>
      <c r="B658" s="97"/>
      <c r="C658" s="95"/>
      <c r="Q658" s="93"/>
      <c r="R658" s="93"/>
      <c r="S658" s="93"/>
      <c r="T658" s="93"/>
      <c r="U658" s="93"/>
      <c r="V658" s="93"/>
      <c r="W658" s="93"/>
    </row>
    <row r="659" spans="1:23" ht="12.75" customHeight="1">
      <c r="A659" s="61"/>
      <c r="B659" s="97"/>
      <c r="C659" s="95"/>
      <c r="Q659" s="93"/>
      <c r="R659" s="93"/>
      <c r="S659" s="93"/>
      <c r="T659" s="93"/>
      <c r="U659" s="93"/>
      <c r="V659" s="93"/>
      <c r="W659" s="93"/>
    </row>
    <row r="660" spans="1:23" ht="12.75" customHeight="1">
      <c r="A660" s="61"/>
      <c r="B660" s="97"/>
      <c r="C660" s="95"/>
      <c r="Q660" s="93"/>
      <c r="R660" s="93"/>
      <c r="S660" s="93"/>
      <c r="T660" s="93"/>
      <c r="U660" s="93"/>
      <c r="V660" s="93"/>
      <c r="W660" s="93"/>
    </row>
    <row r="661" spans="1:23" ht="12.75" customHeight="1">
      <c r="A661" s="61"/>
      <c r="B661" s="97"/>
      <c r="C661" s="95"/>
      <c r="Q661" s="93"/>
      <c r="R661" s="93"/>
      <c r="S661" s="93"/>
      <c r="T661" s="93"/>
      <c r="U661" s="93"/>
      <c r="V661" s="93"/>
      <c r="W661" s="93"/>
    </row>
    <row r="662" spans="1:23" ht="12.75" customHeight="1">
      <c r="A662" s="61"/>
      <c r="B662" s="97"/>
      <c r="C662" s="95"/>
      <c r="Q662" s="93"/>
      <c r="R662" s="93"/>
      <c r="S662" s="93"/>
      <c r="T662" s="93"/>
      <c r="U662" s="93"/>
      <c r="V662" s="93"/>
      <c r="W662" s="93"/>
    </row>
    <row r="663" spans="1:23" ht="12.75" customHeight="1">
      <c r="A663" s="61"/>
      <c r="B663" s="97"/>
      <c r="C663" s="95"/>
      <c r="Q663" s="93"/>
      <c r="R663" s="93"/>
      <c r="S663" s="93"/>
      <c r="T663" s="93"/>
      <c r="U663" s="93"/>
      <c r="V663" s="93"/>
      <c r="W663" s="93"/>
    </row>
    <row r="664" spans="1:23" ht="12.75" customHeight="1">
      <c r="A664" s="61"/>
      <c r="B664" s="97"/>
      <c r="C664" s="95"/>
      <c r="Q664" s="93"/>
      <c r="R664" s="93"/>
      <c r="S664" s="93"/>
      <c r="T664" s="93"/>
      <c r="U664" s="93"/>
      <c r="V664" s="93"/>
      <c r="W664" s="93"/>
    </row>
    <row r="665" spans="1:23" ht="12.75" customHeight="1">
      <c r="A665" s="61"/>
      <c r="B665" s="97"/>
      <c r="C665" s="95"/>
      <c r="Q665" s="93"/>
      <c r="R665" s="93"/>
      <c r="S665" s="93"/>
      <c r="T665" s="93"/>
      <c r="U665" s="93"/>
      <c r="V665" s="93"/>
      <c r="W665" s="93"/>
    </row>
    <row r="666" spans="1:23" ht="12.75" customHeight="1">
      <c r="A666" s="61"/>
      <c r="B666" s="97"/>
      <c r="C666" s="95"/>
      <c r="Q666" s="93"/>
      <c r="R666" s="93"/>
      <c r="S666" s="93"/>
      <c r="T666" s="93"/>
      <c r="U666" s="93"/>
      <c r="V666" s="93"/>
      <c r="W666" s="93"/>
    </row>
    <row r="667" spans="1:23" ht="12.75" customHeight="1">
      <c r="A667" s="61"/>
      <c r="B667" s="97"/>
      <c r="C667" s="95"/>
      <c r="Q667" s="93"/>
      <c r="R667" s="93"/>
      <c r="S667" s="93"/>
      <c r="T667" s="93"/>
      <c r="U667" s="93"/>
      <c r="V667" s="93"/>
      <c r="W667" s="93"/>
    </row>
    <row r="668" spans="1:23" ht="12.75" customHeight="1">
      <c r="A668" s="61"/>
      <c r="B668" s="97"/>
      <c r="C668" s="95"/>
      <c r="Q668" s="93"/>
      <c r="R668" s="93"/>
      <c r="S668" s="93"/>
      <c r="T668" s="93"/>
      <c r="U668" s="93"/>
      <c r="V668" s="93"/>
      <c r="W668" s="93"/>
    </row>
    <row r="669" spans="1:23" ht="12.75" customHeight="1">
      <c r="A669" s="61"/>
      <c r="B669" s="97"/>
      <c r="C669" s="95"/>
      <c r="Q669" s="93"/>
      <c r="R669" s="93"/>
      <c r="S669" s="93"/>
      <c r="T669" s="93"/>
      <c r="U669" s="93"/>
      <c r="V669" s="93"/>
      <c r="W669" s="93"/>
    </row>
    <row r="670" spans="1:23" ht="12.75" customHeight="1">
      <c r="A670" s="61"/>
      <c r="B670" s="97"/>
      <c r="C670" s="95"/>
      <c r="Q670" s="93"/>
      <c r="R670" s="93"/>
      <c r="S670" s="93"/>
      <c r="T670" s="93"/>
      <c r="U670" s="93"/>
      <c r="V670" s="93"/>
      <c r="W670" s="93"/>
    </row>
    <row r="671" spans="1:23" ht="12.75" customHeight="1">
      <c r="A671" s="61"/>
      <c r="B671" s="97"/>
      <c r="C671" s="95"/>
      <c r="Q671" s="93"/>
      <c r="R671" s="93"/>
      <c r="S671" s="93"/>
      <c r="T671" s="93"/>
      <c r="U671" s="93"/>
      <c r="V671" s="93"/>
      <c r="W671" s="93"/>
    </row>
    <row r="672" spans="1:23" ht="12.75" customHeight="1">
      <c r="A672" s="61"/>
      <c r="B672" s="97"/>
      <c r="C672" s="95"/>
      <c r="Q672" s="93"/>
      <c r="R672" s="93"/>
      <c r="S672" s="93"/>
      <c r="T672" s="93"/>
      <c r="U672" s="93"/>
      <c r="V672" s="93"/>
      <c r="W672" s="93"/>
    </row>
    <row r="673" spans="1:23" ht="12.75" customHeight="1">
      <c r="A673" s="61"/>
      <c r="B673" s="97"/>
      <c r="C673" s="95"/>
      <c r="Q673" s="93"/>
      <c r="R673" s="93"/>
      <c r="S673" s="93"/>
      <c r="T673" s="93"/>
      <c r="U673" s="93"/>
      <c r="V673" s="93"/>
      <c r="W673" s="93"/>
    </row>
    <row r="674" spans="1:23" ht="12.75" customHeight="1">
      <c r="A674" s="61"/>
      <c r="B674" s="97"/>
      <c r="C674" s="95"/>
      <c r="Q674" s="93"/>
      <c r="R674" s="93"/>
      <c r="S674" s="93"/>
      <c r="T674" s="93"/>
      <c r="U674" s="93"/>
      <c r="V674" s="93"/>
      <c r="W674" s="93"/>
    </row>
    <row r="675" spans="1:23" ht="12.75" customHeight="1">
      <c r="A675" s="61"/>
      <c r="B675" s="97"/>
      <c r="C675" s="95"/>
      <c r="Q675" s="93"/>
      <c r="R675" s="93"/>
      <c r="S675" s="93"/>
      <c r="T675" s="93"/>
      <c r="U675" s="93"/>
      <c r="V675" s="93"/>
      <c r="W675" s="93"/>
    </row>
    <row r="676" spans="1:23" ht="12.75" customHeight="1">
      <c r="A676" s="61"/>
      <c r="B676" s="97"/>
      <c r="C676" s="95"/>
      <c r="Q676" s="93"/>
      <c r="R676" s="93"/>
      <c r="S676" s="93"/>
      <c r="T676" s="93"/>
      <c r="U676" s="93"/>
      <c r="V676" s="93"/>
      <c r="W676" s="93"/>
    </row>
    <row r="677" spans="1:23" ht="12.75" customHeight="1">
      <c r="A677" s="61"/>
      <c r="B677" s="97"/>
      <c r="C677" s="95"/>
      <c r="Q677" s="93"/>
      <c r="R677" s="93"/>
      <c r="S677" s="93"/>
      <c r="T677" s="93"/>
      <c r="U677" s="93"/>
      <c r="V677" s="93"/>
      <c r="W677" s="93"/>
    </row>
    <row r="678" spans="1:23" ht="12.75" customHeight="1">
      <c r="A678" s="61"/>
      <c r="B678" s="97"/>
      <c r="C678" s="95"/>
      <c r="Q678" s="93"/>
      <c r="R678" s="93"/>
      <c r="S678" s="93"/>
      <c r="T678" s="93"/>
      <c r="U678" s="93"/>
      <c r="V678" s="93"/>
      <c r="W678" s="93"/>
    </row>
    <row r="679" spans="1:23" ht="12.75" customHeight="1">
      <c r="A679" s="61"/>
      <c r="B679" s="97"/>
      <c r="C679" s="95"/>
      <c r="Q679" s="93"/>
      <c r="R679" s="93"/>
      <c r="S679" s="93"/>
      <c r="T679" s="93"/>
      <c r="U679" s="93"/>
      <c r="V679" s="93"/>
      <c r="W679" s="93"/>
    </row>
    <row r="680" spans="1:23" ht="12.75" customHeight="1">
      <c r="A680" s="61"/>
      <c r="B680" s="97"/>
      <c r="C680" s="95"/>
      <c r="Q680" s="93"/>
      <c r="R680" s="93"/>
      <c r="S680" s="93"/>
      <c r="T680" s="93"/>
      <c r="U680" s="93"/>
      <c r="V680" s="93"/>
      <c r="W680" s="93"/>
    </row>
    <row r="681" spans="1:23" ht="12.75" customHeight="1">
      <c r="A681" s="61"/>
      <c r="B681" s="97"/>
      <c r="C681" s="95"/>
      <c r="Q681" s="93"/>
      <c r="R681" s="93"/>
      <c r="S681" s="93"/>
      <c r="T681" s="93"/>
      <c r="U681" s="93"/>
      <c r="V681" s="93"/>
      <c r="W681" s="93"/>
    </row>
    <row r="682" spans="1:23" ht="12.75" customHeight="1">
      <c r="A682" s="61"/>
      <c r="B682" s="97"/>
      <c r="C682" s="95"/>
      <c r="Q682" s="93"/>
      <c r="R682" s="93"/>
      <c r="S682" s="93"/>
      <c r="T682" s="93"/>
      <c r="U682" s="93"/>
      <c r="V682" s="93"/>
      <c r="W682" s="93"/>
    </row>
    <row r="683" spans="1:23" ht="12.75" customHeight="1">
      <c r="A683" s="61"/>
      <c r="B683" s="97"/>
      <c r="C683" s="95"/>
      <c r="Q683" s="93"/>
      <c r="R683" s="93"/>
      <c r="S683" s="93"/>
      <c r="T683" s="93"/>
      <c r="U683" s="93"/>
      <c r="V683" s="93"/>
      <c r="W683" s="93"/>
    </row>
    <row r="684" spans="1:23" ht="12.75" customHeight="1">
      <c r="A684" s="61"/>
      <c r="B684" s="97"/>
      <c r="C684" s="95"/>
      <c r="Q684" s="93"/>
      <c r="R684" s="93"/>
      <c r="S684" s="93"/>
      <c r="T684" s="93"/>
      <c r="U684" s="93"/>
      <c r="V684" s="93"/>
      <c r="W684" s="93"/>
    </row>
    <row r="685" spans="1:23" ht="12.75" customHeight="1">
      <c r="A685" s="61"/>
      <c r="B685" s="97"/>
      <c r="C685" s="95"/>
      <c r="Q685" s="93"/>
      <c r="R685" s="93"/>
      <c r="S685" s="93"/>
      <c r="T685" s="93"/>
      <c r="U685" s="93"/>
      <c r="V685" s="93"/>
      <c r="W685" s="93"/>
    </row>
    <row r="686" spans="1:23" ht="12.75" customHeight="1">
      <c r="A686" s="61"/>
      <c r="B686" s="97"/>
      <c r="C686" s="95"/>
      <c r="Q686" s="93"/>
      <c r="R686" s="93"/>
      <c r="S686" s="93"/>
      <c r="T686" s="93"/>
      <c r="U686" s="93"/>
      <c r="V686" s="93"/>
      <c r="W686" s="93"/>
    </row>
    <row r="687" spans="1:23" ht="12.75" customHeight="1">
      <c r="A687" s="61"/>
      <c r="B687" s="97"/>
      <c r="C687" s="95"/>
      <c r="Q687" s="93"/>
      <c r="R687" s="93"/>
      <c r="S687" s="93"/>
      <c r="T687" s="93"/>
      <c r="U687" s="93"/>
      <c r="V687" s="93"/>
      <c r="W687" s="93"/>
    </row>
    <row r="688" spans="1:23" ht="12.75" customHeight="1">
      <c r="A688" s="61"/>
      <c r="B688" s="97"/>
      <c r="C688" s="95"/>
      <c r="Q688" s="93"/>
      <c r="R688" s="93"/>
      <c r="S688" s="93"/>
      <c r="T688" s="93"/>
      <c r="U688" s="93"/>
      <c r="V688" s="93"/>
      <c r="W688" s="93"/>
    </row>
    <row r="689" spans="1:23" ht="12.75" customHeight="1">
      <c r="A689" s="61"/>
      <c r="B689" s="97"/>
      <c r="C689" s="95"/>
      <c r="Q689" s="93"/>
      <c r="R689" s="93"/>
      <c r="S689" s="93"/>
      <c r="T689" s="93"/>
      <c r="U689" s="93"/>
      <c r="V689" s="93"/>
      <c r="W689" s="93"/>
    </row>
    <row r="690" spans="1:23" ht="12.75" customHeight="1">
      <c r="A690" s="61"/>
      <c r="B690" s="97"/>
      <c r="C690" s="95"/>
      <c r="Q690" s="93"/>
      <c r="R690" s="93"/>
      <c r="S690" s="93"/>
      <c r="T690" s="93"/>
      <c r="U690" s="93"/>
      <c r="V690" s="93"/>
      <c r="W690" s="93"/>
    </row>
    <row r="691" spans="1:23" ht="12.75" customHeight="1">
      <c r="A691" s="61"/>
      <c r="B691" s="97"/>
      <c r="C691" s="95"/>
      <c r="Q691" s="93"/>
      <c r="R691" s="93"/>
      <c r="S691" s="93"/>
      <c r="T691" s="93"/>
      <c r="U691" s="93"/>
      <c r="V691" s="93"/>
      <c r="W691" s="93"/>
    </row>
    <row r="692" spans="1:23" ht="12.75" customHeight="1">
      <c r="A692" s="61"/>
      <c r="B692" s="97"/>
      <c r="C692" s="95"/>
      <c r="Q692" s="93"/>
      <c r="R692" s="93"/>
      <c r="S692" s="93"/>
      <c r="T692" s="93"/>
      <c r="U692" s="93"/>
      <c r="V692" s="93"/>
      <c r="W692" s="93"/>
    </row>
    <row r="693" spans="1:23" ht="12.75" customHeight="1">
      <c r="A693" s="61"/>
      <c r="B693" s="97"/>
      <c r="C693" s="95"/>
      <c r="Q693" s="93"/>
      <c r="R693" s="93"/>
      <c r="S693" s="93"/>
      <c r="T693" s="93"/>
      <c r="U693" s="93"/>
      <c r="V693" s="93"/>
      <c r="W693" s="93"/>
    </row>
    <row r="694" spans="1:23" ht="12.75" customHeight="1">
      <c r="A694" s="61"/>
      <c r="B694" s="97"/>
      <c r="C694" s="95"/>
      <c r="Q694" s="93"/>
      <c r="R694" s="93"/>
      <c r="S694" s="93"/>
      <c r="T694" s="93"/>
      <c r="U694" s="93"/>
      <c r="V694" s="93"/>
      <c r="W694" s="93"/>
    </row>
    <row r="695" spans="1:23" ht="12.75" customHeight="1">
      <c r="A695" s="61"/>
      <c r="B695" s="97"/>
      <c r="C695" s="95"/>
      <c r="Q695" s="93"/>
      <c r="R695" s="93"/>
      <c r="S695" s="93"/>
      <c r="T695" s="93"/>
      <c r="U695" s="93"/>
      <c r="V695" s="93"/>
      <c r="W695" s="93"/>
    </row>
    <row r="696" spans="1:23" ht="12.75" customHeight="1">
      <c r="A696" s="61"/>
      <c r="B696" s="97"/>
      <c r="C696" s="95"/>
      <c r="Q696" s="93"/>
      <c r="R696" s="93"/>
      <c r="S696" s="93"/>
      <c r="T696" s="93"/>
      <c r="U696" s="93"/>
      <c r="V696" s="93"/>
      <c r="W696" s="93"/>
    </row>
    <row r="697" spans="1:23" ht="12.75" customHeight="1">
      <c r="A697" s="61"/>
      <c r="B697" s="97"/>
      <c r="C697" s="95"/>
      <c r="Q697" s="93"/>
      <c r="R697" s="93"/>
      <c r="S697" s="93"/>
      <c r="T697" s="93"/>
      <c r="U697" s="93"/>
      <c r="V697" s="93"/>
      <c r="W697" s="93"/>
    </row>
    <row r="698" spans="1:23" ht="12.75" customHeight="1">
      <c r="A698" s="61"/>
      <c r="B698" s="97"/>
      <c r="C698" s="95"/>
      <c r="Q698" s="93"/>
      <c r="R698" s="93"/>
      <c r="S698" s="93"/>
      <c r="T698" s="93"/>
      <c r="U698" s="93"/>
      <c r="V698" s="93"/>
      <c r="W698" s="93"/>
    </row>
    <row r="699" spans="1:23" ht="12.75" customHeight="1">
      <c r="A699" s="61"/>
      <c r="B699" s="97"/>
      <c r="C699" s="95"/>
      <c r="Q699" s="93"/>
      <c r="R699" s="93"/>
      <c r="S699" s="93"/>
      <c r="T699" s="93"/>
      <c r="U699" s="93"/>
      <c r="V699" s="93"/>
      <c r="W699" s="93"/>
    </row>
    <row r="700" spans="1:23" ht="12.75" customHeight="1">
      <c r="A700" s="61"/>
      <c r="B700" s="97"/>
      <c r="C700" s="95"/>
      <c r="Q700" s="93"/>
      <c r="R700" s="93"/>
      <c r="S700" s="93"/>
      <c r="T700" s="93"/>
      <c r="U700" s="93"/>
      <c r="V700" s="93"/>
      <c r="W700" s="93"/>
    </row>
    <row r="701" spans="1:23" ht="12.75" customHeight="1">
      <c r="A701" s="61"/>
      <c r="B701" s="97"/>
      <c r="C701" s="95"/>
      <c r="Q701" s="93"/>
      <c r="R701" s="93"/>
      <c r="S701" s="93"/>
      <c r="T701" s="93"/>
      <c r="U701" s="93"/>
      <c r="V701" s="93"/>
      <c r="W701" s="93"/>
    </row>
    <row r="702" spans="1:23" ht="12.75" customHeight="1">
      <c r="A702" s="61"/>
      <c r="B702" s="97"/>
      <c r="C702" s="95"/>
      <c r="Q702" s="93"/>
      <c r="R702" s="93"/>
      <c r="S702" s="93"/>
      <c r="T702" s="93"/>
      <c r="U702" s="93"/>
      <c r="V702" s="93"/>
      <c r="W702" s="93"/>
    </row>
    <row r="703" spans="1:23" ht="12.75" customHeight="1">
      <c r="A703" s="61"/>
      <c r="B703" s="97"/>
      <c r="C703" s="95"/>
      <c r="Q703" s="93"/>
      <c r="R703" s="93"/>
      <c r="S703" s="93"/>
      <c r="T703" s="93"/>
      <c r="U703" s="93"/>
      <c r="V703" s="93"/>
      <c r="W703" s="93"/>
    </row>
    <row r="704" spans="1:23" ht="12.75" customHeight="1">
      <c r="A704" s="61"/>
      <c r="B704" s="97"/>
      <c r="C704" s="95"/>
      <c r="Q704" s="93"/>
      <c r="R704" s="93"/>
      <c r="S704" s="93"/>
      <c r="T704" s="93"/>
      <c r="U704" s="93"/>
      <c r="V704" s="93"/>
      <c r="W704" s="93"/>
    </row>
    <row r="705" spans="1:23" ht="12.75" customHeight="1">
      <c r="A705" s="61"/>
      <c r="B705" s="97"/>
      <c r="C705" s="95"/>
      <c r="Q705" s="93"/>
      <c r="R705" s="93"/>
      <c r="S705" s="93"/>
      <c r="T705" s="93"/>
      <c r="U705" s="93"/>
      <c r="V705" s="93"/>
      <c r="W705" s="93"/>
    </row>
    <row r="706" spans="1:23" ht="12.75" customHeight="1">
      <c r="A706" s="61"/>
      <c r="B706" s="97"/>
      <c r="C706" s="95"/>
      <c r="Q706" s="93"/>
      <c r="R706" s="93"/>
      <c r="S706" s="93"/>
      <c r="T706" s="93"/>
      <c r="U706" s="93"/>
      <c r="V706" s="93"/>
      <c r="W706" s="93"/>
    </row>
    <row r="707" spans="1:23" ht="12.75" customHeight="1">
      <c r="A707" s="61"/>
      <c r="B707" s="97"/>
      <c r="C707" s="95"/>
      <c r="Q707" s="93"/>
      <c r="R707" s="93"/>
      <c r="S707" s="93"/>
      <c r="T707" s="93"/>
      <c r="U707" s="93"/>
      <c r="V707" s="93"/>
      <c r="W707" s="93"/>
    </row>
    <row r="708" spans="1:23" ht="12.75" customHeight="1">
      <c r="A708" s="61"/>
      <c r="B708" s="97"/>
      <c r="C708" s="95"/>
      <c r="Q708" s="93"/>
      <c r="R708" s="93"/>
      <c r="S708" s="93"/>
      <c r="T708" s="93"/>
      <c r="U708" s="93"/>
      <c r="V708" s="93"/>
      <c r="W708" s="93"/>
    </row>
    <row r="709" spans="1:23" ht="12.75" customHeight="1">
      <c r="A709" s="61"/>
      <c r="B709" s="97"/>
      <c r="C709" s="95"/>
      <c r="Q709" s="93"/>
      <c r="R709" s="93"/>
      <c r="S709" s="93"/>
      <c r="T709" s="93"/>
      <c r="U709" s="93"/>
      <c r="V709" s="93"/>
      <c r="W709" s="93"/>
    </row>
    <row r="710" spans="1:23" ht="12.75" customHeight="1">
      <c r="A710" s="61"/>
      <c r="B710" s="97"/>
      <c r="C710" s="95"/>
      <c r="Q710" s="93"/>
      <c r="R710" s="93"/>
      <c r="S710" s="93"/>
      <c r="T710" s="93"/>
      <c r="U710" s="93"/>
      <c r="V710" s="93"/>
      <c r="W710" s="93"/>
    </row>
    <row r="711" spans="1:23" ht="12.75" customHeight="1">
      <c r="A711" s="61"/>
      <c r="B711" s="97"/>
      <c r="C711" s="95"/>
      <c r="Q711" s="93"/>
      <c r="R711" s="93"/>
      <c r="S711" s="93"/>
      <c r="T711" s="93"/>
      <c r="U711" s="93"/>
      <c r="V711" s="93"/>
      <c r="W711" s="93"/>
    </row>
    <row r="712" spans="1:23" ht="12.75" customHeight="1">
      <c r="A712" s="61"/>
      <c r="B712" s="97"/>
      <c r="C712" s="95"/>
      <c r="Q712" s="93"/>
      <c r="R712" s="93"/>
      <c r="S712" s="93"/>
      <c r="T712" s="93"/>
      <c r="U712" s="93"/>
      <c r="V712" s="93"/>
      <c r="W712" s="93"/>
    </row>
    <row r="713" spans="1:23" ht="12.75" customHeight="1">
      <c r="A713" s="61"/>
      <c r="B713" s="97"/>
      <c r="C713" s="95"/>
      <c r="Q713" s="93"/>
      <c r="R713" s="93"/>
      <c r="S713" s="93"/>
      <c r="T713" s="93"/>
      <c r="U713" s="93"/>
      <c r="V713" s="93"/>
      <c r="W713" s="93"/>
    </row>
    <row r="714" spans="1:23" ht="12.75" customHeight="1">
      <c r="A714" s="61"/>
      <c r="B714" s="97"/>
      <c r="C714" s="95"/>
      <c r="Q714" s="93"/>
      <c r="R714" s="93"/>
      <c r="S714" s="93"/>
      <c r="T714" s="93"/>
      <c r="U714" s="93"/>
      <c r="V714" s="93"/>
      <c r="W714" s="93"/>
    </row>
    <row r="715" spans="1:23" ht="12.75" customHeight="1">
      <c r="A715" s="61"/>
      <c r="B715" s="97"/>
      <c r="C715" s="95"/>
      <c r="Q715" s="93"/>
      <c r="R715" s="93"/>
      <c r="S715" s="93"/>
      <c r="T715" s="93"/>
      <c r="U715" s="93"/>
      <c r="V715" s="93"/>
      <c r="W715" s="93"/>
    </row>
    <row r="716" spans="1:23" ht="12.75" customHeight="1">
      <c r="A716" s="61"/>
      <c r="B716" s="97"/>
      <c r="C716" s="95"/>
      <c r="Q716" s="93"/>
      <c r="R716" s="93"/>
      <c r="S716" s="93"/>
      <c r="T716" s="93"/>
      <c r="U716" s="93"/>
      <c r="V716" s="93"/>
      <c r="W716" s="93"/>
    </row>
    <row r="717" spans="1:23" ht="12.75" customHeight="1">
      <c r="A717" s="61"/>
      <c r="B717" s="97"/>
      <c r="C717" s="95"/>
      <c r="Q717" s="93"/>
      <c r="R717" s="93"/>
      <c r="S717" s="93"/>
      <c r="T717" s="93"/>
      <c r="U717" s="93"/>
      <c r="V717" s="93"/>
      <c r="W717" s="93"/>
    </row>
    <row r="718" spans="1:23" ht="12.75" customHeight="1">
      <c r="A718" s="61"/>
      <c r="B718" s="97"/>
      <c r="C718" s="95"/>
      <c r="Q718" s="93"/>
      <c r="R718" s="93"/>
      <c r="S718" s="93"/>
      <c r="T718" s="93"/>
      <c r="U718" s="93"/>
      <c r="V718" s="93"/>
      <c r="W718" s="93"/>
    </row>
    <row r="719" spans="1:23" ht="12.75" customHeight="1">
      <c r="A719" s="61"/>
      <c r="B719" s="97"/>
      <c r="C719" s="95"/>
      <c r="Q719" s="93"/>
      <c r="R719" s="93"/>
      <c r="S719" s="93"/>
      <c r="T719" s="93"/>
      <c r="U719" s="93"/>
      <c r="V719" s="93"/>
      <c r="W719" s="93"/>
    </row>
    <row r="720" spans="1:23" ht="12.75" customHeight="1">
      <c r="A720" s="61"/>
      <c r="B720" s="97"/>
      <c r="C720" s="95"/>
      <c r="Q720" s="93"/>
      <c r="R720" s="93"/>
      <c r="S720" s="93"/>
      <c r="T720" s="93"/>
      <c r="U720" s="93"/>
      <c r="V720" s="93"/>
      <c r="W720" s="93"/>
    </row>
    <row r="721" spans="1:23" ht="12.75" customHeight="1">
      <c r="A721" s="61"/>
      <c r="B721" s="97"/>
      <c r="C721" s="95"/>
      <c r="Q721" s="93"/>
      <c r="R721" s="93"/>
      <c r="S721" s="93"/>
      <c r="T721" s="93"/>
      <c r="U721" s="93"/>
      <c r="V721" s="93"/>
      <c r="W721" s="93"/>
    </row>
    <row r="722" spans="1:23" ht="12.75" customHeight="1">
      <c r="A722" s="61"/>
      <c r="B722" s="97"/>
      <c r="C722" s="95"/>
      <c r="Q722" s="93"/>
      <c r="R722" s="93"/>
      <c r="S722" s="93"/>
      <c r="T722" s="93"/>
      <c r="U722" s="93"/>
      <c r="V722" s="93"/>
      <c r="W722" s="93"/>
    </row>
    <row r="723" spans="1:23" ht="12.75" customHeight="1">
      <c r="A723" s="61"/>
      <c r="B723" s="97"/>
      <c r="C723" s="95"/>
      <c r="Q723" s="93"/>
      <c r="R723" s="93"/>
      <c r="S723" s="93"/>
      <c r="T723" s="93"/>
      <c r="U723" s="93"/>
      <c r="V723" s="93"/>
      <c r="W723" s="93"/>
    </row>
    <row r="724" spans="1:23" ht="12.75" customHeight="1">
      <c r="A724" s="61"/>
      <c r="B724" s="97"/>
      <c r="C724" s="95"/>
      <c r="Q724" s="93"/>
      <c r="R724" s="93"/>
      <c r="S724" s="93"/>
      <c r="T724" s="93"/>
      <c r="U724" s="93"/>
      <c r="V724" s="93"/>
      <c r="W724" s="93"/>
    </row>
    <row r="725" spans="1:23" ht="12.75" customHeight="1">
      <c r="A725" s="61"/>
      <c r="B725" s="97"/>
      <c r="C725" s="95"/>
      <c r="Q725" s="93"/>
      <c r="R725" s="93"/>
      <c r="S725" s="93"/>
      <c r="T725" s="93"/>
      <c r="U725" s="93"/>
      <c r="V725" s="93"/>
      <c r="W725" s="93"/>
    </row>
    <row r="726" spans="1:23" ht="12.75" customHeight="1">
      <c r="A726" s="61"/>
      <c r="B726" s="97"/>
      <c r="C726" s="95"/>
      <c r="Q726" s="93"/>
      <c r="R726" s="93"/>
      <c r="S726" s="93"/>
      <c r="T726" s="93"/>
      <c r="U726" s="93"/>
      <c r="V726" s="93"/>
      <c r="W726" s="93"/>
    </row>
    <row r="727" spans="1:23" ht="12.75" customHeight="1">
      <c r="A727" s="61"/>
      <c r="B727" s="97"/>
      <c r="C727" s="95"/>
      <c r="Q727" s="93"/>
      <c r="R727" s="93"/>
      <c r="S727" s="93"/>
      <c r="T727" s="93"/>
      <c r="U727" s="93"/>
      <c r="V727" s="93"/>
      <c r="W727" s="93"/>
    </row>
    <row r="728" spans="1:23" ht="12.75" customHeight="1">
      <c r="A728" s="61"/>
      <c r="B728" s="97"/>
      <c r="C728" s="95"/>
      <c r="Q728" s="93"/>
      <c r="R728" s="93"/>
      <c r="S728" s="93"/>
      <c r="T728" s="93"/>
      <c r="U728" s="93"/>
      <c r="V728" s="93"/>
      <c r="W728" s="93"/>
    </row>
    <row r="729" spans="1:23" ht="12.75" customHeight="1">
      <c r="A729" s="61"/>
      <c r="B729" s="97"/>
      <c r="C729" s="95"/>
      <c r="Q729" s="93"/>
      <c r="R729" s="93"/>
      <c r="S729" s="93"/>
      <c r="T729" s="93"/>
      <c r="U729" s="93"/>
      <c r="V729" s="93"/>
      <c r="W729" s="93"/>
    </row>
    <row r="730" spans="1:23" ht="12.75" customHeight="1">
      <c r="A730" s="61"/>
      <c r="B730" s="97"/>
      <c r="C730" s="95"/>
      <c r="Q730" s="93"/>
      <c r="R730" s="93"/>
      <c r="S730" s="93"/>
      <c r="T730" s="93"/>
      <c r="U730" s="93"/>
      <c r="V730" s="93"/>
      <c r="W730" s="93"/>
    </row>
    <row r="731" spans="1:23" ht="12.75" customHeight="1">
      <c r="A731" s="61"/>
      <c r="B731" s="97"/>
      <c r="C731" s="95"/>
      <c r="Q731" s="93"/>
      <c r="R731" s="93"/>
      <c r="S731" s="93"/>
      <c r="T731" s="93"/>
      <c r="U731" s="93"/>
      <c r="V731" s="93"/>
      <c r="W731" s="93"/>
    </row>
    <row r="732" spans="1:23" ht="12.75" customHeight="1">
      <c r="A732" s="61"/>
      <c r="B732" s="97"/>
      <c r="C732" s="95"/>
      <c r="Q732" s="93"/>
      <c r="R732" s="93"/>
      <c r="S732" s="93"/>
      <c r="T732" s="93"/>
      <c r="U732" s="93"/>
      <c r="V732" s="93"/>
      <c r="W732" s="93"/>
    </row>
    <row r="733" spans="1:23" ht="12.75" customHeight="1">
      <c r="A733" s="61"/>
      <c r="B733" s="97"/>
      <c r="C733" s="95"/>
      <c r="Q733" s="93"/>
      <c r="R733" s="93"/>
      <c r="S733" s="93"/>
      <c r="T733" s="93"/>
      <c r="U733" s="93"/>
      <c r="V733" s="93"/>
      <c r="W733" s="93"/>
    </row>
    <row r="734" spans="1:23" ht="12.75" customHeight="1">
      <c r="A734" s="61"/>
      <c r="B734" s="97"/>
      <c r="C734" s="95"/>
      <c r="Q734" s="93"/>
      <c r="R734" s="93"/>
      <c r="S734" s="93"/>
      <c r="T734" s="93"/>
      <c r="U734" s="93"/>
      <c r="V734" s="93"/>
      <c r="W734" s="93"/>
    </row>
    <row r="735" spans="1:23" ht="12.75" customHeight="1">
      <c r="A735" s="61"/>
      <c r="B735" s="97"/>
      <c r="C735" s="95"/>
      <c r="Q735" s="93"/>
      <c r="R735" s="93"/>
      <c r="S735" s="93"/>
      <c r="T735" s="93"/>
      <c r="U735" s="93"/>
      <c r="V735" s="93"/>
      <c r="W735" s="93"/>
    </row>
    <row r="736" spans="1:23" ht="12.75" customHeight="1">
      <c r="A736" s="61"/>
      <c r="B736" s="97"/>
      <c r="C736" s="95"/>
      <c r="Q736" s="93"/>
      <c r="R736" s="93"/>
      <c r="S736" s="93"/>
      <c r="T736" s="93"/>
      <c r="U736" s="93"/>
      <c r="V736" s="93"/>
      <c r="W736" s="93"/>
    </row>
    <row r="737" spans="1:23" ht="12.75" customHeight="1">
      <c r="A737" s="61"/>
      <c r="B737" s="97"/>
      <c r="C737" s="95"/>
      <c r="Q737" s="93"/>
      <c r="R737" s="93"/>
      <c r="S737" s="93"/>
      <c r="T737" s="93"/>
      <c r="U737" s="93"/>
      <c r="V737" s="93"/>
      <c r="W737" s="93"/>
    </row>
    <row r="738" spans="1:23" ht="12.75" customHeight="1">
      <c r="A738" s="61"/>
      <c r="B738" s="97"/>
      <c r="C738" s="95"/>
      <c r="Q738" s="93"/>
      <c r="R738" s="93"/>
      <c r="S738" s="93"/>
      <c r="T738" s="93"/>
      <c r="U738" s="93"/>
      <c r="V738" s="93"/>
      <c r="W738" s="93"/>
    </row>
    <row r="739" spans="1:23" ht="12.75" customHeight="1">
      <c r="A739" s="61"/>
      <c r="B739" s="97"/>
      <c r="C739" s="95"/>
      <c r="Q739" s="93"/>
      <c r="R739" s="93"/>
      <c r="S739" s="93"/>
      <c r="T739" s="93"/>
      <c r="U739" s="93"/>
      <c r="V739" s="93"/>
      <c r="W739" s="93"/>
    </row>
    <row r="740" spans="1:23" ht="12.75" customHeight="1">
      <c r="A740" s="61"/>
      <c r="B740" s="97"/>
      <c r="C740" s="95"/>
      <c r="Q740" s="93"/>
      <c r="R740" s="93"/>
      <c r="S740" s="93"/>
      <c r="T740" s="93"/>
      <c r="U740" s="93"/>
      <c r="V740" s="93"/>
      <c r="W740" s="93"/>
    </row>
    <row r="741" spans="1:23" ht="12.75" customHeight="1">
      <c r="A741" s="61"/>
      <c r="B741" s="97"/>
      <c r="C741" s="95"/>
      <c r="Q741" s="93"/>
      <c r="R741" s="93"/>
      <c r="S741" s="93"/>
      <c r="T741" s="93"/>
      <c r="U741" s="93"/>
      <c r="V741" s="93"/>
      <c r="W741" s="93"/>
    </row>
    <row r="742" spans="1:23" ht="12.75" customHeight="1">
      <c r="A742" s="61"/>
      <c r="B742" s="97"/>
      <c r="C742" s="95"/>
      <c r="Q742" s="93"/>
      <c r="R742" s="93"/>
      <c r="S742" s="93"/>
      <c r="T742" s="93"/>
      <c r="U742" s="93"/>
      <c r="V742" s="93"/>
      <c r="W742" s="93"/>
    </row>
    <row r="743" spans="1:23" ht="12.75" customHeight="1">
      <c r="A743" s="61"/>
      <c r="B743" s="97"/>
      <c r="C743" s="95"/>
      <c r="Q743" s="93"/>
      <c r="R743" s="93"/>
      <c r="S743" s="93"/>
      <c r="T743" s="93"/>
      <c r="U743" s="93"/>
      <c r="V743" s="93"/>
      <c r="W743" s="93"/>
    </row>
    <row r="744" spans="1:23" ht="12.75" customHeight="1">
      <c r="A744" s="61"/>
      <c r="B744" s="97"/>
      <c r="C744" s="95"/>
      <c r="Q744" s="93"/>
      <c r="R744" s="93"/>
      <c r="S744" s="93"/>
      <c r="T744" s="93"/>
      <c r="U744" s="93"/>
      <c r="V744" s="93"/>
      <c r="W744" s="93"/>
    </row>
    <row r="745" spans="1:23" ht="12.75" customHeight="1">
      <c r="A745" s="61"/>
      <c r="B745" s="97"/>
      <c r="C745" s="95"/>
      <c r="Q745" s="93"/>
      <c r="R745" s="93"/>
      <c r="S745" s="93"/>
      <c r="T745" s="93"/>
      <c r="U745" s="93"/>
      <c r="V745" s="93"/>
      <c r="W745" s="93"/>
    </row>
    <row r="746" spans="1:23" ht="12.75" customHeight="1">
      <c r="A746" s="61"/>
      <c r="B746" s="97"/>
      <c r="C746" s="95"/>
      <c r="Q746" s="93"/>
      <c r="R746" s="93"/>
      <c r="S746" s="93"/>
      <c r="T746" s="93"/>
      <c r="U746" s="93"/>
      <c r="V746" s="93"/>
      <c r="W746" s="93"/>
    </row>
    <row r="747" spans="1:23" ht="12.75" customHeight="1">
      <c r="A747" s="61"/>
      <c r="B747" s="97"/>
      <c r="C747" s="95"/>
      <c r="Q747" s="93"/>
      <c r="R747" s="93"/>
      <c r="S747" s="93"/>
      <c r="T747" s="93"/>
      <c r="U747" s="93"/>
      <c r="V747" s="93"/>
      <c r="W747" s="93"/>
    </row>
    <row r="748" spans="1:23" ht="12.75" customHeight="1">
      <c r="A748" s="61"/>
      <c r="B748" s="97"/>
      <c r="C748" s="95"/>
      <c r="Q748" s="93"/>
      <c r="R748" s="93"/>
      <c r="S748" s="93"/>
      <c r="T748" s="93"/>
      <c r="U748" s="93"/>
      <c r="V748" s="93"/>
      <c r="W748" s="93"/>
    </row>
    <row r="749" spans="1:23" ht="12.75" customHeight="1">
      <c r="A749" s="61"/>
      <c r="B749" s="97"/>
      <c r="C749" s="95"/>
      <c r="Q749" s="93"/>
      <c r="R749" s="93"/>
      <c r="S749" s="93"/>
      <c r="T749" s="93"/>
      <c r="U749" s="93"/>
      <c r="V749" s="93"/>
      <c r="W749" s="93"/>
    </row>
    <row r="750" spans="1:23" ht="12.75" customHeight="1">
      <c r="A750" s="61"/>
      <c r="B750" s="97"/>
      <c r="C750" s="95"/>
      <c r="Q750" s="93"/>
      <c r="R750" s="93"/>
      <c r="S750" s="93"/>
      <c r="T750" s="93"/>
      <c r="U750" s="93"/>
      <c r="V750" s="93"/>
      <c r="W750" s="93"/>
    </row>
    <row r="751" spans="1:23" ht="12.75" customHeight="1">
      <c r="A751" s="61"/>
      <c r="B751" s="97"/>
      <c r="C751" s="95"/>
      <c r="Q751" s="93"/>
      <c r="R751" s="93"/>
      <c r="S751" s="93"/>
      <c r="T751" s="93"/>
      <c r="U751" s="93"/>
      <c r="V751" s="93"/>
      <c r="W751" s="93"/>
    </row>
    <row r="752" spans="1:23" ht="12.75" customHeight="1">
      <c r="A752" s="61"/>
      <c r="B752" s="97"/>
      <c r="C752" s="95"/>
      <c r="Q752" s="93"/>
      <c r="R752" s="93"/>
      <c r="S752" s="93"/>
      <c r="T752" s="93"/>
      <c r="U752" s="93"/>
      <c r="V752" s="93"/>
      <c r="W752" s="93"/>
    </row>
    <row r="753" spans="1:23" ht="12.75" customHeight="1">
      <c r="A753" s="61"/>
      <c r="B753" s="97"/>
      <c r="C753" s="95"/>
      <c r="Q753" s="93"/>
      <c r="R753" s="93"/>
      <c r="S753" s="93"/>
      <c r="T753" s="93"/>
      <c r="U753" s="93"/>
      <c r="V753" s="93"/>
      <c r="W753" s="93"/>
    </row>
    <row r="754" spans="1:23" ht="12.75" customHeight="1">
      <c r="A754" s="61"/>
      <c r="B754" s="97"/>
      <c r="C754" s="95"/>
      <c r="Q754" s="93"/>
      <c r="R754" s="93"/>
      <c r="S754" s="93"/>
      <c r="T754" s="93"/>
      <c r="U754" s="93"/>
      <c r="V754" s="93"/>
      <c r="W754" s="93"/>
    </row>
    <row r="755" spans="1:23" ht="12.75" customHeight="1">
      <c r="A755" s="61"/>
      <c r="B755" s="97"/>
      <c r="C755" s="95"/>
      <c r="Q755" s="93"/>
      <c r="R755" s="93"/>
      <c r="S755" s="93"/>
      <c r="T755" s="93"/>
      <c r="U755" s="93"/>
      <c r="V755" s="93"/>
      <c r="W755" s="93"/>
    </row>
  </sheetData>
  <autoFilter ref="A10:W51" xr:uid="{00000000-0009-0000-0000-000007000000}"/>
  <customSheetViews>
    <customSheetView guid="{75DD7674-E7DE-4BB1-A36D-76AA33452CB3}" scale="60" showAutoFilter="1" hiddenRows="1" hiddenColumns="1">
      <selection activeCell="C78" sqref="C78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70" xr:uid="{00000000-0000-0000-0000-000000000000}">
        <sortState ref="A12:W70">
          <sortCondition ref="A10:A87"/>
        </sortState>
      </autoFilter>
    </customSheetView>
    <customSheetView guid="{AEDE1BDB-8710-4CDA-8488-31F49D423ACE}" scale="60" filter="1" showAutoFilter="1" hiddenRows="1" hiddenColumns="1">
      <pane xSplit="3" ySplit="83" topLeftCell="S138" activePane="bottomRight" state="frozenSplit"/>
      <selection pane="bottomRight" activeCell="S153" sqref="S153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84" xr:uid="{00000000-0000-0000-0000-000000000000}">
        <filterColumn colId="18">
          <filters>
            <filter val="Inviable Sanitariamente"/>
          </filters>
        </filterColumn>
      </autoFilter>
    </customSheetView>
    <customSheetView guid="{FCC3B493-4306-43B2-9C73-76324485DD47}" scale="60" showAutoFilter="1" hiddenRows="1" hiddenColumns="1">
      <pane xSplit="4" ySplit="16" topLeftCell="E17" activePane="bottomRight" state="frozen"/>
      <selection pane="bottomRight" activeCell="A11" sqref="A11:A70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XFD70" xr:uid="{00000000-0000-0000-0000-000000000000}"/>
    </customSheetView>
    <customSheetView guid="{45C8AF51-29EC-46A5-AB7F-1F0634E55D82}" scale="60" showAutoFilter="1" hiddenRows="1" hiddenColumns="1" topLeftCell="A85">
      <pane ySplit="13.72" topLeftCell="A532"/>
      <selection activeCell="A101" sqref="A101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0:W70" xr:uid="{00000000-0000-0000-0000-000000000000}">
        <sortState ref="A12:W70">
          <sortCondition ref="A10:A87"/>
        </sortState>
      </autoFilter>
    </customSheetView>
  </customSheetViews>
  <mergeCells count="20">
    <mergeCell ref="H5:J6"/>
    <mergeCell ref="K5:M6"/>
    <mergeCell ref="N5:P6"/>
    <mergeCell ref="Q5:R6"/>
    <mergeCell ref="S5:S6"/>
    <mergeCell ref="B1:D1"/>
    <mergeCell ref="B2:D2"/>
    <mergeCell ref="B3:D3"/>
    <mergeCell ref="E5:G6"/>
    <mergeCell ref="B5:C6"/>
    <mergeCell ref="C55:S56"/>
    <mergeCell ref="C9:C10"/>
    <mergeCell ref="A9:A10"/>
    <mergeCell ref="B9:B10"/>
    <mergeCell ref="D9:D10"/>
    <mergeCell ref="S9:S10"/>
    <mergeCell ref="E9:P9"/>
    <mergeCell ref="R9:R10"/>
    <mergeCell ref="Q9:Q10"/>
    <mergeCell ref="E11:O11"/>
  </mergeCells>
  <conditionalFormatting sqref="Q11 E37:E38">
    <cfRule type="containsBlanks" dxfId="929" priority="263" stopIfTrue="1">
      <formula>LEN(TRIM(E11))=0</formula>
    </cfRule>
    <cfRule type="cellIs" dxfId="928" priority="1391" stopIfTrue="1" operator="between">
      <formula>80.1</formula>
      <formula>100</formula>
    </cfRule>
    <cfRule type="cellIs" dxfId="927" priority="1392" stopIfTrue="1" operator="between">
      <formula>35.1</formula>
      <formula>80</formula>
    </cfRule>
    <cfRule type="cellIs" dxfId="926" priority="1393" stopIfTrue="1" operator="between">
      <formula>14.1</formula>
      <formula>35</formula>
    </cfRule>
    <cfRule type="cellIs" dxfId="925" priority="1394" stopIfTrue="1" operator="between">
      <formula>5.1</formula>
      <formula>14</formula>
    </cfRule>
    <cfRule type="cellIs" dxfId="924" priority="1395" stopIfTrue="1" operator="between">
      <formula>0</formula>
      <formula>5</formula>
    </cfRule>
    <cfRule type="containsBlanks" dxfId="923" priority="1396" stopIfTrue="1">
      <formula>LEN(TRIM(E11))=0</formula>
    </cfRule>
  </conditionalFormatting>
  <conditionalFormatting sqref="R37:R38 R45:R47">
    <cfRule type="cellIs" dxfId="909" priority="657" stopIfTrue="1" operator="equal">
      <formula>"NO"</formula>
    </cfRule>
  </conditionalFormatting>
  <conditionalFormatting sqref="S11">
    <cfRule type="containsText" dxfId="908" priority="282" stopIfTrue="1" operator="containsText" text="SIN RIESGO">
      <formula>NOT(ISERROR(SEARCH("SIN RIESGO",S11)))</formula>
    </cfRule>
    <cfRule type="cellIs" dxfId="907" priority="452" stopIfTrue="1" operator="equal">
      <formula>"INVIABLE SANITARIAMENTE"</formula>
    </cfRule>
  </conditionalFormatting>
  <conditionalFormatting sqref="S11">
    <cfRule type="containsText" dxfId="906" priority="237" stopIfTrue="1" operator="containsText" text="INVIABLE SANITARIAMENTE">
      <formula>NOT(ISERROR(SEARCH("INVIABLE SANITARIAMENTE",S11)))</formula>
    </cfRule>
    <cfRule type="containsText" dxfId="905" priority="238" stopIfTrue="1" operator="containsText" text="ALTO">
      <formula>NOT(ISERROR(SEARCH("ALTO",S11)))</formula>
    </cfRule>
    <cfRule type="containsText" dxfId="904" priority="239" stopIfTrue="1" operator="containsText" text="MEDIO">
      <formula>NOT(ISERROR(SEARCH("MEDIO",S11)))</formula>
    </cfRule>
    <cfRule type="containsText" dxfId="903" priority="240" stopIfTrue="1" operator="containsText" text="BAJO">
      <formula>NOT(ISERROR(SEARCH("BAJO",S11)))</formula>
    </cfRule>
  </conditionalFormatting>
  <conditionalFormatting sqref="R11:R12">
    <cfRule type="cellIs" dxfId="899" priority="235" stopIfTrue="1" operator="equal">
      <formula>"NO"</formula>
    </cfRule>
  </conditionalFormatting>
  <conditionalFormatting sqref="S12">
    <cfRule type="cellIs" dxfId="898" priority="234" stopIfTrue="1" operator="equal">
      <formula>"INVIABLE SANITARIAMENTE"</formula>
    </cfRule>
  </conditionalFormatting>
  <conditionalFormatting sqref="E12">
    <cfRule type="containsBlanks" dxfId="897" priority="227" stopIfTrue="1">
      <formula>LEN(TRIM(E12))=0</formula>
    </cfRule>
    <cfRule type="cellIs" dxfId="896" priority="228" stopIfTrue="1" operator="between">
      <formula>80.1</formula>
      <formula>100</formula>
    </cfRule>
    <cfRule type="cellIs" dxfId="895" priority="229" stopIfTrue="1" operator="between">
      <formula>35.1</formula>
      <formula>80</formula>
    </cfRule>
    <cfRule type="cellIs" dxfId="894" priority="230" stopIfTrue="1" operator="between">
      <formula>14.1</formula>
      <formula>35</formula>
    </cfRule>
    <cfRule type="cellIs" dxfId="893" priority="231" stopIfTrue="1" operator="between">
      <formula>5.1</formula>
      <formula>14</formula>
    </cfRule>
    <cfRule type="cellIs" dxfId="892" priority="232" stopIfTrue="1" operator="between">
      <formula>0</formula>
      <formula>5</formula>
    </cfRule>
    <cfRule type="containsBlanks" dxfId="891" priority="233" stopIfTrue="1">
      <formula>LEN(TRIM(E12))=0</formula>
    </cfRule>
  </conditionalFormatting>
  <conditionalFormatting sqref="S12">
    <cfRule type="containsText" dxfId="890" priority="222" stopIfTrue="1" operator="containsText" text="INVIABLE SANITARIAMENTE">
      <formula>NOT(ISERROR(SEARCH("INVIABLE SANITARIAMENTE",S12)))</formula>
    </cfRule>
    <cfRule type="containsText" dxfId="889" priority="223" stopIfTrue="1" operator="containsText" text="ALTO">
      <formula>NOT(ISERROR(SEARCH("ALTO",S12)))</formula>
    </cfRule>
    <cfRule type="containsText" dxfId="888" priority="224" stopIfTrue="1" operator="containsText" text="MEDIO">
      <formula>NOT(ISERROR(SEARCH("MEDIO",S12)))</formula>
    </cfRule>
    <cfRule type="containsText" dxfId="887" priority="225" stopIfTrue="1" operator="containsText" text="BAJO">
      <formula>NOT(ISERROR(SEARCH("BAJO",S12)))</formula>
    </cfRule>
    <cfRule type="containsText" dxfId="886" priority="226" stopIfTrue="1" operator="containsText" text="SIN RIESGO">
      <formula>NOT(ISERROR(SEARCH("SIN RIESGO",S12)))</formula>
    </cfRule>
  </conditionalFormatting>
  <conditionalFormatting sqref="S12">
    <cfRule type="containsText" dxfId="885" priority="221" stopIfTrue="1" operator="containsText" text="SIN RIESGO">
      <formula>NOT(ISERROR(SEARCH("SIN RIESGO",S12)))</formula>
    </cfRule>
  </conditionalFormatting>
  <conditionalFormatting sqref="R13">
    <cfRule type="cellIs" dxfId="884" priority="220" stopIfTrue="1" operator="equal">
      <formula>"NO"</formula>
    </cfRule>
  </conditionalFormatting>
  <conditionalFormatting sqref="E13">
    <cfRule type="containsBlanks" dxfId="882" priority="212" stopIfTrue="1">
      <formula>LEN(TRIM(E13))=0</formula>
    </cfRule>
    <cfRule type="cellIs" dxfId="881" priority="213" stopIfTrue="1" operator="between">
      <formula>80.1</formula>
      <formula>100</formula>
    </cfRule>
    <cfRule type="cellIs" dxfId="880" priority="214" stopIfTrue="1" operator="between">
      <formula>35.1</formula>
      <formula>80</formula>
    </cfRule>
    <cfRule type="cellIs" dxfId="879" priority="215" stopIfTrue="1" operator="between">
      <formula>14.1</formula>
      <formula>35</formula>
    </cfRule>
    <cfRule type="cellIs" dxfId="878" priority="216" stopIfTrue="1" operator="between">
      <formula>5.1</formula>
      <formula>14</formula>
    </cfRule>
    <cfRule type="cellIs" dxfId="877" priority="217" stopIfTrue="1" operator="between">
      <formula>0</formula>
      <formula>5</formula>
    </cfRule>
    <cfRule type="containsBlanks" dxfId="876" priority="218" stopIfTrue="1">
      <formula>LEN(TRIM(E13))=0</formula>
    </cfRule>
  </conditionalFormatting>
  <conditionalFormatting sqref="R14">
    <cfRule type="cellIs" dxfId="869" priority="205" stopIfTrue="1" operator="equal">
      <formula>"NO"</formula>
    </cfRule>
  </conditionalFormatting>
  <conditionalFormatting sqref="E14">
    <cfRule type="containsBlanks" dxfId="867" priority="197" stopIfTrue="1">
      <formula>LEN(TRIM(E14))=0</formula>
    </cfRule>
    <cfRule type="cellIs" dxfId="866" priority="198" stopIfTrue="1" operator="between">
      <formula>80.1</formula>
      <formula>100</formula>
    </cfRule>
    <cfRule type="cellIs" dxfId="865" priority="199" stopIfTrue="1" operator="between">
      <formula>35.1</formula>
      <formula>80</formula>
    </cfRule>
    <cfRule type="cellIs" dxfId="864" priority="200" stopIfTrue="1" operator="between">
      <formula>14.1</formula>
      <formula>35</formula>
    </cfRule>
    <cfRule type="cellIs" dxfId="863" priority="201" stopIfTrue="1" operator="between">
      <formula>5.1</formula>
      <formula>14</formula>
    </cfRule>
    <cfRule type="cellIs" dxfId="862" priority="202" stopIfTrue="1" operator="between">
      <formula>0</formula>
      <formula>5</formula>
    </cfRule>
    <cfRule type="containsBlanks" dxfId="861" priority="203" stopIfTrue="1">
      <formula>LEN(TRIM(E14))=0</formula>
    </cfRule>
  </conditionalFormatting>
  <conditionalFormatting sqref="R15">
    <cfRule type="cellIs" dxfId="854" priority="190" stopIfTrue="1" operator="equal">
      <formula>"NO"</formula>
    </cfRule>
  </conditionalFormatting>
  <conditionalFormatting sqref="E15">
    <cfRule type="containsBlanks" dxfId="852" priority="182" stopIfTrue="1">
      <formula>LEN(TRIM(E15))=0</formula>
    </cfRule>
    <cfRule type="cellIs" dxfId="851" priority="183" stopIfTrue="1" operator="between">
      <formula>80.1</formula>
      <formula>100</formula>
    </cfRule>
    <cfRule type="cellIs" dxfId="850" priority="184" stopIfTrue="1" operator="between">
      <formula>35.1</formula>
      <formula>80</formula>
    </cfRule>
    <cfRule type="cellIs" dxfId="849" priority="185" stopIfTrue="1" operator="between">
      <formula>14.1</formula>
      <formula>35</formula>
    </cfRule>
    <cfRule type="cellIs" dxfId="848" priority="186" stopIfTrue="1" operator="between">
      <formula>5.1</formula>
      <formula>14</formula>
    </cfRule>
    <cfRule type="cellIs" dxfId="847" priority="187" stopIfTrue="1" operator="between">
      <formula>0</formula>
      <formula>5</formula>
    </cfRule>
    <cfRule type="containsBlanks" dxfId="846" priority="188" stopIfTrue="1">
      <formula>LEN(TRIM(E15))=0</formula>
    </cfRule>
  </conditionalFormatting>
  <conditionalFormatting sqref="R16">
    <cfRule type="cellIs" dxfId="839" priority="175" stopIfTrue="1" operator="equal">
      <formula>"NO"</formula>
    </cfRule>
  </conditionalFormatting>
  <conditionalFormatting sqref="E16">
    <cfRule type="containsBlanks" dxfId="837" priority="167" stopIfTrue="1">
      <formula>LEN(TRIM(E16))=0</formula>
    </cfRule>
    <cfRule type="cellIs" dxfId="836" priority="168" stopIfTrue="1" operator="between">
      <formula>80.1</formula>
      <formula>100</formula>
    </cfRule>
    <cfRule type="cellIs" dxfId="835" priority="169" stopIfTrue="1" operator="between">
      <formula>35.1</formula>
      <formula>80</formula>
    </cfRule>
    <cfRule type="cellIs" dxfId="834" priority="170" stopIfTrue="1" operator="between">
      <formula>14.1</formula>
      <formula>35</formula>
    </cfRule>
    <cfRule type="cellIs" dxfId="833" priority="171" stopIfTrue="1" operator="between">
      <formula>5.1</formula>
      <formula>14</formula>
    </cfRule>
    <cfRule type="cellIs" dxfId="832" priority="172" stopIfTrue="1" operator="between">
      <formula>0</formula>
      <formula>5</formula>
    </cfRule>
    <cfRule type="containsBlanks" dxfId="831" priority="173" stopIfTrue="1">
      <formula>LEN(TRIM(E16))=0</formula>
    </cfRule>
  </conditionalFormatting>
  <conditionalFormatting sqref="R17">
    <cfRule type="cellIs" dxfId="824" priority="160" stopIfTrue="1" operator="equal">
      <formula>"NO"</formula>
    </cfRule>
  </conditionalFormatting>
  <conditionalFormatting sqref="E17">
    <cfRule type="containsBlanks" dxfId="822" priority="152" stopIfTrue="1">
      <formula>LEN(TRIM(E17))=0</formula>
    </cfRule>
    <cfRule type="cellIs" dxfId="821" priority="153" stopIfTrue="1" operator="between">
      <formula>80.1</formula>
      <formula>100</formula>
    </cfRule>
    <cfRule type="cellIs" dxfId="820" priority="154" stopIfTrue="1" operator="between">
      <formula>35.1</formula>
      <formula>80</formula>
    </cfRule>
    <cfRule type="cellIs" dxfId="819" priority="155" stopIfTrue="1" operator="between">
      <formula>14.1</formula>
      <formula>35</formula>
    </cfRule>
    <cfRule type="cellIs" dxfId="818" priority="156" stopIfTrue="1" operator="between">
      <formula>5.1</formula>
      <formula>14</formula>
    </cfRule>
    <cfRule type="cellIs" dxfId="817" priority="157" stopIfTrue="1" operator="between">
      <formula>0</formula>
      <formula>5</formula>
    </cfRule>
    <cfRule type="containsBlanks" dxfId="816" priority="158" stopIfTrue="1">
      <formula>LEN(TRIM(E17))=0</formula>
    </cfRule>
  </conditionalFormatting>
  <conditionalFormatting sqref="R18:R32">
    <cfRule type="cellIs" dxfId="809" priority="145" stopIfTrue="1" operator="equal">
      <formula>"NO"</formula>
    </cfRule>
  </conditionalFormatting>
  <conditionalFormatting sqref="E18:E32">
    <cfRule type="containsBlanks" dxfId="807" priority="137" stopIfTrue="1">
      <formula>LEN(TRIM(E18))=0</formula>
    </cfRule>
    <cfRule type="cellIs" dxfId="806" priority="138" stopIfTrue="1" operator="between">
      <formula>80.1</formula>
      <formula>100</formula>
    </cfRule>
    <cfRule type="cellIs" dxfId="805" priority="139" stopIfTrue="1" operator="between">
      <formula>35.1</formula>
      <formula>80</formula>
    </cfRule>
    <cfRule type="cellIs" dxfId="804" priority="140" stopIfTrue="1" operator="between">
      <formula>14.1</formula>
      <formula>35</formula>
    </cfRule>
    <cfRule type="cellIs" dxfId="803" priority="141" stopIfTrue="1" operator="between">
      <formula>5.1</formula>
      <formula>14</formula>
    </cfRule>
    <cfRule type="cellIs" dxfId="802" priority="142" stopIfTrue="1" operator="between">
      <formula>0</formula>
      <formula>5</formula>
    </cfRule>
    <cfRule type="containsBlanks" dxfId="801" priority="143" stopIfTrue="1">
      <formula>LEN(TRIM(E18))=0</formula>
    </cfRule>
  </conditionalFormatting>
  <conditionalFormatting sqref="R33:R34">
    <cfRule type="cellIs" dxfId="794" priority="115" stopIfTrue="1" operator="equal">
      <formula>"NO"</formula>
    </cfRule>
  </conditionalFormatting>
  <conditionalFormatting sqref="E33:E34">
    <cfRule type="containsBlanks" dxfId="792" priority="107" stopIfTrue="1">
      <formula>LEN(TRIM(E33))=0</formula>
    </cfRule>
    <cfRule type="cellIs" dxfId="791" priority="108" stopIfTrue="1" operator="between">
      <formula>80.1</formula>
      <formula>100</formula>
    </cfRule>
    <cfRule type="cellIs" dxfId="790" priority="109" stopIfTrue="1" operator="between">
      <formula>35.1</formula>
      <formula>80</formula>
    </cfRule>
    <cfRule type="cellIs" dxfId="789" priority="110" stopIfTrue="1" operator="between">
      <formula>14.1</formula>
      <formula>35</formula>
    </cfRule>
    <cfRule type="cellIs" dxfId="788" priority="111" stopIfTrue="1" operator="between">
      <formula>5.1</formula>
      <formula>14</formula>
    </cfRule>
    <cfRule type="cellIs" dxfId="787" priority="112" stopIfTrue="1" operator="between">
      <formula>0</formula>
      <formula>5</formula>
    </cfRule>
    <cfRule type="containsBlanks" dxfId="786" priority="113" stopIfTrue="1">
      <formula>LEN(TRIM(E33))=0</formula>
    </cfRule>
  </conditionalFormatting>
  <conditionalFormatting sqref="R35:R36">
    <cfRule type="cellIs" dxfId="779" priority="100" stopIfTrue="1" operator="equal">
      <formula>"NO"</formula>
    </cfRule>
  </conditionalFormatting>
  <conditionalFormatting sqref="E35:E36">
    <cfRule type="containsBlanks" dxfId="777" priority="92" stopIfTrue="1">
      <formula>LEN(TRIM(E35))=0</formula>
    </cfRule>
    <cfRule type="cellIs" dxfId="776" priority="93" stopIfTrue="1" operator="between">
      <formula>80.1</formula>
      <formula>100</formula>
    </cfRule>
    <cfRule type="cellIs" dxfId="775" priority="94" stopIfTrue="1" operator="between">
      <formula>35.1</formula>
      <formula>80</formula>
    </cfRule>
    <cfRule type="cellIs" dxfId="774" priority="95" stopIfTrue="1" operator="between">
      <formula>14.1</formula>
      <formula>35</formula>
    </cfRule>
    <cfRule type="cellIs" dxfId="773" priority="96" stopIfTrue="1" operator="between">
      <formula>5.1</formula>
      <formula>14</formula>
    </cfRule>
    <cfRule type="cellIs" dxfId="772" priority="97" stopIfTrue="1" operator="between">
      <formula>0</formula>
      <formula>5</formula>
    </cfRule>
    <cfRule type="containsBlanks" dxfId="771" priority="98" stopIfTrue="1">
      <formula>LEN(TRIM(E35))=0</formula>
    </cfRule>
  </conditionalFormatting>
  <conditionalFormatting sqref="E42 E39">
    <cfRule type="containsBlanks" dxfId="750" priority="65" stopIfTrue="1">
      <formula>LEN(TRIM(E39))=0</formula>
    </cfRule>
    <cfRule type="cellIs" dxfId="749" priority="66" stopIfTrue="1" operator="between">
      <formula>79.1</formula>
      <formula>100</formula>
    </cfRule>
    <cfRule type="cellIs" dxfId="748" priority="67" stopIfTrue="1" operator="between">
      <formula>34.1</formula>
      <formula>79</formula>
    </cfRule>
    <cfRule type="cellIs" dxfId="747" priority="68" stopIfTrue="1" operator="between">
      <formula>13.1</formula>
      <formula>34</formula>
    </cfRule>
    <cfRule type="cellIs" dxfId="746" priority="69" stopIfTrue="1" operator="between">
      <formula>5.1</formula>
      <formula>13</formula>
    </cfRule>
    <cfRule type="cellIs" dxfId="745" priority="70" stopIfTrue="1" operator="between">
      <formula>0</formula>
      <formula>5</formula>
    </cfRule>
    <cfRule type="containsBlanks" dxfId="744" priority="71" stopIfTrue="1">
      <formula>LEN(TRIM(E39))=0</formula>
    </cfRule>
  </conditionalFormatting>
  <conditionalFormatting sqref="E45:E47">
    <cfRule type="containsBlanks" dxfId="715" priority="30" stopIfTrue="1">
      <formula>LEN(TRIM(E45))=0</formula>
    </cfRule>
    <cfRule type="cellIs" dxfId="714" priority="31" stopIfTrue="1" operator="between">
      <formula>80.1</formula>
      <formula>100</formula>
    </cfRule>
    <cfRule type="cellIs" dxfId="713" priority="32" stopIfTrue="1" operator="between">
      <formula>35.1</formula>
      <formula>80</formula>
    </cfRule>
    <cfRule type="cellIs" dxfId="712" priority="33" stopIfTrue="1" operator="between">
      <formula>14.1</formula>
      <formula>35</formula>
    </cfRule>
    <cfRule type="cellIs" dxfId="711" priority="34" stopIfTrue="1" operator="between">
      <formula>5.1</formula>
      <formula>14</formula>
    </cfRule>
    <cfRule type="cellIs" dxfId="710" priority="35" stopIfTrue="1" operator="between">
      <formula>0</formula>
      <formula>5</formula>
    </cfRule>
    <cfRule type="containsBlanks" dxfId="709" priority="36" stopIfTrue="1">
      <formula>LEN(TRIM(E45))=0</formula>
    </cfRule>
  </conditionalFormatting>
  <conditionalFormatting sqref="E48:E53">
    <cfRule type="containsBlanks" dxfId="708" priority="23" stopIfTrue="1">
      <formula>LEN(TRIM(E48))=0</formula>
    </cfRule>
    <cfRule type="cellIs" dxfId="707" priority="24" stopIfTrue="1" operator="between">
      <formula>80.1</formula>
      <formula>100</formula>
    </cfRule>
    <cfRule type="cellIs" dxfId="706" priority="25" stopIfTrue="1" operator="between">
      <formula>35.1</formula>
      <formula>80</formula>
    </cfRule>
    <cfRule type="cellIs" dxfId="705" priority="26" stopIfTrue="1" operator="between">
      <formula>14.1</formula>
      <formula>35</formula>
    </cfRule>
    <cfRule type="cellIs" dxfId="704" priority="27" stopIfTrue="1" operator="between">
      <formula>5.1</formula>
      <formula>14</formula>
    </cfRule>
    <cfRule type="cellIs" dxfId="703" priority="28" stopIfTrue="1" operator="between">
      <formula>0</formula>
      <formula>5</formula>
    </cfRule>
    <cfRule type="containsBlanks" dxfId="702" priority="29" stopIfTrue="1">
      <formula>LEN(TRIM(E48))=0</formula>
    </cfRule>
  </conditionalFormatting>
  <conditionalFormatting sqref="R52:R53">
    <cfRule type="cellIs" dxfId="701" priority="22" stopIfTrue="1" operator="equal">
      <formula>"NO"</formula>
    </cfRule>
  </conditionalFormatting>
  <conditionalFormatting sqref="E11 P11">
    <cfRule type="containsBlanks" dxfId="700" priority="15" stopIfTrue="1">
      <formula>LEN(TRIM(E11))=0</formula>
    </cfRule>
    <cfRule type="cellIs" dxfId="699" priority="16" stopIfTrue="1" operator="between">
      <formula>80.1</formula>
      <formula>100</formula>
    </cfRule>
    <cfRule type="cellIs" dxfId="698" priority="17" stopIfTrue="1" operator="between">
      <formula>35.1</formula>
      <formula>80</formula>
    </cfRule>
    <cfRule type="cellIs" dxfId="697" priority="18" stopIfTrue="1" operator="between">
      <formula>14.1</formula>
      <formula>35</formula>
    </cfRule>
    <cfRule type="cellIs" dxfId="696" priority="19" stopIfTrue="1" operator="between">
      <formula>5.1</formula>
      <formula>14</formula>
    </cfRule>
    <cfRule type="cellIs" dxfId="695" priority="20" stopIfTrue="1" operator="between">
      <formula>0</formula>
      <formula>5</formula>
    </cfRule>
    <cfRule type="containsBlanks" dxfId="694" priority="21" stopIfTrue="1">
      <formula>LEN(TRIM(E11))=0</formula>
    </cfRule>
  </conditionalFormatting>
  <conditionalFormatting sqref="F12:Q53">
    <cfRule type="containsBlanks" dxfId="693" priority="8" stopIfTrue="1">
      <formula>LEN(TRIM(F12))=0</formula>
    </cfRule>
    <cfRule type="cellIs" dxfId="692" priority="9" stopIfTrue="1" operator="between">
      <formula>80.1</formula>
      <formula>100</formula>
    </cfRule>
    <cfRule type="cellIs" dxfId="691" priority="10" stopIfTrue="1" operator="between">
      <formula>35.1</formula>
      <formula>80</formula>
    </cfRule>
    <cfRule type="cellIs" dxfId="690" priority="11" stopIfTrue="1" operator="between">
      <formula>14.1</formula>
      <formula>35</formula>
    </cfRule>
    <cfRule type="cellIs" dxfId="689" priority="12" stopIfTrue="1" operator="between">
      <formula>5.1</formula>
      <formula>14</formula>
    </cfRule>
    <cfRule type="cellIs" dxfId="688" priority="13" stopIfTrue="1" operator="between">
      <formula>0</formula>
      <formula>5</formula>
    </cfRule>
    <cfRule type="containsBlanks" dxfId="687" priority="14" stopIfTrue="1">
      <formula>LEN(TRIM(F12))=0</formula>
    </cfRule>
  </conditionalFormatting>
  <conditionalFormatting sqref="S13:S53">
    <cfRule type="cellIs" dxfId="686" priority="7" stopIfTrue="1" operator="equal">
      <formula>"INVIABLE SANITARIAMENTE"</formula>
    </cfRule>
  </conditionalFormatting>
  <conditionalFormatting sqref="S13:S53">
    <cfRule type="containsText" dxfId="685" priority="2" stopIfTrue="1" operator="containsText" text="INVIABLE SANITARIAMENTE">
      <formula>NOT(ISERROR(SEARCH("INVIABLE SANITARIAMENTE",S13)))</formula>
    </cfRule>
    <cfRule type="containsText" dxfId="684" priority="3" stopIfTrue="1" operator="containsText" text="ALTO">
      <formula>NOT(ISERROR(SEARCH("ALTO",S13)))</formula>
    </cfRule>
    <cfRule type="containsText" dxfId="683" priority="4" stopIfTrue="1" operator="containsText" text="MEDIO">
      <formula>NOT(ISERROR(SEARCH("MEDIO",S13)))</formula>
    </cfRule>
    <cfRule type="containsText" dxfId="682" priority="5" stopIfTrue="1" operator="containsText" text="BAJO">
      <formula>NOT(ISERROR(SEARCH("BAJO",S13)))</formula>
    </cfRule>
    <cfRule type="containsText" dxfId="681" priority="6" stopIfTrue="1" operator="containsText" text="SIN RIESGO">
      <formula>NOT(ISERROR(SEARCH("SIN RIESGO",S13)))</formula>
    </cfRule>
  </conditionalFormatting>
  <conditionalFormatting sqref="S13:S53">
    <cfRule type="containsText" dxfId="680" priority="1" stopIfTrue="1" operator="containsText" text="SIN RIESGO">
      <formula>NOT(ISERROR(SEARCH("SIN RIESGO",S13)))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theme="0"/>
  </sheetPr>
  <dimension ref="A1:T366"/>
  <sheetViews>
    <sheetView showGridLines="0" zoomScale="60" zoomScaleNormal="60" workbookViewId="0">
      <selection activeCell="A12" sqref="A12"/>
    </sheetView>
  </sheetViews>
  <sheetFormatPr baseColWidth="10" defaultColWidth="0" defaultRowHeight="15" zeroHeight="1"/>
  <cols>
    <col min="1" max="1" width="42.6640625" style="348" customWidth="1"/>
    <col min="2" max="2" width="42.5546875" style="348" customWidth="1"/>
    <col min="3" max="3" width="66.5546875" style="348" customWidth="1"/>
    <col min="4" max="4" width="25.6640625" style="290" customWidth="1"/>
    <col min="5" max="16" width="10.6640625" style="383" customWidth="1"/>
    <col min="17" max="17" width="14.5546875" style="222" customWidth="1"/>
    <col min="18" max="18" width="14.44140625" style="222" customWidth="1"/>
    <col min="19" max="19" width="43.44140625" style="222" bestFit="1" customWidth="1"/>
    <col min="20" max="20" width="9.88671875" style="222" hidden="1" customWidth="1"/>
    <col min="21" max="16384" width="11.44140625" style="222" hidden="1"/>
  </cols>
  <sheetData>
    <row r="1" spans="1:20" ht="18" customHeight="1">
      <c r="B1" s="693" t="s">
        <v>0</v>
      </c>
      <c r="C1" s="693"/>
      <c r="D1" s="693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232"/>
      <c r="R1" s="233"/>
      <c r="S1" s="18" t="s">
        <v>1</v>
      </c>
      <c r="T1" s="221"/>
    </row>
    <row r="2" spans="1:20" ht="18" customHeight="1">
      <c r="B2" s="693" t="s">
        <v>2</v>
      </c>
      <c r="C2" s="693"/>
      <c r="D2" s="693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31"/>
      <c r="R2" s="234"/>
      <c r="S2" s="19" t="s">
        <v>4390</v>
      </c>
      <c r="T2" s="221"/>
    </row>
    <row r="3" spans="1:20" ht="18" customHeight="1">
      <c r="B3" s="694" t="s">
        <v>3</v>
      </c>
      <c r="C3" s="694"/>
      <c r="D3" s="694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21"/>
      <c r="R3" s="235"/>
      <c r="S3" s="19" t="s">
        <v>4391</v>
      </c>
      <c r="T3" s="221"/>
    </row>
    <row r="4" spans="1:20" ht="18" customHeight="1">
      <c r="B4" s="695" t="s">
        <v>4</v>
      </c>
      <c r="C4" s="696"/>
      <c r="D4" s="285"/>
      <c r="R4" s="236"/>
      <c r="S4" s="19" t="s">
        <v>5</v>
      </c>
      <c r="T4" s="221"/>
    </row>
    <row r="5" spans="1:20" s="237" customFormat="1" ht="19.5" customHeight="1">
      <c r="A5" s="350"/>
      <c r="B5" s="693" t="s">
        <v>6</v>
      </c>
      <c r="C5" s="693"/>
      <c r="D5" s="285"/>
      <c r="E5" s="677" t="s">
        <v>441</v>
      </c>
      <c r="F5" s="677"/>
      <c r="G5" s="677"/>
      <c r="H5" s="678" t="s">
        <v>3046</v>
      </c>
      <c r="I5" s="678"/>
      <c r="J5" s="678"/>
      <c r="K5" s="679" t="s">
        <v>3047</v>
      </c>
      <c r="L5" s="679"/>
      <c r="M5" s="679"/>
      <c r="N5" s="680" t="s">
        <v>10</v>
      </c>
      <c r="O5" s="680"/>
      <c r="P5" s="680"/>
      <c r="Q5" s="681" t="s">
        <v>3048</v>
      </c>
      <c r="R5" s="681"/>
      <c r="S5" s="682" t="s">
        <v>3049</v>
      </c>
    </row>
    <row r="6" spans="1:20" s="237" customFormat="1" ht="16.5" customHeight="1">
      <c r="A6" s="350"/>
      <c r="B6" s="693"/>
      <c r="C6" s="693"/>
      <c r="D6" s="378" t="s">
        <v>631</v>
      </c>
      <c r="E6" s="677"/>
      <c r="F6" s="677"/>
      <c r="G6" s="677"/>
      <c r="H6" s="678"/>
      <c r="I6" s="678"/>
      <c r="J6" s="678"/>
      <c r="K6" s="679"/>
      <c r="L6" s="679"/>
      <c r="M6" s="679"/>
      <c r="N6" s="680"/>
      <c r="O6" s="680"/>
      <c r="P6" s="680"/>
      <c r="Q6" s="681"/>
      <c r="R6" s="681"/>
      <c r="S6" s="682"/>
    </row>
    <row r="7" spans="1:20" s="237" customFormat="1" ht="8.25" customHeight="1">
      <c r="A7" s="648"/>
      <c r="B7" s="648"/>
      <c r="C7" s="697"/>
      <c r="D7" s="466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40"/>
      <c r="R7" s="240"/>
      <c r="S7" s="241"/>
    </row>
    <row r="8" spans="1:20" s="237" customFormat="1" ht="6" customHeight="1">
      <c r="A8" s="648"/>
      <c r="B8" s="648"/>
      <c r="C8" s="697"/>
      <c r="D8" s="466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40"/>
      <c r="R8" s="240"/>
      <c r="S8" s="241"/>
    </row>
    <row r="9" spans="1:20" s="237" customFormat="1" ht="27" customHeight="1">
      <c r="A9" s="698" t="s">
        <v>4132</v>
      </c>
      <c r="B9" s="698"/>
      <c r="C9" s="69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223"/>
      <c r="R9" s="223"/>
      <c r="S9" s="224"/>
    </row>
    <row r="10" spans="1:20" ht="18" customHeight="1">
      <c r="A10" s="700" t="s">
        <v>15</v>
      </c>
      <c r="B10" s="701" t="s">
        <v>16</v>
      </c>
      <c r="C10" s="701" t="s">
        <v>17</v>
      </c>
      <c r="D10" s="642" t="s">
        <v>18</v>
      </c>
      <c r="E10" s="673" t="s">
        <v>19</v>
      </c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4" t="s">
        <v>20</v>
      </c>
      <c r="R10" s="674" t="s">
        <v>21</v>
      </c>
      <c r="S10" s="673" t="s">
        <v>22</v>
      </c>
      <c r="T10" s="221"/>
    </row>
    <row r="11" spans="1:20" ht="24" customHeight="1">
      <c r="A11" s="700"/>
      <c r="B11" s="701"/>
      <c r="C11" s="701"/>
      <c r="D11" s="643"/>
      <c r="E11" s="567" t="s">
        <v>23</v>
      </c>
      <c r="F11" s="567" t="s">
        <v>24</v>
      </c>
      <c r="G11" s="567" t="s">
        <v>25</v>
      </c>
      <c r="H11" s="567" t="s">
        <v>26</v>
      </c>
      <c r="I11" s="567" t="s">
        <v>27</v>
      </c>
      <c r="J11" s="567" t="s">
        <v>28</v>
      </c>
      <c r="K11" s="567" t="s">
        <v>29</v>
      </c>
      <c r="L11" s="567" t="s">
        <v>30</v>
      </c>
      <c r="M11" s="567" t="s">
        <v>31</v>
      </c>
      <c r="N11" s="567" t="s">
        <v>32</v>
      </c>
      <c r="O11" s="567" t="s">
        <v>33</v>
      </c>
      <c r="P11" s="567" t="s">
        <v>34</v>
      </c>
      <c r="Q11" s="674"/>
      <c r="R11" s="674"/>
      <c r="S11" s="673"/>
      <c r="T11" s="221"/>
    </row>
    <row r="12" spans="1:20" ht="32.1" customHeight="1">
      <c r="A12" s="514" t="s">
        <v>4133</v>
      </c>
      <c r="B12" s="515" t="s">
        <v>2220</v>
      </c>
      <c r="C12" s="515" t="s">
        <v>4134</v>
      </c>
      <c r="D12" s="217">
        <v>42</v>
      </c>
      <c r="E12" s="460"/>
      <c r="F12" s="460"/>
      <c r="G12" s="460"/>
      <c r="H12" s="460"/>
      <c r="I12" s="460"/>
      <c r="J12" s="460">
        <v>86.7</v>
      </c>
      <c r="K12" s="460"/>
      <c r="L12" s="460"/>
      <c r="M12" s="460"/>
      <c r="N12" s="460"/>
      <c r="O12" s="460"/>
      <c r="P12" s="460"/>
      <c r="Q12" s="460">
        <f>AVERAGE(E12:P12)</f>
        <v>86.7</v>
      </c>
      <c r="R12" s="228" t="str">
        <f>IF(Q12&lt;5,"SI","NO")</f>
        <v>NO</v>
      </c>
      <c r="S12" s="229" t="str">
        <f>IF(Q12&lt;5,"Sin Riesgo",IF(Q12 &lt;=14,"Bajo",IF(Q12&lt;=35,"Medio",IF(Q12&lt;=80,"Alto","Inviable Sanitariamente"))))</f>
        <v>Inviable Sanitariamente</v>
      </c>
      <c r="T12" s="231"/>
    </row>
    <row r="13" spans="1:20" ht="32.1" customHeight="1">
      <c r="A13" s="514" t="s">
        <v>4133</v>
      </c>
      <c r="B13" s="515" t="s">
        <v>4135</v>
      </c>
      <c r="C13" s="515" t="s">
        <v>4136</v>
      </c>
      <c r="D13" s="217">
        <v>130</v>
      </c>
      <c r="E13" s="460"/>
      <c r="F13" s="460"/>
      <c r="G13" s="460"/>
      <c r="H13" s="460"/>
      <c r="I13" s="460">
        <v>95.4</v>
      </c>
      <c r="J13" s="460"/>
      <c r="K13" s="460"/>
      <c r="L13" s="460"/>
      <c r="M13" s="460"/>
      <c r="N13" s="460"/>
      <c r="O13" s="460"/>
      <c r="P13" s="460"/>
      <c r="Q13" s="460">
        <f t="shared" ref="Q13:Q27" si="0">AVERAGE(E13:P13)</f>
        <v>95.4</v>
      </c>
      <c r="R13" s="228" t="str">
        <f t="shared" ref="R13:R27" si="1">IF(Q13&lt;5,"SI","NO")</f>
        <v>NO</v>
      </c>
      <c r="S13" s="229" t="str">
        <f t="shared" ref="S13:S27" si="2">IF(Q13&lt;5,"Sin Riesgo",IF(Q13 &lt;=14,"Bajo",IF(Q13&lt;=35,"Medio",IF(Q13&lt;=80,"Alto","Inviable Sanitariamente"))))</f>
        <v>Inviable Sanitariamente</v>
      </c>
      <c r="T13" s="231"/>
    </row>
    <row r="14" spans="1:20" ht="32.1" customHeight="1">
      <c r="A14" s="514" t="s">
        <v>4133</v>
      </c>
      <c r="B14" s="515" t="s">
        <v>986</v>
      </c>
      <c r="C14" s="515" t="s">
        <v>4137</v>
      </c>
      <c r="D14" s="217">
        <v>120</v>
      </c>
      <c r="E14" s="460"/>
      <c r="F14" s="460"/>
      <c r="G14" s="460"/>
      <c r="H14" s="460"/>
      <c r="I14" s="460"/>
      <c r="J14" s="460">
        <v>96.5</v>
      </c>
      <c r="K14" s="460"/>
      <c r="L14" s="460"/>
      <c r="M14" s="460"/>
      <c r="N14" s="460"/>
      <c r="O14" s="460"/>
      <c r="P14" s="460"/>
      <c r="Q14" s="460">
        <f t="shared" si="0"/>
        <v>96.5</v>
      </c>
      <c r="R14" s="228" t="str">
        <f t="shared" si="1"/>
        <v>NO</v>
      </c>
      <c r="S14" s="229" t="str">
        <f t="shared" si="2"/>
        <v>Inviable Sanitariamente</v>
      </c>
      <c r="T14" s="231"/>
    </row>
    <row r="15" spans="1:20" ht="32.1" customHeight="1">
      <c r="A15" s="514" t="s">
        <v>4133</v>
      </c>
      <c r="B15" s="515" t="s">
        <v>4138</v>
      </c>
      <c r="C15" s="515" t="s">
        <v>4139</v>
      </c>
      <c r="D15" s="217">
        <v>45</v>
      </c>
      <c r="E15" s="460"/>
      <c r="F15" s="460"/>
      <c r="G15" s="460"/>
      <c r="H15" s="460"/>
      <c r="I15" s="460">
        <v>81.5</v>
      </c>
      <c r="J15" s="460"/>
      <c r="K15" s="460"/>
      <c r="L15" s="460"/>
      <c r="M15" s="460"/>
      <c r="N15" s="460"/>
      <c r="O15" s="460"/>
      <c r="P15" s="460"/>
      <c r="Q15" s="460">
        <f t="shared" si="0"/>
        <v>81.5</v>
      </c>
      <c r="R15" s="228" t="str">
        <f t="shared" si="1"/>
        <v>NO</v>
      </c>
      <c r="S15" s="229" t="str">
        <f t="shared" si="2"/>
        <v>Inviable Sanitariamente</v>
      </c>
      <c r="T15" s="231"/>
    </row>
    <row r="16" spans="1:20" ht="32.1" customHeight="1">
      <c r="A16" s="514" t="s">
        <v>4133</v>
      </c>
      <c r="B16" s="515" t="s">
        <v>4140</v>
      </c>
      <c r="C16" s="515" t="s">
        <v>4141</v>
      </c>
      <c r="D16" s="217">
        <v>34</v>
      </c>
      <c r="E16" s="460"/>
      <c r="F16" s="460"/>
      <c r="G16" s="460"/>
      <c r="H16" s="460"/>
      <c r="I16" s="460">
        <v>61.9</v>
      </c>
      <c r="J16" s="460"/>
      <c r="K16" s="460"/>
      <c r="L16" s="460"/>
      <c r="M16" s="460"/>
      <c r="N16" s="460"/>
      <c r="O16" s="460"/>
      <c r="P16" s="460"/>
      <c r="Q16" s="460">
        <f t="shared" si="0"/>
        <v>61.9</v>
      </c>
      <c r="R16" s="228" t="str">
        <f t="shared" si="1"/>
        <v>NO</v>
      </c>
      <c r="S16" s="229" t="str">
        <f t="shared" si="2"/>
        <v>Alto</v>
      </c>
      <c r="T16" s="231"/>
    </row>
    <row r="17" spans="1:20" ht="32.1" customHeight="1">
      <c r="A17" s="514" t="s">
        <v>4133</v>
      </c>
      <c r="B17" s="515" t="s">
        <v>4142</v>
      </c>
      <c r="C17" s="515" t="s">
        <v>4143</v>
      </c>
      <c r="D17" s="217">
        <v>20</v>
      </c>
      <c r="E17" s="460"/>
      <c r="F17" s="460"/>
      <c r="G17" s="460"/>
      <c r="H17" s="460"/>
      <c r="I17" s="460"/>
      <c r="J17" s="460"/>
      <c r="K17" s="460"/>
      <c r="L17" s="460"/>
      <c r="M17" s="460"/>
      <c r="N17" s="460"/>
      <c r="O17" s="460"/>
      <c r="P17" s="460"/>
      <c r="Q17" s="460"/>
      <c r="R17" s="228"/>
      <c r="S17" s="229"/>
      <c r="T17" s="231"/>
    </row>
    <row r="18" spans="1:20" ht="32.1" customHeight="1">
      <c r="A18" s="514" t="s">
        <v>4144</v>
      </c>
      <c r="B18" s="515" t="s">
        <v>4145</v>
      </c>
      <c r="C18" s="515" t="s">
        <v>4146</v>
      </c>
      <c r="D18" s="225">
        <v>97</v>
      </c>
      <c r="E18" s="242" t="s">
        <v>38</v>
      </c>
      <c r="F18" s="460" t="s">
        <v>38</v>
      </c>
      <c r="G18" s="460" t="s">
        <v>38</v>
      </c>
      <c r="H18" s="460" t="s">
        <v>38</v>
      </c>
      <c r="I18" s="460" t="s">
        <v>38</v>
      </c>
      <c r="J18" s="460">
        <v>0</v>
      </c>
      <c r="K18" s="460" t="s">
        <v>38</v>
      </c>
      <c r="L18" s="460" t="s">
        <v>38</v>
      </c>
      <c r="M18" s="460" t="s">
        <v>38</v>
      </c>
      <c r="N18" s="460">
        <v>19.5</v>
      </c>
      <c r="O18" s="460" t="s">
        <v>38</v>
      </c>
      <c r="P18" s="460" t="s">
        <v>38</v>
      </c>
      <c r="Q18" s="460">
        <f>AVERAGE(E18:P18)</f>
        <v>9.75</v>
      </c>
      <c r="R18" s="228" t="str">
        <f t="shared" si="1"/>
        <v>NO</v>
      </c>
      <c r="S18" s="229" t="str">
        <f t="shared" si="2"/>
        <v>Bajo</v>
      </c>
      <c r="T18" s="231"/>
    </row>
    <row r="19" spans="1:20" ht="32.1" customHeight="1">
      <c r="A19" s="514" t="s">
        <v>4144</v>
      </c>
      <c r="B19" s="515" t="s">
        <v>1168</v>
      </c>
      <c r="C19" s="515" t="s">
        <v>4147</v>
      </c>
      <c r="D19" s="225">
        <v>74</v>
      </c>
      <c r="E19" s="243" t="s">
        <v>38</v>
      </c>
      <c r="F19" s="460" t="s">
        <v>38</v>
      </c>
      <c r="G19" s="460" t="s">
        <v>38</v>
      </c>
      <c r="H19" s="460" t="s">
        <v>38</v>
      </c>
      <c r="I19" s="460">
        <v>19.399999999999999</v>
      </c>
      <c r="J19" s="460" t="s">
        <v>38</v>
      </c>
      <c r="K19" s="460" t="s">
        <v>38</v>
      </c>
      <c r="L19" s="460" t="s">
        <v>38</v>
      </c>
      <c r="M19" s="460">
        <v>19.399999999999999</v>
      </c>
      <c r="N19" s="460" t="s">
        <v>38</v>
      </c>
      <c r="O19" s="460" t="s">
        <v>38</v>
      </c>
      <c r="P19" s="460" t="s">
        <v>38</v>
      </c>
      <c r="Q19" s="460">
        <f t="shared" si="0"/>
        <v>19.399999999999999</v>
      </c>
      <c r="R19" s="228" t="str">
        <f t="shared" si="1"/>
        <v>NO</v>
      </c>
      <c r="S19" s="229" t="str">
        <f t="shared" si="2"/>
        <v>Medio</v>
      </c>
      <c r="T19" s="231"/>
    </row>
    <row r="20" spans="1:20" ht="32.1" customHeight="1">
      <c r="A20" s="514" t="s">
        <v>4144</v>
      </c>
      <c r="B20" s="515" t="s">
        <v>4148</v>
      </c>
      <c r="C20" s="515" t="s">
        <v>4147</v>
      </c>
      <c r="D20" s="225">
        <v>51</v>
      </c>
      <c r="E20" s="243" t="s">
        <v>38</v>
      </c>
      <c r="F20" s="460" t="s">
        <v>38</v>
      </c>
      <c r="G20" s="460" t="s">
        <v>38</v>
      </c>
      <c r="H20" s="460" t="s">
        <v>38</v>
      </c>
      <c r="I20" s="460">
        <v>40.700000000000003</v>
      </c>
      <c r="J20" s="460" t="s">
        <v>38</v>
      </c>
      <c r="K20" s="460" t="s">
        <v>38</v>
      </c>
      <c r="L20" s="460" t="s">
        <v>38</v>
      </c>
      <c r="M20" s="460">
        <v>19.5</v>
      </c>
      <c r="N20" s="460" t="s">
        <v>38</v>
      </c>
      <c r="O20" s="460" t="s">
        <v>38</v>
      </c>
      <c r="P20" s="460" t="s">
        <v>38</v>
      </c>
      <c r="Q20" s="460">
        <f t="shared" si="0"/>
        <v>30.1</v>
      </c>
      <c r="R20" s="228" t="str">
        <f t="shared" si="1"/>
        <v>NO</v>
      </c>
      <c r="S20" s="229" t="str">
        <f t="shared" si="2"/>
        <v>Medio</v>
      </c>
      <c r="T20" s="231"/>
    </row>
    <row r="21" spans="1:20" ht="32.1" customHeight="1">
      <c r="A21" s="514" t="s">
        <v>4144</v>
      </c>
      <c r="B21" s="515" t="s">
        <v>3415</v>
      </c>
      <c r="C21" s="515" t="s">
        <v>4147</v>
      </c>
      <c r="D21" s="225">
        <v>63</v>
      </c>
      <c r="E21" s="243" t="s">
        <v>38</v>
      </c>
      <c r="F21" s="460" t="s">
        <v>38</v>
      </c>
      <c r="G21" s="460" t="s">
        <v>38</v>
      </c>
      <c r="H21" s="460" t="s">
        <v>38</v>
      </c>
      <c r="I21" s="460">
        <v>72.900000000000006</v>
      </c>
      <c r="J21" s="460" t="s">
        <v>38</v>
      </c>
      <c r="K21" s="460" t="s">
        <v>38</v>
      </c>
      <c r="L21" s="460" t="s">
        <v>38</v>
      </c>
      <c r="M21" s="460">
        <v>38.700000000000003</v>
      </c>
      <c r="N21" s="460" t="s">
        <v>38</v>
      </c>
      <c r="O21" s="460" t="s">
        <v>38</v>
      </c>
      <c r="P21" s="460" t="s">
        <v>38</v>
      </c>
      <c r="Q21" s="460">
        <f t="shared" si="0"/>
        <v>55.800000000000004</v>
      </c>
      <c r="R21" s="228" t="str">
        <f t="shared" si="1"/>
        <v>NO</v>
      </c>
      <c r="S21" s="229" t="str">
        <f t="shared" si="2"/>
        <v>Alto</v>
      </c>
      <c r="T21" s="231"/>
    </row>
    <row r="22" spans="1:20" ht="32.1" customHeight="1">
      <c r="A22" s="514" t="s">
        <v>4144</v>
      </c>
      <c r="B22" s="515" t="s">
        <v>1168</v>
      </c>
      <c r="C22" s="515" t="s">
        <v>4149</v>
      </c>
      <c r="D22" s="225">
        <v>35</v>
      </c>
      <c r="E22" s="243" t="s">
        <v>38</v>
      </c>
      <c r="F22" s="460" t="s">
        <v>38</v>
      </c>
      <c r="G22" s="460" t="s">
        <v>38</v>
      </c>
      <c r="H22" s="460" t="s">
        <v>38</v>
      </c>
      <c r="I22" s="460" t="s">
        <v>38</v>
      </c>
      <c r="J22" s="460" t="s">
        <v>38</v>
      </c>
      <c r="K22" s="460" t="s">
        <v>38</v>
      </c>
      <c r="L22" s="460" t="s">
        <v>38</v>
      </c>
      <c r="M22" s="460">
        <v>0</v>
      </c>
      <c r="N22" s="460" t="s">
        <v>38</v>
      </c>
      <c r="O22" s="460" t="s">
        <v>38</v>
      </c>
      <c r="P22" s="460" t="s">
        <v>38</v>
      </c>
      <c r="Q22" s="460">
        <f t="shared" si="0"/>
        <v>0</v>
      </c>
      <c r="R22" s="228" t="str">
        <f t="shared" si="1"/>
        <v>SI</v>
      </c>
      <c r="S22" s="229" t="str">
        <f t="shared" si="2"/>
        <v>Sin Riesgo</v>
      </c>
      <c r="T22" s="231"/>
    </row>
    <row r="23" spans="1:20" ht="32.1" customHeight="1">
      <c r="A23" s="514" t="s">
        <v>4150</v>
      </c>
      <c r="B23" s="515" t="s">
        <v>4151</v>
      </c>
      <c r="C23" s="515" t="s">
        <v>4152</v>
      </c>
      <c r="D23" s="225">
        <v>80</v>
      </c>
      <c r="E23" s="259"/>
      <c r="F23" s="460">
        <v>64</v>
      </c>
      <c r="G23" s="460"/>
      <c r="H23" s="460"/>
      <c r="I23" s="460"/>
      <c r="J23" s="460"/>
      <c r="K23" s="460"/>
      <c r="L23" s="460"/>
      <c r="M23" s="460"/>
      <c r="N23" s="460"/>
      <c r="O23" s="460">
        <v>88</v>
      </c>
      <c r="P23" s="460"/>
      <c r="Q23" s="460">
        <f t="shared" si="0"/>
        <v>76</v>
      </c>
      <c r="R23" s="228" t="str">
        <f t="shared" si="1"/>
        <v>NO</v>
      </c>
      <c r="S23" s="229" t="str">
        <f t="shared" si="2"/>
        <v>Alto</v>
      </c>
      <c r="T23" s="231"/>
    </row>
    <row r="24" spans="1:20" ht="32.1" customHeight="1">
      <c r="A24" s="514" t="s">
        <v>4150</v>
      </c>
      <c r="B24" s="515" t="s">
        <v>4153</v>
      </c>
      <c r="C24" s="515" t="s">
        <v>4154</v>
      </c>
      <c r="D24" s="225">
        <v>25</v>
      </c>
      <c r="E24" s="259"/>
      <c r="F24" s="460"/>
      <c r="G24" s="460"/>
      <c r="H24" s="460"/>
      <c r="I24" s="460"/>
      <c r="J24" s="460">
        <v>64</v>
      </c>
      <c r="K24" s="460"/>
      <c r="L24" s="460"/>
      <c r="M24" s="460"/>
      <c r="N24" s="460"/>
      <c r="O24" s="460">
        <v>66.400000000000006</v>
      </c>
      <c r="P24" s="460"/>
      <c r="Q24" s="460">
        <f t="shared" si="0"/>
        <v>65.2</v>
      </c>
      <c r="R24" s="228" t="str">
        <f t="shared" si="1"/>
        <v>NO</v>
      </c>
      <c r="S24" s="229" t="str">
        <f t="shared" si="2"/>
        <v>Alto</v>
      </c>
      <c r="T24" s="231"/>
    </row>
    <row r="25" spans="1:20" ht="32.1" customHeight="1">
      <c r="A25" s="514" t="s">
        <v>4150</v>
      </c>
      <c r="B25" s="515" t="s">
        <v>4145</v>
      </c>
      <c r="C25" s="515" t="s">
        <v>4155</v>
      </c>
      <c r="D25" s="225">
        <v>67</v>
      </c>
      <c r="E25" s="259"/>
      <c r="F25" s="460"/>
      <c r="G25" s="460"/>
      <c r="H25" s="460">
        <v>64</v>
      </c>
      <c r="I25" s="460"/>
      <c r="J25" s="460"/>
      <c r="K25" s="460"/>
      <c r="L25" s="460"/>
      <c r="M25" s="460"/>
      <c r="N25" s="460"/>
      <c r="O25" s="460">
        <v>88</v>
      </c>
      <c r="P25" s="460"/>
      <c r="Q25" s="460">
        <f t="shared" si="0"/>
        <v>76</v>
      </c>
      <c r="R25" s="228" t="str">
        <f t="shared" si="1"/>
        <v>NO</v>
      </c>
      <c r="S25" s="229" t="str">
        <f t="shared" si="2"/>
        <v>Alto</v>
      </c>
      <c r="T25" s="231"/>
    </row>
    <row r="26" spans="1:20" ht="32.1" customHeight="1">
      <c r="A26" s="514" t="s">
        <v>4156</v>
      </c>
      <c r="B26" s="515" t="s">
        <v>4157</v>
      </c>
      <c r="C26" s="515" t="s">
        <v>4158</v>
      </c>
      <c r="D26" s="469">
        <v>1300</v>
      </c>
      <c r="E26" s="218"/>
      <c r="F26" s="460"/>
      <c r="G26" s="460"/>
      <c r="H26" s="460"/>
      <c r="I26" s="460"/>
      <c r="J26" s="460"/>
      <c r="K26" s="460"/>
      <c r="L26" s="460"/>
      <c r="M26" s="460"/>
      <c r="N26" s="460"/>
      <c r="O26" s="460">
        <v>65</v>
      </c>
      <c r="P26" s="460"/>
      <c r="Q26" s="460">
        <f t="shared" si="0"/>
        <v>65</v>
      </c>
      <c r="R26" s="228" t="str">
        <f t="shared" si="1"/>
        <v>NO</v>
      </c>
      <c r="S26" s="229" t="str">
        <f t="shared" si="2"/>
        <v>Alto</v>
      </c>
      <c r="T26" s="231"/>
    </row>
    <row r="27" spans="1:20" ht="32.1" customHeight="1">
      <c r="A27" s="514" t="s">
        <v>4156</v>
      </c>
      <c r="B27" s="515" t="s">
        <v>4159</v>
      </c>
      <c r="C27" s="515" t="s">
        <v>4160</v>
      </c>
      <c r="D27" s="469">
        <v>2520</v>
      </c>
      <c r="E27" s="218"/>
      <c r="F27" s="460"/>
      <c r="G27" s="460"/>
      <c r="H27" s="460"/>
      <c r="I27" s="460"/>
      <c r="J27" s="460"/>
      <c r="K27" s="460"/>
      <c r="L27" s="460"/>
      <c r="M27" s="460"/>
      <c r="N27" s="460"/>
      <c r="O27" s="460"/>
      <c r="P27" s="460"/>
      <c r="Q27" s="460" t="e">
        <f t="shared" si="0"/>
        <v>#DIV/0!</v>
      </c>
      <c r="R27" s="228" t="e">
        <f t="shared" si="1"/>
        <v>#DIV/0!</v>
      </c>
      <c r="S27" s="229" t="e">
        <f t="shared" si="2"/>
        <v>#DIV/0!</v>
      </c>
      <c r="T27" s="231"/>
    </row>
    <row r="28" spans="1:20" ht="32.1" customHeight="1">
      <c r="A28" s="509" t="s">
        <v>4156</v>
      </c>
      <c r="B28" s="510" t="s">
        <v>4162</v>
      </c>
      <c r="C28" s="510" t="s">
        <v>4163</v>
      </c>
      <c r="D28" s="469">
        <v>100</v>
      </c>
      <c r="E28" s="218"/>
      <c r="F28" s="460"/>
      <c r="G28" s="460"/>
      <c r="H28" s="460"/>
      <c r="I28" s="460"/>
      <c r="J28" s="460"/>
      <c r="K28" s="460"/>
      <c r="L28" s="460"/>
      <c r="M28" s="460"/>
      <c r="N28" s="460"/>
      <c r="O28" s="460"/>
      <c r="P28" s="460"/>
      <c r="Q28" s="460" t="e">
        <f t="shared" ref="Q28:Q29" si="3">AVERAGE(E28:P28)</f>
        <v>#DIV/0!</v>
      </c>
      <c r="R28" s="228" t="e">
        <f t="shared" ref="R28" si="4">IF(Q28&lt;5,"SI","NO")</f>
        <v>#DIV/0!</v>
      </c>
      <c r="S28" s="229" t="e">
        <f t="shared" ref="S28:S29" si="5">IF(Q28&lt;5,"Sin Riesgo",IF(Q28 &lt;=14,"Bajo",IF(Q28&lt;=35,"Medio",IF(Q28&lt;=80,"Alto","Inviable Sanitariamente"))))</f>
        <v>#DIV/0!</v>
      </c>
      <c r="T28" s="231"/>
    </row>
    <row r="29" spans="1:20" ht="32.1" customHeight="1">
      <c r="A29" s="509" t="s">
        <v>4156</v>
      </c>
      <c r="B29" s="510" t="s">
        <v>4161</v>
      </c>
      <c r="C29" s="510" t="s">
        <v>4164</v>
      </c>
      <c r="D29" s="469">
        <v>80</v>
      </c>
      <c r="E29" s="218"/>
      <c r="F29" s="460"/>
      <c r="G29" s="460"/>
      <c r="H29" s="460"/>
      <c r="I29" s="460"/>
      <c r="J29" s="460"/>
      <c r="K29" s="460"/>
      <c r="L29" s="460"/>
      <c r="M29" s="460"/>
      <c r="N29" s="460"/>
      <c r="O29" s="460"/>
      <c r="P29" s="460"/>
      <c r="Q29" s="460" t="e">
        <f t="shared" si="3"/>
        <v>#DIV/0!</v>
      </c>
      <c r="R29" s="228" t="e">
        <f>IF(Q29&lt;5,"SI","NO")</f>
        <v>#DIV/0!</v>
      </c>
      <c r="S29" s="229" t="e">
        <f t="shared" si="5"/>
        <v>#DIV/0!</v>
      </c>
      <c r="T29" s="231"/>
    </row>
    <row r="30" spans="1:20" ht="32.1" customHeight="1">
      <c r="A30" s="509" t="s">
        <v>4165</v>
      </c>
      <c r="B30" s="511" t="s">
        <v>4166</v>
      </c>
      <c r="C30" s="511" t="s">
        <v>4167</v>
      </c>
      <c r="D30" s="252">
        <v>746</v>
      </c>
      <c r="E30" s="253"/>
      <c r="F30" s="460"/>
      <c r="G30" s="460"/>
      <c r="H30" s="460">
        <v>96.3</v>
      </c>
      <c r="I30" s="460"/>
      <c r="J30" s="460">
        <v>96.3</v>
      </c>
      <c r="K30" s="460">
        <v>96.3</v>
      </c>
      <c r="L30" s="460">
        <v>96.3</v>
      </c>
      <c r="M30" s="460"/>
      <c r="N30" s="460">
        <v>96.3</v>
      </c>
      <c r="O30" s="460"/>
      <c r="P30" s="460">
        <v>96.3</v>
      </c>
      <c r="Q30" s="460">
        <f t="shared" ref="Q30:Q83" si="6">AVERAGE(E30:P30)</f>
        <v>96.3</v>
      </c>
      <c r="R30" s="228" t="str">
        <f t="shared" ref="R30:R82" si="7">IF(Q30&lt;5,"SI","NO")</f>
        <v>NO</v>
      </c>
      <c r="S30" s="229" t="str">
        <f t="shared" ref="S30:S74" si="8">IF(Q30&lt;5,"Sin Riesgo",IF(Q30 &lt;=14,"Bajo",IF(Q30&lt;=35,"Medio",IF(Q30&lt;=80,"Alto","Inviable Sanitariamente"))))</f>
        <v>Inviable Sanitariamente</v>
      </c>
      <c r="T30" s="231"/>
    </row>
    <row r="31" spans="1:20" ht="32.1" customHeight="1">
      <c r="A31" s="514" t="s">
        <v>4165</v>
      </c>
      <c r="B31" s="515" t="s">
        <v>2895</v>
      </c>
      <c r="C31" s="515" t="s">
        <v>4168</v>
      </c>
      <c r="D31" s="252">
        <v>57</v>
      </c>
      <c r="E31" s="253"/>
      <c r="F31" s="460"/>
      <c r="G31" s="460"/>
      <c r="H31" s="460"/>
      <c r="I31" s="460">
        <v>96.3</v>
      </c>
      <c r="J31" s="460"/>
      <c r="K31" s="460"/>
      <c r="L31" s="460"/>
      <c r="M31" s="460">
        <v>96.3</v>
      </c>
      <c r="N31" s="460"/>
      <c r="O31" s="460"/>
      <c r="P31" s="460"/>
      <c r="Q31" s="460">
        <f t="shared" si="6"/>
        <v>96.3</v>
      </c>
      <c r="R31" s="228" t="str">
        <f t="shared" si="7"/>
        <v>NO</v>
      </c>
      <c r="S31" s="229" t="str">
        <f t="shared" si="8"/>
        <v>Inviable Sanitariamente</v>
      </c>
      <c r="T31" s="231"/>
    </row>
    <row r="32" spans="1:20" ht="32.1" customHeight="1">
      <c r="A32" s="514" t="s">
        <v>4165</v>
      </c>
      <c r="B32" s="515" t="s">
        <v>4169</v>
      </c>
      <c r="C32" s="515" t="s">
        <v>4170</v>
      </c>
      <c r="D32" s="252">
        <v>129</v>
      </c>
      <c r="E32" s="253"/>
      <c r="F32" s="460"/>
      <c r="G32" s="460"/>
      <c r="H32" s="460"/>
      <c r="I32" s="460">
        <v>96.3</v>
      </c>
      <c r="J32" s="460"/>
      <c r="K32" s="460"/>
      <c r="L32" s="460">
        <v>96.3</v>
      </c>
      <c r="M32" s="460"/>
      <c r="N32" s="460"/>
      <c r="O32" s="460"/>
      <c r="P32" s="460"/>
      <c r="Q32" s="460">
        <f t="shared" si="6"/>
        <v>96.3</v>
      </c>
      <c r="R32" s="228" t="str">
        <f t="shared" si="7"/>
        <v>NO</v>
      </c>
      <c r="S32" s="229" t="str">
        <f t="shared" si="8"/>
        <v>Inviable Sanitariamente</v>
      </c>
      <c r="T32" s="231"/>
    </row>
    <row r="33" spans="1:20" ht="32.1" customHeight="1">
      <c r="A33" s="514" t="s">
        <v>4165</v>
      </c>
      <c r="B33" s="515" t="s">
        <v>560</v>
      </c>
      <c r="C33" s="515" t="s">
        <v>4171</v>
      </c>
      <c r="D33" s="252">
        <v>100</v>
      </c>
      <c r="E33" s="253"/>
      <c r="F33" s="460"/>
      <c r="G33" s="460"/>
      <c r="H33" s="460"/>
      <c r="I33" s="460">
        <v>96.3</v>
      </c>
      <c r="J33" s="460"/>
      <c r="K33" s="460"/>
      <c r="L33" s="460">
        <v>96.3</v>
      </c>
      <c r="M33" s="460"/>
      <c r="N33" s="460"/>
      <c r="O33" s="460"/>
      <c r="P33" s="460"/>
      <c r="Q33" s="460">
        <f t="shared" si="6"/>
        <v>96.3</v>
      </c>
      <c r="R33" s="228" t="str">
        <f t="shared" si="7"/>
        <v>NO</v>
      </c>
      <c r="S33" s="229" t="str">
        <f t="shared" si="8"/>
        <v>Inviable Sanitariamente</v>
      </c>
      <c r="T33" s="231"/>
    </row>
    <row r="34" spans="1:20" ht="32.1" customHeight="1">
      <c r="A34" s="514" t="s">
        <v>4165</v>
      </c>
      <c r="B34" s="515" t="s">
        <v>4172</v>
      </c>
      <c r="C34" s="515" t="s">
        <v>4173</v>
      </c>
      <c r="D34" s="252">
        <v>73</v>
      </c>
      <c r="E34" s="253"/>
      <c r="F34" s="460"/>
      <c r="G34" s="460"/>
      <c r="H34" s="460"/>
      <c r="I34" s="460">
        <v>96.3</v>
      </c>
      <c r="J34" s="460"/>
      <c r="K34" s="460"/>
      <c r="L34" s="460">
        <v>96.3</v>
      </c>
      <c r="M34" s="460"/>
      <c r="N34" s="460"/>
      <c r="O34" s="460"/>
      <c r="P34" s="460"/>
      <c r="Q34" s="460">
        <f t="shared" si="6"/>
        <v>96.3</v>
      </c>
      <c r="R34" s="228" t="str">
        <f t="shared" si="7"/>
        <v>NO</v>
      </c>
      <c r="S34" s="229" t="str">
        <f t="shared" si="8"/>
        <v>Inviable Sanitariamente</v>
      </c>
      <c r="T34" s="231"/>
    </row>
    <row r="35" spans="1:20" ht="32.1" customHeight="1">
      <c r="A35" s="514" t="s">
        <v>4165</v>
      </c>
      <c r="B35" s="515" t="s">
        <v>4174</v>
      </c>
      <c r="C35" s="515" t="s">
        <v>4175</v>
      </c>
      <c r="D35" s="252">
        <v>48</v>
      </c>
      <c r="E35" s="253"/>
      <c r="F35" s="460"/>
      <c r="G35" s="460"/>
      <c r="H35" s="460"/>
      <c r="I35" s="460">
        <v>96.3</v>
      </c>
      <c r="J35" s="460"/>
      <c r="K35" s="460"/>
      <c r="L35" s="460">
        <v>96.3</v>
      </c>
      <c r="M35" s="460"/>
      <c r="N35" s="460"/>
      <c r="O35" s="460"/>
      <c r="P35" s="460"/>
      <c r="Q35" s="460">
        <f t="shared" si="6"/>
        <v>96.3</v>
      </c>
      <c r="R35" s="228" t="str">
        <f t="shared" si="7"/>
        <v>NO</v>
      </c>
      <c r="S35" s="229" t="str">
        <f t="shared" si="8"/>
        <v>Inviable Sanitariamente</v>
      </c>
      <c r="T35" s="231"/>
    </row>
    <row r="36" spans="1:20" ht="32.1" customHeight="1">
      <c r="A36" s="514" t="s">
        <v>4165</v>
      </c>
      <c r="B36" s="515" t="s">
        <v>4176</v>
      </c>
      <c r="C36" s="515" t="s">
        <v>4177</v>
      </c>
      <c r="D36" s="252">
        <v>40</v>
      </c>
      <c r="E36" s="253"/>
      <c r="F36" s="460"/>
      <c r="G36" s="460"/>
      <c r="H36" s="460"/>
      <c r="I36" s="460"/>
      <c r="J36" s="460">
        <v>96.3</v>
      </c>
      <c r="K36" s="460"/>
      <c r="L36" s="460">
        <v>96.3</v>
      </c>
      <c r="M36" s="460"/>
      <c r="N36" s="460"/>
      <c r="O36" s="460"/>
      <c r="P36" s="460"/>
      <c r="Q36" s="460">
        <f t="shared" si="6"/>
        <v>96.3</v>
      </c>
      <c r="R36" s="228" t="str">
        <f t="shared" si="7"/>
        <v>NO</v>
      </c>
      <c r="S36" s="229" t="str">
        <f t="shared" si="8"/>
        <v>Inviable Sanitariamente</v>
      </c>
      <c r="T36" s="231"/>
    </row>
    <row r="37" spans="1:20" ht="32.1" customHeight="1">
      <c r="A37" s="514" t="s">
        <v>4165</v>
      </c>
      <c r="B37" s="515" t="s">
        <v>3161</v>
      </c>
      <c r="C37" s="515" t="s">
        <v>4178</v>
      </c>
      <c r="D37" s="252">
        <v>40</v>
      </c>
      <c r="E37" s="253"/>
      <c r="F37" s="460"/>
      <c r="G37" s="460"/>
      <c r="H37" s="460"/>
      <c r="I37" s="460"/>
      <c r="J37" s="460">
        <v>96.3</v>
      </c>
      <c r="K37" s="460"/>
      <c r="L37" s="460">
        <v>96.3</v>
      </c>
      <c r="M37" s="460"/>
      <c r="N37" s="460"/>
      <c r="O37" s="460"/>
      <c r="P37" s="460"/>
      <c r="Q37" s="460">
        <f t="shared" si="6"/>
        <v>96.3</v>
      </c>
      <c r="R37" s="228" t="str">
        <f t="shared" si="7"/>
        <v>NO</v>
      </c>
      <c r="S37" s="229" t="str">
        <f t="shared" si="8"/>
        <v>Inviable Sanitariamente</v>
      </c>
      <c r="T37" s="231"/>
    </row>
    <row r="38" spans="1:20" ht="32.1" customHeight="1">
      <c r="A38" s="514" t="s">
        <v>4165</v>
      </c>
      <c r="B38" s="515" t="s">
        <v>4179</v>
      </c>
      <c r="C38" s="515" t="s">
        <v>4180</v>
      </c>
      <c r="D38" s="252">
        <v>23</v>
      </c>
      <c r="E38" s="253"/>
      <c r="F38" s="460"/>
      <c r="G38" s="460"/>
      <c r="H38" s="460"/>
      <c r="I38" s="460">
        <v>96.3</v>
      </c>
      <c r="J38" s="460"/>
      <c r="K38" s="460"/>
      <c r="L38" s="460">
        <v>96.3</v>
      </c>
      <c r="M38" s="460"/>
      <c r="N38" s="460"/>
      <c r="O38" s="460"/>
      <c r="P38" s="460"/>
      <c r="Q38" s="460">
        <f t="shared" si="6"/>
        <v>96.3</v>
      </c>
      <c r="R38" s="228" t="str">
        <f t="shared" si="7"/>
        <v>NO</v>
      </c>
      <c r="S38" s="229" t="str">
        <f t="shared" si="8"/>
        <v>Inviable Sanitariamente</v>
      </c>
      <c r="T38" s="231"/>
    </row>
    <row r="39" spans="1:20" ht="32.1" customHeight="1">
      <c r="A39" s="514" t="s">
        <v>4165</v>
      </c>
      <c r="B39" s="515" t="s">
        <v>1348</v>
      </c>
      <c r="C39" s="515" t="s">
        <v>4181</v>
      </c>
      <c r="D39" s="254">
        <v>52</v>
      </c>
      <c r="E39" s="253"/>
      <c r="F39" s="460"/>
      <c r="G39" s="460"/>
      <c r="H39" s="460"/>
      <c r="I39" s="460">
        <v>96.3</v>
      </c>
      <c r="J39" s="460"/>
      <c r="K39" s="460"/>
      <c r="L39" s="460">
        <v>96.3</v>
      </c>
      <c r="M39" s="460"/>
      <c r="N39" s="460"/>
      <c r="O39" s="460"/>
      <c r="P39" s="460"/>
      <c r="Q39" s="460">
        <f t="shared" si="6"/>
        <v>96.3</v>
      </c>
      <c r="R39" s="228" t="str">
        <f t="shared" si="7"/>
        <v>NO</v>
      </c>
      <c r="S39" s="229" t="str">
        <f t="shared" si="8"/>
        <v>Inviable Sanitariamente</v>
      </c>
      <c r="T39" s="231"/>
    </row>
    <row r="40" spans="1:20" ht="32.1" customHeight="1">
      <c r="A40" s="514" t="s">
        <v>4165</v>
      </c>
      <c r="B40" s="515" t="s">
        <v>4182</v>
      </c>
      <c r="C40" s="515" t="s">
        <v>4183</v>
      </c>
      <c r="D40" s="252">
        <v>43</v>
      </c>
      <c r="E40" s="253"/>
      <c r="F40" s="460"/>
      <c r="G40" s="460"/>
      <c r="H40" s="460">
        <v>96.3</v>
      </c>
      <c r="I40" s="460"/>
      <c r="J40" s="460"/>
      <c r="K40" s="460">
        <v>96.3</v>
      </c>
      <c r="L40" s="460"/>
      <c r="M40" s="460"/>
      <c r="N40" s="460"/>
      <c r="O40" s="460"/>
      <c r="P40" s="460"/>
      <c r="Q40" s="460">
        <f t="shared" si="6"/>
        <v>96.3</v>
      </c>
      <c r="R40" s="228" t="str">
        <f t="shared" si="7"/>
        <v>NO</v>
      </c>
      <c r="S40" s="229" t="str">
        <f t="shared" si="8"/>
        <v>Inviable Sanitariamente</v>
      </c>
      <c r="T40" s="231"/>
    </row>
    <row r="41" spans="1:20" ht="32.1" customHeight="1">
      <c r="A41" s="514" t="s">
        <v>4165</v>
      </c>
      <c r="B41" s="515" t="s">
        <v>4184</v>
      </c>
      <c r="C41" s="515" t="s">
        <v>4185</v>
      </c>
      <c r="D41" s="254">
        <v>25</v>
      </c>
      <c r="E41" s="253"/>
      <c r="F41" s="460"/>
      <c r="G41" s="460"/>
      <c r="H41" s="460"/>
      <c r="I41" s="460">
        <v>96.3</v>
      </c>
      <c r="J41" s="460"/>
      <c r="K41" s="460"/>
      <c r="L41" s="460"/>
      <c r="M41" s="460">
        <v>96.3</v>
      </c>
      <c r="N41" s="460"/>
      <c r="O41" s="460"/>
      <c r="P41" s="460"/>
      <c r="Q41" s="460">
        <f t="shared" si="6"/>
        <v>96.3</v>
      </c>
      <c r="R41" s="228" t="str">
        <f t="shared" si="7"/>
        <v>NO</v>
      </c>
      <c r="S41" s="229" t="str">
        <f t="shared" si="8"/>
        <v>Inviable Sanitariamente</v>
      </c>
      <c r="T41" s="231"/>
    </row>
    <row r="42" spans="1:20" ht="32.1" customHeight="1">
      <c r="A42" s="514" t="s">
        <v>4165</v>
      </c>
      <c r="B42" s="515" t="s">
        <v>606</v>
      </c>
      <c r="C42" s="515" t="s">
        <v>4186</v>
      </c>
      <c r="D42" s="252">
        <v>49</v>
      </c>
      <c r="E42" s="253"/>
      <c r="F42" s="460"/>
      <c r="G42" s="460"/>
      <c r="H42" s="460">
        <v>96.3</v>
      </c>
      <c r="I42" s="460"/>
      <c r="J42" s="460"/>
      <c r="K42" s="460">
        <v>96.3</v>
      </c>
      <c r="L42" s="460"/>
      <c r="M42" s="460"/>
      <c r="N42" s="460"/>
      <c r="O42" s="460"/>
      <c r="P42" s="460"/>
      <c r="Q42" s="460">
        <f t="shared" si="6"/>
        <v>96.3</v>
      </c>
      <c r="R42" s="228" t="str">
        <f t="shared" si="7"/>
        <v>NO</v>
      </c>
      <c r="S42" s="229" t="str">
        <f t="shared" si="8"/>
        <v>Inviable Sanitariamente</v>
      </c>
      <c r="T42" s="231"/>
    </row>
    <row r="43" spans="1:20" ht="32.1" customHeight="1">
      <c r="A43" s="514" t="s">
        <v>4165</v>
      </c>
      <c r="B43" s="515" t="s">
        <v>4187</v>
      </c>
      <c r="C43" s="515" t="s">
        <v>4188</v>
      </c>
      <c r="D43" s="252">
        <v>62</v>
      </c>
      <c r="E43" s="253"/>
      <c r="F43" s="460"/>
      <c r="G43" s="460"/>
      <c r="H43" s="460"/>
      <c r="I43" s="460"/>
      <c r="J43" s="460">
        <v>96.3</v>
      </c>
      <c r="K43" s="460"/>
      <c r="L43" s="460">
        <v>96.3</v>
      </c>
      <c r="M43" s="460"/>
      <c r="N43" s="460"/>
      <c r="O43" s="460"/>
      <c r="P43" s="460"/>
      <c r="Q43" s="460">
        <f t="shared" si="6"/>
        <v>96.3</v>
      </c>
      <c r="R43" s="228" t="str">
        <f t="shared" si="7"/>
        <v>NO</v>
      </c>
      <c r="S43" s="229" t="str">
        <f t="shared" si="8"/>
        <v>Inviable Sanitariamente</v>
      </c>
      <c r="T43" s="231"/>
    </row>
    <row r="44" spans="1:20" ht="32.1" customHeight="1">
      <c r="A44" s="514" t="s">
        <v>4165</v>
      </c>
      <c r="B44" s="515" t="s">
        <v>4189</v>
      </c>
      <c r="C44" s="515" t="s">
        <v>4190</v>
      </c>
      <c r="D44" s="254">
        <v>1421</v>
      </c>
      <c r="E44" s="253"/>
      <c r="F44" s="460">
        <v>0</v>
      </c>
      <c r="G44" s="460"/>
      <c r="H44" s="460">
        <v>0</v>
      </c>
      <c r="I44" s="460"/>
      <c r="J44" s="460">
        <v>0</v>
      </c>
      <c r="K44" s="460"/>
      <c r="L44" s="460">
        <v>0</v>
      </c>
      <c r="M44" s="460"/>
      <c r="N44" s="460">
        <v>0</v>
      </c>
      <c r="O44" s="460"/>
      <c r="P44" s="460">
        <v>0</v>
      </c>
      <c r="Q44" s="460">
        <f t="shared" si="6"/>
        <v>0</v>
      </c>
      <c r="R44" s="228" t="str">
        <f t="shared" si="7"/>
        <v>SI</v>
      </c>
      <c r="S44" s="229" t="str">
        <f t="shared" si="8"/>
        <v>Sin Riesgo</v>
      </c>
      <c r="T44" s="231"/>
    </row>
    <row r="45" spans="1:20" ht="32.1" customHeight="1">
      <c r="A45" s="514" t="s">
        <v>4165</v>
      </c>
      <c r="B45" s="515" t="s">
        <v>4191</v>
      </c>
      <c r="C45" s="515" t="s">
        <v>4192</v>
      </c>
      <c r="D45" s="254">
        <v>42</v>
      </c>
      <c r="E45" s="253"/>
      <c r="F45" s="460"/>
      <c r="G45" s="460"/>
      <c r="H45" s="460"/>
      <c r="I45" s="460">
        <v>96.3</v>
      </c>
      <c r="J45" s="460"/>
      <c r="K45" s="460"/>
      <c r="L45" s="460"/>
      <c r="M45" s="460">
        <v>96.3</v>
      </c>
      <c r="N45" s="460"/>
      <c r="O45" s="460"/>
      <c r="P45" s="460"/>
      <c r="Q45" s="460">
        <f t="shared" si="6"/>
        <v>96.3</v>
      </c>
      <c r="R45" s="228" t="str">
        <f t="shared" si="7"/>
        <v>NO</v>
      </c>
      <c r="S45" s="229" t="str">
        <f t="shared" si="8"/>
        <v>Inviable Sanitariamente</v>
      </c>
      <c r="T45" s="231"/>
    </row>
    <row r="46" spans="1:20" ht="32.1" customHeight="1">
      <c r="A46" s="514" t="s">
        <v>4165</v>
      </c>
      <c r="B46" s="515" t="s">
        <v>4193</v>
      </c>
      <c r="C46" s="515" t="s">
        <v>4194</v>
      </c>
      <c r="D46" s="254">
        <v>17</v>
      </c>
      <c r="E46" s="253"/>
      <c r="F46" s="460"/>
      <c r="G46" s="460"/>
      <c r="H46" s="460"/>
      <c r="I46" s="460"/>
      <c r="J46" s="460">
        <v>96.3</v>
      </c>
      <c r="K46" s="460"/>
      <c r="L46" s="460"/>
      <c r="M46" s="460">
        <v>96.3</v>
      </c>
      <c r="N46" s="460"/>
      <c r="O46" s="460"/>
      <c r="P46" s="460"/>
      <c r="Q46" s="460">
        <f t="shared" si="6"/>
        <v>96.3</v>
      </c>
      <c r="R46" s="228" t="str">
        <f t="shared" si="7"/>
        <v>NO</v>
      </c>
      <c r="S46" s="229" t="str">
        <f t="shared" si="8"/>
        <v>Inviable Sanitariamente</v>
      </c>
      <c r="T46" s="231"/>
    </row>
    <row r="47" spans="1:20" ht="32.1" customHeight="1">
      <c r="A47" s="514" t="s">
        <v>4165</v>
      </c>
      <c r="B47" s="515" t="s">
        <v>972</v>
      </c>
      <c r="C47" s="515" t="s">
        <v>4195</v>
      </c>
      <c r="D47" s="254">
        <v>80</v>
      </c>
      <c r="E47" s="253"/>
      <c r="F47" s="460"/>
      <c r="G47" s="460"/>
      <c r="H47" s="460"/>
      <c r="I47" s="460">
        <v>96.3</v>
      </c>
      <c r="J47" s="460"/>
      <c r="K47" s="460"/>
      <c r="L47" s="460"/>
      <c r="M47" s="460">
        <v>96.3</v>
      </c>
      <c r="N47" s="460"/>
      <c r="O47" s="460"/>
      <c r="P47" s="460"/>
      <c r="Q47" s="460">
        <f t="shared" si="6"/>
        <v>96.3</v>
      </c>
      <c r="R47" s="228" t="str">
        <f t="shared" si="7"/>
        <v>NO</v>
      </c>
      <c r="S47" s="229" t="str">
        <f t="shared" si="8"/>
        <v>Inviable Sanitariamente</v>
      </c>
      <c r="T47" s="231"/>
    </row>
    <row r="48" spans="1:20" ht="32.1" customHeight="1">
      <c r="A48" s="514" t="s">
        <v>4165</v>
      </c>
      <c r="B48" s="515" t="s">
        <v>4196</v>
      </c>
      <c r="C48" s="515" t="s">
        <v>4197</v>
      </c>
      <c r="D48" s="254">
        <v>65</v>
      </c>
      <c r="E48" s="253"/>
      <c r="F48" s="460"/>
      <c r="G48" s="460"/>
      <c r="H48" s="460">
        <v>96.3</v>
      </c>
      <c r="I48" s="460"/>
      <c r="J48" s="460"/>
      <c r="K48" s="460">
        <v>96.3</v>
      </c>
      <c r="L48" s="460"/>
      <c r="M48" s="460"/>
      <c r="N48" s="460"/>
      <c r="O48" s="460"/>
      <c r="P48" s="460"/>
      <c r="Q48" s="460">
        <f t="shared" si="6"/>
        <v>96.3</v>
      </c>
      <c r="R48" s="228" t="str">
        <f t="shared" si="7"/>
        <v>NO</v>
      </c>
      <c r="S48" s="229" t="str">
        <f t="shared" si="8"/>
        <v>Inviable Sanitariamente</v>
      </c>
      <c r="T48" s="231"/>
    </row>
    <row r="49" spans="1:20" ht="32.1" customHeight="1">
      <c r="A49" s="514" t="s">
        <v>4165</v>
      </c>
      <c r="B49" s="515" t="s">
        <v>4198</v>
      </c>
      <c r="C49" s="515" t="s">
        <v>4199</v>
      </c>
      <c r="D49" s="254">
        <v>56</v>
      </c>
      <c r="E49" s="253"/>
      <c r="F49" s="460"/>
      <c r="G49" s="460"/>
      <c r="H49" s="460">
        <v>96.3</v>
      </c>
      <c r="I49" s="460"/>
      <c r="J49" s="460"/>
      <c r="K49" s="460">
        <v>96.3</v>
      </c>
      <c r="L49" s="460"/>
      <c r="M49" s="460"/>
      <c r="N49" s="460"/>
      <c r="O49" s="460"/>
      <c r="P49" s="460"/>
      <c r="Q49" s="460">
        <f t="shared" si="6"/>
        <v>96.3</v>
      </c>
      <c r="R49" s="228" t="str">
        <f t="shared" si="7"/>
        <v>NO</v>
      </c>
      <c r="S49" s="229" t="str">
        <f t="shared" si="8"/>
        <v>Inviable Sanitariamente</v>
      </c>
      <c r="T49" s="231"/>
    </row>
    <row r="50" spans="1:20" ht="32.1" customHeight="1">
      <c r="A50" s="514" t="s">
        <v>4165</v>
      </c>
      <c r="B50" s="515" t="s">
        <v>4200</v>
      </c>
      <c r="C50" s="515" t="s">
        <v>4201</v>
      </c>
      <c r="D50" s="254">
        <v>50</v>
      </c>
      <c r="E50" s="253"/>
      <c r="F50" s="460"/>
      <c r="G50" s="460"/>
      <c r="H50" s="460">
        <v>96.3</v>
      </c>
      <c r="I50" s="460"/>
      <c r="J50" s="460"/>
      <c r="K50" s="460">
        <v>96.3</v>
      </c>
      <c r="L50" s="460"/>
      <c r="M50" s="460"/>
      <c r="N50" s="460"/>
      <c r="O50" s="460"/>
      <c r="P50" s="460"/>
      <c r="Q50" s="460">
        <f t="shared" si="6"/>
        <v>96.3</v>
      </c>
      <c r="R50" s="228" t="str">
        <f t="shared" si="7"/>
        <v>NO</v>
      </c>
      <c r="S50" s="229" t="str">
        <f t="shared" si="8"/>
        <v>Inviable Sanitariamente</v>
      </c>
      <c r="T50" s="231"/>
    </row>
    <row r="51" spans="1:20" ht="32.1" customHeight="1">
      <c r="A51" s="514" t="s">
        <v>4165</v>
      </c>
      <c r="B51" s="515" t="s">
        <v>696</v>
      </c>
      <c r="C51" s="515" t="s">
        <v>4202</v>
      </c>
      <c r="D51" s="252">
        <v>90</v>
      </c>
      <c r="E51" s="253"/>
      <c r="F51" s="460"/>
      <c r="G51" s="460"/>
      <c r="H51" s="460"/>
      <c r="I51" s="460"/>
      <c r="J51" s="460">
        <v>96.3</v>
      </c>
      <c r="K51" s="460"/>
      <c r="L51" s="460"/>
      <c r="M51" s="460">
        <v>96.3</v>
      </c>
      <c r="N51" s="460"/>
      <c r="O51" s="460"/>
      <c r="P51" s="460"/>
      <c r="Q51" s="460">
        <f t="shared" si="6"/>
        <v>96.3</v>
      </c>
      <c r="R51" s="228" t="str">
        <f t="shared" si="7"/>
        <v>NO</v>
      </c>
      <c r="S51" s="229" t="str">
        <f t="shared" si="8"/>
        <v>Inviable Sanitariamente</v>
      </c>
      <c r="T51" s="231"/>
    </row>
    <row r="52" spans="1:20" ht="32.1" customHeight="1">
      <c r="A52" s="514" t="s">
        <v>4165</v>
      </c>
      <c r="B52" s="515" t="s">
        <v>4203</v>
      </c>
      <c r="C52" s="515" t="s">
        <v>4204</v>
      </c>
      <c r="D52" s="254">
        <v>58</v>
      </c>
      <c r="E52" s="253"/>
      <c r="F52" s="460"/>
      <c r="G52" s="460"/>
      <c r="H52" s="460"/>
      <c r="I52" s="460">
        <v>96.3</v>
      </c>
      <c r="J52" s="460"/>
      <c r="K52" s="460"/>
      <c r="L52" s="460"/>
      <c r="M52" s="460">
        <v>96.3</v>
      </c>
      <c r="N52" s="460"/>
      <c r="O52" s="460"/>
      <c r="P52" s="460"/>
      <c r="Q52" s="460">
        <f t="shared" si="6"/>
        <v>96.3</v>
      </c>
      <c r="R52" s="228" t="str">
        <f t="shared" si="7"/>
        <v>NO</v>
      </c>
      <c r="S52" s="229" t="str">
        <f t="shared" si="8"/>
        <v>Inviable Sanitariamente</v>
      </c>
      <c r="T52" s="231"/>
    </row>
    <row r="53" spans="1:20" ht="32.1" customHeight="1">
      <c r="A53" s="514" t="s">
        <v>4165</v>
      </c>
      <c r="B53" s="515" t="s">
        <v>4205</v>
      </c>
      <c r="C53" s="515" t="s">
        <v>4206</v>
      </c>
      <c r="D53" s="252">
        <v>83</v>
      </c>
      <c r="E53" s="253"/>
      <c r="F53" s="460"/>
      <c r="G53" s="460"/>
      <c r="H53" s="460"/>
      <c r="I53" s="460"/>
      <c r="J53" s="460">
        <v>96.3</v>
      </c>
      <c r="K53" s="460"/>
      <c r="L53" s="460">
        <v>96.3</v>
      </c>
      <c r="M53" s="460"/>
      <c r="N53" s="460"/>
      <c r="O53" s="460"/>
      <c r="P53" s="460"/>
      <c r="Q53" s="460">
        <f t="shared" si="6"/>
        <v>96.3</v>
      </c>
      <c r="R53" s="228" t="str">
        <f t="shared" si="7"/>
        <v>NO</v>
      </c>
      <c r="S53" s="229" t="str">
        <f t="shared" si="8"/>
        <v>Inviable Sanitariamente</v>
      </c>
      <c r="T53" s="231"/>
    </row>
    <row r="54" spans="1:20" ht="32.1" customHeight="1">
      <c r="A54" s="514" t="s">
        <v>4165</v>
      </c>
      <c r="B54" s="515" t="s">
        <v>451</v>
      </c>
      <c r="C54" s="515" t="s">
        <v>4207</v>
      </c>
      <c r="D54" s="252">
        <v>58</v>
      </c>
      <c r="E54" s="253"/>
      <c r="F54" s="460"/>
      <c r="G54" s="460"/>
      <c r="H54" s="460"/>
      <c r="I54" s="460"/>
      <c r="J54" s="460">
        <v>96.3</v>
      </c>
      <c r="K54" s="460"/>
      <c r="L54" s="460">
        <v>96.3</v>
      </c>
      <c r="M54" s="460"/>
      <c r="N54" s="460"/>
      <c r="O54" s="460"/>
      <c r="P54" s="460"/>
      <c r="Q54" s="460">
        <f t="shared" si="6"/>
        <v>96.3</v>
      </c>
      <c r="R54" s="228" t="str">
        <f t="shared" si="7"/>
        <v>NO</v>
      </c>
      <c r="S54" s="229" t="str">
        <f t="shared" si="8"/>
        <v>Inviable Sanitariamente</v>
      </c>
      <c r="T54" s="231"/>
    </row>
    <row r="55" spans="1:20" ht="32.1" customHeight="1">
      <c r="A55" s="514" t="s">
        <v>4165</v>
      </c>
      <c r="B55" s="515" t="s">
        <v>4208</v>
      </c>
      <c r="C55" s="515" t="s">
        <v>4209</v>
      </c>
      <c r="D55" s="252">
        <v>77</v>
      </c>
      <c r="E55" s="253"/>
      <c r="F55" s="460"/>
      <c r="G55" s="460"/>
      <c r="H55" s="460"/>
      <c r="I55" s="460">
        <v>96.3</v>
      </c>
      <c r="J55" s="460"/>
      <c r="K55" s="460"/>
      <c r="L55" s="460">
        <v>96.3</v>
      </c>
      <c r="M55" s="460"/>
      <c r="N55" s="460"/>
      <c r="O55" s="460"/>
      <c r="P55" s="460"/>
      <c r="Q55" s="460">
        <f t="shared" si="6"/>
        <v>96.3</v>
      </c>
      <c r="R55" s="228" t="str">
        <f t="shared" si="7"/>
        <v>NO</v>
      </c>
      <c r="S55" s="229" t="str">
        <f t="shared" si="8"/>
        <v>Inviable Sanitariamente</v>
      </c>
      <c r="T55" s="231"/>
    </row>
    <row r="56" spans="1:20" ht="32.1" customHeight="1">
      <c r="A56" s="514" t="s">
        <v>4165</v>
      </c>
      <c r="B56" s="515" t="s">
        <v>3407</v>
      </c>
      <c r="C56" s="515" t="s">
        <v>4210</v>
      </c>
      <c r="D56" s="252">
        <v>77</v>
      </c>
      <c r="E56" s="253"/>
      <c r="F56" s="460"/>
      <c r="G56" s="460"/>
      <c r="H56" s="460"/>
      <c r="I56" s="460">
        <v>96.3</v>
      </c>
      <c r="J56" s="460"/>
      <c r="K56" s="460"/>
      <c r="L56" s="460">
        <v>96.3</v>
      </c>
      <c r="M56" s="460"/>
      <c r="N56" s="460"/>
      <c r="O56" s="460"/>
      <c r="P56" s="460"/>
      <c r="Q56" s="460">
        <f t="shared" si="6"/>
        <v>96.3</v>
      </c>
      <c r="R56" s="228" t="str">
        <f t="shared" si="7"/>
        <v>NO</v>
      </c>
      <c r="S56" s="229" t="str">
        <f t="shared" si="8"/>
        <v>Inviable Sanitariamente</v>
      </c>
      <c r="T56" s="231"/>
    </row>
    <row r="57" spans="1:20" ht="32.1" customHeight="1">
      <c r="A57" s="514" t="s">
        <v>4165</v>
      </c>
      <c r="B57" s="515" t="s">
        <v>4211</v>
      </c>
      <c r="C57" s="515" t="s">
        <v>4212</v>
      </c>
      <c r="D57" s="254">
        <v>245</v>
      </c>
      <c r="E57" s="253"/>
      <c r="F57" s="460">
        <v>96.3</v>
      </c>
      <c r="G57" s="460"/>
      <c r="H57" s="460">
        <v>96.3</v>
      </c>
      <c r="I57" s="460"/>
      <c r="J57" s="460"/>
      <c r="K57" s="460">
        <v>96.3</v>
      </c>
      <c r="L57" s="460"/>
      <c r="M57" s="460"/>
      <c r="N57" s="460">
        <v>96.3</v>
      </c>
      <c r="O57" s="460"/>
      <c r="P57" s="460"/>
      <c r="Q57" s="460">
        <f t="shared" si="6"/>
        <v>96.3</v>
      </c>
      <c r="R57" s="228" t="str">
        <f t="shared" si="7"/>
        <v>NO</v>
      </c>
      <c r="S57" s="229" t="str">
        <f t="shared" si="8"/>
        <v>Inviable Sanitariamente</v>
      </c>
      <c r="T57" s="231"/>
    </row>
    <row r="58" spans="1:20" ht="32.1" customHeight="1">
      <c r="A58" s="514" t="s">
        <v>4165</v>
      </c>
      <c r="B58" s="515" t="s">
        <v>4211</v>
      </c>
      <c r="C58" s="515" t="s">
        <v>4213</v>
      </c>
      <c r="D58" s="254">
        <v>589</v>
      </c>
      <c r="E58" s="253"/>
      <c r="F58" s="460">
        <v>96.3</v>
      </c>
      <c r="G58" s="460"/>
      <c r="H58" s="460">
        <v>96.3</v>
      </c>
      <c r="I58" s="460"/>
      <c r="J58" s="460"/>
      <c r="K58" s="460">
        <v>96.3</v>
      </c>
      <c r="L58" s="460"/>
      <c r="M58" s="460">
        <v>96.3</v>
      </c>
      <c r="N58" s="460"/>
      <c r="O58" s="460">
        <v>96.3</v>
      </c>
      <c r="P58" s="460"/>
      <c r="Q58" s="460">
        <f t="shared" si="6"/>
        <v>96.3</v>
      </c>
      <c r="R58" s="228" t="str">
        <f t="shared" si="7"/>
        <v>NO</v>
      </c>
      <c r="S58" s="229" t="str">
        <f t="shared" si="8"/>
        <v>Inviable Sanitariamente</v>
      </c>
      <c r="T58" s="231"/>
    </row>
    <row r="59" spans="1:20" ht="32.1" customHeight="1">
      <c r="A59" s="514" t="s">
        <v>4165</v>
      </c>
      <c r="B59" s="515" t="s">
        <v>4214</v>
      </c>
      <c r="C59" s="515" t="s">
        <v>4215</v>
      </c>
      <c r="D59" s="254">
        <v>60</v>
      </c>
      <c r="E59" s="253"/>
      <c r="F59" s="460"/>
      <c r="G59" s="460"/>
      <c r="H59" s="460"/>
      <c r="I59" s="460"/>
      <c r="J59" s="460">
        <v>96.3</v>
      </c>
      <c r="K59" s="460"/>
      <c r="L59" s="460"/>
      <c r="M59" s="460">
        <v>96.3</v>
      </c>
      <c r="N59" s="460"/>
      <c r="O59" s="460"/>
      <c r="P59" s="460"/>
      <c r="Q59" s="460">
        <f t="shared" si="6"/>
        <v>96.3</v>
      </c>
      <c r="R59" s="228" t="str">
        <f t="shared" si="7"/>
        <v>NO</v>
      </c>
      <c r="S59" s="229" t="str">
        <f t="shared" si="8"/>
        <v>Inviable Sanitariamente</v>
      </c>
      <c r="T59" s="231"/>
    </row>
    <row r="60" spans="1:20" ht="32.1" customHeight="1">
      <c r="A60" s="514" t="s">
        <v>4165</v>
      </c>
      <c r="B60" s="515" t="s">
        <v>3018</v>
      </c>
      <c r="C60" s="515" t="s">
        <v>4216</v>
      </c>
      <c r="D60" s="254">
        <v>65</v>
      </c>
      <c r="E60" s="253"/>
      <c r="F60" s="460"/>
      <c r="G60" s="460"/>
      <c r="H60" s="460"/>
      <c r="I60" s="460"/>
      <c r="J60" s="460">
        <v>96.3</v>
      </c>
      <c r="K60" s="460"/>
      <c r="L60" s="460">
        <v>96.3</v>
      </c>
      <c r="M60" s="460"/>
      <c r="N60" s="460"/>
      <c r="O60" s="460"/>
      <c r="P60" s="460"/>
      <c r="Q60" s="460">
        <f t="shared" si="6"/>
        <v>96.3</v>
      </c>
      <c r="R60" s="228" t="str">
        <f t="shared" si="7"/>
        <v>NO</v>
      </c>
      <c r="S60" s="229" t="str">
        <f t="shared" si="8"/>
        <v>Inviable Sanitariamente</v>
      </c>
      <c r="T60" s="231"/>
    </row>
    <row r="61" spans="1:20" ht="32.1" customHeight="1">
      <c r="A61" s="514" t="s">
        <v>4165</v>
      </c>
      <c r="B61" s="515" t="s">
        <v>4217</v>
      </c>
      <c r="C61" s="515" t="s">
        <v>4218</v>
      </c>
      <c r="D61" s="254">
        <v>35</v>
      </c>
      <c r="E61" s="253"/>
      <c r="F61" s="460"/>
      <c r="G61" s="460"/>
      <c r="H61" s="460"/>
      <c r="I61" s="460"/>
      <c r="J61" s="460">
        <v>96.3</v>
      </c>
      <c r="K61" s="460"/>
      <c r="L61" s="460"/>
      <c r="M61" s="460">
        <v>96.3</v>
      </c>
      <c r="N61" s="460"/>
      <c r="O61" s="460"/>
      <c r="P61" s="460"/>
      <c r="Q61" s="460">
        <f t="shared" si="6"/>
        <v>96.3</v>
      </c>
      <c r="R61" s="228" t="str">
        <f t="shared" si="7"/>
        <v>NO</v>
      </c>
      <c r="S61" s="229" t="str">
        <f t="shared" si="8"/>
        <v>Inviable Sanitariamente</v>
      </c>
      <c r="T61" s="231"/>
    </row>
    <row r="62" spans="1:20" ht="32.1" customHeight="1">
      <c r="A62" s="514" t="s">
        <v>4165</v>
      </c>
      <c r="B62" s="515" t="s">
        <v>4219</v>
      </c>
      <c r="C62" s="515" t="s">
        <v>4220</v>
      </c>
      <c r="D62" s="252">
        <v>65</v>
      </c>
      <c r="E62" s="253"/>
      <c r="F62" s="460"/>
      <c r="G62" s="460"/>
      <c r="H62" s="460"/>
      <c r="I62" s="460"/>
      <c r="J62" s="460">
        <v>96.3</v>
      </c>
      <c r="K62" s="460"/>
      <c r="L62" s="460"/>
      <c r="M62" s="460">
        <v>96.3</v>
      </c>
      <c r="N62" s="460"/>
      <c r="O62" s="460"/>
      <c r="P62" s="460"/>
      <c r="Q62" s="460">
        <f t="shared" si="6"/>
        <v>96.3</v>
      </c>
      <c r="R62" s="228" t="str">
        <f t="shared" si="7"/>
        <v>NO</v>
      </c>
      <c r="S62" s="229" t="str">
        <f t="shared" si="8"/>
        <v>Inviable Sanitariamente</v>
      </c>
      <c r="T62" s="231"/>
    </row>
    <row r="63" spans="1:20" ht="32.1" customHeight="1">
      <c r="A63" s="514" t="s">
        <v>4221</v>
      </c>
      <c r="B63" s="515" t="s">
        <v>317</v>
      </c>
      <c r="C63" s="515" t="s">
        <v>4222</v>
      </c>
      <c r="D63" s="255">
        <v>38</v>
      </c>
      <c r="E63" s="259"/>
      <c r="F63" s="460"/>
      <c r="G63" s="460"/>
      <c r="H63" s="460"/>
      <c r="I63" s="460"/>
      <c r="J63" s="460"/>
      <c r="K63" s="460"/>
      <c r="L63" s="460"/>
      <c r="M63" s="460"/>
      <c r="N63" s="460">
        <v>60.24</v>
      </c>
      <c r="O63" s="460">
        <v>60.24</v>
      </c>
      <c r="P63" s="460"/>
      <c r="Q63" s="460">
        <f t="shared" si="6"/>
        <v>60.24</v>
      </c>
      <c r="R63" s="228" t="str">
        <f t="shared" si="7"/>
        <v>NO</v>
      </c>
      <c r="S63" s="229" t="str">
        <f t="shared" si="8"/>
        <v>Alto</v>
      </c>
      <c r="T63" s="231"/>
    </row>
    <row r="64" spans="1:20" ht="32.1" customHeight="1">
      <c r="A64" s="514" t="s">
        <v>4221</v>
      </c>
      <c r="B64" s="515" t="s">
        <v>4223</v>
      </c>
      <c r="C64" s="515" t="s">
        <v>4224</v>
      </c>
      <c r="D64" s="255">
        <v>26</v>
      </c>
      <c r="E64" s="259"/>
      <c r="F64" s="460"/>
      <c r="G64" s="460"/>
      <c r="H64" s="460"/>
      <c r="I64" s="460" t="s">
        <v>2985</v>
      </c>
      <c r="J64" s="460"/>
      <c r="K64" s="460"/>
      <c r="L64" s="460">
        <v>60.24</v>
      </c>
      <c r="M64" s="460"/>
      <c r="N64" s="460"/>
      <c r="O64" s="460"/>
      <c r="P64" s="460"/>
      <c r="Q64" s="460">
        <f t="shared" si="6"/>
        <v>60.24</v>
      </c>
      <c r="R64" s="228" t="str">
        <f t="shared" si="7"/>
        <v>NO</v>
      </c>
      <c r="S64" s="229" t="str">
        <f t="shared" si="8"/>
        <v>Alto</v>
      </c>
      <c r="T64" s="231"/>
    </row>
    <row r="65" spans="1:20" ht="32.1" customHeight="1">
      <c r="A65" s="514" t="s">
        <v>4221</v>
      </c>
      <c r="B65" s="515" t="s">
        <v>4225</v>
      </c>
      <c r="C65" s="515" t="s">
        <v>4226</v>
      </c>
      <c r="D65" s="255">
        <v>20</v>
      </c>
      <c r="E65" s="259"/>
      <c r="F65" s="460"/>
      <c r="G65" s="460"/>
      <c r="H65" s="460">
        <v>97.34</v>
      </c>
      <c r="I65" s="460"/>
      <c r="J65" s="460"/>
      <c r="K65" s="460">
        <v>60.24</v>
      </c>
      <c r="L65" s="460"/>
      <c r="M65" s="460"/>
      <c r="N65" s="460"/>
      <c r="O65" s="460"/>
      <c r="P65" s="460"/>
      <c r="Q65" s="460">
        <f t="shared" si="6"/>
        <v>78.790000000000006</v>
      </c>
      <c r="R65" s="228" t="str">
        <f t="shared" si="7"/>
        <v>NO</v>
      </c>
      <c r="S65" s="229" t="str">
        <f t="shared" si="8"/>
        <v>Alto</v>
      </c>
      <c r="T65" s="231"/>
    </row>
    <row r="66" spans="1:20" ht="32.1" customHeight="1">
      <c r="A66" s="514" t="s">
        <v>4221</v>
      </c>
      <c r="B66" s="515" t="s">
        <v>4227</v>
      </c>
      <c r="C66" s="515" t="s">
        <v>4228</v>
      </c>
      <c r="D66" s="113">
        <v>65</v>
      </c>
      <c r="E66" s="259"/>
      <c r="F66" s="460"/>
      <c r="G66" s="460"/>
      <c r="H66" s="460"/>
      <c r="I66" s="460"/>
      <c r="J66" s="460">
        <v>96.38</v>
      </c>
      <c r="K66" s="460"/>
      <c r="L66" s="460"/>
      <c r="M66" s="460"/>
      <c r="N66" s="460"/>
      <c r="O66" s="460">
        <v>60.24</v>
      </c>
      <c r="P66" s="460"/>
      <c r="Q66" s="460">
        <f t="shared" si="6"/>
        <v>78.31</v>
      </c>
      <c r="R66" s="228" t="str">
        <f t="shared" si="7"/>
        <v>NO</v>
      </c>
      <c r="S66" s="229" t="str">
        <f t="shared" si="8"/>
        <v>Alto</v>
      </c>
      <c r="T66" s="231"/>
    </row>
    <row r="67" spans="1:20" ht="32.1" customHeight="1">
      <c r="A67" s="514" t="s">
        <v>4221</v>
      </c>
      <c r="B67" s="515" t="s">
        <v>1739</v>
      </c>
      <c r="C67" s="515" t="s">
        <v>4229</v>
      </c>
      <c r="D67" s="113">
        <v>20</v>
      </c>
      <c r="E67" s="259"/>
      <c r="F67" s="460"/>
      <c r="G67" s="460"/>
      <c r="H67" s="460"/>
      <c r="I67" s="460"/>
      <c r="J67" s="460">
        <v>60.24</v>
      </c>
      <c r="K67" s="460"/>
      <c r="L67" s="460"/>
      <c r="M67" s="460"/>
      <c r="N67" s="460">
        <v>96.38</v>
      </c>
      <c r="O67" s="460"/>
      <c r="P67" s="460"/>
      <c r="Q67" s="460">
        <f t="shared" si="6"/>
        <v>78.31</v>
      </c>
      <c r="R67" s="228" t="str">
        <f t="shared" si="7"/>
        <v>NO</v>
      </c>
      <c r="S67" s="229" t="str">
        <f t="shared" si="8"/>
        <v>Alto</v>
      </c>
      <c r="T67" s="231"/>
    </row>
    <row r="68" spans="1:20" ht="32.1" customHeight="1">
      <c r="A68" s="514" t="s">
        <v>4221</v>
      </c>
      <c r="B68" s="515" t="s">
        <v>4230</v>
      </c>
      <c r="C68" s="515" t="s">
        <v>4231</v>
      </c>
      <c r="D68" s="255">
        <v>820</v>
      </c>
      <c r="E68" s="259"/>
      <c r="F68" s="460"/>
      <c r="G68" s="460"/>
      <c r="H68" s="460">
        <v>97.3</v>
      </c>
      <c r="I68" s="460">
        <v>53.09</v>
      </c>
      <c r="J68" s="460"/>
      <c r="K68" s="460">
        <v>96.38</v>
      </c>
      <c r="L68" s="460"/>
      <c r="M68" s="460"/>
      <c r="N68" s="460">
        <v>96.38</v>
      </c>
      <c r="O68" s="460"/>
      <c r="P68" s="460"/>
      <c r="Q68" s="460">
        <f t="shared" si="6"/>
        <v>85.787499999999994</v>
      </c>
      <c r="R68" s="228" t="str">
        <f t="shared" si="7"/>
        <v>NO</v>
      </c>
      <c r="S68" s="229" t="str">
        <f t="shared" si="8"/>
        <v>Inviable Sanitariamente</v>
      </c>
      <c r="T68" s="231"/>
    </row>
    <row r="69" spans="1:20" ht="32.1" customHeight="1">
      <c r="A69" s="514" t="s">
        <v>4221</v>
      </c>
      <c r="B69" s="515" t="s">
        <v>4232</v>
      </c>
      <c r="C69" s="515" t="s">
        <v>4233</v>
      </c>
      <c r="D69" s="255">
        <v>25</v>
      </c>
      <c r="E69" s="205"/>
      <c r="F69" s="460"/>
      <c r="G69" s="460"/>
      <c r="H69" s="460"/>
      <c r="I69" s="460">
        <v>88</v>
      </c>
      <c r="J69" s="460"/>
      <c r="K69" s="460"/>
      <c r="L69" s="460"/>
      <c r="M69" s="460"/>
      <c r="N69" s="460"/>
      <c r="O69" s="460"/>
      <c r="P69" s="460">
        <v>60.24</v>
      </c>
      <c r="Q69" s="460">
        <f t="shared" si="6"/>
        <v>74.12</v>
      </c>
      <c r="R69" s="228" t="str">
        <f t="shared" si="7"/>
        <v>NO</v>
      </c>
      <c r="S69" s="229" t="str">
        <f t="shared" si="8"/>
        <v>Alto</v>
      </c>
      <c r="T69" s="231"/>
    </row>
    <row r="70" spans="1:20" ht="32.1" customHeight="1">
      <c r="A70" s="514" t="s">
        <v>4221</v>
      </c>
      <c r="B70" s="515" t="s">
        <v>1554</v>
      </c>
      <c r="C70" s="515" t="s">
        <v>4234</v>
      </c>
      <c r="D70" s="255">
        <v>88</v>
      </c>
      <c r="E70" s="259"/>
      <c r="F70" s="460"/>
      <c r="G70" s="460"/>
      <c r="H70" s="460">
        <v>97.34</v>
      </c>
      <c r="I70" s="460"/>
      <c r="J70" s="460"/>
      <c r="K70" s="460">
        <v>96.38</v>
      </c>
      <c r="L70" s="460"/>
      <c r="M70" s="460"/>
      <c r="N70" s="460"/>
      <c r="O70" s="460"/>
      <c r="P70" s="460"/>
      <c r="Q70" s="460">
        <f t="shared" si="6"/>
        <v>96.86</v>
      </c>
      <c r="R70" s="228" t="str">
        <f t="shared" si="7"/>
        <v>NO</v>
      </c>
      <c r="S70" s="229" t="str">
        <f t="shared" si="8"/>
        <v>Inviable Sanitariamente</v>
      </c>
      <c r="T70" s="231"/>
    </row>
    <row r="71" spans="1:20" ht="32.1" customHeight="1">
      <c r="A71" s="514" t="s">
        <v>4221</v>
      </c>
      <c r="B71" s="515" t="s">
        <v>936</v>
      </c>
      <c r="C71" s="515" t="s">
        <v>4235</v>
      </c>
      <c r="D71" s="255">
        <v>32</v>
      </c>
      <c r="E71" s="259"/>
      <c r="F71" s="460"/>
      <c r="G71" s="460"/>
      <c r="H71" s="460"/>
      <c r="I71" s="460">
        <v>97.3</v>
      </c>
      <c r="J71" s="460"/>
      <c r="K71" s="460">
        <v>96.38</v>
      </c>
      <c r="L71" s="460"/>
      <c r="M71" s="460"/>
      <c r="N71" s="460"/>
      <c r="O71" s="460"/>
      <c r="P71" s="460"/>
      <c r="Q71" s="460">
        <f t="shared" si="6"/>
        <v>96.84</v>
      </c>
      <c r="R71" s="228" t="str">
        <f t="shared" si="7"/>
        <v>NO</v>
      </c>
      <c r="S71" s="229" t="str">
        <f t="shared" si="8"/>
        <v>Inviable Sanitariamente</v>
      </c>
      <c r="T71" s="231"/>
    </row>
    <row r="72" spans="1:20" ht="32.1" customHeight="1">
      <c r="A72" s="514" t="s">
        <v>4221</v>
      </c>
      <c r="B72" s="515" t="s">
        <v>4236</v>
      </c>
      <c r="C72" s="515" t="s">
        <v>4237</v>
      </c>
      <c r="D72" s="256">
        <v>25</v>
      </c>
      <c r="E72" s="259"/>
      <c r="F72" s="460"/>
      <c r="G72" s="460"/>
      <c r="H72" s="460"/>
      <c r="I72" s="460"/>
      <c r="J72" s="460"/>
      <c r="K72" s="460">
        <v>63.85</v>
      </c>
      <c r="L72" s="460"/>
      <c r="M72" s="460"/>
      <c r="N72" s="460"/>
      <c r="O72" s="460">
        <v>63.85</v>
      </c>
      <c r="P72" s="460"/>
      <c r="Q72" s="460">
        <f t="shared" si="6"/>
        <v>63.85</v>
      </c>
      <c r="R72" s="228" t="str">
        <f t="shared" si="7"/>
        <v>NO</v>
      </c>
      <c r="S72" s="229" t="str">
        <f t="shared" si="8"/>
        <v>Alto</v>
      </c>
      <c r="T72" s="231"/>
    </row>
    <row r="73" spans="1:20" ht="32.1" customHeight="1">
      <c r="A73" s="514" t="s">
        <v>4221</v>
      </c>
      <c r="B73" s="515" t="s">
        <v>2759</v>
      </c>
      <c r="C73" s="515" t="s">
        <v>4238</v>
      </c>
      <c r="D73" s="255">
        <v>253</v>
      </c>
      <c r="E73" s="205"/>
      <c r="F73" s="460"/>
      <c r="G73" s="460"/>
      <c r="H73" s="460"/>
      <c r="I73" s="460">
        <v>0</v>
      </c>
      <c r="J73" s="460"/>
      <c r="K73" s="460">
        <v>0</v>
      </c>
      <c r="L73" s="460"/>
      <c r="M73" s="460"/>
      <c r="N73" s="460"/>
      <c r="O73" s="460"/>
      <c r="P73" s="460"/>
      <c r="Q73" s="460">
        <f t="shared" si="6"/>
        <v>0</v>
      </c>
      <c r="R73" s="228" t="str">
        <f t="shared" si="7"/>
        <v>SI</v>
      </c>
      <c r="S73" s="229" t="str">
        <f t="shared" si="8"/>
        <v>Sin Riesgo</v>
      </c>
      <c r="T73" s="231"/>
    </row>
    <row r="74" spans="1:20" ht="32.1" customHeight="1">
      <c r="A74" s="514" t="s">
        <v>4221</v>
      </c>
      <c r="B74" s="515" t="s">
        <v>4239</v>
      </c>
      <c r="C74" s="515" t="s">
        <v>4240</v>
      </c>
      <c r="D74" s="255">
        <v>236</v>
      </c>
      <c r="E74" s="259"/>
      <c r="F74" s="460"/>
      <c r="G74" s="460"/>
      <c r="H74" s="460"/>
      <c r="I74" s="460" t="s">
        <v>4241</v>
      </c>
      <c r="J74" s="460"/>
      <c r="K74" s="460"/>
      <c r="L74" s="460">
        <v>36.14</v>
      </c>
      <c r="M74" s="460"/>
      <c r="N74" s="460" t="s">
        <v>1541</v>
      </c>
      <c r="O74" s="460"/>
      <c r="P74" s="460"/>
      <c r="Q74" s="460">
        <f t="shared" si="6"/>
        <v>36.14</v>
      </c>
      <c r="R74" s="228" t="str">
        <f t="shared" si="7"/>
        <v>NO</v>
      </c>
      <c r="S74" s="229" t="str">
        <f t="shared" si="8"/>
        <v>Alto</v>
      </c>
      <c r="T74" s="231"/>
    </row>
    <row r="75" spans="1:20" ht="32.1" customHeight="1">
      <c r="A75" s="514" t="s">
        <v>4221</v>
      </c>
      <c r="B75" s="515" t="s">
        <v>103</v>
      </c>
      <c r="C75" s="515" t="s">
        <v>4242</v>
      </c>
      <c r="D75" s="255">
        <v>192</v>
      </c>
      <c r="E75" s="259"/>
      <c r="F75" s="460"/>
      <c r="G75" s="460"/>
      <c r="H75" s="460" t="s">
        <v>2979</v>
      </c>
      <c r="I75" s="460"/>
      <c r="J75" s="460"/>
      <c r="K75" s="460"/>
      <c r="L75" s="460"/>
      <c r="M75" s="460">
        <v>60.24</v>
      </c>
      <c r="N75" s="460"/>
      <c r="O75" s="460"/>
      <c r="P75" s="460"/>
      <c r="Q75" s="460">
        <f t="shared" si="6"/>
        <v>60.24</v>
      </c>
      <c r="R75" s="228" t="str">
        <f t="shared" si="7"/>
        <v>NO</v>
      </c>
      <c r="S75" s="229" t="str">
        <f t="shared" ref="S75:S82" si="9">IF(Q75&lt;5,"Sin Riesgo",IF(Q75 &lt;=14,"Bajo",IF(Q75&lt;=35,"Medio",IF(Q75&lt;=80,"Alto","Inviable Sanitariamente"))))</f>
        <v>Alto</v>
      </c>
      <c r="T75" s="231"/>
    </row>
    <row r="76" spans="1:20" ht="32.1" customHeight="1">
      <c r="A76" s="514" t="s">
        <v>4221</v>
      </c>
      <c r="B76" s="515" t="s">
        <v>3556</v>
      </c>
      <c r="C76" s="515" t="s">
        <v>4243</v>
      </c>
      <c r="D76" s="255">
        <v>37</v>
      </c>
      <c r="E76" s="259"/>
      <c r="F76" s="460"/>
      <c r="G76" s="460"/>
      <c r="H76" s="460"/>
      <c r="I76" s="460" t="s">
        <v>2979</v>
      </c>
      <c r="J76" s="460"/>
      <c r="K76" s="460"/>
      <c r="L76" s="460">
        <v>96.38</v>
      </c>
      <c r="M76" s="460"/>
      <c r="N76" s="460"/>
      <c r="O76" s="460"/>
      <c r="P76" s="460"/>
      <c r="Q76" s="460">
        <f t="shared" si="6"/>
        <v>96.38</v>
      </c>
      <c r="R76" s="228" t="str">
        <f t="shared" si="7"/>
        <v>NO</v>
      </c>
      <c r="S76" s="229" t="str">
        <f t="shared" si="9"/>
        <v>Inviable Sanitariamente</v>
      </c>
      <c r="T76" s="231"/>
    </row>
    <row r="77" spans="1:20" ht="32.1" customHeight="1">
      <c r="A77" s="514" t="s">
        <v>4221</v>
      </c>
      <c r="B77" s="515" t="s">
        <v>2306</v>
      </c>
      <c r="C77" s="515" t="s">
        <v>4244</v>
      </c>
      <c r="D77" s="255">
        <v>48</v>
      </c>
      <c r="E77" s="259"/>
      <c r="F77" s="460"/>
      <c r="G77" s="460"/>
      <c r="H77" s="460"/>
      <c r="I77" s="460">
        <v>60.24</v>
      </c>
      <c r="J77" s="460"/>
      <c r="K77" s="460"/>
      <c r="L77" s="460">
        <v>96.38</v>
      </c>
      <c r="M77" s="460"/>
      <c r="N77" s="460"/>
      <c r="O77" s="460"/>
      <c r="P77" s="460"/>
      <c r="Q77" s="460">
        <f t="shared" si="6"/>
        <v>78.31</v>
      </c>
      <c r="R77" s="228" t="str">
        <f t="shared" si="7"/>
        <v>NO</v>
      </c>
      <c r="S77" s="229" t="str">
        <f t="shared" si="9"/>
        <v>Alto</v>
      </c>
      <c r="T77" s="231"/>
    </row>
    <row r="78" spans="1:20" ht="32.1" customHeight="1">
      <c r="A78" s="514" t="s">
        <v>4221</v>
      </c>
      <c r="B78" s="515" t="s">
        <v>4245</v>
      </c>
      <c r="C78" s="515" t="s">
        <v>4246</v>
      </c>
      <c r="D78" s="255">
        <v>1380</v>
      </c>
      <c r="E78" s="259"/>
      <c r="F78" s="460"/>
      <c r="G78" s="460"/>
      <c r="H78" s="460">
        <v>0</v>
      </c>
      <c r="I78" s="460"/>
      <c r="J78" s="460">
        <v>36.14</v>
      </c>
      <c r="K78" s="460"/>
      <c r="L78" s="460">
        <v>0</v>
      </c>
      <c r="M78" s="460"/>
      <c r="N78" s="460">
        <v>0</v>
      </c>
      <c r="O78" s="460"/>
      <c r="P78" s="460"/>
      <c r="Q78" s="460">
        <f t="shared" si="6"/>
        <v>9.0350000000000001</v>
      </c>
      <c r="R78" s="228" t="str">
        <f t="shared" si="7"/>
        <v>NO</v>
      </c>
      <c r="S78" s="229" t="str">
        <f t="shared" si="9"/>
        <v>Bajo</v>
      </c>
      <c r="T78" s="231"/>
    </row>
    <row r="79" spans="1:20" ht="32.1" customHeight="1">
      <c r="A79" s="514" t="s">
        <v>4221</v>
      </c>
      <c r="B79" s="515" t="s">
        <v>4247</v>
      </c>
      <c r="C79" s="515" t="s">
        <v>4248</v>
      </c>
      <c r="D79" s="255">
        <v>760</v>
      </c>
      <c r="E79" s="259"/>
      <c r="F79" s="460"/>
      <c r="G79" s="460"/>
      <c r="H79" s="460"/>
      <c r="I79" s="460">
        <v>0</v>
      </c>
      <c r="J79" s="460" t="s">
        <v>4241</v>
      </c>
      <c r="K79" s="460">
        <v>0</v>
      </c>
      <c r="L79" s="460"/>
      <c r="M79" s="460"/>
      <c r="N79" s="460"/>
      <c r="O79" s="460"/>
      <c r="P79" s="460">
        <v>0</v>
      </c>
      <c r="Q79" s="460">
        <f>AVERAGE(E79:P79)</f>
        <v>0</v>
      </c>
      <c r="R79" s="228" t="str">
        <f t="shared" si="7"/>
        <v>SI</v>
      </c>
      <c r="S79" s="229" t="str">
        <f t="shared" si="9"/>
        <v>Sin Riesgo</v>
      </c>
      <c r="T79" s="231"/>
    </row>
    <row r="80" spans="1:20" ht="32.1" customHeight="1">
      <c r="A80" s="514" t="s">
        <v>4221</v>
      </c>
      <c r="B80" s="515" t="s">
        <v>4249</v>
      </c>
      <c r="C80" s="515" t="s">
        <v>4250</v>
      </c>
      <c r="D80" s="255">
        <v>75</v>
      </c>
      <c r="E80" s="259"/>
      <c r="F80" s="460"/>
      <c r="G80" s="460"/>
      <c r="H80" s="460">
        <v>0</v>
      </c>
      <c r="I80" s="460"/>
      <c r="J80" s="460"/>
      <c r="K80" s="460"/>
      <c r="L80" s="460"/>
      <c r="M80" s="460"/>
      <c r="N80" s="460" t="s">
        <v>4241</v>
      </c>
      <c r="O80" s="460"/>
      <c r="P80" s="460"/>
      <c r="Q80" s="460">
        <f t="shared" si="6"/>
        <v>0</v>
      </c>
      <c r="R80" s="228" t="str">
        <f t="shared" si="7"/>
        <v>SI</v>
      </c>
      <c r="S80" s="229" t="str">
        <f t="shared" si="9"/>
        <v>Sin Riesgo</v>
      </c>
      <c r="T80" s="231"/>
    </row>
    <row r="81" spans="1:20" ht="32.1" customHeight="1">
      <c r="A81" s="514" t="s">
        <v>4221</v>
      </c>
      <c r="B81" s="515" t="s">
        <v>4251</v>
      </c>
      <c r="C81" s="515" t="s">
        <v>4252</v>
      </c>
      <c r="D81" s="255">
        <v>124</v>
      </c>
      <c r="E81" s="259"/>
      <c r="F81" s="460"/>
      <c r="G81" s="460"/>
      <c r="H81" s="460">
        <v>0</v>
      </c>
      <c r="I81" s="460"/>
      <c r="J81" s="460"/>
      <c r="K81" s="460"/>
      <c r="L81" s="460"/>
      <c r="M81" s="460"/>
      <c r="N81" s="460"/>
      <c r="O81" s="460">
        <v>0</v>
      </c>
      <c r="P81" s="460"/>
      <c r="Q81" s="460">
        <f t="shared" si="6"/>
        <v>0</v>
      </c>
      <c r="R81" s="228" t="str">
        <f t="shared" si="7"/>
        <v>SI</v>
      </c>
      <c r="S81" s="229" t="str">
        <f t="shared" si="9"/>
        <v>Sin Riesgo</v>
      </c>
      <c r="T81" s="231"/>
    </row>
    <row r="82" spans="1:20" ht="32.1" customHeight="1">
      <c r="A82" s="514" t="s">
        <v>4221</v>
      </c>
      <c r="B82" s="515" t="s">
        <v>4253</v>
      </c>
      <c r="C82" s="515" t="s">
        <v>4254</v>
      </c>
      <c r="D82" s="255">
        <v>90</v>
      </c>
      <c r="E82" s="259"/>
      <c r="F82" s="460"/>
      <c r="G82" s="460"/>
      <c r="H82" s="460">
        <v>0</v>
      </c>
      <c r="I82" s="460"/>
      <c r="J82" s="460"/>
      <c r="K82" s="460"/>
      <c r="L82" s="460"/>
      <c r="M82" s="460"/>
      <c r="N82" s="460"/>
      <c r="O82" s="460"/>
      <c r="P82" s="460">
        <v>36.14</v>
      </c>
      <c r="Q82" s="460">
        <f t="shared" si="6"/>
        <v>18.07</v>
      </c>
      <c r="R82" s="228" t="str">
        <f t="shared" si="7"/>
        <v>NO</v>
      </c>
      <c r="S82" s="229" t="str">
        <f t="shared" si="9"/>
        <v>Medio</v>
      </c>
      <c r="T82" s="231"/>
    </row>
    <row r="83" spans="1:20" ht="32.1" customHeight="1">
      <c r="A83" s="514" t="s">
        <v>4255</v>
      </c>
      <c r="B83" s="515" t="s">
        <v>4256</v>
      </c>
      <c r="C83" s="515" t="s">
        <v>4257</v>
      </c>
      <c r="D83" s="225">
        <v>480</v>
      </c>
      <c r="E83" s="270"/>
      <c r="F83" s="460"/>
      <c r="G83" s="460"/>
      <c r="H83" s="460"/>
      <c r="I83" s="460"/>
      <c r="J83" s="460"/>
      <c r="K83" s="460"/>
      <c r="L83" s="460"/>
      <c r="M83" s="460">
        <v>61.8</v>
      </c>
      <c r="N83" s="460"/>
      <c r="O83" s="460"/>
      <c r="P83" s="460"/>
      <c r="Q83" s="460">
        <f t="shared" si="6"/>
        <v>61.8</v>
      </c>
      <c r="R83" s="228" t="str">
        <f t="shared" ref="R83:R84" si="10">IF(Q83&lt;5,"SI","NO")</f>
        <v>NO</v>
      </c>
      <c r="S83" s="229" t="str">
        <f t="shared" ref="S83:S115" si="11">IF(Q83&lt;5,"Sin Riesgo",IF(Q83 &lt;=14,"Bajo",IF(Q83&lt;=35,"Medio",IF(Q83&lt;=80,"Alto","Inviable Sanitariamente"))))</f>
        <v>Alto</v>
      </c>
      <c r="T83" s="231"/>
    </row>
    <row r="84" spans="1:20" ht="32.1" customHeight="1">
      <c r="A84" s="514" t="s">
        <v>4255</v>
      </c>
      <c r="B84" s="515" t="s">
        <v>4258</v>
      </c>
      <c r="C84" s="515" t="s">
        <v>4259</v>
      </c>
      <c r="D84" s="225">
        <v>2500</v>
      </c>
      <c r="E84" s="270"/>
      <c r="F84" s="460"/>
      <c r="G84" s="460"/>
      <c r="H84" s="460"/>
      <c r="I84" s="460"/>
      <c r="J84" s="460"/>
      <c r="K84" s="460"/>
      <c r="L84" s="460"/>
      <c r="M84" s="460"/>
      <c r="N84" s="460">
        <v>0</v>
      </c>
      <c r="O84" s="460"/>
      <c r="P84" s="460"/>
      <c r="Q84" s="460">
        <f t="shared" ref="Q84" si="12">AVERAGE(E84:P84)</f>
        <v>0</v>
      </c>
      <c r="R84" s="228" t="str">
        <f t="shared" si="10"/>
        <v>SI</v>
      </c>
      <c r="S84" s="229" t="str">
        <f t="shared" si="11"/>
        <v>Sin Riesgo</v>
      </c>
      <c r="T84" s="231"/>
    </row>
    <row r="85" spans="1:20" ht="32.1" customHeight="1">
      <c r="A85" s="514" t="s">
        <v>4260</v>
      </c>
      <c r="B85" s="515" t="s">
        <v>4261</v>
      </c>
      <c r="C85" s="515" t="s">
        <v>4262</v>
      </c>
      <c r="D85" s="260">
        <v>110</v>
      </c>
      <c r="E85" s="261" t="s">
        <v>38</v>
      </c>
      <c r="F85" s="460" t="s">
        <v>38</v>
      </c>
      <c r="G85" s="460" t="s">
        <v>38</v>
      </c>
      <c r="H85" s="460" t="s">
        <v>38</v>
      </c>
      <c r="I85" s="460">
        <v>53.1</v>
      </c>
      <c r="J85" s="460" t="s">
        <v>38</v>
      </c>
      <c r="K85" s="460" t="s">
        <v>38</v>
      </c>
      <c r="L85" s="460" t="s">
        <v>38</v>
      </c>
      <c r="M85" s="460" t="s">
        <v>38</v>
      </c>
      <c r="N85" s="460" t="s">
        <v>38</v>
      </c>
      <c r="O85" s="460"/>
      <c r="P85" s="460"/>
      <c r="Q85" s="460">
        <f t="shared" ref="Q85:Q115" si="13">AVERAGE(E85:P85)</f>
        <v>53.1</v>
      </c>
      <c r="R85" s="228" t="str">
        <f t="shared" ref="R85:R115" si="14">IF(Q85&lt;5,"SI","NO")</f>
        <v>NO</v>
      </c>
      <c r="S85" s="229" t="str">
        <f t="shared" si="11"/>
        <v>Alto</v>
      </c>
      <c r="T85" s="231"/>
    </row>
    <row r="86" spans="1:20" ht="32.1" customHeight="1">
      <c r="A86" s="514" t="s">
        <v>4260</v>
      </c>
      <c r="B86" s="515" t="s">
        <v>4263</v>
      </c>
      <c r="C86" s="515" t="s">
        <v>4264</v>
      </c>
      <c r="D86" s="262">
        <v>62</v>
      </c>
      <c r="E86" s="263" t="s">
        <v>38</v>
      </c>
      <c r="F86" s="460" t="s">
        <v>38</v>
      </c>
      <c r="G86" s="460" t="s">
        <v>38</v>
      </c>
      <c r="H86" s="460" t="s">
        <v>38</v>
      </c>
      <c r="I86" s="460">
        <v>53.1</v>
      </c>
      <c r="J86" s="460" t="s">
        <v>38</v>
      </c>
      <c r="K86" s="460" t="s">
        <v>38</v>
      </c>
      <c r="L86" s="460" t="s">
        <v>38</v>
      </c>
      <c r="M86" s="460" t="s">
        <v>38</v>
      </c>
      <c r="N86" s="460" t="s">
        <v>38</v>
      </c>
      <c r="O86" s="460"/>
      <c r="P86" s="460"/>
      <c r="Q86" s="460">
        <f t="shared" si="13"/>
        <v>53.1</v>
      </c>
      <c r="R86" s="228" t="str">
        <f t="shared" si="14"/>
        <v>NO</v>
      </c>
      <c r="S86" s="229" t="str">
        <f t="shared" si="11"/>
        <v>Alto</v>
      </c>
      <c r="T86" s="231"/>
    </row>
    <row r="87" spans="1:20" ht="32.1" customHeight="1">
      <c r="A87" s="514" t="s">
        <v>4260</v>
      </c>
      <c r="B87" s="515" t="s">
        <v>4265</v>
      </c>
      <c r="C87" s="515" t="s">
        <v>4266</v>
      </c>
      <c r="D87" s="262">
        <v>80</v>
      </c>
      <c r="E87" s="263" t="s">
        <v>38</v>
      </c>
      <c r="F87" s="460" t="s">
        <v>38</v>
      </c>
      <c r="G87" s="460" t="s">
        <v>38</v>
      </c>
      <c r="H87" s="460" t="s">
        <v>38</v>
      </c>
      <c r="I87" s="460">
        <v>53.1</v>
      </c>
      <c r="J87" s="460" t="s">
        <v>38</v>
      </c>
      <c r="K87" s="460" t="s">
        <v>38</v>
      </c>
      <c r="L87" s="460" t="s">
        <v>38</v>
      </c>
      <c r="M87" s="460" t="s">
        <v>38</v>
      </c>
      <c r="N87" s="460" t="s">
        <v>38</v>
      </c>
      <c r="O87" s="460"/>
      <c r="P87" s="460"/>
      <c r="Q87" s="460">
        <f t="shared" si="13"/>
        <v>53.1</v>
      </c>
      <c r="R87" s="228" t="str">
        <f t="shared" si="14"/>
        <v>NO</v>
      </c>
      <c r="S87" s="229" t="str">
        <f t="shared" si="11"/>
        <v>Alto</v>
      </c>
      <c r="T87" s="231"/>
    </row>
    <row r="88" spans="1:20" ht="32.1" customHeight="1">
      <c r="A88" s="514" t="s">
        <v>4260</v>
      </c>
      <c r="B88" s="515" t="s">
        <v>4267</v>
      </c>
      <c r="C88" s="515" t="s">
        <v>4268</v>
      </c>
      <c r="D88" s="262">
        <v>290</v>
      </c>
      <c r="E88" s="263" t="s">
        <v>38</v>
      </c>
      <c r="F88" s="460" t="s">
        <v>38</v>
      </c>
      <c r="G88" s="460" t="s">
        <v>38</v>
      </c>
      <c r="H88" s="460" t="s">
        <v>38</v>
      </c>
      <c r="I88" s="460" t="s">
        <v>38</v>
      </c>
      <c r="J88" s="460" t="s">
        <v>38</v>
      </c>
      <c r="K88" s="460" t="s">
        <v>38</v>
      </c>
      <c r="L88" s="460" t="s">
        <v>38</v>
      </c>
      <c r="M88" s="460" t="s">
        <v>38</v>
      </c>
      <c r="N88" s="460">
        <v>0</v>
      </c>
      <c r="O88" s="460"/>
      <c r="P88" s="460"/>
      <c r="Q88" s="460">
        <f t="shared" si="13"/>
        <v>0</v>
      </c>
      <c r="R88" s="228" t="str">
        <f t="shared" si="14"/>
        <v>SI</v>
      </c>
      <c r="S88" s="229" t="str">
        <f t="shared" si="11"/>
        <v>Sin Riesgo</v>
      </c>
      <c r="T88" s="231"/>
    </row>
    <row r="89" spans="1:20" ht="32.1" customHeight="1">
      <c r="A89" s="514" t="s">
        <v>4260</v>
      </c>
      <c r="B89" s="515" t="s">
        <v>4269</v>
      </c>
      <c r="C89" s="515" t="s">
        <v>4270</v>
      </c>
      <c r="D89" s="262">
        <v>48</v>
      </c>
      <c r="E89" s="263" t="s">
        <v>38</v>
      </c>
      <c r="F89" s="460" t="s">
        <v>38</v>
      </c>
      <c r="G89" s="460" t="s">
        <v>38</v>
      </c>
      <c r="H89" s="460" t="s">
        <v>38</v>
      </c>
      <c r="I89" s="460" t="s">
        <v>38</v>
      </c>
      <c r="J89" s="460" t="s">
        <v>38</v>
      </c>
      <c r="K89" s="460" t="s">
        <v>38</v>
      </c>
      <c r="L89" s="460" t="s">
        <v>38</v>
      </c>
      <c r="M89" s="460" t="s">
        <v>38</v>
      </c>
      <c r="N89" s="460">
        <v>53</v>
      </c>
      <c r="O89" s="460"/>
      <c r="P89" s="460"/>
      <c r="Q89" s="460">
        <f t="shared" si="13"/>
        <v>53</v>
      </c>
      <c r="R89" s="228" t="str">
        <f t="shared" si="14"/>
        <v>NO</v>
      </c>
      <c r="S89" s="229" t="str">
        <f t="shared" si="11"/>
        <v>Alto</v>
      </c>
      <c r="T89" s="231"/>
    </row>
    <row r="90" spans="1:20" ht="32.1" customHeight="1">
      <c r="A90" s="514" t="s">
        <v>4260</v>
      </c>
      <c r="B90" s="515" t="s">
        <v>4271</v>
      </c>
      <c r="C90" s="515" t="s">
        <v>4272</v>
      </c>
      <c r="D90" s="262">
        <v>32</v>
      </c>
      <c r="E90" s="263" t="s">
        <v>38</v>
      </c>
      <c r="F90" s="460" t="s">
        <v>38</v>
      </c>
      <c r="G90" s="460" t="s">
        <v>38</v>
      </c>
      <c r="H90" s="460" t="s">
        <v>38</v>
      </c>
      <c r="I90" s="460" t="s">
        <v>38</v>
      </c>
      <c r="J90" s="460" t="s">
        <v>38</v>
      </c>
      <c r="K90" s="460" t="s">
        <v>38</v>
      </c>
      <c r="L90" s="460" t="s">
        <v>38</v>
      </c>
      <c r="M90" s="460" t="s">
        <v>38</v>
      </c>
      <c r="N90" s="460">
        <v>53</v>
      </c>
      <c r="O90" s="460"/>
      <c r="P90" s="460"/>
      <c r="Q90" s="460">
        <f t="shared" si="13"/>
        <v>53</v>
      </c>
      <c r="R90" s="228" t="str">
        <f t="shared" si="14"/>
        <v>NO</v>
      </c>
      <c r="S90" s="229" t="str">
        <f t="shared" si="11"/>
        <v>Alto</v>
      </c>
      <c r="T90" s="231"/>
    </row>
    <row r="91" spans="1:20" ht="32.1" customHeight="1">
      <c r="A91" s="514" t="s">
        <v>4273</v>
      </c>
      <c r="B91" s="515" t="s">
        <v>4274</v>
      </c>
      <c r="C91" s="515" t="s">
        <v>4275</v>
      </c>
      <c r="D91" s="225">
        <v>60</v>
      </c>
      <c r="E91" s="226">
        <v>97</v>
      </c>
      <c r="F91" s="460"/>
      <c r="G91" s="460"/>
      <c r="H91" s="460"/>
      <c r="I91" s="460"/>
      <c r="J91" s="460"/>
      <c r="K91" s="460"/>
      <c r="L91" s="460"/>
      <c r="M91" s="460"/>
      <c r="N91" s="460"/>
      <c r="O91" s="460"/>
      <c r="P91" s="460"/>
      <c r="Q91" s="460">
        <f t="shared" si="13"/>
        <v>97</v>
      </c>
      <c r="R91" s="228" t="str">
        <f t="shared" si="14"/>
        <v>NO</v>
      </c>
      <c r="S91" s="229" t="str">
        <f t="shared" si="11"/>
        <v>Inviable Sanitariamente</v>
      </c>
      <c r="T91" s="231"/>
    </row>
    <row r="92" spans="1:20" ht="32.1" customHeight="1">
      <c r="A92" s="514" t="s">
        <v>4273</v>
      </c>
      <c r="B92" s="515" t="s">
        <v>836</v>
      </c>
      <c r="C92" s="515" t="s">
        <v>4276</v>
      </c>
      <c r="D92" s="225">
        <v>80</v>
      </c>
      <c r="E92" s="226"/>
      <c r="F92" s="460"/>
      <c r="G92" s="460">
        <v>97</v>
      </c>
      <c r="H92" s="460"/>
      <c r="I92" s="460"/>
      <c r="J92" s="460"/>
      <c r="K92" s="460"/>
      <c r="L92" s="460"/>
      <c r="M92" s="460"/>
      <c r="N92" s="460"/>
      <c r="O92" s="460"/>
      <c r="P92" s="460"/>
      <c r="Q92" s="460">
        <f t="shared" si="13"/>
        <v>97</v>
      </c>
      <c r="R92" s="228" t="str">
        <f t="shared" si="14"/>
        <v>NO</v>
      </c>
      <c r="S92" s="229" t="str">
        <f t="shared" si="11"/>
        <v>Inviable Sanitariamente</v>
      </c>
      <c r="T92" s="231"/>
    </row>
    <row r="93" spans="1:20" ht="32.1" customHeight="1">
      <c r="A93" s="514" t="s">
        <v>4273</v>
      </c>
      <c r="B93" s="515" t="s">
        <v>4277</v>
      </c>
      <c r="C93" s="515" t="s">
        <v>4278</v>
      </c>
      <c r="D93" s="225">
        <v>28</v>
      </c>
      <c r="E93" s="226"/>
      <c r="F93" s="460">
        <v>97</v>
      </c>
      <c r="G93" s="460"/>
      <c r="H93" s="460"/>
      <c r="I93" s="460"/>
      <c r="J93" s="460"/>
      <c r="K93" s="460"/>
      <c r="L93" s="460"/>
      <c r="M93" s="460"/>
      <c r="N93" s="460"/>
      <c r="O93" s="460"/>
      <c r="P93" s="460"/>
      <c r="Q93" s="460">
        <f t="shared" si="13"/>
        <v>97</v>
      </c>
      <c r="R93" s="228" t="str">
        <f t="shared" si="14"/>
        <v>NO</v>
      </c>
      <c r="S93" s="229" t="str">
        <f t="shared" si="11"/>
        <v>Inviable Sanitariamente</v>
      </c>
      <c r="T93" s="231"/>
    </row>
    <row r="94" spans="1:20" ht="32.1" customHeight="1">
      <c r="A94" s="514" t="s">
        <v>4273</v>
      </c>
      <c r="B94" s="515" t="s">
        <v>4279</v>
      </c>
      <c r="C94" s="515" t="s">
        <v>4280</v>
      </c>
      <c r="D94" s="225">
        <v>80</v>
      </c>
      <c r="E94" s="226"/>
      <c r="F94" s="460"/>
      <c r="G94" s="460"/>
      <c r="H94" s="460">
        <v>97</v>
      </c>
      <c r="I94" s="460"/>
      <c r="J94" s="460"/>
      <c r="K94" s="460"/>
      <c r="L94" s="460"/>
      <c r="M94" s="460"/>
      <c r="N94" s="460"/>
      <c r="O94" s="460"/>
      <c r="P94" s="460"/>
      <c r="Q94" s="460">
        <f t="shared" si="13"/>
        <v>97</v>
      </c>
      <c r="R94" s="228" t="str">
        <f t="shared" si="14"/>
        <v>NO</v>
      </c>
      <c r="S94" s="229" t="str">
        <f t="shared" si="11"/>
        <v>Inviable Sanitariamente</v>
      </c>
      <c r="T94" s="231"/>
    </row>
    <row r="95" spans="1:20" ht="32.1" customHeight="1">
      <c r="A95" s="514" t="s">
        <v>4273</v>
      </c>
      <c r="B95" s="515" t="s">
        <v>951</v>
      </c>
      <c r="C95" s="515" t="s">
        <v>4281</v>
      </c>
      <c r="D95" s="225">
        <v>20</v>
      </c>
      <c r="E95" s="226"/>
      <c r="F95" s="460"/>
      <c r="G95" s="460"/>
      <c r="H95" s="460">
        <v>97</v>
      </c>
      <c r="I95" s="460"/>
      <c r="J95" s="460"/>
      <c r="K95" s="460"/>
      <c r="L95" s="460"/>
      <c r="M95" s="460"/>
      <c r="N95" s="460"/>
      <c r="O95" s="460"/>
      <c r="P95" s="460"/>
      <c r="Q95" s="460">
        <f t="shared" si="13"/>
        <v>97</v>
      </c>
      <c r="R95" s="228" t="str">
        <f t="shared" si="14"/>
        <v>NO</v>
      </c>
      <c r="S95" s="229" t="str">
        <f t="shared" si="11"/>
        <v>Inviable Sanitariamente</v>
      </c>
      <c r="T95" s="231"/>
    </row>
    <row r="96" spans="1:20" ht="32.1" customHeight="1">
      <c r="A96" s="514" t="s">
        <v>4273</v>
      </c>
      <c r="B96" s="515" t="s">
        <v>4282</v>
      </c>
      <c r="C96" s="515" t="s">
        <v>4283</v>
      </c>
      <c r="D96" s="225">
        <v>120</v>
      </c>
      <c r="E96" s="226"/>
      <c r="F96" s="460"/>
      <c r="G96" s="460"/>
      <c r="H96" s="460"/>
      <c r="I96" s="460"/>
      <c r="J96" s="460">
        <v>97</v>
      </c>
      <c r="K96" s="460"/>
      <c r="L96" s="460"/>
      <c r="M96" s="460"/>
      <c r="N96" s="460"/>
      <c r="O96" s="460"/>
      <c r="P96" s="460"/>
      <c r="Q96" s="460">
        <f t="shared" si="13"/>
        <v>97</v>
      </c>
      <c r="R96" s="228" t="str">
        <f t="shared" si="14"/>
        <v>NO</v>
      </c>
      <c r="S96" s="229" t="str">
        <f t="shared" si="11"/>
        <v>Inviable Sanitariamente</v>
      </c>
      <c r="T96" s="231"/>
    </row>
    <row r="97" spans="1:20" ht="32.1" customHeight="1">
      <c r="A97" s="514" t="s">
        <v>4273</v>
      </c>
      <c r="B97" s="515" t="s">
        <v>1348</v>
      </c>
      <c r="C97" s="515" t="s">
        <v>4284</v>
      </c>
      <c r="D97" s="225">
        <v>55</v>
      </c>
      <c r="E97" s="226"/>
      <c r="F97" s="460"/>
      <c r="G97" s="460">
        <v>97</v>
      </c>
      <c r="H97" s="460"/>
      <c r="I97" s="460"/>
      <c r="J97" s="460"/>
      <c r="K97" s="460"/>
      <c r="L97" s="460"/>
      <c r="M97" s="460"/>
      <c r="N97" s="460"/>
      <c r="O97" s="460"/>
      <c r="P97" s="460"/>
      <c r="Q97" s="460">
        <f t="shared" si="13"/>
        <v>97</v>
      </c>
      <c r="R97" s="228" t="str">
        <f t="shared" si="14"/>
        <v>NO</v>
      </c>
      <c r="S97" s="229" t="str">
        <f t="shared" si="11"/>
        <v>Inviable Sanitariamente</v>
      </c>
      <c r="T97" s="231"/>
    </row>
    <row r="98" spans="1:20" ht="32.1" customHeight="1">
      <c r="A98" s="514" t="s">
        <v>4273</v>
      </c>
      <c r="B98" s="515" t="s">
        <v>4285</v>
      </c>
      <c r="C98" s="515" t="s">
        <v>4286</v>
      </c>
      <c r="D98" s="225">
        <v>60</v>
      </c>
      <c r="E98" s="226"/>
      <c r="F98" s="460">
        <v>97.4</v>
      </c>
      <c r="G98" s="460"/>
      <c r="H98" s="460"/>
      <c r="I98" s="460"/>
      <c r="J98" s="460"/>
      <c r="K98" s="460"/>
      <c r="L98" s="460"/>
      <c r="M98" s="460"/>
      <c r="N98" s="460"/>
      <c r="O98" s="460"/>
      <c r="P98" s="460"/>
      <c r="Q98" s="460">
        <f t="shared" si="13"/>
        <v>97.4</v>
      </c>
      <c r="R98" s="228" t="str">
        <f t="shared" si="14"/>
        <v>NO</v>
      </c>
      <c r="S98" s="229" t="str">
        <f t="shared" si="11"/>
        <v>Inviable Sanitariamente</v>
      </c>
      <c r="T98" s="231"/>
    </row>
    <row r="99" spans="1:20" ht="32.1" customHeight="1">
      <c r="A99" s="514" t="s">
        <v>4273</v>
      </c>
      <c r="B99" s="515" t="s">
        <v>4287</v>
      </c>
      <c r="C99" s="515" t="s">
        <v>4288</v>
      </c>
      <c r="D99" s="225">
        <v>150</v>
      </c>
      <c r="E99" s="226"/>
      <c r="F99" s="460">
        <v>97</v>
      </c>
      <c r="G99" s="460"/>
      <c r="H99" s="460"/>
      <c r="I99" s="460"/>
      <c r="J99" s="460"/>
      <c r="K99" s="460"/>
      <c r="L99" s="460"/>
      <c r="M99" s="460"/>
      <c r="N99" s="460"/>
      <c r="O99" s="460"/>
      <c r="P99" s="460"/>
      <c r="Q99" s="460">
        <f t="shared" si="13"/>
        <v>97</v>
      </c>
      <c r="R99" s="228" t="str">
        <f t="shared" si="14"/>
        <v>NO</v>
      </c>
      <c r="S99" s="229" t="str">
        <f t="shared" si="11"/>
        <v>Inviable Sanitariamente</v>
      </c>
      <c r="T99" s="231"/>
    </row>
    <row r="100" spans="1:20" ht="32.1" customHeight="1">
      <c r="A100" s="514" t="s">
        <v>4289</v>
      </c>
      <c r="B100" s="515" t="s">
        <v>4290</v>
      </c>
      <c r="C100" s="515" t="s">
        <v>4291</v>
      </c>
      <c r="D100" s="264">
        <v>320</v>
      </c>
      <c r="E100" s="259"/>
      <c r="F100" s="460"/>
      <c r="G100" s="460"/>
      <c r="H100" s="460"/>
      <c r="I100" s="460">
        <v>52</v>
      </c>
      <c r="J100" s="460"/>
      <c r="K100" s="460"/>
      <c r="L100" s="460"/>
      <c r="M100" s="460"/>
      <c r="N100" s="460"/>
      <c r="O100" s="460"/>
      <c r="P100" s="460"/>
      <c r="Q100" s="460">
        <f t="shared" si="13"/>
        <v>52</v>
      </c>
      <c r="R100" s="228" t="str">
        <f t="shared" si="14"/>
        <v>NO</v>
      </c>
      <c r="S100" s="229" t="str">
        <f t="shared" si="11"/>
        <v>Alto</v>
      </c>
      <c r="T100" s="231"/>
    </row>
    <row r="101" spans="1:20" ht="32.1" customHeight="1">
      <c r="A101" s="514" t="s">
        <v>4289</v>
      </c>
      <c r="B101" s="515" t="s">
        <v>4292</v>
      </c>
      <c r="C101" s="515" t="s">
        <v>4293</v>
      </c>
      <c r="D101" s="264">
        <v>230</v>
      </c>
      <c r="E101" s="259"/>
      <c r="F101" s="460"/>
      <c r="G101" s="460"/>
      <c r="H101" s="460">
        <v>56</v>
      </c>
      <c r="I101" s="460"/>
      <c r="J101" s="460"/>
      <c r="K101" s="460"/>
      <c r="L101" s="460"/>
      <c r="M101" s="460"/>
      <c r="N101" s="460"/>
      <c r="O101" s="460"/>
      <c r="P101" s="460"/>
      <c r="Q101" s="460">
        <f t="shared" si="13"/>
        <v>56</v>
      </c>
      <c r="R101" s="228" t="str">
        <f t="shared" si="14"/>
        <v>NO</v>
      </c>
      <c r="S101" s="229" t="str">
        <f t="shared" si="11"/>
        <v>Alto</v>
      </c>
      <c r="T101" s="231"/>
    </row>
    <row r="102" spans="1:20" ht="32.1" customHeight="1">
      <c r="A102" s="514" t="s">
        <v>4289</v>
      </c>
      <c r="B102" s="515" t="s">
        <v>4294</v>
      </c>
      <c r="C102" s="515" t="s">
        <v>4295</v>
      </c>
      <c r="D102" s="264">
        <v>215</v>
      </c>
      <c r="E102" s="259"/>
      <c r="F102" s="460"/>
      <c r="G102" s="460"/>
      <c r="H102" s="460">
        <v>78.2</v>
      </c>
      <c r="I102" s="460"/>
      <c r="J102" s="460"/>
      <c r="K102" s="460"/>
      <c r="L102" s="460"/>
      <c r="M102" s="460"/>
      <c r="N102" s="460"/>
      <c r="O102" s="460"/>
      <c r="P102" s="460"/>
      <c r="Q102" s="460">
        <f t="shared" si="13"/>
        <v>78.2</v>
      </c>
      <c r="R102" s="228" t="str">
        <f t="shared" si="14"/>
        <v>NO</v>
      </c>
      <c r="S102" s="229" t="str">
        <f t="shared" si="11"/>
        <v>Alto</v>
      </c>
      <c r="T102" s="231"/>
    </row>
    <row r="103" spans="1:20" ht="32.1" customHeight="1">
      <c r="A103" s="514" t="s">
        <v>4289</v>
      </c>
      <c r="B103" s="515" t="s">
        <v>4296</v>
      </c>
      <c r="C103" s="515" t="s">
        <v>4297</v>
      </c>
      <c r="D103" s="264">
        <v>526</v>
      </c>
      <c r="E103" s="259"/>
      <c r="F103" s="460">
        <v>0</v>
      </c>
      <c r="G103" s="460"/>
      <c r="H103" s="460"/>
      <c r="I103" s="460"/>
      <c r="J103" s="460"/>
      <c r="K103" s="460">
        <v>0</v>
      </c>
      <c r="L103" s="460"/>
      <c r="M103" s="460"/>
      <c r="N103" s="460"/>
      <c r="O103" s="460"/>
      <c r="P103" s="460"/>
      <c r="Q103" s="460">
        <f t="shared" si="13"/>
        <v>0</v>
      </c>
      <c r="R103" s="228" t="str">
        <f t="shared" si="14"/>
        <v>SI</v>
      </c>
      <c r="S103" s="229" t="str">
        <f t="shared" si="11"/>
        <v>Sin Riesgo</v>
      </c>
      <c r="T103" s="231"/>
    </row>
    <row r="104" spans="1:20" ht="32.1" customHeight="1">
      <c r="A104" s="514" t="s">
        <v>4289</v>
      </c>
      <c r="B104" s="515" t="s">
        <v>4298</v>
      </c>
      <c r="C104" s="515" t="s">
        <v>4299</v>
      </c>
      <c r="D104" s="264">
        <v>146</v>
      </c>
      <c r="E104" s="259"/>
      <c r="F104" s="460"/>
      <c r="G104" s="460"/>
      <c r="H104" s="460"/>
      <c r="I104" s="460"/>
      <c r="J104" s="460">
        <v>14.3</v>
      </c>
      <c r="K104" s="460"/>
      <c r="L104" s="460"/>
      <c r="M104" s="460"/>
      <c r="N104" s="460"/>
      <c r="O104" s="460"/>
      <c r="P104" s="460"/>
      <c r="Q104" s="460">
        <f t="shared" si="13"/>
        <v>14.3</v>
      </c>
      <c r="R104" s="228" t="str">
        <f t="shared" si="14"/>
        <v>NO</v>
      </c>
      <c r="S104" s="229" t="str">
        <f t="shared" si="11"/>
        <v>Medio</v>
      </c>
      <c r="T104" s="231"/>
    </row>
    <row r="105" spans="1:20" ht="32.1" customHeight="1">
      <c r="A105" s="514" t="s">
        <v>4289</v>
      </c>
      <c r="B105" s="515" t="s">
        <v>3163</v>
      </c>
      <c r="C105" s="515" t="s">
        <v>4300</v>
      </c>
      <c r="D105" s="264">
        <v>37</v>
      </c>
      <c r="E105" s="259"/>
      <c r="F105" s="460"/>
      <c r="G105" s="460"/>
      <c r="H105" s="460"/>
      <c r="I105" s="460">
        <v>96</v>
      </c>
      <c r="J105" s="460"/>
      <c r="K105" s="460"/>
      <c r="L105" s="460"/>
      <c r="M105" s="460"/>
      <c r="N105" s="460"/>
      <c r="O105" s="460"/>
      <c r="P105" s="460"/>
      <c r="Q105" s="460">
        <f t="shared" si="13"/>
        <v>96</v>
      </c>
      <c r="R105" s="228" t="str">
        <f t="shared" si="14"/>
        <v>NO</v>
      </c>
      <c r="S105" s="229" t="str">
        <f t="shared" si="11"/>
        <v>Inviable Sanitariamente</v>
      </c>
      <c r="T105" s="231"/>
    </row>
    <row r="106" spans="1:20" ht="32.1" customHeight="1">
      <c r="A106" s="514" t="s">
        <v>4289</v>
      </c>
      <c r="B106" s="515" t="s">
        <v>4301</v>
      </c>
      <c r="C106" s="515" t="s">
        <v>4302</v>
      </c>
      <c r="D106" s="264">
        <v>45</v>
      </c>
      <c r="E106" s="259"/>
      <c r="F106" s="460"/>
      <c r="G106" s="460"/>
      <c r="H106" s="460">
        <v>30</v>
      </c>
      <c r="I106" s="460"/>
      <c r="J106" s="460"/>
      <c r="K106" s="460"/>
      <c r="L106" s="460"/>
      <c r="M106" s="460"/>
      <c r="N106" s="460"/>
      <c r="O106" s="460"/>
      <c r="P106" s="460"/>
      <c r="Q106" s="460">
        <f t="shared" si="13"/>
        <v>30</v>
      </c>
      <c r="R106" s="228" t="str">
        <f t="shared" si="14"/>
        <v>NO</v>
      </c>
      <c r="S106" s="229" t="str">
        <f t="shared" si="11"/>
        <v>Medio</v>
      </c>
      <c r="T106" s="231"/>
    </row>
    <row r="107" spans="1:20" ht="32.1" customHeight="1">
      <c r="A107" s="514" t="s">
        <v>4289</v>
      </c>
      <c r="B107" s="515" t="s">
        <v>4303</v>
      </c>
      <c r="C107" s="515" t="s">
        <v>4304</v>
      </c>
      <c r="D107" s="264">
        <v>32</v>
      </c>
      <c r="E107" s="259"/>
      <c r="F107" s="460"/>
      <c r="G107" s="460"/>
      <c r="H107" s="460"/>
      <c r="I107" s="460">
        <v>66.5</v>
      </c>
      <c r="J107" s="460"/>
      <c r="K107" s="460"/>
      <c r="L107" s="460"/>
      <c r="M107" s="460"/>
      <c r="N107" s="460"/>
      <c r="O107" s="460"/>
      <c r="P107" s="460"/>
      <c r="Q107" s="460">
        <f t="shared" si="13"/>
        <v>66.5</v>
      </c>
      <c r="R107" s="228" t="str">
        <f t="shared" si="14"/>
        <v>NO</v>
      </c>
      <c r="S107" s="229" t="str">
        <f t="shared" si="11"/>
        <v>Alto</v>
      </c>
      <c r="T107" s="231"/>
    </row>
    <row r="108" spans="1:20" ht="32.1" customHeight="1">
      <c r="A108" s="514" t="s">
        <v>4289</v>
      </c>
      <c r="B108" s="515" t="s">
        <v>4305</v>
      </c>
      <c r="C108" s="515" t="s">
        <v>4306</v>
      </c>
      <c r="D108" s="265">
        <v>96</v>
      </c>
      <c r="E108" s="259"/>
      <c r="F108" s="460"/>
      <c r="G108" s="460"/>
      <c r="H108" s="460"/>
      <c r="I108" s="460"/>
      <c r="J108" s="460">
        <v>82.47</v>
      </c>
      <c r="K108" s="460"/>
      <c r="L108" s="460"/>
      <c r="M108" s="460"/>
      <c r="N108" s="460"/>
      <c r="O108" s="460"/>
      <c r="P108" s="460"/>
      <c r="Q108" s="460">
        <f t="shared" si="13"/>
        <v>82.47</v>
      </c>
      <c r="R108" s="228" t="str">
        <f t="shared" si="14"/>
        <v>NO</v>
      </c>
      <c r="S108" s="229" t="str">
        <f t="shared" si="11"/>
        <v>Inviable Sanitariamente</v>
      </c>
      <c r="T108" s="231"/>
    </row>
    <row r="109" spans="1:20" ht="32.1" customHeight="1">
      <c r="A109" s="514" t="s">
        <v>4289</v>
      </c>
      <c r="B109" s="515" t="s">
        <v>4307</v>
      </c>
      <c r="C109" s="515" t="s">
        <v>4308</v>
      </c>
      <c r="D109" s="264">
        <v>300</v>
      </c>
      <c r="E109" s="259"/>
      <c r="F109" s="460"/>
      <c r="G109" s="460"/>
      <c r="H109" s="460"/>
      <c r="I109" s="460"/>
      <c r="J109" s="460"/>
      <c r="K109" s="460">
        <v>0</v>
      </c>
      <c r="L109" s="460"/>
      <c r="M109" s="460"/>
      <c r="N109" s="460"/>
      <c r="O109" s="460"/>
      <c r="P109" s="460"/>
      <c r="Q109" s="460">
        <f t="shared" si="13"/>
        <v>0</v>
      </c>
      <c r="R109" s="228" t="str">
        <f t="shared" si="14"/>
        <v>SI</v>
      </c>
      <c r="S109" s="229" t="str">
        <f t="shared" si="11"/>
        <v>Sin Riesgo</v>
      </c>
      <c r="T109" s="231"/>
    </row>
    <row r="110" spans="1:20" ht="32.1" customHeight="1">
      <c r="A110" s="514" t="s">
        <v>4289</v>
      </c>
      <c r="B110" s="515" t="s">
        <v>986</v>
      </c>
      <c r="C110" s="515" t="s">
        <v>4309</v>
      </c>
      <c r="D110" s="264">
        <v>35</v>
      </c>
      <c r="E110" s="259"/>
      <c r="F110" s="460"/>
      <c r="G110" s="460"/>
      <c r="H110" s="460"/>
      <c r="I110" s="460">
        <v>82</v>
      </c>
      <c r="J110" s="460">
        <v>97.7</v>
      </c>
      <c r="K110" s="460"/>
      <c r="L110" s="460"/>
      <c r="M110" s="460"/>
      <c r="N110" s="460"/>
      <c r="O110" s="460"/>
      <c r="P110" s="460"/>
      <c r="Q110" s="460">
        <f t="shared" si="13"/>
        <v>89.85</v>
      </c>
      <c r="R110" s="228" t="str">
        <f t="shared" si="14"/>
        <v>NO</v>
      </c>
      <c r="S110" s="229" t="str">
        <f t="shared" si="11"/>
        <v>Inviable Sanitariamente</v>
      </c>
      <c r="T110" s="231"/>
    </row>
    <row r="111" spans="1:20" ht="32.1" customHeight="1">
      <c r="A111" s="514" t="s">
        <v>4289</v>
      </c>
      <c r="B111" s="515" t="s">
        <v>4310</v>
      </c>
      <c r="C111" s="515" t="s">
        <v>4311</v>
      </c>
      <c r="D111" s="265">
        <v>32</v>
      </c>
      <c r="E111" s="259"/>
      <c r="F111" s="460"/>
      <c r="G111" s="460"/>
      <c r="H111" s="460"/>
      <c r="I111" s="460"/>
      <c r="J111" s="460"/>
      <c r="K111" s="460">
        <v>97</v>
      </c>
      <c r="L111" s="460"/>
      <c r="M111" s="460"/>
      <c r="N111" s="460"/>
      <c r="O111" s="460"/>
      <c r="P111" s="460"/>
      <c r="Q111" s="460">
        <f t="shared" si="13"/>
        <v>97</v>
      </c>
      <c r="R111" s="228" t="str">
        <f t="shared" si="14"/>
        <v>NO</v>
      </c>
      <c r="S111" s="229" t="str">
        <f t="shared" si="11"/>
        <v>Inviable Sanitariamente</v>
      </c>
      <c r="T111" s="231"/>
    </row>
    <row r="112" spans="1:20" ht="32.1" customHeight="1">
      <c r="A112" s="514" t="s">
        <v>4289</v>
      </c>
      <c r="B112" s="515" t="s">
        <v>1334</v>
      </c>
      <c r="C112" s="515" t="s">
        <v>4312</v>
      </c>
      <c r="D112" s="264">
        <v>15</v>
      </c>
      <c r="E112" s="259"/>
      <c r="F112" s="460"/>
      <c r="G112" s="460"/>
      <c r="H112" s="460"/>
      <c r="I112" s="460"/>
      <c r="J112" s="460"/>
      <c r="K112" s="460"/>
      <c r="L112" s="460"/>
      <c r="M112" s="460"/>
      <c r="N112" s="460">
        <v>97</v>
      </c>
      <c r="O112" s="460"/>
      <c r="P112" s="460"/>
      <c r="Q112" s="460">
        <f t="shared" si="13"/>
        <v>97</v>
      </c>
      <c r="R112" s="228" t="str">
        <f t="shared" si="14"/>
        <v>NO</v>
      </c>
      <c r="S112" s="229" t="str">
        <f t="shared" si="11"/>
        <v>Inviable Sanitariamente</v>
      </c>
      <c r="T112" s="231"/>
    </row>
    <row r="113" spans="1:20" ht="32.1" customHeight="1">
      <c r="A113" s="514" t="s">
        <v>4289</v>
      </c>
      <c r="B113" s="515" t="s">
        <v>4313</v>
      </c>
      <c r="C113" s="515" t="s">
        <v>4314</v>
      </c>
      <c r="D113" s="264">
        <v>44</v>
      </c>
      <c r="E113" s="259"/>
      <c r="F113" s="460"/>
      <c r="G113" s="460"/>
      <c r="H113" s="460"/>
      <c r="I113" s="460">
        <v>64</v>
      </c>
      <c r="J113" s="460"/>
      <c r="K113" s="460"/>
      <c r="L113" s="460"/>
      <c r="M113" s="460"/>
      <c r="N113" s="460"/>
      <c r="O113" s="460"/>
      <c r="P113" s="460"/>
      <c r="Q113" s="460">
        <f t="shared" si="13"/>
        <v>64</v>
      </c>
      <c r="R113" s="228" t="str">
        <f t="shared" si="14"/>
        <v>NO</v>
      </c>
      <c r="S113" s="229" t="str">
        <f t="shared" si="11"/>
        <v>Alto</v>
      </c>
      <c r="T113" s="231"/>
    </row>
    <row r="114" spans="1:20" ht="32.1" customHeight="1">
      <c r="A114" s="514" t="s">
        <v>4289</v>
      </c>
      <c r="B114" s="515" t="s">
        <v>4315</v>
      </c>
      <c r="C114" s="515" t="s">
        <v>4316</v>
      </c>
      <c r="D114" s="264">
        <v>35</v>
      </c>
      <c r="E114" s="259"/>
      <c r="F114" s="460"/>
      <c r="G114" s="460"/>
      <c r="H114" s="460">
        <v>24.4</v>
      </c>
      <c r="I114" s="460"/>
      <c r="J114" s="460"/>
      <c r="K114" s="460"/>
      <c r="L114" s="460"/>
      <c r="M114" s="460"/>
      <c r="N114" s="460"/>
      <c r="O114" s="460"/>
      <c r="P114" s="460"/>
      <c r="Q114" s="460">
        <f t="shared" si="13"/>
        <v>24.4</v>
      </c>
      <c r="R114" s="228" t="str">
        <f t="shared" si="14"/>
        <v>NO</v>
      </c>
      <c r="S114" s="229" t="str">
        <f t="shared" si="11"/>
        <v>Medio</v>
      </c>
      <c r="T114" s="231"/>
    </row>
    <row r="115" spans="1:20" ht="32.1" customHeight="1">
      <c r="A115" s="514" t="s">
        <v>4289</v>
      </c>
      <c r="B115" s="515" t="s">
        <v>745</v>
      </c>
      <c r="C115" s="515" t="s">
        <v>4317</v>
      </c>
      <c r="D115" s="266">
        <v>75</v>
      </c>
      <c r="E115" s="259"/>
      <c r="F115" s="460"/>
      <c r="G115" s="460"/>
      <c r="H115" s="460"/>
      <c r="I115" s="460"/>
      <c r="J115" s="460"/>
      <c r="K115" s="460"/>
      <c r="L115" s="460"/>
      <c r="M115" s="460"/>
      <c r="N115" s="460"/>
      <c r="O115" s="460">
        <v>0</v>
      </c>
      <c r="P115" s="460"/>
      <c r="Q115" s="460">
        <f t="shared" si="13"/>
        <v>0</v>
      </c>
      <c r="R115" s="228" t="str">
        <f t="shared" si="14"/>
        <v>SI</v>
      </c>
      <c r="S115" s="229" t="str">
        <f t="shared" si="11"/>
        <v>Sin Riesgo</v>
      </c>
      <c r="T115" s="231"/>
    </row>
    <row r="116" spans="1:20" ht="32.25" customHeight="1">
      <c r="A116" s="702"/>
      <c r="B116" s="702"/>
      <c r="C116" s="702"/>
      <c r="Q116" s="244"/>
      <c r="R116" s="245"/>
      <c r="S116" s="246"/>
    </row>
    <row r="117" spans="1:20" ht="32.25" customHeight="1">
      <c r="A117" s="703" t="s">
        <v>1124</v>
      </c>
      <c r="B117" s="703" t="s">
        <v>433</v>
      </c>
      <c r="C117" s="675"/>
      <c r="D117" s="676"/>
      <c r="E117" s="676"/>
      <c r="F117" s="676"/>
      <c r="G117" s="676"/>
      <c r="H117" s="676"/>
      <c r="I117" s="676"/>
      <c r="J117" s="676"/>
      <c r="K117" s="676"/>
      <c r="L117" s="676"/>
      <c r="M117" s="676"/>
      <c r="N117" s="676"/>
      <c r="O117" s="676"/>
      <c r="P117" s="676"/>
      <c r="Q117" s="676"/>
      <c r="R117" s="676"/>
      <c r="S117" s="676"/>
    </row>
    <row r="118" spans="1:20" ht="32.25" customHeight="1">
      <c r="A118" s="704" t="s">
        <v>434</v>
      </c>
      <c r="B118" s="705">
        <f>COUNTIF(E12:P115,"&lt;=5")</f>
        <v>26</v>
      </c>
      <c r="C118" s="675"/>
      <c r="D118" s="676"/>
      <c r="E118" s="676"/>
      <c r="F118" s="676"/>
      <c r="G118" s="676"/>
      <c r="H118" s="676"/>
      <c r="I118" s="676"/>
      <c r="J118" s="676"/>
      <c r="K118" s="676"/>
      <c r="L118" s="676"/>
      <c r="M118" s="676"/>
      <c r="N118" s="676"/>
      <c r="O118" s="676"/>
      <c r="P118" s="676"/>
      <c r="Q118" s="676"/>
      <c r="R118" s="676"/>
      <c r="S118" s="676"/>
    </row>
    <row r="119" spans="1:20" ht="32.25" customHeight="1">
      <c r="A119" s="706" t="s">
        <v>435</v>
      </c>
      <c r="B119" s="707">
        <f>COUNTIFS(E12:P115,"&gt;5",E12:P115,"&lt;=14")</f>
        <v>0</v>
      </c>
      <c r="C119" s="708"/>
      <c r="D119" s="467"/>
      <c r="E119" s="467"/>
      <c r="F119" s="467"/>
      <c r="G119" s="467"/>
      <c r="H119" s="467"/>
      <c r="I119" s="467"/>
      <c r="J119" s="467"/>
      <c r="K119" s="467"/>
      <c r="L119" s="467"/>
      <c r="M119" s="467"/>
      <c r="N119" s="467"/>
      <c r="O119" s="467"/>
      <c r="P119" s="467"/>
      <c r="Q119" s="230"/>
      <c r="R119" s="247"/>
      <c r="S119" s="247"/>
    </row>
    <row r="120" spans="1:20" ht="32.25" customHeight="1">
      <c r="A120" s="709" t="s">
        <v>436</v>
      </c>
      <c r="B120" s="710">
        <f>COUNTIFS(E12:P115,"&gt;14",E12:P115,"&lt;=35")</f>
        <v>7</v>
      </c>
      <c r="C120" s="711"/>
      <c r="D120" s="467"/>
      <c r="E120" s="468"/>
      <c r="F120" s="468"/>
      <c r="G120" s="468"/>
      <c r="H120" s="468"/>
      <c r="I120" s="468"/>
      <c r="J120" s="468"/>
      <c r="K120" s="468"/>
      <c r="L120" s="468"/>
      <c r="M120" s="468"/>
      <c r="N120" s="468"/>
      <c r="O120" s="468"/>
      <c r="P120" s="468"/>
      <c r="Q120" s="247"/>
      <c r="R120" s="247"/>
      <c r="S120" s="247"/>
    </row>
    <row r="121" spans="1:20" ht="32.25" customHeight="1">
      <c r="A121" s="712" t="s">
        <v>437</v>
      </c>
      <c r="B121" s="710">
        <f>COUNTIFS(E12:P115,"&gt;35",E12:P115,"&lt;=80")</f>
        <v>35</v>
      </c>
      <c r="C121" s="711"/>
      <c r="D121" s="467"/>
      <c r="E121" s="468"/>
      <c r="F121" s="468" t="s">
        <v>1541</v>
      </c>
      <c r="G121" s="468"/>
      <c r="H121" s="468"/>
      <c r="I121" s="468"/>
      <c r="J121" s="468"/>
      <c r="K121" s="468"/>
      <c r="L121" s="468"/>
      <c r="M121" s="468"/>
      <c r="N121" s="468"/>
      <c r="O121" s="468"/>
      <c r="P121" s="468"/>
      <c r="Q121" s="247"/>
      <c r="R121" s="247"/>
      <c r="S121" s="247"/>
    </row>
    <row r="122" spans="1:20" ht="32.25" customHeight="1">
      <c r="A122" s="713" t="s">
        <v>438</v>
      </c>
      <c r="B122" s="710">
        <f>COUNTIFS(E12:P115,"&gt;80",E12:P115,"&lt;=100")</f>
        <v>107</v>
      </c>
      <c r="C122" s="711"/>
      <c r="D122" s="467"/>
      <c r="E122" s="468"/>
      <c r="F122" s="468"/>
      <c r="G122" s="468"/>
      <c r="H122" s="468"/>
      <c r="I122" s="468"/>
      <c r="J122" s="468"/>
      <c r="K122" s="468"/>
      <c r="L122" s="468"/>
      <c r="M122" s="468"/>
      <c r="N122" s="468"/>
      <c r="O122" s="468"/>
      <c r="P122" s="468"/>
      <c r="Q122" s="247"/>
      <c r="R122" s="247"/>
      <c r="S122" s="247"/>
    </row>
    <row r="123" spans="1:20" ht="32.25" customHeight="1">
      <c r="A123" s="714" t="s">
        <v>439</v>
      </c>
      <c r="B123" s="715">
        <f>COUNT(E12:P115)</f>
        <v>175</v>
      </c>
    </row>
    <row r="124" spans="1:20" ht="36" customHeight="1">
      <c r="A124" s="703" t="s">
        <v>630</v>
      </c>
      <c r="B124" s="716">
        <f>B123-B118</f>
        <v>149</v>
      </c>
    </row>
    <row r="125" spans="1:20"/>
    <row r="126" spans="1:20"/>
    <row r="127" spans="1:20"/>
    <row r="128" spans="1:20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</sheetData>
  <autoFilter ref="A9:S115" xr:uid="{00000000-0009-0000-0000-000008000000}"/>
  <customSheetViews>
    <customSheetView guid="{75DD7674-E7DE-4BB1-A36D-76AA33452CB3}" scale="60" showAutoFilter="1" hiddenRows="1" hiddenColumns="1">
      <pane xSplit="3" ySplit="11" topLeftCell="G12" activePane="bottomRight" state="frozenSplit"/>
      <selection pane="bottomRight" activeCell="C21" sqref="C21"/>
      <pageMargins left="0" right="0" top="0" bottom="0" header="0" footer="0"/>
      <printOptions horizontalCentered="1"/>
      <pageSetup paperSize="14" scale="75" orientation="landscape" r:id="rId1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  <autoFilter ref="A11:W122" xr:uid="{00000000-0000-0000-0000-000000000000}">
        <sortState ref="A13:W122">
          <sortCondition ref="A11:A136"/>
        </sortState>
      </autoFilter>
    </customSheetView>
    <customSheetView guid="{AEDE1BDB-8710-4CDA-8488-31F49D423ACE}" scale="60" hiddenRows="1" hiddenColumns="1">
      <pane xSplit="3" ySplit="11" topLeftCell="D93" activePane="bottomRight" state="frozenSplit"/>
      <selection pane="bottomRight" activeCell="S150" sqref="S150"/>
      <pageMargins left="0" right="0" top="0" bottom="0" header="0" footer="0"/>
      <printOptions horizontalCentered="1"/>
      <pageSetup paperSize="14" scale="75" orientation="landscape" r:id="rId2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FCC3B493-4306-43B2-9C73-76324485DD47}" scale="60" hiddenRows="1" hiddenColumns="1">
      <pane xSplit="3" ySplit="11" topLeftCell="D107" activePane="bottomRight" state="frozenSplit"/>
      <selection pane="bottomRight" activeCell="A12" sqref="A12:A121"/>
      <pageMargins left="0" right="0" top="0" bottom="0" header="0" footer="0"/>
      <printOptions horizontalCentered="1"/>
      <pageSetup paperSize="14" scale="75" orientation="landscape" r:id="rId3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  <customSheetView guid="{45C8AF51-29EC-46A5-AB7F-1F0634E55D82}" scale="60" hiddenRows="1" hiddenColumns="1">
      <pane xSplit="2.18957345971564" ySplit="11" topLeftCell="D12" activePane="bottomRight" state="frozenSplit"/>
      <selection pane="bottomRight" activeCell="C12" sqref="C12"/>
      <pageMargins left="0" right="0" top="0" bottom="0" header="0" footer="0"/>
      <printOptions horizontalCentered="1"/>
      <pageSetup paperSize="14" scale="75" orientation="landscape" r:id="rId4"/>
      <headerFooter alignWithMargins="0">
        <oddHeader xml:space="preserve">&amp;L
&amp;C&amp;"Arial,Negrita"&amp;12
&amp;R
&amp;"Arial,Negrita"&amp;12
</oddHeader>
        <oddFooter>&amp;L                                       NA: APLICA.     INDICE DE RIESGO DE CALIDAD DEL  AGUA- IRCA- APTA PARA EL CONSUMO HUMANO. 0 - 5 % % SE CONSIDERA NO APTA PARA EL CONSUMO: 5.1 - 100 %&amp;R
&amp;P</oddFooter>
      </headerFooter>
    </customSheetView>
  </customSheetViews>
  <mergeCells count="21">
    <mergeCell ref="H5:J6"/>
    <mergeCell ref="K5:M6"/>
    <mergeCell ref="N5:P6"/>
    <mergeCell ref="Q5:R6"/>
    <mergeCell ref="S5:S6"/>
    <mergeCell ref="B1:D1"/>
    <mergeCell ref="B2:D2"/>
    <mergeCell ref="B3:D3"/>
    <mergeCell ref="E5:G6"/>
    <mergeCell ref="B5:C6"/>
    <mergeCell ref="C117:S118"/>
    <mergeCell ref="S10:S11"/>
    <mergeCell ref="R10:R11"/>
    <mergeCell ref="B10:B11"/>
    <mergeCell ref="C10:C11"/>
    <mergeCell ref="D10:D11"/>
    <mergeCell ref="A8:B8"/>
    <mergeCell ref="A7:B7"/>
    <mergeCell ref="A10:A11"/>
    <mergeCell ref="E10:P10"/>
    <mergeCell ref="Q10:Q11"/>
  </mergeCells>
  <phoneticPr fontId="4" type="noConversion"/>
  <conditionalFormatting sqref="E91:E99 Q116 E83:E84">
    <cfRule type="cellIs" dxfId="679" priority="3892" stopIfTrue="1" operator="between">
      <formula>35.1</formula>
      <formula>80</formula>
    </cfRule>
    <cfRule type="cellIs" dxfId="678" priority="3893" stopIfTrue="1" operator="between">
      <formula>14.1</formula>
      <formula>35</formula>
    </cfRule>
    <cfRule type="cellIs" dxfId="677" priority="3894" stopIfTrue="1" operator="between">
      <formula>5.1</formula>
      <formula>14</formula>
    </cfRule>
    <cfRule type="cellIs" dxfId="676" priority="3895" stopIfTrue="1" operator="between">
      <formula>0</formula>
      <formula>5</formula>
    </cfRule>
    <cfRule type="containsBlanks" dxfId="675" priority="3896" stopIfTrue="1">
      <formula>LEN(TRIM(E83))=0</formula>
    </cfRule>
  </conditionalFormatting>
  <conditionalFormatting sqref="E91:E99 E83:E84">
    <cfRule type="containsBlanks" dxfId="674" priority="668" stopIfTrue="1">
      <formula>LEN(TRIM(E83))=0</formula>
    </cfRule>
  </conditionalFormatting>
  <conditionalFormatting sqref="E91:E99 Q116 E83:E84">
    <cfRule type="cellIs" dxfId="667" priority="3891" stopIfTrue="1" operator="between">
      <formula>80.1</formula>
      <formula>100</formula>
    </cfRule>
  </conditionalFormatting>
  <conditionalFormatting sqref="Q116">
    <cfRule type="containsBlanks" dxfId="666" priority="3890" stopIfTrue="1">
      <formula>LEN(TRIM(Q116))=0</formula>
    </cfRule>
  </conditionalFormatting>
  <conditionalFormatting sqref="R12:R116">
    <cfRule type="cellIs" dxfId="665" priority="1916" stopIfTrue="1" operator="equal">
      <formula>"NO"</formula>
    </cfRule>
  </conditionalFormatting>
  <conditionalFormatting sqref="S12:S115">
    <cfRule type="containsText" dxfId="664" priority="683" stopIfTrue="1" operator="containsText" text="INVIABLE SANITARIAMENTE">
      <formula>NOT(ISERROR(SEARCH("INVIABLE SANITARIAMENTE",S12)))</formula>
    </cfRule>
    <cfRule type="containsText" dxfId="663" priority="684" stopIfTrue="1" operator="containsText" text="ALTO">
      <formula>NOT(ISERROR(SEARCH("ALTO",S12)))</formula>
    </cfRule>
    <cfRule type="containsText" dxfId="662" priority="685" stopIfTrue="1" operator="containsText" text="MEDIO">
      <formula>NOT(ISERROR(SEARCH("MEDIO",S12)))</formula>
    </cfRule>
    <cfRule type="containsText" dxfId="661" priority="686" stopIfTrue="1" operator="containsText" text="BAJO">
      <formula>NOT(ISERROR(SEARCH("BAJO",S12)))</formula>
    </cfRule>
  </conditionalFormatting>
  <conditionalFormatting sqref="S12:S116">
    <cfRule type="containsText" dxfId="660" priority="687" stopIfTrue="1" operator="containsText" text="SIN RIESGO">
      <formula>NOT(ISERROR(SEARCH("SIN RIESGO",S12)))</formula>
    </cfRule>
    <cfRule type="cellIs" dxfId="659" priority="1917" stopIfTrue="1" operator="equal">
      <formula>"INVIABLE SANITARIAMENTE"</formula>
    </cfRule>
  </conditionalFormatting>
  <conditionalFormatting sqref="S116">
    <cfRule type="containsText" dxfId="658" priority="1904" stopIfTrue="1" operator="containsText" text="INVIABLE SANITARIAMENTE">
      <formula>NOT(ISERROR(SEARCH("INVIABLE SANITARIAMENTE",S116)))</formula>
    </cfRule>
    <cfRule type="containsText" dxfId="657" priority="1905" stopIfTrue="1" operator="containsText" text="ALTO">
      <formula>NOT(ISERROR(SEARCH("ALTO",S116)))</formula>
    </cfRule>
    <cfRule type="containsText" dxfId="656" priority="1906" stopIfTrue="1" operator="containsText" text="MEDIO">
      <formula>NOT(ISERROR(SEARCH("MEDIO",S116)))</formula>
    </cfRule>
    <cfRule type="containsText" dxfId="655" priority="1907" stopIfTrue="1" operator="containsText" text="BAJO">
      <formula>NOT(ISERROR(SEARCH("BAJO",S116)))</formula>
    </cfRule>
    <cfRule type="containsText" dxfId="654" priority="1908" stopIfTrue="1" operator="containsText" text="SIN RIESGO">
      <formula>NOT(ISERROR(SEARCH("SIN RIESGO",S116)))</formula>
    </cfRule>
  </conditionalFormatting>
  <conditionalFormatting sqref="E25">
    <cfRule type="containsBlanks" dxfId="653" priority="648" stopIfTrue="1">
      <formula>LEN(TRIM(E25))=0</formula>
    </cfRule>
    <cfRule type="cellIs" dxfId="652" priority="649" stopIfTrue="1" operator="between">
      <formula>80.1</formula>
      <formula>100</formula>
    </cfRule>
    <cfRule type="cellIs" dxfId="651" priority="650" stopIfTrue="1" operator="between">
      <formula>35.1</formula>
      <formula>80</formula>
    </cfRule>
    <cfRule type="cellIs" dxfId="650" priority="651" stopIfTrue="1" operator="between">
      <formula>14.1</formula>
      <formula>35</formula>
    </cfRule>
    <cfRule type="cellIs" dxfId="649" priority="652" stopIfTrue="1" operator="between">
      <formula>5.1</formula>
      <formula>14</formula>
    </cfRule>
    <cfRule type="cellIs" dxfId="648" priority="653" stopIfTrue="1" operator="between">
      <formula>0</formula>
      <formula>5</formula>
    </cfRule>
    <cfRule type="containsBlanks" dxfId="647" priority="654" stopIfTrue="1">
      <formula>LEN(TRIM(E25))=0</formula>
    </cfRule>
  </conditionalFormatting>
  <conditionalFormatting sqref="E23">
    <cfRule type="containsBlanks" dxfId="646" priority="641" stopIfTrue="1">
      <formula>LEN(TRIM(E23))=0</formula>
    </cfRule>
    <cfRule type="cellIs" dxfId="645" priority="642" stopIfTrue="1" operator="between">
      <formula>80.1</formula>
      <formula>100</formula>
    </cfRule>
    <cfRule type="cellIs" dxfId="644" priority="643" stopIfTrue="1" operator="between">
      <formula>35.1</formula>
      <formula>80</formula>
    </cfRule>
    <cfRule type="cellIs" dxfId="643" priority="644" stopIfTrue="1" operator="between">
      <formula>14.1</formula>
      <formula>35</formula>
    </cfRule>
    <cfRule type="cellIs" dxfId="642" priority="645" stopIfTrue="1" operator="between">
      <formula>5.1</formula>
      <formula>14</formula>
    </cfRule>
    <cfRule type="cellIs" dxfId="641" priority="646" stopIfTrue="1" operator="between">
      <formula>0</formula>
      <formula>5</formula>
    </cfRule>
    <cfRule type="containsBlanks" dxfId="640" priority="647" stopIfTrue="1">
      <formula>LEN(TRIM(E23))=0</formula>
    </cfRule>
  </conditionalFormatting>
  <conditionalFormatting sqref="E24">
    <cfRule type="containsBlanks" dxfId="639" priority="634" stopIfTrue="1">
      <formula>LEN(TRIM(E24))=0</formula>
    </cfRule>
    <cfRule type="cellIs" dxfId="638" priority="635" stopIfTrue="1" operator="between">
      <formula>80.1</formula>
      <formula>100</formula>
    </cfRule>
    <cfRule type="cellIs" dxfId="637" priority="636" stopIfTrue="1" operator="between">
      <formula>35.1</formula>
      <formula>80</formula>
    </cfRule>
    <cfRule type="cellIs" dxfId="636" priority="637" stopIfTrue="1" operator="between">
      <formula>14.1</formula>
      <formula>35</formula>
    </cfRule>
    <cfRule type="cellIs" dxfId="635" priority="638" stopIfTrue="1" operator="between">
      <formula>5.1</formula>
      <formula>14</formula>
    </cfRule>
    <cfRule type="cellIs" dxfId="634" priority="639" stopIfTrue="1" operator="between">
      <formula>0</formula>
      <formula>5</formula>
    </cfRule>
    <cfRule type="containsBlanks" dxfId="633" priority="640" stopIfTrue="1">
      <formula>LEN(TRIM(E24))=0</formula>
    </cfRule>
  </conditionalFormatting>
  <conditionalFormatting sqref="E57">
    <cfRule type="containsBlanks" dxfId="632" priority="620" stopIfTrue="1">
      <formula>LEN(TRIM(E57))=0</formula>
    </cfRule>
    <cfRule type="cellIs" dxfId="631" priority="621" stopIfTrue="1" operator="between">
      <formula>80.1</formula>
      <formula>100</formula>
    </cfRule>
    <cfRule type="cellIs" dxfId="630" priority="622" stopIfTrue="1" operator="between">
      <formula>35.1</formula>
      <formula>80</formula>
    </cfRule>
    <cfRule type="cellIs" dxfId="629" priority="623" stopIfTrue="1" operator="between">
      <formula>14.1</formula>
      <formula>35</formula>
    </cfRule>
    <cfRule type="cellIs" dxfId="628" priority="624" stopIfTrue="1" operator="between">
      <formula>5.1</formula>
      <formula>14</formula>
    </cfRule>
    <cfRule type="cellIs" dxfId="627" priority="625" stopIfTrue="1" operator="between">
      <formula>0</formula>
      <formula>5</formula>
    </cfRule>
    <cfRule type="containsBlanks" dxfId="626" priority="626" stopIfTrue="1">
      <formula>LEN(TRIM(E57))=0</formula>
    </cfRule>
  </conditionalFormatting>
  <conditionalFormatting sqref="E58">
    <cfRule type="containsBlanks" dxfId="618" priority="606" stopIfTrue="1">
      <formula>LEN(TRIM(E58))=0</formula>
    </cfRule>
    <cfRule type="cellIs" dxfId="617" priority="607" stopIfTrue="1" operator="between">
      <formula>80.1</formula>
      <formula>100</formula>
    </cfRule>
    <cfRule type="cellIs" dxfId="616" priority="608" stopIfTrue="1" operator="between">
      <formula>35.1</formula>
      <formula>80</formula>
    </cfRule>
    <cfRule type="cellIs" dxfId="615" priority="609" stopIfTrue="1" operator="between">
      <formula>14.1</formula>
      <formula>35</formula>
    </cfRule>
    <cfRule type="cellIs" dxfId="614" priority="610" stopIfTrue="1" operator="between">
      <formula>5.1</formula>
      <formula>14</formula>
    </cfRule>
    <cfRule type="cellIs" dxfId="613" priority="611" stopIfTrue="1" operator="between">
      <formula>0</formula>
      <formula>5</formula>
    </cfRule>
    <cfRule type="containsBlanks" dxfId="612" priority="612" stopIfTrue="1">
      <formula>LEN(TRIM(E58))=0</formula>
    </cfRule>
  </conditionalFormatting>
  <conditionalFormatting sqref="E44">
    <cfRule type="containsBlanks" dxfId="604" priority="599" stopIfTrue="1">
      <formula>LEN(TRIM(E44))=0</formula>
    </cfRule>
    <cfRule type="cellIs" dxfId="603" priority="600" stopIfTrue="1" operator="between">
      <formula>80.1</formula>
      <formula>100</formula>
    </cfRule>
    <cfRule type="cellIs" dxfId="602" priority="601" stopIfTrue="1" operator="between">
      <formula>35.1</formula>
      <formula>80</formula>
    </cfRule>
    <cfRule type="cellIs" dxfId="601" priority="602" stopIfTrue="1" operator="between">
      <formula>14.1</formula>
      <formula>35</formula>
    </cfRule>
    <cfRule type="cellIs" dxfId="600" priority="603" stopIfTrue="1" operator="between">
      <formula>5.1</formula>
      <formula>14</formula>
    </cfRule>
    <cfRule type="cellIs" dxfId="599" priority="604" stopIfTrue="1" operator="between">
      <formula>0</formula>
      <formula>5</formula>
    </cfRule>
    <cfRule type="containsBlanks" dxfId="598" priority="605" stopIfTrue="1">
      <formula>LEN(TRIM(E44))=0</formula>
    </cfRule>
  </conditionalFormatting>
  <conditionalFormatting sqref="E30">
    <cfRule type="containsBlanks" dxfId="590" priority="578" stopIfTrue="1">
      <formula>LEN(TRIM(E30))=0</formula>
    </cfRule>
    <cfRule type="cellIs" dxfId="589" priority="579" stopIfTrue="1" operator="between">
      <formula>80.1</formula>
      <formula>100</formula>
    </cfRule>
    <cfRule type="cellIs" dxfId="588" priority="580" stopIfTrue="1" operator="between">
      <formula>35.1</formula>
      <formula>80</formula>
    </cfRule>
    <cfRule type="cellIs" dxfId="587" priority="581" stopIfTrue="1" operator="between">
      <formula>14.1</formula>
      <formula>35</formula>
    </cfRule>
    <cfRule type="cellIs" dxfId="586" priority="582" stopIfTrue="1" operator="between">
      <formula>5.1</formula>
      <formula>14</formula>
    </cfRule>
    <cfRule type="cellIs" dxfId="585" priority="583" stopIfTrue="1" operator="between">
      <formula>0</formula>
      <formula>5</formula>
    </cfRule>
    <cfRule type="containsBlanks" dxfId="584" priority="584" stopIfTrue="1">
      <formula>LEN(TRIM(E30))=0</formula>
    </cfRule>
  </conditionalFormatting>
  <conditionalFormatting sqref="E43">
    <cfRule type="containsBlanks" dxfId="576" priority="564" stopIfTrue="1">
      <formula>LEN(TRIM(E43))=0</formula>
    </cfRule>
    <cfRule type="cellIs" dxfId="575" priority="565" stopIfTrue="1" operator="between">
      <formula>80.1</formula>
      <formula>100</formula>
    </cfRule>
    <cfRule type="cellIs" dxfId="574" priority="566" stopIfTrue="1" operator="between">
      <formula>35.1</formula>
      <formula>80</formula>
    </cfRule>
    <cfRule type="cellIs" dxfId="573" priority="567" stopIfTrue="1" operator="between">
      <formula>14.1</formula>
      <formula>35</formula>
    </cfRule>
    <cfRule type="cellIs" dxfId="572" priority="568" stopIfTrue="1" operator="between">
      <formula>5.1</formula>
      <formula>14</formula>
    </cfRule>
    <cfRule type="cellIs" dxfId="571" priority="569" stopIfTrue="1" operator="between">
      <formula>0</formula>
      <formula>5</formula>
    </cfRule>
    <cfRule type="containsBlanks" dxfId="570" priority="570" stopIfTrue="1">
      <formula>LEN(TRIM(E43))=0</formula>
    </cfRule>
  </conditionalFormatting>
  <conditionalFormatting sqref="E42">
    <cfRule type="containsBlanks" dxfId="562" priority="550" stopIfTrue="1">
      <formula>LEN(TRIM(E42))=0</formula>
    </cfRule>
    <cfRule type="cellIs" dxfId="561" priority="551" stopIfTrue="1" operator="between">
      <formula>80.1</formula>
      <formula>100</formula>
    </cfRule>
    <cfRule type="cellIs" dxfId="560" priority="552" stopIfTrue="1" operator="between">
      <formula>35.1</formula>
      <formula>80</formula>
    </cfRule>
    <cfRule type="cellIs" dxfId="559" priority="553" stopIfTrue="1" operator="between">
      <formula>14.1</formula>
      <formula>35</formula>
    </cfRule>
    <cfRule type="cellIs" dxfId="558" priority="554" stopIfTrue="1" operator="between">
      <formula>5.1</formula>
      <formula>14</formula>
    </cfRule>
    <cfRule type="cellIs" dxfId="557" priority="555" stopIfTrue="1" operator="between">
      <formula>0</formula>
      <formula>5</formula>
    </cfRule>
    <cfRule type="containsBlanks" dxfId="556" priority="556" stopIfTrue="1">
      <formula>LEN(TRIM(E42))=0</formula>
    </cfRule>
  </conditionalFormatting>
  <conditionalFormatting sqref="E40">
    <cfRule type="containsBlanks" dxfId="548" priority="536" stopIfTrue="1">
      <formula>LEN(TRIM(E40))=0</formula>
    </cfRule>
    <cfRule type="cellIs" dxfId="547" priority="537" stopIfTrue="1" operator="between">
      <formula>80.1</formula>
      <formula>100</formula>
    </cfRule>
    <cfRule type="cellIs" dxfId="546" priority="538" stopIfTrue="1" operator="between">
      <formula>35.1</formula>
      <formula>80</formula>
    </cfRule>
    <cfRule type="cellIs" dxfId="545" priority="539" stopIfTrue="1" operator="between">
      <formula>14.1</formula>
      <formula>35</formula>
    </cfRule>
    <cfRule type="cellIs" dxfId="544" priority="540" stopIfTrue="1" operator="between">
      <formula>5.1</formula>
      <formula>14</formula>
    </cfRule>
    <cfRule type="cellIs" dxfId="543" priority="541" stopIfTrue="1" operator="between">
      <formula>0</formula>
      <formula>5</formula>
    </cfRule>
    <cfRule type="containsBlanks" dxfId="542" priority="542" stopIfTrue="1">
      <formula>LEN(TRIM(E40))=0</formula>
    </cfRule>
  </conditionalFormatting>
  <conditionalFormatting sqref="E38">
    <cfRule type="containsBlanks" dxfId="534" priority="522" stopIfTrue="1">
      <formula>LEN(TRIM(E38))=0</formula>
    </cfRule>
    <cfRule type="cellIs" dxfId="533" priority="523" stopIfTrue="1" operator="between">
      <formula>80.1</formula>
      <formula>100</formula>
    </cfRule>
    <cfRule type="cellIs" dxfId="532" priority="524" stopIfTrue="1" operator="between">
      <formula>35.1</formula>
      <formula>80</formula>
    </cfRule>
    <cfRule type="cellIs" dxfId="531" priority="525" stopIfTrue="1" operator="between">
      <formula>14.1</formula>
      <formula>35</formula>
    </cfRule>
    <cfRule type="cellIs" dxfId="530" priority="526" stopIfTrue="1" operator="between">
      <formula>5.1</formula>
      <formula>14</formula>
    </cfRule>
    <cfRule type="cellIs" dxfId="529" priority="527" stopIfTrue="1" operator="between">
      <formula>0</formula>
      <formula>5</formula>
    </cfRule>
    <cfRule type="containsBlanks" dxfId="528" priority="528" stopIfTrue="1">
      <formula>LEN(TRIM(E38))=0</formula>
    </cfRule>
  </conditionalFormatting>
  <conditionalFormatting sqref="E37">
    <cfRule type="containsBlanks" dxfId="520" priority="508" stopIfTrue="1">
      <formula>LEN(TRIM(E37))=0</formula>
    </cfRule>
    <cfRule type="cellIs" dxfId="519" priority="509" stopIfTrue="1" operator="between">
      <formula>80.1</formula>
      <formula>100</formula>
    </cfRule>
    <cfRule type="cellIs" dxfId="518" priority="510" stopIfTrue="1" operator="between">
      <formula>35.1</formula>
      <formula>80</formula>
    </cfRule>
    <cfRule type="cellIs" dxfId="517" priority="511" stopIfTrue="1" operator="between">
      <formula>14.1</formula>
      <formula>35</formula>
    </cfRule>
    <cfRule type="cellIs" dxfId="516" priority="512" stopIfTrue="1" operator="between">
      <formula>5.1</formula>
      <formula>14</formula>
    </cfRule>
    <cfRule type="cellIs" dxfId="515" priority="513" stopIfTrue="1" operator="between">
      <formula>0</formula>
      <formula>5</formula>
    </cfRule>
    <cfRule type="containsBlanks" dxfId="514" priority="514" stopIfTrue="1">
      <formula>LEN(TRIM(E37))=0</formula>
    </cfRule>
  </conditionalFormatting>
  <conditionalFormatting sqref="E36">
    <cfRule type="containsBlanks" dxfId="506" priority="494" stopIfTrue="1">
      <formula>LEN(TRIM(E36))=0</formula>
    </cfRule>
    <cfRule type="cellIs" dxfId="505" priority="495" stopIfTrue="1" operator="between">
      <formula>80.1</formula>
      <formula>100</formula>
    </cfRule>
    <cfRule type="cellIs" dxfId="504" priority="496" stopIfTrue="1" operator="between">
      <formula>35.1</formula>
      <formula>80</formula>
    </cfRule>
    <cfRule type="cellIs" dxfId="503" priority="497" stopIfTrue="1" operator="between">
      <formula>14.1</formula>
      <formula>35</formula>
    </cfRule>
    <cfRule type="cellIs" dxfId="502" priority="498" stopIfTrue="1" operator="between">
      <formula>5.1</formula>
      <formula>14</formula>
    </cfRule>
    <cfRule type="cellIs" dxfId="501" priority="499" stopIfTrue="1" operator="between">
      <formula>0</formula>
      <formula>5</formula>
    </cfRule>
    <cfRule type="containsBlanks" dxfId="500" priority="500" stopIfTrue="1">
      <formula>LEN(TRIM(E36))=0</formula>
    </cfRule>
  </conditionalFormatting>
  <conditionalFormatting sqref="E35">
    <cfRule type="containsBlanks" dxfId="492" priority="480" stopIfTrue="1">
      <formula>LEN(TRIM(E35))=0</formula>
    </cfRule>
    <cfRule type="cellIs" dxfId="491" priority="481" stopIfTrue="1" operator="between">
      <formula>80.1</formula>
      <formula>100</formula>
    </cfRule>
    <cfRule type="cellIs" dxfId="490" priority="482" stopIfTrue="1" operator="between">
      <formula>35.1</formula>
      <formula>80</formula>
    </cfRule>
    <cfRule type="cellIs" dxfId="489" priority="483" stopIfTrue="1" operator="between">
      <formula>14.1</formula>
      <formula>35</formula>
    </cfRule>
    <cfRule type="cellIs" dxfId="488" priority="484" stopIfTrue="1" operator="between">
      <formula>5.1</formula>
      <formula>14</formula>
    </cfRule>
    <cfRule type="cellIs" dxfId="487" priority="485" stopIfTrue="1" operator="between">
      <formula>0</formula>
      <formula>5</formula>
    </cfRule>
    <cfRule type="containsBlanks" dxfId="486" priority="486" stopIfTrue="1">
      <formula>LEN(TRIM(E35))=0</formula>
    </cfRule>
  </conditionalFormatting>
  <conditionalFormatting sqref="E34">
    <cfRule type="containsBlanks" dxfId="478" priority="466" stopIfTrue="1">
      <formula>LEN(TRIM(E34))=0</formula>
    </cfRule>
    <cfRule type="cellIs" dxfId="477" priority="467" stopIfTrue="1" operator="between">
      <formula>80.1</formula>
      <formula>100</formula>
    </cfRule>
    <cfRule type="cellIs" dxfId="476" priority="468" stopIfTrue="1" operator="between">
      <formula>35.1</formula>
      <formula>80</formula>
    </cfRule>
    <cfRule type="cellIs" dxfId="475" priority="469" stopIfTrue="1" operator="between">
      <formula>14.1</formula>
      <formula>35</formula>
    </cfRule>
    <cfRule type="cellIs" dxfId="474" priority="470" stopIfTrue="1" operator="between">
      <formula>5.1</formula>
      <formula>14</formula>
    </cfRule>
    <cfRule type="cellIs" dxfId="473" priority="471" stopIfTrue="1" operator="between">
      <formula>0</formula>
      <formula>5</formula>
    </cfRule>
    <cfRule type="containsBlanks" dxfId="472" priority="472" stopIfTrue="1">
      <formula>LEN(TRIM(E34))=0</formula>
    </cfRule>
  </conditionalFormatting>
  <conditionalFormatting sqref="E31">
    <cfRule type="containsBlanks" dxfId="464" priority="452" stopIfTrue="1">
      <formula>LEN(TRIM(E31))=0</formula>
    </cfRule>
    <cfRule type="cellIs" dxfId="463" priority="453" stopIfTrue="1" operator="between">
      <formula>80.1</formula>
      <formula>100</formula>
    </cfRule>
    <cfRule type="cellIs" dxfId="462" priority="454" stopIfTrue="1" operator="between">
      <formula>35.1</formula>
      <formula>80</formula>
    </cfRule>
    <cfRule type="cellIs" dxfId="461" priority="455" stopIfTrue="1" operator="between">
      <formula>14.1</formula>
      <formula>35</formula>
    </cfRule>
    <cfRule type="cellIs" dxfId="460" priority="456" stopIfTrue="1" operator="between">
      <formula>5.1</formula>
      <formula>14</formula>
    </cfRule>
    <cfRule type="cellIs" dxfId="459" priority="457" stopIfTrue="1" operator="between">
      <formula>0</formula>
      <formula>5</formula>
    </cfRule>
    <cfRule type="containsBlanks" dxfId="458" priority="458" stopIfTrue="1">
      <formula>LEN(TRIM(E31))=0</formula>
    </cfRule>
  </conditionalFormatting>
  <conditionalFormatting sqref="E32">
    <cfRule type="containsBlanks" dxfId="450" priority="438" stopIfTrue="1">
      <formula>LEN(TRIM(E32))=0</formula>
    </cfRule>
    <cfRule type="cellIs" dxfId="449" priority="439" stopIfTrue="1" operator="between">
      <formula>80.1</formula>
      <formula>100</formula>
    </cfRule>
    <cfRule type="cellIs" dxfId="448" priority="440" stopIfTrue="1" operator="between">
      <formula>35.1</formula>
      <formula>80</formula>
    </cfRule>
    <cfRule type="cellIs" dxfId="447" priority="441" stopIfTrue="1" operator="between">
      <formula>14.1</formula>
      <formula>35</formula>
    </cfRule>
    <cfRule type="cellIs" dxfId="446" priority="442" stopIfTrue="1" operator="between">
      <formula>5.1</formula>
      <formula>14</formula>
    </cfRule>
    <cfRule type="cellIs" dxfId="445" priority="443" stopIfTrue="1" operator="between">
      <formula>0</formula>
      <formula>5</formula>
    </cfRule>
    <cfRule type="containsBlanks" dxfId="444" priority="444" stopIfTrue="1">
      <formula>LEN(TRIM(E32))=0</formula>
    </cfRule>
  </conditionalFormatting>
  <conditionalFormatting sqref="E33">
    <cfRule type="containsBlanks" dxfId="436" priority="424" stopIfTrue="1">
      <formula>LEN(TRIM(E33))=0</formula>
    </cfRule>
    <cfRule type="cellIs" dxfId="435" priority="425" stopIfTrue="1" operator="between">
      <formula>80.1</formula>
      <formula>100</formula>
    </cfRule>
    <cfRule type="cellIs" dxfId="434" priority="426" stopIfTrue="1" operator="between">
      <formula>35.1</formula>
      <formula>80</formula>
    </cfRule>
    <cfRule type="cellIs" dxfId="433" priority="427" stopIfTrue="1" operator="between">
      <formula>14.1</formula>
      <formula>35</formula>
    </cfRule>
    <cfRule type="cellIs" dxfId="432" priority="428" stopIfTrue="1" operator="between">
      <formula>5.1</formula>
      <formula>14</formula>
    </cfRule>
    <cfRule type="cellIs" dxfId="431" priority="429" stopIfTrue="1" operator="between">
      <formula>0</formula>
      <formula>5</formula>
    </cfRule>
    <cfRule type="containsBlanks" dxfId="430" priority="430" stopIfTrue="1">
      <formula>LEN(TRIM(E33))=0</formula>
    </cfRule>
  </conditionalFormatting>
  <conditionalFormatting sqref="E62">
    <cfRule type="containsBlanks" dxfId="422" priority="410" stopIfTrue="1">
      <formula>LEN(TRIM(E62))=0</formula>
    </cfRule>
    <cfRule type="cellIs" dxfId="421" priority="411" stopIfTrue="1" operator="between">
      <formula>80.1</formula>
      <formula>100</formula>
    </cfRule>
    <cfRule type="cellIs" dxfId="420" priority="412" stopIfTrue="1" operator="between">
      <formula>35.1</formula>
      <formula>80</formula>
    </cfRule>
    <cfRule type="cellIs" dxfId="419" priority="413" stopIfTrue="1" operator="between">
      <formula>14.1</formula>
      <formula>35</formula>
    </cfRule>
    <cfRule type="cellIs" dxfId="418" priority="414" stopIfTrue="1" operator="between">
      <formula>5.1</formula>
      <formula>14</formula>
    </cfRule>
    <cfRule type="cellIs" dxfId="417" priority="415" stopIfTrue="1" operator="between">
      <formula>0</formula>
      <formula>5</formula>
    </cfRule>
    <cfRule type="containsBlanks" dxfId="416" priority="416" stopIfTrue="1">
      <formula>LEN(TRIM(E62))=0</formula>
    </cfRule>
  </conditionalFormatting>
  <conditionalFormatting sqref="E51">
    <cfRule type="containsBlanks" dxfId="408" priority="396" stopIfTrue="1">
      <formula>LEN(TRIM(E51))=0</formula>
    </cfRule>
    <cfRule type="cellIs" dxfId="407" priority="397" stopIfTrue="1" operator="between">
      <formula>80.1</formula>
      <formula>100</formula>
    </cfRule>
    <cfRule type="cellIs" dxfId="406" priority="398" stopIfTrue="1" operator="between">
      <formula>35.1</formula>
      <formula>80</formula>
    </cfRule>
    <cfRule type="cellIs" dxfId="405" priority="399" stopIfTrue="1" operator="between">
      <formula>14.1</formula>
      <formula>35</formula>
    </cfRule>
    <cfRule type="cellIs" dxfId="404" priority="400" stopIfTrue="1" operator="between">
      <formula>5.1</formula>
      <formula>14</formula>
    </cfRule>
    <cfRule type="cellIs" dxfId="403" priority="401" stopIfTrue="1" operator="between">
      <formula>0</formula>
      <formula>5</formula>
    </cfRule>
    <cfRule type="containsBlanks" dxfId="402" priority="402" stopIfTrue="1">
      <formula>LEN(TRIM(E51))=0</formula>
    </cfRule>
  </conditionalFormatting>
  <conditionalFormatting sqref="E53">
    <cfRule type="containsBlanks" dxfId="394" priority="382" stopIfTrue="1">
      <formula>LEN(TRIM(E53))=0</formula>
    </cfRule>
    <cfRule type="cellIs" dxfId="393" priority="383" stopIfTrue="1" operator="between">
      <formula>80.1</formula>
      <formula>100</formula>
    </cfRule>
    <cfRule type="cellIs" dxfId="392" priority="384" stopIfTrue="1" operator="between">
      <formula>35.1</formula>
      <formula>80</formula>
    </cfRule>
    <cfRule type="cellIs" dxfId="391" priority="385" stopIfTrue="1" operator="between">
      <formula>14.1</formula>
      <formula>35</formula>
    </cfRule>
    <cfRule type="cellIs" dxfId="390" priority="386" stopIfTrue="1" operator="between">
      <formula>5.1</formula>
      <formula>14</formula>
    </cfRule>
    <cfRule type="cellIs" dxfId="389" priority="387" stopIfTrue="1" operator="between">
      <formula>0</formula>
      <formula>5</formula>
    </cfRule>
    <cfRule type="containsBlanks" dxfId="388" priority="388" stopIfTrue="1">
      <formula>LEN(TRIM(E53))=0</formula>
    </cfRule>
  </conditionalFormatting>
  <conditionalFormatting sqref="E54">
    <cfRule type="containsBlanks" dxfId="380" priority="368" stopIfTrue="1">
      <formula>LEN(TRIM(E54))=0</formula>
    </cfRule>
    <cfRule type="cellIs" dxfId="379" priority="369" stopIfTrue="1" operator="between">
      <formula>80.1</formula>
      <formula>100</formula>
    </cfRule>
    <cfRule type="cellIs" dxfId="378" priority="370" stopIfTrue="1" operator="between">
      <formula>35.1</formula>
      <formula>80</formula>
    </cfRule>
    <cfRule type="cellIs" dxfId="377" priority="371" stopIfTrue="1" operator="between">
      <formula>14.1</formula>
      <formula>35</formula>
    </cfRule>
    <cfRule type="cellIs" dxfId="376" priority="372" stopIfTrue="1" operator="between">
      <formula>5.1</formula>
      <formula>14</formula>
    </cfRule>
    <cfRule type="cellIs" dxfId="375" priority="373" stopIfTrue="1" operator="between">
      <formula>0</formula>
      <formula>5</formula>
    </cfRule>
    <cfRule type="containsBlanks" dxfId="374" priority="374" stopIfTrue="1">
      <formula>LEN(TRIM(E54))=0</formula>
    </cfRule>
  </conditionalFormatting>
  <conditionalFormatting sqref="E56">
    <cfRule type="containsBlanks" dxfId="366" priority="354" stopIfTrue="1">
      <formula>LEN(TRIM(E56))=0</formula>
    </cfRule>
    <cfRule type="cellIs" dxfId="365" priority="355" stopIfTrue="1" operator="between">
      <formula>80.1</formula>
      <formula>100</formula>
    </cfRule>
    <cfRule type="cellIs" dxfId="364" priority="356" stopIfTrue="1" operator="between">
      <formula>35.1</formula>
      <formula>80</formula>
    </cfRule>
    <cfRule type="cellIs" dxfId="363" priority="357" stopIfTrue="1" operator="between">
      <formula>14.1</formula>
      <formula>35</formula>
    </cfRule>
    <cfRule type="cellIs" dxfId="362" priority="358" stopIfTrue="1" operator="between">
      <formula>5.1</formula>
      <formula>14</formula>
    </cfRule>
    <cfRule type="cellIs" dxfId="361" priority="359" stopIfTrue="1" operator="between">
      <formula>0</formula>
      <formula>5</formula>
    </cfRule>
    <cfRule type="containsBlanks" dxfId="360" priority="360" stopIfTrue="1">
      <formula>LEN(TRIM(E56))=0</formula>
    </cfRule>
  </conditionalFormatting>
  <conditionalFormatting sqref="E55">
    <cfRule type="containsBlanks" dxfId="352" priority="340" stopIfTrue="1">
      <formula>LEN(TRIM(E55))=0</formula>
    </cfRule>
    <cfRule type="cellIs" dxfId="351" priority="341" stopIfTrue="1" operator="between">
      <formula>80.1</formula>
      <formula>100</formula>
    </cfRule>
    <cfRule type="cellIs" dxfId="350" priority="342" stopIfTrue="1" operator="between">
      <formula>35.1</formula>
      <formula>80</formula>
    </cfRule>
    <cfRule type="cellIs" dxfId="349" priority="343" stopIfTrue="1" operator="between">
      <formula>14.1</formula>
      <formula>35</formula>
    </cfRule>
    <cfRule type="cellIs" dxfId="348" priority="344" stopIfTrue="1" operator="between">
      <formula>5.1</formula>
      <formula>14</formula>
    </cfRule>
    <cfRule type="cellIs" dxfId="347" priority="345" stopIfTrue="1" operator="between">
      <formula>0</formula>
      <formula>5</formula>
    </cfRule>
    <cfRule type="containsBlanks" dxfId="346" priority="346" stopIfTrue="1">
      <formula>LEN(TRIM(E55))=0</formula>
    </cfRule>
  </conditionalFormatting>
  <conditionalFormatting sqref="E52">
    <cfRule type="containsBlanks" dxfId="338" priority="326" stopIfTrue="1">
      <formula>LEN(TRIM(E52))=0</formula>
    </cfRule>
    <cfRule type="cellIs" dxfId="337" priority="327" stopIfTrue="1" operator="between">
      <formula>80.1</formula>
      <formula>100</formula>
    </cfRule>
    <cfRule type="cellIs" dxfId="336" priority="328" stopIfTrue="1" operator="between">
      <formula>35.1</formula>
      <formula>80</formula>
    </cfRule>
    <cfRule type="cellIs" dxfId="335" priority="329" stopIfTrue="1" operator="between">
      <formula>14.1</formula>
      <formula>35</formula>
    </cfRule>
    <cfRule type="cellIs" dxfId="334" priority="330" stopIfTrue="1" operator="between">
      <formula>5.1</formula>
      <formula>14</formula>
    </cfRule>
    <cfRule type="cellIs" dxfId="333" priority="331" stopIfTrue="1" operator="between">
      <formula>0</formula>
      <formula>5</formula>
    </cfRule>
    <cfRule type="containsBlanks" dxfId="332" priority="332" stopIfTrue="1">
      <formula>LEN(TRIM(E52))=0</formula>
    </cfRule>
  </conditionalFormatting>
  <conditionalFormatting sqref="E50">
    <cfRule type="containsBlanks" dxfId="324" priority="312" stopIfTrue="1">
      <formula>LEN(TRIM(E50))=0</formula>
    </cfRule>
    <cfRule type="cellIs" dxfId="323" priority="313" stopIfTrue="1" operator="between">
      <formula>80.1</formula>
      <formula>100</formula>
    </cfRule>
    <cfRule type="cellIs" dxfId="322" priority="314" stopIfTrue="1" operator="between">
      <formula>35.1</formula>
      <formula>80</formula>
    </cfRule>
    <cfRule type="cellIs" dxfId="321" priority="315" stopIfTrue="1" operator="between">
      <formula>14.1</formula>
      <formula>35</formula>
    </cfRule>
    <cfRule type="cellIs" dxfId="320" priority="316" stopIfTrue="1" operator="between">
      <formula>5.1</formula>
      <formula>14</formula>
    </cfRule>
    <cfRule type="cellIs" dxfId="319" priority="317" stopIfTrue="1" operator="between">
      <formula>0</formula>
      <formula>5</formula>
    </cfRule>
    <cfRule type="containsBlanks" dxfId="318" priority="318" stopIfTrue="1">
      <formula>LEN(TRIM(E50))=0</formula>
    </cfRule>
  </conditionalFormatting>
  <conditionalFormatting sqref="E41">
    <cfRule type="containsBlanks" dxfId="310" priority="298" stopIfTrue="1">
      <formula>LEN(TRIM(E41))=0</formula>
    </cfRule>
    <cfRule type="cellIs" dxfId="309" priority="299" stopIfTrue="1" operator="between">
      <formula>80.1</formula>
      <formula>100</formula>
    </cfRule>
    <cfRule type="cellIs" dxfId="308" priority="300" stopIfTrue="1" operator="between">
      <formula>35.1</formula>
      <formula>80</formula>
    </cfRule>
    <cfRule type="cellIs" dxfId="307" priority="301" stopIfTrue="1" operator="between">
      <formula>14.1</formula>
      <formula>35</formula>
    </cfRule>
    <cfRule type="cellIs" dxfId="306" priority="302" stopIfTrue="1" operator="between">
      <formula>5.1</formula>
      <formula>14</formula>
    </cfRule>
    <cfRule type="cellIs" dxfId="305" priority="303" stopIfTrue="1" operator="between">
      <formula>0</formula>
      <formula>5</formula>
    </cfRule>
    <cfRule type="containsBlanks" dxfId="304" priority="304" stopIfTrue="1">
      <formula>LEN(TRIM(E41))=0</formula>
    </cfRule>
  </conditionalFormatting>
  <conditionalFormatting sqref="E48">
    <cfRule type="containsBlanks" dxfId="296" priority="284" stopIfTrue="1">
      <formula>LEN(TRIM(E48))=0</formula>
    </cfRule>
    <cfRule type="cellIs" dxfId="295" priority="285" stopIfTrue="1" operator="between">
      <formula>80.1</formula>
      <formula>100</formula>
    </cfRule>
    <cfRule type="cellIs" dxfId="294" priority="286" stopIfTrue="1" operator="between">
      <formula>35.1</formula>
      <formula>80</formula>
    </cfRule>
    <cfRule type="cellIs" dxfId="293" priority="287" stopIfTrue="1" operator="between">
      <formula>14.1</formula>
      <formula>35</formula>
    </cfRule>
    <cfRule type="cellIs" dxfId="292" priority="288" stopIfTrue="1" operator="between">
      <formula>5.1</formula>
      <formula>14</formula>
    </cfRule>
    <cfRule type="cellIs" dxfId="291" priority="289" stopIfTrue="1" operator="between">
      <formula>0</formula>
      <formula>5</formula>
    </cfRule>
    <cfRule type="containsBlanks" dxfId="290" priority="290" stopIfTrue="1">
      <formula>LEN(TRIM(E48))=0</formula>
    </cfRule>
  </conditionalFormatting>
  <conditionalFormatting sqref="E39">
    <cfRule type="containsBlanks" dxfId="282" priority="270" stopIfTrue="1">
      <formula>LEN(TRIM(E39))=0</formula>
    </cfRule>
    <cfRule type="cellIs" dxfId="281" priority="271" stopIfTrue="1" operator="between">
      <formula>80.1</formula>
      <formula>100</formula>
    </cfRule>
    <cfRule type="cellIs" dxfId="280" priority="272" stopIfTrue="1" operator="between">
      <formula>35.1</formula>
      <formula>80</formula>
    </cfRule>
    <cfRule type="cellIs" dxfId="279" priority="273" stopIfTrue="1" operator="between">
      <formula>14.1</formula>
      <formula>35</formula>
    </cfRule>
    <cfRule type="cellIs" dxfId="278" priority="274" stopIfTrue="1" operator="between">
      <formula>5.1</formula>
      <formula>14</formula>
    </cfRule>
    <cfRule type="cellIs" dxfId="277" priority="275" stopIfTrue="1" operator="between">
      <formula>0</formula>
      <formula>5</formula>
    </cfRule>
    <cfRule type="containsBlanks" dxfId="276" priority="276" stopIfTrue="1">
      <formula>LEN(TRIM(E39))=0</formula>
    </cfRule>
  </conditionalFormatting>
  <conditionalFormatting sqref="E49">
    <cfRule type="containsBlanks" dxfId="268" priority="263" stopIfTrue="1">
      <formula>LEN(TRIM(E49))=0</formula>
    </cfRule>
    <cfRule type="cellIs" dxfId="267" priority="264" stopIfTrue="1" operator="between">
      <formula>80.1</formula>
      <formula>100</formula>
    </cfRule>
    <cfRule type="cellIs" dxfId="266" priority="265" stopIfTrue="1" operator="between">
      <formula>35.1</formula>
      <formula>80</formula>
    </cfRule>
    <cfRule type="cellIs" dxfId="265" priority="266" stopIfTrue="1" operator="between">
      <formula>14.1</formula>
      <formula>35</formula>
    </cfRule>
    <cfRule type="cellIs" dxfId="264" priority="267" stopIfTrue="1" operator="between">
      <formula>5.1</formula>
      <formula>14</formula>
    </cfRule>
    <cfRule type="cellIs" dxfId="263" priority="268" stopIfTrue="1" operator="between">
      <formula>0</formula>
      <formula>5</formula>
    </cfRule>
    <cfRule type="containsBlanks" dxfId="262" priority="269" stopIfTrue="1">
      <formula>LEN(TRIM(E49))=0</formula>
    </cfRule>
  </conditionalFormatting>
  <conditionalFormatting sqref="E46">
    <cfRule type="containsBlanks" dxfId="261" priority="256" stopIfTrue="1">
      <formula>LEN(TRIM(E46))=0</formula>
    </cfRule>
    <cfRule type="cellIs" dxfId="260" priority="257" stopIfTrue="1" operator="between">
      <formula>80.1</formula>
      <formula>100</formula>
    </cfRule>
    <cfRule type="cellIs" dxfId="259" priority="258" stopIfTrue="1" operator="between">
      <formula>35.1</formula>
      <formula>80</formula>
    </cfRule>
    <cfRule type="cellIs" dxfId="258" priority="259" stopIfTrue="1" operator="between">
      <formula>14.1</formula>
      <formula>35</formula>
    </cfRule>
    <cfRule type="cellIs" dxfId="257" priority="260" stopIfTrue="1" operator="between">
      <formula>5.1</formula>
      <formula>14</formula>
    </cfRule>
    <cfRule type="cellIs" dxfId="256" priority="261" stopIfTrue="1" operator="between">
      <formula>0</formula>
      <formula>5</formula>
    </cfRule>
    <cfRule type="containsBlanks" dxfId="255" priority="262" stopIfTrue="1">
      <formula>LEN(TRIM(E46))=0</formula>
    </cfRule>
  </conditionalFormatting>
  <conditionalFormatting sqref="E47">
    <cfRule type="containsBlanks" dxfId="254" priority="249" stopIfTrue="1">
      <formula>LEN(TRIM(E47))=0</formula>
    </cfRule>
    <cfRule type="cellIs" dxfId="253" priority="250" stopIfTrue="1" operator="between">
      <formula>80.1</formula>
      <formula>100</formula>
    </cfRule>
    <cfRule type="cellIs" dxfId="252" priority="251" stopIfTrue="1" operator="between">
      <formula>35.1</formula>
      <formula>80</formula>
    </cfRule>
    <cfRule type="cellIs" dxfId="251" priority="252" stopIfTrue="1" operator="between">
      <formula>14.1</formula>
      <formula>35</formula>
    </cfRule>
    <cfRule type="cellIs" dxfId="250" priority="253" stopIfTrue="1" operator="between">
      <formula>5.1</formula>
      <formula>14</formula>
    </cfRule>
    <cfRule type="cellIs" dxfId="249" priority="254" stopIfTrue="1" operator="between">
      <formula>0</formula>
      <formula>5</formula>
    </cfRule>
    <cfRule type="containsBlanks" dxfId="248" priority="255" stopIfTrue="1">
      <formula>LEN(TRIM(E47))=0</formula>
    </cfRule>
  </conditionalFormatting>
  <conditionalFormatting sqref="E61">
    <cfRule type="containsBlanks" dxfId="247" priority="242" stopIfTrue="1">
      <formula>LEN(TRIM(E61))=0</formula>
    </cfRule>
    <cfRule type="cellIs" dxfId="246" priority="243" stopIfTrue="1" operator="between">
      <formula>80.1</formula>
      <formula>100</formula>
    </cfRule>
    <cfRule type="cellIs" dxfId="245" priority="244" stopIfTrue="1" operator="between">
      <formula>35.1</formula>
      <formula>80</formula>
    </cfRule>
    <cfRule type="cellIs" dxfId="244" priority="245" stopIfTrue="1" operator="between">
      <formula>14.1</formula>
      <formula>35</formula>
    </cfRule>
    <cfRule type="cellIs" dxfId="243" priority="246" stopIfTrue="1" operator="between">
      <formula>5.1</formula>
      <formula>14</formula>
    </cfRule>
    <cfRule type="cellIs" dxfId="242" priority="247" stopIfTrue="1" operator="between">
      <formula>0</formula>
      <formula>5</formula>
    </cfRule>
    <cfRule type="containsBlanks" dxfId="241" priority="248" stopIfTrue="1">
      <formula>LEN(TRIM(E61))=0</formula>
    </cfRule>
  </conditionalFormatting>
  <conditionalFormatting sqref="E45">
    <cfRule type="containsBlanks" dxfId="240" priority="235" stopIfTrue="1">
      <formula>LEN(TRIM(E45))=0</formula>
    </cfRule>
    <cfRule type="cellIs" dxfId="239" priority="236" stopIfTrue="1" operator="between">
      <formula>80.1</formula>
      <formula>100</formula>
    </cfRule>
    <cfRule type="cellIs" dxfId="238" priority="237" stopIfTrue="1" operator="between">
      <formula>35.1</formula>
      <formula>80</formula>
    </cfRule>
    <cfRule type="cellIs" dxfId="237" priority="238" stopIfTrue="1" operator="between">
      <formula>14.1</formula>
      <formula>35</formula>
    </cfRule>
    <cfRule type="cellIs" dxfId="236" priority="239" stopIfTrue="1" operator="between">
      <formula>5.1</formula>
      <formula>14</formula>
    </cfRule>
    <cfRule type="cellIs" dxfId="235" priority="240" stopIfTrue="1" operator="between">
      <formula>0</formula>
      <formula>5</formula>
    </cfRule>
    <cfRule type="containsBlanks" dxfId="234" priority="241" stopIfTrue="1">
      <formula>LEN(TRIM(E45))=0</formula>
    </cfRule>
  </conditionalFormatting>
  <conditionalFormatting sqref="E59">
    <cfRule type="containsBlanks" dxfId="233" priority="228" stopIfTrue="1">
      <formula>LEN(TRIM(E59))=0</formula>
    </cfRule>
    <cfRule type="cellIs" dxfId="232" priority="229" stopIfTrue="1" operator="between">
      <formula>80.1</formula>
      <formula>100</formula>
    </cfRule>
    <cfRule type="cellIs" dxfId="231" priority="230" stopIfTrue="1" operator="between">
      <formula>35.1</formula>
      <formula>80</formula>
    </cfRule>
    <cfRule type="cellIs" dxfId="230" priority="231" stopIfTrue="1" operator="between">
      <formula>14.1</formula>
      <formula>35</formula>
    </cfRule>
    <cfRule type="cellIs" dxfId="229" priority="232" stopIfTrue="1" operator="between">
      <formula>5.1</formula>
      <formula>14</formula>
    </cfRule>
    <cfRule type="cellIs" dxfId="228" priority="233" stopIfTrue="1" operator="between">
      <formula>0</formula>
      <formula>5</formula>
    </cfRule>
    <cfRule type="containsBlanks" dxfId="227" priority="234" stopIfTrue="1">
      <formula>LEN(TRIM(E59))=0</formula>
    </cfRule>
  </conditionalFormatting>
  <conditionalFormatting sqref="E60">
    <cfRule type="containsBlanks" dxfId="226" priority="221" stopIfTrue="1">
      <formula>LEN(TRIM(E60))=0</formula>
    </cfRule>
    <cfRule type="cellIs" dxfId="225" priority="222" stopIfTrue="1" operator="between">
      <formula>80.1</formula>
      <formula>100</formula>
    </cfRule>
    <cfRule type="cellIs" dxfId="224" priority="223" stopIfTrue="1" operator="between">
      <formula>35.1</formula>
      <formula>80</formula>
    </cfRule>
    <cfRule type="cellIs" dxfId="223" priority="224" stopIfTrue="1" operator="between">
      <formula>14.1</formula>
      <formula>35</formula>
    </cfRule>
    <cfRule type="cellIs" dxfId="222" priority="225" stopIfTrue="1" operator="between">
      <formula>5.1</formula>
      <formula>14</formula>
    </cfRule>
    <cfRule type="cellIs" dxfId="221" priority="226" stopIfTrue="1" operator="between">
      <formula>0</formula>
      <formula>5</formula>
    </cfRule>
    <cfRule type="containsBlanks" dxfId="220" priority="227" stopIfTrue="1">
      <formula>LEN(TRIM(E60))=0</formula>
    </cfRule>
  </conditionalFormatting>
  <conditionalFormatting sqref="E69">
    <cfRule type="containsBlanks" dxfId="219" priority="195" stopIfTrue="1">
      <formula>LEN(TRIM(E69))=0</formula>
    </cfRule>
    <cfRule type="cellIs" dxfId="218" priority="196" stopIfTrue="1" operator="between">
      <formula>80.1</formula>
      <formula>100</formula>
    </cfRule>
    <cfRule type="cellIs" dxfId="217" priority="197" stopIfTrue="1" operator="between">
      <formula>35.1</formula>
      <formula>80</formula>
    </cfRule>
    <cfRule type="cellIs" dxfId="216" priority="198" stopIfTrue="1" operator="between">
      <formula>14.1</formula>
      <formula>35</formula>
    </cfRule>
    <cfRule type="cellIs" dxfId="215" priority="199" stopIfTrue="1" operator="between">
      <formula>5.1</formula>
      <formula>14</formula>
    </cfRule>
    <cfRule type="cellIs" dxfId="214" priority="200" stopIfTrue="1" operator="between">
      <formula>0</formula>
      <formula>5</formula>
    </cfRule>
  </conditionalFormatting>
  <conditionalFormatting sqref="E73">
    <cfRule type="containsBlanks" dxfId="213" priority="208" stopIfTrue="1">
      <formula>LEN(TRIM(E73))=0</formula>
    </cfRule>
    <cfRule type="cellIs" dxfId="212" priority="209" stopIfTrue="1" operator="between">
      <formula>80.1</formula>
      <formula>100</formula>
    </cfRule>
    <cfRule type="cellIs" dxfId="211" priority="210" stopIfTrue="1" operator="between">
      <formula>35.1</formula>
      <formula>80</formula>
    </cfRule>
    <cfRule type="cellIs" dxfId="210" priority="211" stopIfTrue="1" operator="between">
      <formula>14.1</formula>
      <formula>35</formula>
    </cfRule>
    <cfRule type="cellIs" dxfId="209" priority="212" stopIfTrue="1" operator="between">
      <formula>5.1</formula>
      <formula>14</formula>
    </cfRule>
    <cfRule type="cellIs" dxfId="208" priority="213" stopIfTrue="1" operator="between">
      <formula>0</formula>
      <formula>5</formula>
    </cfRule>
  </conditionalFormatting>
  <conditionalFormatting sqref="E76">
    <cfRule type="containsBlanks" dxfId="207" priority="130" stopIfTrue="1">
      <formula>LEN(TRIM(E76))=0</formula>
    </cfRule>
    <cfRule type="cellIs" dxfId="206" priority="131" stopIfTrue="1" operator="between">
      <formula>80.1</formula>
      <formula>100</formula>
    </cfRule>
    <cfRule type="cellIs" dxfId="205" priority="132" stopIfTrue="1" operator="between">
      <formula>35.1</formula>
      <formula>80</formula>
    </cfRule>
    <cfRule type="cellIs" dxfId="204" priority="133" stopIfTrue="1" operator="between">
      <formula>14.1</formula>
      <formula>35</formula>
    </cfRule>
    <cfRule type="cellIs" dxfId="203" priority="134" stopIfTrue="1" operator="between">
      <formula>5.1</formula>
      <formula>14</formula>
    </cfRule>
    <cfRule type="cellIs" dxfId="202" priority="135" stopIfTrue="1" operator="between">
      <formula>0</formula>
      <formula>5</formula>
    </cfRule>
  </conditionalFormatting>
  <conditionalFormatting sqref="E63">
    <cfRule type="containsBlanks" dxfId="201" priority="117" stopIfTrue="1">
      <formula>LEN(TRIM(E63))=0</formula>
    </cfRule>
    <cfRule type="cellIs" dxfId="200" priority="118" stopIfTrue="1" operator="between">
      <formula>80.1</formula>
      <formula>100</formula>
    </cfRule>
    <cfRule type="cellIs" dxfId="199" priority="119" stopIfTrue="1" operator="between">
      <formula>35.1</formula>
      <formula>80</formula>
    </cfRule>
    <cfRule type="cellIs" dxfId="198" priority="120" stopIfTrue="1" operator="between">
      <formula>14.1</formula>
      <formula>35</formula>
    </cfRule>
    <cfRule type="cellIs" dxfId="197" priority="121" stopIfTrue="1" operator="between">
      <formula>5.1</formula>
      <formula>14</formula>
    </cfRule>
    <cfRule type="cellIs" dxfId="196" priority="122" stopIfTrue="1" operator="between">
      <formula>0</formula>
      <formula>5</formula>
    </cfRule>
  </conditionalFormatting>
  <conditionalFormatting sqref="E63:E64">
    <cfRule type="containsBlanks" dxfId="195" priority="123" stopIfTrue="1">
      <formula>LEN(TRIM(E63))=0</formula>
    </cfRule>
  </conditionalFormatting>
  <conditionalFormatting sqref="E64">
    <cfRule type="cellIs" dxfId="194" priority="124" stopIfTrue="1" operator="between">
      <formula>80.1</formula>
      <formula>100</formula>
    </cfRule>
    <cfRule type="cellIs" dxfId="193" priority="125" stopIfTrue="1" operator="between">
      <formula>35.1</formula>
      <formula>80</formula>
    </cfRule>
    <cfRule type="cellIs" dxfId="192" priority="126" stopIfTrue="1" operator="between">
      <formula>14.1</formula>
      <formula>35</formula>
    </cfRule>
    <cfRule type="cellIs" dxfId="191" priority="127" stopIfTrue="1" operator="between">
      <formula>5.1</formula>
      <formula>14</formula>
    </cfRule>
    <cfRule type="cellIs" dxfId="190" priority="128" stopIfTrue="1" operator="between">
      <formula>0</formula>
      <formula>5</formula>
    </cfRule>
  </conditionalFormatting>
  <conditionalFormatting sqref="E64:E65">
    <cfRule type="containsBlanks" dxfId="189" priority="129" stopIfTrue="1">
      <formula>LEN(TRIM(E64))=0</formula>
    </cfRule>
  </conditionalFormatting>
  <conditionalFormatting sqref="E65">
    <cfRule type="cellIs" dxfId="188" priority="150" stopIfTrue="1" operator="between">
      <formula>80.1</formula>
      <formula>100</formula>
    </cfRule>
    <cfRule type="cellIs" dxfId="187" priority="151" stopIfTrue="1" operator="between">
      <formula>35.1</formula>
      <formula>80</formula>
    </cfRule>
    <cfRule type="cellIs" dxfId="186" priority="152" stopIfTrue="1" operator="between">
      <formula>14.1</formula>
      <formula>35</formula>
    </cfRule>
    <cfRule type="cellIs" dxfId="185" priority="153" stopIfTrue="1" operator="between">
      <formula>5.1</formula>
      <formula>14</formula>
    </cfRule>
    <cfRule type="cellIs" dxfId="184" priority="154" stopIfTrue="1" operator="between">
      <formula>0</formula>
      <formula>5</formula>
    </cfRule>
    <cfRule type="containsBlanks" dxfId="183" priority="155" stopIfTrue="1">
      <formula>LEN(TRIM(E65))=0</formula>
    </cfRule>
  </conditionalFormatting>
  <conditionalFormatting sqref="E66">
    <cfRule type="cellIs" dxfId="182" priority="111" stopIfTrue="1" operator="between">
      <formula>80.1</formula>
      <formula>100</formula>
    </cfRule>
    <cfRule type="cellIs" dxfId="181" priority="112" stopIfTrue="1" operator="between">
      <formula>35.1</formula>
      <formula>80</formula>
    </cfRule>
    <cfRule type="cellIs" dxfId="180" priority="113" stopIfTrue="1" operator="between">
      <formula>14.1</formula>
      <formula>35</formula>
    </cfRule>
    <cfRule type="cellIs" dxfId="179" priority="114" stopIfTrue="1" operator="between">
      <formula>5.1</formula>
      <formula>14</formula>
    </cfRule>
    <cfRule type="cellIs" dxfId="178" priority="115" stopIfTrue="1" operator="between">
      <formula>0</formula>
      <formula>5</formula>
    </cfRule>
    <cfRule type="containsBlanks" dxfId="177" priority="116" stopIfTrue="1">
      <formula>LEN(TRIM(E66))=0</formula>
    </cfRule>
  </conditionalFormatting>
  <conditionalFormatting sqref="E66:E68">
    <cfRule type="containsBlanks" dxfId="176" priority="110" stopIfTrue="1">
      <formula>LEN(TRIM(E66))=0</formula>
    </cfRule>
  </conditionalFormatting>
  <conditionalFormatting sqref="E67">
    <cfRule type="containsBlanks" dxfId="175" priority="104" stopIfTrue="1">
      <formula>LEN(TRIM(E67))=0</formula>
    </cfRule>
    <cfRule type="cellIs" dxfId="174" priority="105" stopIfTrue="1" operator="between">
      <formula>80.1</formula>
      <formula>100</formula>
    </cfRule>
    <cfRule type="cellIs" dxfId="173" priority="106" stopIfTrue="1" operator="between">
      <formula>35.1</formula>
      <formula>80</formula>
    </cfRule>
    <cfRule type="cellIs" dxfId="172" priority="107" stopIfTrue="1" operator="between">
      <formula>14.1</formula>
      <formula>35</formula>
    </cfRule>
    <cfRule type="cellIs" dxfId="171" priority="108" stopIfTrue="1" operator="between">
      <formula>5.1</formula>
      <formula>14</formula>
    </cfRule>
    <cfRule type="cellIs" dxfId="170" priority="109" stopIfTrue="1" operator="between">
      <formula>0</formula>
      <formula>5</formula>
    </cfRule>
  </conditionalFormatting>
  <conditionalFormatting sqref="E68">
    <cfRule type="cellIs" dxfId="169" priority="189" stopIfTrue="1" operator="between">
      <formula>80.1</formula>
      <formula>100</formula>
    </cfRule>
    <cfRule type="cellIs" dxfId="168" priority="190" stopIfTrue="1" operator="between">
      <formula>35.1</formula>
      <formula>80</formula>
    </cfRule>
    <cfRule type="cellIs" dxfId="167" priority="191" stopIfTrue="1" operator="between">
      <formula>14.1</formula>
      <formula>35</formula>
    </cfRule>
    <cfRule type="cellIs" dxfId="166" priority="192" stopIfTrue="1" operator="between">
      <formula>5.1</formula>
      <formula>14</formula>
    </cfRule>
    <cfRule type="cellIs" dxfId="165" priority="193" stopIfTrue="1" operator="between">
      <formula>0</formula>
      <formula>5</formula>
    </cfRule>
    <cfRule type="containsBlanks" dxfId="164" priority="194" stopIfTrue="1">
      <formula>LEN(TRIM(E68))=0</formula>
    </cfRule>
  </conditionalFormatting>
  <conditionalFormatting sqref="E69">
    <cfRule type="containsBlanks" dxfId="163" priority="201" stopIfTrue="1">
      <formula>LEN(TRIM(E69))=0</formula>
    </cfRule>
  </conditionalFormatting>
  <conditionalFormatting sqref="E70">
    <cfRule type="containsBlanks" dxfId="162" priority="156" stopIfTrue="1">
      <formula>LEN(TRIM(E70))=0</formula>
    </cfRule>
    <cfRule type="cellIs" dxfId="161" priority="157" stopIfTrue="1" operator="between">
      <formula>80.1</formula>
      <formula>100</formula>
    </cfRule>
    <cfRule type="cellIs" dxfId="160" priority="158" stopIfTrue="1" operator="between">
      <formula>35.1</formula>
      <formula>80</formula>
    </cfRule>
    <cfRule type="cellIs" dxfId="159" priority="159" stopIfTrue="1" operator="between">
      <formula>14.1</formula>
      <formula>35</formula>
    </cfRule>
    <cfRule type="cellIs" dxfId="158" priority="160" stopIfTrue="1" operator="between">
      <formula>5.1</formula>
      <formula>14</formula>
    </cfRule>
    <cfRule type="cellIs" dxfId="157" priority="161" stopIfTrue="1" operator="between">
      <formula>0</formula>
      <formula>5</formula>
    </cfRule>
  </conditionalFormatting>
  <conditionalFormatting sqref="E70:E71">
    <cfRule type="containsBlanks" dxfId="156" priority="162" stopIfTrue="1">
      <formula>LEN(TRIM(E70))=0</formula>
    </cfRule>
  </conditionalFormatting>
  <conditionalFormatting sqref="E71">
    <cfRule type="cellIs" dxfId="155" priority="164" stopIfTrue="1" operator="between">
      <formula>80.1</formula>
      <formula>100</formula>
    </cfRule>
    <cfRule type="cellIs" dxfId="154" priority="165" stopIfTrue="1" operator="between">
      <formula>35.1</formula>
      <formula>80</formula>
    </cfRule>
    <cfRule type="cellIs" dxfId="153" priority="166" stopIfTrue="1" operator="between">
      <formula>14.1</formula>
      <formula>35</formula>
    </cfRule>
    <cfRule type="cellIs" dxfId="152" priority="167" stopIfTrue="1" operator="between">
      <formula>5.1</formula>
      <formula>14</formula>
    </cfRule>
    <cfRule type="cellIs" dxfId="151" priority="168" stopIfTrue="1" operator="between">
      <formula>0</formula>
      <formula>5</formula>
    </cfRule>
    <cfRule type="containsBlanks" dxfId="150" priority="169" stopIfTrue="1">
      <formula>LEN(TRIM(E71))=0</formula>
    </cfRule>
  </conditionalFormatting>
  <conditionalFormatting sqref="E72">
    <cfRule type="containsBlanks" dxfId="149" priority="143" stopIfTrue="1">
      <formula>LEN(TRIM(E72))=0</formula>
    </cfRule>
    <cfRule type="cellIs" dxfId="148" priority="144" stopIfTrue="1" operator="between">
      <formula>80.1</formula>
      <formula>100</formula>
    </cfRule>
    <cfRule type="cellIs" dxfId="147" priority="145" stopIfTrue="1" operator="between">
      <formula>35.1</formula>
      <formula>80</formula>
    </cfRule>
    <cfRule type="cellIs" dxfId="146" priority="146" stopIfTrue="1" operator="between">
      <formula>14.1</formula>
      <formula>35</formula>
    </cfRule>
    <cfRule type="cellIs" dxfId="145" priority="147" stopIfTrue="1" operator="between">
      <formula>5.1</formula>
      <formula>14</formula>
    </cfRule>
    <cfRule type="cellIs" dxfId="144" priority="148" stopIfTrue="1" operator="between">
      <formula>0</formula>
      <formula>5</formula>
    </cfRule>
    <cfRule type="containsBlanks" dxfId="143" priority="149" stopIfTrue="1">
      <formula>LEN(TRIM(E72))=0</formula>
    </cfRule>
  </conditionalFormatting>
  <conditionalFormatting sqref="E73">
    <cfRule type="containsBlanks" dxfId="142" priority="214" stopIfTrue="1">
      <formula>LEN(TRIM(E73))=0</formula>
    </cfRule>
  </conditionalFormatting>
  <conditionalFormatting sqref="E74">
    <cfRule type="containsBlanks" dxfId="141" priority="176" stopIfTrue="1">
      <formula>LEN(TRIM(E74))=0</formula>
    </cfRule>
    <cfRule type="cellIs" dxfId="140" priority="177" stopIfTrue="1" operator="between">
      <formula>80.1</formula>
      <formula>100</formula>
    </cfRule>
    <cfRule type="cellIs" dxfId="139" priority="178" stopIfTrue="1" operator="between">
      <formula>35.1</formula>
      <formula>80</formula>
    </cfRule>
    <cfRule type="cellIs" dxfId="138" priority="179" stopIfTrue="1" operator="between">
      <formula>14.1</formula>
      <formula>35</formula>
    </cfRule>
    <cfRule type="cellIs" dxfId="137" priority="180" stopIfTrue="1" operator="between">
      <formula>5.1</formula>
      <formula>14</formula>
    </cfRule>
    <cfRule type="cellIs" dxfId="136" priority="181" stopIfTrue="1" operator="between">
      <formula>0</formula>
      <formula>5</formula>
    </cfRule>
  </conditionalFormatting>
  <conditionalFormatting sqref="E74:E75">
    <cfRule type="containsBlanks" dxfId="135" priority="182" stopIfTrue="1">
      <formula>LEN(TRIM(E74))=0</formula>
    </cfRule>
  </conditionalFormatting>
  <conditionalFormatting sqref="E75">
    <cfRule type="cellIs" dxfId="134" priority="183" stopIfTrue="1" operator="between">
      <formula>80.1</formula>
      <formula>100</formula>
    </cfRule>
    <cfRule type="cellIs" dxfId="133" priority="184" stopIfTrue="1" operator="between">
      <formula>35.1</formula>
      <formula>80</formula>
    </cfRule>
    <cfRule type="cellIs" dxfId="132" priority="185" stopIfTrue="1" operator="between">
      <formula>14.1</formula>
      <formula>35</formula>
    </cfRule>
    <cfRule type="cellIs" dxfId="131" priority="186" stopIfTrue="1" operator="between">
      <formula>5.1</formula>
      <formula>14</formula>
    </cfRule>
    <cfRule type="cellIs" dxfId="130" priority="187" stopIfTrue="1" operator="between">
      <formula>0</formula>
      <formula>5</formula>
    </cfRule>
    <cfRule type="containsBlanks" dxfId="129" priority="188" stopIfTrue="1">
      <formula>LEN(TRIM(E75))=0</formula>
    </cfRule>
  </conditionalFormatting>
  <conditionalFormatting sqref="E76">
    <cfRule type="containsBlanks" dxfId="128" priority="136" stopIfTrue="1">
      <formula>LEN(TRIM(E76))=0</formula>
    </cfRule>
  </conditionalFormatting>
  <conditionalFormatting sqref="E77">
    <cfRule type="cellIs" dxfId="127" priority="170" stopIfTrue="1" operator="between">
      <formula>80.1</formula>
      <formula>100</formula>
    </cfRule>
    <cfRule type="cellIs" dxfId="126" priority="171" stopIfTrue="1" operator="between">
      <formula>35.1</formula>
      <formula>80</formula>
    </cfRule>
    <cfRule type="cellIs" dxfId="125" priority="172" stopIfTrue="1" operator="between">
      <formula>14.1</formula>
      <formula>35</formula>
    </cfRule>
    <cfRule type="cellIs" dxfId="124" priority="173" stopIfTrue="1" operator="between">
      <formula>5.1</formula>
      <formula>14</formula>
    </cfRule>
    <cfRule type="cellIs" dxfId="123" priority="174" stopIfTrue="1" operator="between">
      <formula>0</formula>
      <formula>5</formula>
    </cfRule>
    <cfRule type="containsBlanks" dxfId="122" priority="175" stopIfTrue="1">
      <formula>LEN(TRIM(E77))=0</formula>
    </cfRule>
  </conditionalFormatting>
  <conditionalFormatting sqref="E77">
    <cfRule type="containsBlanks" dxfId="121" priority="163" stopIfTrue="1">
      <formula>LEN(TRIM(E77))=0</formula>
    </cfRule>
  </conditionalFormatting>
  <conditionalFormatting sqref="E78">
    <cfRule type="cellIs" dxfId="102" priority="98" stopIfTrue="1" operator="between">
      <formula>80.1</formula>
      <formula>100</formula>
    </cfRule>
    <cfRule type="cellIs" dxfId="101" priority="99" stopIfTrue="1" operator="between">
      <formula>35.1</formula>
      <formula>80</formula>
    </cfRule>
    <cfRule type="cellIs" dxfId="100" priority="100" stopIfTrue="1" operator="between">
      <formula>14.1</formula>
      <formula>35</formula>
    </cfRule>
    <cfRule type="cellIs" dxfId="99" priority="101" stopIfTrue="1" operator="between">
      <formula>5.1</formula>
      <formula>14</formula>
    </cfRule>
    <cfRule type="cellIs" dxfId="98" priority="102" stopIfTrue="1" operator="between">
      <formula>0</formula>
      <formula>5</formula>
    </cfRule>
    <cfRule type="containsBlanks" dxfId="97" priority="103" stopIfTrue="1">
      <formula>LEN(TRIM(E78))=0</formula>
    </cfRule>
  </conditionalFormatting>
  <conditionalFormatting sqref="E78:E79">
    <cfRule type="containsBlanks" dxfId="96" priority="97" stopIfTrue="1">
      <formula>LEN(TRIM(E78))=0</formula>
    </cfRule>
  </conditionalFormatting>
  <conditionalFormatting sqref="E79">
    <cfRule type="cellIs" dxfId="95" priority="92" stopIfTrue="1" operator="between">
      <formula>80.1</formula>
      <formula>100</formula>
    </cfRule>
    <cfRule type="cellIs" dxfId="94" priority="93" stopIfTrue="1" operator="between">
      <formula>35.1</formula>
      <formula>80</formula>
    </cfRule>
    <cfRule type="cellIs" dxfId="93" priority="94" stopIfTrue="1" operator="between">
      <formula>14.1</formula>
      <formula>35</formula>
    </cfRule>
    <cfRule type="cellIs" dxfId="92" priority="95" stopIfTrue="1" operator="between">
      <formula>5.1</formula>
      <formula>14</formula>
    </cfRule>
    <cfRule type="cellIs" dxfId="91" priority="96" stopIfTrue="1" operator="between">
      <formula>0</formula>
      <formula>5</formula>
    </cfRule>
  </conditionalFormatting>
  <conditionalFormatting sqref="E79:E82">
    <cfRule type="containsBlanks" dxfId="90" priority="91" stopIfTrue="1">
      <formula>LEN(TRIM(E79))=0</formula>
    </cfRule>
  </conditionalFormatting>
  <conditionalFormatting sqref="E80:E82">
    <cfRule type="containsBlanks" dxfId="89" priority="85" stopIfTrue="1">
      <formula>LEN(TRIM(E80))=0</formula>
    </cfRule>
    <cfRule type="cellIs" dxfId="88" priority="86" stopIfTrue="1" operator="between">
      <formula>80.1</formula>
      <formula>100</formula>
    </cfRule>
    <cfRule type="cellIs" dxfId="87" priority="87" stopIfTrue="1" operator="between">
      <formula>35.1</formula>
      <formula>80</formula>
    </cfRule>
    <cfRule type="cellIs" dxfId="86" priority="88" stopIfTrue="1" operator="between">
      <formula>14.1</formula>
      <formula>35</formula>
    </cfRule>
    <cfRule type="cellIs" dxfId="85" priority="89" stopIfTrue="1" operator="between">
      <formula>5.1</formula>
      <formula>14</formula>
    </cfRule>
    <cfRule type="cellIs" dxfId="84" priority="90" stopIfTrue="1" operator="between">
      <formula>0</formula>
      <formula>5</formula>
    </cfRule>
  </conditionalFormatting>
  <conditionalFormatting sqref="E100:E115">
    <cfRule type="containsBlanks" dxfId="83" priority="78" stopIfTrue="1">
      <formula>LEN(TRIM(E100))=0</formula>
    </cfRule>
    <cfRule type="cellIs" dxfId="82" priority="79" stopIfTrue="1" operator="between">
      <formula>80.1</formula>
      <formula>100</formula>
    </cfRule>
    <cfRule type="cellIs" dxfId="81" priority="80" stopIfTrue="1" operator="between">
      <formula>35.1</formula>
      <formula>80</formula>
    </cfRule>
    <cfRule type="cellIs" dxfId="80" priority="81" stopIfTrue="1" operator="between">
      <formula>14.1</formula>
      <formula>35</formula>
    </cfRule>
    <cfRule type="cellIs" dxfId="79" priority="82" stopIfTrue="1" operator="between">
      <formula>5.1</formula>
      <formula>14</formula>
    </cfRule>
    <cfRule type="cellIs" dxfId="78" priority="83" stopIfTrue="1" operator="between">
      <formula>0</formula>
      <formula>5</formula>
    </cfRule>
    <cfRule type="containsBlanks" dxfId="77" priority="84" stopIfTrue="1">
      <formula>LEN(TRIM(E100))=0</formula>
    </cfRule>
  </conditionalFormatting>
  <conditionalFormatting sqref="E12:E17">
    <cfRule type="containsBlanks" dxfId="27" priority="22" stopIfTrue="1">
      <formula>LEN(TRIM(E12))=0</formula>
    </cfRule>
    <cfRule type="cellIs" dxfId="26" priority="23" stopIfTrue="1" operator="between">
      <formula>80.1</formula>
      <formula>100</formula>
    </cfRule>
    <cfRule type="cellIs" dxfId="25" priority="24" stopIfTrue="1" operator="between">
      <formula>35.1</formula>
      <formula>80</formula>
    </cfRule>
    <cfRule type="cellIs" dxfId="24" priority="25" stopIfTrue="1" operator="between">
      <formula>14.1</formula>
      <formula>35</formula>
    </cfRule>
    <cfRule type="cellIs" dxfId="23" priority="26" stopIfTrue="1" operator="between">
      <formula>5.1</formula>
      <formula>14</formula>
    </cfRule>
    <cfRule type="cellIs" dxfId="22" priority="27" stopIfTrue="1" operator="between">
      <formula>0</formula>
      <formula>5</formula>
    </cfRule>
    <cfRule type="containsBlanks" dxfId="21" priority="28" stopIfTrue="1">
      <formula>LEN(TRIM(E12))=0</formula>
    </cfRule>
  </conditionalFormatting>
  <conditionalFormatting sqref="E28:E29">
    <cfRule type="containsBlanks" dxfId="20" priority="15" stopIfTrue="1">
      <formula>LEN(TRIM(E28))=0</formula>
    </cfRule>
    <cfRule type="cellIs" dxfId="19" priority="16" stopIfTrue="1" operator="between">
      <formula>80.1</formula>
      <formula>100</formula>
    </cfRule>
    <cfRule type="cellIs" dxfId="18" priority="17" stopIfTrue="1" operator="between">
      <formula>35.1</formula>
      <formula>80</formula>
    </cfRule>
    <cfRule type="cellIs" dxfId="17" priority="18" stopIfTrue="1" operator="between">
      <formula>14.1</formula>
      <formula>35</formula>
    </cfRule>
    <cfRule type="cellIs" dxfId="16" priority="19" stopIfTrue="1" operator="between">
      <formula>5.1</formula>
      <formula>14</formula>
    </cfRule>
    <cfRule type="cellIs" dxfId="15" priority="20" stopIfTrue="1" operator="between">
      <formula>0</formula>
      <formula>5</formula>
    </cfRule>
    <cfRule type="containsBlanks" dxfId="14" priority="21" stopIfTrue="1">
      <formula>LEN(TRIM(E28))=0</formula>
    </cfRule>
  </conditionalFormatting>
  <conditionalFormatting sqref="E26:E27">
    <cfRule type="containsBlanks" dxfId="13" priority="8" stopIfTrue="1">
      <formula>LEN(TRIM(E26))=0</formula>
    </cfRule>
    <cfRule type="cellIs" dxfId="12" priority="9" stopIfTrue="1" operator="between">
      <formula>80.1</formula>
      <formula>100</formula>
    </cfRule>
    <cfRule type="cellIs" dxfId="11" priority="10" stopIfTrue="1" operator="between">
      <formula>35.1</formula>
      <formula>80</formula>
    </cfRule>
    <cfRule type="cellIs" dxfId="10" priority="11" stopIfTrue="1" operator="between">
      <formula>14.1</formula>
      <formula>35</formula>
    </cfRule>
    <cfRule type="cellIs" dxfId="9" priority="12" stopIfTrue="1" operator="between">
      <formula>5.1</formula>
      <formula>14</formula>
    </cfRule>
    <cfRule type="cellIs" dxfId="8" priority="13" stopIfTrue="1" operator="between">
      <formula>0</formula>
      <formula>5</formula>
    </cfRule>
    <cfRule type="containsBlanks" dxfId="7" priority="14" stopIfTrue="1">
      <formula>LEN(TRIM(E26))=0</formula>
    </cfRule>
  </conditionalFormatting>
  <conditionalFormatting sqref="F12:Q115">
    <cfRule type="containsBlanks" dxfId="6" priority="1" stopIfTrue="1">
      <formula>LEN(TRIM(F12))=0</formula>
    </cfRule>
    <cfRule type="cellIs" dxfId="5" priority="2" stopIfTrue="1" operator="between">
      <formula>80.1</formula>
      <formula>100</formula>
    </cfRule>
    <cfRule type="cellIs" dxfId="4" priority="3" stopIfTrue="1" operator="between">
      <formula>35.1</formula>
      <formula>80</formula>
    </cfRule>
    <cfRule type="cellIs" dxfId="3" priority="4" stopIfTrue="1" operator="between">
      <formula>14.1</formula>
      <formula>35</formula>
    </cfRule>
    <cfRule type="cellIs" dxfId="2" priority="5" stopIfTrue="1" operator="between">
      <formula>5.1</formula>
      <formula>14</formula>
    </cfRule>
    <cfRule type="cellIs" dxfId="1" priority="6" stopIfTrue="1" operator="between">
      <formula>0</formula>
      <formula>5</formula>
    </cfRule>
    <cfRule type="containsBlanks" dxfId="0" priority="7" stopIfTrue="1">
      <formula>LEN(TRIM(F12))=0</formula>
    </cfRule>
  </conditionalFormatting>
  <printOptions horizontalCentered="1"/>
  <pageMargins left="0.28999999999999998" right="0.2" top="0.6692913385826772" bottom="0.9055118110236221" header="0.43" footer="0.59055118110236227"/>
  <pageSetup paperSize="14" scale="75" orientation="landscape" r:id="rId5"/>
  <headerFooter alignWithMargins="0">
    <oddHeader xml:space="preserve">&amp;L
&amp;C&amp;"Arial,Negrita"&amp;12
&amp;R
&amp;"Arial,Negrita"&amp;12
</oddHeader>
    <oddFooter>&amp;L                                       NA: APLICA.     INDICE DE RIESGO DE CALIDAD DEL  AGUA- IRCA- APTA PARA EL CONSUMO HUMANO. 0 - 5 % % SE CONSIDERA NO APTA PARA EL CONSUMO: 5.1 - 100 %&amp;R
&amp;P</oddFooter>
  </headerFooter>
  <drawing r:id="rId6"/>
  <legacy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VALLE DE ABURRA</vt:lpstr>
      <vt:lpstr>URABA </vt:lpstr>
      <vt:lpstr>NORTE </vt:lpstr>
      <vt:lpstr>OCCIDENTE </vt:lpstr>
      <vt:lpstr>MAGDALENA MEDIO </vt:lpstr>
      <vt:lpstr>SUROESTE </vt:lpstr>
      <vt:lpstr>ORIENTE</vt:lpstr>
      <vt:lpstr>BAJO CAUCA </vt:lpstr>
      <vt:lpstr>NORDESTE</vt:lpstr>
      <vt:lpstr>CONSOLIDADO-ACUEDUCTOSRURALES1</vt:lpstr>
      <vt:lpstr>CONSOLIDADO-ACUEDUCTOSRURALES2</vt:lpstr>
      <vt:lpstr>'MAGDALENA MEDIO '!Títulos_a_imprimir</vt:lpstr>
    </vt:vector>
  </TitlesOfParts>
  <Manager/>
  <Company>DSSA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S0411</dc:creator>
  <cp:keywords/>
  <dc:description/>
  <cp:lastModifiedBy>JHON WILLIAM TABARES MORALES</cp:lastModifiedBy>
  <cp:revision/>
  <dcterms:created xsi:type="dcterms:W3CDTF">2008-05-21T23:04:50Z</dcterms:created>
  <dcterms:modified xsi:type="dcterms:W3CDTF">2025-06-30T20:55:43Z</dcterms:modified>
  <cp:category/>
  <cp:contentStatus/>
</cp:coreProperties>
</file>